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G:\DATA\Annuities &amp; Insurance\ANNUITY PROUDCT MARKETING 2009\Resource Center Postings\Guaranteed Income Calculator LPL F\"/>
    </mc:Choice>
  </mc:AlternateContent>
  <xr:revisionPtr revIDLastSave="0" documentId="8_{F8995A8F-4B31-41F9-B65B-E7E7D1AC9B60}" xr6:coauthVersionLast="47" xr6:coauthVersionMax="47" xr10:uidLastSave="{00000000-0000-0000-0000-000000000000}"/>
  <workbookProtection workbookAlgorithmName="SHA-512" workbookHashValue="z3JyGRJHp71XjZSPbFdHkFIgt/wRztlbzsoKd6k0gvD9grQIr23E0Jwe79tZ98jyHz/p0Y6fkL1iYBsXbviVGQ==" workbookSaltValue="HbILBb/uZcKh8fAf7Bs1lg==" workbookSpinCount="100000" lockStructure="1"/>
  <bookViews>
    <workbookView xWindow="17820" yWindow="0" windowWidth="29010" windowHeight="20985" xr2:uid="{00000000-000D-0000-FFFF-FFFF00000000}"/>
  </bookViews>
  <sheets>
    <sheet name="Single Life Calculator" sheetId="1" r:id="rId1"/>
    <sheet name="Joint Life Calculator" sheetId="2" r:id="rId2"/>
    <sheet name="LPL BENICALC " sheetId="29" r:id="rId3"/>
    <sheet name="LPL E PRU Single Life Calc " sheetId="23" state="hidden" r:id="rId4"/>
    <sheet name="LPL E PRU Joint Life Calc" sheetId="24" state="hidden" r:id="rId5"/>
    <sheet name="Prudential FlexGuard Income" sheetId="20" state="hidden" r:id="rId6"/>
    <sheet name="MML Retire Pay " sheetId="19" state="hidden" r:id="rId7"/>
    <sheet name="Brighthouse SLPP Market Growth" sheetId="16" state="hidden" r:id="rId8"/>
    <sheet name="Brighthouse SLPP with Rollup" sheetId="17" state="hidden" r:id="rId9"/>
    <sheet name="Protective Income Creator Rates" sheetId="15" state="hidden" r:id="rId10"/>
    <sheet name="single life agebands" sheetId="3" state="hidden" r:id="rId11"/>
    <sheet name="Joint life agebands" sheetId="4" state="hidden" r:id="rId12"/>
    <sheet name="NY Life Clear Income Advantage" sheetId="18" state="hidden" r:id="rId13"/>
    <sheet name="Athene Pro 7 " sheetId="21" state="hidden" r:id="rId14"/>
    <sheet name="Principal Strat Income Tiered" sheetId="25" state="hidden" r:id="rId15"/>
    <sheet name="Principal Strat Income Level" sheetId="28" state="hidden" r:id="rId16"/>
    <sheet name="Athene Pro 10" sheetId="22" state="hidden" r:id="rId17"/>
    <sheet name="Integrity GLIA Table" sheetId="13" state="hidden" r:id="rId18"/>
    <sheet name="Integrity Indextra Table" sheetId="14" state="hidden" r:id="rId19"/>
    <sheet name="HP365 single" sheetId="11" state="hidden" r:id="rId20"/>
    <sheet name="HP365 joint" sheetId="12" state="hidden" r:id="rId21"/>
    <sheet name="HP365 single bonus" sheetId="9" state="hidden" r:id="rId22"/>
    <sheet name="HP365 joint bonus" sheetId="10" state="hidden" r:id="rId23"/>
  </sheets>
  <definedNames>
    <definedName name="Z_5E828B17_05C0_40DC_989A_7B2FEB2E04BA_.wvu.Cols" localSheetId="1" hidden="1">'Joint Life Calculator'!$W:$AA</definedName>
    <definedName name="Z_5E828B17_05C0_40DC_989A_7B2FEB2E04BA_.wvu.Cols" localSheetId="4" hidden="1">'LPL E PRU Joint Life Calc'!$W:$AA</definedName>
    <definedName name="Z_5E828B17_05C0_40DC_989A_7B2FEB2E04BA_.wvu.Cols" localSheetId="3" hidden="1">'LPL E PRU Single Life Calc '!$W:$Y</definedName>
    <definedName name="Z_5E828B17_05C0_40DC_989A_7B2FEB2E04BA_.wvu.Cols" localSheetId="0" hidden="1">'Single Life Calculator'!$W:$Y</definedName>
  </definedNames>
  <calcPr calcId="181029"/>
  <customWorkbookViews>
    <customWorkbookView name="LPL - Personal View" guid="{5E828B17-05C0-40DC-989A-7B2FEB2E04BA}" mergeInterval="0" personalView="1" maximized="1" windowWidth="1020" windowHeight="566" activeSheetId="3"/>
  </customWorkbookViews>
</workbook>
</file>

<file path=xl/calcChain.xml><?xml version="1.0" encoding="utf-8"?>
<calcChain xmlns="http://schemas.openxmlformats.org/spreadsheetml/2006/main">
  <c r="S102" i="2" l="1"/>
  <c r="S101" i="2"/>
  <c r="T101" i="2"/>
  <c r="Q101" i="2"/>
  <c r="K101" i="2"/>
  <c r="J101" i="2"/>
  <c r="R101" i="2" s="1"/>
  <c r="V101" i="2" s="1"/>
  <c r="U101" i="2" s="1"/>
  <c r="S101" i="1"/>
  <c r="S102" i="1"/>
  <c r="T101" i="1"/>
  <c r="Q101" i="1"/>
  <c r="K101" i="1"/>
  <c r="J101" i="1"/>
  <c r="R101" i="1" s="1"/>
  <c r="V101" i="1" l="1"/>
  <c r="U101" i="1"/>
  <c r="S103" i="2" l="1"/>
  <c r="S103" i="1"/>
  <c r="K103" i="2"/>
  <c r="K103" i="1"/>
  <c r="T75" i="1" l="1"/>
  <c r="S110" i="2"/>
  <c r="S109" i="2"/>
  <c r="T110" i="2"/>
  <c r="S110" i="1"/>
  <c r="T110" i="1"/>
  <c r="S107" i="2"/>
  <c r="T107" i="2"/>
  <c r="K107" i="2"/>
  <c r="S107" i="1"/>
  <c r="T107" i="1"/>
  <c r="K107" i="1"/>
  <c r="AL68" i="25"/>
  <c r="AL69" i="25"/>
  <c r="AL70" i="25"/>
  <c r="AL71" i="25"/>
  <c r="AL72" i="25"/>
  <c r="AL73" i="25"/>
  <c r="AL74" i="25"/>
  <c r="AL75" i="25"/>
  <c r="AL76" i="25"/>
  <c r="AL77" i="25"/>
  <c r="AL78" i="25"/>
  <c r="AL79" i="25"/>
  <c r="AL80" i="25"/>
  <c r="AL81" i="25"/>
  <c r="AL82" i="25"/>
  <c r="AK68" i="25"/>
  <c r="AK69" i="25"/>
  <c r="AK70" i="25"/>
  <c r="AK71" i="25"/>
  <c r="AK72" i="25"/>
  <c r="AK73" i="25"/>
  <c r="AK74" i="25"/>
  <c r="AK75" i="25"/>
  <c r="AK76" i="25"/>
  <c r="AK77" i="25"/>
  <c r="AK78" i="25"/>
  <c r="AK79" i="25"/>
  <c r="AK80" i="25"/>
  <c r="AK81" i="25"/>
  <c r="AK82" i="25"/>
  <c r="AK83" i="25"/>
  <c r="AJ68" i="25"/>
  <c r="AJ69" i="25"/>
  <c r="AJ70" i="25"/>
  <c r="AJ71" i="25"/>
  <c r="AJ72" i="25"/>
  <c r="AJ73" i="25"/>
  <c r="AJ74" i="25"/>
  <c r="AJ75" i="25"/>
  <c r="AJ76" i="25"/>
  <c r="AJ77" i="25"/>
  <c r="AJ78" i="25"/>
  <c r="AJ79" i="25"/>
  <c r="AJ80" i="25"/>
  <c r="AJ81" i="25"/>
  <c r="AJ82" i="25"/>
  <c r="AJ83" i="25"/>
  <c r="AJ84" i="25"/>
  <c r="AI68" i="25"/>
  <c r="AI69" i="25"/>
  <c r="AI70" i="25"/>
  <c r="AI71" i="25"/>
  <c r="AI72" i="25"/>
  <c r="AI73" i="25"/>
  <c r="AI74" i="25"/>
  <c r="AI75" i="25"/>
  <c r="AI76" i="25"/>
  <c r="AI77" i="25"/>
  <c r="AI78" i="25"/>
  <c r="AI79" i="25"/>
  <c r="AI80" i="25"/>
  <c r="AI81" i="25"/>
  <c r="AI82" i="25"/>
  <c r="AI83" i="25"/>
  <c r="AI84" i="25"/>
  <c r="AI85" i="25"/>
  <c r="AH68" i="25"/>
  <c r="AH69" i="25"/>
  <c r="AH70" i="25"/>
  <c r="AH71" i="25"/>
  <c r="AH72" i="25"/>
  <c r="AH73" i="25"/>
  <c r="AH74" i="25"/>
  <c r="AH75" i="25"/>
  <c r="AH76" i="25"/>
  <c r="AH77" i="25"/>
  <c r="AH78" i="25"/>
  <c r="AH79" i="25"/>
  <c r="AH80" i="25"/>
  <c r="AH81" i="25"/>
  <c r="AH82" i="25"/>
  <c r="AH83" i="25"/>
  <c r="AH84" i="25"/>
  <c r="AH85" i="25"/>
  <c r="AH86" i="25"/>
  <c r="AG68" i="25"/>
  <c r="AG69" i="25"/>
  <c r="AG70" i="25"/>
  <c r="AG71" i="25"/>
  <c r="AG72" i="25"/>
  <c r="AG73" i="25"/>
  <c r="AG74" i="25"/>
  <c r="AG75" i="25"/>
  <c r="AG76" i="25"/>
  <c r="AG77" i="25"/>
  <c r="AG78" i="25"/>
  <c r="AG79" i="25"/>
  <c r="AG80" i="25"/>
  <c r="AG81" i="25"/>
  <c r="AG82" i="25"/>
  <c r="AG83" i="25"/>
  <c r="AG84" i="25"/>
  <c r="AG85" i="25"/>
  <c r="AG86" i="25"/>
  <c r="AG87" i="25"/>
  <c r="AF68" i="25"/>
  <c r="AF69" i="25"/>
  <c r="AF70" i="25"/>
  <c r="AF71" i="25"/>
  <c r="AF72" i="25"/>
  <c r="AF73" i="25"/>
  <c r="AF74" i="25"/>
  <c r="AF75" i="25"/>
  <c r="AF76" i="25"/>
  <c r="AF77" i="25"/>
  <c r="AF78" i="25"/>
  <c r="AF79" i="25"/>
  <c r="AF80" i="25"/>
  <c r="AF81" i="25"/>
  <c r="AF82" i="25"/>
  <c r="AF83" i="25"/>
  <c r="AF84" i="25"/>
  <c r="AF85" i="25"/>
  <c r="AF86" i="25"/>
  <c r="AF87" i="25"/>
  <c r="AE68" i="25"/>
  <c r="AE69" i="25"/>
  <c r="AE70" i="25"/>
  <c r="AE71" i="25"/>
  <c r="AE72" i="25"/>
  <c r="AE73" i="25"/>
  <c r="AE74" i="25"/>
  <c r="AE75" i="25"/>
  <c r="AE76" i="25"/>
  <c r="AE77" i="25"/>
  <c r="AE78" i="25"/>
  <c r="AE79" i="25"/>
  <c r="AE80" i="25"/>
  <c r="AE81" i="25"/>
  <c r="AE82" i="25"/>
  <c r="AE83" i="25"/>
  <c r="AE84" i="25"/>
  <c r="AE85" i="25"/>
  <c r="AE86" i="25"/>
  <c r="AE87" i="25"/>
  <c r="AD68" i="25"/>
  <c r="AD69" i="25"/>
  <c r="AD70" i="25"/>
  <c r="AD71" i="25"/>
  <c r="AD72" i="25"/>
  <c r="AD73" i="25"/>
  <c r="AD74" i="25"/>
  <c r="AD75" i="25"/>
  <c r="AD76" i="25"/>
  <c r="AD77" i="25"/>
  <c r="AD78" i="25"/>
  <c r="AD79" i="25"/>
  <c r="AD80" i="25"/>
  <c r="AD81" i="25"/>
  <c r="AD82" i="25"/>
  <c r="AD83" i="25"/>
  <c r="AD84" i="25"/>
  <c r="AD85" i="25"/>
  <c r="AD86" i="25"/>
  <c r="AD87" i="25"/>
  <c r="AC68" i="25"/>
  <c r="AC69" i="25"/>
  <c r="AC70" i="25"/>
  <c r="AC71" i="25"/>
  <c r="AC72" i="25"/>
  <c r="AC73" i="25"/>
  <c r="AC74" i="25"/>
  <c r="AC75" i="25"/>
  <c r="AC76" i="25"/>
  <c r="AC77" i="25"/>
  <c r="AC78" i="25"/>
  <c r="AC79" i="25"/>
  <c r="AC80" i="25"/>
  <c r="AC81" i="25"/>
  <c r="AC82" i="25"/>
  <c r="AC83" i="25"/>
  <c r="AC84" i="25"/>
  <c r="AC85" i="25"/>
  <c r="AC86" i="25"/>
  <c r="AC87" i="25"/>
  <c r="AB68" i="25"/>
  <c r="AB69" i="25"/>
  <c r="AB70" i="25"/>
  <c r="AB71" i="25"/>
  <c r="AB72" i="25"/>
  <c r="AB73" i="25"/>
  <c r="AB74" i="25"/>
  <c r="AB75" i="25"/>
  <c r="AB76" i="25"/>
  <c r="AB77" i="25"/>
  <c r="AB78" i="25"/>
  <c r="AB79" i="25"/>
  <c r="AB80" i="25"/>
  <c r="AB81" i="25"/>
  <c r="AB82" i="25"/>
  <c r="AB83" i="25"/>
  <c r="AB84" i="25"/>
  <c r="AB85" i="25"/>
  <c r="AB86" i="25"/>
  <c r="AB87" i="25"/>
  <c r="AA68" i="25"/>
  <c r="AA69" i="25"/>
  <c r="AA70" i="25"/>
  <c r="AA71" i="25"/>
  <c r="AA72" i="25"/>
  <c r="AA73" i="25"/>
  <c r="AA74" i="25"/>
  <c r="AA75" i="25"/>
  <c r="AA76" i="25"/>
  <c r="AA77" i="25"/>
  <c r="AA78" i="25"/>
  <c r="AA79" i="25"/>
  <c r="AA80" i="25"/>
  <c r="AA81" i="25"/>
  <c r="AA82" i="25"/>
  <c r="AA83" i="25"/>
  <c r="AA84" i="25"/>
  <c r="AA85" i="25"/>
  <c r="AA86" i="25"/>
  <c r="AA87" i="25"/>
  <c r="Z68" i="25"/>
  <c r="Z69" i="25"/>
  <c r="Z70" i="25"/>
  <c r="Z71" i="25"/>
  <c r="Z72" i="25"/>
  <c r="Z73" i="25"/>
  <c r="Z74" i="25"/>
  <c r="Z75" i="25"/>
  <c r="Z76" i="25"/>
  <c r="Z77" i="25"/>
  <c r="Z78" i="25"/>
  <c r="Z79" i="25"/>
  <c r="Z80" i="25"/>
  <c r="Z81" i="25"/>
  <c r="Z82" i="25"/>
  <c r="Z83" i="25"/>
  <c r="Z84" i="25"/>
  <c r="Z85" i="25"/>
  <c r="Z86" i="25"/>
  <c r="Z87" i="25"/>
  <c r="Y68" i="25"/>
  <c r="Y69" i="25"/>
  <c r="Y70" i="25"/>
  <c r="Y71" i="25"/>
  <c r="Y72" i="25"/>
  <c r="Y73" i="25"/>
  <c r="Y74" i="25"/>
  <c r="Y75" i="25"/>
  <c r="Y76" i="25"/>
  <c r="Y77" i="25"/>
  <c r="Y78" i="25"/>
  <c r="Y79" i="25"/>
  <c r="Y80" i="25"/>
  <c r="Y81" i="25"/>
  <c r="Y82" i="25"/>
  <c r="Y83" i="25"/>
  <c r="Y84" i="25"/>
  <c r="Y85" i="25"/>
  <c r="Y86" i="25"/>
  <c r="Y87" i="25"/>
  <c r="X68" i="25"/>
  <c r="X69" i="25"/>
  <c r="X70" i="25"/>
  <c r="X71" i="25"/>
  <c r="X72" i="25"/>
  <c r="X73" i="25"/>
  <c r="X74" i="25"/>
  <c r="X75" i="25"/>
  <c r="X76" i="25"/>
  <c r="X77" i="25"/>
  <c r="X78" i="25"/>
  <c r="X79" i="25"/>
  <c r="X80" i="25"/>
  <c r="X81" i="25"/>
  <c r="X82" i="25"/>
  <c r="X83" i="25"/>
  <c r="X84" i="25"/>
  <c r="X85" i="25"/>
  <c r="X86" i="25"/>
  <c r="X87" i="25"/>
  <c r="W68" i="25"/>
  <c r="W69" i="25"/>
  <c r="W70" i="25"/>
  <c r="W71" i="25"/>
  <c r="W72" i="25"/>
  <c r="W73" i="25"/>
  <c r="W74" i="25"/>
  <c r="W75" i="25"/>
  <c r="W76" i="25"/>
  <c r="W77" i="25"/>
  <c r="W78" i="25"/>
  <c r="W79" i="25"/>
  <c r="W80" i="25"/>
  <c r="W81" i="25"/>
  <c r="W82" i="25"/>
  <c r="W83" i="25"/>
  <c r="W84" i="25"/>
  <c r="W85" i="25"/>
  <c r="W86" i="25"/>
  <c r="W87" i="25"/>
  <c r="V68" i="25"/>
  <c r="V69" i="25"/>
  <c r="V70" i="25"/>
  <c r="V71" i="25"/>
  <c r="V72" i="25"/>
  <c r="V73" i="25"/>
  <c r="V74" i="25"/>
  <c r="V75" i="25"/>
  <c r="V76" i="25"/>
  <c r="V77" i="25"/>
  <c r="V78" i="25"/>
  <c r="V79" i="25"/>
  <c r="V80" i="25"/>
  <c r="V81" i="25"/>
  <c r="V82" i="25"/>
  <c r="V83" i="25"/>
  <c r="V84" i="25"/>
  <c r="V85" i="25"/>
  <c r="V86" i="25"/>
  <c r="V87" i="25"/>
  <c r="U68" i="25"/>
  <c r="U69" i="25"/>
  <c r="U70" i="25"/>
  <c r="U71" i="25"/>
  <c r="U72" i="25"/>
  <c r="U73" i="25"/>
  <c r="U74" i="25"/>
  <c r="U75" i="25"/>
  <c r="U76" i="25"/>
  <c r="U77" i="25"/>
  <c r="U78" i="25"/>
  <c r="U79" i="25"/>
  <c r="U80" i="25"/>
  <c r="U81" i="25"/>
  <c r="U82" i="25"/>
  <c r="U83" i="25"/>
  <c r="U84" i="25"/>
  <c r="U85" i="25"/>
  <c r="U86" i="25"/>
  <c r="U87" i="25"/>
  <c r="T68" i="25"/>
  <c r="T69" i="25"/>
  <c r="T70" i="25"/>
  <c r="T71" i="25"/>
  <c r="T72" i="25"/>
  <c r="T73" i="25"/>
  <c r="T74" i="25"/>
  <c r="T75" i="25"/>
  <c r="T76" i="25"/>
  <c r="T77" i="25"/>
  <c r="T78" i="25"/>
  <c r="T79" i="25"/>
  <c r="T80" i="25"/>
  <c r="T81" i="25"/>
  <c r="T82" i="25"/>
  <c r="T83" i="25"/>
  <c r="T84" i="25"/>
  <c r="T85" i="25"/>
  <c r="T86" i="25"/>
  <c r="T87" i="25"/>
  <c r="S68" i="25"/>
  <c r="S69" i="25"/>
  <c r="S70" i="25"/>
  <c r="S71" i="25"/>
  <c r="S72" i="25"/>
  <c r="S73" i="25"/>
  <c r="S74" i="25"/>
  <c r="S75" i="25"/>
  <c r="S76" i="25"/>
  <c r="S77" i="25"/>
  <c r="S78" i="25"/>
  <c r="S79" i="25"/>
  <c r="S80" i="25"/>
  <c r="S81" i="25"/>
  <c r="S82" i="25"/>
  <c r="S83" i="25"/>
  <c r="S84" i="25"/>
  <c r="S85" i="25"/>
  <c r="S86" i="25"/>
  <c r="S87" i="25"/>
  <c r="R68" i="25"/>
  <c r="R69" i="25"/>
  <c r="R70" i="25"/>
  <c r="R71" i="25"/>
  <c r="R72" i="25"/>
  <c r="R73" i="25"/>
  <c r="R74" i="25"/>
  <c r="R75" i="25"/>
  <c r="R76" i="25"/>
  <c r="R77" i="25"/>
  <c r="R78" i="25"/>
  <c r="R79" i="25"/>
  <c r="R80" i="25"/>
  <c r="R81" i="25"/>
  <c r="R82" i="25"/>
  <c r="R83" i="25"/>
  <c r="R84" i="25"/>
  <c r="R85" i="25"/>
  <c r="R86" i="25"/>
  <c r="R87" i="25"/>
  <c r="Q68" i="25"/>
  <c r="Q69" i="25"/>
  <c r="Q70" i="25"/>
  <c r="Q71" i="25"/>
  <c r="Q72" i="25"/>
  <c r="Q73" i="25"/>
  <c r="Q74" i="25"/>
  <c r="Q75" i="25"/>
  <c r="Q76" i="25"/>
  <c r="Q77" i="25"/>
  <c r="Q78" i="25"/>
  <c r="Q79" i="25"/>
  <c r="Q80" i="25"/>
  <c r="Q81" i="25"/>
  <c r="Q82" i="25"/>
  <c r="Q83" i="25"/>
  <c r="Q84" i="25"/>
  <c r="Q85" i="25"/>
  <c r="Q86" i="25"/>
  <c r="Q87" i="25"/>
  <c r="P68" i="25"/>
  <c r="P69" i="25"/>
  <c r="P70" i="25"/>
  <c r="P71" i="25"/>
  <c r="P72" i="25"/>
  <c r="P73" i="25"/>
  <c r="P74" i="25"/>
  <c r="P75" i="25"/>
  <c r="P76" i="25"/>
  <c r="P77" i="25"/>
  <c r="P78" i="25"/>
  <c r="P79" i="25"/>
  <c r="P80" i="25"/>
  <c r="P81" i="25"/>
  <c r="P82" i="25"/>
  <c r="P83" i="25"/>
  <c r="P84" i="25"/>
  <c r="P85" i="25"/>
  <c r="P86" i="25"/>
  <c r="P87" i="25"/>
  <c r="O68" i="25"/>
  <c r="O69" i="25"/>
  <c r="O70" i="25"/>
  <c r="O71" i="25"/>
  <c r="O72" i="25"/>
  <c r="O73" i="25"/>
  <c r="O74" i="25"/>
  <c r="O75" i="25"/>
  <c r="O76" i="25"/>
  <c r="O77" i="25"/>
  <c r="O78" i="25"/>
  <c r="O79" i="25"/>
  <c r="O80" i="25"/>
  <c r="O81" i="25"/>
  <c r="O82" i="25"/>
  <c r="O83" i="25"/>
  <c r="O84" i="25"/>
  <c r="O85" i="25"/>
  <c r="O86" i="25"/>
  <c r="O87" i="25"/>
  <c r="N68" i="25"/>
  <c r="N69" i="25"/>
  <c r="N70" i="25"/>
  <c r="N71" i="25"/>
  <c r="N72" i="25"/>
  <c r="N73" i="25"/>
  <c r="N74" i="25"/>
  <c r="N75" i="25"/>
  <c r="N76" i="25"/>
  <c r="N77" i="25"/>
  <c r="N78" i="25"/>
  <c r="N79" i="25"/>
  <c r="N80" i="25"/>
  <c r="N81" i="25"/>
  <c r="N82" i="25"/>
  <c r="N83" i="25"/>
  <c r="N84" i="25"/>
  <c r="N85" i="25"/>
  <c r="N86" i="25"/>
  <c r="N87" i="25"/>
  <c r="M68" i="25"/>
  <c r="M69" i="25"/>
  <c r="M70" i="25"/>
  <c r="M71" i="25"/>
  <c r="M72" i="25"/>
  <c r="M73" i="25"/>
  <c r="M74" i="25"/>
  <c r="M75" i="25"/>
  <c r="M76" i="25"/>
  <c r="M77" i="25"/>
  <c r="M78" i="25"/>
  <c r="M79" i="25"/>
  <c r="M80" i="25"/>
  <c r="M81" i="25"/>
  <c r="M82" i="25"/>
  <c r="M83" i="25"/>
  <c r="M84" i="25"/>
  <c r="M85" i="25"/>
  <c r="M86" i="25"/>
  <c r="M87" i="25"/>
  <c r="L68" i="25"/>
  <c r="L69" i="25"/>
  <c r="L70" i="25"/>
  <c r="L71" i="25"/>
  <c r="L72" i="25"/>
  <c r="L73" i="25"/>
  <c r="L74" i="25"/>
  <c r="L75" i="25"/>
  <c r="L76" i="25"/>
  <c r="L77" i="25"/>
  <c r="L78" i="25"/>
  <c r="L79" i="25"/>
  <c r="L80" i="25"/>
  <c r="L81" i="25"/>
  <c r="L82" i="25"/>
  <c r="L83" i="25"/>
  <c r="L84" i="25"/>
  <c r="L85" i="25"/>
  <c r="L86" i="25"/>
  <c r="L87" i="25"/>
  <c r="K68" i="25"/>
  <c r="K69" i="25"/>
  <c r="K70" i="25"/>
  <c r="K71" i="25"/>
  <c r="K72" i="25"/>
  <c r="K73" i="25"/>
  <c r="K74" i="25"/>
  <c r="K75" i="25"/>
  <c r="K76" i="25"/>
  <c r="K77" i="25"/>
  <c r="K78" i="25"/>
  <c r="K79" i="25"/>
  <c r="K80" i="25"/>
  <c r="K81" i="25"/>
  <c r="K82" i="25"/>
  <c r="K83" i="25"/>
  <c r="K84" i="25"/>
  <c r="K85" i="25"/>
  <c r="K86" i="25"/>
  <c r="K87" i="25"/>
  <c r="J68" i="25"/>
  <c r="J69" i="25"/>
  <c r="J70" i="25"/>
  <c r="J71" i="25"/>
  <c r="J72" i="25"/>
  <c r="J73" i="25"/>
  <c r="J74" i="25"/>
  <c r="J75" i="25"/>
  <c r="J76" i="25"/>
  <c r="J77" i="25"/>
  <c r="J78" i="25"/>
  <c r="J79" i="25"/>
  <c r="J80" i="25"/>
  <c r="J81" i="25"/>
  <c r="J82" i="25"/>
  <c r="J83" i="25"/>
  <c r="J84" i="25"/>
  <c r="J85" i="25"/>
  <c r="J86" i="25"/>
  <c r="J87" i="25"/>
  <c r="I68" i="25"/>
  <c r="I69" i="25"/>
  <c r="I70" i="25"/>
  <c r="I71" i="25"/>
  <c r="I72" i="25"/>
  <c r="I73" i="25"/>
  <c r="I74" i="25"/>
  <c r="I75" i="25"/>
  <c r="I76" i="25"/>
  <c r="I77" i="25"/>
  <c r="I78" i="25"/>
  <c r="I79" i="25"/>
  <c r="I80" i="25"/>
  <c r="I81" i="25"/>
  <c r="I82" i="25"/>
  <c r="I83" i="25"/>
  <c r="I84" i="25"/>
  <c r="I85" i="25"/>
  <c r="I86" i="25"/>
  <c r="I87" i="25"/>
  <c r="H68" i="25"/>
  <c r="H69" i="25"/>
  <c r="H70" i="25"/>
  <c r="H71" i="25"/>
  <c r="H72" i="25"/>
  <c r="H73" i="25"/>
  <c r="H74" i="25"/>
  <c r="H75" i="25"/>
  <c r="H76" i="25"/>
  <c r="H77" i="25"/>
  <c r="H78" i="25"/>
  <c r="H79" i="25"/>
  <c r="H80" i="25"/>
  <c r="H81" i="25"/>
  <c r="H82" i="25"/>
  <c r="H83" i="25"/>
  <c r="H84" i="25"/>
  <c r="H85" i="25"/>
  <c r="H86" i="25"/>
  <c r="H87" i="25"/>
  <c r="G68" i="25"/>
  <c r="G69" i="25"/>
  <c r="G70" i="25"/>
  <c r="G71" i="25"/>
  <c r="G72" i="25"/>
  <c r="G73" i="25"/>
  <c r="G74" i="25"/>
  <c r="G75" i="25"/>
  <c r="G76" i="25"/>
  <c r="G77" i="25"/>
  <c r="G78" i="25"/>
  <c r="G79" i="25"/>
  <c r="G80" i="25"/>
  <c r="G81" i="25"/>
  <c r="G82" i="25"/>
  <c r="G83" i="25"/>
  <c r="G84" i="25"/>
  <c r="G85" i="25"/>
  <c r="G86" i="25"/>
  <c r="G87" i="25"/>
  <c r="F68" i="25"/>
  <c r="F69" i="25"/>
  <c r="F70" i="25"/>
  <c r="F71" i="25"/>
  <c r="F72" i="25"/>
  <c r="F73" i="25"/>
  <c r="F74" i="25"/>
  <c r="F75" i="25"/>
  <c r="F76" i="25"/>
  <c r="F77" i="25"/>
  <c r="F78" i="25"/>
  <c r="F79" i="25"/>
  <c r="F80" i="25"/>
  <c r="F81" i="25"/>
  <c r="F82" i="25"/>
  <c r="F83" i="25"/>
  <c r="F84" i="25"/>
  <c r="F85" i="25"/>
  <c r="F86" i="25"/>
  <c r="F87" i="25"/>
  <c r="E68" i="25"/>
  <c r="E69" i="25"/>
  <c r="E70" i="25"/>
  <c r="E71" i="25"/>
  <c r="E72" i="25"/>
  <c r="E73" i="25"/>
  <c r="E74" i="25"/>
  <c r="E75" i="25"/>
  <c r="E76" i="25"/>
  <c r="E77" i="25"/>
  <c r="E78" i="25"/>
  <c r="E79" i="25"/>
  <c r="E80" i="25"/>
  <c r="E81" i="25"/>
  <c r="E82" i="25"/>
  <c r="E83" i="25"/>
  <c r="E84" i="25"/>
  <c r="E85" i="25"/>
  <c r="E86" i="25"/>
  <c r="E87" i="25"/>
  <c r="D68" i="25"/>
  <c r="D69" i="25"/>
  <c r="D70" i="25"/>
  <c r="D71" i="25"/>
  <c r="D72" i="25"/>
  <c r="D73" i="25"/>
  <c r="D74" i="25"/>
  <c r="D75" i="25"/>
  <c r="D76" i="25"/>
  <c r="D77" i="25"/>
  <c r="D78" i="25"/>
  <c r="D79" i="25"/>
  <c r="D80" i="25"/>
  <c r="D81" i="25"/>
  <c r="D82" i="25"/>
  <c r="D83" i="25"/>
  <c r="D84" i="25"/>
  <c r="D85" i="25"/>
  <c r="D86" i="25"/>
  <c r="D87" i="25"/>
  <c r="D67" i="25"/>
  <c r="E67" i="25"/>
  <c r="F67" i="25"/>
  <c r="G67" i="25"/>
  <c r="H67" i="25"/>
  <c r="I67" i="25"/>
  <c r="J67" i="25"/>
  <c r="K67" i="25"/>
  <c r="L67" i="25"/>
  <c r="M67" i="25"/>
  <c r="N67" i="25"/>
  <c r="O67" i="25"/>
  <c r="P67" i="25"/>
  <c r="Q67" i="25"/>
  <c r="R67" i="25"/>
  <c r="S67" i="25"/>
  <c r="T67" i="25"/>
  <c r="U67" i="25"/>
  <c r="V67" i="25"/>
  <c r="W67" i="25"/>
  <c r="X67" i="25"/>
  <c r="Y67" i="25"/>
  <c r="Z67" i="25"/>
  <c r="AA67" i="25"/>
  <c r="AB67" i="25"/>
  <c r="AC67" i="25"/>
  <c r="AD67" i="25"/>
  <c r="AE67" i="25"/>
  <c r="AF67" i="25"/>
  <c r="AG67" i="25"/>
  <c r="AH67" i="25"/>
  <c r="AI67" i="25"/>
  <c r="AJ67" i="25"/>
  <c r="AK67" i="25"/>
  <c r="AL67" i="25"/>
  <c r="C69" i="25"/>
  <c r="C70" i="25"/>
  <c r="C71" i="25"/>
  <c r="C72" i="25"/>
  <c r="C73" i="25"/>
  <c r="C74" i="25"/>
  <c r="C75" i="25"/>
  <c r="C76" i="25"/>
  <c r="C77" i="25"/>
  <c r="C78" i="25"/>
  <c r="C79" i="25"/>
  <c r="C80" i="25"/>
  <c r="C81" i="25"/>
  <c r="C82" i="25"/>
  <c r="C83" i="25"/>
  <c r="C84" i="25"/>
  <c r="C85" i="25"/>
  <c r="C86" i="25"/>
  <c r="C87" i="25"/>
  <c r="C68" i="25"/>
  <c r="C67" i="25"/>
  <c r="C89" i="25" s="1"/>
  <c r="AG7" i="28"/>
  <c r="AG8" i="28" s="1"/>
  <c r="AG9" i="28" s="1"/>
  <c r="AG10" i="28" s="1"/>
  <c r="AG11" i="28" s="1"/>
  <c r="AG12" i="28" s="1"/>
  <c r="AG13" i="28" s="1"/>
  <c r="AG14" i="28" s="1"/>
  <c r="AG15" i="28" s="1"/>
  <c r="AG16" i="28" s="1"/>
  <c r="AG17" i="28" s="1"/>
  <c r="AG18" i="28" s="1"/>
  <c r="AG19" i="28" s="1"/>
  <c r="AG20" i="28" s="1"/>
  <c r="AG21" i="28" s="1"/>
  <c r="AG22" i="28" s="1"/>
  <c r="AG23" i="28" s="1"/>
  <c r="AG24" i="28" s="1"/>
  <c r="AG6" i="28"/>
  <c r="AH6" i="28"/>
  <c r="AH7" i="28" s="1"/>
  <c r="AH8" i="28" s="1"/>
  <c r="AH9" i="28" s="1"/>
  <c r="AH10" i="28" s="1"/>
  <c r="AH11" i="28" s="1"/>
  <c r="AH12" i="28" s="1"/>
  <c r="AH13" i="28" s="1"/>
  <c r="AH14" i="28" s="1"/>
  <c r="AH15" i="28" s="1"/>
  <c r="AH16" i="28" s="1"/>
  <c r="AH17" i="28" s="1"/>
  <c r="AH18" i="28" s="1"/>
  <c r="AH19" i="28" s="1"/>
  <c r="AH20" i="28" s="1"/>
  <c r="AH21" i="28" s="1"/>
  <c r="AH22" i="28" s="1"/>
  <c r="AH23" i="28" s="1"/>
  <c r="AI6" i="28"/>
  <c r="AI7" i="28" s="1"/>
  <c r="AI8" i="28" s="1"/>
  <c r="AI9" i="28" s="1"/>
  <c r="AI10" i="28" s="1"/>
  <c r="AI11" i="28" s="1"/>
  <c r="AI12" i="28" s="1"/>
  <c r="AI13" i="28" s="1"/>
  <c r="AI14" i="28" s="1"/>
  <c r="AI15" i="28" s="1"/>
  <c r="AI16" i="28" s="1"/>
  <c r="AI17" i="28" s="1"/>
  <c r="AI18" i="28" s="1"/>
  <c r="AI19" i="28" s="1"/>
  <c r="AI20" i="28" s="1"/>
  <c r="AI21" i="28" s="1"/>
  <c r="AI22" i="28" s="1"/>
  <c r="AJ6" i="28"/>
  <c r="AJ7" i="28" s="1"/>
  <c r="AJ8" i="28" s="1"/>
  <c r="AJ9" i="28" s="1"/>
  <c r="AJ10" i="28" s="1"/>
  <c r="AJ11" i="28" s="1"/>
  <c r="AJ12" i="28" s="1"/>
  <c r="AJ13" i="28" s="1"/>
  <c r="AJ14" i="28" s="1"/>
  <c r="AJ15" i="28" s="1"/>
  <c r="AJ16" i="28" s="1"/>
  <c r="AJ17" i="28" s="1"/>
  <c r="AJ18" i="28" s="1"/>
  <c r="AJ19" i="28" s="1"/>
  <c r="AJ20" i="28" s="1"/>
  <c r="AJ21" i="28" s="1"/>
  <c r="AK6" i="28"/>
  <c r="AK7" i="28" s="1"/>
  <c r="AK8" i="28" s="1"/>
  <c r="AK9" i="28" s="1"/>
  <c r="AK10" i="28" s="1"/>
  <c r="AK11" i="28" s="1"/>
  <c r="AK12" i="28" s="1"/>
  <c r="AK13" i="28" s="1"/>
  <c r="AK14" i="28" s="1"/>
  <c r="AK15" i="28" s="1"/>
  <c r="AK16" i="28" s="1"/>
  <c r="AK17" i="28" s="1"/>
  <c r="AK18" i="28" s="1"/>
  <c r="AK19" i="28" s="1"/>
  <c r="AK20" i="28" s="1"/>
  <c r="AF7" i="28"/>
  <c r="AF8" i="28" s="1"/>
  <c r="AF9" i="28" s="1"/>
  <c r="AF10" i="28" s="1"/>
  <c r="AF11" i="28" s="1"/>
  <c r="AF12" i="28" s="1"/>
  <c r="AF13" i="28" s="1"/>
  <c r="AF14" i="28" s="1"/>
  <c r="AF15" i="28" s="1"/>
  <c r="AF16" i="28" s="1"/>
  <c r="AF17" i="28" s="1"/>
  <c r="AF18" i="28" s="1"/>
  <c r="AF19" i="28" s="1"/>
  <c r="AF20" i="28" s="1"/>
  <c r="AF21" i="28" s="1"/>
  <c r="AF22" i="28" s="1"/>
  <c r="AF23" i="28" s="1"/>
  <c r="AF24" i="28" s="1"/>
  <c r="AF25" i="28" s="1"/>
  <c r="AF6" i="28"/>
  <c r="AB7" i="28"/>
  <c r="AB8" i="28" s="1"/>
  <c r="AB9" i="28" s="1"/>
  <c r="AB10" i="28" s="1"/>
  <c r="AB11" i="28" s="1"/>
  <c r="AB12" i="28" s="1"/>
  <c r="AB13" i="28" s="1"/>
  <c r="AB14" i="28" s="1"/>
  <c r="AB15" i="28" s="1"/>
  <c r="AB16" i="28" s="1"/>
  <c r="AB17" i="28" s="1"/>
  <c r="AB18" i="28" s="1"/>
  <c r="AB19" i="28" s="1"/>
  <c r="AB20" i="28" s="1"/>
  <c r="AB21" i="28" s="1"/>
  <c r="AB22" i="28" s="1"/>
  <c r="AB23" i="28" s="1"/>
  <c r="AB24" i="28" s="1"/>
  <c r="AB25" i="28" s="1"/>
  <c r="AB6" i="28"/>
  <c r="AC6" i="28"/>
  <c r="AC7" i="28" s="1"/>
  <c r="AC8" i="28" s="1"/>
  <c r="AC9" i="28" s="1"/>
  <c r="AC10" i="28" s="1"/>
  <c r="AC11" i="28" s="1"/>
  <c r="AC12" i="28" s="1"/>
  <c r="AC13" i="28" s="1"/>
  <c r="AC14" i="28" s="1"/>
  <c r="AC15" i="28" s="1"/>
  <c r="AC16" i="28" s="1"/>
  <c r="AC17" i="28" s="1"/>
  <c r="AC18" i="28" s="1"/>
  <c r="AC19" i="28" s="1"/>
  <c r="AC20" i="28" s="1"/>
  <c r="AC21" i="28" s="1"/>
  <c r="AC22" i="28" s="1"/>
  <c r="AC23" i="28" s="1"/>
  <c r="AC24" i="28" s="1"/>
  <c r="AC25" i="28" s="1"/>
  <c r="AD6" i="28"/>
  <c r="AD7" i="28" s="1"/>
  <c r="AD8" i="28" s="1"/>
  <c r="AD9" i="28" s="1"/>
  <c r="AD10" i="28" s="1"/>
  <c r="AD11" i="28" s="1"/>
  <c r="AD12" i="28" s="1"/>
  <c r="AD13" i="28" s="1"/>
  <c r="AD14" i="28" s="1"/>
  <c r="AD15" i="28" s="1"/>
  <c r="AD16" i="28" s="1"/>
  <c r="AD17" i="28" s="1"/>
  <c r="AD18" i="28" s="1"/>
  <c r="AD19" i="28" s="1"/>
  <c r="AD20" i="28" s="1"/>
  <c r="AD21" i="28" s="1"/>
  <c r="AD22" i="28" s="1"/>
  <c r="AD23" i="28" s="1"/>
  <c r="AD24" i="28" s="1"/>
  <c r="AD25" i="28" s="1"/>
  <c r="AE6" i="28"/>
  <c r="AE7" i="28" s="1"/>
  <c r="AE8" i="28" s="1"/>
  <c r="AE9" i="28" s="1"/>
  <c r="AE10" i="28" s="1"/>
  <c r="AE11" i="28" s="1"/>
  <c r="AE12" i="28" s="1"/>
  <c r="AE13" i="28" s="1"/>
  <c r="AE14" i="28" s="1"/>
  <c r="AE15" i="28" s="1"/>
  <c r="AE16" i="28" s="1"/>
  <c r="AE17" i="28" s="1"/>
  <c r="AE18" i="28" s="1"/>
  <c r="AE19" i="28" s="1"/>
  <c r="AE20" i="28" s="1"/>
  <c r="AE21" i="28" s="1"/>
  <c r="AE22" i="28" s="1"/>
  <c r="AE23" i="28" s="1"/>
  <c r="AE24" i="28" s="1"/>
  <c r="AE25" i="28" s="1"/>
  <c r="AA6" i="28"/>
  <c r="AA7" i="28" s="1"/>
  <c r="AA8" i="28" s="1"/>
  <c r="AA9" i="28" s="1"/>
  <c r="AA10" i="28" s="1"/>
  <c r="AA11" i="28" s="1"/>
  <c r="AA12" i="28" s="1"/>
  <c r="AA13" i="28" s="1"/>
  <c r="AA14" i="28" s="1"/>
  <c r="AA15" i="28" s="1"/>
  <c r="AA16" i="28" s="1"/>
  <c r="AA17" i="28" s="1"/>
  <c r="AA18" i="28" s="1"/>
  <c r="AA19" i="28" s="1"/>
  <c r="AA20" i="28" s="1"/>
  <c r="AA21" i="28" s="1"/>
  <c r="AA22" i="28" s="1"/>
  <c r="AA23" i="28" s="1"/>
  <c r="AA24" i="28" s="1"/>
  <c r="AA25" i="28" s="1"/>
  <c r="V7" i="28"/>
  <c r="V8" i="28" s="1"/>
  <c r="V9" i="28" s="1"/>
  <c r="V10" i="28" s="1"/>
  <c r="V11" i="28" s="1"/>
  <c r="V12" i="28" s="1"/>
  <c r="V13" i="28" s="1"/>
  <c r="V14" i="28" s="1"/>
  <c r="V15" i="28" s="1"/>
  <c r="V16" i="28" s="1"/>
  <c r="V17" i="28" s="1"/>
  <c r="V18" i="28" s="1"/>
  <c r="V19" i="28" s="1"/>
  <c r="V20" i="28" s="1"/>
  <c r="V21" i="28" s="1"/>
  <c r="V22" i="28" s="1"/>
  <c r="V23" i="28" s="1"/>
  <c r="V24" i="28" s="1"/>
  <c r="V25" i="28" s="1"/>
  <c r="U6" i="28"/>
  <c r="U7" i="28" s="1"/>
  <c r="U8" i="28" s="1"/>
  <c r="U9" i="28" s="1"/>
  <c r="U10" i="28" s="1"/>
  <c r="U11" i="28" s="1"/>
  <c r="U12" i="28" s="1"/>
  <c r="U13" i="28" s="1"/>
  <c r="U14" i="28" s="1"/>
  <c r="U15" i="28" s="1"/>
  <c r="U16" i="28" s="1"/>
  <c r="U17" i="28" s="1"/>
  <c r="U18" i="28" s="1"/>
  <c r="U19" i="28" s="1"/>
  <c r="U20" i="28" s="1"/>
  <c r="U21" i="28" s="1"/>
  <c r="U22" i="28" s="1"/>
  <c r="U23" i="28" s="1"/>
  <c r="U24" i="28" s="1"/>
  <c r="U25" i="28" s="1"/>
  <c r="V6" i="28"/>
  <c r="W6" i="28"/>
  <c r="W7" i="28" s="1"/>
  <c r="W8" i="28" s="1"/>
  <c r="W9" i="28" s="1"/>
  <c r="W10" i="28" s="1"/>
  <c r="W11" i="28" s="1"/>
  <c r="W12" i="28" s="1"/>
  <c r="W13" i="28" s="1"/>
  <c r="W14" i="28" s="1"/>
  <c r="W15" i="28" s="1"/>
  <c r="W16" i="28" s="1"/>
  <c r="W17" i="28" s="1"/>
  <c r="W18" i="28" s="1"/>
  <c r="W19" i="28" s="1"/>
  <c r="W20" i="28" s="1"/>
  <c r="W21" i="28" s="1"/>
  <c r="W22" i="28" s="1"/>
  <c r="W23" i="28" s="1"/>
  <c r="W24" i="28" s="1"/>
  <c r="W25" i="28" s="1"/>
  <c r="X6" i="28"/>
  <c r="X7" i="28" s="1"/>
  <c r="X8" i="28" s="1"/>
  <c r="X9" i="28" s="1"/>
  <c r="X10" i="28" s="1"/>
  <c r="X11" i="28" s="1"/>
  <c r="X12" i="28" s="1"/>
  <c r="X13" i="28" s="1"/>
  <c r="X14" i="28" s="1"/>
  <c r="X15" i="28" s="1"/>
  <c r="X16" i="28" s="1"/>
  <c r="X17" i="28" s="1"/>
  <c r="X18" i="28" s="1"/>
  <c r="X19" i="28" s="1"/>
  <c r="X20" i="28" s="1"/>
  <c r="X21" i="28" s="1"/>
  <c r="X22" i="28" s="1"/>
  <c r="X23" i="28" s="1"/>
  <c r="X24" i="28" s="1"/>
  <c r="X25" i="28" s="1"/>
  <c r="Y6" i="28"/>
  <c r="Y7" i="28" s="1"/>
  <c r="Y8" i="28" s="1"/>
  <c r="Y9" i="28" s="1"/>
  <c r="Y10" i="28" s="1"/>
  <c r="Y11" i="28" s="1"/>
  <c r="Y12" i="28" s="1"/>
  <c r="Y13" i="28" s="1"/>
  <c r="Y14" i="28" s="1"/>
  <c r="Y15" i="28" s="1"/>
  <c r="Y16" i="28" s="1"/>
  <c r="Y17" i="28" s="1"/>
  <c r="Y18" i="28" s="1"/>
  <c r="Y19" i="28" s="1"/>
  <c r="Y20" i="28" s="1"/>
  <c r="Y21" i="28" s="1"/>
  <c r="Y22" i="28" s="1"/>
  <c r="Y23" i="28" s="1"/>
  <c r="Y24" i="28" s="1"/>
  <c r="Y25" i="28" s="1"/>
  <c r="Z6" i="28"/>
  <c r="Z7" i="28" s="1"/>
  <c r="Z8" i="28" s="1"/>
  <c r="Z9" i="28" s="1"/>
  <c r="Z10" i="28" s="1"/>
  <c r="Z11" i="28" s="1"/>
  <c r="Z12" i="28" s="1"/>
  <c r="Z13" i="28" s="1"/>
  <c r="Z14" i="28" s="1"/>
  <c r="Z15" i="28" s="1"/>
  <c r="Z16" i="28" s="1"/>
  <c r="Z17" i="28" s="1"/>
  <c r="Z18" i="28" s="1"/>
  <c r="Z19" i="28" s="1"/>
  <c r="Z20" i="28" s="1"/>
  <c r="Z21" i="28" s="1"/>
  <c r="Z22" i="28" s="1"/>
  <c r="Z23" i="28" s="1"/>
  <c r="Z24" i="28" s="1"/>
  <c r="Z25" i="28" s="1"/>
  <c r="R7" i="28"/>
  <c r="R8" i="28" s="1"/>
  <c r="R9" i="28" s="1"/>
  <c r="R10" i="28" s="1"/>
  <c r="R11" i="28" s="1"/>
  <c r="R12" i="28" s="1"/>
  <c r="R13" i="28" s="1"/>
  <c r="R14" i="28" s="1"/>
  <c r="R15" i="28" s="1"/>
  <c r="R16" i="28" s="1"/>
  <c r="R17" i="28" s="1"/>
  <c r="R18" i="28" s="1"/>
  <c r="R19" i="28" s="1"/>
  <c r="R20" i="28" s="1"/>
  <c r="R21" i="28" s="1"/>
  <c r="R22" i="28" s="1"/>
  <c r="R23" i="28" s="1"/>
  <c r="R24" i="28" s="1"/>
  <c r="R25" i="28" s="1"/>
  <c r="Q7" i="28"/>
  <c r="Q8" i="28" s="1"/>
  <c r="Q9" i="28" s="1"/>
  <c r="Q10" i="28" s="1"/>
  <c r="Q11" i="28" s="1"/>
  <c r="Q12" i="28" s="1"/>
  <c r="Q13" i="28" s="1"/>
  <c r="Q14" i="28" s="1"/>
  <c r="Q15" i="28" s="1"/>
  <c r="Q16" i="28" s="1"/>
  <c r="Q17" i="28" s="1"/>
  <c r="Q18" i="28" s="1"/>
  <c r="Q19" i="28" s="1"/>
  <c r="Q20" i="28" s="1"/>
  <c r="Q21" i="28" s="1"/>
  <c r="Q22" i="28" s="1"/>
  <c r="Q23" i="28" s="1"/>
  <c r="Q24" i="28" s="1"/>
  <c r="Q25" i="28" s="1"/>
  <c r="M7" i="28"/>
  <c r="M8" i="28" s="1"/>
  <c r="M9" i="28" s="1"/>
  <c r="M10" i="28" s="1"/>
  <c r="M11" i="28" s="1"/>
  <c r="M12" i="28" s="1"/>
  <c r="M13" i="28" s="1"/>
  <c r="M14" i="28" s="1"/>
  <c r="M15" i="28" s="1"/>
  <c r="M16" i="28" s="1"/>
  <c r="M17" i="28" s="1"/>
  <c r="M18" i="28" s="1"/>
  <c r="M19" i="28" s="1"/>
  <c r="M20" i="28" s="1"/>
  <c r="M21" i="28" s="1"/>
  <c r="M22" i="28" s="1"/>
  <c r="M23" i="28" s="1"/>
  <c r="M24" i="28" s="1"/>
  <c r="M25" i="28" s="1"/>
  <c r="N6" i="28"/>
  <c r="N7" i="28" s="1"/>
  <c r="N8" i="28" s="1"/>
  <c r="N9" i="28" s="1"/>
  <c r="N10" i="28" s="1"/>
  <c r="N11" i="28" s="1"/>
  <c r="N12" i="28" s="1"/>
  <c r="N13" i="28" s="1"/>
  <c r="N14" i="28" s="1"/>
  <c r="N15" i="28" s="1"/>
  <c r="N16" i="28" s="1"/>
  <c r="N17" i="28" s="1"/>
  <c r="N18" i="28" s="1"/>
  <c r="N19" i="28" s="1"/>
  <c r="N20" i="28" s="1"/>
  <c r="N21" i="28" s="1"/>
  <c r="N22" i="28" s="1"/>
  <c r="N23" i="28" s="1"/>
  <c r="N24" i="28" s="1"/>
  <c r="N25" i="28" s="1"/>
  <c r="O6" i="28"/>
  <c r="O7" i="28" s="1"/>
  <c r="O8" i="28" s="1"/>
  <c r="O9" i="28" s="1"/>
  <c r="O10" i="28" s="1"/>
  <c r="O11" i="28" s="1"/>
  <c r="O12" i="28" s="1"/>
  <c r="O13" i="28" s="1"/>
  <c r="O14" i="28" s="1"/>
  <c r="O15" i="28" s="1"/>
  <c r="O16" i="28" s="1"/>
  <c r="O17" i="28" s="1"/>
  <c r="O18" i="28" s="1"/>
  <c r="O19" i="28" s="1"/>
  <c r="O20" i="28" s="1"/>
  <c r="O21" i="28" s="1"/>
  <c r="O22" i="28" s="1"/>
  <c r="O23" i="28" s="1"/>
  <c r="O24" i="28" s="1"/>
  <c r="O25" i="28" s="1"/>
  <c r="P6" i="28"/>
  <c r="P7" i="28" s="1"/>
  <c r="P8" i="28" s="1"/>
  <c r="P9" i="28" s="1"/>
  <c r="P10" i="28" s="1"/>
  <c r="P11" i="28" s="1"/>
  <c r="P12" i="28" s="1"/>
  <c r="P13" i="28" s="1"/>
  <c r="P14" i="28" s="1"/>
  <c r="P15" i="28" s="1"/>
  <c r="P16" i="28" s="1"/>
  <c r="P17" i="28" s="1"/>
  <c r="P18" i="28" s="1"/>
  <c r="P19" i="28" s="1"/>
  <c r="P20" i="28" s="1"/>
  <c r="P21" i="28" s="1"/>
  <c r="P22" i="28" s="1"/>
  <c r="P23" i="28" s="1"/>
  <c r="P24" i="28" s="1"/>
  <c r="P25" i="28" s="1"/>
  <c r="Q6" i="28"/>
  <c r="R6" i="28"/>
  <c r="S6" i="28"/>
  <c r="S7" i="28" s="1"/>
  <c r="S8" i="28" s="1"/>
  <c r="S9" i="28" s="1"/>
  <c r="S10" i="28" s="1"/>
  <c r="S11" i="28" s="1"/>
  <c r="S12" i="28" s="1"/>
  <c r="S13" i="28" s="1"/>
  <c r="S14" i="28" s="1"/>
  <c r="S15" i="28" s="1"/>
  <c r="S16" i="28" s="1"/>
  <c r="S17" i="28" s="1"/>
  <c r="S18" i="28" s="1"/>
  <c r="S19" i="28" s="1"/>
  <c r="S20" i="28" s="1"/>
  <c r="S21" i="28" s="1"/>
  <c r="S22" i="28" s="1"/>
  <c r="S23" i="28" s="1"/>
  <c r="S24" i="28" s="1"/>
  <c r="S25" i="28" s="1"/>
  <c r="T6" i="28"/>
  <c r="T7" i="28" s="1"/>
  <c r="T8" i="28" s="1"/>
  <c r="T9" i="28" s="1"/>
  <c r="T10" i="28" s="1"/>
  <c r="T11" i="28" s="1"/>
  <c r="T12" i="28" s="1"/>
  <c r="T13" i="28" s="1"/>
  <c r="T14" i="28" s="1"/>
  <c r="T15" i="28" s="1"/>
  <c r="T16" i="28" s="1"/>
  <c r="T17" i="28" s="1"/>
  <c r="T18" i="28" s="1"/>
  <c r="T19" i="28" s="1"/>
  <c r="T20" i="28" s="1"/>
  <c r="T21" i="28" s="1"/>
  <c r="T22" i="28" s="1"/>
  <c r="T23" i="28" s="1"/>
  <c r="T24" i="28" s="1"/>
  <c r="T25" i="28" s="1"/>
  <c r="M6" i="28"/>
  <c r="L7" i="28"/>
  <c r="L8" i="28" s="1"/>
  <c r="L9" i="28" s="1"/>
  <c r="L10" i="28" s="1"/>
  <c r="L11" i="28" s="1"/>
  <c r="L12" i="28" s="1"/>
  <c r="L13" i="28" s="1"/>
  <c r="L14" i="28" s="1"/>
  <c r="L15" i="28" s="1"/>
  <c r="L16" i="28" s="1"/>
  <c r="L17" i="28" s="1"/>
  <c r="L18" i="28" s="1"/>
  <c r="L19" i="28" s="1"/>
  <c r="L20" i="28" s="1"/>
  <c r="L21" i="28" s="1"/>
  <c r="L22" i="28" s="1"/>
  <c r="L23" i="28" s="1"/>
  <c r="L24" i="28" s="1"/>
  <c r="L25" i="28" s="1"/>
  <c r="L6" i="28"/>
  <c r="J7" i="28"/>
  <c r="J8" i="28" s="1"/>
  <c r="J9" i="28" s="1"/>
  <c r="J10" i="28" s="1"/>
  <c r="J11" i="28" s="1"/>
  <c r="J12" i="28" s="1"/>
  <c r="J13" i="28" s="1"/>
  <c r="J14" i="28" s="1"/>
  <c r="J15" i="28" s="1"/>
  <c r="J16" i="28" s="1"/>
  <c r="J17" i="28" s="1"/>
  <c r="J18" i="28" s="1"/>
  <c r="J19" i="28" s="1"/>
  <c r="J20" i="28" s="1"/>
  <c r="J21" i="28" s="1"/>
  <c r="J22" i="28" s="1"/>
  <c r="J23" i="28" s="1"/>
  <c r="J24" i="28" s="1"/>
  <c r="J25" i="28" s="1"/>
  <c r="H7" i="28"/>
  <c r="H8" i="28" s="1"/>
  <c r="H9" i="28" s="1"/>
  <c r="H10" i="28" s="1"/>
  <c r="H11" i="28" s="1"/>
  <c r="H12" i="28" s="1"/>
  <c r="H13" i="28" s="1"/>
  <c r="H14" i="28" s="1"/>
  <c r="H15" i="28" s="1"/>
  <c r="H16" i="28" s="1"/>
  <c r="H17" i="28" s="1"/>
  <c r="H18" i="28" s="1"/>
  <c r="H19" i="28" s="1"/>
  <c r="H20" i="28" s="1"/>
  <c r="H21" i="28" s="1"/>
  <c r="H22" i="28" s="1"/>
  <c r="H23" i="28" s="1"/>
  <c r="H24" i="28" s="1"/>
  <c r="H25" i="28" s="1"/>
  <c r="F7" i="28"/>
  <c r="F8" i="28" s="1"/>
  <c r="F9" i="28" s="1"/>
  <c r="F10" i="28" s="1"/>
  <c r="F11" i="28" s="1"/>
  <c r="F12" i="28" s="1"/>
  <c r="F13" i="28" s="1"/>
  <c r="F14" i="28" s="1"/>
  <c r="F15" i="28" s="1"/>
  <c r="F16" i="28" s="1"/>
  <c r="F17" i="28" s="1"/>
  <c r="F18" i="28" s="1"/>
  <c r="F19" i="28" s="1"/>
  <c r="F20" i="28" s="1"/>
  <c r="F21" i="28" s="1"/>
  <c r="F22" i="28" s="1"/>
  <c r="F23" i="28" s="1"/>
  <c r="F24" i="28" s="1"/>
  <c r="F25" i="28" s="1"/>
  <c r="F6" i="28"/>
  <c r="G6" i="28"/>
  <c r="G7" i="28" s="1"/>
  <c r="G8" i="28" s="1"/>
  <c r="G9" i="28" s="1"/>
  <c r="G10" i="28" s="1"/>
  <c r="G11" i="28" s="1"/>
  <c r="G12" i="28" s="1"/>
  <c r="G13" i="28" s="1"/>
  <c r="G14" i="28" s="1"/>
  <c r="G15" i="28" s="1"/>
  <c r="G16" i="28" s="1"/>
  <c r="G17" i="28" s="1"/>
  <c r="G18" i="28" s="1"/>
  <c r="G19" i="28" s="1"/>
  <c r="G20" i="28" s="1"/>
  <c r="G21" i="28" s="1"/>
  <c r="G22" i="28" s="1"/>
  <c r="G23" i="28" s="1"/>
  <c r="G24" i="28" s="1"/>
  <c r="G25" i="28" s="1"/>
  <c r="H6" i="28"/>
  <c r="I6" i="28"/>
  <c r="I7" i="28" s="1"/>
  <c r="I8" i="28" s="1"/>
  <c r="I9" i="28" s="1"/>
  <c r="I10" i="28" s="1"/>
  <c r="I11" i="28" s="1"/>
  <c r="I12" i="28" s="1"/>
  <c r="I13" i="28" s="1"/>
  <c r="I14" i="28" s="1"/>
  <c r="I15" i="28" s="1"/>
  <c r="I16" i="28" s="1"/>
  <c r="I17" i="28" s="1"/>
  <c r="I18" i="28" s="1"/>
  <c r="I19" i="28" s="1"/>
  <c r="I20" i="28" s="1"/>
  <c r="I21" i="28" s="1"/>
  <c r="I22" i="28" s="1"/>
  <c r="I23" i="28" s="1"/>
  <c r="I24" i="28" s="1"/>
  <c r="I25" i="28" s="1"/>
  <c r="J6" i="28"/>
  <c r="K6" i="28"/>
  <c r="K7" i="28" s="1"/>
  <c r="K8" i="28" s="1"/>
  <c r="K9" i="28" s="1"/>
  <c r="K10" i="28" s="1"/>
  <c r="K11" i="28" s="1"/>
  <c r="K12" i="28" s="1"/>
  <c r="K13" i="28" s="1"/>
  <c r="K14" i="28" s="1"/>
  <c r="K15" i="28" s="1"/>
  <c r="K16" i="28" s="1"/>
  <c r="K17" i="28" s="1"/>
  <c r="K18" i="28" s="1"/>
  <c r="K19" i="28" s="1"/>
  <c r="K20" i="28" s="1"/>
  <c r="K21" i="28" s="1"/>
  <c r="K22" i="28" s="1"/>
  <c r="K23" i="28" s="1"/>
  <c r="K24" i="28" s="1"/>
  <c r="K25" i="28" s="1"/>
  <c r="E7" i="28"/>
  <c r="E8" i="28" s="1"/>
  <c r="E9" i="28" s="1"/>
  <c r="E10" i="28" s="1"/>
  <c r="E11" i="28" s="1"/>
  <c r="E12" i="28" s="1"/>
  <c r="E13" i="28" s="1"/>
  <c r="E14" i="28" s="1"/>
  <c r="E15" i="28" s="1"/>
  <c r="E16" i="28" s="1"/>
  <c r="E17" i="28" s="1"/>
  <c r="E18" i="28" s="1"/>
  <c r="E19" i="28" s="1"/>
  <c r="E20" i="28" s="1"/>
  <c r="E21" i="28" s="1"/>
  <c r="E22" i="28" s="1"/>
  <c r="E23" i="28" s="1"/>
  <c r="E24" i="28" s="1"/>
  <c r="E25" i="28" s="1"/>
  <c r="E6" i="28"/>
  <c r="D6" i="28"/>
  <c r="D7" i="28" s="1"/>
  <c r="D8" i="28" s="1"/>
  <c r="D9" i="28" s="1"/>
  <c r="D10" i="28" s="1"/>
  <c r="D11" i="28" s="1"/>
  <c r="D12" i="28" s="1"/>
  <c r="D13" i="28" s="1"/>
  <c r="D14" i="28" s="1"/>
  <c r="D15" i="28" s="1"/>
  <c r="D16" i="28" s="1"/>
  <c r="D17" i="28" s="1"/>
  <c r="D18" i="28" s="1"/>
  <c r="D19" i="28" s="1"/>
  <c r="D20" i="28" s="1"/>
  <c r="D21" i="28" s="1"/>
  <c r="D22" i="28" s="1"/>
  <c r="D23" i="28" s="1"/>
  <c r="D24" i="28" s="1"/>
  <c r="D25" i="28" s="1"/>
  <c r="C6" i="28"/>
  <c r="C7" i="28" s="1"/>
  <c r="C8" i="28" s="1"/>
  <c r="C9" i="28" s="1"/>
  <c r="C10" i="28" s="1"/>
  <c r="C11" i="28" s="1"/>
  <c r="C12" i="28" s="1"/>
  <c r="C13" i="28" s="1"/>
  <c r="C14" i="28" s="1"/>
  <c r="C15" i="28" s="1"/>
  <c r="C16" i="28" s="1"/>
  <c r="C17" i="28" s="1"/>
  <c r="C18" i="28" s="1"/>
  <c r="C19" i="28" s="1"/>
  <c r="C20" i="28" s="1"/>
  <c r="C21" i="28" s="1"/>
  <c r="C22" i="28" s="1"/>
  <c r="C23" i="28" s="1"/>
  <c r="C24" i="28" s="1"/>
  <c r="C25" i="28" s="1"/>
  <c r="B6" i="28"/>
  <c r="B7" i="28" s="1"/>
  <c r="B8" i="28" s="1"/>
  <c r="B9" i="28" s="1"/>
  <c r="B10" i="28" s="1"/>
  <c r="B11" i="28" s="1"/>
  <c r="B12" i="28" s="1"/>
  <c r="B13" i="28" s="1"/>
  <c r="B14" i="28" s="1"/>
  <c r="B15" i="28" s="1"/>
  <c r="B16" i="28" s="1"/>
  <c r="B17" i="28" s="1"/>
  <c r="B18" i="28" s="1"/>
  <c r="B19" i="28" s="1"/>
  <c r="B20" i="28" s="1"/>
  <c r="B21" i="28" s="1"/>
  <c r="B22" i="28" s="1"/>
  <c r="B23" i="28" s="1"/>
  <c r="B24" i="28" s="1"/>
  <c r="B25" i="28" s="1"/>
  <c r="S21" i="1"/>
  <c r="S19" i="1"/>
  <c r="T21" i="1"/>
  <c r="N21" i="1"/>
  <c r="K21" i="1" s="1"/>
  <c r="T19" i="1"/>
  <c r="N19" i="1"/>
  <c r="K19" i="1" s="1"/>
  <c r="S20" i="2"/>
  <c r="S18" i="2"/>
  <c r="T20" i="2"/>
  <c r="N20" i="2"/>
  <c r="K20" i="2" s="1"/>
  <c r="T18" i="2"/>
  <c r="N18" i="2"/>
  <c r="K18" i="2" s="1"/>
  <c r="C8" i="29"/>
  <c r="C20" i="29" s="1"/>
  <c r="E20" i="29" s="1"/>
  <c r="C11" i="29" l="1"/>
  <c r="C14" i="29"/>
  <c r="C17" i="29"/>
  <c r="E17" i="29" s="1"/>
  <c r="E14" i="29" l="1"/>
  <c r="F14" i="29"/>
  <c r="F11" i="29"/>
  <c r="E11" i="29"/>
  <c r="K119" i="2" l="1"/>
  <c r="K118" i="2"/>
  <c r="K119" i="1"/>
  <c r="K118" i="1"/>
  <c r="S119" i="2"/>
  <c r="S118" i="2"/>
  <c r="S119" i="1"/>
  <c r="T119" i="1"/>
  <c r="S16" i="23"/>
  <c r="S22" i="1"/>
  <c r="S16" i="24"/>
  <c r="S19" i="2"/>
  <c r="S17" i="24"/>
  <c r="S21" i="2"/>
  <c r="N18" i="1"/>
  <c r="J78" i="2"/>
  <c r="J78" i="1"/>
  <c r="J68" i="2"/>
  <c r="J71" i="2"/>
  <c r="T78" i="2"/>
  <c r="J68" i="1"/>
  <c r="T78" i="1"/>
  <c r="T106" i="1"/>
  <c r="T108" i="1"/>
  <c r="E8" i="24"/>
  <c r="S105" i="2" l="1"/>
  <c r="S104" i="2"/>
  <c r="S105" i="1"/>
  <c r="S104" i="1"/>
  <c r="G60" i="28"/>
  <c r="D60" i="28"/>
  <c r="AK56" i="28"/>
  <c r="AJ56" i="28"/>
  <c r="AG56" i="28"/>
  <c r="AF56" i="28"/>
  <c r="AE56" i="28"/>
  <c r="AD56" i="28"/>
  <c r="AC56" i="28"/>
  <c r="AB56" i="28"/>
  <c r="AA56" i="28"/>
  <c r="Z56" i="28"/>
  <c r="Y56" i="28"/>
  <c r="X56" i="28"/>
  <c r="W56" i="28"/>
  <c r="V56" i="28"/>
  <c r="U56" i="28"/>
  <c r="T56" i="28"/>
  <c r="S56" i="28"/>
  <c r="R56" i="28"/>
  <c r="Q56" i="28"/>
  <c r="P56" i="28"/>
  <c r="O56" i="28"/>
  <c r="N56" i="28"/>
  <c r="M56" i="28"/>
  <c r="L56" i="28"/>
  <c r="K56" i="28"/>
  <c r="J56" i="28"/>
  <c r="I56" i="28"/>
  <c r="H56" i="28"/>
  <c r="G56" i="28"/>
  <c r="F56" i="28"/>
  <c r="E56" i="28"/>
  <c r="D56" i="28"/>
  <c r="C56" i="28"/>
  <c r="B56" i="28"/>
  <c r="AK55" i="28"/>
  <c r="AJ55" i="28"/>
  <c r="AG55" i="28"/>
  <c r="AF55" i="28"/>
  <c r="AE55" i="28"/>
  <c r="AD55" i="28"/>
  <c r="AC55" i="28"/>
  <c r="AB55" i="28"/>
  <c r="AA55" i="28"/>
  <c r="Z55" i="28"/>
  <c r="Y55" i="28"/>
  <c r="X55" i="28"/>
  <c r="W55" i="28"/>
  <c r="V55" i="28"/>
  <c r="U55" i="28"/>
  <c r="T55" i="28"/>
  <c r="S55" i="28"/>
  <c r="R55" i="28"/>
  <c r="Q55" i="28"/>
  <c r="P55" i="28"/>
  <c r="O55" i="28"/>
  <c r="N55" i="28"/>
  <c r="M55" i="28"/>
  <c r="L55" i="28"/>
  <c r="K55" i="28"/>
  <c r="J55" i="28"/>
  <c r="I55" i="28"/>
  <c r="H55" i="28"/>
  <c r="G55" i="28"/>
  <c r="F55" i="28"/>
  <c r="E55" i="28"/>
  <c r="D55" i="28"/>
  <c r="C55" i="28"/>
  <c r="B55" i="28"/>
  <c r="AK54" i="28"/>
  <c r="AJ54" i="28"/>
  <c r="AH54" i="28"/>
  <c r="AG54" i="28"/>
  <c r="AF54" i="28"/>
  <c r="AE54" i="28"/>
  <c r="AD54" i="28"/>
  <c r="AC54" i="28"/>
  <c r="AB54" i="28"/>
  <c r="AA54" i="28"/>
  <c r="Z54" i="28"/>
  <c r="Y54" i="28"/>
  <c r="X54" i="28"/>
  <c r="W54" i="28"/>
  <c r="V54" i="28"/>
  <c r="U54" i="28"/>
  <c r="T54" i="28"/>
  <c r="S54" i="28"/>
  <c r="R54" i="28"/>
  <c r="Q54" i="28"/>
  <c r="P54" i="28"/>
  <c r="O54" i="28"/>
  <c r="N54" i="28"/>
  <c r="M54" i="28"/>
  <c r="L54" i="28"/>
  <c r="K54" i="28"/>
  <c r="J54" i="28"/>
  <c r="I54" i="28"/>
  <c r="H54" i="28"/>
  <c r="G54" i="28"/>
  <c r="F54" i="28"/>
  <c r="E54" i="28"/>
  <c r="D54" i="28"/>
  <c r="C54" i="28"/>
  <c r="B54" i="28"/>
  <c r="AK53" i="28"/>
  <c r="AJ53" i="28"/>
  <c r="AI53" i="28"/>
  <c r="AH53" i="28"/>
  <c r="AG53" i="28"/>
  <c r="AF53" i="28"/>
  <c r="AE53" i="28"/>
  <c r="AD53" i="28"/>
  <c r="AC53" i="28"/>
  <c r="AB53" i="28"/>
  <c r="AA53" i="28"/>
  <c r="Z53" i="28"/>
  <c r="Y53" i="28"/>
  <c r="X53" i="28"/>
  <c r="W53" i="28"/>
  <c r="V53" i="28"/>
  <c r="U53" i="28"/>
  <c r="T53" i="28"/>
  <c r="S53" i="28"/>
  <c r="R53" i="28"/>
  <c r="Q53" i="28"/>
  <c r="P53" i="28"/>
  <c r="O53" i="28"/>
  <c r="N53" i="28"/>
  <c r="M53" i="28"/>
  <c r="L53" i="28"/>
  <c r="K53" i="28"/>
  <c r="J53" i="28"/>
  <c r="I53" i="28"/>
  <c r="H53" i="28"/>
  <c r="G53" i="28"/>
  <c r="F53" i="28"/>
  <c r="E53" i="28"/>
  <c r="D53" i="28"/>
  <c r="C53" i="28"/>
  <c r="B53" i="28"/>
  <c r="AK52" i="28"/>
  <c r="AJ52" i="28"/>
  <c r="AI52" i="28"/>
  <c r="AH52" i="28"/>
  <c r="AG52" i="28"/>
  <c r="AF52" i="28"/>
  <c r="AE52" i="28"/>
  <c r="AD52" i="28"/>
  <c r="AC52" i="28"/>
  <c r="AB52" i="28"/>
  <c r="AA52" i="28"/>
  <c r="Z52" i="28"/>
  <c r="Y52" i="28"/>
  <c r="X52" i="28"/>
  <c r="W52" i="28"/>
  <c r="V52" i="28"/>
  <c r="U52" i="28"/>
  <c r="T52" i="28"/>
  <c r="S52" i="28"/>
  <c r="R52" i="28"/>
  <c r="Q52" i="28"/>
  <c r="P52" i="28"/>
  <c r="O52" i="28"/>
  <c r="N52" i="28"/>
  <c r="M52" i="28"/>
  <c r="L52" i="28"/>
  <c r="K52" i="28"/>
  <c r="J52" i="28"/>
  <c r="I52" i="28"/>
  <c r="H52" i="28"/>
  <c r="G52" i="28"/>
  <c r="F52" i="28"/>
  <c r="E52" i="28"/>
  <c r="D52" i="28"/>
  <c r="C52" i="28"/>
  <c r="B52" i="28"/>
  <c r="AK51" i="28"/>
  <c r="AJ51" i="28"/>
  <c r="AI51" i="28"/>
  <c r="AH51" i="28"/>
  <c r="AG51" i="28"/>
  <c r="AF51" i="28"/>
  <c r="AE51" i="28"/>
  <c r="AD51" i="28"/>
  <c r="AC51" i="28"/>
  <c r="AB51" i="28"/>
  <c r="AA51" i="28"/>
  <c r="Z51" i="28"/>
  <c r="Y51" i="28"/>
  <c r="X51" i="28"/>
  <c r="W51" i="28"/>
  <c r="V51" i="28"/>
  <c r="U51" i="28"/>
  <c r="T51" i="28"/>
  <c r="S51" i="28"/>
  <c r="R51" i="28"/>
  <c r="Q51" i="28"/>
  <c r="P51" i="28"/>
  <c r="O51" i="28"/>
  <c r="N51" i="28"/>
  <c r="M51" i="28"/>
  <c r="L51" i="28"/>
  <c r="K51" i="28"/>
  <c r="J51" i="28"/>
  <c r="I51" i="28"/>
  <c r="H51" i="28"/>
  <c r="G51" i="28"/>
  <c r="F51" i="28"/>
  <c r="E51" i="28"/>
  <c r="D51" i="28"/>
  <c r="C51" i="28"/>
  <c r="B51" i="28"/>
  <c r="AK50" i="28"/>
  <c r="AJ50" i="28"/>
  <c r="AI50" i="28"/>
  <c r="AH50" i="28"/>
  <c r="AG50" i="28"/>
  <c r="AF50" i="28"/>
  <c r="AE50" i="28"/>
  <c r="AD50" i="28"/>
  <c r="AC50" i="28"/>
  <c r="AB50" i="28"/>
  <c r="AA50" i="28"/>
  <c r="Z50" i="28"/>
  <c r="Y50" i="28"/>
  <c r="X50" i="28"/>
  <c r="W50" i="28"/>
  <c r="V50" i="28"/>
  <c r="U50" i="28"/>
  <c r="T50" i="28"/>
  <c r="S50" i="28"/>
  <c r="R50" i="28"/>
  <c r="Q50" i="28"/>
  <c r="P50" i="28"/>
  <c r="O50" i="28"/>
  <c r="N50" i="28"/>
  <c r="M50" i="28"/>
  <c r="L50" i="28"/>
  <c r="K50" i="28"/>
  <c r="J50" i="28"/>
  <c r="I50" i="28"/>
  <c r="H50" i="28"/>
  <c r="G50" i="28"/>
  <c r="F50" i="28"/>
  <c r="E50" i="28"/>
  <c r="D50" i="28"/>
  <c r="C50" i="28"/>
  <c r="B50" i="28"/>
  <c r="AK49" i="28"/>
  <c r="AJ49" i="28"/>
  <c r="AI49" i="28"/>
  <c r="AH49" i="28"/>
  <c r="AG49" i="28"/>
  <c r="AF49" i="28"/>
  <c r="AE49" i="28"/>
  <c r="AD49" i="28"/>
  <c r="AC49" i="28"/>
  <c r="AB49" i="28"/>
  <c r="AA49" i="28"/>
  <c r="Z49" i="28"/>
  <c r="Y49" i="28"/>
  <c r="X49" i="28"/>
  <c r="W49" i="28"/>
  <c r="V49" i="28"/>
  <c r="U49" i="28"/>
  <c r="T49" i="28"/>
  <c r="S49" i="28"/>
  <c r="R49" i="28"/>
  <c r="Q49" i="28"/>
  <c r="P49" i="28"/>
  <c r="O49" i="28"/>
  <c r="N49" i="28"/>
  <c r="M49" i="28"/>
  <c r="L49" i="28"/>
  <c r="K49" i="28"/>
  <c r="J49" i="28"/>
  <c r="I49" i="28"/>
  <c r="H49" i="28"/>
  <c r="G49" i="28"/>
  <c r="F49" i="28"/>
  <c r="E49" i="28"/>
  <c r="D49" i="28"/>
  <c r="C49" i="28"/>
  <c r="B49" i="28"/>
  <c r="AK48" i="28"/>
  <c r="AJ48" i="28"/>
  <c r="AI48" i="28"/>
  <c r="AH48" i="28"/>
  <c r="AG48" i="28"/>
  <c r="AF48" i="28"/>
  <c r="AE48" i="28"/>
  <c r="AD48" i="28"/>
  <c r="AC48" i="28"/>
  <c r="AB48" i="28"/>
  <c r="AA48" i="28"/>
  <c r="Z48" i="28"/>
  <c r="Y48" i="28"/>
  <c r="X48" i="28"/>
  <c r="W48" i="28"/>
  <c r="V48" i="28"/>
  <c r="U48" i="28"/>
  <c r="T48" i="28"/>
  <c r="S48" i="28"/>
  <c r="R48" i="28"/>
  <c r="Q48" i="28"/>
  <c r="P48" i="28"/>
  <c r="O48" i="28"/>
  <c r="N48" i="28"/>
  <c r="M48" i="28"/>
  <c r="L48" i="28"/>
  <c r="K48" i="28"/>
  <c r="J48" i="28"/>
  <c r="I48" i="28"/>
  <c r="H48" i="28"/>
  <c r="G48" i="28"/>
  <c r="F48" i="28"/>
  <c r="E48" i="28"/>
  <c r="D48" i="28"/>
  <c r="C48" i="28"/>
  <c r="B48" i="28"/>
  <c r="AK47" i="28"/>
  <c r="AJ47" i="28"/>
  <c r="AI47" i="28"/>
  <c r="AH47" i="28"/>
  <c r="AG47" i="28"/>
  <c r="AF47" i="28"/>
  <c r="AE47" i="28"/>
  <c r="AD47" i="28"/>
  <c r="AC47" i="28"/>
  <c r="AB47" i="28"/>
  <c r="AA47" i="28"/>
  <c r="Z47" i="28"/>
  <c r="Y47" i="28"/>
  <c r="X47" i="28"/>
  <c r="W47" i="28"/>
  <c r="V47" i="28"/>
  <c r="U47" i="28"/>
  <c r="T47" i="28"/>
  <c r="S47" i="28"/>
  <c r="R47" i="28"/>
  <c r="Q47" i="28"/>
  <c r="P47" i="28"/>
  <c r="O47" i="28"/>
  <c r="N47" i="28"/>
  <c r="M47" i="28"/>
  <c r="L47" i="28"/>
  <c r="K47" i="28"/>
  <c r="J47" i="28"/>
  <c r="I47" i="28"/>
  <c r="H47" i="28"/>
  <c r="G47" i="28"/>
  <c r="F47" i="28"/>
  <c r="E47" i="28"/>
  <c r="D47" i="28"/>
  <c r="C47" i="28"/>
  <c r="B47" i="28"/>
  <c r="AK46" i="28"/>
  <c r="AJ46" i="28"/>
  <c r="AI46" i="28"/>
  <c r="AH46" i="28"/>
  <c r="AG46" i="28"/>
  <c r="AF46" i="28"/>
  <c r="AE46" i="28"/>
  <c r="AD46" i="28"/>
  <c r="AC46" i="28"/>
  <c r="AB46" i="28"/>
  <c r="AA46" i="28"/>
  <c r="Z46" i="28"/>
  <c r="Y46" i="28"/>
  <c r="X46" i="28"/>
  <c r="W46" i="28"/>
  <c r="V46" i="28"/>
  <c r="U46" i="28"/>
  <c r="T46" i="28"/>
  <c r="S46" i="28"/>
  <c r="R46" i="28"/>
  <c r="Q46" i="28"/>
  <c r="P46" i="28"/>
  <c r="O46" i="28"/>
  <c r="N46" i="28"/>
  <c r="M46" i="28"/>
  <c r="L46" i="28"/>
  <c r="K46" i="28"/>
  <c r="J46" i="28"/>
  <c r="I46" i="28"/>
  <c r="H46" i="28"/>
  <c r="G46" i="28"/>
  <c r="F46" i="28"/>
  <c r="E46" i="28"/>
  <c r="D46" i="28"/>
  <c r="C46" i="28"/>
  <c r="B46" i="28"/>
  <c r="AK45" i="28"/>
  <c r="AJ45" i="28"/>
  <c r="AI45" i="28"/>
  <c r="AH45" i="28"/>
  <c r="AG45" i="28"/>
  <c r="AF45" i="28"/>
  <c r="AE45" i="28"/>
  <c r="AD45" i="28"/>
  <c r="AC45" i="28"/>
  <c r="AB45" i="28"/>
  <c r="AA45" i="28"/>
  <c r="Z45" i="28"/>
  <c r="Y45" i="28"/>
  <c r="X45" i="28"/>
  <c r="W45" i="28"/>
  <c r="V45" i="28"/>
  <c r="U45" i="28"/>
  <c r="T45" i="28"/>
  <c r="S45" i="28"/>
  <c r="R45" i="28"/>
  <c r="Q45" i="28"/>
  <c r="P45" i="28"/>
  <c r="O45" i="28"/>
  <c r="N45" i="28"/>
  <c r="M45" i="28"/>
  <c r="L45" i="28"/>
  <c r="K45" i="28"/>
  <c r="J45" i="28"/>
  <c r="I45" i="28"/>
  <c r="H45" i="28"/>
  <c r="G45" i="28"/>
  <c r="F45" i="28"/>
  <c r="E45" i="28"/>
  <c r="D45" i="28"/>
  <c r="C45" i="28"/>
  <c r="B45" i="28"/>
  <c r="AK44" i="28"/>
  <c r="AJ44" i="28"/>
  <c r="AI44" i="28"/>
  <c r="AH44" i="28"/>
  <c r="AG44" i="28"/>
  <c r="AF44" i="28"/>
  <c r="AE44" i="28"/>
  <c r="AD44" i="28"/>
  <c r="AC44" i="28"/>
  <c r="AB44" i="28"/>
  <c r="AA44" i="28"/>
  <c r="Z44" i="28"/>
  <c r="Y44" i="28"/>
  <c r="X44" i="28"/>
  <c r="W44" i="28"/>
  <c r="V44" i="28"/>
  <c r="U44" i="28"/>
  <c r="T44" i="28"/>
  <c r="S44" i="28"/>
  <c r="R44" i="28"/>
  <c r="Q44" i="28"/>
  <c r="P44" i="28"/>
  <c r="O44" i="28"/>
  <c r="N44" i="28"/>
  <c r="M44" i="28"/>
  <c r="L44" i="28"/>
  <c r="K44" i="28"/>
  <c r="J44" i="28"/>
  <c r="I44" i="28"/>
  <c r="H44" i="28"/>
  <c r="G44" i="28"/>
  <c r="F44" i="28"/>
  <c r="E44" i="28"/>
  <c r="D44" i="28"/>
  <c r="C44" i="28"/>
  <c r="B44" i="28"/>
  <c r="AK43" i="28"/>
  <c r="AJ43" i="28"/>
  <c r="AI43" i="28"/>
  <c r="AH43" i="28"/>
  <c r="AG43" i="28"/>
  <c r="AF43" i="28"/>
  <c r="AE43" i="28"/>
  <c r="AD43" i="28"/>
  <c r="AC43" i="28"/>
  <c r="AB43" i="28"/>
  <c r="AA43" i="28"/>
  <c r="Z43" i="28"/>
  <c r="Y43" i="28"/>
  <c r="X43" i="28"/>
  <c r="W43" i="28"/>
  <c r="V43" i="28"/>
  <c r="U43" i="28"/>
  <c r="T43" i="28"/>
  <c r="S43" i="28"/>
  <c r="R43" i="28"/>
  <c r="Q43" i="28"/>
  <c r="P43" i="28"/>
  <c r="O43" i="28"/>
  <c r="N43" i="28"/>
  <c r="M43" i="28"/>
  <c r="L43" i="28"/>
  <c r="K43" i="28"/>
  <c r="J43" i="28"/>
  <c r="I43" i="28"/>
  <c r="H43" i="28"/>
  <c r="G43" i="28"/>
  <c r="F43" i="28"/>
  <c r="E43" i="28"/>
  <c r="D43" i="28"/>
  <c r="C43" i="28"/>
  <c r="B43" i="28"/>
  <c r="AK42" i="28"/>
  <c r="AJ42" i="28"/>
  <c r="AI42" i="28"/>
  <c r="AH42" i="28"/>
  <c r="AG42" i="28"/>
  <c r="AF42" i="28"/>
  <c r="AE42" i="28"/>
  <c r="AD42" i="28"/>
  <c r="AC42" i="28"/>
  <c r="AB42" i="28"/>
  <c r="AA42" i="28"/>
  <c r="Z42" i="28"/>
  <c r="Y42" i="28"/>
  <c r="X42" i="28"/>
  <c r="W42" i="28"/>
  <c r="V42" i="28"/>
  <c r="U42" i="28"/>
  <c r="T42" i="28"/>
  <c r="S42" i="28"/>
  <c r="R42" i="28"/>
  <c r="Q42" i="28"/>
  <c r="P42" i="28"/>
  <c r="O42" i="28"/>
  <c r="N42" i="28"/>
  <c r="M42" i="28"/>
  <c r="L42" i="28"/>
  <c r="K42" i="28"/>
  <c r="J42" i="28"/>
  <c r="I42" i="28"/>
  <c r="H42" i="28"/>
  <c r="G42" i="28"/>
  <c r="F42" i="28"/>
  <c r="E42" i="28"/>
  <c r="D42" i="28"/>
  <c r="C42" i="28"/>
  <c r="B42" i="28"/>
  <c r="AK41" i="28"/>
  <c r="AJ41" i="28"/>
  <c r="AI41" i="28"/>
  <c r="AH41" i="28"/>
  <c r="AG41" i="28"/>
  <c r="AF41" i="28"/>
  <c r="AE41" i="28"/>
  <c r="AD41" i="28"/>
  <c r="AC41" i="28"/>
  <c r="AB41" i="28"/>
  <c r="AA41" i="28"/>
  <c r="Z41" i="28"/>
  <c r="Y41" i="28"/>
  <c r="X41" i="28"/>
  <c r="W41" i="28"/>
  <c r="V41" i="28"/>
  <c r="U41" i="28"/>
  <c r="T41" i="28"/>
  <c r="S41" i="28"/>
  <c r="R41" i="28"/>
  <c r="Q41" i="28"/>
  <c r="P41" i="28"/>
  <c r="O41" i="28"/>
  <c r="N41" i="28"/>
  <c r="M41" i="28"/>
  <c r="L41" i="28"/>
  <c r="K41" i="28"/>
  <c r="J41" i="28"/>
  <c r="I41" i="28"/>
  <c r="H41" i="28"/>
  <c r="G41" i="28"/>
  <c r="F41" i="28"/>
  <c r="E41" i="28"/>
  <c r="D41" i="28"/>
  <c r="C41" i="28"/>
  <c r="B41" i="28"/>
  <c r="AK40" i="28"/>
  <c r="AJ40" i="28"/>
  <c r="AI40" i="28"/>
  <c r="AH40" i="28"/>
  <c r="AG40" i="28"/>
  <c r="AF40" i="28"/>
  <c r="AE40" i="28"/>
  <c r="AD40" i="28"/>
  <c r="AC40" i="28"/>
  <c r="AB40" i="28"/>
  <c r="AA40" i="28"/>
  <c r="Z40" i="28"/>
  <c r="Y40" i="28"/>
  <c r="X40" i="28"/>
  <c r="W40" i="28"/>
  <c r="V40" i="28"/>
  <c r="U40" i="28"/>
  <c r="T40" i="28"/>
  <c r="S40" i="28"/>
  <c r="R40" i="28"/>
  <c r="Q40" i="28"/>
  <c r="P40" i="28"/>
  <c r="O40" i="28"/>
  <c r="N40" i="28"/>
  <c r="M40" i="28"/>
  <c r="L40" i="28"/>
  <c r="K40" i="28"/>
  <c r="J40" i="28"/>
  <c r="I40" i="28"/>
  <c r="H40" i="28"/>
  <c r="G40" i="28"/>
  <c r="F40" i="28"/>
  <c r="E40" i="28"/>
  <c r="D40" i="28"/>
  <c r="C40" i="28"/>
  <c r="B40" i="28"/>
  <c r="AK39" i="28"/>
  <c r="AJ39" i="28"/>
  <c r="AI39" i="28"/>
  <c r="AH39" i="28"/>
  <c r="AG39" i="28"/>
  <c r="AF39" i="28"/>
  <c r="AE39" i="28"/>
  <c r="AD39" i="28"/>
  <c r="AC39" i="28"/>
  <c r="AB39" i="28"/>
  <c r="AA39" i="28"/>
  <c r="Z39" i="28"/>
  <c r="Y39" i="28"/>
  <c r="X39" i="28"/>
  <c r="W39" i="28"/>
  <c r="V39" i="28"/>
  <c r="U39" i="28"/>
  <c r="T39" i="28"/>
  <c r="S39" i="28"/>
  <c r="R39" i="28"/>
  <c r="Q39" i="28"/>
  <c r="P39" i="28"/>
  <c r="O39" i="28"/>
  <c r="N39" i="28"/>
  <c r="M39" i="28"/>
  <c r="L39" i="28"/>
  <c r="K39" i="28"/>
  <c r="J39" i="28"/>
  <c r="I39" i="28"/>
  <c r="H39" i="28"/>
  <c r="G39" i="28"/>
  <c r="F39" i="28"/>
  <c r="E39" i="28"/>
  <c r="D39" i="28"/>
  <c r="C39" i="28"/>
  <c r="B39" i="28"/>
  <c r="AK38" i="28"/>
  <c r="AJ38" i="28"/>
  <c r="AI38" i="28"/>
  <c r="AH38" i="28"/>
  <c r="AG38" i="28"/>
  <c r="AF38" i="28"/>
  <c r="AE38" i="28"/>
  <c r="AD38" i="28"/>
  <c r="AC38" i="28"/>
  <c r="AB38" i="28"/>
  <c r="AA38" i="28"/>
  <c r="Z38" i="28"/>
  <c r="Y38" i="28"/>
  <c r="X38" i="28"/>
  <c r="W38" i="28"/>
  <c r="V38" i="28"/>
  <c r="U38" i="28"/>
  <c r="T38" i="28"/>
  <c r="S38" i="28"/>
  <c r="R38" i="28"/>
  <c r="Q38" i="28"/>
  <c r="P38" i="28"/>
  <c r="O38" i="28"/>
  <c r="N38" i="28"/>
  <c r="M38" i="28"/>
  <c r="L38" i="28"/>
  <c r="K38" i="28"/>
  <c r="J38" i="28"/>
  <c r="I38" i="28"/>
  <c r="H38" i="28"/>
  <c r="G38" i="28"/>
  <c r="F38" i="28"/>
  <c r="E38" i="28"/>
  <c r="D38" i="28"/>
  <c r="C38" i="28"/>
  <c r="B38" i="28"/>
  <c r="AK37" i="28"/>
  <c r="AJ37" i="28"/>
  <c r="AI37" i="28"/>
  <c r="AH37" i="28"/>
  <c r="AG37" i="28"/>
  <c r="AF37" i="28"/>
  <c r="AE37" i="28"/>
  <c r="AD37" i="28"/>
  <c r="AC37" i="28"/>
  <c r="AB37" i="28"/>
  <c r="AA37" i="28"/>
  <c r="Z37" i="28"/>
  <c r="Y37" i="28"/>
  <c r="X37" i="28"/>
  <c r="W37" i="28"/>
  <c r="V37" i="28"/>
  <c r="U37" i="28"/>
  <c r="T37" i="28"/>
  <c r="S37" i="28"/>
  <c r="R37" i="28"/>
  <c r="Q37" i="28"/>
  <c r="P37" i="28"/>
  <c r="O37" i="28"/>
  <c r="N37" i="28"/>
  <c r="M37" i="28"/>
  <c r="L37" i="28"/>
  <c r="K37" i="28"/>
  <c r="J37" i="28"/>
  <c r="I37" i="28"/>
  <c r="H37" i="28"/>
  <c r="G37" i="28"/>
  <c r="F37" i="28"/>
  <c r="E37" i="28"/>
  <c r="D37" i="28"/>
  <c r="C37" i="28"/>
  <c r="B37" i="28"/>
  <c r="AK36" i="28"/>
  <c r="AJ36" i="28"/>
  <c r="AI36" i="28"/>
  <c r="AH36" i="28"/>
  <c r="AG36" i="28"/>
  <c r="AF36" i="28"/>
  <c r="AE36" i="28"/>
  <c r="AD36" i="28"/>
  <c r="AC36" i="28"/>
  <c r="AB36" i="28"/>
  <c r="AA36" i="28"/>
  <c r="Z36" i="28"/>
  <c r="Y36" i="28"/>
  <c r="X36" i="28"/>
  <c r="W36" i="28"/>
  <c r="V36" i="28"/>
  <c r="U36" i="28"/>
  <c r="T36" i="28"/>
  <c r="S36" i="28"/>
  <c r="R36" i="28"/>
  <c r="Q36" i="28"/>
  <c r="P36" i="28"/>
  <c r="O36" i="28"/>
  <c r="N36" i="28"/>
  <c r="M36" i="28"/>
  <c r="L36" i="28"/>
  <c r="K36" i="28"/>
  <c r="J36" i="28"/>
  <c r="I36" i="28"/>
  <c r="H36" i="28"/>
  <c r="G36" i="28"/>
  <c r="F36" i="28"/>
  <c r="E36" i="28"/>
  <c r="D36" i="28"/>
  <c r="C36" i="28"/>
  <c r="B36" i="28"/>
  <c r="G29" i="28"/>
  <c r="D29" i="28"/>
  <c r="AG56" i="25"/>
  <c r="AJ56" i="25"/>
  <c r="AJ55" i="25"/>
  <c r="AJ54" i="25"/>
  <c r="AJ53" i="25"/>
  <c r="AK53" i="25"/>
  <c r="AK54" i="25"/>
  <c r="AK55" i="25"/>
  <c r="AK56" i="25"/>
  <c r="AK52" i="25"/>
  <c r="F36" i="25"/>
  <c r="E36" i="25"/>
  <c r="E37" i="25"/>
  <c r="D36" i="25"/>
  <c r="D37" i="25"/>
  <c r="D38" i="25"/>
  <c r="C36" i="25"/>
  <c r="C37" i="25"/>
  <c r="C38" i="25"/>
  <c r="C39" i="25"/>
  <c r="B36" i="25"/>
  <c r="B37" i="25"/>
  <c r="B38" i="25"/>
  <c r="B39" i="25"/>
  <c r="B40" i="25"/>
  <c r="G36" i="25"/>
  <c r="H36" i="25"/>
  <c r="I36" i="25"/>
  <c r="J36" i="25"/>
  <c r="K36" i="25"/>
  <c r="L36" i="25"/>
  <c r="M36" i="25"/>
  <c r="N36" i="25"/>
  <c r="O36" i="25"/>
  <c r="P36" i="25"/>
  <c r="Q36" i="25"/>
  <c r="R36" i="25"/>
  <c r="S36" i="25"/>
  <c r="T36" i="25"/>
  <c r="U36" i="25"/>
  <c r="V36" i="25"/>
  <c r="W36" i="25"/>
  <c r="X36" i="25"/>
  <c r="Y36" i="25"/>
  <c r="Z36" i="25"/>
  <c r="AA36" i="25"/>
  <c r="AB36" i="25"/>
  <c r="AC36" i="25"/>
  <c r="AD36" i="25"/>
  <c r="AE36" i="25"/>
  <c r="AF36" i="25"/>
  <c r="AG36" i="25"/>
  <c r="AH36" i="25"/>
  <c r="AI36" i="25"/>
  <c r="AJ36" i="25"/>
  <c r="AK36" i="25"/>
  <c r="G60" i="25"/>
  <c r="D60" i="25"/>
  <c r="AF56" i="25"/>
  <c r="AE56" i="25"/>
  <c r="AD56" i="25"/>
  <c r="AC56" i="25"/>
  <c r="AB56" i="25"/>
  <c r="AA56" i="25"/>
  <c r="Z56" i="25"/>
  <c r="Y56" i="25"/>
  <c r="X56" i="25"/>
  <c r="W56" i="25"/>
  <c r="V56" i="25"/>
  <c r="U56" i="25"/>
  <c r="T56" i="25"/>
  <c r="S56" i="25"/>
  <c r="R56" i="25"/>
  <c r="Q56" i="25"/>
  <c r="P56" i="25"/>
  <c r="O56" i="25"/>
  <c r="N56" i="25"/>
  <c r="M56" i="25"/>
  <c r="L56" i="25"/>
  <c r="K56" i="25"/>
  <c r="J56" i="25"/>
  <c r="I56" i="25"/>
  <c r="H56" i="25"/>
  <c r="G56" i="25"/>
  <c r="F56" i="25"/>
  <c r="E56" i="25"/>
  <c r="D56" i="25"/>
  <c r="C56" i="25"/>
  <c r="B56" i="25"/>
  <c r="AG55" i="25"/>
  <c r="AF55" i="25"/>
  <c r="AE55" i="25"/>
  <c r="AD55" i="25"/>
  <c r="AC55" i="25"/>
  <c r="AB55" i="25"/>
  <c r="AA55" i="25"/>
  <c r="Z55" i="25"/>
  <c r="Y55" i="25"/>
  <c r="X55" i="25"/>
  <c r="W55" i="25"/>
  <c r="V55" i="25"/>
  <c r="U55" i="25"/>
  <c r="T55" i="25"/>
  <c r="S55" i="25"/>
  <c r="R55" i="25"/>
  <c r="Q55" i="25"/>
  <c r="P55" i="25"/>
  <c r="O55" i="25"/>
  <c r="N55" i="25"/>
  <c r="M55" i="25"/>
  <c r="L55" i="25"/>
  <c r="K55" i="25"/>
  <c r="J55" i="25"/>
  <c r="I55" i="25"/>
  <c r="H55" i="25"/>
  <c r="G55" i="25"/>
  <c r="F55" i="25"/>
  <c r="E55" i="25"/>
  <c r="D55" i="25"/>
  <c r="C55" i="25"/>
  <c r="B55" i="25"/>
  <c r="AH54" i="25"/>
  <c r="AG54" i="25"/>
  <c r="AF54" i="25"/>
  <c r="AE54" i="25"/>
  <c r="AD54" i="25"/>
  <c r="AC54" i="25"/>
  <c r="AB54" i="25"/>
  <c r="AA54" i="25"/>
  <c r="Z54" i="25"/>
  <c r="Y54" i="25"/>
  <c r="X54" i="25"/>
  <c r="W54" i="25"/>
  <c r="V54" i="25"/>
  <c r="U54" i="25"/>
  <c r="T54" i="25"/>
  <c r="S54" i="25"/>
  <c r="R54" i="25"/>
  <c r="Q54" i="25"/>
  <c r="P54" i="25"/>
  <c r="O54" i="25"/>
  <c r="N54" i="25"/>
  <c r="M54" i="25"/>
  <c r="L54" i="25"/>
  <c r="K54" i="25"/>
  <c r="J54" i="25"/>
  <c r="I54" i="25"/>
  <c r="H54" i="25"/>
  <c r="G54" i="25"/>
  <c r="F54" i="25"/>
  <c r="E54" i="25"/>
  <c r="D54" i="25"/>
  <c r="C54" i="25"/>
  <c r="B54" i="25"/>
  <c r="AI53" i="25"/>
  <c r="AH53" i="25"/>
  <c r="AG53" i="25"/>
  <c r="AF53" i="25"/>
  <c r="AE53" i="25"/>
  <c r="AD53" i="25"/>
  <c r="AC53" i="25"/>
  <c r="AB53" i="25"/>
  <c r="AA53" i="25"/>
  <c r="Z53" i="25"/>
  <c r="Y53" i="25"/>
  <c r="X53" i="25"/>
  <c r="W53" i="25"/>
  <c r="V53" i="25"/>
  <c r="U53" i="25"/>
  <c r="T53" i="25"/>
  <c r="S53" i="25"/>
  <c r="R53" i="25"/>
  <c r="Q53" i="25"/>
  <c r="P53" i="25"/>
  <c r="O53" i="25"/>
  <c r="N53" i="25"/>
  <c r="M53" i="25"/>
  <c r="L53" i="25"/>
  <c r="K53" i="25"/>
  <c r="J53" i="25"/>
  <c r="I53" i="25"/>
  <c r="H53" i="25"/>
  <c r="G53" i="25"/>
  <c r="F53" i="25"/>
  <c r="E53" i="25"/>
  <c r="D53" i="25"/>
  <c r="C53" i="25"/>
  <c r="B53" i="25"/>
  <c r="AJ52" i="25"/>
  <c r="AI52" i="25"/>
  <c r="AH52" i="25"/>
  <c r="AG52" i="25"/>
  <c r="AF52" i="25"/>
  <c r="AE52" i="25"/>
  <c r="AD52" i="25"/>
  <c r="AC52" i="25"/>
  <c r="AB52" i="25"/>
  <c r="AA52" i="25"/>
  <c r="Z52" i="25"/>
  <c r="Y52" i="25"/>
  <c r="X52" i="25"/>
  <c r="W52" i="25"/>
  <c r="V52" i="25"/>
  <c r="U52" i="25"/>
  <c r="T52" i="25"/>
  <c r="S52" i="25"/>
  <c r="R52" i="25"/>
  <c r="Q52" i="25"/>
  <c r="P52" i="25"/>
  <c r="O52" i="25"/>
  <c r="N52" i="25"/>
  <c r="M52" i="25"/>
  <c r="L52" i="25"/>
  <c r="K52" i="25"/>
  <c r="J52" i="25"/>
  <c r="I52" i="25"/>
  <c r="H52" i="25"/>
  <c r="G52" i="25"/>
  <c r="F52" i="25"/>
  <c r="E52" i="25"/>
  <c r="D52" i="25"/>
  <c r="C52" i="25"/>
  <c r="B52" i="25"/>
  <c r="AK51" i="25"/>
  <c r="AJ51" i="25"/>
  <c r="AI51" i="25"/>
  <c r="AH51" i="25"/>
  <c r="AG51" i="25"/>
  <c r="AF51" i="25"/>
  <c r="AE51" i="25"/>
  <c r="AD51" i="25"/>
  <c r="AC51" i="25"/>
  <c r="AB51" i="25"/>
  <c r="AA51" i="25"/>
  <c r="Z51" i="25"/>
  <c r="Y51" i="25"/>
  <c r="X51" i="25"/>
  <c r="W51" i="25"/>
  <c r="V51" i="25"/>
  <c r="U51" i="25"/>
  <c r="T51" i="25"/>
  <c r="S51" i="25"/>
  <c r="R51" i="25"/>
  <c r="Q51" i="25"/>
  <c r="P51" i="25"/>
  <c r="O51" i="25"/>
  <c r="N51" i="25"/>
  <c r="M51" i="25"/>
  <c r="L51" i="25"/>
  <c r="K51" i="25"/>
  <c r="J51" i="25"/>
  <c r="I51" i="25"/>
  <c r="H51" i="25"/>
  <c r="G51" i="25"/>
  <c r="F51" i="25"/>
  <c r="E51" i="25"/>
  <c r="D51" i="25"/>
  <c r="C51" i="25"/>
  <c r="B51" i="25"/>
  <c r="AK50" i="25"/>
  <c r="AJ50" i="25"/>
  <c r="AI50" i="25"/>
  <c r="AH50" i="25"/>
  <c r="AG50" i="25"/>
  <c r="AF50" i="25"/>
  <c r="AE50" i="25"/>
  <c r="AD50" i="25"/>
  <c r="AC50" i="25"/>
  <c r="AB50" i="25"/>
  <c r="AA50" i="25"/>
  <c r="Z50" i="25"/>
  <c r="Y50" i="25"/>
  <c r="X50" i="25"/>
  <c r="W50" i="25"/>
  <c r="V50" i="25"/>
  <c r="U50" i="25"/>
  <c r="T50" i="25"/>
  <c r="S50" i="25"/>
  <c r="R50" i="25"/>
  <c r="Q50" i="25"/>
  <c r="P50" i="25"/>
  <c r="O50" i="25"/>
  <c r="N50" i="25"/>
  <c r="M50" i="25"/>
  <c r="L50" i="25"/>
  <c r="K50" i="25"/>
  <c r="J50" i="25"/>
  <c r="I50" i="25"/>
  <c r="H50" i="25"/>
  <c r="G50" i="25"/>
  <c r="F50" i="25"/>
  <c r="E50" i="25"/>
  <c r="D50" i="25"/>
  <c r="C50" i="25"/>
  <c r="B50" i="25"/>
  <c r="AK49" i="25"/>
  <c r="AJ49" i="25"/>
  <c r="AI49" i="25"/>
  <c r="AH49" i="25"/>
  <c r="AG49" i="25"/>
  <c r="AF49" i="25"/>
  <c r="AE49" i="25"/>
  <c r="AD49" i="25"/>
  <c r="AC49" i="25"/>
  <c r="AB49" i="25"/>
  <c r="AA49" i="25"/>
  <c r="Z49" i="25"/>
  <c r="Y49" i="25"/>
  <c r="X49" i="25"/>
  <c r="W49" i="25"/>
  <c r="V49" i="25"/>
  <c r="U49" i="25"/>
  <c r="T49" i="25"/>
  <c r="S49" i="25"/>
  <c r="R49" i="25"/>
  <c r="Q49" i="25"/>
  <c r="P49" i="25"/>
  <c r="O49" i="25"/>
  <c r="N49" i="25"/>
  <c r="M49" i="25"/>
  <c r="L49" i="25"/>
  <c r="K49" i="25"/>
  <c r="J49" i="25"/>
  <c r="I49" i="25"/>
  <c r="H49" i="25"/>
  <c r="G49" i="25"/>
  <c r="F49" i="25"/>
  <c r="E49" i="25"/>
  <c r="D49" i="25"/>
  <c r="C49" i="25"/>
  <c r="B49" i="25"/>
  <c r="AK48" i="25"/>
  <c r="AJ48" i="25"/>
  <c r="AI48" i="25"/>
  <c r="AH48" i="25"/>
  <c r="AG48" i="25"/>
  <c r="AF48" i="25"/>
  <c r="AE48" i="25"/>
  <c r="AD48" i="25"/>
  <c r="AC48" i="25"/>
  <c r="AB48" i="25"/>
  <c r="AA48" i="25"/>
  <c r="Z48" i="25"/>
  <c r="Y48" i="25"/>
  <c r="X48" i="25"/>
  <c r="W48" i="25"/>
  <c r="V48" i="25"/>
  <c r="U48" i="25"/>
  <c r="T48" i="25"/>
  <c r="S48" i="25"/>
  <c r="R48" i="25"/>
  <c r="Q48" i="25"/>
  <c r="P48" i="25"/>
  <c r="O48" i="25"/>
  <c r="N48" i="25"/>
  <c r="M48" i="25"/>
  <c r="L48" i="25"/>
  <c r="K48" i="25"/>
  <c r="J48" i="25"/>
  <c r="I48" i="25"/>
  <c r="H48" i="25"/>
  <c r="G48" i="25"/>
  <c r="F48" i="25"/>
  <c r="E48" i="25"/>
  <c r="D48" i="25"/>
  <c r="C48" i="25"/>
  <c r="B48" i="25"/>
  <c r="AK47" i="25"/>
  <c r="AJ47" i="25"/>
  <c r="AI47" i="25"/>
  <c r="AH47" i="25"/>
  <c r="AG47" i="25"/>
  <c r="AF47" i="25"/>
  <c r="AE47" i="25"/>
  <c r="AD47" i="25"/>
  <c r="AC47" i="25"/>
  <c r="AB47" i="25"/>
  <c r="AA47" i="25"/>
  <c r="Z47" i="25"/>
  <c r="Y47" i="25"/>
  <c r="X47" i="25"/>
  <c r="W47" i="25"/>
  <c r="V47" i="25"/>
  <c r="U47" i="25"/>
  <c r="T47" i="25"/>
  <c r="S47" i="25"/>
  <c r="R47" i="25"/>
  <c r="Q47" i="25"/>
  <c r="P47" i="25"/>
  <c r="O47" i="25"/>
  <c r="N47" i="25"/>
  <c r="M47" i="25"/>
  <c r="L47" i="25"/>
  <c r="K47" i="25"/>
  <c r="J47" i="25"/>
  <c r="I47" i="25"/>
  <c r="H47" i="25"/>
  <c r="G47" i="25"/>
  <c r="F47" i="25"/>
  <c r="E47" i="25"/>
  <c r="D47" i="25"/>
  <c r="C47" i="25"/>
  <c r="B47" i="25"/>
  <c r="AK46" i="25"/>
  <c r="AJ46" i="25"/>
  <c r="AI46" i="25"/>
  <c r="AH46" i="25"/>
  <c r="AG46" i="25"/>
  <c r="AF46" i="25"/>
  <c r="AE46" i="25"/>
  <c r="AD46" i="25"/>
  <c r="AC46" i="25"/>
  <c r="AB46" i="25"/>
  <c r="AA46" i="25"/>
  <c r="Z46" i="25"/>
  <c r="Y46" i="25"/>
  <c r="X46" i="25"/>
  <c r="W46" i="25"/>
  <c r="V46" i="25"/>
  <c r="U46" i="25"/>
  <c r="T46" i="25"/>
  <c r="S46" i="25"/>
  <c r="R46" i="25"/>
  <c r="Q46" i="25"/>
  <c r="P46" i="25"/>
  <c r="O46" i="25"/>
  <c r="N46" i="25"/>
  <c r="M46" i="25"/>
  <c r="L46" i="25"/>
  <c r="K46" i="25"/>
  <c r="J46" i="25"/>
  <c r="I46" i="25"/>
  <c r="H46" i="25"/>
  <c r="G46" i="25"/>
  <c r="F46" i="25"/>
  <c r="E46" i="25"/>
  <c r="D46" i="25"/>
  <c r="C46" i="25"/>
  <c r="B46" i="25"/>
  <c r="AK45" i="25"/>
  <c r="AJ45" i="25"/>
  <c r="AI45" i="25"/>
  <c r="AH45" i="25"/>
  <c r="AG45" i="25"/>
  <c r="AF45" i="25"/>
  <c r="AE45" i="25"/>
  <c r="AD45" i="25"/>
  <c r="AC45" i="25"/>
  <c r="AB45" i="25"/>
  <c r="AA45" i="25"/>
  <c r="Z45" i="25"/>
  <c r="Y45" i="25"/>
  <c r="X45" i="25"/>
  <c r="W45" i="25"/>
  <c r="V45" i="25"/>
  <c r="U45" i="25"/>
  <c r="T45" i="25"/>
  <c r="S45" i="25"/>
  <c r="R45" i="25"/>
  <c r="Q45" i="25"/>
  <c r="P45" i="25"/>
  <c r="O45" i="25"/>
  <c r="N45" i="25"/>
  <c r="M45" i="25"/>
  <c r="L45" i="25"/>
  <c r="K45" i="25"/>
  <c r="J45" i="25"/>
  <c r="I45" i="25"/>
  <c r="H45" i="25"/>
  <c r="G45" i="25"/>
  <c r="F45" i="25"/>
  <c r="E45" i="25"/>
  <c r="D45" i="25"/>
  <c r="C45" i="25"/>
  <c r="B45" i="25"/>
  <c r="AK44" i="25"/>
  <c r="AJ44" i="25"/>
  <c r="AI44" i="25"/>
  <c r="AH44" i="25"/>
  <c r="AG44" i="25"/>
  <c r="AF44" i="25"/>
  <c r="AE44" i="25"/>
  <c r="AD44" i="25"/>
  <c r="AC44" i="25"/>
  <c r="AB44" i="25"/>
  <c r="AA44" i="25"/>
  <c r="Z44" i="25"/>
  <c r="Y44" i="25"/>
  <c r="X44" i="25"/>
  <c r="W44" i="25"/>
  <c r="V44" i="25"/>
  <c r="U44" i="25"/>
  <c r="T44" i="25"/>
  <c r="S44" i="25"/>
  <c r="R44" i="25"/>
  <c r="Q44" i="25"/>
  <c r="P44" i="25"/>
  <c r="O44" i="25"/>
  <c r="N44" i="25"/>
  <c r="M44" i="25"/>
  <c r="L44" i="25"/>
  <c r="K44" i="25"/>
  <c r="J44" i="25"/>
  <c r="I44" i="25"/>
  <c r="H44" i="25"/>
  <c r="G44" i="25"/>
  <c r="F44" i="25"/>
  <c r="E44" i="25"/>
  <c r="D44" i="25"/>
  <c r="C44" i="25"/>
  <c r="B44" i="25"/>
  <c r="AK43" i="25"/>
  <c r="AJ43" i="25"/>
  <c r="AI43" i="25"/>
  <c r="AH43" i="25"/>
  <c r="AG43" i="25"/>
  <c r="AF43" i="25"/>
  <c r="AE43" i="25"/>
  <c r="AD43" i="25"/>
  <c r="AC43" i="25"/>
  <c r="AB43" i="25"/>
  <c r="AA43" i="25"/>
  <c r="Z43" i="25"/>
  <c r="Y43" i="25"/>
  <c r="X43" i="25"/>
  <c r="W43" i="25"/>
  <c r="V43" i="25"/>
  <c r="U43" i="25"/>
  <c r="T43" i="25"/>
  <c r="S43" i="25"/>
  <c r="R43" i="25"/>
  <c r="Q43" i="25"/>
  <c r="P43" i="25"/>
  <c r="O43" i="25"/>
  <c r="N43" i="25"/>
  <c r="M43" i="25"/>
  <c r="L43" i="25"/>
  <c r="K43" i="25"/>
  <c r="J43" i="25"/>
  <c r="I43" i="25"/>
  <c r="H43" i="25"/>
  <c r="G43" i="25"/>
  <c r="F43" i="25"/>
  <c r="E43" i="25"/>
  <c r="D43" i="25"/>
  <c r="C43" i="25"/>
  <c r="B43" i="25"/>
  <c r="AK42" i="25"/>
  <c r="AJ42" i="25"/>
  <c r="AI42" i="25"/>
  <c r="AH42" i="25"/>
  <c r="AG42" i="25"/>
  <c r="AF42" i="25"/>
  <c r="AE42" i="25"/>
  <c r="AD42" i="25"/>
  <c r="AC42" i="25"/>
  <c r="AB42" i="25"/>
  <c r="AA42" i="25"/>
  <c r="Z42" i="25"/>
  <c r="Y42" i="25"/>
  <c r="X42" i="25"/>
  <c r="W42" i="25"/>
  <c r="V42" i="25"/>
  <c r="U42" i="25"/>
  <c r="T42" i="25"/>
  <c r="S42" i="25"/>
  <c r="R42" i="25"/>
  <c r="Q42" i="25"/>
  <c r="P42" i="25"/>
  <c r="O42" i="25"/>
  <c r="N42" i="25"/>
  <c r="M42" i="25"/>
  <c r="L42" i="25"/>
  <c r="K42" i="25"/>
  <c r="J42" i="25"/>
  <c r="I42" i="25"/>
  <c r="H42" i="25"/>
  <c r="G42" i="25"/>
  <c r="F42" i="25"/>
  <c r="E42" i="25"/>
  <c r="D42" i="25"/>
  <c r="C42" i="25"/>
  <c r="B42" i="25"/>
  <c r="AK41" i="25"/>
  <c r="AJ41" i="25"/>
  <c r="AI41" i="25"/>
  <c r="AH41" i="25"/>
  <c r="AG41" i="25"/>
  <c r="AF41" i="25"/>
  <c r="AE41" i="25"/>
  <c r="AD41" i="25"/>
  <c r="AC41" i="25"/>
  <c r="AB41" i="25"/>
  <c r="AA41" i="25"/>
  <c r="Z41" i="25"/>
  <c r="Y41" i="25"/>
  <c r="X41" i="25"/>
  <c r="W41" i="25"/>
  <c r="V41" i="25"/>
  <c r="U41" i="25"/>
  <c r="T41" i="25"/>
  <c r="S41" i="25"/>
  <c r="R41" i="25"/>
  <c r="Q41" i="25"/>
  <c r="P41" i="25"/>
  <c r="O41" i="25"/>
  <c r="N41" i="25"/>
  <c r="M41" i="25"/>
  <c r="L41" i="25"/>
  <c r="K41" i="25"/>
  <c r="J41" i="25"/>
  <c r="I41" i="25"/>
  <c r="H41" i="25"/>
  <c r="G41" i="25"/>
  <c r="F41" i="25"/>
  <c r="E41" i="25"/>
  <c r="D41" i="25"/>
  <c r="C41" i="25"/>
  <c r="B41" i="25"/>
  <c r="AK40" i="25"/>
  <c r="AJ40" i="25"/>
  <c r="AI40" i="25"/>
  <c r="AH40" i="25"/>
  <c r="AG40" i="25"/>
  <c r="AF40" i="25"/>
  <c r="AE40" i="25"/>
  <c r="AD40" i="25"/>
  <c r="AC40" i="25"/>
  <c r="AB40" i="25"/>
  <c r="AA40" i="25"/>
  <c r="Z40" i="25"/>
  <c r="Y40" i="25"/>
  <c r="X40" i="25"/>
  <c r="W40" i="25"/>
  <c r="V40" i="25"/>
  <c r="U40" i="25"/>
  <c r="T40" i="25"/>
  <c r="S40" i="25"/>
  <c r="R40" i="25"/>
  <c r="Q40" i="25"/>
  <c r="P40" i="25"/>
  <c r="O40" i="25"/>
  <c r="N40" i="25"/>
  <c r="M40" i="25"/>
  <c r="L40" i="25"/>
  <c r="K40" i="25"/>
  <c r="J40" i="25"/>
  <c r="I40" i="25"/>
  <c r="H40" i="25"/>
  <c r="G40" i="25"/>
  <c r="F40" i="25"/>
  <c r="E40" i="25"/>
  <c r="D40" i="25"/>
  <c r="C40" i="25"/>
  <c r="AK39" i="25"/>
  <c r="AJ39" i="25"/>
  <c r="AI39" i="25"/>
  <c r="AH39" i="25"/>
  <c r="AG39" i="25"/>
  <c r="AF39" i="25"/>
  <c r="AE39" i="25"/>
  <c r="AD39" i="25"/>
  <c r="AC39" i="25"/>
  <c r="AB39" i="25"/>
  <c r="AA39" i="25"/>
  <c r="Z39" i="25"/>
  <c r="Y39" i="25"/>
  <c r="X39" i="25"/>
  <c r="W39" i="25"/>
  <c r="V39" i="25"/>
  <c r="U39" i="25"/>
  <c r="T39" i="25"/>
  <c r="S39" i="25"/>
  <c r="R39" i="25"/>
  <c r="Q39" i="25"/>
  <c r="P39" i="25"/>
  <c r="O39" i="25"/>
  <c r="N39" i="25"/>
  <c r="M39" i="25"/>
  <c r="L39" i="25"/>
  <c r="K39" i="25"/>
  <c r="J39" i="25"/>
  <c r="I39" i="25"/>
  <c r="H39" i="25"/>
  <c r="G39" i="25"/>
  <c r="F39" i="25"/>
  <c r="E39" i="25"/>
  <c r="D39" i="25"/>
  <c r="AK38" i="25"/>
  <c r="AJ38" i="25"/>
  <c r="AI38" i="25"/>
  <c r="AH38" i="25"/>
  <c r="AG38" i="25"/>
  <c r="AF38" i="25"/>
  <c r="AE38" i="25"/>
  <c r="AD38" i="25"/>
  <c r="AC38" i="25"/>
  <c r="AB38" i="25"/>
  <c r="AA38" i="25"/>
  <c r="Z38" i="25"/>
  <c r="Y38" i="25"/>
  <c r="X38" i="25"/>
  <c r="W38" i="25"/>
  <c r="V38" i="25"/>
  <c r="U38" i="25"/>
  <c r="T38" i="25"/>
  <c r="S38" i="25"/>
  <c r="R38" i="25"/>
  <c r="Q38" i="25"/>
  <c r="P38" i="25"/>
  <c r="O38" i="25"/>
  <c r="N38" i="25"/>
  <c r="M38" i="25"/>
  <c r="L38" i="25"/>
  <c r="K38" i="25"/>
  <c r="J38" i="25"/>
  <c r="I38" i="25"/>
  <c r="H38" i="25"/>
  <c r="G38" i="25"/>
  <c r="F38" i="25"/>
  <c r="E38" i="25"/>
  <c r="AK37" i="25"/>
  <c r="AJ37" i="25"/>
  <c r="AI37" i="25"/>
  <c r="AH37" i="25"/>
  <c r="AG37" i="25"/>
  <c r="AF37" i="25"/>
  <c r="AE37" i="25"/>
  <c r="AD37" i="25"/>
  <c r="AC37" i="25"/>
  <c r="AB37" i="25"/>
  <c r="AA37" i="25"/>
  <c r="Z37" i="25"/>
  <c r="Y37" i="25"/>
  <c r="X37" i="25"/>
  <c r="W37" i="25"/>
  <c r="V37" i="25"/>
  <c r="U37" i="25"/>
  <c r="T37" i="25"/>
  <c r="S37" i="25"/>
  <c r="R37" i="25"/>
  <c r="Q37" i="25"/>
  <c r="P37" i="25"/>
  <c r="O37" i="25"/>
  <c r="N37" i="25"/>
  <c r="M37" i="25"/>
  <c r="L37" i="25"/>
  <c r="K37" i="25"/>
  <c r="J37" i="25"/>
  <c r="I37" i="25"/>
  <c r="H37" i="25"/>
  <c r="G37" i="25"/>
  <c r="F37" i="25"/>
  <c r="G29" i="25"/>
  <c r="D29" i="25"/>
  <c r="T84" i="2"/>
  <c r="T79" i="2"/>
  <c r="T79" i="1"/>
  <c r="T84" i="1"/>
  <c r="BE117" i="22"/>
  <c r="BE118" i="22"/>
  <c r="BE119" i="22"/>
  <c r="BE120" i="22"/>
  <c r="BE121" i="22"/>
  <c r="BE122" i="22"/>
  <c r="BE123" i="22"/>
  <c r="BE124" i="22"/>
  <c r="BE125" i="22"/>
  <c r="BE126" i="22"/>
  <c r="BE127" i="22"/>
  <c r="BE128" i="22"/>
  <c r="BE129" i="22"/>
  <c r="BE130" i="22"/>
  <c r="BE131" i="22"/>
  <c r="BE132" i="22"/>
  <c r="BE133" i="22"/>
  <c r="BE134" i="22"/>
  <c r="BE135" i="22"/>
  <c r="BE136" i="22"/>
  <c r="BE137" i="22"/>
  <c r="BE138" i="22"/>
  <c r="BE139" i="22"/>
  <c r="BE140" i="22"/>
  <c r="BE141" i="22"/>
  <c r="BE142" i="22"/>
  <c r="BE143" i="22"/>
  <c r="BE144" i="22"/>
  <c r="BE145" i="22"/>
  <c r="BE146" i="22"/>
  <c r="BE147" i="22"/>
  <c r="BE148" i="22"/>
  <c r="BE149" i="22"/>
  <c r="BE150" i="22"/>
  <c r="BE151" i="22"/>
  <c r="BE152" i="22"/>
  <c r="BE153" i="22"/>
  <c r="BE154" i="22"/>
  <c r="BE155" i="22"/>
  <c r="BE156" i="22"/>
  <c r="BE157" i="22"/>
  <c r="BE158" i="22"/>
  <c r="BE159" i="22"/>
  <c r="BE160" i="22"/>
  <c r="BE161" i="22"/>
  <c r="BE162" i="22"/>
  <c r="BE163" i="22"/>
  <c r="BE164" i="22"/>
  <c r="BE165" i="22"/>
  <c r="BE166" i="22"/>
  <c r="BE167" i="22"/>
  <c r="BE168" i="22"/>
  <c r="BE169" i="22"/>
  <c r="BE170" i="22"/>
  <c r="BE171" i="22"/>
  <c r="BE172" i="22"/>
  <c r="BE173" i="22"/>
  <c r="BE174" i="22"/>
  <c r="BE175" i="22"/>
  <c r="BE176" i="22"/>
  <c r="BE177" i="22"/>
  <c r="BE178" i="22"/>
  <c r="BE179" i="22"/>
  <c r="BE180" i="22"/>
  <c r="BE181" i="22"/>
  <c r="BE182" i="22"/>
  <c r="BE183" i="22"/>
  <c r="BE184" i="22"/>
  <c r="BE185" i="22"/>
  <c r="BE186" i="22"/>
  <c r="BE187" i="22"/>
  <c r="BE188" i="22"/>
  <c r="BE189" i="22"/>
  <c r="BE190" i="22"/>
  <c r="BE191" i="22"/>
  <c r="BE192" i="22"/>
  <c r="BE193" i="22"/>
  <c r="BE194" i="22"/>
  <c r="BE195" i="22"/>
  <c r="BE196" i="22"/>
  <c r="BE197" i="22"/>
  <c r="BE198" i="22"/>
  <c r="BE199" i="22"/>
  <c r="BE200" i="22"/>
  <c r="BE201" i="22"/>
  <c r="BE202" i="22"/>
  <c r="BE203" i="22"/>
  <c r="BE204" i="22"/>
  <c r="BE205" i="22"/>
  <c r="BE206" i="22"/>
  <c r="BE207" i="22"/>
  <c r="BE208" i="22"/>
  <c r="BE209" i="22"/>
  <c r="BE210" i="22"/>
  <c r="BE211" i="22"/>
  <c r="BE212" i="22"/>
  <c r="BE213" i="22"/>
  <c r="BE214" i="22"/>
  <c r="BE215" i="22"/>
  <c r="BE216" i="22"/>
  <c r="BD117" i="22"/>
  <c r="BD118" i="22"/>
  <c r="BD119" i="22"/>
  <c r="BD120" i="22"/>
  <c r="BD121" i="22"/>
  <c r="BD122" i="22"/>
  <c r="BD123" i="22"/>
  <c r="BD124" i="22"/>
  <c r="BD125" i="22"/>
  <c r="BD126" i="22"/>
  <c r="BD127" i="22"/>
  <c r="BD128" i="22"/>
  <c r="BD129" i="22"/>
  <c r="BD130" i="22"/>
  <c r="BD131" i="22"/>
  <c r="BD132" i="22"/>
  <c r="BD133" i="22"/>
  <c r="BD134" i="22"/>
  <c r="BD135" i="22"/>
  <c r="BD136" i="22"/>
  <c r="BD137" i="22"/>
  <c r="BD138" i="22"/>
  <c r="BD139" i="22"/>
  <c r="BD140" i="22"/>
  <c r="BD141" i="22"/>
  <c r="BD142" i="22"/>
  <c r="BD143" i="22"/>
  <c r="BD144" i="22"/>
  <c r="BD145" i="22"/>
  <c r="BD146" i="22"/>
  <c r="BD147" i="22"/>
  <c r="BD148" i="22"/>
  <c r="BD149" i="22"/>
  <c r="BD150" i="22"/>
  <c r="BD151" i="22"/>
  <c r="BD152" i="22"/>
  <c r="BD153" i="22"/>
  <c r="BD154" i="22"/>
  <c r="BD155" i="22"/>
  <c r="BD156" i="22"/>
  <c r="BD157" i="22"/>
  <c r="BD158" i="22"/>
  <c r="BD159" i="22"/>
  <c r="BD160" i="22"/>
  <c r="BD161" i="22"/>
  <c r="BD162" i="22"/>
  <c r="BD163" i="22"/>
  <c r="BD164" i="22"/>
  <c r="BD165" i="22"/>
  <c r="BD166" i="22"/>
  <c r="BD167" i="22"/>
  <c r="BD168" i="22"/>
  <c r="BD169" i="22"/>
  <c r="BD170" i="22"/>
  <c r="BD171" i="22"/>
  <c r="BD172" i="22"/>
  <c r="BD173" i="22"/>
  <c r="BD174" i="22"/>
  <c r="BD175" i="22"/>
  <c r="BD176" i="22"/>
  <c r="BD177" i="22"/>
  <c r="BD178" i="22"/>
  <c r="BD179" i="22"/>
  <c r="BD180" i="22"/>
  <c r="BD181" i="22"/>
  <c r="BD182" i="22"/>
  <c r="BD183" i="22"/>
  <c r="BD184" i="22"/>
  <c r="BD185" i="22"/>
  <c r="BD186" i="22"/>
  <c r="BD187" i="22"/>
  <c r="BD188" i="22"/>
  <c r="BD189" i="22"/>
  <c r="BD190" i="22"/>
  <c r="BD191" i="22"/>
  <c r="BD192" i="22"/>
  <c r="BD193" i="22"/>
  <c r="BD194" i="22"/>
  <c r="BD195" i="22"/>
  <c r="BD196" i="22"/>
  <c r="BD197" i="22"/>
  <c r="BD198" i="22"/>
  <c r="BD199" i="22"/>
  <c r="BD200" i="22"/>
  <c r="BD201" i="22"/>
  <c r="BD202" i="22"/>
  <c r="BD203" i="22"/>
  <c r="BD204" i="22"/>
  <c r="BD205" i="22"/>
  <c r="BD206" i="22"/>
  <c r="BD207" i="22"/>
  <c r="BD208" i="22"/>
  <c r="BD209" i="22"/>
  <c r="BD210" i="22"/>
  <c r="BD211" i="22"/>
  <c r="BD212" i="22"/>
  <c r="BD213" i="22"/>
  <c r="BD214" i="22"/>
  <c r="BD215" i="22"/>
  <c r="BD216" i="22"/>
  <c r="BC117" i="22"/>
  <c r="BC118" i="22"/>
  <c r="BC119" i="22"/>
  <c r="BC120" i="22"/>
  <c r="BC121" i="22"/>
  <c r="BC122" i="22"/>
  <c r="BC123" i="22"/>
  <c r="BC124" i="22"/>
  <c r="BC125" i="22"/>
  <c r="BC126" i="22"/>
  <c r="BC127" i="22"/>
  <c r="BC128" i="22"/>
  <c r="BC129" i="22"/>
  <c r="BC130" i="22"/>
  <c r="BC131" i="22"/>
  <c r="BC132" i="22"/>
  <c r="BC133" i="22"/>
  <c r="BC134" i="22"/>
  <c r="BC135" i="22"/>
  <c r="BC136" i="22"/>
  <c r="BC137" i="22"/>
  <c r="BC138" i="22"/>
  <c r="BC139" i="22"/>
  <c r="BC140" i="22"/>
  <c r="BC141" i="22"/>
  <c r="BC142" i="22"/>
  <c r="BC143" i="22"/>
  <c r="BC144" i="22"/>
  <c r="BC145" i="22"/>
  <c r="BC146" i="22"/>
  <c r="BC147" i="22"/>
  <c r="BC148" i="22"/>
  <c r="BC149" i="22"/>
  <c r="BC150" i="22"/>
  <c r="BC151" i="22"/>
  <c r="BC152" i="22"/>
  <c r="BC153" i="22"/>
  <c r="BC154" i="22"/>
  <c r="BC155" i="22"/>
  <c r="BC156" i="22"/>
  <c r="BC157" i="22"/>
  <c r="BC158" i="22"/>
  <c r="BC159" i="22"/>
  <c r="BC160" i="22"/>
  <c r="BC161" i="22"/>
  <c r="BC162" i="22"/>
  <c r="BC163" i="22"/>
  <c r="BC164" i="22"/>
  <c r="BC165" i="22"/>
  <c r="BC166" i="22"/>
  <c r="BC167" i="22"/>
  <c r="BC168" i="22"/>
  <c r="BC169" i="22"/>
  <c r="BC170" i="22"/>
  <c r="BC171" i="22"/>
  <c r="BC172" i="22"/>
  <c r="BC173" i="22"/>
  <c r="BC174" i="22"/>
  <c r="BC175" i="22"/>
  <c r="BC176" i="22"/>
  <c r="BC177" i="22"/>
  <c r="BC178" i="22"/>
  <c r="BC179" i="22"/>
  <c r="BC180" i="22"/>
  <c r="BC181" i="22"/>
  <c r="BC182" i="22"/>
  <c r="BC183" i="22"/>
  <c r="BC184" i="22"/>
  <c r="BC185" i="22"/>
  <c r="BC186" i="22"/>
  <c r="BC187" i="22"/>
  <c r="BC188" i="22"/>
  <c r="BC189" i="22"/>
  <c r="BC190" i="22"/>
  <c r="BC191" i="22"/>
  <c r="BC192" i="22"/>
  <c r="BC193" i="22"/>
  <c r="BC194" i="22"/>
  <c r="BC195" i="22"/>
  <c r="BC196" i="22"/>
  <c r="BC197" i="22"/>
  <c r="BC198" i="22"/>
  <c r="BC199" i="22"/>
  <c r="BC200" i="22"/>
  <c r="BC201" i="22"/>
  <c r="BC202" i="22"/>
  <c r="BC203" i="22"/>
  <c r="BC204" i="22"/>
  <c r="BC205" i="22"/>
  <c r="BC206" i="22"/>
  <c r="BC207" i="22"/>
  <c r="BC208" i="22"/>
  <c r="BC209" i="22"/>
  <c r="BC210" i="22"/>
  <c r="BC211" i="22"/>
  <c r="BC212" i="22"/>
  <c r="BC213" i="22"/>
  <c r="BC214" i="22"/>
  <c r="BC215" i="22"/>
  <c r="BC216" i="22"/>
  <c r="BB117" i="22"/>
  <c r="BB118" i="22"/>
  <c r="BB119" i="22"/>
  <c r="BB120" i="22"/>
  <c r="BB121" i="22"/>
  <c r="BB122" i="22"/>
  <c r="BB123" i="22"/>
  <c r="BB124" i="22"/>
  <c r="BB125" i="22"/>
  <c r="BB126" i="22"/>
  <c r="BB127" i="22"/>
  <c r="BB128" i="22"/>
  <c r="BB129" i="22"/>
  <c r="BB130" i="22"/>
  <c r="BB131" i="22"/>
  <c r="BB132" i="22"/>
  <c r="BB133" i="22"/>
  <c r="BB134" i="22"/>
  <c r="BB135" i="22"/>
  <c r="BB136" i="22"/>
  <c r="BB137" i="22"/>
  <c r="BB138" i="22"/>
  <c r="BB139" i="22"/>
  <c r="BB140" i="22"/>
  <c r="BB141" i="22"/>
  <c r="BB142" i="22"/>
  <c r="BB143" i="22"/>
  <c r="BB144" i="22"/>
  <c r="BB145" i="22"/>
  <c r="BB146" i="22"/>
  <c r="BB147" i="22"/>
  <c r="BB148" i="22"/>
  <c r="BB149" i="22"/>
  <c r="BB150" i="22"/>
  <c r="BB151" i="22"/>
  <c r="BB152" i="22"/>
  <c r="BB153" i="22"/>
  <c r="BB154" i="22"/>
  <c r="BB155" i="22"/>
  <c r="BB156" i="22"/>
  <c r="BB157" i="22"/>
  <c r="BB158" i="22"/>
  <c r="BB159" i="22"/>
  <c r="BB160" i="22"/>
  <c r="BB161" i="22"/>
  <c r="BB162" i="22"/>
  <c r="BB163" i="22"/>
  <c r="BB164" i="22"/>
  <c r="BB165" i="22"/>
  <c r="BB166" i="22"/>
  <c r="BB167" i="22"/>
  <c r="BB168" i="22"/>
  <c r="BB169" i="22"/>
  <c r="BB170" i="22"/>
  <c r="BB171" i="22"/>
  <c r="BB172" i="22"/>
  <c r="BB173" i="22"/>
  <c r="BB174" i="22"/>
  <c r="BB175" i="22"/>
  <c r="BB176" i="22"/>
  <c r="BB177" i="22"/>
  <c r="BB178" i="22"/>
  <c r="BB179" i="22"/>
  <c r="BB180" i="22"/>
  <c r="BB181" i="22"/>
  <c r="BB182" i="22"/>
  <c r="BB183" i="22"/>
  <c r="BB184" i="22"/>
  <c r="BB185" i="22"/>
  <c r="BB186" i="22"/>
  <c r="BB187" i="22"/>
  <c r="BB188" i="22"/>
  <c r="BB189" i="22"/>
  <c r="BB190" i="22"/>
  <c r="BB191" i="22"/>
  <c r="BB192" i="22"/>
  <c r="BB193" i="22"/>
  <c r="BB194" i="22"/>
  <c r="BB195" i="22"/>
  <c r="BB196" i="22"/>
  <c r="BB197" i="22"/>
  <c r="BB198" i="22"/>
  <c r="BB199" i="22"/>
  <c r="BB200" i="22"/>
  <c r="BB201" i="22"/>
  <c r="BB202" i="22"/>
  <c r="BB203" i="22"/>
  <c r="BB204" i="22"/>
  <c r="BB205" i="22"/>
  <c r="BB206" i="22"/>
  <c r="BB207" i="22"/>
  <c r="BB208" i="22"/>
  <c r="BB209" i="22"/>
  <c r="BB210" i="22"/>
  <c r="BB211" i="22"/>
  <c r="BB212" i="22"/>
  <c r="BB213" i="22"/>
  <c r="BB214" i="22"/>
  <c r="BB215" i="22"/>
  <c r="BB216" i="22"/>
  <c r="BA117" i="22"/>
  <c r="BA118" i="22"/>
  <c r="BA119" i="22"/>
  <c r="BA120" i="22"/>
  <c r="BA121" i="22"/>
  <c r="BA122" i="22"/>
  <c r="BA123" i="22"/>
  <c r="BA124" i="22"/>
  <c r="BA125" i="22"/>
  <c r="BA126" i="22"/>
  <c r="BA127" i="22"/>
  <c r="BA128" i="22"/>
  <c r="BA129" i="22"/>
  <c r="BA130" i="22"/>
  <c r="BA131" i="22"/>
  <c r="BA132" i="22"/>
  <c r="BA133" i="22"/>
  <c r="BA134" i="22"/>
  <c r="BA135" i="22"/>
  <c r="BA136" i="22"/>
  <c r="BA137" i="22"/>
  <c r="BA138" i="22"/>
  <c r="BA139" i="22"/>
  <c r="BA140" i="22"/>
  <c r="BA141" i="22"/>
  <c r="BA142" i="22"/>
  <c r="BA143" i="22"/>
  <c r="BA144" i="22"/>
  <c r="BA145" i="22"/>
  <c r="BA146" i="22"/>
  <c r="BA147" i="22"/>
  <c r="BA148" i="22"/>
  <c r="BA149" i="22"/>
  <c r="BA150" i="22"/>
  <c r="BA151" i="22"/>
  <c r="BA152" i="22"/>
  <c r="BA153" i="22"/>
  <c r="BA154" i="22"/>
  <c r="BA155" i="22"/>
  <c r="BA156" i="22"/>
  <c r="BA157" i="22"/>
  <c r="BA158" i="22"/>
  <c r="BA159" i="22"/>
  <c r="BA160" i="22"/>
  <c r="BA161" i="22"/>
  <c r="BA162" i="22"/>
  <c r="BA163" i="22"/>
  <c r="BA164" i="22"/>
  <c r="BA165" i="22"/>
  <c r="BA166" i="22"/>
  <c r="BA167" i="22"/>
  <c r="BA168" i="22"/>
  <c r="BA169" i="22"/>
  <c r="BA170" i="22"/>
  <c r="BA171" i="22"/>
  <c r="BA172" i="22"/>
  <c r="BA173" i="22"/>
  <c r="BA174" i="22"/>
  <c r="BA175" i="22"/>
  <c r="BA176" i="22"/>
  <c r="BA177" i="22"/>
  <c r="BA178" i="22"/>
  <c r="BA179" i="22"/>
  <c r="BA180" i="22"/>
  <c r="BA181" i="22"/>
  <c r="BA182" i="22"/>
  <c r="BA183" i="22"/>
  <c r="BA184" i="22"/>
  <c r="BA185" i="22"/>
  <c r="BA186" i="22"/>
  <c r="BA187" i="22"/>
  <c r="BA188" i="22"/>
  <c r="BA189" i="22"/>
  <c r="BA190" i="22"/>
  <c r="BA191" i="22"/>
  <c r="BA192" i="22"/>
  <c r="BA193" i="22"/>
  <c r="BA194" i="22"/>
  <c r="BA195" i="22"/>
  <c r="BA196" i="22"/>
  <c r="BA197" i="22"/>
  <c r="BA198" i="22"/>
  <c r="BA199" i="22"/>
  <c r="BA200" i="22"/>
  <c r="BA201" i="22"/>
  <c r="BA202" i="22"/>
  <c r="BA203" i="22"/>
  <c r="BA204" i="22"/>
  <c r="BA205" i="22"/>
  <c r="BA206" i="22"/>
  <c r="BA207" i="22"/>
  <c r="BA208" i="22"/>
  <c r="BA209" i="22"/>
  <c r="BA210" i="22"/>
  <c r="BA211" i="22"/>
  <c r="BA212" i="22"/>
  <c r="BA213" i="22"/>
  <c r="BA214" i="22"/>
  <c r="BA215" i="22"/>
  <c r="BA216" i="22"/>
  <c r="AZ117" i="22"/>
  <c r="AZ118" i="22"/>
  <c r="AZ119" i="22"/>
  <c r="AZ120" i="22"/>
  <c r="AZ121" i="22"/>
  <c r="AZ122" i="22"/>
  <c r="AZ123" i="22"/>
  <c r="AZ124" i="22"/>
  <c r="AZ125" i="22"/>
  <c r="AZ126" i="22"/>
  <c r="AZ127" i="22"/>
  <c r="AZ128" i="22"/>
  <c r="AZ129" i="22"/>
  <c r="AZ130" i="22"/>
  <c r="AZ131" i="22"/>
  <c r="AZ132" i="22"/>
  <c r="AZ133" i="22"/>
  <c r="AZ134" i="22"/>
  <c r="AZ135" i="22"/>
  <c r="AZ136" i="22"/>
  <c r="AZ137" i="22"/>
  <c r="AZ138" i="22"/>
  <c r="AZ139" i="22"/>
  <c r="AZ140" i="22"/>
  <c r="AZ141" i="22"/>
  <c r="AZ142" i="22"/>
  <c r="AZ143" i="22"/>
  <c r="AZ144" i="22"/>
  <c r="AZ145" i="22"/>
  <c r="AZ146" i="22"/>
  <c r="AZ147" i="22"/>
  <c r="AZ148" i="22"/>
  <c r="AZ149" i="22"/>
  <c r="AZ150" i="22"/>
  <c r="AZ151" i="22"/>
  <c r="AZ152" i="22"/>
  <c r="AZ153" i="22"/>
  <c r="AZ154" i="22"/>
  <c r="AZ155" i="22"/>
  <c r="AZ156" i="22"/>
  <c r="AZ157" i="22"/>
  <c r="AZ158" i="22"/>
  <c r="AZ159" i="22"/>
  <c r="AZ160" i="22"/>
  <c r="AZ161" i="22"/>
  <c r="AZ162" i="22"/>
  <c r="AZ163" i="22"/>
  <c r="AZ164" i="22"/>
  <c r="AZ165" i="22"/>
  <c r="AZ166" i="22"/>
  <c r="AZ167" i="22"/>
  <c r="AZ168" i="22"/>
  <c r="AZ169" i="22"/>
  <c r="AZ170" i="22"/>
  <c r="AZ171" i="22"/>
  <c r="AZ172" i="22"/>
  <c r="AZ173" i="22"/>
  <c r="AZ174" i="22"/>
  <c r="AZ175" i="22"/>
  <c r="AZ176" i="22"/>
  <c r="AZ177" i="22"/>
  <c r="AZ178" i="22"/>
  <c r="AZ179" i="22"/>
  <c r="AZ180" i="22"/>
  <c r="AZ181" i="22"/>
  <c r="AZ182" i="22"/>
  <c r="AZ183" i="22"/>
  <c r="AZ184" i="22"/>
  <c r="AZ185" i="22"/>
  <c r="AZ186" i="22"/>
  <c r="AZ187" i="22"/>
  <c r="AZ188" i="22"/>
  <c r="AZ189" i="22"/>
  <c r="AZ190" i="22"/>
  <c r="AZ191" i="22"/>
  <c r="AZ192" i="22"/>
  <c r="AZ193" i="22"/>
  <c r="AZ194" i="22"/>
  <c r="AZ195" i="22"/>
  <c r="AZ196" i="22"/>
  <c r="AZ197" i="22"/>
  <c r="AZ198" i="22"/>
  <c r="AZ199" i="22"/>
  <c r="AZ200" i="22"/>
  <c r="AZ201" i="22"/>
  <c r="AZ202" i="22"/>
  <c r="AZ203" i="22"/>
  <c r="AZ204" i="22"/>
  <c r="AZ205" i="22"/>
  <c r="AZ206" i="22"/>
  <c r="AZ207" i="22"/>
  <c r="AZ208" i="22"/>
  <c r="AZ209" i="22"/>
  <c r="AZ210" i="22"/>
  <c r="AZ211" i="22"/>
  <c r="AZ212" i="22"/>
  <c r="AZ213" i="22"/>
  <c r="AZ214" i="22"/>
  <c r="AZ215" i="22"/>
  <c r="AZ216" i="22"/>
  <c r="AY117" i="22"/>
  <c r="AY118" i="22"/>
  <c r="AY119" i="22"/>
  <c r="AY120" i="22"/>
  <c r="AY121" i="22"/>
  <c r="AY122" i="22"/>
  <c r="AY123" i="22"/>
  <c r="AY124" i="22"/>
  <c r="AY125" i="22"/>
  <c r="AY126" i="22"/>
  <c r="AY127" i="22"/>
  <c r="AY128" i="22"/>
  <c r="AY129" i="22"/>
  <c r="AY130" i="22"/>
  <c r="AY131" i="22"/>
  <c r="AY132" i="22"/>
  <c r="AY133" i="22"/>
  <c r="AY134" i="22"/>
  <c r="AY135" i="22"/>
  <c r="AY136" i="22"/>
  <c r="AY137" i="22"/>
  <c r="AY138" i="22"/>
  <c r="AY139" i="22"/>
  <c r="AY140" i="22"/>
  <c r="AY141" i="22"/>
  <c r="AY142" i="22"/>
  <c r="AY143" i="22"/>
  <c r="AY144" i="22"/>
  <c r="AY145" i="22"/>
  <c r="AY146" i="22"/>
  <c r="AY147" i="22"/>
  <c r="AY148" i="22"/>
  <c r="AY149" i="22"/>
  <c r="AY150" i="22"/>
  <c r="AY151" i="22"/>
  <c r="AY152" i="22"/>
  <c r="AY153" i="22"/>
  <c r="AY154" i="22"/>
  <c r="AY155" i="22"/>
  <c r="AY156" i="22"/>
  <c r="AY157" i="22"/>
  <c r="AY158" i="22"/>
  <c r="AY159" i="22"/>
  <c r="AY160" i="22"/>
  <c r="AY161" i="22"/>
  <c r="AY162" i="22"/>
  <c r="AY163" i="22"/>
  <c r="AY164" i="22"/>
  <c r="AY165" i="22"/>
  <c r="AY166" i="22"/>
  <c r="AY167" i="22"/>
  <c r="AY168" i="22"/>
  <c r="AY169" i="22"/>
  <c r="AY170" i="22"/>
  <c r="AY171" i="22"/>
  <c r="AY172" i="22"/>
  <c r="AY173" i="22"/>
  <c r="AY174" i="22"/>
  <c r="AY175" i="22"/>
  <c r="AY176" i="22"/>
  <c r="AY177" i="22"/>
  <c r="AY178" i="22"/>
  <c r="AY179" i="22"/>
  <c r="AY180" i="22"/>
  <c r="AY181" i="22"/>
  <c r="AY182" i="22"/>
  <c r="AY183" i="22"/>
  <c r="AY184" i="22"/>
  <c r="AY185" i="22"/>
  <c r="AY186" i="22"/>
  <c r="AY187" i="22"/>
  <c r="AY188" i="22"/>
  <c r="AY189" i="22"/>
  <c r="AY190" i="22"/>
  <c r="AY191" i="22"/>
  <c r="AY192" i="22"/>
  <c r="AY193" i="22"/>
  <c r="AY194" i="22"/>
  <c r="AY195" i="22"/>
  <c r="AY196" i="22"/>
  <c r="AY197" i="22"/>
  <c r="AY198" i="22"/>
  <c r="AY199" i="22"/>
  <c r="AY200" i="22"/>
  <c r="AY201" i="22"/>
  <c r="AY202" i="22"/>
  <c r="AY203" i="22"/>
  <c r="AY204" i="22"/>
  <c r="AY205" i="22"/>
  <c r="AY206" i="22"/>
  <c r="AY207" i="22"/>
  <c r="AY208" i="22"/>
  <c r="AY209" i="22"/>
  <c r="AY210" i="22"/>
  <c r="AY211" i="22"/>
  <c r="AY212" i="22"/>
  <c r="AY213" i="22"/>
  <c r="AY214" i="22"/>
  <c r="AY215" i="22"/>
  <c r="AY216" i="22"/>
  <c r="AX117" i="22"/>
  <c r="AX118" i="22"/>
  <c r="AX119" i="22"/>
  <c r="AX120" i="22"/>
  <c r="AX121" i="22"/>
  <c r="AX122" i="22"/>
  <c r="AX123" i="22"/>
  <c r="AX124" i="22"/>
  <c r="AX125" i="22"/>
  <c r="AX126" i="22"/>
  <c r="AX127" i="22"/>
  <c r="AX128" i="22"/>
  <c r="AX129" i="22"/>
  <c r="AX130" i="22"/>
  <c r="AX131" i="22"/>
  <c r="AX132" i="22"/>
  <c r="AX133" i="22"/>
  <c r="AX134" i="22"/>
  <c r="AX135" i="22"/>
  <c r="AX136" i="22"/>
  <c r="AX137" i="22"/>
  <c r="AX138" i="22"/>
  <c r="AX139" i="22"/>
  <c r="AX140" i="22"/>
  <c r="AX141" i="22"/>
  <c r="AX142" i="22"/>
  <c r="AX143" i="22"/>
  <c r="AX144" i="22"/>
  <c r="AX145" i="22"/>
  <c r="AX146" i="22"/>
  <c r="AX147" i="22"/>
  <c r="AX148" i="22"/>
  <c r="AX149" i="22"/>
  <c r="AX150" i="22"/>
  <c r="AX151" i="22"/>
  <c r="AX152" i="22"/>
  <c r="AX153" i="22"/>
  <c r="AX154" i="22"/>
  <c r="AX155" i="22"/>
  <c r="AX156" i="22"/>
  <c r="AX157" i="22"/>
  <c r="AX158" i="22"/>
  <c r="AX159" i="22"/>
  <c r="AX160" i="22"/>
  <c r="AX161" i="22"/>
  <c r="AX162" i="22"/>
  <c r="AX163" i="22"/>
  <c r="AX164" i="22"/>
  <c r="AX165" i="22"/>
  <c r="AX166" i="22"/>
  <c r="AX167" i="22"/>
  <c r="AX168" i="22"/>
  <c r="AX169" i="22"/>
  <c r="AX170" i="22"/>
  <c r="AX171" i="22"/>
  <c r="AX172" i="22"/>
  <c r="AX173" i="22"/>
  <c r="AX174" i="22"/>
  <c r="AX175" i="22"/>
  <c r="AX176" i="22"/>
  <c r="AX177" i="22"/>
  <c r="AX178" i="22"/>
  <c r="AX179" i="22"/>
  <c r="AX180" i="22"/>
  <c r="AX181" i="22"/>
  <c r="AX182" i="22"/>
  <c r="AX183" i="22"/>
  <c r="AX184" i="22"/>
  <c r="AX185" i="22"/>
  <c r="AX186" i="22"/>
  <c r="AX187" i="22"/>
  <c r="AX188" i="22"/>
  <c r="AX189" i="22"/>
  <c r="AX190" i="22"/>
  <c r="AX191" i="22"/>
  <c r="AX192" i="22"/>
  <c r="AX193" i="22"/>
  <c r="AX194" i="22"/>
  <c r="AX195" i="22"/>
  <c r="AX196" i="22"/>
  <c r="AX197" i="22"/>
  <c r="AX198" i="22"/>
  <c r="AX199" i="22"/>
  <c r="AX200" i="22"/>
  <c r="AX201" i="22"/>
  <c r="AX202" i="22"/>
  <c r="AX203" i="22"/>
  <c r="AX204" i="22"/>
  <c r="AX205" i="22"/>
  <c r="AX206" i="22"/>
  <c r="AX207" i="22"/>
  <c r="AX208" i="22"/>
  <c r="AX209" i="22"/>
  <c r="AX210" i="22"/>
  <c r="AX211" i="22"/>
  <c r="AX212" i="22"/>
  <c r="AX213" i="22"/>
  <c r="AX214" i="22"/>
  <c r="AX215" i="22"/>
  <c r="AX216" i="22"/>
  <c r="AW117" i="22"/>
  <c r="AW118" i="22"/>
  <c r="AW119" i="22"/>
  <c r="AW120" i="22"/>
  <c r="AW121" i="22"/>
  <c r="AW122" i="22"/>
  <c r="AW123" i="22"/>
  <c r="AW124" i="22"/>
  <c r="AW125" i="22"/>
  <c r="AW126" i="22"/>
  <c r="AW127" i="22"/>
  <c r="AW128" i="22"/>
  <c r="AW129" i="22"/>
  <c r="AW130" i="22"/>
  <c r="AW131" i="22"/>
  <c r="AW132" i="22"/>
  <c r="AW133" i="22"/>
  <c r="AW134" i="22"/>
  <c r="AW135" i="22"/>
  <c r="AW136" i="22"/>
  <c r="AW137" i="22"/>
  <c r="AW138" i="22"/>
  <c r="AW139" i="22"/>
  <c r="AW140" i="22"/>
  <c r="AW141" i="22"/>
  <c r="AW142" i="22"/>
  <c r="AW143" i="22"/>
  <c r="AW144" i="22"/>
  <c r="AW145" i="22"/>
  <c r="AW146" i="22"/>
  <c r="AW147" i="22"/>
  <c r="AW148" i="22"/>
  <c r="AW149" i="22"/>
  <c r="AW150" i="22"/>
  <c r="AW151" i="22"/>
  <c r="AW152" i="22"/>
  <c r="AW153" i="22"/>
  <c r="AW154" i="22"/>
  <c r="AW155" i="22"/>
  <c r="AW156" i="22"/>
  <c r="AW157" i="22"/>
  <c r="AW158" i="22"/>
  <c r="AW159" i="22"/>
  <c r="AW160" i="22"/>
  <c r="AW161" i="22"/>
  <c r="AW162" i="22"/>
  <c r="AW163" i="22"/>
  <c r="AW164" i="22"/>
  <c r="AW165" i="22"/>
  <c r="AW166" i="22"/>
  <c r="AW167" i="22"/>
  <c r="AW168" i="22"/>
  <c r="AW169" i="22"/>
  <c r="AW170" i="22"/>
  <c r="AW171" i="22"/>
  <c r="AW172" i="22"/>
  <c r="AW173" i="22"/>
  <c r="AW174" i="22"/>
  <c r="AW175" i="22"/>
  <c r="AW176" i="22"/>
  <c r="AW177" i="22"/>
  <c r="AW178" i="22"/>
  <c r="AW179" i="22"/>
  <c r="AW180" i="22"/>
  <c r="AW181" i="22"/>
  <c r="AW182" i="22"/>
  <c r="AW183" i="22"/>
  <c r="AW184" i="22"/>
  <c r="AW185" i="22"/>
  <c r="AW186" i="22"/>
  <c r="AW187" i="22"/>
  <c r="AW188" i="22"/>
  <c r="AW189" i="22"/>
  <c r="AW190" i="22"/>
  <c r="AW191" i="22"/>
  <c r="AW192" i="22"/>
  <c r="AW193" i="22"/>
  <c r="AW194" i="22"/>
  <c r="AW195" i="22"/>
  <c r="AW196" i="22"/>
  <c r="AW197" i="22"/>
  <c r="AW198" i="22"/>
  <c r="AW199" i="22"/>
  <c r="AW200" i="22"/>
  <c r="AW201" i="22"/>
  <c r="AW202" i="22"/>
  <c r="AW203" i="22"/>
  <c r="AW204" i="22"/>
  <c r="AW205" i="22"/>
  <c r="AW206" i="22"/>
  <c r="AW207" i="22"/>
  <c r="AW208" i="22"/>
  <c r="AW209" i="22"/>
  <c r="AW210" i="22"/>
  <c r="AW211" i="22"/>
  <c r="AW212" i="22"/>
  <c r="AW213" i="22"/>
  <c r="AW214" i="22"/>
  <c r="AW215" i="22"/>
  <c r="AW216" i="22"/>
  <c r="AV117" i="22"/>
  <c r="AV118" i="22"/>
  <c r="AV119" i="22"/>
  <c r="AV120" i="22"/>
  <c r="AV121" i="22"/>
  <c r="AV122" i="22"/>
  <c r="AV123" i="22"/>
  <c r="AV124" i="22"/>
  <c r="AV125" i="22"/>
  <c r="AV126" i="22"/>
  <c r="AV127" i="22"/>
  <c r="AV128" i="22"/>
  <c r="AV129" i="22"/>
  <c r="AV130" i="22"/>
  <c r="AV131" i="22"/>
  <c r="AV132" i="22"/>
  <c r="AV133" i="22"/>
  <c r="AV134" i="22"/>
  <c r="AV135" i="22"/>
  <c r="AV136" i="22"/>
  <c r="AV137" i="22"/>
  <c r="AV138" i="22"/>
  <c r="AV139" i="22"/>
  <c r="AV140" i="22"/>
  <c r="AV141" i="22"/>
  <c r="AV142" i="22"/>
  <c r="AV143" i="22"/>
  <c r="AV144" i="22"/>
  <c r="AV145" i="22"/>
  <c r="AV146" i="22"/>
  <c r="AV147" i="22"/>
  <c r="AV148" i="22"/>
  <c r="AV149" i="22"/>
  <c r="AV150" i="22"/>
  <c r="AV151" i="22"/>
  <c r="AV152" i="22"/>
  <c r="AV153" i="22"/>
  <c r="AV154" i="22"/>
  <c r="AV155" i="22"/>
  <c r="AV156" i="22"/>
  <c r="AV157" i="22"/>
  <c r="AV158" i="22"/>
  <c r="AV159" i="22"/>
  <c r="AV160" i="22"/>
  <c r="AV161" i="22"/>
  <c r="AV162" i="22"/>
  <c r="AV163" i="22"/>
  <c r="AV164" i="22"/>
  <c r="AV165" i="22"/>
  <c r="AV166" i="22"/>
  <c r="AV167" i="22"/>
  <c r="AV168" i="22"/>
  <c r="AV169" i="22"/>
  <c r="AV170" i="22"/>
  <c r="AV171" i="22"/>
  <c r="AV172" i="22"/>
  <c r="AV173" i="22"/>
  <c r="AV174" i="22"/>
  <c r="AV175" i="22"/>
  <c r="AV176" i="22"/>
  <c r="AV177" i="22"/>
  <c r="AV178" i="22"/>
  <c r="AV179" i="22"/>
  <c r="AV180" i="22"/>
  <c r="AV181" i="22"/>
  <c r="AV182" i="22"/>
  <c r="AV183" i="22"/>
  <c r="AV184" i="22"/>
  <c r="AV185" i="22"/>
  <c r="AV186" i="22"/>
  <c r="AV187" i="22"/>
  <c r="AV188" i="22"/>
  <c r="AV189" i="22"/>
  <c r="AV190" i="22"/>
  <c r="AV191" i="22"/>
  <c r="AV192" i="22"/>
  <c r="AV193" i="22"/>
  <c r="AV194" i="22"/>
  <c r="AV195" i="22"/>
  <c r="AV196" i="22"/>
  <c r="AV197" i="22"/>
  <c r="AV198" i="22"/>
  <c r="AV199" i="22"/>
  <c r="AV200" i="22"/>
  <c r="AV201" i="22"/>
  <c r="AV202" i="22"/>
  <c r="AV203" i="22"/>
  <c r="AV204" i="22"/>
  <c r="AV205" i="22"/>
  <c r="AV206" i="22"/>
  <c r="AV207" i="22"/>
  <c r="AV208" i="22"/>
  <c r="AV209" i="22"/>
  <c r="AV210" i="22"/>
  <c r="AV211" i="22"/>
  <c r="AV212" i="22"/>
  <c r="AV213" i="22"/>
  <c r="AV214" i="22"/>
  <c r="AV215" i="22"/>
  <c r="AV216" i="22"/>
  <c r="AU117" i="22"/>
  <c r="AU118" i="22"/>
  <c r="AU119" i="22"/>
  <c r="AU120" i="22"/>
  <c r="AU121" i="22"/>
  <c r="AU122" i="22"/>
  <c r="AU123" i="22"/>
  <c r="AU124" i="22"/>
  <c r="AU125" i="22"/>
  <c r="AU126" i="22"/>
  <c r="AU127" i="22"/>
  <c r="AU128" i="22"/>
  <c r="AU129" i="22"/>
  <c r="AU130" i="22"/>
  <c r="AU131" i="22"/>
  <c r="AU132" i="22"/>
  <c r="AU133" i="22"/>
  <c r="AU134" i="22"/>
  <c r="AU135" i="22"/>
  <c r="AU136" i="22"/>
  <c r="AU137" i="22"/>
  <c r="AU138" i="22"/>
  <c r="AU139" i="22"/>
  <c r="AU140" i="22"/>
  <c r="AU141" i="22"/>
  <c r="AU142" i="22"/>
  <c r="AU143" i="22"/>
  <c r="AU144" i="22"/>
  <c r="AU145" i="22"/>
  <c r="AU146" i="22"/>
  <c r="AU147" i="22"/>
  <c r="AU148" i="22"/>
  <c r="AU149" i="22"/>
  <c r="AU150" i="22"/>
  <c r="AU151" i="22"/>
  <c r="AU152" i="22"/>
  <c r="AU153" i="22"/>
  <c r="AU154" i="22"/>
  <c r="AU155" i="22"/>
  <c r="AU156" i="22"/>
  <c r="AU157" i="22"/>
  <c r="AU158" i="22"/>
  <c r="AU159" i="22"/>
  <c r="AU160" i="22"/>
  <c r="AU161" i="22"/>
  <c r="AU162" i="22"/>
  <c r="AU163" i="22"/>
  <c r="AU164" i="22"/>
  <c r="AU165" i="22"/>
  <c r="AU166" i="22"/>
  <c r="AU167" i="22"/>
  <c r="AU168" i="22"/>
  <c r="AU169" i="22"/>
  <c r="AU170" i="22"/>
  <c r="AU171" i="22"/>
  <c r="AU172" i="22"/>
  <c r="AU173" i="22"/>
  <c r="AU174" i="22"/>
  <c r="AU175" i="22"/>
  <c r="AU176" i="22"/>
  <c r="AU177" i="22"/>
  <c r="AU178" i="22"/>
  <c r="AU179" i="22"/>
  <c r="AU180" i="22"/>
  <c r="AU181" i="22"/>
  <c r="AU182" i="22"/>
  <c r="AU183" i="22"/>
  <c r="AU184" i="22"/>
  <c r="AU185" i="22"/>
  <c r="AU186" i="22"/>
  <c r="AU187" i="22"/>
  <c r="AU188" i="22"/>
  <c r="AU189" i="22"/>
  <c r="AU190" i="22"/>
  <c r="AU191" i="22"/>
  <c r="AU192" i="22"/>
  <c r="AU193" i="22"/>
  <c r="AU194" i="22"/>
  <c r="AU195" i="22"/>
  <c r="AU196" i="22"/>
  <c r="AU197" i="22"/>
  <c r="AU198" i="22"/>
  <c r="AU199" i="22"/>
  <c r="AU200" i="22"/>
  <c r="AU201" i="22"/>
  <c r="AU202" i="22"/>
  <c r="AU203" i="22"/>
  <c r="AU204" i="22"/>
  <c r="AU205" i="22"/>
  <c r="AU206" i="22"/>
  <c r="AU207" i="22"/>
  <c r="AU208" i="22"/>
  <c r="AU209" i="22"/>
  <c r="AU210" i="22"/>
  <c r="AU211" i="22"/>
  <c r="AU212" i="22"/>
  <c r="AU213" i="22"/>
  <c r="AU214" i="22"/>
  <c r="AU215" i="22"/>
  <c r="AU216" i="22"/>
  <c r="AT117" i="22"/>
  <c r="AT118" i="22"/>
  <c r="AT119" i="22"/>
  <c r="AT120" i="22"/>
  <c r="AT121" i="22"/>
  <c r="AT122" i="22"/>
  <c r="AT123" i="22"/>
  <c r="AT124" i="22"/>
  <c r="AT125" i="22"/>
  <c r="AT126" i="22"/>
  <c r="AT127" i="22"/>
  <c r="AT128" i="22"/>
  <c r="AT129" i="22"/>
  <c r="AT130" i="22"/>
  <c r="AT131" i="22"/>
  <c r="AT132" i="22"/>
  <c r="AT133" i="22"/>
  <c r="AT134" i="22"/>
  <c r="AT135" i="22"/>
  <c r="AT136" i="22"/>
  <c r="AT137" i="22"/>
  <c r="AT138" i="22"/>
  <c r="AT139" i="22"/>
  <c r="AT140" i="22"/>
  <c r="AT141" i="22"/>
  <c r="AT142" i="22"/>
  <c r="AT143" i="22"/>
  <c r="AT144" i="22"/>
  <c r="AT145" i="22"/>
  <c r="AT146" i="22"/>
  <c r="AT147" i="22"/>
  <c r="AT148" i="22"/>
  <c r="AT149" i="22"/>
  <c r="AT150" i="22"/>
  <c r="AT151" i="22"/>
  <c r="AT152" i="22"/>
  <c r="AT153" i="22"/>
  <c r="AT154" i="22"/>
  <c r="AT155" i="22"/>
  <c r="AT156" i="22"/>
  <c r="AT157" i="22"/>
  <c r="AT158" i="22"/>
  <c r="AT159" i="22"/>
  <c r="AT160" i="22"/>
  <c r="AT161" i="22"/>
  <c r="AT162" i="22"/>
  <c r="AT163" i="22"/>
  <c r="AT164" i="22"/>
  <c r="AT165" i="22"/>
  <c r="AT166" i="22"/>
  <c r="AT167" i="22"/>
  <c r="AT168" i="22"/>
  <c r="AT169" i="22"/>
  <c r="AT170" i="22"/>
  <c r="AT171" i="22"/>
  <c r="AT172" i="22"/>
  <c r="AT173" i="22"/>
  <c r="AT174" i="22"/>
  <c r="AT175" i="22"/>
  <c r="AT176" i="22"/>
  <c r="AT177" i="22"/>
  <c r="AT178" i="22"/>
  <c r="AT179" i="22"/>
  <c r="AT180" i="22"/>
  <c r="AT181" i="22"/>
  <c r="AT182" i="22"/>
  <c r="AT183" i="22"/>
  <c r="AT184" i="22"/>
  <c r="AT185" i="22"/>
  <c r="AT186" i="22"/>
  <c r="AT187" i="22"/>
  <c r="AT188" i="22"/>
  <c r="AT189" i="22"/>
  <c r="AT190" i="22"/>
  <c r="AT191" i="22"/>
  <c r="AT192" i="22"/>
  <c r="AT193" i="22"/>
  <c r="AT194" i="22"/>
  <c r="AT195" i="22"/>
  <c r="AT196" i="22"/>
  <c r="AT197" i="22"/>
  <c r="AT198" i="22"/>
  <c r="AT199" i="22"/>
  <c r="AT200" i="22"/>
  <c r="AT201" i="22"/>
  <c r="AT202" i="22"/>
  <c r="AT203" i="22"/>
  <c r="AT204" i="22"/>
  <c r="AT205" i="22"/>
  <c r="AT206" i="22"/>
  <c r="AT207" i="22"/>
  <c r="AT208" i="22"/>
  <c r="AT209" i="22"/>
  <c r="AT210" i="22"/>
  <c r="AT211" i="22"/>
  <c r="AT212" i="22"/>
  <c r="AT213" i="22"/>
  <c r="AT214" i="22"/>
  <c r="AT215" i="22"/>
  <c r="AT216" i="22"/>
  <c r="AS117" i="22"/>
  <c r="AS118" i="22"/>
  <c r="AS119" i="22"/>
  <c r="AS120" i="22"/>
  <c r="AS121" i="22"/>
  <c r="AS122" i="22"/>
  <c r="AS123" i="22"/>
  <c r="AS124" i="22"/>
  <c r="AS125" i="22"/>
  <c r="AS126" i="22"/>
  <c r="AS127" i="22"/>
  <c r="AS128" i="22"/>
  <c r="AS129" i="22"/>
  <c r="AS130" i="22"/>
  <c r="AS131" i="22"/>
  <c r="AS132" i="22"/>
  <c r="AS133" i="22"/>
  <c r="AS134" i="22"/>
  <c r="AS135" i="22"/>
  <c r="AS136" i="22"/>
  <c r="AS137" i="22"/>
  <c r="AS138" i="22"/>
  <c r="AS139" i="22"/>
  <c r="AS140" i="22"/>
  <c r="AS141" i="22"/>
  <c r="AS142" i="22"/>
  <c r="AS143" i="22"/>
  <c r="AS144" i="22"/>
  <c r="AS145" i="22"/>
  <c r="AS146" i="22"/>
  <c r="AS147" i="22"/>
  <c r="AS148" i="22"/>
  <c r="AS149" i="22"/>
  <c r="AS150" i="22"/>
  <c r="AS151" i="22"/>
  <c r="AS152" i="22"/>
  <c r="AS153" i="22"/>
  <c r="AS154" i="22"/>
  <c r="AS155" i="22"/>
  <c r="AS156" i="22"/>
  <c r="AS157" i="22"/>
  <c r="AS158" i="22"/>
  <c r="AS159" i="22"/>
  <c r="AS160" i="22"/>
  <c r="AS161" i="22"/>
  <c r="AS162" i="22"/>
  <c r="AS163" i="22"/>
  <c r="AS164" i="22"/>
  <c r="AS165" i="22"/>
  <c r="AS166" i="22"/>
  <c r="AS167" i="22"/>
  <c r="AS168" i="22"/>
  <c r="AS169" i="22"/>
  <c r="AS170" i="22"/>
  <c r="AS171" i="22"/>
  <c r="AS172" i="22"/>
  <c r="AS173" i="22"/>
  <c r="AS174" i="22"/>
  <c r="AS175" i="22"/>
  <c r="AS176" i="22"/>
  <c r="AS177" i="22"/>
  <c r="AS178" i="22"/>
  <c r="AS179" i="22"/>
  <c r="AS180" i="22"/>
  <c r="AS181" i="22"/>
  <c r="AS182" i="22"/>
  <c r="AS183" i="22"/>
  <c r="AS184" i="22"/>
  <c r="AS185" i="22"/>
  <c r="AS186" i="22"/>
  <c r="AS187" i="22"/>
  <c r="AS188" i="22"/>
  <c r="AS189" i="22"/>
  <c r="AS190" i="22"/>
  <c r="AS191" i="22"/>
  <c r="AS192" i="22"/>
  <c r="AS193" i="22"/>
  <c r="AS194" i="22"/>
  <c r="AS195" i="22"/>
  <c r="AS196" i="22"/>
  <c r="AS197" i="22"/>
  <c r="AS198" i="22"/>
  <c r="AS199" i="22"/>
  <c r="AS200" i="22"/>
  <c r="AS201" i="22"/>
  <c r="AS202" i="22"/>
  <c r="AS203" i="22"/>
  <c r="AS204" i="22"/>
  <c r="AS205" i="22"/>
  <c r="AS206" i="22"/>
  <c r="AS207" i="22"/>
  <c r="AS208" i="22"/>
  <c r="AS209" i="22"/>
  <c r="AS210" i="22"/>
  <c r="AS211" i="22"/>
  <c r="AS212" i="22"/>
  <c r="AS213" i="22"/>
  <c r="AS214" i="22"/>
  <c r="AS215" i="22"/>
  <c r="AS216" i="22"/>
  <c r="AR117" i="22"/>
  <c r="AR118" i="22"/>
  <c r="AR119" i="22"/>
  <c r="AR120" i="22"/>
  <c r="AR121" i="22"/>
  <c r="AR122" i="22"/>
  <c r="AR123" i="22"/>
  <c r="AR124" i="22"/>
  <c r="AR125" i="22"/>
  <c r="AR126" i="22"/>
  <c r="AR127" i="22"/>
  <c r="AR128" i="22"/>
  <c r="AR129" i="22"/>
  <c r="AR130" i="22"/>
  <c r="AR131" i="22"/>
  <c r="AR132" i="22"/>
  <c r="AR133" i="22"/>
  <c r="AR134" i="22"/>
  <c r="AR135" i="22"/>
  <c r="AR136" i="22"/>
  <c r="AR137" i="22"/>
  <c r="AR138" i="22"/>
  <c r="AR139" i="22"/>
  <c r="AR140" i="22"/>
  <c r="AR141" i="22"/>
  <c r="AR142" i="22"/>
  <c r="AR143" i="22"/>
  <c r="AR144" i="22"/>
  <c r="AR145" i="22"/>
  <c r="AR146" i="22"/>
  <c r="AR147" i="22"/>
  <c r="AR148" i="22"/>
  <c r="AR149" i="22"/>
  <c r="AR150" i="22"/>
  <c r="AR151" i="22"/>
  <c r="AR152" i="22"/>
  <c r="AR153" i="22"/>
  <c r="AR154" i="22"/>
  <c r="AR155" i="22"/>
  <c r="AR156" i="22"/>
  <c r="AR157" i="22"/>
  <c r="AR158" i="22"/>
  <c r="AR159" i="22"/>
  <c r="AR160" i="22"/>
  <c r="AR161" i="22"/>
  <c r="AR162" i="22"/>
  <c r="AR163" i="22"/>
  <c r="AR164" i="22"/>
  <c r="AR165" i="22"/>
  <c r="AR166" i="22"/>
  <c r="AR167" i="22"/>
  <c r="AR168" i="22"/>
  <c r="AR169" i="22"/>
  <c r="AR170" i="22"/>
  <c r="AR171" i="22"/>
  <c r="AR172" i="22"/>
  <c r="AR173" i="22"/>
  <c r="AR174" i="22"/>
  <c r="AR175" i="22"/>
  <c r="AR176" i="22"/>
  <c r="AR177" i="22"/>
  <c r="AR178" i="22"/>
  <c r="AR179" i="22"/>
  <c r="AR180" i="22"/>
  <c r="AR181" i="22"/>
  <c r="AR182" i="22"/>
  <c r="AR183" i="22"/>
  <c r="AR184" i="22"/>
  <c r="AR185" i="22"/>
  <c r="AR186" i="22"/>
  <c r="AR187" i="22"/>
  <c r="AR188" i="22"/>
  <c r="AR189" i="22"/>
  <c r="AR190" i="22"/>
  <c r="AR191" i="22"/>
  <c r="AR192" i="22"/>
  <c r="AR193" i="22"/>
  <c r="AR194" i="22"/>
  <c r="AR195" i="22"/>
  <c r="AR196" i="22"/>
  <c r="AR197" i="22"/>
  <c r="AR198" i="22"/>
  <c r="AR199" i="22"/>
  <c r="AR200" i="22"/>
  <c r="AR201" i="22"/>
  <c r="AR202" i="22"/>
  <c r="AR203" i="22"/>
  <c r="AR204" i="22"/>
  <c r="AR205" i="22"/>
  <c r="AR206" i="22"/>
  <c r="AR207" i="22"/>
  <c r="AR208" i="22"/>
  <c r="AR209" i="22"/>
  <c r="AR210" i="22"/>
  <c r="AR211" i="22"/>
  <c r="AR212" i="22"/>
  <c r="AR213" i="22"/>
  <c r="AR214" i="22"/>
  <c r="AR215" i="22"/>
  <c r="AR216" i="22"/>
  <c r="AQ117" i="22"/>
  <c r="AQ118" i="22"/>
  <c r="AQ119" i="22"/>
  <c r="AQ120" i="22"/>
  <c r="AQ121" i="22"/>
  <c r="AQ122" i="22"/>
  <c r="AQ123" i="22"/>
  <c r="AQ124" i="22"/>
  <c r="AQ125" i="22"/>
  <c r="AQ126" i="22"/>
  <c r="AQ127" i="22"/>
  <c r="AQ128" i="22"/>
  <c r="AQ129" i="22"/>
  <c r="AQ130" i="22"/>
  <c r="AQ131" i="22"/>
  <c r="AQ132" i="22"/>
  <c r="AQ133" i="22"/>
  <c r="AQ134" i="22"/>
  <c r="AQ135" i="22"/>
  <c r="AQ136" i="22"/>
  <c r="AQ137" i="22"/>
  <c r="AQ138" i="22"/>
  <c r="AQ139" i="22"/>
  <c r="AQ140" i="22"/>
  <c r="AQ141" i="22"/>
  <c r="AQ142" i="22"/>
  <c r="AQ143" i="22"/>
  <c r="AQ144" i="22"/>
  <c r="AQ145" i="22"/>
  <c r="AQ146" i="22"/>
  <c r="AQ147" i="22"/>
  <c r="AQ148" i="22"/>
  <c r="AQ149" i="22"/>
  <c r="AQ150" i="22"/>
  <c r="AQ151" i="22"/>
  <c r="AQ152" i="22"/>
  <c r="AQ153" i="22"/>
  <c r="AQ154" i="22"/>
  <c r="AQ155" i="22"/>
  <c r="AQ156" i="22"/>
  <c r="AQ157" i="22"/>
  <c r="AQ158" i="22"/>
  <c r="AQ159" i="22"/>
  <c r="AQ160" i="22"/>
  <c r="AQ161" i="22"/>
  <c r="AQ162" i="22"/>
  <c r="AQ163" i="22"/>
  <c r="AQ164" i="22"/>
  <c r="AQ165" i="22"/>
  <c r="AQ166" i="22"/>
  <c r="AQ167" i="22"/>
  <c r="AQ168" i="22"/>
  <c r="AQ169" i="22"/>
  <c r="AQ170" i="22"/>
  <c r="AQ171" i="22"/>
  <c r="AQ172" i="22"/>
  <c r="AQ173" i="22"/>
  <c r="AQ174" i="22"/>
  <c r="AQ175" i="22"/>
  <c r="AQ176" i="22"/>
  <c r="AQ177" i="22"/>
  <c r="AQ178" i="22"/>
  <c r="AQ179" i="22"/>
  <c r="AQ180" i="22"/>
  <c r="AQ181" i="22"/>
  <c r="AQ182" i="22"/>
  <c r="AQ183" i="22"/>
  <c r="AQ184" i="22"/>
  <c r="AQ185" i="22"/>
  <c r="AQ186" i="22"/>
  <c r="AQ187" i="22"/>
  <c r="AQ188" i="22"/>
  <c r="AQ189" i="22"/>
  <c r="AQ190" i="22"/>
  <c r="AQ191" i="22"/>
  <c r="AQ192" i="22"/>
  <c r="AQ193" i="22"/>
  <c r="AQ194" i="22"/>
  <c r="AQ195" i="22"/>
  <c r="AQ196" i="22"/>
  <c r="AQ197" i="22"/>
  <c r="AQ198" i="22"/>
  <c r="AQ199" i="22"/>
  <c r="AQ200" i="22"/>
  <c r="AQ201" i="22"/>
  <c r="AQ202" i="22"/>
  <c r="AQ203" i="22"/>
  <c r="AQ204" i="22"/>
  <c r="AQ205" i="22"/>
  <c r="AQ206" i="22"/>
  <c r="AQ207" i="22"/>
  <c r="AQ208" i="22"/>
  <c r="AQ209" i="22"/>
  <c r="AQ210" i="22"/>
  <c r="AQ211" i="22"/>
  <c r="AQ212" i="22"/>
  <c r="AQ213" i="22"/>
  <c r="AQ214" i="22"/>
  <c r="AQ215" i="22"/>
  <c r="AQ216" i="22"/>
  <c r="AP117" i="22"/>
  <c r="AP118" i="22"/>
  <c r="AP119" i="22"/>
  <c r="AP120" i="22"/>
  <c r="AP121" i="22"/>
  <c r="AP122" i="22"/>
  <c r="AP123" i="22"/>
  <c r="AP124" i="22"/>
  <c r="AP125" i="22"/>
  <c r="AP126" i="22"/>
  <c r="AP127" i="22"/>
  <c r="AP128" i="22"/>
  <c r="AP129" i="22"/>
  <c r="AP130" i="22"/>
  <c r="AP131" i="22"/>
  <c r="AP132" i="22"/>
  <c r="AP133" i="22"/>
  <c r="AP134" i="22"/>
  <c r="AP135" i="22"/>
  <c r="AP136" i="22"/>
  <c r="AP137" i="22"/>
  <c r="AP138" i="22"/>
  <c r="AP139" i="22"/>
  <c r="AP140" i="22"/>
  <c r="AP141" i="22"/>
  <c r="AP142" i="22"/>
  <c r="AP143" i="22"/>
  <c r="AP144" i="22"/>
  <c r="AP145" i="22"/>
  <c r="AP146" i="22"/>
  <c r="AP147" i="22"/>
  <c r="AP148" i="22"/>
  <c r="AP149" i="22"/>
  <c r="AP150" i="22"/>
  <c r="AP151" i="22"/>
  <c r="AP152" i="22"/>
  <c r="AP153" i="22"/>
  <c r="AP154" i="22"/>
  <c r="AP155" i="22"/>
  <c r="AP156" i="22"/>
  <c r="AP157" i="22"/>
  <c r="AP158" i="22"/>
  <c r="AP159" i="22"/>
  <c r="AP160" i="22"/>
  <c r="AP161" i="22"/>
  <c r="AP162" i="22"/>
  <c r="AP163" i="22"/>
  <c r="AP164" i="22"/>
  <c r="AP165" i="22"/>
  <c r="AP166" i="22"/>
  <c r="AP167" i="22"/>
  <c r="AP168" i="22"/>
  <c r="AP169" i="22"/>
  <c r="AP170" i="22"/>
  <c r="AP171" i="22"/>
  <c r="AP172" i="22"/>
  <c r="AP173" i="22"/>
  <c r="AP174" i="22"/>
  <c r="AP175" i="22"/>
  <c r="AP176" i="22"/>
  <c r="AP177" i="22"/>
  <c r="AP178" i="22"/>
  <c r="AP179" i="22"/>
  <c r="AP180" i="22"/>
  <c r="AP181" i="22"/>
  <c r="AP182" i="22"/>
  <c r="AP183" i="22"/>
  <c r="AP184" i="22"/>
  <c r="AP185" i="22"/>
  <c r="AP186" i="22"/>
  <c r="AP187" i="22"/>
  <c r="AP188" i="22"/>
  <c r="AP189" i="22"/>
  <c r="AP190" i="22"/>
  <c r="AP191" i="22"/>
  <c r="AP192" i="22"/>
  <c r="AP193" i="22"/>
  <c r="AP194" i="22"/>
  <c r="AP195" i="22"/>
  <c r="AP196" i="22"/>
  <c r="AP197" i="22"/>
  <c r="AP198" i="22"/>
  <c r="AP199" i="22"/>
  <c r="AP200" i="22"/>
  <c r="AP201" i="22"/>
  <c r="AP202" i="22"/>
  <c r="AP203" i="22"/>
  <c r="AP204" i="22"/>
  <c r="AP205" i="22"/>
  <c r="AP206" i="22"/>
  <c r="AP207" i="22"/>
  <c r="AP208" i="22"/>
  <c r="AP209" i="22"/>
  <c r="AP210" i="22"/>
  <c r="AP211" i="22"/>
  <c r="AP212" i="22"/>
  <c r="AP213" i="22"/>
  <c r="AP214" i="22"/>
  <c r="AP215" i="22"/>
  <c r="AP216" i="22"/>
  <c r="AO117" i="22"/>
  <c r="AO118" i="22"/>
  <c r="AO119" i="22"/>
  <c r="AO120" i="22"/>
  <c r="AO121" i="22"/>
  <c r="AO122" i="22"/>
  <c r="AO123" i="22"/>
  <c r="AO124" i="22"/>
  <c r="AO125" i="22"/>
  <c r="AO126" i="22"/>
  <c r="AO127" i="22"/>
  <c r="AO128" i="22"/>
  <c r="AO129" i="22"/>
  <c r="AO130" i="22"/>
  <c r="AO131" i="22"/>
  <c r="AO132" i="22"/>
  <c r="AO133" i="22"/>
  <c r="AO134" i="22"/>
  <c r="AO135" i="22"/>
  <c r="AO136" i="22"/>
  <c r="AO137" i="22"/>
  <c r="AO138" i="22"/>
  <c r="AO139" i="22"/>
  <c r="AO140" i="22"/>
  <c r="AO141" i="22"/>
  <c r="AO142" i="22"/>
  <c r="AO143" i="22"/>
  <c r="AO144" i="22"/>
  <c r="AO145" i="22"/>
  <c r="AO146" i="22"/>
  <c r="AO147" i="22"/>
  <c r="AO148" i="22"/>
  <c r="AO149" i="22"/>
  <c r="AO150" i="22"/>
  <c r="AO151" i="22"/>
  <c r="AO152" i="22"/>
  <c r="AO153" i="22"/>
  <c r="AO154" i="22"/>
  <c r="AO155" i="22"/>
  <c r="AO156" i="22"/>
  <c r="AO157" i="22"/>
  <c r="AO158" i="22"/>
  <c r="AO159" i="22"/>
  <c r="AO160" i="22"/>
  <c r="AO161" i="22"/>
  <c r="AO162" i="22"/>
  <c r="AO163" i="22"/>
  <c r="AO164" i="22"/>
  <c r="AO165" i="22"/>
  <c r="AO166" i="22"/>
  <c r="AO167" i="22"/>
  <c r="AO168" i="22"/>
  <c r="AO169" i="22"/>
  <c r="AO170" i="22"/>
  <c r="AO171" i="22"/>
  <c r="AO172" i="22"/>
  <c r="AO173" i="22"/>
  <c r="AO174" i="22"/>
  <c r="AO175" i="22"/>
  <c r="AO176" i="22"/>
  <c r="AO177" i="22"/>
  <c r="AO178" i="22"/>
  <c r="AO179" i="22"/>
  <c r="AO180" i="22"/>
  <c r="AO181" i="22"/>
  <c r="AO182" i="22"/>
  <c r="AO183" i="22"/>
  <c r="AO184" i="22"/>
  <c r="AO185" i="22"/>
  <c r="AO186" i="22"/>
  <c r="AO187" i="22"/>
  <c r="AO188" i="22"/>
  <c r="AO189" i="22"/>
  <c r="AO190" i="22"/>
  <c r="AO191" i="22"/>
  <c r="AO192" i="22"/>
  <c r="AO193" i="22"/>
  <c r="AO194" i="22"/>
  <c r="AO195" i="22"/>
  <c r="AO196" i="22"/>
  <c r="AO197" i="22"/>
  <c r="AO198" i="22"/>
  <c r="AO199" i="22"/>
  <c r="AO200" i="22"/>
  <c r="AO201" i="22"/>
  <c r="AO202" i="22"/>
  <c r="AO203" i="22"/>
  <c r="AO204" i="22"/>
  <c r="AO205" i="22"/>
  <c r="AO206" i="22"/>
  <c r="AO207" i="22"/>
  <c r="AO208" i="22"/>
  <c r="AO209" i="22"/>
  <c r="AO210" i="22"/>
  <c r="AO211" i="22"/>
  <c r="AO212" i="22"/>
  <c r="AO213" i="22"/>
  <c r="AO214" i="22"/>
  <c r="AO215" i="22"/>
  <c r="AO216" i="22"/>
  <c r="AN117" i="22"/>
  <c r="AN118" i="22"/>
  <c r="AN119" i="22"/>
  <c r="AN120" i="22"/>
  <c r="AN121" i="22"/>
  <c r="AN122" i="22"/>
  <c r="AN123" i="22"/>
  <c r="AN124" i="22"/>
  <c r="AN125" i="22"/>
  <c r="AN126" i="22"/>
  <c r="AN127" i="22"/>
  <c r="AN128" i="22"/>
  <c r="AN129" i="22"/>
  <c r="AN130" i="22"/>
  <c r="AN131" i="22"/>
  <c r="AN132" i="22"/>
  <c r="AN133" i="22"/>
  <c r="AN134" i="22"/>
  <c r="AN135" i="22"/>
  <c r="AN136" i="22"/>
  <c r="AN137" i="22"/>
  <c r="AN138" i="22"/>
  <c r="AN139" i="22"/>
  <c r="AN140" i="22"/>
  <c r="AN141" i="22"/>
  <c r="AN142" i="22"/>
  <c r="AN143" i="22"/>
  <c r="AN144" i="22"/>
  <c r="AN145" i="22"/>
  <c r="AN146" i="22"/>
  <c r="AN147" i="22"/>
  <c r="AN148" i="22"/>
  <c r="AN149" i="22"/>
  <c r="AN150" i="22"/>
  <c r="AN151" i="22"/>
  <c r="AN152" i="22"/>
  <c r="AN153" i="22"/>
  <c r="AN154" i="22"/>
  <c r="AN155" i="22"/>
  <c r="AN156" i="22"/>
  <c r="AN157" i="22"/>
  <c r="AN158" i="22"/>
  <c r="AN159" i="22"/>
  <c r="AN160" i="22"/>
  <c r="AN161" i="22"/>
  <c r="AN162" i="22"/>
  <c r="AN163" i="22"/>
  <c r="AN164" i="22"/>
  <c r="AN165" i="22"/>
  <c r="AN166" i="22"/>
  <c r="AN167" i="22"/>
  <c r="AN168" i="22"/>
  <c r="AN169" i="22"/>
  <c r="AN170" i="22"/>
  <c r="AN171" i="22"/>
  <c r="AN172" i="22"/>
  <c r="AN173" i="22"/>
  <c r="AN174" i="22"/>
  <c r="AN175" i="22"/>
  <c r="AN176" i="22"/>
  <c r="AN177" i="22"/>
  <c r="AN178" i="22"/>
  <c r="AN179" i="22"/>
  <c r="AN180" i="22"/>
  <c r="AN181" i="22"/>
  <c r="AN182" i="22"/>
  <c r="AN183" i="22"/>
  <c r="AN184" i="22"/>
  <c r="AN185" i="22"/>
  <c r="AN186" i="22"/>
  <c r="AN187" i="22"/>
  <c r="AN188" i="22"/>
  <c r="AN189" i="22"/>
  <c r="AN190" i="22"/>
  <c r="AN191" i="22"/>
  <c r="AN192" i="22"/>
  <c r="AN193" i="22"/>
  <c r="AN194" i="22"/>
  <c r="AN195" i="22"/>
  <c r="AN196" i="22"/>
  <c r="AN197" i="22"/>
  <c r="AN198" i="22"/>
  <c r="AN199" i="22"/>
  <c r="AN200" i="22"/>
  <c r="AN201" i="22"/>
  <c r="AN202" i="22"/>
  <c r="AN203" i="22"/>
  <c r="AN204" i="22"/>
  <c r="AN205" i="22"/>
  <c r="AN206" i="22"/>
  <c r="AN207" i="22"/>
  <c r="AN208" i="22"/>
  <c r="AN209" i="22"/>
  <c r="AN210" i="22"/>
  <c r="AN211" i="22"/>
  <c r="AN212" i="22"/>
  <c r="AN213" i="22"/>
  <c r="AN214" i="22"/>
  <c r="AN215" i="22"/>
  <c r="AN216" i="22"/>
  <c r="AM117" i="22"/>
  <c r="AM118" i="22"/>
  <c r="AM119" i="22"/>
  <c r="AM120" i="22"/>
  <c r="AM121" i="22"/>
  <c r="AM122" i="22"/>
  <c r="AM123" i="22"/>
  <c r="AM124" i="22"/>
  <c r="AM125" i="22"/>
  <c r="AM126" i="22"/>
  <c r="AM127" i="22"/>
  <c r="AM128" i="22"/>
  <c r="AM129" i="22"/>
  <c r="AM130" i="22"/>
  <c r="AM131" i="22"/>
  <c r="AM132" i="22"/>
  <c r="AM133" i="22"/>
  <c r="AM134" i="22"/>
  <c r="AM135" i="22"/>
  <c r="AM136" i="22"/>
  <c r="AM137" i="22"/>
  <c r="AM138" i="22"/>
  <c r="AM139" i="22"/>
  <c r="AM140" i="22"/>
  <c r="AM141" i="22"/>
  <c r="AM142" i="22"/>
  <c r="AM143" i="22"/>
  <c r="AM144" i="22"/>
  <c r="AM145" i="22"/>
  <c r="AM146" i="22"/>
  <c r="AM147" i="22"/>
  <c r="AM148" i="22"/>
  <c r="AM149" i="22"/>
  <c r="AM150" i="22"/>
  <c r="AM151" i="22"/>
  <c r="AM152" i="22"/>
  <c r="AM153" i="22"/>
  <c r="AM154" i="22"/>
  <c r="AM155" i="22"/>
  <c r="AM156" i="22"/>
  <c r="AM157" i="22"/>
  <c r="AM158" i="22"/>
  <c r="AM159" i="22"/>
  <c r="AM160" i="22"/>
  <c r="AM161" i="22"/>
  <c r="AM162" i="22"/>
  <c r="AM163" i="22"/>
  <c r="AM164" i="22"/>
  <c r="AM165" i="22"/>
  <c r="AM166" i="22"/>
  <c r="AM167" i="22"/>
  <c r="AM168" i="22"/>
  <c r="AM169" i="22"/>
  <c r="AM170" i="22"/>
  <c r="AM171" i="22"/>
  <c r="AM172" i="22"/>
  <c r="AM173" i="22"/>
  <c r="AM174" i="22"/>
  <c r="AM175" i="22"/>
  <c r="AM176" i="22"/>
  <c r="AM177" i="22"/>
  <c r="AM178" i="22"/>
  <c r="AM179" i="22"/>
  <c r="AM180" i="22"/>
  <c r="AM181" i="22"/>
  <c r="AM182" i="22"/>
  <c r="AM183" i="22"/>
  <c r="AM184" i="22"/>
  <c r="AM185" i="22"/>
  <c r="AM186" i="22"/>
  <c r="AM187" i="22"/>
  <c r="AM188" i="22"/>
  <c r="AM189" i="22"/>
  <c r="AM190" i="22"/>
  <c r="AM191" i="22"/>
  <c r="AM192" i="22"/>
  <c r="AM193" i="22"/>
  <c r="AM194" i="22"/>
  <c r="AM195" i="22"/>
  <c r="AM196" i="22"/>
  <c r="AM197" i="22"/>
  <c r="AM198" i="22"/>
  <c r="AM199" i="22"/>
  <c r="AM200" i="22"/>
  <c r="AM201" i="22"/>
  <c r="AM202" i="22"/>
  <c r="AM203" i="22"/>
  <c r="AM204" i="22"/>
  <c r="AM205" i="22"/>
  <c r="AM206" i="22"/>
  <c r="AM207" i="22"/>
  <c r="AM208" i="22"/>
  <c r="AM209" i="22"/>
  <c r="AM210" i="22"/>
  <c r="AM211" i="22"/>
  <c r="AM212" i="22"/>
  <c r="AM213" i="22"/>
  <c r="AM214" i="22"/>
  <c r="AM215" i="22"/>
  <c r="AM216" i="22"/>
  <c r="AL117" i="22"/>
  <c r="AL118" i="22"/>
  <c r="AL119" i="22"/>
  <c r="AL120" i="22"/>
  <c r="AL121" i="22"/>
  <c r="AL122" i="22"/>
  <c r="AL123" i="22"/>
  <c r="AL124" i="22"/>
  <c r="AL125" i="22"/>
  <c r="AL126" i="22"/>
  <c r="AL127" i="22"/>
  <c r="AL128" i="22"/>
  <c r="AL129" i="22"/>
  <c r="AL130" i="22"/>
  <c r="AL131" i="22"/>
  <c r="AL132" i="22"/>
  <c r="AL133" i="22"/>
  <c r="AL134" i="22"/>
  <c r="AL135" i="22"/>
  <c r="AL136" i="22"/>
  <c r="AL137" i="22"/>
  <c r="AL138" i="22"/>
  <c r="AL139" i="22"/>
  <c r="AL140" i="22"/>
  <c r="AL141" i="22"/>
  <c r="AL142" i="22"/>
  <c r="AL143" i="22"/>
  <c r="AL144" i="22"/>
  <c r="AL145" i="22"/>
  <c r="AL146" i="22"/>
  <c r="AL147" i="22"/>
  <c r="AL148" i="22"/>
  <c r="AL149" i="22"/>
  <c r="AL150" i="22"/>
  <c r="AL151" i="22"/>
  <c r="AL152" i="22"/>
  <c r="AL153" i="22"/>
  <c r="AL154" i="22"/>
  <c r="AL155" i="22"/>
  <c r="AL156" i="22"/>
  <c r="AL157" i="22"/>
  <c r="AL158" i="22"/>
  <c r="AL159" i="22"/>
  <c r="AL160" i="22"/>
  <c r="AL161" i="22"/>
  <c r="AL162" i="22"/>
  <c r="AL163" i="22"/>
  <c r="AL164" i="22"/>
  <c r="AL165" i="22"/>
  <c r="AL166" i="22"/>
  <c r="AL167" i="22"/>
  <c r="AL168" i="22"/>
  <c r="AL169" i="22"/>
  <c r="AL170" i="22"/>
  <c r="AL171" i="22"/>
  <c r="AL172" i="22"/>
  <c r="AL173" i="22"/>
  <c r="AL174" i="22"/>
  <c r="AL175" i="22"/>
  <c r="AL176" i="22"/>
  <c r="AL177" i="22"/>
  <c r="AL178" i="22"/>
  <c r="AL179" i="22"/>
  <c r="AL180" i="22"/>
  <c r="AL181" i="22"/>
  <c r="AL182" i="22"/>
  <c r="AL183" i="22"/>
  <c r="AL184" i="22"/>
  <c r="AL185" i="22"/>
  <c r="AL186" i="22"/>
  <c r="AL187" i="22"/>
  <c r="AL188" i="22"/>
  <c r="AL189" i="22"/>
  <c r="AL190" i="22"/>
  <c r="AL191" i="22"/>
  <c r="AL192" i="22"/>
  <c r="AL193" i="22"/>
  <c r="AL194" i="22"/>
  <c r="AL195" i="22"/>
  <c r="AL196" i="22"/>
  <c r="AL197" i="22"/>
  <c r="AL198" i="22"/>
  <c r="AL199" i="22"/>
  <c r="AL200" i="22"/>
  <c r="AL201" i="22"/>
  <c r="AL202" i="22"/>
  <c r="AL203" i="22"/>
  <c r="AL204" i="22"/>
  <c r="AL205" i="22"/>
  <c r="AL206" i="22"/>
  <c r="AL207" i="22"/>
  <c r="AL208" i="22"/>
  <c r="AL209" i="22"/>
  <c r="AL210" i="22"/>
  <c r="AL211" i="22"/>
  <c r="AL212" i="22"/>
  <c r="AL213" i="22"/>
  <c r="AL214" i="22"/>
  <c r="AL215" i="22"/>
  <c r="AL216" i="22"/>
  <c r="AK117" i="22"/>
  <c r="AK118" i="22"/>
  <c r="AK119" i="22"/>
  <c r="AK120" i="22"/>
  <c r="AK121" i="22"/>
  <c r="AK122" i="22"/>
  <c r="AK123" i="22"/>
  <c r="AK124" i="22"/>
  <c r="AK125" i="22"/>
  <c r="AK126" i="22"/>
  <c r="AK127" i="22"/>
  <c r="AK128" i="22"/>
  <c r="AK129" i="22"/>
  <c r="AK130" i="22"/>
  <c r="AK131" i="22"/>
  <c r="AK132" i="22"/>
  <c r="AK133" i="22"/>
  <c r="AK134" i="22"/>
  <c r="AK135" i="22"/>
  <c r="AK136" i="22"/>
  <c r="AK137" i="22"/>
  <c r="AK138" i="22"/>
  <c r="AK139" i="22"/>
  <c r="AK140" i="22"/>
  <c r="AK141" i="22"/>
  <c r="AK142" i="22"/>
  <c r="AK143" i="22"/>
  <c r="AK144" i="22"/>
  <c r="AK145" i="22"/>
  <c r="AK146" i="22"/>
  <c r="AK147" i="22"/>
  <c r="AK148" i="22"/>
  <c r="AK149" i="22"/>
  <c r="AK150" i="22"/>
  <c r="AK151" i="22"/>
  <c r="AK152" i="22"/>
  <c r="AK153" i="22"/>
  <c r="AK154" i="22"/>
  <c r="AK155" i="22"/>
  <c r="AK156" i="22"/>
  <c r="AK157" i="22"/>
  <c r="AK158" i="22"/>
  <c r="AK159" i="22"/>
  <c r="AK160" i="22"/>
  <c r="AK161" i="22"/>
  <c r="AK162" i="22"/>
  <c r="AK163" i="22"/>
  <c r="AK164" i="22"/>
  <c r="AK165" i="22"/>
  <c r="AK166" i="22"/>
  <c r="AK167" i="22"/>
  <c r="AK168" i="22"/>
  <c r="AK169" i="22"/>
  <c r="AK170" i="22"/>
  <c r="AK171" i="22"/>
  <c r="AK172" i="22"/>
  <c r="AK173" i="22"/>
  <c r="AK174" i="22"/>
  <c r="AK175" i="22"/>
  <c r="AK176" i="22"/>
  <c r="AK177" i="22"/>
  <c r="AK178" i="22"/>
  <c r="AK179" i="22"/>
  <c r="AK180" i="22"/>
  <c r="AK181" i="22"/>
  <c r="AK182" i="22"/>
  <c r="AK183" i="22"/>
  <c r="AK184" i="22"/>
  <c r="AK185" i="22"/>
  <c r="AK186" i="22"/>
  <c r="AK187" i="22"/>
  <c r="AK188" i="22"/>
  <c r="AK189" i="22"/>
  <c r="AK190" i="22"/>
  <c r="AK191" i="22"/>
  <c r="AK192" i="22"/>
  <c r="AK193" i="22"/>
  <c r="AK194" i="22"/>
  <c r="AK195" i="22"/>
  <c r="AK196" i="22"/>
  <c r="AK197" i="22"/>
  <c r="AK198" i="22"/>
  <c r="AK199" i="22"/>
  <c r="AK200" i="22"/>
  <c r="AK201" i="22"/>
  <c r="AK202" i="22"/>
  <c r="AK203" i="22"/>
  <c r="AK204" i="22"/>
  <c r="AK205" i="22"/>
  <c r="AK206" i="22"/>
  <c r="AK207" i="22"/>
  <c r="AK208" i="22"/>
  <c r="AK209" i="22"/>
  <c r="AK210" i="22"/>
  <c r="AK211" i="22"/>
  <c r="AK212" i="22"/>
  <c r="AK213" i="22"/>
  <c r="AK214" i="22"/>
  <c r="AK215" i="22"/>
  <c r="AK216" i="22"/>
  <c r="AJ117" i="22"/>
  <c r="AJ118" i="22"/>
  <c r="AJ119" i="22"/>
  <c r="AJ120" i="22"/>
  <c r="AJ121" i="22"/>
  <c r="AJ122" i="22"/>
  <c r="AJ123" i="22"/>
  <c r="AJ124" i="22"/>
  <c r="AJ125" i="22"/>
  <c r="AJ126" i="22"/>
  <c r="AJ127" i="22"/>
  <c r="AJ128" i="22"/>
  <c r="AJ129" i="22"/>
  <c r="AJ130" i="22"/>
  <c r="AJ131" i="22"/>
  <c r="AJ132" i="22"/>
  <c r="AJ133" i="22"/>
  <c r="AJ134" i="22"/>
  <c r="AJ135" i="22"/>
  <c r="AJ136" i="22"/>
  <c r="AJ137" i="22"/>
  <c r="AJ138" i="22"/>
  <c r="AJ139" i="22"/>
  <c r="AJ140" i="22"/>
  <c r="AJ141" i="22"/>
  <c r="AJ142" i="22"/>
  <c r="AJ143" i="22"/>
  <c r="AJ144" i="22"/>
  <c r="AJ145" i="22"/>
  <c r="AJ146" i="22"/>
  <c r="AJ147" i="22"/>
  <c r="AJ148" i="22"/>
  <c r="AJ149" i="22"/>
  <c r="AJ150" i="22"/>
  <c r="AJ151" i="22"/>
  <c r="AJ152" i="22"/>
  <c r="AJ153" i="22"/>
  <c r="AJ154" i="22"/>
  <c r="AJ155" i="22"/>
  <c r="AJ156" i="22"/>
  <c r="AJ157" i="22"/>
  <c r="AJ158" i="22"/>
  <c r="AJ159" i="22"/>
  <c r="AJ160" i="22"/>
  <c r="AJ161" i="22"/>
  <c r="AJ162" i="22"/>
  <c r="AJ163" i="22"/>
  <c r="AJ164" i="22"/>
  <c r="AJ165" i="22"/>
  <c r="AJ166" i="22"/>
  <c r="AJ167" i="22"/>
  <c r="AJ168" i="22"/>
  <c r="AJ169" i="22"/>
  <c r="AJ170" i="22"/>
  <c r="AJ171" i="22"/>
  <c r="AJ172" i="22"/>
  <c r="AJ173" i="22"/>
  <c r="AJ174" i="22"/>
  <c r="AJ175" i="22"/>
  <c r="AJ176" i="22"/>
  <c r="AJ177" i="22"/>
  <c r="AJ178" i="22"/>
  <c r="AJ179" i="22"/>
  <c r="AJ180" i="22"/>
  <c r="AJ181" i="22"/>
  <c r="AJ182" i="22"/>
  <c r="AJ183" i="22"/>
  <c r="AJ184" i="22"/>
  <c r="AJ185" i="22"/>
  <c r="AJ186" i="22"/>
  <c r="AJ187" i="22"/>
  <c r="AJ188" i="22"/>
  <c r="AJ189" i="22"/>
  <c r="AJ190" i="22"/>
  <c r="AJ191" i="22"/>
  <c r="AJ192" i="22"/>
  <c r="AJ193" i="22"/>
  <c r="AJ194" i="22"/>
  <c r="AJ195" i="22"/>
  <c r="AJ196" i="22"/>
  <c r="AJ197" i="22"/>
  <c r="AJ198" i="22"/>
  <c r="AJ199" i="22"/>
  <c r="AJ200" i="22"/>
  <c r="AJ201" i="22"/>
  <c r="AJ202" i="22"/>
  <c r="AJ203" i="22"/>
  <c r="AJ204" i="22"/>
  <c r="AJ205" i="22"/>
  <c r="AJ206" i="22"/>
  <c r="AJ207" i="22"/>
  <c r="AJ208" i="22"/>
  <c r="AJ209" i="22"/>
  <c r="AJ210" i="22"/>
  <c r="AJ211" i="22"/>
  <c r="AJ212" i="22"/>
  <c r="AJ213" i="22"/>
  <c r="AJ214" i="22"/>
  <c r="AJ215" i="22"/>
  <c r="AJ216" i="22"/>
  <c r="AI117" i="22"/>
  <c r="AI118" i="22"/>
  <c r="AI119" i="22"/>
  <c r="AI120" i="22"/>
  <c r="AI121" i="22"/>
  <c r="AI122" i="22"/>
  <c r="AI123" i="22"/>
  <c r="AI124" i="22"/>
  <c r="AI125" i="22"/>
  <c r="AI126" i="22"/>
  <c r="AI127" i="22"/>
  <c r="AI128" i="22"/>
  <c r="AI129" i="22"/>
  <c r="AI130" i="22"/>
  <c r="AI131" i="22"/>
  <c r="AI132" i="22"/>
  <c r="AI133" i="22"/>
  <c r="AI134" i="22"/>
  <c r="AI135" i="22"/>
  <c r="AI136" i="22"/>
  <c r="AI137" i="22"/>
  <c r="AI138" i="22"/>
  <c r="AI139" i="22"/>
  <c r="AI140" i="22"/>
  <c r="AI141" i="22"/>
  <c r="AI142" i="22"/>
  <c r="AI143" i="22"/>
  <c r="AI144" i="22"/>
  <c r="AI145" i="22"/>
  <c r="AI146" i="22"/>
  <c r="AI147" i="22"/>
  <c r="AI148" i="22"/>
  <c r="AI149" i="22"/>
  <c r="AI150" i="22"/>
  <c r="AI151" i="22"/>
  <c r="AI152" i="22"/>
  <c r="AI153" i="22"/>
  <c r="AI154" i="22"/>
  <c r="AI155" i="22"/>
  <c r="AI156" i="22"/>
  <c r="AI157" i="22"/>
  <c r="AI158" i="22"/>
  <c r="AI159" i="22"/>
  <c r="AI160" i="22"/>
  <c r="AI161" i="22"/>
  <c r="AI162" i="22"/>
  <c r="AI163" i="22"/>
  <c r="AI164" i="22"/>
  <c r="AI165" i="22"/>
  <c r="AI166" i="22"/>
  <c r="AI167" i="22"/>
  <c r="AI168" i="22"/>
  <c r="AI169" i="22"/>
  <c r="AI170" i="22"/>
  <c r="AI171" i="22"/>
  <c r="AI172" i="22"/>
  <c r="AI173" i="22"/>
  <c r="AI174" i="22"/>
  <c r="AI175" i="22"/>
  <c r="AI176" i="22"/>
  <c r="AI177" i="22"/>
  <c r="AI178" i="22"/>
  <c r="AI179" i="22"/>
  <c r="AI180" i="22"/>
  <c r="AI181" i="22"/>
  <c r="AI182" i="22"/>
  <c r="AI183" i="22"/>
  <c r="AI184" i="22"/>
  <c r="AI185" i="22"/>
  <c r="AI186" i="22"/>
  <c r="AI187" i="22"/>
  <c r="AI188" i="22"/>
  <c r="AI189" i="22"/>
  <c r="AI190" i="22"/>
  <c r="AI191" i="22"/>
  <c r="AI192" i="22"/>
  <c r="AI193" i="22"/>
  <c r="AI194" i="22"/>
  <c r="AI195" i="22"/>
  <c r="AI196" i="22"/>
  <c r="AI197" i="22"/>
  <c r="AI198" i="22"/>
  <c r="AI199" i="22"/>
  <c r="AI200" i="22"/>
  <c r="AI201" i="22"/>
  <c r="AI202" i="22"/>
  <c r="AI203" i="22"/>
  <c r="AI204" i="22"/>
  <c r="AI205" i="22"/>
  <c r="AI206" i="22"/>
  <c r="AI207" i="22"/>
  <c r="AI208" i="22"/>
  <c r="AI209" i="22"/>
  <c r="AI210" i="22"/>
  <c r="AI211" i="22"/>
  <c r="AI212" i="22"/>
  <c r="AI213" i="22"/>
  <c r="AI214" i="22"/>
  <c r="AI215" i="22"/>
  <c r="AI216" i="22"/>
  <c r="AH117" i="22"/>
  <c r="AH118" i="22"/>
  <c r="AH119" i="22"/>
  <c r="AH120" i="22"/>
  <c r="AH121" i="22"/>
  <c r="AH122" i="22"/>
  <c r="AH123" i="22"/>
  <c r="AH124" i="22"/>
  <c r="AH125" i="22"/>
  <c r="AH126" i="22"/>
  <c r="AH127" i="22"/>
  <c r="AH128" i="22"/>
  <c r="AH129" i="22"/>
  <c r="AH130" i="22"/>
  <c r="AH131" i="22"/>
  <c r="AH132" i="22"/>
  <c r="AH133" i="22"/>
  <c r="AH134" i="22"/>
  <c r="AH135" i="22"/>
  <c r="AH136" i="22"/>
  <c r="AH137" i="22"/>
  <c r="AH138" i="22"/>
  <c r="AH139" i="22"/>
  <c r="AH140" i="22"/>
  <c r="AH141" i="22"/>
  <c r="AH142" i="22"/>
  <c r="AH143" i="22"/>
  <c r="AH144" i="22"/>
  <c r="AH145" i="22"/>
  <c r="AH146" i="22"/>
  <c r="AH147" i="22"/>
  <c r="AH148" i="22"/>
  <c r="AH149" i="22"/>
  <c r="AH150" i="22"/>
  <c r="AH151" i="22"/>
  <c r="AH152" i="22"/>
  <c r="AH153" i="22"/>
  <c r="AH154" i="22"/>
  <c r="AH155" i="22"/>
  <c r="AH156" i="22"/>
  <c r="AH157" i="22"/>
  <c r="AH158" i="22"/>
  <c r="AH159" i="22"/>
  <c r="AH160" i="22"/>
  <c r="AH161" i="22"/>
  <c r="AH162" i="22"/>
  <c r="AH163" i="22"/>
  <c r="AH164" i="22"/>
  <c r="AH165" i="22"/>
  <c r="AH166" i="22"/>
  <c r="AH167" i="22"/>
  <c r="AH168" i="22"/>
  <c r="AH169" i="22"/>
  <c r="AH170" i="22"/>
  <c r="AH171" i="22"/>
  <c r="AH172" i="22"/>
  <c r="AH173" i="22"/>
  <c r="AH174" i="22"/>
  <c r="AH175" i="22"/>
  <c r="AH176" i="22"/>
  <c r="AH177" i="22"/>
  <c r="AH178" i="22"/>
  <c r="AH179" i="22"/>
  <c r="AH180" i="22"/>
  <c r="AH181" i="22"/>
  <c r="AH182" i="22"/>
  <c r="AH183" i="22"/>
  <c r="AH184" i="22"/>
  <c r="AH185" i="22"/>
  <c r="AH186" i="22"/>
  <c r="AH187" i="22"/>
  <c r="AH188" i="22"/>
  <c r="AH189" i="22"/>
  <c r="AH190" i="22"/>
  <c r="AH191" i="22"/>
  <c r="AH192" i="22"/>
  <c r="AH193" i="22"/>
  <c r="AH194" i="22"/>
  <c r="AH195" i="22"/>
  <c r="AH196" i="22"/>
  <c r="AH197" i="22"/>
  <c r="AH198" i="22"/>
  <c r="AH199" i="22"/>
  <c r="AH200" i="22"/>
  <c r="AH201" i="22"/>
  <c r="AH202" i="22"/>
  <c r="AH203" i="22"/>
  <c r="AH204" i="22"/>
  <c r="AH205" i="22"/>
  <c r="AH206" i="22"/>
  <c r="AH207" i="22"/>
  <c r="AH208" i="22"/>
  <c r="AH209" i="22"/>
  <c r="AH210" i="22"/>
  <c r="AH211" i="22"/>
  <c r="AH212" i="22"/>
  <c r="AH213" i="22"/>
  <c r="AH214" i="22"/>
  <c r="AH215" i="22"/>
  <c r="AH216" i="22"/>
  <c r="AG117" i="22"/>
  <c r="AG118" i="22"/>
  <c r="AG119" i="22"/>
  <c r="AG120" i="22"/>
  <c r="AG121" i="22"/>
  <c r="AG122" i="22"/>
  <c r="AG123" i="22"/>
  <c r="AG124" i="22"/>
  <c r="AG125" i="22"/>
  <c r="AG126" i="22"/>
  <c r="AG127" i="22"/>
  <c r="AG128" i="22"/>
  <c r="AG129" i="22"/>
  <c r="AG130" i="22"/>
  <c r="AG131" i="22"/>
  <c r="AG132" i="22"/>
  <c r="AG133" i="22"/>
  <c r="AG134" i="22"/>
  <c r="AG135" i="22"/>
  <c r="AG136" i="22"/>
  <c r="AG137" i="22"/>
  <c r="AG138" i="22"/>
  <c r="AG139" i="22"/>
  <c r="AG140" i="22"/>
  <c r="AG141" i="22"/>
  <c r="AG142" i="22"/>
  <c r="AG143" i="22"/>
  <c r="AG144" i="22"/>
  <c r="AG145" i="22"/>
  <c r="AG146" i="22"/>
  <c r="AG147" i="22"/>
  <c r="AG148" i="22"/>
  <c r="AG149" i="22"/>
  <c r="AG150" i="22"/>
  <c r="AG151" i="22"/>
  <c r="AG152" i="22"/>
  <c r="AG153" i="22"/>
  <c r="AG154" i="22"/>
  <c r="AG155" i="22"/>
  <c r="AG156" i="22"/>
  <c r="AG157" i="22"/>
  <c r="AG158" i="22"/>
  <c r="AG159" i="22"/>
  <c r="AG160" i="22"/>
  <c r="AG161" i="22"/>
  <c r="AG162" i="22"/>
  <c r="AG163" i="22"/>
  <c r="AG164" i="22"/>
  <c r="AG165" i="22"/>
  <c r="AG166" i="22"/>
  <c r="AG167" i="22"/>
  <c r="AG168" i="22"/>
  <c r="AG169" i="22"/>
  <c r="AG170" i="22"/>
  <c r="AG171" i="22"/>
  <c r="AG172" i="22"/>
  <c r="AG173" i="22"/>
  <c r="AG174" i="22"/>
  <c r="AG175" i="22"/>
  <c r="AG176" i="22"/>
  <c r="AG177" i="22"/>
  <c r="AG178" i="22"/>
  <c r="AG179" i="22"/>
  <c r="AG180" i="22"/>
  <c r="AG181" i="22"/>
  <c r="AG182" i="22"/>
  <c r="AG183" i="22"/>
  <c r="AG184" i="22"/>
  <c r="AG185" i="22"/>
  <c r="AG186" i="22"/>
  <c r="AG187" i="22"/>
  <c r="AG188" i="22"/>
  <c r="AG189" i="22"/>
  <c r="AG190" i="22"/>
  <c r="AG191" i="22"/>
  <c r="AG192" i="22"/>
  <c r="AG193" i="22"/>
  <c r="AG194" i="22"/>
  <c r="AG195" i="22"/>
  <c r="AG196" i="22"/>
  <c r="AG197" i="22"/>
  <c r="AG198" i="22"/>
  <c r="AG199" i="22"/>
  <c r="AG200" i="22"/>
  <c r="AG201" i="22"/>
  <c r="AG202" i="22"/>
  <c r="AG203" i="22"/>
  <c r="AG204" i="22"/>
  <c r="AG205" i="22"/>
  <c r="AG206" i="22"/>
  <c r="AG207" i="22"/>
  <c r="AG208" i="22"/>
  <c r="AG209" i="22"/>
  <c r="AG210" i="22"/>
  <c r="AG211" i="22"/>
  <c r="AG212" i="22"/>
  <c r="AG213" i="22"/>
  <c r="AG214" i="22"/>
  <c r="AG215" i="22"/>
  <c r="AG216" i="22"/>
  <c r="AF117" i="22"/>
  <c r="AF118" i="22"/>
  <c r="AF119" i="22"/>
  <c r="AF120" i="22"/>
  <c r="AF121" i="22"/>
  <c r="AF122" i="22"/>
  <c r="AF123" i="22"/>
  <c r="AF124" i="22"/>
  <c r="AF125" i="22"/>
  <c r="AF126" i="22"/>
  <c r="AF127" i="22"/>
  <c r="AF128" i="22"/>
  <c r="AF129" i="22"/>
  <c r="AF130" i="22"/>
  <c r="AF131" i="22"/>
  <c r="AF132" i="22"/>
  <c r="AF133" i="22"/>
  <c r="AF134" i="22"/>
  <c r="AF135" i="22"/>
  <c r="AF136" i="22"/>
  <c r="AF137" i="22"/>
  <c r="AF138" i="22"/>
  <c r="AF139" i="22"/>
  <c r="AF140" i="22"/>
  <c r="AF141" i="22"/>
  <c r="AF142" i="22"/>
  <c r="AF143" i="22"/>
  <c r="AF144" i="22"/>
  <c r="AF145" i="22"/>
  <c r="AF146" i="22"/>
  <c r="AF147" i="22"/>
  <c r="AF148" i="22"/>
  <c r="AF149" i="22"/>
  <c r="AF150" i="22"/>
  <c r="AF151" i="22"/>
  <c r="AF152" i="22"/>
  <c r="AF153" i="22"/>
  <c r="AF154" i="22"/>
  <c r="AF155" i="22"/>
  <c r="AF156" i="22"/>
  <c r="AF157" i="22"/>
  <c r="AF158" i="22"/>
  <c r="AF159" i="22"/>
  <c r="AF160" i="22"/>
  <c r="AF161" i="22"/>
  <c r="AF162" i="22"/>
  <c r="AF163" i="22"/>
  <c r="AF164" i="22"/>
  <c r="AF165" i="22"/>
  <c r="AF166" i="22"/>
  <c r="AF167" i="22"/>
  <c r="AF168" i="22"/>
  <c r="AF169" i="22"/>
  <c r="AF170" i="22"/>
  <c r="AF171" i="22"/>
  <c r="AF172" i="22"/>
  <c r="AF173" i="22"/>
  <c r="AF174" i="22"/>
  <c r="AF175" i="22"/>
  <c r="AF176" i="22"/>
  <c r="AF177" i="22"/>
  <c r="AF178" i="22"/>
  <c r="AF179" i="22"/>
  <c r="AF180" i="22"/>
  <c r="AF181" i="22"/>
  <c r="AF182" i="22"/>
  <c r="AF183" i="22"/>
  <c r="AF184" i="22"/>
  <c r="AF185" i="22"/>
  <c r="AF186" i="22"/>
  <c r="AF187" i="22"/>
  <c r="AF188" i="22"/>
  <c r="AF189" i="22"/>
  <c r="AF190" i="22"/>
  <c r="AF191" i="22"/>
  <c r="AF192" i="22"/>
  <c r="AF193" i="22"/>
  <c r="AF194" i="22"/>
  <c r="AF195" i="22"/>
  <c r="AF196" i="22"/>
  <c r="AF197" i="22"/>
  <c r="AF198" i="22"/>
  <c r="AF199" i="22"/>
  <c r="AF200" i="22"/>
  <c r="AF201" i="22"/>
  <c r="AF202" i="22"/>
  <c r="AF203" i="22"/>
  <c r="AF204" i="22"/>
  <c r="AF205" i="22"/>
  <c r="AF206" i="22"/>
  <c r="AF207" i="22"/>
  <c r="AF208" i="22"/>
  <c r="AF209" i="22"/>
  <c r="AF210" i="22"/>
  <c r="AF211" i="22"/>
  <c r="AF212" i="22"/>
  <c r="AF213" i="22"/>
  <c r="AF214" i="22"/>
  <c r="AF215" i="22"/>
  <c r="AF216" i="22"/>
  <c r="AE117" i="22"/>
  <c r="AE118" i="22"/>
  <c r="AE119" i="22"/>
  <c r="AE120" i="22"/>
  <c r="AE121" i="22"/>
  <c r="AE122" i="22"/>
  <c r="AE123" i="22"/>
  <c r="AE124" i="22"/>
  <c r="AE125" i="22"/>
  <c r="AE126" i="22"/>
  <c r="AE127" i="22"/>
  <c r="AE128" i="22"/>
  <c r="AE129" i="22"/>
  <c r="AE130" i="22"/>
  <c r="AE131" i="22"/>
  <c r="AE132" i="22"/>
  <c r="AE133" i="22"/>
  <c r="AE134" i="22"/>
  <c r="AE135" i="22"/>
  <c r="AE136" i="22"/>
  <c r="AE137" i="22"/>
  <c r="AE138" i="22"/>
  <c r="AE139" i="22"/>
  <c r="AE140" i="22"/>
  <c r="AE141" i="22"/>
  <c r="AE142" i="22"/>
  <c r="AE143" i="22"/>
  <c r="AE144" i="22"/>
  <c r="AE145" i="22"/>
  <c r="AE146" i="22"/>
  <c r="AE147" i="22"/>
  <c r="AE148" i="22"/>
  <c r="AE149" i="22"/>
  <c r="AE150" i="22"/>
  <c r="AE151" i="22"/>
  <c r="AE152" i="22"/>
  <c r="AE153" i="22"/>
  <c r="AE154" i="22"/>
  <c r="AE155" i="22"/>
  <c r="AE156" i="22"/>
  <c r="AE157" i="22"/>
  <c r="AE158" i="22"/>
  <c r="AE159" i="22"/>
  <c r="AE160" i="22"/>
  <c r="AE161" i="22"/>
  <c r="AE162" i="22"/>
  <c r="AE163" i="22"/>
  <c r="AE164" i="22"/>
  <c r="AE165" i="22"/>
  <c r="AE166" i="22"/>
  <c r="AE167" i="22"/>
  <c r="AE168" i="22"/>
  <c r="AE169" i="22"/>
  <c r="AE170" i="22"/>
  <c r="AE171" i="22"/>
  <c r="AE172" i="22"/>
  <c r="AE173" i="22"/>
  <c r="AE174" i="22"/>
  <c r="AE175" i="22"/>
  <c r="AE176" i="22"/>
  <c r="AE177" i="22"/>
  <c r="AE178" i="22"/>
  <c r="AE179" i="22"/>
  <c r="AE180" i="22"/>
  <c r="AE181" i="22"/>
  <c r="AE182" i="22"/>
  <c r="AE183" i="22"/>
  <c r="AE184" i="22"/>
  <c r="AE185" i="22"/>
  <c r="AE186" i="22"/>
  <c r="AE187" i="22"/>
  <c r="AE188" i="22"/>
  <c r="AE189" i="22"/>
  <c r="AE190" i="22"/>
  <c r="AE191" i="22"/>
  <c r="AE192" i="22"/>
  <c r="AE193" i="22"/>
  <c r="AE194" i="22"/>
  <c r="AE195" i="22"/>
  <c r="AE196" i="22"/>
  <c r="AE197" i="22"/>
  <c r="AE198" i="22"/>
  <c r="AE199" i="22"/>
  <c r="AE200" i="22"/>
  <c r="AE201" i="22"/>
  <c r="AE202" i="22"/>
  <c r="AE203" i="22"/>
  <c r="AE204" i="22"/>
  <c r="AE205" i="22"/>
  <c r="AE206" i="22"/>
  <c r="AE207" i="22"/>
  <c r="AE208" i="22"/>
  <c r="AE209" i="22"/>
  <c r="AE210" i="22"/>
  <c r="AE211" i="22"/>
  <c r="AE212" i="22"/>
  <c r="AE213" i="22"/>
  <c r="AE214" i="22"/>
  <c r="AE215" i="22"/>
  <c r="AE216" i="22"/>
  <c r="AD117" i="22"/>
  <c r="AD118" i="22"/>
  <c r="AD119" i="22"/>
  <c r="AD120" i="22"/>
  <c r="AD121" i="22"/>
  <c r="AD122" i="22"/>
  <c r="AD123" i="22"/>
  <c r="AD124" i="22"/>
  <c r="AD125" i="22"/>
  <c r="AD126" i="22"/>
  <c r="AD127" i="22"/>
  <c r="AD128" i="22"/>
  <c r="AD129" i="22"/>
  <c r="AD130" i="22"/>
  <c r="AD131" i="22"/>
  <c r="AD132" i="22"/>
  <c r="AD133" i="22"/>
  <c r="AD134" i="22"/>
  <c r="AD135" i="22"/>
  <c r="AD136" i="22"/>
  <c r="AD137" i="22"/>
  <c r="AD138" i="22"/>
  <c r="AD139" i="22"/>
  <c r="AD140" i="22"/>
  <c r="AD141" i="22"/>
  <c r="AD142" i="22"/>
  <c r="AD143" i="22"/>
  <c r="AD144" i="22"/>
  <c r="AD145" i="22"/>
  <c r="AD146" i="22"/>
  <c r="AD147" i="22"/>
  <c r="AD148" i="22"/>
  <c r="AD149" i="22"/>
  <c r="AD150" i="22"/>
  <c r="AD151" i="22"/>
  <c r="AD152" i="22"/>
  <c r="AD153" i="22"/>
  <c r="AD154" i="22"/>
  <c r="AD155" i="22"/>
  <c r="AD156" i="22"/>
  <c r="AD157" i="22"/>
  <c r="AD158" i="22"/>
  <c r="AD159" i="22"/>
  <c r="AD160" i="22"/>
  <c r="AD161" i="22"/>
  <c r="AD162" i="22"/>
  <c r="AD163" i="22"/>
  <c r="AD164" i="22"/>
  <c r="AD165" i="22"/>
  <c r="AD166" i="22"/>
  <c r="AD167" i="22"/>
  <c r="AD168" i="22"/>
  <c r="AD169" i="22"/>
  <c r="AD170" i="22"/>
  <c r="AD171" i="22"/>
  <c r="AD172" i="22"/>
  <c r="AD173" i="22"/>
  <c r="AD174" i="22"/>
  <c r="AD175" i="22"/>
  <c r="AD176" i="22"/>
  <c r="AD177" i="22"/>
  <c r="AD178" i="22"/>
  <c r="AD179" i="22"/>
  <c r="AD180" i="22"/>
  <c r="AD181" i="22"/>
  <c r="AD182" i="22"/>
  <c r="AD183" i="22"/>
  <c r="AD184" i="22"/>
  <c r="AD185" i="22"/>
  <c r="AD186" i="22"/>
  <c r="AD187" i="22"/>
  <c r="AD188" i="22"/>
  <c r="AD189" i="22"/>
  <c r="AD190" i="22"/>
  <c r="AD191" i="22"/>
  <c r="AD192" i="22"/>
  <c r="AD193" i="22"/>
  <c r="AD194" i="22"/>
  <c r="AD195" i="22"/>
  <c r="AD196" i="22"/>
  <c r="AD197" i="22"/>
  <c r="AD198" i="22"/>
  <c r="AD199" i="22"/>
  <c r="AD200" i="22"/>
  <c r="AD201" i="22"/>
  <c r="AD202" i="22"/>
  <c r="AD203" i="22"/>
  <c r="AD204" i="22"/>
  <c r="AD205" i="22"/>
  <c r="AD206" i="22"/>
  <c r="AD207" i="22"/>
  <c r="AD208" i="22"/>
  <c r="AD209" i="22"/>
  <c r="AD210" i="22"/>
  <c r="AD211" i="22"/>
  <c r="AD212" i="22"/>
  <c r="AD213" i="22"/>
  <c r="AD214" i="22"/>
  <c r="AD215" i="22"/>
  <c r="AD216" i="22"/>
  <c r="AC117" i="22"/>
  <c r="AC118" i="22"/>
  <c r="AC119" i="22"/>
  <c r="AC120" i="22"/>
  <c r="AC121" i="22"/>
  <c r="AC122" i="22"/>
  <c r="AC123" i="22"/>
  <c r="AC124" i="22"/>
  <c r="AC125" i="22"/>
  <c r="AC126" i="22"/>
  <c r="AC127" i="22"/>
  <c r="AC128" i="22"/>
  <c r="AC129" i="22"/>
  <c r="AC130" i="22"/>
  <c r="AC131" i="22"/>
  <c r="AC132" i="22"/>
  <c r="AC133" i="22"/>
  <c r="AC134" i="22"/>
  <c r="AC135" i="22"/>
  <c r="AC136" i="22"/>
  <c r="AC137" i="22"/>
  <c r="AC138" i="22"/>
  <c r="AC139" i="22"/>
  <c r="AC140" i="22"/>
  <c r="AC141" i="22"/>
  <c r="AC142" i="22"/>
  <c r="AC143" i="22"/>
  <c r="AC144" i="22"/>
  <c r="AC145" i="22"/>
  <c r="AC146" i="22"/>
  <c r="AC147" i="22"/>
  <c r="AC148" i="22"/>
  <c r="AC149" i="22"/>
  <c r="AC150" i="22"/>
  <c r="AC151" i="22"/>
  <c r="AC152" i="22"/>
  <c r="AC153" i="22"/>
  <c r="AC154" i="22"/>
  <c r="AC155" i="22"/>
  <c r="AC156" i="22"/>
  <c r="AC157" i="22"/>
  <c r="AC158" i="22"/>
  <c r="AC159" i="22"/>
  <c r="AC160" i="22"/>
  <c r="AC161" i="22"/>
  <c r="AC162" i="22"/>
  <c r="AC163" i="22"/>
  <c r="AC164" i="22"/>
  <c r="AC165" i="22"/>
  <c r="AC166" i="22"/>
  <c r="AC167" i="22"/>
  <c r="AC168" i="22"/>
  <c r="AC169" i="22"/>
  <c r="AC170" i="22"/>
  <c r="AC171" i="22"/>
  <c r="AC172" i="22"/>
  <c r="AC173" i="22"/>
  <c r="AC174" i="22"/>
  <c r="AC175" i="22"/>
  <c r="AC176" i="22"/>
  <c r="AC177" i="22"/>
  <c r="AC178" i="22"/>
  <c r="AC179" i="22"/>
  <c r="AC180" i="22"/>
  <c r="AC181" i="22"/>
  <c r="AC182" i="22"/>
  <c r="AC183" i="22"/>
  <c r="AC184" i="22"/>
  <c r="AC185" i="22"/>
  <c r="AC186" i="22"/>
  <c r="AC187" i="22"/>
  <c r="AC188" i="22"/>
  <c r="AC189" i="22"/>
  <c r="AC190" i="22"/>
  <c r="AC191" i="22"/>
  <c r="AC192" i="22"/>
  <c r="AC193" i="22"/>
  <c r="AC194" i="22"/>
  <c r="AC195" i="22"/>
  <c r="AC196" i="22"/>
  <c r="AC197" i="22"/>
  <c r="AC198" i="22"/>
  <c r="AC199" i="22"/>
  <c r="AC200" i="22"/>
  <c r="AC201" i="22"/>
  <c r="AC202" i="22"/>
  <c r="AC203" i="22"/>
  <c r="AC204" i="22"/>
  <c r="AC205" i="22"/>
  <c r="AC206" i="22"/>
  <c r="AC207" i="22"/>
  <c r="AC208" i="22"/>
  <c r="AC209" i="22"/>
  <c r="AC210" i="22"/>
  <c r="AC211" i="22"/>
  <c r="AC212" i="22"/>
  <c r="AC213" i="22"/>
  <c r="AC214" i="22"/>
  <c r="AC215" i="22"/>
  <c r="AC216" i="22"/>
  <c r="AB117" i="22"/>
  <c r="AB118" i="22"/>
  <c r="AB119" i="22"/>
  <c r="AB120" i="22"/>
  <c r="AB121" i="22"/>
  <c r="AB122" i="22"/>
  <c r="AB123" i="22"/>
  <c r="AB124" i="22"/>
  <c r="AB125" i="22"/>
  <c r="AB126" i="22"/>
  <c r="AB127" i="22"/>
  <c r="AB128" i="22"/>
  <c r="AB129" i="22"/>
  <c r="AB130" i="22"/>
  <c r="AB131" i="22"/>
  <c r="AB132" i="22"/>
  <c r="AB133" i="22"/>
  <c r="AB134" i="22"/>
  <c r="AB135" i="22"/>
  <c r="AB136" i="22"/>
  <c r="AB137" i="22"/>
  <c r="AB138" i="22"/>
  <c r="AB139" i="22"/>
  <c r="AB140" i="22"/>
  <c r="AB141" i="22"/>
  <c r="AB142" i="22"/>
  <c r="AB143" i="22"/>
  <c r="AB144" i="22"/>
  <c r="AB145" i="22"/>
  <c r="AB146" i="22"/>
  <c r="AB147" i="22"/>
  <c r="AB148" i="22"/>
  <c r="AB149" i="22"/>
  <c r="AB150" i="22"/>
  <c r="AB151" i="22"/>
  <c r="AB152" i="22"/>
  <c r="AB153" i="22"/>
  <c r="AB154" i="22"/>
  <c r="AB155" i="22"/>
  <c r="AB156" i="22"/>
  <c r="AB157" i="22"/>
  <c r="AB158" i="22"/>
  <c r="AB159" i="22"/>
  <c r="AB160" i="22"/>
  <c r="AB161" i="22"/>
  <c r="AB162" i="22"/>
  <c r="AB163" i="22"/>
  <c r="AB164" i="22"/>
  <c r="AB165" i="22"/>
  <c r="AB166" i="22"/>
  <c r="AB167" i="22"/>
  <c r="AB168" i="22"/>
  <c r="AB169" i="22"/>
  <c r="AB170" i="22"/>
  <c r="AB171" i="22"/>
  <c r="AB172" i="22"/>
  <c r="AB173" i="22"/>
  <c r="AB174" i="22"/>
  <c r="AB175" i="22"/>
  <c r="AB176" i="22"/>
  <c r="AB177" i="22"/>
  <c r="AB178" i="22"/>
  <c r="AB179" i="22"/>
  <c r="AB180" i="22"/>
  <c r="AB181" i="22"/>
  <c r="AB182" i="22"/>
  <c r="AB183" i="22"/>
  <c r="AB184" i="22"/>
  <c r="AB185" i="22"/>
  <c r="AB186" i="22"/>
  <c r="AB187" i="22"/>
  <c r="AB188" i="22"/>
  <c r="AB189" i="22"/>
  <c r="AB190" i="22"/>
  <c r="AB191" i="22"/>
  <c r="AB192" i="22"/>
  <c r="AB193" i="22"/>
  <c r="AB194" i="22"/>
  <c r="AB195" i="22"/>
  <c r="AB196" i="22"/>
  <c r="AB197" i="22"/>
  <c r="AB198" i="22"/>
  <c r="AB199" i="22"/>
  <c r="AB200" i="22"/>
  <c r="AB201" i="22"/>
  <c r="AB202" i="22"/>
  <c r="AB203" i="22"/>
  <c r="AB204" i="22"/>
  <c r="AB205" i="22"/>
  <c r="AB206" i="22"/>
  <c r="AB207" i="22"/>
  <c r="AB208" i="22"/>
  <c r="AB209" i="22"/>
  <c r="AB210" i="22"/>
  <c r="AB211" i="22"/>
  <c r="AB212" i="22"/>
  <c r="AB213" i="22"/>
  <c r="AB214" i="22"/>
  <c r="AB215" i="22"/>
  <c r="AB216" i="22"/>
  <c r="AA117" i="22"/>
  <c r="AA118" i="22"/>
  <c r="AA119" i="22"/>
  <c r="AA120" i="22"/>
  <c r="AA121" i="22"/>
  <c r="AA122" i="22"/>
  <c r="AA123" i="22"/>
  <c r="AA124" i="22"/>
  <c r="AA125" i="22"/>
  <c r="AA126" i="22"/>
  <c r="AA127" i="22"/>
  <c r="AA128" i="22"/>
  <c r="AA129" i="22"/>
  <c r="AA130" i="22"/>
  <c r="AA131" i="22"/>
  <c r="AA132" i="22"/>
  <c r="AA133" i="22"/>
  <c r="AA134" i="22"/>
  <c r="AA135" i="22"/>
  <c r="AA136" i="22"/>
  <c r="AA137" i="22"/>
  <c r="AA138" i="22"/>
  <c r="AA139" i="22"/>
  <c r="AA140" i="22"/>
  <c r="AA141" i="22"/>
  <c r="AA142" i="22"/>
  <c r="AA143" i="22"/>
  <c r="AA144" i="22"/>
  <c r="AA145" i="22"/>
  <c r="AA146" i="22"/>
  <c r="AA147" i="22"/>
  <c r="AA148" i="22"/>
  <c r="AA149" i="22"/>
  <c r="AA150" i="22"/>
  <c r="AA151" i="22"/>
  <c r="AA152" i="22"/>
  <c r="AA153" i="22"/>
  <c r="AA154" i="22"/>
  <c r="AA155" i="22"/>
  <c r="AA156" i="22"/>
  <c r="AA157" i="22"/>
  <c r="AA158" i="22"/>
  <c r="AA159" i="22"/>
  <c r="AA160" i="22"/>
  <c r="AA161" i="22"/>
  <c r="AA162" i="22"/>
  <c r="AA163" i="22"/>
  <c r="AA164" i="22"/>
  <c r="AA165" i="22"/>
  <c r="AA166" i="22"/>
  <c r="AA167" i="22"/>
  <c r="AA168" i="22"/>
  <c r="AA169" i="22"/>
  <c r="AA170" i="22"/>
  <c r="AA171" i="22"/>
  <c r="AA172" i="22"/>
  <c r="AA173" i="22"/>
  <c r="AA174" i="22"/>
  <c r="AA175" i="22"/>
  <c r="AA176" i="22"/>
  <c r="AA177" i="22"/>
  <c r="AA178" i="22"/>
  <c r="AA179" i="22"/>
  <c r="AA180" i="22"/>
  <c r="AA181" i="22"/>
  <c r="AA182" i="22"/>
  <c r="AA183" i="22"/>
  <c r="AA184" i="22"/>
  <c r="AA185" i="22"/>
  <c r="AA186" i="22"/>
  <c r="AA187" i="22"/>
  <c r="AA188" i="22"/>
  <c r="AA189" i="22"/>
  <c r="AA190" i="22"/>
  <c r="AA191" i="22"/>
  <c r="AA192" i="22"/>
  <c r="AA193" i="22"/>
  <c r="AA194" i="22"/>
  <c r="AA195" i="22"/>
  <c r="AA196" i="22"/>
  <c r="AA197" i="22"/>
  <c r="AA198" i="22"/>
  <c r="AA199" i="22"/>
  <c r="AA200" i="22"/>
  <c r="AA201" i="22"/>
  <c r="AA202" i="22"/>
  <c r="AA203" i="22"/>
  <c r="AA204" i="22"/>
  <c r="AA205" i="22"/>
  <c r="AA206" i="22"/>
  <c r="AA207" i="22"/>
  <c r="AA208" i="22"/>
  <c r="AA209" i="22"/>
  <c r="AA210" i="22"/>
  <c r="AA211" i="22"/>
  <c r="AA212" i="22"/>
  <c r="AA213" i="22"/>
  <c r="AA214" i="22"/>
  <c r="AA215" i="22"/>
  <c r="AA216" i="22"/>
  <c r="Z117" i="22"/>
  <c r="Z118" i="22"/>
  <c r="Z119" i="22"/>
  <c r="Z120" i="22"/>
  <c r="Z121" i="22"/>
  <c r="Z122" i="22"/>
  <c r="Z123" i="22"/>
  <c r="Z124" i="22"/>
  <c r="Z125" i="22"/>
  <c r="Z126" i="22"/>
  <c r="Z127" i="22"/>
  <c r="Z128" i="22"/>
  <c r="Z129" i="22"/>
  <c r="Z130" i="22"/>
  <c r="Z131" i="22"/>
  <c r="Z132" i="22"/>
  <c r="Z133" i="22"/>
  <c r="Z134" i="22"/>
  <c r="Z135" i="22"/>
  <c r="Z136" i="22"/>
  <c r="Z137" i="22"/>
  <c r="Z138" i="22"/>
  <c r="Z139" i="22"/>
  <c r="Z140" i="22"/>
  <c r="Z141" i="22"/>
  <c r="Z142" i="22"/>
  <c r="Z143" i="22"/>
  <c r="Z144" i="22"/>
  <c r="Z145" i="22"/>
  <c r="Z146" i="22"/>
  <c r="Z147" i="22"/>
  <c r="Z148" i="22"/>
  <c r="Z149" i="22"/>
  <c r="Z150" i="22"/>
  <c r="Z151" i="22"/>
  <c r="Z152" i="22"/>
  <c r="Z153" i="22"/>
  <c r="Z154" i="22"/>
  <c r="Z155" i="22"/>
  <c r="Z156" i="22"/>
  <c r="Z157" i="22"/>
  <c r="Z158" i="22"/>
  <c r="Z159" i="22"/>
  <c r="Z160" i="22"/>
  <c r="Z161" i="22"/>
  <c r="Z162" i="22"/>
  <c r="Z163" i="22"/>
  <c r="Z164" i="22"/>
  <c r="Z165" i="22"/>
  <c r="Z166" i="22"/>
  <c r="Z167" i="22"/>
  <c r="Z168" i="22"/>
  <c r="Z169" i="22"/>
  <c r="Z170" i="22"/>
  <c r="Z171" i="22"/>
  <c r="Z172" i="22"/>
  <c r="Z173" i="22"/>
  <c r="Z174" i="22"/>
  <c r="Z175" i="22"/>
  <c r="Z176" i="22"/>
  <c r="Z177" i="22"/>
  <c r="Z178" i="22"/>
  <c r="Z179" i="22"/>
  <c r="Z180" i="22"/>
  <c r="Z181" i="22"/>
  <c r="Z182" i="22"/>
  <c r="Z183" i="22"/>
  <c r="Z184" i="22"/>
  <c r="Z185" i="22"/>
  <c r="Z186" i="22"/>
  <c r="Z187" i="22"/>
  <c r="Z188" i="22"/>
  <c r="Z189" i="22"/>
  <c r="Z190" i="22"/>
  <c r="Z191" i="22"/>
  <c r="Z192" i="22"/>
  <c r="Z193" i="22"/>
  <c r="Z194" i="22"/>
  <c r="Z195" i="22"/>
  <c r="Z196" i="22"/>
  <c r="Z197" i="22"/>
  <c r="Z198" i="22"/>
  <c r="Z199" i="22"/>
  <c r="Z200" i="22"/>
  <c r="Z201" i="22"/>
  <c r="Z202" i="22"/>
  <c r="Z203" i="22"/>
  <c r="Z204" i="22"/>
  <c r="Z205" i="22"/>
  <c r="Z206" i="22"/>
  <c r="Z207" i="22"/>
  <c r="Z208" i="22"/>
  <c r="Z209" i="22"/>
  <c r="Z210" i="22"/>
  <c r="Z211" i="22"/>
  <c r="Z212" i="22"/>
  <c r="Z213" i="22"/>
  <c r="Z214" i="22"/>
  <c r="Z215" i="22"/>
  <c r="Z216" i="22"/>
  <c r="Y117" i="22"/>
  <c r="Y118" i="22"/>
  <c r="Y119" i="22"/>
  <c r="Y120" i="22"/>
  <c r="Y121" i="22"/>
  <c r="Y122" i="22"/>
  <c r="Y123" i="22"/>
  <c r="Y124" i="22"/>
  <c r="Y125" i="22"/>
  <c r="Y126" i="22"/>
  <c r="Y127" i="22"/>
  <c r="Y128" i="22"/>
  <c r="Y129" i="22"/>
  <c r="Y130" i="22"/>
  <c r="Y131" i="22"/>
  <c r="Y132" i="22"/>
  <c r="Y133" i="22"/>
  <c r="Y134" i="22"/>
  <c r="Y135" i="22"/>
  <c r="Y136" i="22"/>
  <c r="Y137" i="22"/>
  <c r="Y138" i="22"/>
  <c r="Y139" i="22"/>
  <c r="Y140" i="22"/>
  <c r="Y141" i="22"/>
  <c r="Y142" i="22"/>
  <c r="Y143" i="22"/>
  <c r="Y144" i="22"/>
  <c r="Y145" i="22"/>
  <c r="Y146" i="22"/>
  <c r="Y147" i="22"/>
  <c r="Y148" i="22"/>
  <c r="Y149" i="22"/>
  <c r="Y150" i="22"/>
  <c r="Y151" i="22"/>
  <c r="Y152" i="22"/>
  <c r="Y153" i="22"/>
  <c r="Y154" i="22"/>
  <c r="Y155" i="22"/>
  <c r="Y156" i="22"/>
  <c r="Y157" i="22"/>
  <c r="Y158" i="22"/>
  <c r="Y159" i="22"/>
  <c r="Y160" i="22"/>
  <c r="Y161" i="22"/>
  <c r="Y162" i="22"/>
  <c r="Y163" i="22"/>
  <c r="Y164" i="22"/>
  <c r="Y165" i="22"/>
  <c r="Y166" i="22"/>
  <c r="Y167" i="22"/>
  <c r="Y168" i="22"/>
  <c r="Y169" i="22"/>
  <c r="Y170" i="22"/>
  <c r="Y171" i="22"/>
  <c r="Y172" i="22"/>
  <c r="Y173" i="22"/>
  <c r="Y174" i="22"/>
  <c r="Y175" i="22"/>
  <c r="Y176" i="22"/>
  <c r="Y177" i="22"/>
  <c r="Y178" i="22"/>
  <c r="Y179" i="22"/>
  <c r="Y180" i="22"/>
  <c r="Y181" i="22"/>
  <c r="Y182" i="22"/>
  <c r="Y183" i="22"/>
  <c r="Y184" i="22"/>
  <c r="Y185" i="22"/>
  <c r="Y186" i="22"/>
  <c r="Y187" i="22"/>
  <c r="Y188" i="22"/>
  <c r="Y189" i="22"/>
  <c r="Y190" i="22"/>
  <c r="Y191" i="22"/>
  <c r="Y192" i="22"/>
  <c r="Y193" i="22"/>
  <c r="Y194" i="22"/>
  <c r="Y195" i="22"/>
  <c r="Y196" i="22"/>
  <c r="Y197" i="22"/>
  <c r="Y198" i="22"/>
  <c r="Y199" i="22"/>
  <c r="Y200" i="22"/>
  <c r="Y201" i="22"/>
  <c r="Y202" i="22"/>
  <c r="Y203" i="22"/>
  <c r="Y204" i="22"/>
  <c r="Y205" i="22"/>
  <c r="Y206" i="22"/>
  <c r="Y207" i="22"/>
  <c r="Y208" i="22"/>
  <c r="Y209" i="22"/>
  <c r="Y210" i="22"/>
  <c r="Y211" i="22"/>
  <c r="Y212" i="22"/>
  <c r="Y213" i="22"/>
  <c r="Y214" i="22"/>
  <c r="Y215" i="22"/>
  <c r="Y216" i="22"/>
  <c r="X117" i="22"/>
  <c r="X118" i="22"/>
  <c r="X119" i="22"/>
  <c r="X120" i="22"/>
  <c r="X121" i="22"/>
  <c r="X122" i="22"/>
  <c r="X123" i="22"/>
  <c r="X124" i="22"/>
  <c r="X125" i="22"/>
  <c r="X126" i="22"/>
  <c r="X127" i="22"/>
  <c r="X128" i="22"/>
  <c r="X129" i="22"/>
  <c r="X130" i="22"/>
  <c r="X131" i="22"/>
  <c r="X132" i="22"/>
  <c r="X133" i="22"/>
  <c r="X134" i="22"/>
  <c r="X135" i="22"/>
  <c r="X136" i="22"/>
  <c r="X137" i="22"/>
  <c r="X138" i="22"/>
  <c r="X139" i="22"/>
  <c r="X140" i="22"/>
  <c r="X141" i="22"/>
  <c r="X142" i="22"/>
  <c r="X143" i="22"/>
  <c r="X144" i="22"/>
  <c r="X145" i="22"/>
  <c r="X146" i="22"/>
  <c r="X147" i="22"/>
  <c r="X148" i="22"/>
  <c r="X149" i="22"/>
  <c r="X150" i="22"/>
  <c r="X151" i="22"/>
  <c r="X152" i="22"/>
  <c r="X153" i="22"/>
  <c r="X154" i="22"/>
  <c r="X155" i="22"/>
  <c r="X156" i="22"/>
  <c r="X157" i="22"/>
  <c r="X158" i="22"/>
  <c r="X159" i="22"/>
  <c r="X160" i="22"/>
  <c r="X161" i="22"/>
  <c r="X162" i="22"/>
  <c r="X163" i="22"/>
  <c r="X164" i="22"/>
  <c r="X165" i="22"/>
  <c r="X166" i="22"/>
  <c r="X167" i="22"/>
  <c r="X168" i="22"/>
  <c r="X169" i="22"/>
  <c r="X170" i="22"/>
  <c r="X171" i="22"/>
  <c r="X172" i="22"/>
  <c r="X173" i="22"/>
  <c r="X174" i="22"/>
  <c r="X175" i="22"/>
  <c r="X176" i="22"/>
  <c r="X177" i="22"/>
  <c r="X178" i="22"/>
  <c r="X179" i="22"/>
  <c r="X180" i="22"/>
  <c r="X181" i="22"/>
  <c r="X182" i="22"/>
  <c r="X183" i="22"/>
  <c r="X184" i="22"/>
  <c r="X185" i="22"/>
  <c r="X186" i="22"/>
  <c r="X187" i="22"/>
  <c r="X188" i="22"/>
  <c r="X189" i="22"/>
  <c r="X190" i="22"/>
  <c r="X191" i="22"/>
  <c r="X192" i="22"/>
  <c r="X193" i="22"/>
  <c r="X194" i="22"/>
  <c r="X195" i="22"/>
  <c r="X196" i="22"/>
  <c r="X197" i="22"/>
  <c r="X198" i="22"/>
  <c r="X199" i="22"/>
  <c r="X200" i="22"/>
  <c r="X201" i="22"/>
  <c r="X202" i="22"/>
  <c r="X203" i="22"/>
  <c r="X204" i="22"/>
  <c r="X205" i="22"/>
  <c r="X206" i="22"/>
  <c r="X207" i="22"/>
  <c r="X208" i="22"/>
  <c r="X209" i="22"/>
  <c r="X210" i="22"/>
  <c r="X211" i="22"/>
  <c r="X212" i="22"/>
  <c r="X213" i="22"/>
  <c r="X214" i="22"/>
  <c r="X215" i="22"/>
  <c r="X216" i="22"/>
  <c r="W117" i="22"/>
  <c r="W118" i="22"/>
  <c r="W119" i="22"/>
  <c r="W120" i="22"/>
  <c r="W121" i="22"/>
  <c r="W122" i="22"/>
  <c r="W123" i="22"/>
  <c r="W124" i="22"/>
  <c r="W125" i="22"/>
  <c r="W126" i="22"/>
  <c r="W127" i="22"/>
  <c r="W128" i="22"/>
  <c r="W129" i="22"/>
  <c r="W130" i="22"/>
  <c r="W131" i="22"/>
  <c r="W132" i="22"/>
  <c r="W133" i="22"/>
  <c r="W134" i="22"/>
  <c r="W135" i="22"/>
  <c r="W136" i="22"/>
  <c r="W137" i="22"/>
  <c r="W138" i="22"/>
  <c r="W139" i="22"/>
  <c r="W140" i="22"/>
  <c r="W141" i="22"/>
  <c r="W142" i="22"/>
  <c r="W143" i="22"/>
  <c r="W144" i="22"/>
  <c r="W145" i="22"/>
  <c r="W146" i="22"/>
  <c r="W147" i="22"/>
  <c r="W148" i="22"/>
  <c r="W149" i="22"/>
  <c r="W150" i="22"/>
  <c r="W151" i="22"/>
  <c r="W152" i="22"/>
  <c r="W153" i="22"/>
  <c r="W154" i="22"/>
  <c r="W155" i="22"/>
  <c r="W156" i="22"/>
  <c r="W157" i="22"/>
  <c r="W158" i="22"/>
  <c r="W159" i="22"/>
  <c r="W160" i="22"/>
  <c r="W161" i="22"/>
  <c r="W162" i="22"/>
  <c r="W163" i="22"/>
  <c r="W164" i="22"/>
  <c r="W165" i="22"/>
  <c r="W166" i="22"/>
  <c r="W167" i="22"/>
  <c r="W168" i="22"/>
  <c r="W169" i="22"/>
  <c r="W170" i="22"/>
  <c r="W171" i="22"/>
  <c r="W172" i="22"/>
  <c r="W173" i="22"/>
  <c r="W174" i="22"/>
  <c r="W175" i="22"/>
  <c r="W176" i="22"/>
  <c r="W177" i="22"/>
  <c r="W178" i="22"/>
  <c r="W179" i="22"/>
  <c r="W180" i="22"/>
  <c r="W181" i="22"/>
  <c r="W182" i="22"/>
  <c r="W183" i="22"/>
  <c r="W184" i="22"/>
  <c r="W185" i="22"/>
  <c r="W186" i="22"/>
  <c r="W187" i="22"/>
  <c r="W188" i="22"/>
  <c r="W189" i="22"/>
  <c r="W190" i="22"/>
  <c r="W191" i="22"/>
  <c r="W192" i="22"/>
  <c r="W193" i="22"/>
  <c r="W194" i="22"/>
  <c r="W195" i="22"/>
  <c r="W196" i="22"/>
  <c r="W197" i="22"/>
  <c r="W198" i="22"/>
  <c r="W199" i="22"/>
  <c r="W200" i="22"/>
  <c r="W201" i="22"/>
  <c r="W202" i="22"/>
  <c r="W203" i="22"/>
  <c r="W204" i="22"/>
  <c r="W205" i="22"/>
  <c r="W206" i="22"/>
  <c r="W207" i="22"/>
  <c r="W208" i="22"/>
  <c r="W209" i="22"/>
  <c r="W210" i="22"/>
  <c r="W211" i="22"/>
  <c r="W212" i="22"/>
  <c r="W213" i="22"/>
  <c r="W214" i="22"/>
  <c r="W215" i="22"/>
  <c r="W216" i="22"/>
  <c r="V117" i="22"/>
  <c r="V118" i="22"/>
  <c r="V119" i="22"/>
  <c r="V120" i="22"/>
  <c r="V121" i="22"/>
  <c r="V122" i="22"/>
  <c r="V123" i="22"/>
  <c r="V124" i="22"/>
  <c r="V125" i="22"/>
  <c r="V126" i="22"/>
  <c r="V127" i="22"/>
  <c r="V128" i="22"/>
  <c r="V129" i="22"/>
  <c r="V130" i="22"/>
  <c r="V131" i="22"/>
  <c r="V132" i="22"/>
  <c r="V133" i="22"/>
  <c r="V134" i="22"/>
  <c r="V135" i="22"/>
  <c r="V136" i="22"/>
  <c r="V137" i="22"/>
  <c r="V138" i="22"/>
  <c r="V139" i="22"/>
  <c r="V140" i="22"/>
  <c r="V141" i="22"/>
  <c r="V142" i="22"/>
  <c r="V143" i="22"/>
  <c r="V144" i="22"/>
  <c r="V145" i="22"/>
  <c r="V146" i="22"/>
  <c r="V147" i="22"/>
  <c r="V148" i="22"/>
  <c r="V149" i="22"/>
  <c r="V150" i="22"/>
  <c r="V151" i="22"/>
  <c r="V152" i="22"/>
  <c r="V153" i="22"/>
  <c r="V154" i="22"/>
  <c r="V155" i="22"/>
  <c r="V156" i="22"/>
  <c r="V157" i="22"/>
  <c r="V158" i="22"/>
  <c r="V159" i="22"/>
  <c r="V160" i="22"/>
  <c r="V161" i="22"/>
  <c r="V162" i="22"/>
  <c r="V163" i="22"/>
  <c r="V164" i="22"/>
  <c r="V165" i="22"/>
  <c r="V166" i="22"/>
  <c r="V167" i="22"/>
  <c r="V168" i="22"/>
  <c r="V169" i="22"/>
  <c r="V170" i="22"/>
  <c r="V171" i="22"/>
  <c r="V172" i="22"/>
  <c r="V173" i="22"/>
  <c r="V174" i="22"/>
  <c r="V175" i="22"/>
  <c r="V176" i="22"/>
  <c r="V177" i="22"/>
  <c r="V178" i="22"/>
  <c r="V179" i="22"/>
  <c r="V180" i="22"/>
  <c r="V181" i="22"/>
  <c r="V182" i="22"/>
  <c r="V183" i="22"/>
  <c r="V184" i="22"/>
  <c r="V185" i="22"/>
  <c r="V186" i="22"/>
  <c r="V187" i="22"/>
  <c r="V188" i="22"/>
  <c r="V189" i="22"/>
  <c r="V190" i="22"/>
  <c r="V191" i="22"/>
  <c r="V192" i="22"/>
  <c r="V193" i="22"/>
  <c r="V194" i="22"/>
  <c r="V195" i="22"/>
  <c r="V196" i="22"/>
  <c r="V197" i="22"/>
  <c r="V198" i="22"/>
  <c r="V199" i="22"/>
  <c r="V200" i="22"/>
  <c r="V201" i="22"/>
  <c r="V202" i="22"/>
  <c r="V203" i="22"/>
  <c r="V204" i="22"/>
  <c r="V205" i="22"/>
  <c r="V206" i="22"/>
  <c r="V207" i="22"/>
  <c r="V208" i="22"/>
  <c r="V209" i="22"/>
  <c r="V210" i="22"/>
  <c r="V211" i="22"/>
  <c r="V212" i="22"/>
  <c r="V213" i="22"/>
  <c r="V214" i="22"/>
  <c r="V215" i="22"/>
  <c r="V216" i="22"/>
  <c r="U117" i="22"/>
  <c r="U118" i="22"/>
  <c r="U119" i="22"/>
  <c r="U120" i="22"/>
  <c r="U121" i="22"/>
  <c r="U122" i="22"/>
  <c r="U123" i="22"/>
  <c r="U124" i="22"/>
  <c r="U125" i="22"/>
  <c r="U126" i="22"/>
  <c r="U127" i="22"/>
  <c r="U128" i="22"/>
  <c r="U129" i="22"/>
  <c r="U130" i="22"/>
  <c r="U131" i="22"/>
  <c r="U132" i="22"/>
  <c r="U133" i="22"/>
  <c r="U134" i="22"/>
  <c r="U135" i="22"/>
  <c r="U136" i="22"/>
  <c r="U137" i="22"/>
  <c r="U138" i="22"/>
  <c r="U139" i="22"/>
  <c r="U140" i="22"/>
  <c r="U141" i="22"/>
  <c r="U142" i="22"/>
  <c r="U143" i="22"/>
  <c r="U144" i="22"/>
  <c r="U145" i="22"/>
  <c r="U146" i="22"/>
  <c r="U147" i="22"/>
  <c r="U148" i="22"/>
  <c r="U149" i="22"/>
  <c r="U150" i="22"/>
  <c r="U151" i="22"/>
  <c r="U152" i="22"/>
  <c r="U153" i="22"/>
  <c r="U154" i="22"/>
  <c r="U155" i="22"/>
  <c r="U156" i="22"/>
  <c r="U157" i="22"/>
  <c r="U158" i="22"/>
  <c r="U159" i="22"/>
  <c r="U160" i="22"/>
  <c r="U161" i="22"/>
  <c r="U162" i="22"/>
  <c r="U163" i="22"/>
  <c r="U164" i="22"/>
  <c r="U165" i="22"/>
  <c r="U166" i="22"/>
  <c r="U167" i="22"/>
  <c r="U168" i="22"/>
  <c r="U169" i="22"/>
  <c r="U170" i="22"/>
  <c r="U171" i="22"/>
  <c r="U172" i="22"/>
  <c r="U173" i="22"/>
  <c r="U174" i="22"/>
  <c r="U175" i="22"/>
  <c r="U176" i="22"/>
  <c r="U177" i="22"/>
  <c r="U178" i="22"/>
  <c r="U179" i="22"/>
  <c r="U180" i="22"/>
  <c r="U181" i="22"/>
  <c r="U182" i="22"/>
  <c r="U183" i="22"/>
  <c r="U184" i="22"/>
  <c r="U185" i="22"/>
  <c r="U186" i="22"/>
  <c r="U187" i="22"/>
  <c r="U188" i="22"/>
  <c r="U189" i="22"/>
  <c r="U190" i="22"/>
  <c r="U191" i="22"/>
  <c r="U192" i="22"/>
  <c r="U193" i="22"/>
  <c r="U194" i="22"/>
  <c r="U195" i="22"/>
  <c r="U196" i="22"/>
  <c r="U197" i="22"/>
  <c r="U198" i="22"/>
  <c r="U199" i="22"/>
  <c r="U200" i="22"/>
  <c r="U201" i="22"/>
  <c r="U202" i="22"/>
  <c r="U203" i="22"/>
  <c r="U204" i="22"/>
  <c r="U205" i="22"/>
  <c r="U206" i="22"/>
  <c r="U207" i="22"/>
  <c r="U208" i="22"/>
  <c r="U209" i="22"/>
  <c r="U210" i="22"/>
  <c r="U211" i="22"/>
  <c r="U212" i="22"/>
  <c r="U213" i="22"/>
  <c r="U214" i="22"/>
  <c r="U215" i="22"/>
  <c r="U216" i="22"/>
  <c r="T117" i="22"/>
  <c r="T118" i="22"/>
  <c r="T119" i="22"/>
  <c r="T120" i="22"/>
  <c r="T121" i="22"/>
  <c r="T122" i="22"/>
  <c r="T123" i="22"/>
  <c r="T124" i="22"/>
  <c r="T125" i="22"/>
  <c r="T126" i="22"/>
  <c r="T127" i="22"/>
  <c r="T128" i="22"/>
  <c r="T129" i="22"/>
  <c r="T130" i="22"/>
  <c r="T131" i="22"/>
  <c r="T132" i="22"/>
  <c r="T133" i="22"/>
  <c r="T134" i="22"/>
  <c r="T135" i="22"/>
  <c r="T136" i="22"/>
  <c r="T137" i="22"/>
  <c r="T138" i="22"/>
  <c r="T139" i="22"/>
  <c r="T140" i="22"/>
  <c r="T141" i="22"/>
  <c r="T142" i="22"/>
  <c r="T143" i="22"/>
  <c r="T144" i="22"/>
  <c r="T145" i="22"/>
  <c r="T146" i="22"/>
  <c r="T147" i="22"/>
  <c r="T148" i="22"/>
  <c r="T149" i="22"/>
  <c r="T150" i="22"/>
  <c r="T151" i="22"/>
  <c r="T152" i="22"/>
  <c r="T153" i="22"/>
  <c r="T154" i="22"/>
  <c r="T155" i="22"/>
  <c r="T156" i="22"/>
  <c r="T157" i="22"/>
  <c r="T158" i="22"/>
  <c r="T159" i="22"/>
  <c r="T160" i="22"/>
  <c r="T161" i="22"/>
  <c r="T162" i="22"/>
  <c r="T163" i="22"/>
  <c r="T164" i="22"/>
  <c r="T165" i="22"/>
  <c r="T166" i="22"/>
  <c r="T167" i="22"/>
  <c r="T168" i="22"/>
  <c r="T169" i="22"/>
  <c r="T170" i="22"/>
  <c r="T171" i="22"/>
  <c r="T172" i="22"/>
  <c r="T173" i="22"/>
  <c r="T174" i="22"/>
  <c r="T175" i="22"/>
  <c r="T176" i="22"/>
  <c r="T177" i="22"/>
  <c r="T178" i="22"/>
  <c r="T179" i="22"/>
  <c r="T180" i="22"/>
  <c r="T181" i="22"/>
  <c r="T182" i="22"/>
  <c r="T183" i="22"/>
  <c r="T184" i="22"/>
  <c r="T185" i="22"/>
  <c r="T186" i="22"/>
  <c r="T187" i="22"/>
  <c r="T188" i="22"/>
  <c r="T189" i="22"/>
  <c r="T190" i="22"/>
  <c r="T191" i="22"/>
  <c r="T192" i="22"/>
  <c r="T193" i="22"/>
  <c r="T194" i="22"/>
  <c r="T195" i="22"/>
  <c r="T196" i="22"/>
  <c r="T197" i="22"/>
  <c r="T198" i="22"/>
  <c r="T199" i="22"/>
  <c r="T200" i="22"/>
  <c r="T201" i="22"/>
  <c r="T202" i="22"/>
  <c r="T203" i="22"/>
  <c r="T204" i="22"/>
  <c r="T205" i="22"/>
  <c r="T206" i="22"/>
  <c r="T207" i="22"/>
  <c r="T208" i="22"/>
  <c r="T209" i="22"/>
  <c r="T210" i="22"/>
  <c r="T211" i="22"/>
  <c r="T212" i="22"/>
  <c r="T213" i="22"/>
  <c r="T214" i="22"/>
  <c r="T215" i="22"/>
  <c r="T216" i="22"/>
  <c r="S117" i="22"/>
  <c r="S118" i="22"/>
  <c r="S119" i="22"/>
  <c r="S120" i="22"/>
  <c r="S121" i="22"/>
  <c r="S122" i="22"/>
  <c r="S123" i="22"/>
  <c r="S124" i="22"/>
  <c r="S125" i="22"/>
  <c r="S126" i="22"/>
  <c r="S127" i="22"/>
  <c r="S128" i="22"/>
  <c r="S129" i="22"/>
  <c r="S130" i="22"/>
  <c r="S131" i="22"/>
  <c r="S132" i="22"/>
  <c r="S133" i="22"/>
  <c r="S134" i="22"/>
  <c r="S135" i="22"/>
  <c r="S136" i="22"/>
  <c r="S137" i="22"/>
  <c r="S138" i="22"/>
  <c r="S139" i="22"/>
  <c r="S140" i="22"/>
  <c r="S141" i="22"/>
  <c r="S142" i="22"/>
  <c r="S143" i="22"/>
  <c r="S144" i="22"/>
  <c r="S145" i="22"/>
  <c r="S146" i="22"/>
  <c r="S147" i="22"/>
  <c r="S148" i="22"/>
  <c r="S149" i="22"/>
  <c r="S150" i="22"/>
  <c r="S151" i="22"/>
  <c r="S152" i="22"/>
  <c r="S153" i="22"/>
  <c r="S154" i="22"/>
  <c r="S155" i="22"/>
  <c r="S156" i="22"/>
  <c r="S157" i="22"/>
  <c r="S158" i="22"/>
  <c r="S159" i="22"/>
  <c r="S160" i="22"/>
  <c r="S161" i="22"/>
  <c r="S162" i="22"/>
  <c r="S163" i="22"/>
  <c r="S164" i="22"/>
  <c r="S165" i="22"/>
  <c r="S166" i="22"/>
  <c r="S167" i="22"/>
  <c r="S168" i="22"/>
  <c r="S169" i="22"/>
  <c r="S170" i="22"/>
  <c r="S171" i="22"/>
  <c r="S172" i="22"/>
  <c r="S173" i="22"/>
  <c r="S174" i="22"/>
  <c r="S175" i="22"/>
  <c r="S176" i="22"/>
  <c r="S177" i="22"/>
  <c r="S178" i="22"/>
  <c r="S179" i="22"/>
  <c r="S180" i="22"/>
  <c r="S181" i="22"/>
  <c r="S182" i="22"/>
  <c r="S183" i="22"/>
  <c r="S184" i="22"/>
  <c r="S185" i="22"/>
  <c r="S186" i="22"/>
  <c r="S187" i="22"/>
  <c r="S188" i="22"/>
  <c r="S189" i="22"/>
  <c r="S190" i="22"/>
  <c r="S191" i="22"/>
  <c r="S192" i="22"/>
  <c r="S193" i="22"/>
  <c r="S194" i="22"/>
  <c r="S195" i="22"/>
  <c r="S196" i="22"/>
  <c r="S197" i="22"/>
  <c r="S198" i="22"/>
  <c r="S199" i="22"/>
  <c r="S200" i="22"/>
  <c r="S201" i="22"/>
  <c r="S202" i="22"/>
  <c r="S203" i="22"/>
  <c r="S204" i="22"/>
  <c r="S205" i="22"/>
  <c r="S206" i="22"/>
  <c r="S207" i="22"/>
  <c r="S208" i="22"/>
  <c r="S209" i="22"/>
  <c r="S210" i="22"/>
  <c r="S211" i="22"/>
  <c r="S212" i="22"/>
  <c r="S213" i="22"/>
  <c r="S214" i="22"/>
  <c r="S215" i="22"/>
  <c r="S216" i="22"/>
  <c r="R117" i="22"/>
  <c r="R118" i="22"/>
  <c r="R119" i="22"/>
  <c r="R120" i="22"/>
  <c r="R121" i="22"/>
  <c r="R122" i="22"/>
  <c r="R123" i="22"/>
  <c r="R124" i="22"/>
  <c r="R125" i="22"/>
  <c r="R126" i="22"/>
  <c r="R127" i="22"/>
  <c r="R128" i="22"/>
  <c r="R129" i="22"/>
  <c r="R130" i="22"/>
  <c r="R131" i="22"/>
  <c r="R132" i="22"/>
  <c r="R133" i="22"/>
  <c r="R134" i="22"/>
  <c r="R135" i="22"/>
  <c r="R136" i="22"/>
  <c r="R137" i="22"/>
  <c r="R138" i="22"/>
  <c r="R139" i="22"/>
  <c r="R140" i="22"/>
  <c r="R141" i="22"/>
  <c r="R142" i="22"/>
  <c r="R143" i="22"/>
  <c r="R144" i="22"/>
  <c r="R145" i="22"/>
  <c r="R146" i="22"/>
  <c r="R147" i="22"/>
  <c r="R148" i="22"/>
  <c r="R149" i="22"/>
  <c r="R150" i="22"/>
  <c r="R151" i="22"/>
  <c r="R152" i="22"/>
  <c r="R153" i="22"/>
  <c r="R154" i="22"/>
  <c r="R155" i="22"/>
  <c r="R156" i="22"/>
  <c r="R157" i="22"/>
  <c r="R158" i="22"/>
  <c r="R159" i="22"/>
  <c r="R160" i="22"/>
  <c r="R161" i="22"/>
  <c r="R162" i="22"/>
  <c r="R163" i="22"/>
  <c r="R164" i="22"/>
  <c r="R165" i="22"/>
  <c r="R166" i="22"/>
  <c r="R167" i="22"/>
  <c r="R168" i="22"/>
  <c r="R169" i="22"/>
  <c r="R170" i="22"/>
  <c r="R171" i="22"/>
  <c r="R172" i="22"/>
  <c r="R173" i="22"/>
  <c r="R174" i="22"/>
  <c r="R175" i="22"/>
  <c r="R176" i="22"/>
  <c r="R177" i="22"/>
  <c r="R178" i="22"/>
  <c r="R179" i="22"/>
  <c r="R180" i="22"/>
  <c r="R181" i="22"/>
  <c r="R182" i="22"/>
  <c r="R183" i="22"/>
  <c r="R184" i="22"/>
  <c r="R185" i="22"/>
  <c r="R186" i="22"/>
  <c r="R187" i="22"/>
  <c r="R188" i="22"/>
  <c r="R189" i="22"/>
  <c r="R190" i="22"/>
  <c r="R191" i="22"/>
  <c r="R192" i="22"/>
  <c r="R193" i="22"/>
  <c r="R194" i="22"/>
  <c r="R195" i="22"/>
  <c r="R196" i="22"/>
  <c r="R197" i="22"/>
  <c r="R198" i="22"/>
  <c r="R199" i="22"/>
  <c r="R200" i="22"/>
  <c r="R201" i="22"/>
  <c r="R202" i="22"/>
  <c r="R203" i="22"/>
  <c r="R204" i="22"/>
  <c r="R205" i="22"/>
  <c r="R206" i="22"/>
  <c r="R207" i="22"/>
  <c r="R208" i="22"/>
  <c r="R209" i="22"/>
  <c r="R210" i="22"/>
  <c r="R211" i="22"/>
  <c r="R212" i="22"/>
  <c r="R213" i="22"/>
  <c r="R214" i="22"/>
  <c r="R215" i="22"/>
  <c r="R216" i="22"/>
  <c r="R116" i="22"/>
  <c r="S116" i="22"/>
  <c r="T116" i="22"/>
  <c r="U116" i="22"/>
  <c r="V116" i="22"/>
  <c r="W116" i="22"/>
  <c r="X116" i="22"/>
  <c r="Y116" i="22"/>
  <c r="Z116" i="22"/>
  <c r="AA116" i="22"/>
  <c r="AB116" i="22"/>
  <c r="AC116" i="22"/>
  <c r="AD116" i="22"/>
  <c r="AE116" i="22"/>
  <c r="AF116" i="22"/>
  <c r="AG116" i="22"/>
  <c r="AH116" i="22"/>
  <c r="AI116" i="22"/>
  <c r="AJ116" i="22"/>
  <c r="AK116" i="22"/>
  <c r="AL116" i="22"/>
  <c r="AM116" i="22"/>
  <c r="AN116" i="22"/>
  <c r="AO116" i="22"/>
  <c r="AP116" i="22"/>
  <c r="AQ116" i="22"/>
  <c r="AR116" i="22"/>
  <c r="AS116" i="22"/>
  <c r="AT116" i="22"/>
  <c r="AU116" i="22"/>
  <c r="AV116" i="22"/>
  <c r="AW116" i="22"/>
  <c r="AX116" i="22"/>
  <c r="AY116" i="22"/>
  <c r="AZ116" i="22"/>
  <c r="BA116" i="22"/>
  <c r="BB116" i="22"/>
  <c r="BC116" i="22"/>
  <c r="BD116" i="22"/>
  <c r="BE116" i="22"/>
  <c r="Q117" i="22"/>
  <c r="Q118" i="22"/>
  <c r="Q119" i="22"/>
  <c r="Q120" i="22"/>
  <c r="Q121" i="22"/>
  <c r="Q122" i="22"/>
  <c r="Q123" i="22"/>
  <c r="Q124" i="22"/>
  <c r="Q125" i="22"/>
  <c r="Q126" i="22"/>
  <c r="Q127" i="22"/>
  <c r="Q128" i="22"/>
  <c r="Q129" i="22"/>
  <c r="Q130" i="22"/>
  <c r="Q131" i="22"/>
  <c r="Q132" i="22"/>
  <c r="Q133" i="22"/>
  <c r="Q134" i="22"/>
  <c r="Q135" i="22"/>
  <c r="Q136" i="22"/>
  <c r="Q137" i="22"/>
  <c r="Q138" i="22"/>
  <c r="Q139" i="22"/>
  <c r="Q140" i="22"/>
  <c r="Q141" i="22"/>
  <c r="Q142" i="22"/>
  <c r="Q143" i="22"/>
  <c r="Q144" i="22"/>
  <c r="Q145" i="22"/>
  <c r="Q146" i="22"/>
  <c r="Q147" i="22"/>
  <c r="Q148" i="22"/>
  <c r="Q149" i="22"/>
  <c r="Q150" i="22"/>
  <c r="Q151" i="22"/>
  <c r="Q152" i="22"/>
  <c r="Q153" i="22"/>
  <c r="Q154" i="22"/>
  <c r="Q155" i="22"/>
  <c r="Q156" i="22"/>
  <c r="Q157" i="22"/>
  <c r="Q158" i="22"/>
  <c r="Q159" i="22"/>
  <c r="Q160" i="22"/>
  <c r="Q161" i="22"/>
  <c r="Q162" i="22"/>
  <c r="Q163" i="22"/>
  <c r="Q164" i="22"/>
  <c r="Q165" i="22"/>
  <c r="Q166" i="22"/>
  <c r="Q167" i="22"/>
  <c r="Q168" i="22"/>
  <c r="Q169" i="22"/>
  <c r="Q170" i="22"/>
  <c r="Q171" i="22"/>
  <c r="Q172" i="22"/>
  <c r="Q173" i="22"/>
  <c r="Q174" i="22"/>
  <c r="Q175" i="22"/>
  <c r="Q176" i="22"/>
  <c r="Q177" i="22"/>
  <c r="Q178" i="22"/>
  <c r="Q179" i="22"/>
  <c r="Q180" i="22"/>
  <c r="Q181" i="22"/>
  <c r="Q182" i="22"/>
  <c r="Q183" i="22"/>
  <c r="Q184" i="22"/>
  <c r="Q185" i="22"/>
  <c r="Q186" i="22"/>
  <c r="Q187" i="22"/>
  <c r="Q188" i="22"/>
  <c r="Q189" i="22"/>
  <c r="Q190" i="22"/>
  <c r="Q191" i="22"/>
  <c r="Q192" i="22"/>
  <c r="Q193" i="22"/>
  <c r="Q194" i="22"/>
  <c r="Q195" i="22"/>
  <c r="Q196" i="22"/>
  <c r="Q197" i="22"/>
  <c r="Q198" i="22"/>
  <c r="Q199" i="22"/>
  <c r="Q200" i="22"/>
  <c r="Q201" i="22"/>
  <c r="Q202" i="22"/>
  <c r="Q203" i="22"/>
  <c r="Q204" i="22"/>
  <c r="Q205" i="22"/>
  <c r="Q206" i="22"/>
  <c r="Q207" i="22"/>
  <c r="Q208" i="22"/>
  <c r="Q209" i="22"/>
  <c r="Q210" i="22"/>
  <c r="Q211" i="22"/>
  <c r="Q212" i="22"/>
  <c r="Q213" i="22"/>
  <c r="Q214" i="22"/>
  <c r="Q215" i="22"/>
  <c r="Q216" i="22"/>
  <c r="Q116" i="22"/>
  <c r="P119" i="22"/>
  <c r="P120" i="22"/>
  <c r="P121" i="22"/>
  <c r="P122" i="22"/>
  <c r="P123" i="22"/>
  <c r="P124" i="22"/>
  <c r="P125" i="22"/>
  <c r="P126" i="22"/>
  <c r="P127" i="22"/>
  <c r="P128" i="22"/>
  <c r="P129" i="22"/>
  <c r="P130" i="22"/>
  <c r="P131" i="22"/>
  <c r="P132" i="22"/>
  <c r="P133" i="22"/>
  <c r="P134" i="22"/>
  <c r="P135" i="22"/>
  <c r="P136" i="22"/>
  <c r="P137" i="22"/>
  <c r="P138" i="22"/>
  <c r="P139" i="22"/>
  <c r="P140" i="22"/>
  <c r="P141" i="22"/>
  <c r="P142" i="22"/>
  <c r="P143" i="22"/>
  <c r="P144" i="22"/>
  <c r="P145" i="22"/>
  <c r="P146" i="22"/>
  <c r="P147" i="22"/>
  <c r="P148" i="22"/>
  <c r="P149" i="22"/>
  <c r="P150" i="22"/>
  <c r="P151" i="22"/>
  <c r="P152" i="22"/>
  <c r="P153" i="22"/>
  <c r="P154" i="22"/>
  <c r="P155" i="22"/>
  <c r="P156" i="22"/>
  <c r="P157" i="22"/>
  <c r="P158" i="22"/>
  <c r="P159" i="22"/>
  <c r="P160" i="22"/>
  <c r="P161" i="22"/>
  <c r="P162" i="22"/>
  <c r="P163" i="22"/>
  <c r="P164" i="22"/>
  <c r="P165" i="22"/>
  <c r="P166" i="22"/>
  <c r="P167" i="22"/>
  <c r="P168" i="22"/>
  <c r="P169" i="22"/>
  <c r="P170" i="22"/>
  <c r="P171" i="22"/>
  <c r="P172" i="22"/>
  <c r="P173" i="22"/>
  <c r="P174" i="22"/>
  <c r="P175" i="22"/>
  <c r="P176" i="22"/>
  <c r="P177" i="22"/>
  <c r="P178" i="22"/>
  <c r="P179" i="22"/>
  <c r="P180" i="22"/>
  <c r="P181" i="22"/>
  <c r="P182" i="22"/>
  <c r="P183" i="22"/>
  <c r="P184" i="22"/>
  <c r="P185" i="22"/>
  <c r="P186" i="22"/>
  <c r="P187" i="22"/>
  <c r="P188" i="22"/>
  <c r="P189" i="22"/>
  <c r="P190" i="22"/>
  <c r="P191" i="22"/>
  <c r="P192" i="22"/>
  <c r="P193" i="22"/>
  <c r="P194" i="22"/>
  <c r="P195" i="22"/>
  <c r="P196" i="22"/>
  <c r="P197" i="22"/>
  <c r="P198" i="22"/>
  <c r="P199" i="22"/>
  <c r="P200" i="22"/>
  <c r="P201" i="22"/>
  <c r="P202" i="22"/>
  <c r="P203" i="22"/>
  <c r="P204" i="22"/>
  <c r="P205" i="22"/>
  <c r="P206" i="22"/>
  <c r="P207" i="22"/>
  <c r="P208" i="22"/>
  <c r="P209" i="22"/>
  <c r="P210" i="22"/>
  <c r="P211" i="22"/>
  <c r="P212" i="22"/>
  <c r="P213" i="22"/>
  <c r="P214" i="22"/>
  <c r="P215" i="22"/>
  <c r="P216" i="22"/>
  <c r="P117" i="22"/>
  <c r="P118" i="22"/>
  <c r="O120" i="22"/>
  <c r="O121" i="22"/>
  <c r="O122" i="22"/>
  <c r="O123" i="22"/>
  <c r="O124" i="22"/>
  <c r="O125" i="22"/>
  <c r="O126" i="22"/>
  <c r="O127" i="22"/>
  <c r="O128" i="22"/>
  <c r="O129" i="22"/>
  <c r="O130" i="22"/>
  <c r="O131" i="22"/>
  <c r="O132" i="22"/>
  <c r="O133" i="22"/>
  <c r="O134" i="22"/>
  <c r="O135" i="22"/>
  <c r="O136" i="22"/>
  <c r="O137" i="22"/>
  <c r="O138" i="22"/>
  <c r="O139" i="22"/>
  <c r="O140" i="22"/>
  <c r="O141" i="22"/>
  <c r="O142" i="22"/>
  <c r="O143" i="22"/>
  <c r="O144" i="22"/>
  <c r="O145" i="22"/>
  <c r="O146" i="22"/>
  <c r="O147" i="22"/>
  <c r="O148" i="22"/>
  <c r="O149" i="22"/>
  <c r="O150" i="22"/>
  <c r="O151" i="22"/>
  <c r="O152" i="22"/>
  <c r="O153" i="22"/>
  <c r="O154" i="22"/>
  <c r="O155" i="22"/>
  <c r="O156" i="22"/>
  <c r="O157" i="22"/>
  <c r="O158" i="22"/>
  <c r="O159" i="22"/>
  <c r="O160" i="22"/>
  <c r="O161" i="22"/>
  <c r="O162" i="22"/>
  <c r="O163" i="22"/>
  <c r="O164" i="22"/>
  <c r="O165" i="22"/>
  <c r="O166" i="22"/>
  <c r="O167" i="22"/>
  <c r="O168" i="22"/>
  <c r="O169" i="22"/>
  <c r="O170" i="22"/>
  <c r="O171" i="22"/>
  <c r="O172" i="22"/>
  <c r="O173" i="22"/>
  <c r="O174" i="22"/>
  <c r="O175" i="22"/>
  <c r="O176" i="22"/>
  <c r="O177" i="22"/>
  <c r="O178" i="22"/>
  <c r="O179" i="22"/>
  <c r="O180" i="22"/>
  <c r="O181" i="22"/>
  <c r="O182" i="22"/>
  <c r="O183" i="22"/>
  <c r="O184" i="22"/>
  <c r="O185" i="22"/>
  <c r="O186" i="22"/>
  <c r="O187" i="22"/>
  <c r="O188" i="22"/>
  <c r="O189" i="22"/>
  <c r="O190" i="22"/>
  <c r="O191" i="22"/>
  <c r="O192" i="22"/>
  <c r="O193" i="22"/>
  <c r="O194" i="22"/>
  <c r="O195" i="22"/>
  <c r="O196" i="22"/>
  <c r="O197" i="22"/>
  <c r="O198" i="22"/>
  <c r="O199" i="22"/>
  <c r="O200" i="22"/>
  <c r="O201" i="22"/>
  <c r="O202" i="22"/>
  <c r="O203" i="22"/>
  <c r="O204" i="22"/>
  <c r="O205" i="22"/>
  <c r="O206" i="22"/>
  <c r="O207" i="22"/>
  <c r="O208" i="22"/>
  <c r="O209" i="22"/>
  <c r="O210" i="22"/>
  <c r="O211" i="22"/>
  <c r="O212" i="22"/>
  <c r="O213" i="22"/>
  <c r="O214" i="22"/>
  <c r="O215" i="22"/>
  <c r="O216" i="22"/>
  <c r="O118" i="22"/>
  <c r="O119"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N146" i="22"/>
  <c r="N147" i="22"/>
  <c r="N148" i="22"/>
  <c r="N149" i="22"/>
  <c r="N150" i="22"/>
  <c r="N151" i="22"/>
  <c r="N152" i="22"/>
  <c r="N153" i="22"/>
  <c r="N154" i="22"/>
  <c r="N155" i="22"/>
  <c r="N156" i="22"/>
  <c r="N157" i="22"/>
  <c r="N158" i="22"/>
  <c r="N159" i="22"/>
  <c r="N160" i="22"/>
  <c r="N161" i="22"/>
  <c r="N162" i="22"/>
  <c r="N163" i="22"/>
  <c r="N164" i="22"/>
  <c r="N165" i="22"/>
  <c r="N166" i="22"/>
  <c r="N167" i="22"/>
  <c r="N168" i="22"/>
  <c r="N169" i="22"/>
  <c r="N170" i="22"/>
  <c r="N171" i="22"/>
  <c r="N172" i="22"/>
  <c r="N173" i="22"/>
  <c r="N174" i="22"/>
  <c r="N175" i="22"/>
  <c r="N176" i="22"/>
  <c r="N177" i="22"/>
  <c r="N178" i="22"/>
  <c r="N179" i="22"/>
  <c r="N180" i="22"/>
  <c r="N181" i="22"/>
  <c r="N182" i="22"/>
  <c r="N183" i="22"/>
  <c r="N184" i="22"/>
  <c r="N185" i="22"/>
  <c r="N186" i="22"/>
  <c r="N187" i="22"/>
  <c r="N188" i="22"/>
  <c r="N189" i="22"/>
  <c r="N190" i="22"/>
  <c r="N191" i="22"/>
  <c r="N192" i="22"/>
  <c r="N193" i="22"/>
  <c r="N194" i="22"/>
  <c r="N195" i="22"/>
  <c r="N196" i="22"/>
  <c r="N197" i="22"/>
  <c r="N198" i="22"/>
  <c r="N199" i="22"/>
  <c r="N200" i="22"/>
  <c r="N201" i="22"/>
  <c r="N202" i="22"/>
  <c r="N203" i="22"/>
  <c r="N204" i="22"/>
  <c r="N205" i="22"/>
  <c r="N206" i="22"/>
  <c r="N207" i="22"/>
  <c r="N208" i="22"/>
  <c r="N209" i="22"/>
  <c r="N210" i="22"/>
  <c r="N211" i="22"/>
  <c r="N212" i="22"/>
  <c r="N213" i="22"/>
  <c r="N214" i="22"/>
  <c r="N215" i="22"/>
  <c r="N216" i="22"/>
  <c r="N119" i="22"/>
  <c r="N120" i="22"/>
  <c r="M122" i="22"/>
  <c r="M123" i="22"/>
  <c r="M124" i="22"/>
  <c r="M125" i="22"/>
  <c r="M126" i="22"/>
  <c r="M127" i="22"/>
  <c r="M128" i="22"/>
  <c r="M129" i="22"/>
  <c r="M130" i="22"/>
  <c r="M131" i="22"/>
  <c r="M132" i="22"/>
  <c r="M133" i="22"/>
  <c r="M134" i="22"/>
  <c r="M135" i="22"/>
  <c r="M136" i="22"/>
  <c r="M137" i="22"/>
  <c r="M138" i="22"/>
  <c r="M139" i="22"/>
  <c r="M140" i="22"/>
  <c r="M141" i="22"/>
  <c r="M142" i="22"/>
  <c r="M143" i="22"/>
  <c r="M144" i="22"/>
  <c r="M145" i="22"/>
  <c r="M146" i="22"/>
  <c r="M147" i="22"/>
  <c r="M148" i="22"/>
  <c r="M149" i="22"/>
  <c r="M150" i="22"/>
  <c r="M151" i="22"/>
  <c r="M152" i="22"/>
  <c r="M153" i="22"/>
  <c r="M154" i="22"/>
  <c r="M155" i="22"/>
  <c r="M156" i="22"/>
  <c r="M157" i="22"/>
  <c r="M158" i="22"/>
  <c r="M159" i="22"/>
  <c r="M160" i="22"/>
  <c r="M161" i="22"/>
  <c r="M162" i="22"/>
  <c r="M163" i="22"/>
  <c r="M164" i="22"/>
  <c r="M165" i="22"/>
  <c r="M166" i="22"/>
  <c r="M167" i="22"/>
  <c r="M168" i="22"/>
  <c r="M169" i="22"/>
  <c r="M170" i="22"/>
  <c r="M171" i="22"/>
  <c r="M172" i="22"/>
  <c r="M173" i="22"/>
  <c r="M174" i="22"/>
  <c r="M175" i="22"/>
  <c r="M176" i="22"/>
  <c r="M177" i="22"/>
  <c r="M178" i="22"/>
  <c r="M179" i="22"/>
  <c r="M180" i="22"/>
  <c r="M181" i="22"/>
  <c r="M182" i="22"/>
  <c r="M183" i="22"/>
  <c r="M184" i="22"/>
  <c r="M185" i="22"/>
  <c r="M186" i="22"/>
  <c r="M187" i="22"/>
  <c r="M188" i="22"/>
  <c r="M189" i="22"/>
  <c r="M190" i="22"/>
  <c r="M191" i="22"/>
  <c r="M192" i="22"/>
  <c r="M193" i="22"/>
  <c r="M194" i="22"/>
  <c r="M195" i="22"/>
  <c r="M196" i="22"/>
  <c r="M197" i="22"/>
  <c r="M198" i="22"/>
  <c r="M199" i="22"/>
  <c r="M200" i="22"/>
  <c r="M201" i="22"/>
  <c r="M202" i="22"/>
  <c r="M203" i="22"/>
  <c r="M204" i="22"/>
  <c r="M205" i="22"/>
  <c r="M206" i="22"/>
  <c r="M207" i="22"/>
  <c r="M208" i="22"/>
  <c r="M209" i="22"/>
  <c r="M210" i="22"/>
  <c r="M211" i="22"/>
  <c r="M212" i="22"/>
  <c r="M213" i="22"/>
  <c r="M214" i="22"/>
  <c r="M215" i="22"/>
  <c r="M216" i="22"/>
  <c r="M120" i="22"/>
  <c r="M121"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46" i="22"/>
  <c r="L147" i="22"/>
  <c r="L148" i="22"/>
  <c r="L149" i="22"/>
  <c r="L150" i="22"/>
  <c r="L151" i="22"/>
  <c r="L152" i="22"/>
  <c r="L153" i="22"/>
  <c r="L154" i="22"/>
  <c r="L155" i="22"/>
  <c r="L156" i="22"/>
  <c r="L157" i="22"/>
  <c r="L158" i="22"/>
  <c r="L159" i="22"/>
  <c r="L160" i="22"/>
  <c r="L161" i="22"/>
  <c r="L162" i="22"/>
  <c r="L163" i="22"/>
  <c r="L164" i="22"/>
  <c r="L165" i="22"/>
  <c r="L166" i="22"/>
  <c r="L167" i="22"/>
  <c r="L168" i="22"/>
  <c r="L169" i="22"/>
  <c r="L170" i="22"/>
  <c r="L171" i="22"/>
  <c r="L172" i="22"/>
  <c r="L173" i="22"/>
  <c r="L174" i="22"/>
  <c r="L175" i="22"/>
  <c r="L176" i="22"/>
  <c r="L177" i="22"/>
  <c r="L178" i="22"/>
  <c r="L179" i="22"/>
  <c r="L180" i="22"/>
  <c r="L181" i="22"/>
  <c r="L182" i="22"/>
  <c r="L183" i="22"/>
  <c r="L184" i="22"/>
  <c r="L185" i="22"/>
  <c r="L186" i="22"/>
  <c r="L187" i="22"/>
  <c r="L188" i="22"/>
  <c r="L189" i="22"/>
  <c r="L190" i="22"/>
  <c r="L191" i="22"/>
  <c r="L192" i="22"/>
  <c r="L193" i="22"/>
  <c r="L194" i="22"/>
  <c r="L195" i="22"/>
  <c r="L196" i="22"/>
  <c r="L197" i="22"/>
  <c r="L198" i="22"/>
  <c r="L199" i="22"/>
  <c r="L200" i="22"/>
  <c r="L201" i="22"/>
  <c r="L202" i="22"/>
  <c r="L203" i="22"/>
  <c r="L204" i="22"/>
  <c r="L205" i="22"/>
  <c r="L206" i="22"/>
  <c r="L207" i="22"/>
  <c r="L208" i="22"/>
  <c r="L209" i="22"/>
  <c r="L210" i="22"/>
  <c r="L211" i="22"/>
  <c r="L212" i="22"/>
  <c r="L213" i="22"/>
  <c r="L214" i="22"/>
  <c r="L215" i="22"/>
  <c r="L216" i="22"/>
  <c r="L121" i="22"/>
  <c r="L122" i="22"/>
  <c r="K124" i="22"/>
  <c r="K125" i="22"/>
  <c r="K126" i="22"/>
  <c r="K127" i="22"/>
  <c r="K128" i="22"/>
  <c r="K129" i="22"/>
  <c r="K130" i="22"/>
  <c r="K131" i="22"/>
  <c r="K132" i="22"/>
  <c r="K133" i="22"/>
  <c r="K134" i="22"/>
  <c r="K135" i="22"/>
  <c r="K136" i="22"/>
  <c r="K137" i="22"/>
  <c r="K138" i="22"/>
  <c r="K139" i="22"/>
  <c r="K140" i="22"/>
  <c r="K141" i="22"/>
  <c r="K142" i="22"/>
  <c r="K143" i="22"/>
  <c r="K144" i="22"/>
  <c r="K145" i="22"/>
  <c r="K146" i="22"/>
  <c r="K147" i="22"/>
  <c r="K148" i="22"/>
  <c r="K149" i="22"/>
  <c r="K150" i="22"/>
  <c r="K151" i="22"/>
  <c r="K152" i="22"/>
  <c r="K153" i="22"/>
  <c r="K154" i="22"/>
  <c r="K155" i="22"/>
  <c r="K156" i="22"/>
  <c r="K157" i="22"/>
  <c r="K158" i="22"/>
  <c r="K159" i="22"/>
  <c r="K160" i="22"/>
  <c r="K161" i="22"/>
  <c r="K162" i="22"/>
  <c r="K163" i="22"/>
  <c r="K164" i="22"/>
  <c r="K165" i="22"/>
  <c r="K166" i="22"/>
  <c r="K167" i="22"/>
  <c r="K168" i="22"/>
  <c r="K169" i="22"/>
  <c r="K170" i="22"/>
  <c r="K171" i="22"/>
  <c r="K172" i="22"/>
  <c r="K173" i="22"/>
  <c r="K174" i="22"/>
  <c r="K175" i="22"/>
  <c r="K176" i="22"/>
  <c r="K177" i="22"/>
  <c r="K178" i="22"/>
  <c r="K179" i="22"/>
  <c r="K180" i="22"/>
  <c r="K181" i="22"/>
  <c r="K182" i="22"/>
  <c r="K183" i="22"/>
  <c r="K184" i="22"/>
  <c r="K185" i="22"/>
  <c r="K186" i="22"/>
  <c r="K187" i="22"/>
  <c r="K188" i="22"/>
  <c r="K189" i="22"/>
  <c r="K190" i="22"/>
  <c r="K191" i="22"/>
  <c r="K192" i="22"/>
  <c r="K193" i="22"/>
  <c r="K194" i="22"/>
  <c r="K195" i="22"/>
  <c r="K196" i="22"/>
  <c r="K197" i="22"/>
  <c r="K198" i="22"/>
  <c r="K199" i="22"/>
  <c r="K200" i="22"/>
  <c r="K201" i="22"/>
  <c r="K202" i="22"/>
  <c r="K203" i="22"/>
  <c r="K204" i="22"/>
  <c r="K205" i="22"/>
  <c r="K206" i="22"/>
  <c r="K207" i="22"/>
  <c r="K208" i="22"/>
  <c r="K209" i="22"/>
  <c r="K210" i="22"/>
  <c r="K211" i="22"/>
  <c r="K212" i="22"/>
  <c r="K213" i="22"/>
  <c r="K214" i="22"/>
  <c r="K215" i="22"/>
  <c r="K216" i="22"/>
  <c r="K122" i="22"/>
  <c r="K123" i="22"/>
  <c r="J125" i="22"/>
  <c r="J126" i="22"/>
  <c r="J127" i="22"/>
  <c r="J128" i="22"/>
  <c r="J129" i="22"/>
  <c r="J130" i="22"/>
  <c r="J131" i="22"/>
  <c r="J132" i="22"/>
  <c r="J133" i="22"/>
  <c r="J134" i="22"/>
  <c r="J135" i="22"/>
  <c r="J136" i="22"/>
  <c r="J137" i="22"/>
  <c r="J138" i="22"/>
  <c r="J139" i="22"/>
  <c r="J140" i="22"/>
  <c r="J141" i="22"/>
  <c r="J142" i="22"/>
  <c r="J143" i="22"/>
  <c r="J144" i="22"/>
  <c r="J145" i="22"/>
  <c r="J146" i="22"/>
  <c r="J147" i="22"/>
  <c r="J148" i="22"/>
  <c r="J149" i="22"/>
  <c r="J150" i="22"/>
  <c r="J151" i="22"/>
  <c r="J152" i="22"/>
  <c r="J153" i="22"/>
  <c r="J154" i="22"/>
  <c r="J155" i="22"/>
  <c r="J156" i="22"/>
  <c r="J157" i="22"/>
  <c r="J158" i="22"/>
  <c r="J159" i="22"/>
  <c r="J160" i="22"/>
  <c r="J161" i="22"/>
  <c r="J162" i="22"/>
  <c r="J163" i="22"/>
  <c r="J164" i="22"/>
  <c r="J165" i="22"/>
  <c r="J166" i="22"/>
  <c r="J167" i="22"/>
  <c r="J168" i="22"/>
  <c r="J169" i="22"/>
  <c r="J170" i="22"/>
  <c r="J171" i="22"/>
  <c r="J172" i="22"/>
  <c r="J173" i="22"/>
  <c r="J174" i="22"/>
  <c r="J175" i="22"/>
  <c r="J176" i="22"/>
  <c r="J177" i="22"/>
  <c r="J178" i="22"/>
  <c r="J179" i="22"/>
  <c r="J180" i="22"/>
  <c r="J181" i="22"/>
  <c r="J182" i="22"/>
  <c r="J183" i="22"/>
  <c r="J184" i="22"/>
  <c r="J185" i="22"/>
  <c r="J186" i="22"/>
  <c r="J187" i="22"/>
  <c r="J188" i="22"/>
  <c r="J189" i="22"/>
  <c r="J190" i="22"/>
  <c r="J191" i="22"/>
  <c r="J192" i="22"/>
  <c r="J193" i="22"/>
  <c r="J194" i="22"/>
  <c r="J195" i="22"/>
  <c r="J196" i="22"/>
  <c r="J197" i="22"/>
  <c r="J198" i="22"/>
  <c r="J199" i="22"/>
  <c r="J200" i="22"/>
  <c r="J201" i="22"/>
  <c r="J202" i="22"/>
  <c r="J203" i="22"/>
  <c r="J204" i="22"/>
  <c r="J205" i="22"/>
  <c r="J206" i="22"/>
  <c r="J207" i="22"/>
  <c r="J208" i="22"/>
  <c r="J209" i="22"/>
  <c r="J210" i="22"/>
  <c r="J211" i="22"/>
  <c r="J212" i="22"/>
  <c r="J213" i="22"/>
  <c r="J214" i="22"/>
  <c r="J215" i="22"/>
  <c r="J216" i="22"/>
  <c r="J123" i="22"/>
  <c r="J124" i="22"/>
  <c r="I126" i="22"/>
  <c r="I127" i="22"/>
  <c r="I128" i="22"/>
  <c r="I129" i="22"/>
  <c r="I130" i="22"/>
  <c r="I131" i="22"/>
  <c r="I132" i="22"/>
  <c r="I133" i="22"/>
  <c r="I134" i="22"/>
  <c r="I135" i="22"/>
  <c r="I136" i="22"/>
  <c r="I137" i="22"/>
  <c r="I138" i="22"/>
  <c r="I139" i="22"/>
  <c r="I140" i="22"/>
  <c r="I141" i="22"/>
  <c r="I142" i="22"/>
  <c r="I143" i="22"/>
  <c r="I144" i="22"/>
  <c r="I145" i="22"/>
  <c r="I146" i="22"/>
  <c r="I147" i="22"/>
  <c r="I148" i="22"/>
  <c r="I149" i="22"/>
  <c r="I150" i="22"/>
  <c r="I151" i="22"/>
  <c r="I152" i="22"/>
  <c r="I153" i="22"/>
  <c r="I154" i="22"/>
  <c r="I155" i="22"/>
  <c r="I156" i="22"/>
  <c r="I157" i="22"/>
  <c r="I158" i="22"/>
  <c r="I159" i="22"/>
  <c r="I160" i="22"/>
  <c r="I161" i="22"/>
  <c r="I162" i="22"/>
  <c r="I163" i="22"/>
  <c r="I164" i="22"/>
  <c r="I165" i="22"/>
  <c r="I166" i="22"/>
  <c r="I167" i="22"/>
  <c r="I168" i="22"/>
  <c r="I169" i="22"/>
  <c r="I170" i="22"/>
  <c r="I171" i="22"/>
  <c r="I172" i="22"/>
  <c r="I173" i="22"/>
  <c r="I174" i="22"/>
  <c r="I175" i="22"/>
  <c r="I176" i="22"/>
  <c r="I177" i="22"/>
  <c r="I178" i="22"/>
  <c r="I179" i="22"/>
  <c r="I180" i="22"/>
  <c r="I181" i="22"/>
  <c r="I182" i="22"/>
  <c r="I183" i="22"/>
  <c r="I184" i="22"/>
  <c r="I185" i="22"/>
  <c r="I186" i="22"/>
  <c r="I187" i="22"/>
  <c r="I188" i="22"/>
  <c r="I189" i="22"/>
  <c r="I190" i="22"/>
  <c r="I191" i="22"/>
  <c r="I192" i="22"/>
  <c r="I193" i="22"/>
  <c r="I194" i="22"/>
  <c r="I195" i="22"/>
  <c r="I196" i="22"/>
  <c r="I197" i="22"/>
  <c r="I198" i="22"/>
  <c r="I199" i="22"/>
  <c r="I200" i="22"/>
  <c r="I201" i="22"/>
  <c r="I202" i="22"/>
  <c r="I203" i="22"/>
  <c r="I204" i="22"/>
  <c r="I205" i="22"/>
  <c r="I206" i="22"/>
  <c r="I207" i="22"/>
  <c r="I208" i="22"/>
  <c r="I209" i="22"/>
  <c r="I210" i="22"/>
  <c r="I211" i="22"/>
  <c r="I212" i="22"/>
  <c r="I213" i="22"/>
  <c r="I214" i="22"/>
  <c r="I215" i="22"/>
  <c r="I216" i="22"/>
  <c r="I124" i="22"/>
  <c r="I125" i="22"/>
  <c r="H127" i="22"/>
  <c r="H128" i="22"/>
  <c r="H129" i="22"/>
  <c r="H130" i="22"/>
  <c r="H131" i="22"/>
  <c r="H132" i="22"/>
  <c r="H133" i="22"/>
  <c r="H134" i="22"/>
  <c r="H135" i="22"/>
  <c r="H136" i="22"/>
  <c r="H137" i="22"/>
  <c r="H138" i="22"/>
  <c r="H139" i="22"/>
  <c r="H140" i="22"/>
  <c r="H141" i="22"/>
  <c r="H142" i="22"/>
  <c r="H143" i="22"/>
  <c r="H144" i="22"/>
  <c r="H145" i="22"/>
  <c r="H146" i="22"/>
  <c r="H147" i="22"/>
  <c r="H148" i="22"/>
  <c r="H149" i="22"/>
  <c r="H150" i="22"/>
  <c r="H151" i="22"/>
  <c r="H152" i="22"/>
  <c r="H153" i="22"/>
  <c r="H154" i="22"/>
  <c r="H155" i="22"/>
  <c r="H156" i="22"/>
  <c r="H157" i="22"/>
  <c r="H158" i="22"/>
  <c r="H159" i="22"/>
  <c r="H160" i="22"/>
  <c r="H161" i="22"/>
  <c r="H162" i="22"/>
  <c r="H163" i="22"/>
  <c r="H164" i="22"/>
  <c r="H165" i="22"/>
  <c r="H166" i="22"/>
  <c r="H167" i="22"/>
  <c r="H168" i="22"/>
  <c r="H169" i="22"/>
  <c r="H170" i="22"/>
  <c r="H171" i="22"/>
  <c r="H172" i="22"/>
  <c r="H173" i="22"/>
  <c r="H174" i="22"/>
  <c r="H175" i="22"/>
  <c r="H176" i="22"/>
  <c r="H177" i="22"/>
  <c r="H178" i="22"/>
  <c r="H179" i="22"/>
  <c r="H180" i="22"/>
  <c r="H181" i="22"/>
  <c r="H182" i="22"/>
  <c r="H183" i="22"/>
  <c r="H184" i="22"/>
  <c r="H185" i="22"/>
  <c r="H186" i="22"/>
  <c r="H187" i="22"/>
  <c r="H188" i="22"/>
  <c r="H189" i="22"/>
  <c r="H190" i="22"/>
  <c r="H191" i="22"/>
  <c r="H192" i="22"/>
  <c r="H193" i="22"/>
  <c r="H194" i="22"/>
  <c r="H195" i="22"/>
  <c r="H196" i="22"/>
  <c r="H197" i="22"/>
  <c r="H198" i="22"/>
  <c r="H199" i="22"/>
  <c r="H200" i="22"/>
  <c r="H201" i="22"/>
  <c r="H202" i="22"/>
  <c r="H203" i="22"/>
  <c r="H204" i="22"/>
  <c r="H205" i="22"/>
  <c r="H206" i="22"/>
  <c r="H207" i="22"/>
  <c r="H208" i="22"/>
  <c r="H209" i="22"/>
  <c r="H210" i="22"/>
  <c r="H211" i="22"/>
  <c r="H212" i="22"/>
  <c r="H213" i="22"/>
  <c r="H214" i="22"/>
  <c r="H215" i="22"/>
  <c r="H216" i="22"/>
  <c r="H125" i="22"/>
  <c r="H126" i="22"/>
  <c r="G128" i="22"/>
  <c r="G129" i="22"/>
  <c r="G130" i="22"/>
  <c r="G131" i="22"/>
  <c r="G132" i="22"/>
  <c r="G133" i="22"/>
  <c r="G134" i="22"/>
  <c r="G135" i="22"/>
  <c r="G136" i="22"/>
  <c r="G137" i="22"/>
  <c r="G138" i="22"/>
  <c r="G139" i="22"/>
  <c r="G140" i="22"/>
  <c r="G141" i="22"/>
  <c r="G142" i="22"/>
  <c r="G143" i="22"/>
  <c r="G144" i="22"/>
  <c r="G145" i="22"/>
  <c r="G146" i="22"/>
  <c r="G147" i="22"/>
  <c r="G148" i="22"/>
  <c r="G149" i="22"/>
  <c r="G150" i="22"/>
  <c r="G151" i="22"/>
  <c r="G152" i="22"/>
  <c r="G153" i="22"/>
  <c r="G154" i="22"/>
  <c r="G155" i="22"/>
  <c r="G156" i="22"/>
  <c r="G157" i="22"/>
  <c r="G158" i="22"/>
  <c r="G159" i="22"/>
  <c r="G160" i="22"/>
  <c r="G161" i="22"/>
  <c r="G162" i="22"/>
  <c r="G163" i="22"/>
  <c r="G164" i="22"/>
  <c r="G165" i="22"/>
  <c r="G166" i="22"/>
  <c r="G167" i="22"/>
  <c r="G168" i="22"/>
  <c r="G169" i="22"/>
  <c r="G170" i="22"/>
  <c r="G171" i="22"/>
  <c r="G172" i="22"/>
  <c r="G173" i="22"/>
  <c r="G174" i="22"/>
  <c r="G175" i="22"/>
  <c r="G176" i="22"/>
  <c r="G177" i="22"/>
  <c r="G178" i="22"/>
  <c r="G179" i="22"/>
  <c r="G180" i="22"/>
  <c r="G181" i="22"/>
  <c r="G182" i="22"/>
  <c r="G183" i="22"/>
  <c r="G184" i="22"/>
  <c r="G185" i="22"/>
  <c r="G186" i="22"/>
  <c r="G187" i="22"/>
  <c r="G188" i="22"/>
  <c r="G189" i="22"/>
  <c r="G190" i="22"/>
  <c r="G191" i="22"/>
  <c r="G192" i="22"/>
  <c r="G193" i="22"/>
  <c r="G194" i="22"/>
  <c r="G195" i="22"/>
  <c r="G196" i="22"/>
  <c r="G197" i="22"/>
  <c r="G198" i="22"/>
  <c r="G199" i="22"/>
  <c r="G200" i="22"/>
  <c r="G201" i="22"/>
  <c r="G202" i="22"/>
  <c r="G203" i="22"/>
  <c r="G204" i="22"/>
  <c r="G205" i="22"/>
  <c r="G206" i="22"/>
  <c r="G207" i="22"/>
  <c r="G208" i="22"/>
  <c r="G209" i="22"/>
  <c r="G210" i="22"/>
  <c r="G211" i="22"/>
  <c r="G212" i="22"/>
  <c r="G213" i="22"/>
  <c r="G214" i="22"/>
  <c r="G215" i="22"/>
  <c r="G216" i="22"/>
  <c r="G126" i="22"/>
  <c r="G127" i="22"/>
  <c r="F128" i="22"/>
  <c r="F129" i="22"/>
  <c r="F130" i="22"/>
  <c r="F131" i="22"/>
  <c r="F132" i="22"/>
  <c r="F133" i="22"/>
  <c r="F134" i="22"/>
  <c r="F135" i="22"/>
  <c r="F136" i="22"/>
  <c r="F137" i="22"/>
  <c r="F138" i="22"/>
  <c r="F139" i="22"/>
  <c r="F140" i="22"/>
  <c r="F141" i="22"/>
  <c r="F142" i="22"/>
  <c r="F143" i="22"/>
  <c r="F144" i="22"/>
  <c r="F145" i="22"/>
  <c r="F146" i="22"/>
  <c r="F147" i="22"/>
  <c r="F148" i="22"/>
  <c r="F149" i="22"/>
  <c r="F150" i="22"/>
  <c r="F151" i="22"/>
  <c r="F152" i="22"/>
  <c r="F153" i="22"/>
  <c r="F154" i="22"/>
  <c r="F155" i="22"/>
  <c r="F156" i="22"/>
  <c r="F157" i="22"/>
  <c r="F158" i="22"/>
  <c r="F159" i="22"/>
  <c r="F160" i="22"/>
  <c r="F161" i="22"/>
  <c r="F162" i="22"/>
  <c r="F163" i="22"/>
  <c r="F164" i="22"/>
  <c r="F165" i="22"/>
  <c r="F166" i="22"/>
  <c r="F167" i="22"/>
  <c r="F168" i="22"/>
  <c r="F169" i="22"/>
  <c r="F170" i="22"/>
  <c r="F171" i="22"/>
  <c r="F172" i="22"/>
  <c r="F173" i="22"/>
  <c r="F174" i="22"/>
  <c r="F175" i="22"/>
  <c r="F176" i="22"/>
  <c r="F177" i="22"/>
  <c r="F178" i="22"/>
  <c r="F179" i="22"/>
  <c r="F180" i="22"/>
  <c r="F181" i="22"/>
  <c r="F182" i="22"/>
  <c r="F183" i="22"/>
  <c r="F184" i="22"/>
  <c r="F185" i="22"/>
  <c r="F186" i="22"/>
  <c r="F187" i="22"/>
  <c r="F188" i="22"/>
  <c r="F189" i="22"/>
  <c r="F190" i="22"/>
  <c r="F191" i="22"/>
  <c r="F192" i="22"/>
  <c r="F193" i="22"/>
  <c r="F194" i="22"/>
  <c r="F195" i="22"/>
  <c r="F196" i="22"/>
  <c r="F197" i="22"/>
  <c r="F198" i="22"/>
  <c r="F199" i="22"/>
  <c r="F200" i="22"/>
  <c r="F201" i="22"/>
  <c r="F202" i="22"/>
  <c r="F203" i="22"/>
  <c r="F204" i="22"/>
  <c r="F205" i="22"/>
  <c r="F206" i="22"/>
  <c r="F207" i="22"/>
  <c r="F208" i="22"/>
  <c r="F209" i="22"/>
  <c r="F210" i="22"/>
  <c r="F211" i="22"/>
  <c r="F212" i="22"/>
  <c r="F213" i="22"/>
  <c r="F214" i="22"/>
  <c r="F215" i="22"/>
  <c r="F216" i="22"/>
  <c r="F127" i="22"/>
  <c r="E130" i="22"/>
  <c r="E131" i="22"/>
  <c r="E132" i="22"/>
  <c r="E133" i="22"/>
  <c r="E134" i="22"/>
  <c r="E135" i="22"/>
  <c r="E136" i="22"/>
  <c r="E137" i="22"/>
  <c r="E138" i="22"/>
  <c r="E139" i="22"/>
  <c r="E140" i="22"/>
  <c r="E141" i="22"/>
  <c r="E142" i="22"/>
  <c r="E143" i="22"/>
  <c r="E144" i="22"/>
  <c r="E145" i="22"/>
  <c r="E146" i="22"/>
  <c r="E147" i="22"/>
  <c r="E148" i="22"/>
  <c r="E149" i="22"/>
  <c r="E150" i="22"/>
  <c r="E151" i="22"/>
  <c r="E152" i="22"/>
  <c r="E153" i="22"/>
  <c r="E154" i="22"/>
  <c r="E155" i="22"/>
  <c r="E156" i="22"/>
  <c r="E157" i="22"/>
  <c r="E158" i="22"/>
  <c r="E159" i="22"/>
  <c r="E160" i="22"/>
  <c r="E161" i="22"/>
  <c r="E162" i="22"/>
  <c r="E163" i="22"/>
  <c r="E164" i="22"/>
  <c r="E165" i="22"/>
  <c r="E166" i="22"/>
  <c r="E167" i="22"/>
  <c r="E168" i="22"/>
  <c r="E169" i="22"/>
  <c r="E170" i="22"/>
  <c r="E171" i="22"/>
  <c r="E172" i="22"/>
  <c r="E173" i="22"/>
  <c r="E174" i="22"/>
  <c r="E175" i="22"/>
  <c r="E176" i="22"/>
  <c r="E177" i="22"/>
  <c r="E178" i="22"/>
  <c r="E179" i="22"/>
  <c r="E180" i="22"/>
  <c r="E181" i="22"/>
  <c r="E182" i="22"/>
  <c r="E183" i="22"/>
  <c r="E184" i="22"/>
  <c r="E185" i="22"/>
  <c r="E186" i="22"/>
  <c r="E187" i="22"/>
  <c r="E188" i="22"/>
  <c r="E189" i="22"/>
  <c r="E190" i="22"/>
  <c r="E191" i="22"/>
  <c r="E192" i="22"/>
  <c r="E193" i="22"/>
  <c r="E194" i="22"/>
  <c r="E195" i="22"/>
  <c r="E196" i="22"/>
  <c r="E197" i="22"/>
  <c r="E198" i="22"/>
  <c r="E199" i="22"/>
  <c r="E200" i="22"/>
  <c r="E201" i="22"/>
  <c r="E202" i="22"/>
  <c r="E203" i="22"/>
  <c r="E204" i="22"/>
  <c r="E205" i="22"/>
  <c r="E206" i="22"/>
  <c r="E207" i="22"/>
  <c r="E208" i="22"/>
  <c r="E209" i="22"/>
  <c r="E210" i="22"/>
  <c r="E211" i="22"/>
  <c r="E212" i="22"/>
  <c r="E213" i="22"/>
  <c r="E214" i="22"/>
  <c r="E215" i="22"/>
  <c r="E216" i="22"/>
  <c r="E128" i="22"/>
  <c r="E129" i="22"/>
  <c r="D130" i="22"/>
  <c r="D131" i="22"/>
  <c r="D132" i="22"/>
  <c r="D133" i="22"/>
  <c r="D134" i="22"/>
  <c r="D135" i="22"/>
  <c r="D136" i="22"/>
  <c r="D137" i="22"/>
  <c r="D138" i="22"/>
  <c r="D139" i="22"/>
  <c r="D140" i="22"/>
  <c r="D141" i="22"/>
  <c r="D142" i="22"/>
  <c r="D143" i="22"/>
  <c r="D144" i="22"/>
  <c r="D145" i="22"/>
  <c r="D146" i="22"/>
  <c r="D147" i="22"/>
  <c r="D148" i="22"/>
  <c r="D149" i="22"/>
  <c r="D150" i="22"/>
  <c r="D151" i="22"/>
  <c r="D152" i="22"/>
  <c r="D153" i="22"/>
  <c r="D154" i="22"/>
  <c r="D155" i="22"/>
  <c r="D156" i="22"/>
  <c r="D157" i="22"/>
  <c r="D158" i="22"/>
  <c r="D159" i="22"/>
  <c r="D160" i="22"/>
  <c r="D161" i="22"/>
  <c r="D162" i="22"/>
  <c r="D163" i="22"/>
  <c r="D164" i="22"/>
  <c r="D165" i="22"/>
  <c r="D166" i="22"/>
  <c r="D167" i="22"/>
  <c r="D168" i="22"/>
  <c r="D169" i="22"/>
  <c r="D170" i="22"/>
  <c r="D171" i="22"/>
  <c r="D172" i="22"/>
  <c r="D173" i="22"/>
  <c r="D174" i="22"/>
  <c r="D175" i="22"/>
  <c r="D176" i="22"/>
  <c r="D177" i="22"/>
  <c r="D178" i="22"/>
  <c r="D179" i="22"/>
  <c r="D180" i="22"/>
  <c r="D181" i="22"/>
  <c r="D182" i="22"/>
  <c r="D183" i="22"/>
  <c r="D184" i="22"/>
  <c r="D185" i="22"/>
  <c r="D186" i="22"/>
  <c r="D187" i="22"/>
  <c r="D188" i="22"/>
  <c r="D189" i="22"/>
  <c r="D190" i="22"/>
  <c r="D191" i="22"/>
  <c r="D192" i="22"/>
  <c r="D193" i="22"/>
  <c r="D194" i="22"/>
  <c r="D195" i="22"/>
  <c r="D196" i="22"/>
  <c r="D197" i="22"/>
  <c r="D198" i="22"/>
  <c r="D199" i="22"/>
  <c r="D200" i="22"/>
  <c r="D201" i="22"/>
  <c r="D202" i="22"/>
  <c r="D203" i="22"/>
  <c r="D204" i="22"/>
  <c r="D205" i="22"/>
  <c r="D206" i="22"/>
  <c r="D207" i="22"/>
  <c r="D208" i="22"/>
  <c r="D209" i="22"/>
  <c r="D210" i="22"/>
  <c r="D211" i="22"/>
  <c r="D212" i="22"/>
  <c r="D213" i="22"/>
  <c r="D214" i="22"/>
  <c r="D215" i="22"/>
  <c r="D216" i="22"/>
  <c r="D129" i="22"/>
  <c r="C132" i="22"/>
  <c r="C133" i="22"/>
  <c r="C134" i="22"/>
  <c r="C135" i="22"/>
  <c r="C136" i="22"/>
  <c r="C137" i="22"/>
  <c r="C138" i="22"/>
  <c r="C139" i="22"/>
  <c r="C140" i="22"/>
  <c r="C141" i="22"/>
  <c r="C142" i="22"/>
  <c r="C143" i="22"/>
  <c r="C144" i="22"/>
  <c r="C145" i="22"/>
  <c r="C146" i="22"/>
  <c r="C147" i="22"/>
  <c r="C148" i="22"/>
  <c r="C149" i="22"/>
  <c r="C150" i="22"/>
  <c r="C151" i="22"/>
  <c r="C152" i="22"/>
  <c r="C153" i="22"/>
  <c r="C154" i="22"/>
  <c r="C155" i="22"/>
  <c r="C156" i="22"/>
  <c r="C157" i="22"/>
  <c r="C158" i="22"/>
  <c r="C159" i="22"/>
  <c r="C160" i="22"/>
  <c r="C161" i="22"/>
  <c r="C162" i="22"/>
  <c r="C163" i="22"/>
  <c r="C164" i="22"/>
  <c r="C165" i="22"/>
  <c r="C166" i="22"/>
  <c r="C167" i="22"/>
  <c r="C168" i="22"/>
  <c r="C169" i="22"/>
  <c r="C170" i="22"/>
  <c r="C171" i="22"/>
  <c r="C172" i="22"/>
  <c r="C173" i="22"/>
  <c r="C174" i="22"/>
  <c r="C175" i="22"/>
  <c r="C176" i="22"/>
  <c r="C177" i="22"/>
  <c r="C178" i="22"/>
  <c r="C179" i="22"/>
  <c r="C180" i="22"/>
  <c r="C181" i="22"/>
  <c r="C182" i="22"/>
  <c r="C183" i="22"/>
  <c r="C184" i="22"/>
  <c r="C185" i="22"/>
  <c r="C186" i="22"/>
  <c r="C187" i="22"/>
  <c r="C188" i="22"/>
  <c r="C189" i="22"/>
  <c r="C190" i="22"/>
  <c r="C191" i="22"/>
  <c r="C192" i="22"/>
  <c r="C193" i="22"/>
  <c r="C194" i="22"/>
  <c r="C195" i="22"/>
  <c r="C196" i="22"/>
  <c r="C197" i="22"/>
  <c r="C198" i="22"/>
  <c r="C199" i="22"/>
  <c r="C200" i="22"/>
  <c r="C201" i="22"/>
  <c r="C202" i="22"/>
  <c r="C203" i="22"/>
  <c r="C204" i="22"/>
  <c r="C205" i="22"/>
  <c r="C206" i="22"/>
  <c r="C207" i="22"/>
  <c r="C208" i="22"/>
  <c r="C209" i="22"/>
  <c r="C210" i="22"/>
  <c r="C211" i="22"/>
  <c r="C212" i="22"/>
  <c r="C213" i="22"/>
  <c r="C214" i="22"/>
  <c r="C215" i="22"/>
  <c r="C216" i="22"/>
  <c r="C130" i="22"/>
  <c r="C131" i="22"/>
  <c r="B132" i="22"/>
  <c r="B133" i="22"/>
  <c r="B134" i="22"/>
  <c r="B135" i="22"/>
  <c r="B136" i="22"/>
  <c r="B137" i="22"/>
  <c r="B138" i="22"/>
  <c r="B139" i="22"/>
  <c r="B140" i="22"/>
  <c r="B141" i="22"/>
  <c r="B142" i="22"/>
  <c r="B143" i="22"/>
  <c r="B144" i="22"/>
  <c r="B145" i="22"/>
  <c r="B146" i="22"/>
  <c r="B147" i="22"/>
  <c r="B148" i="22"/>
  <c r="B149" i="22"/>
  <c r="B150" i="22"/>
  <c r="B151" i="22"/>
  <c r="B152" i="22"/>
  <c r="B153" i="22"/>
  <c r="B154" i="22"/>
  <c r="B155" i="22"/>
  <c r="B156" i="22"/>
  <c r="B157" i="22"/>
  <c r="B158" i="22"/>
  <c r="B159" i="22"/>
  <c r="B160" i="22"/>
  <c r="B161" i="22"/>
  <c r="B162" i="22"/>
  <c r="B163" i="22"/>
  <c r="B164" i="22"/>
  <c r="B165" i="22"/>
  <c r="B166" i="22"/>
  <c r="B167" i="22"/>
  <c r="B168" i="22"/>
  <c r="B169" i="22"/>
  <c r="B170" i="22"/>
  <c r="B171" i="22"/>
  <c r="B172" i="22"/>
  <c r="B173" i="22"/>
  <c r="B174" i="22"/>
  <c r="B175" i="22"/>
  <c r="B176" i="22"/>
  <c r="B177" i="22"/>
  <c r="B178" i="22"/>
  <c r="B179" i="22"/>
  <c r="B180" i="22"/>
  <c r="B181" i="22"/>
  <c r="B182" i="22"/>
  <c r="B183" i="22"/>
  <c r="B184" i="22"/>
  <c r="B185" i="22"/>
  <c r="B186" i="22"/>
  <c r="B187" i="22"/>
  <c r="B188" i="22"/>
  <c r="B189" i="22"/>
  <c r="B190" i="22"/>
  <c r="B191" i="22"/>
  <c r="B192" i="22"/>
  <c r="B193" i="22"/>
  <c r="B194" i="22"/>
  <c r="B195" i="22"/>
  <c r="B196" i="22"/>
  <c r="B197" i="22"/>
  <c r="B198" i="22"/>
  <c r="B199" i="22"/>
  <c r="B200" i="22"/>
  <c r="B201" i="22"/>
  <c r="B202" i="22"/>
  <c r="B203" i="22"/>
  <c r="B204" i="22"/>
  <c r="B205" i="22"/>
  <c r="B206" i="22"/>
  <c r="B207" i="22"/>
  <c r="B208" i="22"/>
  <c r="B209" i="22"/>
  <c r="B210" i="22"/>
  <c r="B211" i="22"/>
  <c r="B212" i="22"/>
  <c r="B213" i="22"/>
  <c r="B214" i="22"/>
  <c r="B215" i="22"/>
  <c r="B216" i="22"/>
  <c r="B131" i="22"/>
  <c r="BE117" i="21" l="1"/>
  <c r="BE118" i="21"/>
  <c r="BE119" i="21"/>
  <c r="BE120" i="21"/>
  <c r="BE121" i="21"/>
  <c r="BE122" i="21"/>
  <c r="BE123" i="21"/>
  <c r="BE124" i="21"/>
  <c r="BE125" i="21"/>
  <c r="BE126" i="21"/>
  <c r="BE127" i="21"/>
  <c r="BE128" i="21"/>
  <c r="BE129" i="21"/>
  <c r="BE130" i="21"/>
  <c r="BE131" i="21"/>
  <c r="BE132" i="21"/>
  <c r="BE133" i="21"/>
  <c r="BE134" i="21"/>
  <c r="BE135" i="21"/>
  <c r="BE136" i="21"/>
  <c r="BE137" i="21"/>
  <c r="BE138" i="21"/>
  <c r="BE139" i="21"/>
  <c r="BE140" i="21"/>
  <c r="BE141" i="21"/>
  <c r="BE142" i="21"/>
  <c r="BE143" i="21"/>
  <c r="BE144" i="21"/>
  <c r="BE145" i="21"/>
  <c r="BE146" i="21"/>
  <c r="BE147" i="21"/>
  <c r="BE148" i="21"/>
  <c r="BE149" i="21"/>
  <c r="BE150" i="21"/>
  <c r="BE151" i="21"/>
  <c r="BE152" i="21"/>
  <c r="BE153" i="21"/>
  <c r="BE154" i="21"/>
  <c r="BE155" i="21"/>
  <c r="BE156" i="21"/>
  <c r="BE157" i="21"/>
  <c r="BE158" i="21"/>
  <c r="BE159" i="21"/>
  <c r="BE160" i="21"/>
  <c r="BE161" i="21"/>
  <c r="BE162" i="21"/>
  <c r="BE163" i="21"/>
  <c r="BE164" i="21"/>
  <c r="BE165" i="21"/>
  <c r="BE166" i="21"/>
  <c r="BE167" i="21"/>
  <c r="BE168" i="21"/>
  <c r="BE169" i="21"/>
  <c r="BE170" i="21"/>
  <c r="BE171" i="21"/>
  <c r="BE172" i="21"/>
  <c r="BE173" i="21"/>
  <c r="BE174" i="21"/>
  <c r="BE175" i="21"/>
  <c r="BE176" i="21"/>
  <c r="BE177" i="21"/>
  <c r="BE178" i="21"/>
  <c r="BE179" i="21"/>
  <c r="BE180" i="21"/>
  <c r="BE181" i="21"/>
  <c r="BE182" i="21"/>
  <c r="BE183" i="21"/>
  <c r="BE184" i="21"/>
  <c r="BE185" i="21"/>
  <c r="BE186" i="21"/>
  <c r="BE187" i="21"/>
  <c r="BE188" i="21"/>
  <c r="BE189" i="21"/>
  <c r="BE190" i="21"/>
  <c r="BE191" i="21"/>
  <c r="BE192" i="21"/>
  <c r="BE193" i="21"/>
  <c r="BE194" i="21"/>
  <c r="BE195" i="21"/>
  <c r="BE196" i="21"/>
  <c r="BE197" i="21"/>
  <c r="BE198" i="21"/>
  <c r="BE199" i="21"/>
  <c r="BE200" i="21"/>
  <c r="BE201" i="21"/>
  <c r="BE202" i="21"/>
  <c r="BE203" i="21"/>
  <c r="BE204" i="21"/>
  <c r="BE205" i="21"/>
  <c r="BE206" i="21"/>
  <c r="BE207" i="21"/>
  <c r="BE208" i="21"/>
  <c r="BE209" i="21"/>
  <c r="BE210" i="21"/>
  <c r="BE211" i="21"/>
  <c r="BE212" i="21"/>
  <c r="BE213" i="21"/>
  <c r="BE214" i="21"/>
  <c r="BE215" i="21"/>
  <c r="BE216" i="21"/>
  <c r="BD117" i="21"/>
  <c r="BD118" i="21"/>
  <c r="BD119" i="21"/>
  <c r="BD120" i="21"/>
  <c r="BD121" i="21"/>
  <c r="BD122" i="21"/>
  <c r="BD123" i="21"/>
  <c r="BD124" i="21"/>
  <c r="BD125" i="21"/>
  <c r="BD126" i="21"/>
  <c r="BD127" i="21"/>
  <c r="BD128" i="21"/>
  <c r="BD129" i="21"/>
  <c r="BD130" i="21"/>
  <c r="BD131" i="21"/>
  <c r="BD132" i="21"/>
  <c r="BD133" i="21"/>
  <c r="BD134" i="21"/>
  <c r="BD135" i="21"/>
  <c r="BD136" i="21"/>
  <c r="BD137" i="21"/>
  <c r="BD138" i="21"/>
  <c r="BD139" i="21"/>
  <c r="BD140" i="21"/>
  <c r="BD141" i="21"/>
  <c r="BD142" i="21"/>
  <c r="BD143" i="21"/>
  <c r="BD144" i="21"/>
  <c r="BD145" i="21"/>
  <c r="BD146" i="21"/>
  <c r="BD147" i="21"/>
  <c r="BD148" i="21"/>
  <c r="BD149" i="21"/>
  <c r="BD150" i="21"/>
  <c r="BD151" i="21"/>
  <c r="BD152" i="21"/>
  <c r="BD153" i="21"/>
  <c r="BD154" i="21"/>
  <c r="BD155" i="21"/>
  <c r="BD156" i="21"/>
  <c r="BD157" i="21"/>
  <c r="BD158" i="21"/>
  <c r="BD159" i="21"/>
  <c r="BD160" i="21"/>
  <c r="BD161" i="21"/>
  <c r="BD162" i="21"/>
  <c r="BD163" i="21"/>
  <c r="BD164" i="21"/>
  <c r="BD165" i="21"/>
  <c r="BD166" i="21"/>
  <c r="BD167" i="21"/>
  <c r="BD168" i="21"/>
  <c r="BD169" i="21"/>
  <c r="BD170" i="21"/>
  <c r="BD171" i="21"/>
  <c r="BD172" i="21"/>
  <c r="BD173" i="21"/>
  <c r="BD174" i="21"/>
  <c r="BD175" i="21"/>
  <c r="BD176" i="21"/>
  <c r="BD177" i="21"/>
  <c r="BD178" i="21"/>
  <c r="BD179" i="21"/>
  <c r="BD180" i="21"/>
  <c r="BD181" i="21"/>
  <c r="BD182" i="21"/>
  <c r="BD183" i="21"/>
  <c r="BD184" i="21"/>
  <c r="BD185" i="21"/>
  <c r="BD186" i="21"/>
  <c r="BD187" i="21"/>
  <c r="BD188" i="21"/>
  <c r="BD189" i="21"/>
  <c r="BD190" i="21"/>
  <c r="BD191" i="21"/>
  <c r="BD192" i="21"/>
  <c r="BD193" i="21"/>
  <c r="BD194" i="21"/>
  <c r="BD195" i="21"/>
  <c r="BD196" i="21"/>
  <c r="BD197" i="21"/>
  <c r="BD198" i="21"/>
  <c r="BD199" i="21"/>
  <c r="BD200" i="21"/>
  <c r="BD201" i="21"/>
  <c r="BD202" i="21"/>
  <c r="BD203" i="21"/>
  <c r="BD204" i="21"/>
  <c r="BD205" i="21"/>
  <c r="BD206" i="21"/>
  <c r="BD207" i="21"/>
  <c r="BD208" i="21"/>
  <c r="BD209" i="21"/>
  <c r="BD210" i="21"/>
  <c r="BD211" i="21"/>
  <c r="BD212" i="21"/>
  <c r="BD213" i="21"/>
  <c r="BD214" i="21"/>
  <c r="BD215" i="21"/>
  <c r="BD216" i="21"/>
  <c r="BC117" i="21"/>
  <c r="BC118" i="21"/>
  <c r="BC119" i="21"/>
  <c r="BC120" i="21"/>
  <c r="BC121" i="21"/>
  <c r="BC122" i="21"/>
  <c r="BC123" i="21"/>
  <c r="BC124" i="21"/>
  <c r="BC125" i="21"/>
  <c r="BC126" i="21"/>
  <c r="BC127" i="21"/>
  <c r="BC128" i="21"/>
  <c r="BC129" i="21"/>
  <c r="BC130" i="21"/>
  <c r="BC131" i="21"/>
  <c r="BC132" i="21"/>
  <c r="BC133" i="21"/>
  <c r="BC134" i="21"/>
  <c r="BC135" i="21"/>
  <c r="BC136" i="21"/>
  <c r="BC137" i="21"/>
  <c r="BC138" i="21"/>
  <c r="BC139" i="21"/>
  <c r="BC140" i="21"/>
  <c r="BC141" i="21"/>
  <c r="BC142" i="21"/>
  <c r="BC143" i="21"/>
  <c r="BC144" i="21"/>
  <c r="BC145" i="21"/>
  <c r="BC146" i="21"/>
  <c r="BC147" i="21"/>
  <c r="BC148" i="21"/>
  <c r="BC149" i="21"/>
  <c r="BC150" i="21"/>
  <c r="BC151" i="21"/>
  <c r="BC152" i="21"/>
  <c r="BC153" i="21"/>
  <c r="BC154" i="21"/>
  <c r="BC155" i="21"/>
  <c r="BC156" i="21"/>
  <c r="BC157" i="21"/>
  <c r="BC158" i="21"/>
  <c r="BC159" i="21"/>
  <c r="BC160" i="21"/>
  <c r="BC161" i="21"/>
  <c r="BC162" i="21"/>
  <c r="BC163" i="21"/>
  <c r="BC164" i="21"/>
  <c r="BC165" i="21"/>
  <c r="BC166" i="21"/>
  <c r="BC167" i="21"/>
  <c r="BC168" i="21"/>
  <c r="BC169" i="21"/>
  <c r="BC170" i="21"/>
  <c r="BC171" i="21"/>
  <c r="BC172" i="21"/>
  <c r="BC173" i="21"/>
  <c r="BC174" i="21"/>
  <c r="BC175" i="21"/>
  <c r="BC176" i="21"/>
  <c r="BC177" i="21"/>
  <c r="BC178" i="21"/>
  <c r="BC179" i="21"/>
  <c r="BC180" i="21"/>
  <c r="BC181" i="21"/>
  <c r="BC182" i="21"/>
  <c r="BC183" i="21"/>
  <c r="BC184" i="21"/>
  <c r="BC185" i="21"/>
  <c r="BC186" i="21"/>
  <c r="BC187" i="21"/>
  <c r="BC188" i="21"/>
  <c r="BC189" i="21"/>
  <c r="BC190" i="21"/>
  <c r="BC191" i="21"/>
  <c r="BC192" i="21"/>
  <c r="BC193" i="21"/>
  <c r="BC194" i="21"/>
  <c r="BC195" i="21"/>
  <c r="BC196" i="21"/>
  <c r="BC197" i="21"/>
  <c r="BC198" i="21"/>
  <c r="BC199" i="21"/>
  <c r="BC200" i="21"/>
  <c r="BC201" i="21"/>
  <c r="BC202" i="21"/>
  <c r="BC203" i="21"/>
  <c r="BC204" i="21"/>
  <c r="BC205" i="21"/>
  <c r="BC206" i="21"/>
  <c r="BC207" i="21"/>
  <c r="BC208" i="21"/>
  <c r="BC209" i="21"/>
  <c r="BC210" i="21"/>
  <c r="BC211" i="21"/>
  <c r="BC212" i="21"/>
  <c r="BC213" i="21"/>
  <c r="BC214" i="21"/>
  <c r="BC215" i="21"/>
  <c r="BC216" i="21"/>
  <c r="BB117" i="21"/>
  <c r="BB118" i="21"/>
  <c r="BB119" i="21"/>
  <c r="BB120" i="21"/>
  <c r="BB121" i="21"/>
  <c r="BB122" i="21"/>
  <c r="BB123" i="21"/>
  <c r="BB124" i="21"/>
  <c r="BB125" i="21"/>
  <c r="BB126" i="21"/>
  <c r="BB127" i="21"/>
  <c r="BB128" i="21"/>
  <c r="BB129" i="21"/>
  <c r="BB130" i="21"/>
  <c r="BB131" i="21"/>
  <c r="BB132" i="21"/>
  <c r="BB133" i="21"/>
  <c r="BB134" i="21"/>
  <c r="BB135" i="21"/>
  <c r="BB136" i="21"/>
  <c r="BB137" i="21"/>
  <c r="BB138" i="21"/>
  <c r="BB139" i="21"/>
  <c r="BB140" i="21"/>
  <c r="BB141" i="21"/>
  <c r="BB142" i="21"/>
  <c r="BB143" i="21"/>
  <c r="BB144" i="21"/>
  <c r="BB145" i="21"/>
  <c r="BB146" i="21"/>
  <c r="BB147" i="21"/>
  <c r="BB148" i="21"/>
  <c r="BB149" i="21"/>
  <c r="BB150" i="21"/>
  <c r="BB151" i="21"/>
  <c r="BB152" i="21"/>
  <c r="BB153" i="21"/>
  <c r="BB154" i="21"/>
  <c r="BB155" i="21"/>
  <c r="BB156" i="21"/>
  <c r="BB157" i="21"/>
  <c r="BB158" i="21"/>
  <c r="BB159" i="21"/>
  <c r="BB160" i="21"/>
  <c r="BB161" i="21"/>
  <c r="BB162" i="21"/>
  <c r="BB163" i="21"/>
  <c r="BB164" i="21"/>
  <c r="BB165" i="21"/>
  <c r="BB166" i="21"/>
  <c r="BB167" i="21"/>
  <c r="BB168" i="21"/>
  <c r="BB169" i="21"/>
  <c r="BB170" i="21"/>
  <c r="BB171" i="21"/>
  <c r="BB172" i="21"/>
  <c r="BB173" i="21"/>
  <c r="BB174" i="21"/>
  <c r="BB175" i="21"/>
  <c r="BB176" i="21"/>
  <c r="BB177" i="21"/>
  <c r="BB178" i="21"/>
  <c r="BB179" i="21"/>
  <c r="BB180" i="21"/>
  <c r="BB181" i="21"/>
  <c r="BB182" i="21"/>
  <c r="BB183" i="21"/>
  <c r="BB184" i="21"/>
  <c r="BB185" i="21"/>
  <c r="BB186" i="21"/>
  <c r="BB187" i="21"/>
  <c r="BB188" i="21"/>
  <c r="BB189" i="21"/>
  <c r="BB190" i="21"/>
  <c r="BB191" i="21"/>
  <c r="BB192" i="21"/>
  <c r="BB193" i="21"/>
  <c r="BB194" i="21"/>
  <c r="BB195" i="21"/>
  <c r="BB196" i="21"/>
  <c r="BB197" i="21"/>
  <c r="BB198" i="21"/>
  <c r="BB199" i="21"/>
  <c r="BB200" i="21"/>
  <c r="BB201" i="21"/>
  <c r="BB202" i="21"/>
  <c r="BB203" i="21"/>
  <c r="BB204" i="21"/>
  <c r="BB205" i="21"/>
  <c r="BB206" i="21"/>
  <c r="BB207" i="21"/>
  <c r="BB208" i="21"/>
  <c r="BB209" i="21"/>
  <c r="BB210" i="21"/>
  <c r="BB211" i="21"/>
  <c r="BB212" i="21"/>
  <c r="BB213" i="21"/>
  <c r="BB214" i="21"/>
  <c r="BB215" i="21"/>
  <c r="BB216" i="21"/>
  <c r="BA117" i="21"/>
  <c r="BA118" i="21"/>
  <c r="BA119" i="21"/>
  <c r="BA120" i="21"/>
  <c r="BA121" i="21"/>
  <c r="BA122" i="21"/>
  <c r="BA123" i="21"/>
  <c r="BA124" i="21"/>
  <c r="BA125" i="21"/>
  <c r="BA126" i="21"/>
  <c r="BA127" i="21"/>
  <c r="BA128" i="21"/>
  <c r="BA129" i="21"/>
  <c r="BA130" i="21"/>
  <c r="BA131" i="21"/>
  <c r="BA132" i="21"/>
  <c r="BA133" i="21"/>
  <c r="BA134" i="21"/>
  <c r="BA135" i="21"/>
  <c r="BA136" i="21"/>
  <c r="BA137" i="21"/>
  <c r="BA138" i="21"/>
  <c r="BA139" i="21"/>
  <c r="BA140" i="21"/>
  <c r="BA141" i="21"/>
  <c r="BA142" i="21"/>
  <c r="BA143" i="21"/>
  <c r="BA144" i="21"/>
  <c r="BA145" i="21"/>
  <c r="BA146" i="21"/>
  <c r="BA147" i="21"/>
  <c r="BA148" i="21"/>
  <c r="BA149" i="21"/>
  <c r="BA150" i="21"/>
  <c r="BA151" i="21"/>
  <c r="BA152" i="21"/>
  <c r="BA153" i="21"/>
  <c r="BA154" i="21"/>
  <c r="BA155" i="21"/>
  <c r="BA156" i="21"/>
  <c r="BA157" i="21"/>
  <c r="BA158" i="21"/>
  <c r="BA159" i="21"/>
  <c r="BA160" i="21"/>
  <c r="BA161" i="21"/>
  <c r="BA162" i="21"/>
  <c r="BA163" i="21"/>
  <c r="BA164" i="21"/>
  <c r="BA165" i="21"/>
  <c r="BA166" i="21"/>
  <c r="BA167" i="21"/>
  <c r="BA168" i="21"/>
  <c r="BA169" i="21"/>
  <c r="BA170" i="21"/>
  <c r="BA171" i="21"/>
  <c r="BA172" i="21"/>
  <c r="BA173" i="21"/>
  <c r="BA174" i="21"/>
  <c r="BA175" i="21"/>
  <c r="BA176" i="21"/>
  <c r="BA177" i="21"/>
  <c r="BA178" i="21"/>
  <c r="BA179" i="21"/>
  <c r="BA180" i="21"/>
  <c r="BA181" i="21"/>
  <c r="BA182" i="21"/>
  <c r="BA183" i="21"/>
  <c r="BA184" i="21"/>
  <c r="BA185" i="21"/>
  <c r="BA186" i="21"/>
  <c r="BA187" i="21"/>
  <c r="BA188" i="21"/>
  <c r="BA189" i="21"/>
  <c r="BA190" i="21"/>
  <c r="BA191" i="21"/>
  <c r="BA192" i="21"/>
  <c r="BA193" i="21"/>
  <c r="BA194" i="21"/>
  <c r="BA195" i="21"/>
  <c r="BA196" i="21"/>
  <c r="BA197" i="21"/>
  <c r="BA198" i="21"/>
  <c r="BA199" i="21"/>
  <c r="BA200" i="21"/>
  <c r="BA201" i="21"/>
  <c r="BA202" i="21"/>
  <c r="BA203" i="21"/>
  <c r="BA204" i="21"/>
  <c r="BA205" i="21"/>
  <c r="BA206" i="21"/>
  <c r="BA207" i="21"/>
  <c r="BA208" i="21"/>
  <c r="BA209" i="21"/>
  <c r="BA210" i="21"/>
  <c r="BA211" i="21"/>
  <c r="BA212" i="21"/>
  <c r="BA213" i="21"/>
  <c r="BA214" i="21"/>
  <c r="BA215" i="21"/>
  <c r="BA216" i="21"/>
  <c r="AZ117" i="21"/>
  <c r="AZ118" i="21"/>
  <c r="AZ119" i="21"/>
  <c r="AZ120" i="21"/>
  <c r="AZ121" i="21"/>
  <c r="AZ122" i="21"/>
  <c r="AZ123" i="21"/>
  <c r="AZ124" i="21"/>
  <c r="AZ125" i="21"/>
  <c r="AZ126" i="21"/>
  <c r="AZ127" i="21"/>
  <c r="AZ128" i="21"/>
  <c r="AZ129" i="21"/>
  <c r="AZ130" i="21"/>
  <c r="AZ131" i="21"/>
  <c r="AZ132" i="21"/>
  <c r="AZ133" i="21"/>
  <c r="AZ134" i="21"/>
  <c r="AZ135" i="21"/>
  <c r="AZ136" i="21"/>
  <c r="AZ137" i="21"/>
  <c r="AZ138" i="21"/>
  <c r="AZ139" i="21"/>
  <c r="AZ140" i="21"/>
  <c r="AZ141" i="21"/>
  <c r="AZ142" i="21"/>
  <c r="AZ143" i="21"/>
  <c r="AZ144" i="21"/>
  <c r="AZ145" i="21"/>
  <c r="AZ146" i="21"/>
  <c r="AZ147" i="21"/>
  <c r="AZ148" i="21"/>
  <c r="AZ149" i="21"/>
  <c r="AZ150" i="21"/>
  <c r="AZ151" i="21"/>
  <c r="AZ152" i="21"/>
  <c r="AZ153" i="21"/>
  <c r="AZ154" i="21"/>
  <c r="AZ155" i="21"/>
  <c r="AZ156" i="21"/>
  <c r="AZ157" i="21"/>
  <c r="AZ158" i="21"/>
  <c r="AZ159" i="21"/>
  <c r="AZ160" i="21"/>
  <c r="AZ161" i="21"/>
  <c r="AZ162" i="21"/>
  <c r="AZ163" i="21"/>
  <c r="AZ164" i="21"/>
  <c r="AZ165" i="21"/>
  <c r="AZ166" i="21"/>
  <c r="AZ167" i="21"/>
  <c r="AZ168" i="21"/>
  <c r="AZ169" i="21"/>
  <c r="AZ170" i="21"/>
  <c r="AZ171" i="21"/>
  <c r="AZ172" i="21"/>
  <c r="AZ173" i="21"/>
  <c r="AZ174" i="21"/>
  <c r="AZ175" i="21"/>
  <c r="AZ176" i="21"/>
  <c r="AZ177" i="21"/>
  <c r="AZ178" i="21"/>
  <c r="AZ179" i="21"/>
  <c r="AZ180" i="21"/>
  <c r="AZ181" i="21"/>
  <c r="AZ182" i="21"/>
  <c r="AZ183" i="21"/>
  <c r="AZ184" i="21"/>
  <c r="AZ185" i="21"/>
  <c r="AZ186" i="21"/>
  <c r="AZ187" i="21"/>
  <c r="AZ188" i="21"/>
  <c r="AZ189" i="21"/>
  <c r="AZ190" i="21"/>
  <c r="AZ191" i="21"/>
  <c r="AZ192" i="21"/>
  <c r="AZ193" i="21"/>
  <c r="AZ194" i="21"/>
  <c r="AZ195" i="21"/>
  <c r="AZ196" i="21"/>
  <c r="AZ197" i="21"/>
  <c r="AZ198" i="21"/>
  <c r="AZ199" i="21"/>
  <c r="AZ200" i="21"/>
  <c r="AZ201" i="21"/>
  <c r="AZ202" i="21"/>
  <c r="AZ203" i="21"/>
  <c r="AZ204" i="21"/>
  <c r="AZ205" i="21"/>
  <c r="AZ206" i="21"/>
  <c r="AZ207" i="21"/>
  <c r="AZ208" i="21"/>
  <c r="AZ209" i="21"/>
  <c r="AZ210" i="21"/>
  <c r="AZ211" i="21"/>
  <c r="AZ212" i="21"/>
  <c r="AZ213" i="21"/>
  <c r="AZ214" i="21"/>
  <c r="AZ215" i="21"/>
  <c r="AZ216" i="21"/>
  <c r="AY117" i="21"/>
  <c r="AY118" i="21"/>
  <c r="AY119" i="21"/>
  <c r="AY120" i="21"/>
  <c r="AY121" i="21"/>
  <c r="AY122" i="21"/>
  <c r="AY123" i="21"/>
  <c r="AY124" i="21"/>
  <c r="AY125" i="21"/>
  <c r="AY126" i="21"/>
  <c r="AY127" i="21"/>
  <c r="AY128" i="21"/>
  <c r="AY129" i="21"/>
  <c r="AY130" i="21"/>
  <c r="AY131" i="21"/>
  <c r="AY132" i="21"/>
  <c r="AY133" i="21"/>
  <c r="AY134" i="21"/>
  <c r="AY135" i="21"/>
  <c r="AY136" i="21"/>
  <c r="AY137" i="21"/>
  <c r="AY138" i="21"/>
  <c r="AY139" i="21"/>
  <c r="AY140" i="21"/>
  <c r="AY141" i="21"/>
  <c r="AY142" i="21"/>
  <c r="AY143" i="21"/>
  <c r="AY144" i="21"/>
  <c r="AY145" i="21"/>
  <c r="AY146" i="21"/>
  <c r="AY147" i="21"/>
  <c r="AY148" i="21"/>
  <c r="AY149" i="21"/>
  <c r="AY150" i="21"/>
  <c r="AY151" i="21"/>
  <c r="AY152" i="21"/>
  <c r="AY153" i="21"/>
  <c r="AY154" i="21"/>
  <c r="AY155" i="21"/>
  <c r="AY156" i="21"/>
  <c r="AY157" i="21"/>
  <c r="AY158" i="21"/>
  <c r="AY159" i="21"/>
  <c r="AY160" i="21"/>
  <c r="AY161" i="21"/>
  <c r="AY162" i="21"/>
  <c r="AY163" i="21"/>
  <c r="AY164" i="21"/>
  <c r="AY165" i="21"/>
  <c r="AY166" i="21"/>
  <c r="AY167" i="21"/>
  <c r="AY168" i="21"/>
  <c r="AY169" i="21"/>
  <c r="AY170" i="21"/>
  <c r="AY171" i="21"/>
  <c r="AY172" i="21"/>
  <c r="AY173" i="21"/>
  <c r="AY174" i="21"/>
  <c r="AY175" i="21"/>
  <c r="AY176" i="21"/>
  <c r="AY177" i="21"/>
  <c r="AY178" i="21"/>
  <c r="AY179" i="21"/>
  <c r="AY180" i="21"/>
  <c r="AY181" i="21"/>
  <c r="AY182" i="21"/>
  <c r="AY183" i="21"/>
  <c r="AY184" i="21"/>
  <c r="AY185" i="21"/>
  <c r="AY186" i="21"/>
  <c r="AY187" i="21"/>
  <c r="AY188" i="21"/>
  <c r="AY189" i="21"/>
  <c r="AY190" i="21"/>
  <c r="AY191" i="21"/>
  <c r="AY192" i="21"/>
  <c r="AY193" i="21"/>
  <c r="AY194" i="21"/>
  <c r="AY195" i="21"/>
  <c r="AY196" i="21"/>
  <c r="AY197" i="21"/>
  <c r="AY198" i="21"/>
  <c r="AY199" i="21"/>
  <c r="AY200" i="21"/>
  <c r="AY201" i="21"/>
  <c r="AY202" i="21"/>
  <c r="AY203" i="21"/>
  <c r="AY204" i="21"/>
  <c r="AY205" i="21"/>
  <c r="AY206" i="21"/>
  <c r="AY207" i="21"/>
  <c r="AY208" i="21"/>
  <c r="AY209" i="21"/>
  <c r="AY210" i="21"/>
  <c r="AY211" i="21"/>
  <c r="AY212" i="21"/>
  <c r="AY213" i="21"/>
  <c r="AY214" i="21"/>
  <c r="AY215" i="21"/>
  <c r="AY216" i="21"/>
  <c r="AX117" i="21"/>
  <c r="AX118" i="21"/>
  <c r="AX119" i="21"/>
  <c r="AX120" i="21"/>
  <c r="AX121" i="21"/>
  <c r="AX122" i="21"/>
  <c r="AX123" i="21"/>
  <c r="AX124" i="21"/>
  <c r="AX125" i="21"/>
  <c r="AX126" i="21"/>
  <c r="AX127" i="21"/>
  <c r="AX128" i="21"/>
  <c r="AX129" i="21"/>
  <c r="AX130" i="21"/>
  <c r="AX131" i="21"/>
  <c r="AX132" i="21"/>
  <c r="AX133" i="21"/>
  <c r="AX134" i="21"/>
  <c r="AX135" i="21"/>
  <c r="AX136" i="21"/>
  <c r="AX137" i="21"/>
  <c r="AX138" i="21"/>
  <c r="AX139" i="21"/>
  <c r="AX140" i="21"/>
  <c r="AX141" i="21"/>
  <c r="AX142" i="21"/>
  <c r="AX143" i="21"/>
  <c r="AX144" i="21"/>
  <c r="AX145" i="21"/>
  <c r="AX146" i="21"/>
  <c r="AX147" i="21"/>
  <c r="AX148" i="21"/>
  <c r="AX149" i="21"/>
  <c r="AX150" i="21"/>
  <c r="AX151" i="21"/>
  <c r="AX152" i="21"/>
  <c r="AX153" i="21"/>
  <c r="AX154" i="21"/>
  <c r="AX155" i="21"/>
  <c r="AX156" i="21"/>
  <c r="AX157" i="21"/>
  <c r="AX158" i="21"/>
  <c r="AX159" i="21"/>
  <c r="AX160" i="21"/>
  <c r="AX161" i="21"/>
  <c r="AX162" i="21"/>
  <c r="AX163" i="21"/>
  <c r="AX164" i="21"/>
  <c r="AX165" i="21"/>
  <c r="AX166" i="21"/>
  <c r="AX167" i="21"/>
  <c r="AX168" i="21"/>
  <c r="AX169" i="21"/>
  <c r="AX170" i="21"/>
  <c r="AX171" i="21"/>
  <c r="AX172" i="21"/>
  <c r="AX173" i="21"/>
  <c r="AX174" i="21"/>
  <c r="AX175" i="21"/>
  <c r="AX176" i="21"/>
  <c r="AX177" i="21"/>
  <c r="AX178" i="21"/>
  <c r="AX179" i="21"/>
  <c r="AX180" i="21"/>
  <c r="AX181" i="21"/>
  <c r="AX182" i="21"/>
  <c r="AX183" i="21"/>
  <c r="AX184" i="21"/>
  <c r="AX185" i="21"/>
  <c r="AX186" i="21"/>
  <c r="AX187" i="21"/>
  <c r="AX188" i="21"/>
  <c r="AX189" i="21"/>
  <c r="AX190" i="21"/>
  <c r="AX191" i="21"/>
  <c r="AX192" i="21"/>
  <c r="AX193" i="21"/>
  <c r="AX194" i="21"/>
  <c r="AX195" i="21"/>
  <c r="AX196" i="21"/>
  <c r="AX197" i="21"/>
  <c r="AX198" i="21"/>
  <c r="AX199" i="21"/>
  <c r="AX200" i="21"/>
  <c r="AX201" i="21"/>
  <c r="AX202" i="21"/>
  <c r="AX203" i="21"/>
  <c r="AX204" i="21"/>
  <c r="AX205" i="21"/>
  <c r="AX206" i="21"/>
  <c r="AX207" i="21"/>
  <c r="AX208" i="21"/>
  <c r="AX209" i="21"/>
  <c r="AX210" i="21"/>
  <c r="AX211" i="21"/>
  <c r="AX212" i="21"/>
  <c r="AX213" i="21"/>
  <c r="AX214" i="21"/>
  <c r="AX215" i="21"/>
  <c r="AX216" i="21"/>
  <c r="AW117" i="21"/>
  <c r="AW118" i="21"/>
  <c r="AW119" i="21"/>
  <c r="AW120" i="21"/>
  <c r="AW121" i="21"/>
  <c r="AW122" i="21"/>
  <c r="AW123" i="21"/>
  <c r="AW124" i="21"/>
  <c r="AW125" i="21"/>
  <c r="AW126" i="21"/>
  <c r="AW127" i="21"/>
  <c r="AW128" i="21"/>
  <c r="AW129" i="21"/>
  <c r="AW130" i="21"/>
  <c r="AW131" i="21"/>
  <c r="AW132" i="21"/>
  <c r="AW133" i="21"/>
  <c r="AW134" i="21"/>
  <c r="AW135" i="21"/>
  <c r="AW136" i="21"/>
  <c r="AW137" i="21"/>
  <c r="AW138" i="21"/>
  <c r="AW139" i="21"/>
  <c r="AW140" i="21"/>
  <c r="AW141" i="21"/>
  <c r="AW142" i="21"/>
  <c r="AW143" i="21"/>
  <c r="AW144" i="21"/>
  <c r="AW145" i="21"/>
  <c r="AW146" i="21"/>
  <c r="AW147" i="21"/>
  <c r="AW148" i="21"/>
  <c r="AW149" i="21"/>
  <c r="AW150" i="21"/>
  <c r="AW151" i="21"/>
  <c r="AW152" i="21"/>
  <c r="AW153" i="21"/>
  <c r="AW154" i="21"/>
  <c r="AW155" i="21"/>
  <c r="AW156" i="21"/>
  <c r="AW157" i="21"/>
  <c r="AW158" i="21"/>
  <c r="AW159" i="21"/>
  <c r="AW160" i="21"/>
  <c r="AW161" i="21"/>
  <c r="AW162" i="21"/>
  <c r="AW163" i="21"/>
  <c r="AW164" i="21"/>
  <c r="AW165" i="21"/>
  <c r="AW166" i="21"/>
  <c r="AW167" i="21"/>
  <c r="AW168" i="21"/>
  <c r="AW169" i="21"/>
  <c r="AW170" i="21"/>
  <c r="AW171" i="21"/>
  <c r="AW172" i="21"/>
  <c r="AW173" i="21"/>
  <c r="AW174" i="21"/>
  <c r="AW175" i="21"/>
  <c r="AW176" i="21"/>
  <c r="AW177" i="21"/>
  <c r="AW178" i="21"/>
  <c r="AW179" i="21"/>
  <c r="AW180" i="21"/>
  <c r="AW181" i="21"/>
  <c r="AW182" i="21"/>
  <c r="AW183" i="21"/>
  <c r="AW184" i="21"/>
  <c r="AW185" i="21"/>
  <c r="AW186" i="21"/>
  <c r="AW187" i="21"/>
  <c r="AW188" i="21"/>
  <c r="AW189" i="21"/>
  <c r="AW190" i="21"/>
  <c r="AW191" i="21"/>
  <c r="AW192" i="21"/>
  <c r="AW193" i="21"/>
  <c r="AW194" i="21"/>
  <c r="AW195" i="21"/>
  <c r="AW196" i="21"/>
  <c r="AW197" i="21"/>
  <c r="AW198" i="21"/>
  <c r="AW199" i="21"/>
  <c r="AW200" i="21"/>
  <c r="AW201" i="21"/>
  <c r="AW202" i="21"/>
  <c r="AW203" i="21"/>
  <c r="AW204" i="21"/>
  <c r="AW205" i="21"/>
  <c r="AW206" i="21"/>
  <c r="AW207" i="21"/>
  <c r="AW208" i="21"/>
  <c r="AW209" i="21"/>
  <c r="AW210" i="21"/>
  <c r="AW211" i="21"/>
  <c r="AW212" i="21"/>
  <c r="AW213" i="21"/>
  <c r="AW214" i="21"/>
  <c r="AW215" i="21"/>
  <c r="AW216" i="21"/>
  <c r="AV117" i="21"/>
  <c r="AV118" i="21"/>
  <c r="AV119" i="21"/>
  <c r="AV120" i="21"/>
  <c r="AV121" i="21"/>
  <c r="AV122" i="21"/>
  <c r="AV123" i="21"/>
  <c r="AV124" i="21"/>
  <c r="AV125" i="21"/>
  <c r="AV126" i="21"/>
  <c r="AV127" i="21"/>
  <c r="AV128" i="21"/>
  <c r="AV129" i="21"/>
  <c r="AV130" i="21"/>
  <c r="AV131" i="21"/>
  <c r="AV132" i="21"/>
  <c r="AV133" i="21"/>
  <c r="AV134" i="21"/>
  <c r="AV135" i="21"/>
  <c r="AV136" i="21"/>
  <c r="AV137" i="21"/>
  <c r="AV138" i="21"/>
  <c r="AV139" i="21"/>
  <c r="AV140" i="21"/>
  <c r="AV141" i="21"/>
  <c r="AV142" i="21"/>
  <c r="AV143" i="21"/>
  <c r="AV144" i="21"/>
  <c r="AV145" i="21"/>
  <c r="AV146" i="21"/>
  <c r="AV147" i="21"/>
  <c r="AV148" i="21"/>
  <c r="AV149" i="21"/>
  <c r="AV150" i="21"/>
  <c r="AV151" i="21"/>
  <c r="AV152" i="21"/>
  <c r="AV153" i="21"/>
  <c r="AV154" i="21"/>
  <c r="AV155" i="21"/>
  <c r="AV156" i="21"/>
  <c r="AV157" i="21"/>
  <c r="AV158" i="21"/>
  <c r="AV159" i="21"/>
  <c r="AV160" i="21"/>
  <c r="AV161" i="21"/>
  <c r="AV162" i="21"/>
  <c r="AV163" i="21"/>
  <c r="AV164" i="21"/>
  <c r="AV165" i="21"/>
  <c r="AV166" i="21"/>
  <c r="AV167" i="21"/>
  <c r="AV168" i="21"/>
  <c r="AV169" i="21"/>
  <c r="AV170" i="21"/>
  <c r="AV171" i="21"/>
  <c r="AV172" i="21"/>
  <c r="AV173" i="21"/>
  <c r="AV174" i="21"/>
  <c r="AV175" i="21"/>
  <c r="AV176" i="21"/>
  <c r="AV177" i="21"/>
  <c r="AV178" i="21"/>
  <c r="AV179" i="21"/>
  <c r="AV180" i="21"/>
  <c r="AV181" i="21"/>
  <c r="AV182" i="21"/>
  <c r="AV183" i="21"/>
  <c r="AV184" i="21"/>
  <c r="AV185" i="21"/>
  <c r="AV186" i="21"/>
  <c r="AV187" i="21"/>
  <c r="AV188" i="21"/>
  <c r="AV189" i="21"/>
  <c r="AV190" i="21"/>
  <c r="AV191" i="21"/>
  <c r="AV192" i="21"/>
  <c r="AV193" i="21"/>
  <c r="AV194" i="21"/>
  <c r="AV195" i="21"/>
  <c r="AV196" i="21"/>
  <c r="AV197" i="21"/>
  <c r="AV198" i="21"/>
  <c r="AV199" i="21"/>
  <c r="AV200" i="21"/>
  <c r="AV201" i="21"/>
  <c r="AV202" i="21"/>
  <c r="AV203" i="21"/>
  <c r="AV204" i="21"/>
  <c r="AV205" i="21"/>
  <c r="AV206" i="21"/>
  <c r="AV207" i="21"/>
  <c r="AV208" i="21"/>
  <c r="AV209" i="21"/>
  <c r="AV210" i="21"/>
  <c r="AV211" i="21"/>
  <c r="AV212" i="21"/>
  <c r="AV213" i="21"/>
  <c r="AV214" i="21"/>
  <c r="AV215" i="21"/>
  <c r="AV216" i="21"/>
  <c r="AU117" i="21"/>
  <c r="AU118" i="21"/>
  <c r="AU119" i="21"/>
  <c r="AU120" i="21"/>
  <c r="AU121" i="21"/>
  <c r="AU122" i="21"/>
  <c r="AU123" i="21"/>
  <c r="AU124" i="21"/>
  <c r="AU125" i="21"/>
  <c r="AU126" i="21"/>
  <c r="AU127" i="21"/>
  <c r="AU128" i="21"/>
  <c r="AU129" i="21"/>
  <c r="AU130" i="21"/>
  <c r="AU131" i="21"/>
  <c r="AU132" i="21"/>
  <c r="AU133" i="21"/>
  <c r="AU134" i="21"/>
  <c r="AU135" i="21"/>
  <c r="AU136" i="21"/>
  <c r="AU137" i="21"/>
  <c r="AU138" i="21"/>
  <c r="AU139" i="21"/>
  <c r="AU140" i="21"/>
  <c r="AU141" i="21"/>
  <c r="AU142" i="21"/>
  <c r="AU143" i="21"/>
  <c r="AU144" i="21"/>
  <c r="AU145" i="21"/>
  <c r="AU146" i="21"/>
  <c r="AU147" i="21"/>
  <c r="AU148" i="21"/>
  <c r="AU149" i="21"/>
  <c r="AU150" i="21"/>
  <c r="AU151" i="21"/>
  <c r="AU152" i="21"/>
  <c r="AU153" i="21"/>
  <c r="AU154" i="21"/>
  <c r="AU155" i="21"/>
  <c r="AU156" i="21"/>
  <c r="AU157" i="21"/>
  <c r="AU158" i="21"/>
  <c r="AU159" i="21"/>
  <c r="AU160" i="21"/>
  <c r="AU161" i="21"/>
  <c r="AU162" i="21"/>
  <c r="AU163" i="21"/>
  <c r="AU164" i="21"/>
  <c r="AU165" i="21"/>
  <c r="AU166" i="21"/>
  <c r="AU167" i="21"/>
  <c r="AU168" i="21"/>
  <c r="AU169" i="21"/>
  <c r="AU170" i="21"/>
  <c r="AU171" i="21"/>
  <c r="AU172" i="21"/>
  <c r="AU173" i="21"/>
  <c r="AU174" i="21"/>
  <c r="AU175" i="21"/>
  <c r="AU176" i="21"/>
  <c r="AU177" i="21"/>
  <c r="AU178" i="21"/>
  <c r="AU179" i="21"/>
  <c r="AU180" i="21"/>
  <c r="AU181" i="21"/>
  <c r="AU182" i="21"/>
  <c r="AU183" i="21"/>
  <c r="AU184" i="21"/>
  <c r="AU185" i="21"/>
  <c r="AU186" i="21"/>
  <c r="AU187" i="21"/>
  <c r="AU188" i="21"/>
  <c r="AU189" i="21"/>
  <c r="AU190" i="21"/>
  <c r="AU191" i="21"/>
  <c r="AU192" i="21"/>
  <c r="AU193" i="21"/>
  <c r="AU194" i="21"/>
  <c r="AU195" i="21"/>
  <c r="AU196" i="21"/>
  <c r="AU197" i="21"/>
  <c r="AU198" i="21"/>
  <c r="AU199" i="21"/>
  <c r="AU200" i="21"/>
  <c r="AU201" i="21"/>
  <c r="AU202" i="21"/>
  <c r="AU203" i="21"/>
  <c r="AU204" i="21"/>
  <c r="AU205" i="21"/>
  <c r="AU206" i="21"/>
  <c r="AU207" i="21"/>
  <c r="AU208" i="21"/>
  <c r="AU209" i="21"/>
  <c r="AU210" i="21"/>
  <c r="AU211" i="21"/>
  <c r="AU212" i="21"/>
  <c r="AU213" i="21"/>
  <c r="AU214" i="21"/>
  <c r="AU215" i="21"/>
  <c r="AU216" i="21"/>
  <c r="AT117" i="21"/>
  <c r="AT118" i="21"/>
  <c r="AT119" i="21"/>
  <c r="AT120" i="21"/>
  <c r="AT121" i="21"/>
  <c r="AT122" i="21"/>
  <c r="AT123" i="21"/>
  <c r="AT124" i="21"/>
  <c r="AT125" i="21"/>
  <c r="AT126" i="21"/>
  <c r="AT127" i="21"/>
  <c r="AT128" i="21"/>
  <c r="AT129" i="21"/>
  <c r="AT130" i="21"/>
  <c r="AT131" i="21"/>
  <c r="AT132" i="21"/>
  <c r="AT133" i="21"/>
  <c r="AT134" i="21"/>
  <c r="AT135" i="21"/>
  <c r="AT136" i="21"/>
  <c r="AT137" i="21"/>
  <c r="AT138" i="21"/>
  <c r="AT139" i="21"/>
  <c r="AT140" i="21"/>
  <c r="AT141" i="21"/>
  <c r="AT142" i="21"/>
  <c r="AT143" i="21"/>
  <c r="AT144" i="21"/>
  <c r="AT145" i="21"/>
  <c r="AT146" i="21"/>
  <c r="AT147" i="21"/>
  <c r="AT148" i="21"/>
  <c r="AT149" i="21"/>
  <c r="AT150" i="21"/>
  <c r="AT151" i="21"/>
  <c r="AT152" i="21"/>
  <c r="AT153" i="21"/>
  <c r="AT154" i="21"/>
  <c r="AT155" i="21"/>
  <c r="AT156" i="21"/>
  <c r="AT157" i="21"/>
  <c r="AT158" i="21"/>
  <c r="AT159" i="21"/>
  <c r="AT160" i="21"/>
  <c r="AT161" i="21"/>
  <c r="AT162" i="21"/>
  <c r="AT163" i="21"/>
  <c r="AT164" i="21"/>
  <c r="AT165" i="21"/>
  <c r="AT166" i="21"/>
  <c r="AT167" i="21"/>
  <c r="AT168" i="21"/>
  <c r="AT169" i="21"/>
  <c r="AT170" i="21"/>
  <c r="AT171" i="21"/>
  <c r="AT172" i="21"/>
  <c r="AT173" i="21"/>
  <c r="AT174" i="21"/>
  <c r="AT175" i="21"/>
  <c r="AT176" i="21"/>
  <c r="AT177" i="21"/>
  <c r="AT178" i="21"/>
  <c r="AT179" i="21"/>
  <c r="AT180" i="21"/>
  <c r="AT181" i="21"/>
  <c r="AT182" i="21"/>
  <c r="AT183" i="21"/>
  <c r="AT184" i="21"/>
  <c r="AT185" i="21"/>
  <c r="AT186" i="21"/>
  <c r="AT187" i="21"/>
  <c r="AT188" i="21"/>
  <c r="AT189" i="21"/>
  <c r="AT190" i="21"/>
  <c r="AT191" i="21"/>
  <c r="AT192" i="21"/>
  <c r="AT193" i="21"/>
  <c r="AT194" i="21"/>
  <c r="AT195" i="21"/>
  <c r="AT196" i="21"/>
  <c r="AT197" i="21"/>
  <c r="AT198" i="21"/>
  <c r="AT199" i="21"/>
  <c r="AT200" i="21"/>
  <c r="AT201" i="21"/>
  <c r="AT202" i="21"/>
  <c r="AT203" i="21"/>
  <c r="AT204" i="21"/>
  <c r="AT205" i="21"/>
  <c r="AT206" i="21"/>
  <c r="AT207" i="21"/>
  <c r="AT208" i="21"/>
  <c r="AT209" i="21"/>
  <c r="AT210" i="21"/>
  <c r="AT211" i="21"/>
  <c r="AT212" i="21"/>
  <c r="AT213" i="21"/>
  <c r="AT214" i="21"/>
  <c r="AT215" i="21"/>
  <c r="AT216" i="21"/>
  <c r="AS117" i="21"/>
  <c r="AS118" i="21"/>
  <c r="AS119" i="21"/>
  <c r="AS120" i="21"/>
  <c r="AS121" i="21"/>
  <c r="AS122" i="21"/>
  <c r="AS123" i="21"/>
  <c r="AS124" i="21"/>
  <c r="AS125" i="21"/>
  <c r="AS126" i="21"/>
  <c r="AS127" i="21"/>
  <c r="AS128" i="21"/>
  <c r="AS129" i="21"/>
  <c r="AS130" i="21"/>
  <c r="AS131" i="21"/>
  <c r="AS132" i="21"/>
  <c r="AS133" i="21"/>
  <c r="AS134" i="21"/>
  <c r="AS135" i="21"/>
  <c r="AS136" i="21"/>
  <c r="AS137" i="21"/>
  <c r="AS138" i="21"/>
  <c r="AS139" i="21"/>
  <c r="AS140" i="21"/>
  <c r="AS141" i="21"/>
  <c r="AS142" i="21"/>
  <c r="AS143" i="21"/>
  <c r="AS144" i="21"/>
  <c r="AS145" i="21"/>
  <c r="AS146" i="21"/>
  <c r="AS147" i="21"/>
  <c r="AS148" i="21"/>
  <c r="AS149" i="21"/>
  <c r="AS150" i="21"/>
  <c r="AS151" i="21"/>
  <c r="AS152" i="21"/>
  <c r="AS153" i="21"/>
  <c r="AS154" i="21"/>
  <c r="AS155" i="21"/>
  <c r="AS156" i="21"/>
  <c r="AS157" i="21"/>
  <c r="AS158" i="21"/>
  <c r="AS159" i="21"/>
  <c r="AS160" i="21"/>
  <c r="AS161" i="21"/>
  <c r="AS162" i="21"/>
  <c r="AS163" i="21"/>
  <c r="AS164" i="21"/>
  <c r="AS165" i="21"/>
  <c r="AS166" i="21"/>
  <c r="AS167" i="21"/>
  <c r="AS168" i="21"/>
  <c r="AS169" i="21"/>
  <c r="AS170" i="21"/>
  <c r="AS171" i="21"/>
  <c r="AS172" i="21"/>
  <c r="AS173" i="21"/>
  <c r="AS174" i="21"/>
  <c r="AS175" i="21"/>
  <c r="AS176" i="21"/>
  <c r="AS177" i="21"/>
  <c r="AS178" i="21"/>
  <c r="AS179" i="21"/>
  <c r="AS180" i="21"/>
  <c r="AS181" i="21"/>
  <c r="AS182" i="21"/>
  <c r="AS183" i="21"/>
  <c r="AS184" i="21"/>
  <c r="AS185" i="21"/>
  <c r="AS186" i="21"/>
  <c r="AS187" i="21"/>
  <c r="AS188" i="21"/>
  <c r="AS189" i="21"/>
  <c r="AS190" i="21"/>
  <c r="AS191" i="21"/>
  <c r="AS192" i="21"/>
  <c r="AS193" i="21"/>
  <c r="AS194" i="21"/>
  <c r="AS195" i="21"/>
  <c r="AS196" i="21"/>
  <c r="AS197" i="21"/>
  <c r="AS198" i="21"/>
  <c r="AS199" i="21"/>
  <c r="AS200" i="21"/>
  <c r="AS201" i="21"/>
  <c r="AS202" i="21"/>
  <c r="AS203" i="21"/>
  <c r="AS204" i="21"/>
  <c r="AS205" i="21"/>
  <c r="AS206" i="21"/>
  <c r="AS207" i="21"/>
  <c r="AS208" i="21"/>
  <c r="AS209" i="21"/>
  <c r="AS210" i="21"/>
  <c r="AS211" i="21"/>
  <c r="AS212" i="21"/>
  <c r="AS213" i="21"/>
  <c r="AS214" i="21"/>
  <c r="AS215" i="21"/>
  <c r="AS216" i="21"/>
  <c r="AR117" i="21"/>
  <c r="AR118" i="21"/>
  <c r="AR119" i="21"/>
  <c r="AR120" i="21"/>
  <c r="AR121" i="21"/>
  <c r="AR122" i="21"/>
  <c r="AR123" i="21"/>
  <c r="AR124" i="21"/>
  <c r="AR125" i="21"/>
  <c r="AR126" i="21"/>
  <c r="AR127" i="21"/>
  <c r="AR128" i="21"/>
  <c r="AR129" i="21"/>
  <c r="AR130" i="21"/>
  <c r="AR131" i="21"/>
  <c r="AR132" i="21"/>
  <c r="AR133" i="21"/>
  <c r="AR134" i="21"/>
  <c r="AR135" i="21"/>
  <c r="AR136" i="21"/>
  <c r="AR137" i="21"/>
  <c r="AR138" i="21"/>
  <c r="AR139" i="21"/>
  <c r="AR140" i="21"/>
  <c r="AR141" i="21"/>
  <c r="AR142" i="21"/>
  <c r="AR143" i="21"/>
  <c r="AR144" i="21"/>
  <c r="AR145" i="21"/>
  <c r="AR146" i="21"/>
  <c r="AR147" i="21"/>
  <c r="AR148" i="21"/>
  <c r="AR149" i="21"/>
  <c r="AR150" i="21"/>
  <c r="AR151" i="21"/>
  <c r="AR152" i="21"/>
  <c r="AR153" i="21"/>
  <c r="AR154" i="21"/>
  <c r="AR155" i="21"/>
  <c r="AR156" i="21"/>
  <c r="AR157" i="21"/>
  <c r="AR158" i="21"/>
  <c r="AR159" i="21"/>
  <c r="AR160" i="21"/>
  <c r="AR161" i="21"/>
  <c r="AR162" i="21"/>
  <c r="AR163" i="21"/>
  <c r="AR164" i="21"/>
  <c r="AR165" i="21"/>
  <c r="AR166" i="21"/>
  <c r="AR167" i="21"/>
  <c r="AR168" i="21"/>
  <c r="AR169" i="21"/>
  <c r="AR170" i="21"/>
  <c r="AR171" i="21"/>
  <c r="AR172" i="21"/>
  <c r="AR173" i="21"/>
  <c r="AR174" i="21"/>
  <c r="AR175" i="21"/>
  <c r="AR176" i="21"/>
  <c r="AR177" i="21"/>
  <c r="AR178" i="21"/>
  <c r="AR179" i="21"/>
  <c r="AR180" i="21"/>
  <c r="AR181" i="21"/>
  <c r="AR182" i="21"/>
  <c r="AR183" i="21"/>
  <c r="AR184" i="21"/>
  <c r="AR185" i="21"/>
  <c r="AR186" i="21"/>
  <c r="AR187" i="21"/>
  <c r="AR188" i="21"/>
  <c r="AR189" i="21"/>
  <c r="AR190" i="21"/>
  <c r="AR191" i="21"/>
  <c r="AR192" i="21"/>
  <c r="AR193" i="21"/>
  <c r="AR194" i="21"/>
  <c r="AR195" i="21"/>
  <c r="AR196" i="21"/>
  <c r="AR197" i="21"/>
  <c r="AR198" i="21"/>
  <c r="AR199" i="21"/>
  <c r="AR200" i="21"/>
  <c r="AR201" i="21"/>
  <c r="AR202" i="21"/>
  <c r="AR203" i="21"/>
  <c r="AR204" i="21"/>
  <c r="AR205" i="21"/>
  <c r="AR206" i="21"/>
  <c r="AR207" i="21"/>
  <c r="AR208" i="21"/>
  <c r="AR209" i="21"/>
  <c r="AR210" i="21"/>
  <c r="AR211" i="21"/>
  <c r="AR212" i="21"/>
  <c r="AR213" i="21"/>
  <c r="AR214" i="21"/>
  <c r="AR215" i="21"/>
  <c r="AR216" i="21"/>
  <c r="AQ117" i="21"/>
  <c r="AQ118" i="21"/>
  <c r="AQ119" i="21"/>
  <c r="AQ120" i="21"/>
  <c r="AQ121" i="21"/>
  <c r="AQ122" i="21"/>
  <c r="AQ123" i="21"/>
  <c r="AQ124" i="21"/>
  <c r="AQ125" i="21"/>
  <c r="AQ126" i="21"/>
  <c r="AQ127" i="21"/>
  <c r="AQ128" i="21"/>
  <c r="AQ129" i="21"/>
  <c r="AQ130" i="21"/>
  <c r="AQ131" i="21"/>
  <c r="AQ132" i="21"/>
  <c r="AQ133" i="21"/>
  <c r="AQ134" i="21"/>
  <c r="AQ135" i="21"/>
  <c r="AQ136" i="21"/>
  <c r="AQ137" i="21"/>
  <c r="AQ138" i="21"/>
  <c r="AQ139" i="21"/>
  <c r="AQ140" i="21"/>
  <c r="AQ141" i="21"/>
  <c r="AQ142" i="21"/>
  <c r="AQ143" i="21"/>
  <c r="AQ144" i="21"/>
  <c r="AQ145" i="21"/>
  <c r="AQ146" i="21"/>
  <c r="AQ147" i="21"/>
  <c r="AQ148" i="21"/>
  <c r="AQ149" i="21"/>
  <c r="AQ150" i="21"/>
  <c r="AQ151" i="21"/>
  <c r="AQ152" i="21"/>
  <c r="AQ153" i="21"/>
  <c r="AQ154" i="21"/>
  <c r="AQ155" i="21"/>
  <c r="AQ156" i="21"/>
  <c r="AQ157" i="21"/>
  <c r="AQ158" i="21"/>
  <c r="AQ159" i="21"/>
  <c r="AQ160" i="21"/>
  <c r="AQ161" i="21"/>
  <c r="AQ162" i="21"/>
  <c r="AQ163" i="21"/>
  <c r="AQ164" i="21"/>
  <c r="AQ165" i="21"/>
  <c r="AQ166" i="21"/>
  <c r="AQ167" i="21"/>
  <c r="AQ168" i="21"/>
  <c r="AQ169" i="21"/>
  <c r="AQ170" i="21"/>
  <c r="AQ171" i="21"/>
  <c r="AQ172" i="21"/>
  <c r="AQ173" i="21"/>
  <c r="AQ174" i="21"/>
  <c r="AQ175" i="21"/>
  <c r="AQ176" i="21"/>
  <c r="AQ177" i="21"/>
  <c r="AQ178" i="21"/>
  <c r="AQ179" i="21"/>
  <c r="AQ180" i="21"/>
  <c r="AQ181" i="21"/>
  <c r="AQ182" i="21"/>
  <c r="AQ183" i="21"/>
  <c r="AQ184" i="21"/>
  <c r="AQ185" i="21"/>
  <c r="AQ186" i="21"/>
  <c r="AQ187" i="21"/>
  <c r="AQ188" i="21"/>
  <c r="AQ189" i="21"/>
  <c r="AQ190" i="21"/>
  <c r="AQ191" i="21"/>
  <c r="AQ192" i="21"/>
  <c r="AQ193" i="21"/>
  <c r="AQ194" i="21"/>
  <c r="AQ195" i="21"/>
  <c r="AQ196" i="21"/>
  <c r="AQ197" i="21"/>
  <c r="AQ198" i="21"/>
  <c r="AQ199" i="21"/>
  <c r="AQ200" i="21"/>
  <c r="AQ201" i="21"/>
  <c r="AQ202" i="21"/>
  <c r="AQ203" i="21"/>
  <c r="AQ204" i="21"/>
  <c r="AQ205" i="21"/>
  <c r="AQ206" i="21"/>
  <c r="AQ207" i="21"/>
  <c r="AQ208" i="21"/>
  <c r="AQ209" i="21"/>
  <c r="AQ210" i="21"/>
  <c r="AQ211" i="21"/>
  <c r="AQ212" i="21"/>
  <c r="AQ213" i="21"/>
  <c r="AQ214" i="21"/>
  <c r="AQ215" i="21"/>
  <c r="AQ216" i="21"/>
  <c r="AP117" i="21"/>
  <c r="AP118" i="21"/>
  <c r="AP119" i="21"/>
  <c r="AP120" i="21"/>
  <c r="AP121" i="21"/>
  <c r="AP122" i="21"/>
  <c r="AP123" i="21"/>
  <c r="AP124" i="21"/>
  <c r="AP125" i="21"/>
  <c r="AP126" i="21"/>
  <c r="AP127" i="21"/>
  <c r="AP128" i="21"/>
  <c r="AP129" i="21"/>
  <c r="AP130" i="21"/>
  <c r="AP131" i="21"/>
  <c r="AP132" i="21"/>
  <c r="AP133" i="21"/>
  <c r="AP134" i="21"/>
  <c r="AP135" i="21"/>
  <c r="AP136" i="21"/>
  <c r="AP137" i="21"/>
  <c r="AP138" i="21"/>
  <c r="AP139" i="21"/>
  <c r="AP140" i="21"/>
  <c r="AP141" i="21"/>
  <c r="AP142" i="21"/>
  <c r="AP143" i="21"/>
  <c r="AP144" i="21"/>
  <c r="AP145" i="21"/>
  <c r="AP146" i="21"/>
  <c r="AP147" i="21"/>
  <c r="AP148" i="21"/>
  <c r="AP149" i="21"/>
  <c r="AP150" i="21"/>
  <c r="AP151" i="21"/>
  <c r="AP152" i="21"/>
  <c r="AP153" i="21"/>
  <c r="AP154" i="21"/>
  <c r="AP155" i="21"/>
  <c r="AP156" i="21"/>
  <c r="AP157" i="21"/>
  <c r="AP158" i="21"/>
  <c r="AP159" i="21"/>
  <c r="AP160" i="21"/>
  <c r="AP161" i="21"/>
  <c r="AP162" i="21"/>
  <c r="AP163" i="21"/>
  <c r="AP164" i="21"/>
  <c r="AP165" i="21"/>
  <c r="AP166" i="21"/>
  <c r="AP167" i="21"/>
  <c r="AP168" i="21"/>
  <c r="AP169" i="21"/>
  <c r="AP170" i="21"/>
  <c r="AP171" i="21"/>
  <c r="AP172" i="21"/>
  <c r="AP173" i="21"/>
  <c r="AP174" i="21"/>
  <c r="AP175" i="21"/>
  <c r="AP176" i="21"/>
  <c r="AP177" i="21"/>
  <c r="AP178" i="21"/>
  <c r="AP179" i="21"/>
  <c r="AP180" i="21"/>
  <c r="AP181" i="21"/>
  <c r="AP182" i="21"/>
  <c r="AP183" i="21"/>
  <c r="AP184" i="21"/>
  <c r="AP185" i="21"/>
  <c r="AP186" i="21"/>
  <c r="AP187" i="21"/>
  <c r="AP188" i="21"/>
  <c r="AP189" i="21"/>
  <c r="AP190" i="21"/>
  <c r="AP191" i="21"/>
  <c r="AP192" i="21"/>
  <c r="AP193" i="21"/>
  <c r="AP194" i="21"/>
  <c r="AP195" i="21"/>
  <c r="AP196" i="21"/>
  <c r="AP197" i="21"/>
  <c r="AP198" i="21"/>
  <c r="AP199" i="21"/>
  <c r="AP200" i="21"/>
  <c r="AP201" i="21"/>
  <c r="AP202" i="21"/>
  <c r="AP203" i="21"/>
  <c r="AP204" i="21"/>
  <c r="AP205" i="21"/>
  <c r="AP206" i="21"/>
  <c r="AP207" i="21"/>
  <c r="AP208" i="21"/>
  <c r="AP209" i="21"/>
  <c r="AP210" i="21"/>
  <c r="AP211" i="21"/>
  <c r="AP212" i="21"/>
  <c r="AP213" i="21"/>
  <c r="AP214" i="21"/>
  <c r="AP215" i="21"/>
  <c r="AP216" i="21"/>
  <c r="AO117" i="21"/>
  <c r="AO118" i="21"/>
  <c r="AO119" i="21"/>
  <c r="AO120" i="21"/>
  <c r="AO121" i="21"/>
  <c r="AO122" i="21"/>
  <c r="AO123" i="21"/>
  <c r="AO124" i="21"/>
  <c r="AO125" i="21"/>
  <c r="AO126" i="21"/>
  <c r="AO127" i="21"/>
  <c r="AO128" i="21"/>
  <c r="AO129" i="21"/>
  <c r="AO130" i="21"/>
  <c r="AO131" i="21"/>
  <c r="AO132" i="21"/>
  <c r="AO133" i="21"/>
  <c r="AO134" i="21"/>
  <c r="AO135" i="21"/>
  <c r="AO136" i="21"/>
  <c r="AO137" i="21"/>
  <c r="AO138" i="21"/>
  <c r="AO139" i="21"/>
  <c r="AO140" i="21"/>
  <c r="AO141" i="21"/>
  <c r="AO142" i="21"/>
  <c r="AO143" i="21"/>
  <c r="AO144" i="21"/>
  <c r="AO145" i="21"/>
  <c r="AO146" i="21"/>
  <c r="AO147" i="21"/>
  <c r="AO148" i="21"/>
  <c r="AO149" i="21"/>
  <c r="AO150" i="21"/>
  <c r="AO151" i="21"/>
  <c r="AO152" i="21"/>
  <c r="AO153" i="21"/>
  <c r="AO154" i="21"/>
  <c r="AO155" i="21"/>
  <c r="AO156" i="21"/>
  <c r="AO157" i="21"/>
  <c r="AO158" i="21"/>
  <c r="AO159" i="21"/>
  <c r="AO160" i="21"/>
  <c r="AO161" i="21"/>
  <c r="AO162" i="21"/>
  <c r="AO163" i="21"/>
  <c r="AO164" i="21"/>
  <c r="AO165" i="21"/>
  <c r="AO166" i="21"/>
  <c r="AO167" i="21"/>
  <c r="AO168" i="21"/>
  <c r="AO169" i="21"/>
  <c r="AO170" i="21"/>
  <c r="AO171" i="21"/>
  <c r="AO172" i="21"/>
  <c r="AO173" i="21"/>
  <c r="AO174" i="21"/>
  <c r="AO175" i="21"/>
  <c r="AO176" i="21"/>
  <c r="AO177" i="21"/>
  <c r="AO178" i="21"/>
  <c r="AO179" i="21"/>
  <c r="AO180" i="21"/>
  <c r="AO181" i="21"/>
  <c r="AO182" i="21"/>
  <c r="AO183" i="21"/>
  <c r="AO184" i="21"/>
  <c r="AO185" i="21"/>
  <c r="AO186" i="21"/>
  <c r="AO187" i="21"/>
  <c r="AO188" i="21"/>
  <c r="AO189" i="21"/>
  <c r="AO190" i="21"/>
  <c r="AO191" i="21"/>
  <c r="AO192" i="21"/>
  <c r="AO193" i="21"/>
  <c r="AO194" i="21"/>
  <c r="AO195" i="21"/>
  <c r="AO196" i="21"/>
  <c r="AO197" i="21"/>
  <c r="AO198" i="21"/>
  <c r="AO199" i="21"/>
  <c r="AO200" i="21"/>
  <c r="AO201" i="21"/>
  <c r="AO202" i="21"/>
  <c r="AO203" i="21"/>
  <c r="AO204" i="21"/>
  <c r="AO205" i="21"/>
  <c r="AO206" i="21"/>
  <c r="AO207" i="21"/>
  <c r="AO208" i="21"/>
  <c r="AO209" i="21"/>
  <c r="AO210" i="21"/>
  <c r="AO211" i="21"/>
  <c r="AO212" i="21"/>
  <c r="AO213" i="21"/>
  <c r="AO214" i="21"/>
  <c r="AO215" i="21"/>
  <c r="AO216" i="21"/>
  <c r="AN117" i="21"/>
  <c r="AN118" i="21"/>
  <c r="AN119" i="21"/>
  <c r="AN120" i="21"/>
  <c r="AN121" i="21"/>
  <c r="AN122" i="21"/>
  <c r="AN123" i="21"/>
  <c r="AN124" i="21"/>
  <c r="AN125" i="21"/>
  <c r="AN126" i="21"/>
  <c r="AN127" i="21"/>
  <c r="AN128" i="21"/>
  <c r="AN129" i="21"/>
  <c r="AN130" i="21"/>
  <c r="AN131" i="21"/>
  <c r="AN132" i="21"/>
  <c r="AN133" i="21"/>
  <c r="AN134" i="21"/>
  <c r="AN135" i="21"/>
  <c r="AN136" i="21"/>
  <c r="AN137" i="21"/>
  <c r="AN138" i="21"/>
  <c r="AN139" i="21"/>
  <c r="AN140" i="21"/>
  <c r="AN141" i="21"/>
  <c r="AN142" i="21"/>
  <c r="AN143" i="21"/>
  <c r="AN144" i="21"/>
  <c r="AN145" i="21"/>
  <c r="AN146" i="21"/>
  <c r="AN147" i="21"/>
  <c r="AN148" i="21"/>
  <c r="AN149" i="21"/>
  <c r="AN150" i="21"/>
  <c r="AN151" i="21"/>
  <c r="AN152" i="21"/>
  <c r="AN153" i="21"/>
  <c r="AN154" i="21"/>
  <c r="AN155" i="21"/>
  <c r="AN156" i="21"/>
  <c r="AN157" i="21"/>
  <c r="AN158" i="21"/>
  <c r="AN159" i="21"/>
  <c r="AN160" i="21"/>
  <c r="AN161" i="21"/>
  <c r="AN162" i="21"/>
  <c r="AN163" i="21"/>
  <c r="AN164" i="21"/>
  <c r="AN165" i="21"/>
  <c r="AN166" i="21"/>
  <c r="AN167" i="21"/>
  <c r="AN168" i="21"/>
  <c r="AN169" i="21"/>
  <c r="AN170" i="21"/>
  <c r="AN171" i="21"/>
  <c r="AN172" i="21"/>
  <c r="AN173" i="21"/>
  <c r="AN174" i="21"/>
  <c r="AN175" i="21"/>
  <c r="AN176" i="21"/>
  <c r="AN177" i="21"/>
  <c r="AN178" i="21"/>
  <c r="AN179" i="21"/>
  <c r="AN180" i="21"/>
  <c r="AN181" i="21"/>
  <c r="AN182" i="21"/>
  <c r="AN183" i="21"/>
  <c r="AN184" i="21"/>
  <c r="AN185" i="21"/>
  <c r="AN186" i="21"/>
  <c r="AN187" i="21"/>
  <c r="AN188" i="21"/>
  <c r="AN189" i="21"/>
  <c r="AN190" i="21"/>
  <c r="AN191" i="21"/>
  <c r="AN192" i="21"/>
  <c r="AN193" i="21"/>
  <c r="AN194" i="21"/>
  <c r="AN195" i="21"/>
  <c r="AN196" i="21"/>
  <c r="AN197" i="21"/>
  <c r="AN198" i="21"/>
  <c r="AN199" i="21"/>
  <c r="AN200" i="21"/>
  <c r="AN201" i="21"/>
  <c r="AN202" i="21"/>
  <c r="AN203" i="21"/>
  <c r="AN204" i="21"/>
  <c r="AN205" i="21"/>
  <c r="AN206" i="21"/>
  <c r="AN207" i="21"/>
  <c r="AN208" i="21"/>
  <c r="AN209" i="21"/>
  <c r="AN210" i="21"/>
  <c r="AN211" i="21"/>
  <c r="AN212" i="21"/>
  <c r="AN213" i="21"/>
  <c r="AN214" i="21"/>
  <c r="AN215" i="21"/>
  <c r="AN216" i="21"/>
  <c r="AM117" i="21"/>
  <c r="AM118" i="21"/>
  <c r="AM119" i="21"/>
  <c r="AM120" i="21"/>
  <c r="AM121" i="21"/>
  <c r="AM122" i="21"/>
  <c r="AM123" i="21"/>
  <c r="AM124" i="21"/>
  <c r="AM125" i="21"/>
  <c r="AM126" i="21"/>
  <c r="AM127" i="21"/>
  <c r="AM128" i="21"/>
  <c r="AM129" i="21"/>
  <c r="AM130" i="21"/>
  <c r="AM131" i="21"/>
  <c r="AM132" i="21"/>
  <c r="AM133" i="21"/>
  <c r="AM134" i="21"/>
  <c r="AM135" i="21"/>
  <c r="AM136" i="21"/>
  <c r="AM137" i="21"/>
  <c r="AM138" i="21"/>
  <c r="AM139" i="21"/>
  <c r="AM140" i="21"/>
  <c r="AM141" i="21"/>
  <c r="AM142" i="21"/>
  <c r="AM143" i="21"/>
  <c r="AM144" i="21"/>
  <c r="AM145" i="21"/>
  <c r="AM146" i="21"/>
  <c r="AM147" i="21"/>
  <c r="AM148" i="21"/>
  <c r="AM149" i="21"/>
  <c r="AM150" i="21"/>
  <c r="AM151" i="21"/>
  <c r="AM152" i="21"/>
  <c r="AM153" i="21"/>
  <c r="AM154" i="21"/>
  <c r="AM155" i="21"/>
  <c r="AM156" i="21"/>
  <c r="AM157" i="21"/>
  <c r="AM158" i="21"/>
  <c r="AM159" i="21"/>
  <c r="AM160" i="21"/>
  <c r="AM161" i="21"/>
  <c r="AM162" i="21"/>
  <c r="AM163" i="21"/>
  <c r="AM164" i="21"/>
  <c r="AM165" i="21"/>
  <c r="AM166" i="21"/>
  <c r="AM167" i="21"/>
  <c r="AM168" i="21"/>
  <c r="AM169" i="21"/>
  <c r="AM170" i="21"/>
  <c r="AM171" i="21"/>
  <c r="AM172" i="21"/>
  <c r="AM173" i="21"/>
  <c r="AM174" i="21"/>
  <c r="AM175" i="21"/>
  <c r="AM176" i="21"/>
  <c r="AM177" i="21"/>
  <c r="AM178" i="21"/>
  <c r="AM179" i="21"/>
  <c r="AM180" i="21"/>
  <c r="AM181" i="21"/>
  <c r="AM182" i="21"/>
  <c r="AM183" i="21"/>
  <c r="AM184" i="21"/>
  <c r="AM185" i="21"/>
  <c r="AM186" i="21"/>
  <c r="AM187" i="21"/>
  <c r="AM188" i="21"/>
  <c r="AM189" i="21"/>
  <c r="AM190" i="21"/>
  <c r="AM191" i="21"/>
  <c r="AM192" i="21"/>
  <c r="AM193" i="21"/>
  <c r="AM194" i="21"/>
  <c r="AM195" i="21"/>
  <c r="AM196" i="21"/>
  <c r="AM197" i="21"/>
  <c r="AM198" i="21"/>
  <c r="AM199" i="21"/>
  <c r="AM200" i="21"/>
  <c r="AM201" i="21"/>
  <c r="AM202" i="21"/>
  <c r="AM203" i="21"/>
  <c r="AM204" i="21"/>
  <c r="AM205" i="21"/>
  <c r="AM206" i="21"/>
  <c r="AM207" i="21"/>
  <c r="AM208" i="21"/>
  <c r="AM209" i="21"/>
  <c r="AM210" i="21"/>
  <c r="AM211" i="21"/>
  <c r="AM212" i="21"/>
  <c r="AM213" i="21"/>
  <c r="AM214" i="21"/>
  <c r="AM215" i="21"/>
  <c r="AM216" i="21"/>
  <c r="AL117" i="21"/>
  <c r="AL118" i="21"/>
  <c r="AL119" i="21"/>
  <c r="AL120" i="21"/>
  <c r="AL121" i="21"/>
  <c r="AL122" i="21"/>
  <c r="AL123" i="21"/>
  <c r="AL124" i="21"/>
  <c r="AL125" i="21"/>
  <c r="AL126" i="21"/>
  <c r="AL127" i="21"/>
  <c r="AL128" i="21"/>
  <c r="AL129" i="21"/>
  <c r="AL130" i="21"/>
  <c r="AL131" i="21"/>
  <c r="AL132" i="21"/>
  <c r="AL133" i="21"/>
  <c r="AL134" i="21"/>
  <c r="AL135" i="21"/>
  <c r="AL136" i="21"/>
  <c r="AL137" i="21"/>
  <c r="AL138" i="21"/>
  <c r="AL139" i="21"/>
  <c r="AL140" i="21"/>
  <c r="AL141" i="21"/>
  <c r="AL142" i="21"/>
  <c r="AL143" i="21"/>
  <c r="AL144" i="21"/>
  <c r="AL145" i="21"/>
  <c r="AL146" i="21"/>
  <c r="AL147" i="21"/>
  <c r="AL148" i="21"/>
  <c r="AL149" i="21"/>
  <c r="AL150" i="21"/>
  <c r="AL151" i="21"/>
  <c r="AL152" i="21"/>
  <c r="AL153" i="21"/>
  <c r="AL154" i="21"/>
  <c r="AL155" i="21"/>
  <c r="AL156" i="21"/>
  <c r="AL157" i="21"/>
  <c r="AL158" i="21"/>
  <c r="AL159" i="21"/>
  <c r="AL160" i="21"/>
  <c r="AL161" i="21"/>
  <c r="AL162" i="21"/>
  <c r="AL163" i="21"/>
  <c r="AL164" i="21"/>
  <c r="AL165" i="21"/>
  <c r="AL166" i="21"/>
  <c r="AL167" i="21"/>
  <c r="AL168" i="21"/>
  <c r="AL169" i="21"/>
  <c r="AL170" i="21"/>
  <c r="AL171" i="21"/>
  <c r="AL172" i="21"/>
  <c r="AL173" i="21"/>
  <c r="AL174" i="21"/>
  <c r="AL175" i="21"/>
  <c r="AL176" i="21"/>
  <c r="AL177" i="21"/>
  <c r="AL178" i="21"/>
  <c r="AL179" i="21"/>
  <c r="AL180" i="21"/>
  <c r="AL181" i="21"/>
  <c r="AL182" i="21"/>
  <c r="AL183" i="21"/>
  <c r="AL184" i="21"/>
  <c r="AL185" i="21"/>
  <c r="AL186" i="21"/>
  <c r="AL187" i="21"/>
  <c r="AL188" i="21"/>
  <c r="AL189" i="21"/>
  <c r="AL190" i="21"/>
  <c r="AL191" i="21"/>
  <c r="AL192" i="21"/>
  <c r="AL193" i="21"/>
  <c r="AL194" i="21"/>
  <c r="AL195" i="21"/>
  <c r="AL196" i="21"/>
  <c r="AL197" i="21"/>
  <c r="AL198" i="21"/>
  <c r="AL199" i="21"/>
  <c r="AL200" i="21"/>
  <c r="AL201" i="21"/>
  <c r="AL202" i="21"/>
  <c r="AL203" i="21"/>
  <c r="AL204" i="21"/>
  <c r="AL205" i="21"/>
  <c r="AL206" i="21"/>
  <c r="AL207" i="21"/>
  <c r="AL208" i="21"/>
  <c r="AL209" i="21"/>
  <c r="AL210" i="21"/>
  <c r="AL211" i="21"/>
  <c r="AL212" i="21"/>
  <c r="AL213" i="21"/>
  <c r="AL214" i="21"/>
  <c r="AL215" i="21"/>
  <c r="AL216" i="21"/>
  <c r="AK117" i="21"/>
  <c r="AK118" i="21"/>
  <c r="AK119" i="21"/>
  <c r="AK120" i="21"/>
  <c r="AK121" i="21"/>
  <c r="AK122" i="21"/>
  <c r="AK123" i="21"/>
  <c r="AK124" i="21"/>
  <c r="AK125" i="21"/>
  <c r="AK126" i="21"/>
  <c r="AK127" i="21"/>
  <c r="AK128" i="21"/>
  <c r="AK129" i="21"/>
  <c r="AK130" i="21"/>
  <c r="AK131" i="21"/>
  <c r="AK132" i="21"/>
  <c r="AK133" i="21"/>
  <c r="AK134" i="21"/>
  <c r="AK135" i="21"/>
  <c r="AK136" i="21"/>
  <c r="AK137" i="21"/>
  <c r="AK138" i="21"/>
  <c r="AK139" i="21"/>
  <c r="AK140" i="21"/>
  <c r="AK141" i="21"/>
  <c r="AK142" i="21"/>
  <c r="AK143" i="21"/>
  <c r="AK144" i="21"/>
  <c r="AK145" i="21"/>
  <c r="AK146" i="21"/>
  <c r="AK147" i="21"/>
  <c r="AK148" i="21"/>
  <c r="AK149" i="21"/>
  <c r="AK150" i="21"/>
  <c r="AK151" i="21"/>
  <c r="AK152" i="21"/>
  <c r="AK153" i="21"/>
  <c r="AK154" i="21"/>
  <c r="AK155" i="21"/>
  <c r="AK156" i="21"/>
  <c r="AK157" i="21"/>
  <c r="AK158" i="21"/>
  <c r="AK159" i="21"/>
  <c r="AK160" i="21"/>
  <c r="AK161" i="21"/>
  <c r="AK162" i="21"/>
  <c r="AK163" i="21"/>
  <c r="AK164" i="21"/>
  <c r="AK165" i="21"/>
  <c r="AK166" i="21"/>
  <c r="AK167" i="21"/>
  <c r="AK168" i="21"/>
  <c r="AK169" i="21"/>
  <c r="AK170" i="21"/>
  <c r="AK171" i="21"/>
  <c r="AK172" i="21"/>
  <c r="AK173" i="21"/>
  <c r="AK174" i="21"/>
  <c r="AK175" i="21"/>
  <c r="AK176" i="21"/>
  <c r="AK177" i="21"/>
  <c r="AK178" i="21"/>
  <c r="AK179" i="21"/>
  <c r="AK180" i="21"/>
  <c r="AK181" i="21"/>
  <c r="AK182" i="21"/>
  <c r="AK183" i="21"/>
  <c r="AK184" i="21"/>
  <c r="AK185" i="21"/>
  <c r="AK186" i="21"/>
  <c r="AK187" i="21"/>
  <c r="AK188" i="21"/>
  <c r="AK189" i="21"/>
  <c r="AK190" i="21"/>
  <c r="AK191" i="21"/>
  <c r="AK192" i="21"/>
  <c r="AK193" i="21"/>
  <c r="AK194" i="21"/>
  <c r="AK195" i="21"/>
  <c r="AK196" i="21"/>
  <c r="AK197" i="21"/>
  <c r="AK198" i="21"/>
  <c r="AK199" i="21"/>
  <c r="AK200" i="21"/>
  <c r="AK201" i="21"/>
  <c r="AK202" i="21"/>
  <c r="AK203" i="21"/>
  <c r="AK204" i="21"/>
  <c r="AK205" i="21"/>
  <c r="AK206" i="21"/>
  <c r="AK207" i="21"/>
  <c r="AK208" i="21"/>
  <c r="AK209" i="21"/>
  <c r="AK210" i="21"/>
  <c r="AK211" i="21"/>
  <c r="AK212" i="21"/>
  <c r="AK213" i="21"/>
  <c r="AK214" i="21"/>
  <c r="AK215" i="21"/>
  <c r="AK216" i="21"/>
  <c r="AJ117" i="21"/>
  <c r="AJ118" i="21"/>
  <c r="AJ119" i="21"/>
  <c r="AJ120" i="21"/>
  <c r="AJ121" i="21"/>
  <c r="AJ122" i="21"/>
  <c r="AJ123" i="21"/>
  <c r="AJ124" i="21"/>
  <c r="AJ125" i="21"/>
  <c r="AJ126" i="21"/>
  <c r="AJ127" i="21"/>
  <c r="AJ128" i="21"/>
  <c r="AJ129" i="21"/>
  <c r="AJ130" i="21"/>
  <c r="AJ131" i="21"/>
  <c r="AJ132" i="21"/>
  <c r="AJ133" i="21"/>
  <c r="AJ134" i="21"/>
  <c r="AJ135" i="21"/>
  <c r="AJ136" i="21"/>
  <c r="AJ137" i="21"/>
  <c r="AJ138" i="21"/>
  <c r="AJ139" i="21"/>
  <c r="AJ140" i="21"/>
  <c r="AJ141" i="21"/>
  <c r="AJ142" i="21"/>
  <c r="AJ143" i="21"/>
  <c r="AJ144" i="21"/>
  <c r="AJ145" i="21"/>
  <c r="AJ146" i="21"/>
  <c r="AJ147" i="21"/>
  <c r="AJ148" i="21"/>
  <c r="AJ149" i="21"/>
  <c r="AJ150" i="21"/>
  <c r="AJ151" i="21"/>
  <c r="AJ152" i="21"/>
  <c r="AJ153" i="21"/>
  <c r="AJ154" i="21"/>
  <c r="AJ155" i="21"/>
  <c r="AJ156" i="21"/>
  <c r="AJ157" i="21"/>
  <c r="AJ158" i="21"/>
  <c r="AJ159" i="21"/>
  <c r="AJ160" i="21"/>
  <c r="AJ161" i="21"/>
  <c r="AJ162" i="21"/>
  <c r="AJ163" i="21"/>
  <c r="AJ164" i="21"/>
  <c r="AJ165" i="21"/>
  <c r="AJ166" i="21"/>
  <c r="AJ167" i="21"/>
  <c r="AJ168" i="21"/>
  <c r="AJ169" i="21"/>
  <c r="AJ170" i="21"/>
  <c r="AJ171" i="21"/>
  <c r="AJ172" i="21"/>
  <c r="AJ173" i="21"/>
  <c r="AJ174" i="21"/>
  <c r="AJ175" i="21"/>
  <c r="AJ176" i="21"/>
  <c r="AJ177" i="21"/>
  <c r="AJ178" i="21"/>
  <c r="AJ179" i="21"/>
  <c r="AJ180" i="21"/>
  <c r="AJ181" i="21"/>
  <c r="AJ182" i="21"/>
  <c r="AJ183" i="21"/>
  <c r="AJ184" i="21"/>
  <c r="AJ185" i="21"/>
  <c r="AJ186" i="21"/>
  <c r="AJ187" i="21"/>
  <c r="AJ188" i="21"/>
  <c r="AJ189" i="21"/>
  <c r="AJ190" i="21"/>
  <c r="AJ191" i="21"/>
  <c r="AJ192" i="21"/>
  <c r="AJ193" i="21"/>
  <c r="AJ194" i="21"/>
  <c r="AJ195" i="21"/>
  <c r="AJ196" i="21"/>
  <c r="AJ197" i="21"/>
  <c r="AJ198" i="21"/>
  <c r="AJ199" i="21"/>
  <c r="AJ200" i="21"/>
  <c r="AJ201" i="21"/>
  <c r="AJ202" i="21"/>
  <c r="AJ203" i="21"/>
  <c r="AJ204" i="21"/>
  <c r="AJ205" i="21"/>
  <c r="AJ206" i="21"/>
  <c r="AJ207" i="21"/>
  <c r="AJ208" i="21"/>
  <c r="AJ209" i="21"/>
  <c r="AJ210" i="21"/>
  <c r="AJ211" i="21"/>
  <c r="AJ212" i="21"/>
  <c r="AJ213" i="21"/>
  <c r="AJ214" i="21"/>
  <c r="AJ215" i="21"/>
  <c r="AJ216" i="21"/>
  <c r="AI117" i="21"/>
  <c r="AI118" i="21"/>
  <c r="AI119" i="21"/>
  <c r="AI120" i="21"/>
  <c r="AI121" i="21"/>
  <c r="AI122" i="21"/>
  <c r="AI123" i="21"/>
  <c r="AI124" i="21"/>
  <c r="AI125" i="21"/>
  <c r="AI126" i="21"/>
  <c r="AI127" i="21"/>
  <c r="AI128" i="21"/>
  <c r="AI129" i="21"/>
  <c r="AI130" i="21"/>
  <c r="AI131" i="21"/>
  <c r="AI132" i="21"/>
  <c r="AI133" i="21"/>
  <c r="AI134" i="21"/>
  <c r="AI135" i="21"/>
  <c r="AI136" i="21"/>
  <c r="AI137" i="21"/>
  <c r="AI138" i="21"/>
  <c r="AI139" i="21"/>
  <c r="AI140" i="21"/>
  <c r="AI141" i="21"/>
  <c r="AI142" i="21"/>
  <c r="AI143" i="21"/>
  <c r="AI144" i="21"/>
  <c r="AI145" i="21"/>
  <c r="AI146" i="21"/>
  <c r="AI147" i="21"/>
  <c r="AI148" i="21"/>
  <c r="AI149" i="21"/>
  <c r="AI150" i="21"/>
  <c r="AI151" i="21"/>
  <c r="AI152" i="21"/>
  <c r="AI153" i="21"/>
  <c r="AI154" i="21"/>
  <c r="AI155" i="21"/>
  <c r="AI156" i="21"/>
  <c r="AI157" i="21"/>
  <c r="AI158" i="21"/>
  <c r="AI159" i="21"/>
  <c r="AI160" i="21"/>
  <c r="AI161" i="21"/>
  <c r="AI162" i="21"/>
  <c r="AI163" i="21"/>
  <c r="AI164" i="21"/>
  <c r="AI165" i="21"/>
  <c r="AI166" i="21"/>
  <c r="AI167" i="21"/>
  <c r="AI168" i="21"/>
  <c r="AI169" i="21"/>
  <c r="AI170" i="21"/>
  <c r="AI171" i="21"/>
  <c r="AI172" i="21"/>
  <c r="AI173" i="21"/>
  <c r="AI174" i="21"/>
  <c r="AI175" i="21"/>
  <c r="AI176" i="21"/>
  <c r="AI177" i="21"/>
  <c r="AI178" i="21"/>
  <c r="AI179" i="21"/>
  <c r="AI180" i="21"/>
  <c r="AI181" i="21"/>
  <c r="AI182" i="21"/>
  <c r="AI183" i="21"/>
  <c r="AI184" i="21"/>
  <c r="AI185" i="21"/>
  <c r="AI186" i="21"/>
  <c r="AI187" i="21"/>
  <c r="AI188" i="21"/>
  <c r="AI189" i="21"/>
  <c r="AI190" i="21"/>
  <c r="AI191" i="21"/>
  <c r="AI192" i="21"/>
  <c r="AI193" i="21"/>
  <c r="AI194" i="21"/>
  <c r="AI195" i="21"/>
  <c r="AI196" i="21"/>
  <c r="AI197" i="21"/>
  <c r="AI198" i="21"/>
  <c r="AI199" i="21"/>
  <c r="AI200" i="21"/>
  <c r="AI201" i="21"/>
  <c r="AI202" i="21"/>
  <c r="AI203" i="21"/>
  <c r="AI204" i="21"/>
  <c r="AI205" i="21"/>
  <c r="AI206" i="21"/>
  <c r="AI207" i="21"/>
  <c r="AI208" i="21"/>
  <c r="AI209" i="21"/>
  <c r="AI210" i="21"/>
  <c r="AI211" i="21"/>
  <c r="AI212" i="21"/>
  <c r="AI213" i="21"/>
  <c r="AI214" i="21"/>
  <c r="AI215" i="21"/>
  <c r="AI216" i="21"/>
  <c r="AH117" i="21"/>
  <c r="AH118" i="21"/>
  <c r="AH119" i="21"/>
  <c r="AH120" i="21"/>
  <c r="AH121" i="21"/>
  <c r="AH122" i="21"/>
  <c r="AH123" i="21"/>
  <c r="AH124" i="21"/>
  <c r="AH125" i="21"/>
  <c r="AH126" i="21"/>
  <c r="AH127" i="21"/>
  <c r="AH128" i="21"/>
  <c r="AH129" i="21"/>
  <c r="AH130" i="21"/>
  <c r="AH131" i="21"/>
  <c r="AH132" i="21"/>
  <c r="AH133" i="21"/>
  <c r="AH134" i="21"/>
  <c r="AH135" i="21"/>
  <c r="AH136" i="21"/>
  <c r="AH137" i="21"/>
  <c r="AH138" i="21"/>
  <c r="AH139" i="21"/>
  <c r="AH140" i="21"/>
  <c r="AH141" i="21"/>
  <c r="AH142" i="21"/>
  <c r="AH143" i="21"/>
  <c r="AH144" i="21"/>
  <c r="AH145" i="21"/>
  <c r="AH146" i="21"/>
  <c r="AH147" i="21"/>
  <c r="AH148" i="21"/>
  <c r="AH149" i="21"/>
  <c r="AH150" i="21"/>
  <c r="AH151" i="21"/>
  <c r="AH152" i="21"/>
  <c r="AH153" i="21"/>
  <c r="AH154" i="21"/>
  <c r="AH155" i="21"/>
  <c r="AH156" i="21"/>
  <c r="AH157" i="21"/>
  <c r="AH158" i="21"/>
  <c r="AH159" i="21"/>
  <c r="AH160" i="21"/>
  <c r="AH161" i="21"/>
  <c r="AH162" i="21"/>
  <c r="AH163" i="21"/>
  <c r="AH164" i="21"/>
  <c r="AH165" i="21"/>
  <c r="AH166" i="21"/>
  <c r="AH167" i="21"/>
  <c r="AH168" i="21"/>
  <c r="AH169" i="21"/>
  <c r="AH170" i="21"/>
  <c r="AH171" i="21"/>
  <c r="AH172" i="21"/>
  <c r="AH173" i="21"/>
  <c r="AH174" i="21"/>
  <c r="AH175" i="21"/>
  <c r="AH176" i="21"/>
  <c r="AH177" i="21"/>
  <c r="AH178" i="21"/>
  <c r="AH179" i="21"/>
  <c r="AH180" i="21"/>
  <c r="AH181" i="21"/>
  <c r="AH182" i="21"/>
  <c r="AH183" i="21"/>
  <c r="AH184" i="21"/>
  <c r="AH185" i="21"/>
  <c r="AH186" i="21"/>
  <c r="AH187" i="21"/>
  <c r="AH188" i="21"/>
  <c r="AH189" i="21"/>
  <c r="AH190" i="21"/>
  <c r="AH191" i="21"/>
  <c r="AH192" i="21"/>
  <c r="AH193" i="21"/>
  <c r="AH194" i="21"/>
  <c r="AH195" i="21"/>
  <c r="AH196" i="21"/>
  <c r="AH197" i="21"/>
  <c r="AH198" i="21"/>
  <c r="AH199" i="21"/>
  <c r="AH200" i="21"/>
  <c r="AH201" i="21"/>
  <c r="AH202" i="21"/>
  <c r="AH203" i="21"/>
  <c r="AH204" i="21"/>
  <c r="AH205" i="21"/>
  <c r="AH206" i="21"/>
  <c r="AH207" i="21"/>
  <c r="AH208" i="21"/>
  <c r="AH209" i="21"/>
  <c r="AH210" i="21"/>
  <c r="AH211" i="21"/>
  <c r="AH212" i="21"/>
  <c r="AH213" i="21"/>
  <c r="AH214" i="21"/>
  <c r="AH215" i="21"/>
  <c r="AH216" i="21"/>
  <c r="AG117" i="21"/>
  <c r="AG118" i="21"/>
  <c r="AG119" i="21"/>
  <c r="AG120" i="21"/>
  <c r="AG121" i="21"/>
  <c r="AG122" i="21"/>
  <c r="AG123" i="21"/>
  <c r="AG124" i="21"/>
  <c r="AG125" i="21"/>
  <c r="AG126" i="21"/>
  <c r="AG127" i="21"/>
  <c r="AG128" i="21"/>
  <c r="AG129" i="21"/>
  <c r="AG130" i="21"/>
  <c r="AG131" i="21"/>
  <c r="AG132" i="21"/>
  <c r="AG133" i="21"/>
  <c r="AG134" i="21"/>
  <c r="AG135" i="21"/>
  <c r="AG136" i="21"/>
  <c r="AG137" i="21"/>
  <c r="AG138" i="21"/>
  <c r="AG139" i="21"/>
  <c r="AG140" i="21"/>
  <c r="AG141" i="21"/>
  <c r="AG142" i="21"/>
  <c r="AG143" i="21"/>
  <c r="AG144" i="21"/>
  <c r="AG145" i="21"/>
  <c r="AG146" i="21"/>
  <c r="AG147" i="21"/>
  <c r="AG148" i="21"/>
  <c r="AG149" i="21"/>
  <c r="AG150" i="21"/>
  <c r="AG151" i="21"/>
  <c r="AG152" i="21"/>
  <c r="AG153" i="21"/>
  <c r="AG154" i="21"/>
  <c r="AG155" i="21"/>
  <c r="AG156" i="21"/>
  <c r="AG157" i="21"/>
  <c r="AG158" i="21"/>
  <c r="AG159" i="21"/>
  <c r="AG160" i="21"/>
  <c r="AG161" i="21"/>
  <c r="AG162" i="21"/>
  <c r="AG163" i="21"/>
  <c r="AG164" i="21"/>
  <c r="AG165" i="21"/>
  <c r="AG166" i="21"/>
  <c r="AG167" i="21"/>
  <c r="AG168" i="21"/>
  <c r="AG169" i="21"/>
  <c r="AG170" i="21"/>
  <c r="AG171" i="21"/>
  <c r="AG172" i="21"/>
  <c r="AG173" i="21"/>
  <c r="AG174" i="21"/>
  <c r="AG175" i="21"/>
  <c r="AG176" i="21"/>
  <c r="AG177" i="21"/>
  <c r="AG178" i="21"/>
  <c r="AG179" i="21"/>
  <c r="AG180" i="21"/>
  <c r="AG181" i="21"/>
  <c r="AG182" i="21"/>
  <c r="AG183" i="21"/>
  <c r="AG184" i="21"/>
  <c r="AG185" i="21"/>
  <c r="AG186" i="21"/>
  <c r="AG187" i="21"/>
  <c r="AG188" i="21"/>
  <c r="AG189" i="21"/>
  <c r="AG190" i="21"/>
  <c r="AG191" i="21"/>
  <c r="AG192" i="21"/>
  <c r="AG193" i="21"/>
  <c r="AG194" i="21"/>
  <c r="AG195" i="21"/>
  <c r="AG196" i="21"/>
  <c r="AG197" i="21"/>
  <c r="AG198" i="21"/>
  <c r="AG199" i="21"/>
  <c r="AG200" i="21"/>
  <c r="AG201" i="21"/>
  <c r="AG202" i="21"/>
  <c r="AG203" i="21"/>
  <c r="AG204" i="21"/>
  <c r="AG205" i="21"/>
  <c r="AG206" i="21"/>
  <c r="AG207" i="21"/>
  <c r="AG208" i="21"/>
  <c r="AG209" i="21"/>
  <c r="AG210" i="21"/>
  <c r="AG211" i="21"/>
  <c r="AG212" i="21"/>
  <c r="AG213" i="21"/>
  <c r="AG214" i="21"/>
  <c r="AG215" i="21"/>
  <c r="AG216" i="21"/>
  <c r="AF117" i="21"/>
  <c r="AF118" i="21"/>
  <c r="AF119" i="21"/>
  <c r="AF120" i="21"/>
  <c r="AF121" i="21"/>
  <c r="AF122" i="21"/>
  <c r="AF123" i="21"/>
  <c r="AF124" i="21"/>
  <c r="AF125" i="21"/>
  <c r="AF126" i="21"/>
  <c r="AF127" i="21"/>
  <c r="AF128" i="21"/>
  <c r="AF129" i="21"/>
  <c r="AF130" i="21"/>
  <c r="AF131" i="21"/>
  <c r="AF132" i="21"/>
  <c r="AF133" i="21"/>
  <c r="AF134" i="21"/>
  <c r="AF135" i="21"/>
  <c r="AF136" i="21"/>
  <c r="AF137" i="21"/>
  <c r="AF138" i="21"/>
  <c r="AF139" i="21"/>
  <c r="AF140" i="21"/>
  <c r="AF141" i="21"/>
  <c r="AF142" i="21"/>
  <c r="AF143" i="21"/>
  <c r="AF144" i="21"/>
  <c r="AF145" i="21"/>
  <c r="AF146" i="21"/>
  <c r="AF147" i="21"/>
  <c r="AF148" i="21"/>
  <c r="AF149" i="21"/>
  <c r="AF150" i="21"/>
  <c r="AF151" i="21"/>
  <c r="AF152" i="21"/>
  <c r="AF153" i="21"/>
  <c r="AF154" i="21"/>
  <c r="AF155" i="21"/>
  <c r="AF156" i="21"/>
  <c r="AF157" i="21"/>
  <c r="AF158" i="21"/>
  <c r="AF159" i="21"/>
  <c r="AF160" i="21"/>
  <c r="AF161" i="21"/>
  <c r="AF162" i="21"/>
  <c r="AF163" i="21"/>
  <c r="AF164" i="21"/>
  <c r="AF165" i="21"/>
  <c r="AF166" i="21"/>
  <c r="AF167" i="21"/>
  <c r="AF168" i="21"/>
  <c r="AF169" i="21"/>
  <c r="AF170" i="21"/>
  <c r="AF171" i="21"/>
  <c r="AF172" i="21"/>
  <c r="AF173" i="21"/>
  <c r="AF174" i="21"/>
  <c r="AF175" i="21"/>
  <c r="AF176" i="21"/>
  <c r="AF177" i="21"/>
  <c r="AF178" i="21"/>
  <c r="AF179" i="21"/>
  <c r="AF180" i="21"/>
  <c r="AF181" i="21"/>
  <c r="AF182" i="21"/>
  <c r="AF183" i="21"/>
  <c r="AF184" i="21"/>
  <c r="AF185" i="21"/>
  <c r="AF186" i="21"/>
  <c r="AF187" i="21"/>
  <c r="AF188" i="21"/>
  <c r="AF189" i="21"/>
  <c r="AF190" i="21"/>
  <c r="AF191" i="21"/>
  <c r="AF192" i="21"/>
  <c r="AF193" i="21"/>
  <c r="AF194" i="21"/>
  <c r="AF195" i="21"/>
  <c r="AF196" i="21"/>
  <c r="AF197" i="21"/>
  <c r="AF198" i="21"/>
  <c r="AF199" i="21"/>
  <c r="AF200" i="21"/>
  <c r="AF201" i="21"/>
  <c r="AF202" i="21"/>
  <c r="AF203" i="21"/>
  <c r="AF204" i="21"/>
  <c r="AF205" i="21"/>
  <c r="AF206" i="21"/>
  <c r="AF207" i="21"/>
  <c r="AF208" i="21"/>
  <c r="AF209" i="21"/>
  <c r="AF210" i="21"/>
  <c r="AF211" i="21"/>
  <c r="AF212" i="21"/>
  <c r="AF213" i="21"/>
  <c r="AF214" i="21"/>
  <c r="AF215" i="21"/>
  <c r="AF216" i="21"/>
  <c r="AE117" i="21"/>
  <c r="AE118" i="21"/>
  <c r="AE119" i="21"/>
  <c r="AE120" i="21"/>
  <c r="AE121" i="21"/>
  <c r="AE122" i="21"/>
  <c r="AE123" i="21"/>
  <c r="AE124" i="21"/>
  <c r="AE125" i="21"/>
  <c r="AE126" i="21"/>
  <c r="AE127" i="21"/>
  <c r="AE128" i="21"/>
  <c r="AE129" i="21"/>
  <c r="AE130" i="21"/>
  <c r="AE131" i="21"/>
  <c r="AE132" i="21"/>
  <c r="AE133" i="21"/>
  <c r="AE134" i="21"/>
  <c r="AE135" i="21"/>
  <c r="AE136" i="21"/>
  <c r="AE137" i="21"/>
  <c r="AE138" i="21"/>
  <c r="AE139" i="21"/>
  <c r="AE140" i="21"/>
  <c r="AE141" i="21"/>
  <c r="AE142" i="21"/>
  <c r="AE143" i="21"/>
  <c r="AE144" i="21"/>
  <c r="AE145" i="21"/>
  <c r="AE146" i="21"/>
  <c r="AE147" i="21"/>
  <c r="AE148" i="21"/>
  <c r="AE149" i="21"/>
  <c r="AE150" i="21"/>
  <c r="AE151" i="21"/>
  <c r="AE152" i="21"/>
  <c r="AE153" i="21"/>
  <c r="AE154" i="21"/>
  <c r="AE155" i="21"/>
  <c r="AE156" i="21"/>
  <c r="AE157" i="21"/>
  <c r="AE158" i="21"/>
  <c r="AE159" i="21"/>
  <c r="AE160" i="21"/>
  <c r="AE161" i="21"/>
  <c r="AE162" i="21"/>
  <c r="AE163" i="21"/>
  <c r="AE164" i="21"/>
  <c r="AE165" i="21"/>
  <c r="AE166" i="21"/>
  <c r="AE167" i="21"/>
  <c r="AE168" i="21"/>
  <c r="AE169" i="21"/>
  <c r="AE170" i="21"/>
  <c r="AE171" i="21"/>
  <c r="AE172" i="21"/>
  <c r="AE173" i="21"/>
  <c r="AE174" i="21"/>
  <c r="AE175" i="21"/>
  <c r="AE176" i="21"/>
  <c r="AE177" i="21"/>
  <c r="AE178" i="21"/>
  <c r="AE179" i="21"/>
  <c r="AE180" i="21"/>
  <c r="AE181" i="21"/>
  <c r="AE182" i="21"/>
  <c r="AE183" i="21"/>
  <c r="AE184" i="21"/>
  <c r="AE185" i="21"/>
  <c r="AE186" i="21"/>
  <c r="AE187" i="21"/>
  <c r="AE188" i="21"/>
  <c r="AE189" i="21"/>
  <c r="AE190" i="21"/>
  <c r="AE191" i="21"/>
  <c r="AE192" i="21"/>
  <c r="AE193" i="21"/>
  <c r="AE194" i="21"/>
  <c r="AE195" i="21"/>
  <c r="AE196" i="21"/>
  <c r="AE197" i="21"/>
  <c r="AE198" i="21"/>
  <c r="AE199" i="21"/>
  <c r="AE200" i="21"/>
  <c r="AE201" i="21"/>
  <c r="AE202" i="21"/>
  <c r="AE203" i="21"/>
  <c r="AE204" i="21"/>
  <c r="AE205" i="21"/>
  <c r="AE206" i="21"/>
  <c r="AE207" i="21"/>
  <c r="AE208" i="21"/>
  <c r="AE209" i="21"/>
  <c r="AE210" i="21"/>
  <c r="AE211" i="21"/>
  <c r="AE212" i="21"/>
  <c r="AE213" i="21"/>
  <c r="AE214" i="21"/>
  <c r="AE215" i="21"/>
  <c r="AE216" i="21"/>
  <c r="AD117" i="21"/>
  <c r="AD118" i="21"/>
  <c r="AD119" i="21"/>
  <c r="AD120" i="21"/>
  <c r="AD121" i="21"/>
  <c r="AD122" i="21"/>
  <c r="AD123" i="21"/>
  <c r="AD124" i="21"/>
  <c r="AD125" i="21"/>
  <c r="AD126" i="21"/>
  <c r="AD127" i="21"/>
  <c r="AD128" i="21"/>
  <c r="AD129" i="21"/>
  <c r="AD130" i="21"/>
  <c r="AD131" i="21"/>
  <c r="AD132" i="21"/>
  <c r="AD133" i="21"/>
  <c r="AD134"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D176" i="21"/>
  <c r="AD177" i="21"/>
  <c r="AD178" i="21"/>
  <c r="AD179" i="21"/>
  <c r="AD180" i="21"/>
  <c r="AD181" i="21"/>
  <c r="AD182" i="21"/>
  <c r="AD183" i="21"/>
  <c r="AD184" i="21"/>
  <c r="AD185" i="21"/>
  <c r="AD186" i="21"/>
  <c r="AD187" i="21"/>
  <c r="AD188" i="21"/>
  <c r="AD189" i="21"/>
  <c r="AD190" i="21"/>
  <c r="AD191" i="21"/>
  <c r="AD192" i="21"/>
  <c r="AD193" i="21"/>
  <c r="AD194" i="21"/>
  <c r="AD195" i="21"/>
  <c r="AD196" i="21"/>
  <c r="AD197" i="21"/>
  <c r="AD198" i="21"/>
  <c r="AD199" i="21"/>
  <c r="AD200" i="21"/>
  <c r="AD201" i="21"/>
  <c r="AD202" i="21"/>
  <c r="AD203" i="21"/>
  <c r="AD204" i="21"/>
  <c r="AD205" i="21"/>
  <c r="AD206" i="21"/>
  <c r="AD207" i="21"/>
  <c r="AD208" i="21"/>
  <c r="AD209" i="21"/>
  <c r="AD210" i="21"/>
  <c r="AD211" i="21"/>
  <c r="AD212" i="21"/>
  <c r="AD213" i="21"/>
  <c r="AD214" i="21"/>
  <c r="AD215" i="21"/>
  <c r="AD216" i="21"/>
  <c r="AC117" i="21"/>
  <c r="AC118" i="21"/>
  <c r="AC119" i="21"/>
  <c r="AC120" i="21"/>
  <c r="AC121" i="21"/>
  <c r="AC122" i="21"/>
  <c r="AC123" i="21"/>
  <c r="AC124" i="21"/>
  <c r="AC125" i="21"/>
  <c r="AC126" i="21"/>
  <c r="AC127" i="21"/>
  <c r="AC128" i="21"/>
  <c r="AC129" i="21"/>
  <c r="AC130" i="21"/>
  <c r="AC131" i="21"/>
  <c r="AC132" i="21"/>
  <c r="AC133" i="21"/>
  <c r="AC134" i="21"/>
  <c r="AC135" i="21"/>
  <c r="AC136" i="21"/>
  <c r="AC137" i="21"/>
  <c r="AC138" i="21"/>
  <c r="AC139" i="21"/>
  <c r="AC140" i="21"/>
  <c r="AC141" i="21"/>
  <c r="AC142" i="21"/>
  <c r="AC143" i="21"/>
  <c r="AC144" i="21"/>
  <c r="AC145" i="21"/>
  <c r="AC146" i="21"/>
  <c r="AC147" i="21"/>
  <c r="AC148" i="21"/>
  <c r="AC149" i="21"/>
  <c r="AC150" i="21"/>
  <c r="AC151" i="21"/>
  <c r="AC152" i="21"/>
  <c r="AC153" i="21"/>
  <c r="AC154" i="21"/>
  <c r="AC155" i="21"/>
  <c r="AC156" i="21"/>
  <c r="AC157" i="21"/>
  <c r="AC158" i="21"/>
  <c r="AC159" i="21"/>
  <c r="AC160" i="21"/>
  <c r="AC161" i="21"/>
  <c r="AC162" i="21"/>
  <c r="AC163" i="21"/>
  <c r="AC164" i="21"/>
  <c r="AC165" i="21"/>
  <c r="AC166" i="21"/>
  <c r="AC167" i="21"/>
  <c r="AC168" i="21"/>
  <c r="AC169" i="21"/>
  <c r="AC170" i="21"/>
  <c r="AC171" i="21"/>
  <c r="AC172" i="21"/>
  <c r="AC173" i="21"/>
  <c r="AC174" i="21"/>
  <c r="AC175" i="21"/>
  <c r="AC176" i="21"/>
  <c r="AC177" i="21"/>
  <c r="AC178" i="21"/>
  <c r="AC179" i="21"/>
  <c r="AC180" i="21"/>
  <c r="AC181" i="21"/>
  <c r="AC182" i="21"/>
  <c r="AC183" i="21"/>
  <c r="AC184" i="21"/>
  <c r="AC185" i="21"/>
  <c r="AC186" i="21"/>
  <c r="AC187" i="21"/>
  <c r="AC188" i="21"/>
  <c r="AC189" i="21"/>
  <c r="AC190" i="21"/>
  <c r="AC191" i="21"/>
  <c r="AC192" i="21"/>
  <c r="AC193" i="21"/>
  <c r="AC194" i="21"/>
  <c r="AC195" i="21"/>
  <c r="AC196" i="21"/>
  <c r="AC197" i="21"/>
  <c r="AC198" i="21"/>
  <c r="AC199" i="21"/>
  <c r="AC200" i="21"/>
  <c r="AC201" i="21"/>
  <c r="AC202" i="21"/>
  <c r="AC203" i="21"/>
  <c r="AC204" i="21"/>
  <c r="AC205" i="21"/>
  <c r="AC206" i="21"/>
  <c r="AC207" i="21"/>
  <c r="AC208" i="21"/>
  <c r="AC209" i="21"/>
  <c r="AC210" i="21"/>
  <c r="AC211" i="21"/>
  <c r="AC212" i="21"/>
  <c r="AC213" i="21"/>
  <c r="AC214" i="21"/>
  <c r="AC215" i="21"/>
  <c r="AC216" i="21"/>
  <c r="AB117" i="21"/>
  <c r="AB118" i="21"/>
  <c r="AB119" i="21"/>
  <c r="AB120" i="21"/>
  <c r="AB121" i="21"/>
  <c r="AB122" i="21"/>
  <c r="AB123" i="21"/>
  <c r="AB124" i="21"/>
  <c r="AB125" i="21"/>
  <c r="AB126" i="21"/>
  <c r="AB127" i="21"/>
  <c r="AB128" i="21"/>
  <c r="AB129" i="21"/>
  <c r="AB130" i="21"/>
  <c r="AB131" i="21"/>
  <c r="AB132" i="21"/>
  <c r="AB133" i="21"/>
  <c r="AB134" i="21"/>
  <c r="AB135" i="21"/>
  <c r="AB136" i="21"/>
  <c r="AB137" i="21"/>
  <c r="AB138" i="21"/>
  <c r="AB139" i="21"/>
  <c r="AB140" i="21"/>
  <c r="AB141" i="21"/>
  <c r="AB142" i="21"/>
  <c r="AB143" i="21"/>
  <c r="AB144" i="21"/>
  <c r="AB145" i="21"/>
  <c r="AB146" i="21"/>
  <c r="AB147" i="21"/>
  <c r="AB148" i="21"/>
  <c r="AB149" i="21"/>
  <c r="AB150" i="21"/>
  <c r="AB151" i="21"/>
  <c r="AB152" i="21"/>
  <c r="AB153" i="21"/>
  <c r="AB154" i="21"/>
  <c r="AB155" i="21"/>
  <c r="AB156" i="21"/>
  <c r="AB157" i="21"/>
  <c r="AB158" i="21"/>
  <c r="AB159" i="21"/>
  <c r="AB160" i="21"/>
  <c r="AB161" i="21"/>
  <c r="AB162" i="21"/>
  <c r="AB163" i="21"/>
  <c r="AB164" i="21"/>
  <c r="AB165" i="21"/>
  <c r="AB166" i="21"/>
  <c r="AB167" i="21"/>
  <c r="AB168" i="21"/>
  <c r="AB169" i="21"/>
  <c r="AB170" i="21"/>
  <c r="AB171" i="21"/>
  <c r="AB172" i="21"/>
  <c r="AB173" i="21"/>
  <c r="AB174" i="21"/>
  <c r="AB175" i="21"/>
  <c r="AB176" i="21"/>
  <c r="AB177" i="21"/>
  <c r="AB178" i="21"/>
  <c r="AB179" i="21"/>
  <c r="AB180" i="21"/>
  <c r="AB181" i="21"/>
  <c r="AB182" i="21"/>
  <c r="AB183" i="21"/>
  <c r="AB184" i="21"/>
  <c r="AB185" i="21"/>
  <c r="AB186" i="21"/>
  <c r="AB187" i="21"/>
  <c r="AB188" i="21"/>
  <c r="AB189" i="21"/>
  <c r="AB190" i="21"/>
  <c r="AB191" i="21"/>
  <c r="AB192" i="21"/>
  <c r="AB193" i="21"/>
  <c r="AB194" i="21"/>
  <c r="AB195" i="21"/>
  <c r="AB196" i="21"/>
  <c r="AB197" i="21"/>
  <c r="AB198" i="21"/>
  <c r="AB199" i="21"/>
  <c r="AB200" i="21"/>
  <c r="AB201" i="21"/>
  <c r="AB202" i="21"/>
  <c r="AB203" i="21"/>
  <c r="AB204" i="21"/>
  <c r="AB205" i="21"/>
  <c r="AB206" i="21"/>
  <c r="AB207" i="21"/>
  <c r="AB208" i="21"/>
  <c r="AB209" i="21"/>
  <c r="AB210" i="21"/>
  <c r="AB211" i="21"/>
  <c r="AB212" i="21"/>
  <c r="AB213" i="21"/>
  <c r="AB214" i="21"/>
  <c r="AB215" i="21"/>
  <c r="AB216" i="21"/>
  <c r="AA117" i="21"/>
  <c r="AA118" i="21"/>
  <c r="AA119" i="21"/>
  <c r="AA120" i="21"/>
  <c r="AA121" i="21"/>
  <c r="AA122" i="21"/>
  <c r="AA123" i="21"/>
  <c r="AA124" i="21"/>
  <c r="AA125" i="21"/>
  <c r="AA126" i="21"/>
  <c r="AA127" i="21"/>
  <c r="AA128" i="21"/>
  <c r="AA129" i="21"/>
  <c r="AA130" i="21"/>
  <c r="AA131" i="21"/>
  <c r="AA132" i="21"/>
  <c r="AA133" i="21"/>
  <c r="AA134" i="21"/>
  <c r="AA135" i="21"/>
  <c r="AA136" i="21"/>
  <c r="AA137" i="21"/>
  <c r="AA138" i="21"/>
  <c r="AA139" i="21"/>
  <c r="AA140" i="21"/>
  <c r="AA141" i="21"/>
  <c r="AA142" i="21"/>
  <c r="AA143" i="21"/>
  <c r="AA144" i="21"/>
  <c r="AA145" i="21"/>
  <c r="AA146" i="21"/>
  <c r="AA147" i="21"/>
  <c r="AA148" i="21"/>
  <c r="AA149" i="21"/>
  <c r="AA150" i="21"/>
  <c r="AA151" i="21"/>
  <c r="AA152" i="21"/>
  <c r="AA153" i="21"/>
  <c r="AA154" i="21"/>
  <c r="AA155" i="21"/>
  <c r="AA156" i="21"/>
  <c r="AA157" i="21"/>
  <c r="AA158" i="21"/>
  <c r="AA159" i="21"/>
  <c r="AA160" i="21"/>
  <c r="AA161" i="21"/>
  <c r="AA162" i="21"/>
  <c r="AA163" i="21"/>
  <c r="AA164" i="21"/>
  <c r="AA165" i="21"/>
  <c r="AA166" i="21"/>
  <c r="AA167" i="21"/>
  <c r="AA168" i="21"/>
  <c r="AA169" i="21"/>
  <c r="AA170" i="21"/>
  <c r="AA171" i="21"/>
  <c r="AA172" i="21"/>
  <c r="AA173" i="21"/>
  <c r="AA174" i="21"/>
  <c r="AA175" i="21"/>
  <c r="AA176" i="21"/>
  <c r="AA177" i="21"/>
  <c r="AA178" i="21"/>
  <c r="AA179" i="21"/>
  <c r="AA180" i="21"/>
  <c r="AA181" i="21"/>
  <c r="AA182" i="21"/>
  <c r="AA183" i="21"/>
  <c r="AA184" i="21"/>
  <c r="AA185" i="21"/>
  <c r="AA186" i="21"/>
  <c r="AA187" i="21"/>
  <c r="AA188" i="21"/>
  <c r="AA189" i="21"/>
  <c r="AA190" i="21"/>
  <c r="AA191" i="21"/>
  <c r="AA192" i="21"/>
  <c r="AA193" i="21"/>
  <c r="AA194" i="21"/>
  <c r="AA195" i="21"/>
  <c r="AA196" i="21"/>
  <c r="AA197" i="21"/>
  <c r="AA198" i="21"/>
  <c r="AA199" i="21"/>
  <c r="AA200" i="21"/>
  <c r="AA201" i="21"/>
  <c r="AA202" i="21"/>
  <c r="AA203" i="21"/>
  <c r="AA204" i="21"/>
  <c r="AA205" i="21"/>
  <c r="AA206" i="21"/>
  <c r="AA207" i="21"/>
  <c r="AA208" i="21"/>
  <c r="AA209" i="21"/>
  <c r="AA210" i="21"/>
  <c r="AA211" i="21"/>
  <c r="AA212" i="21"/>
  <c r="AA213" i="21"/>
  <c r="AA214" i="21"/>
  <c r="AA215" i="21"/>
  <c r="AA216" i="21"/>
  <c r="Z117" i="21"/>
  <c r="Z118" i="21"/>
  <c r="Z119" i="21"/>
  <c r="Z120" i="21"/>
  <c r="Z121" i="21"/>
  <c r="Z122" i="21"/>
  <c r="Z123" i="21"/>
  <c r="Z124" i="21"/>
  <c r="Z125" i="21"/>
  <c r="Z126" i="21"/>
  <c r="Z127" i="21"/>
  <c r="Z128" i="21"/>
  <c r="Z129" i="21"/>
  <c r="Z130" i="21"/>
  <c r="Z131" i="21"/>
  <c r="Z132" i="21"/>
  <c r="Z133" i="21"/>
  <c r="Z134" i="21"/>
  <c r="Z135" i="21"/>
  <c r="Z136" i="21"/>
  <c r="Z137" i="21"/>
  <c r="Z138" i="21"/>
  <c r="Z139" i="21"/>
  <c r="Z140" i="21"/>
  <c r="Z141" i="21"/>
  <c r="Z142" i="21"/>
  <c r="Z143" i="21"/>
  <c r="Z144" i="21"/>
  <c r="Z145" i="21"/>
  <c r="Z146" i="21"/>
  <c r="Z147" i="21"/>
  <c r="Z148" i="21"/>
  <c r="Z149" i="21"/>
  <c r="Z150" i="21"/>
  <c r="Z151" i="21"/>
  <c r="Z152" i="21"/>
  <c r="Z153" i="21"/>
  <c r="Z154" i="21"/>
  <c r="Z155" i="21"/>
  <c r="Z156" i="21"/>
  <c r="Z157" i="21"/>
  <c r="Z158" i="21"/>
  <c r="Z159" i="21"/>
  <c r="Z160" i="21"/>
  <c r="Z161" i="21"/>
  <c r="Z162" i="21"/>
  <c r="Z163" i="21"/>
  <c r="Z164" i="21"/>
  <c r="Z165" i="21"/>
  <c r="Z166" i="21"/>
  <c r="Z167" i="21"/>
  <c r="Z168" i="21"/>
  <c r="Z169" i="21"/>
  <c r="Z170" i="21"/>
  <c r="Z171" i="21"/>
  <c r="Z172" i="21"/>
  <c r="Z173" i="21"/>
  <c r="Z174" i="21"/>
  <c r="Z175" i="21"/>
  <c r="Z176" i="21"/>
  <c r="Z177" i="21"/>
  <c r="Z178" i="21"/>
  <c r="Z179" i="21"/>
  <c r="Z180" i="21"/>
  <c r="Z181" i="21"/>
  <c r="Z182" i="21"/>
  <c r="Z183" i="21"/>
  <c r="Z184" i="21"/>
  <c r="Z185" i="21"/>
  <c r="Z186" i="21"/>
  <c r="Z187" i="21"/>
  <c r="Z188" i="21"/>
  <c r="Z189" i="21"/>
  <c r="Z190" i="21"/>
  <c r="Z191" i="21"/>
  <c r="Z192" i="21"/>
  <c r="Z193" i="21"/>
  <c r="Z194" i="21"/>
  <c r="Z195" i="21"/>
  <c r="Z196" i="21"/>
  <c r="Z197" i="21"/>
  <c r="Z198" i="21"/>
  <c r="Z199" i="21"/>
  <c r="Z200" i="21"/>
  <c r="Z201" i="21"/>
  <c r="Z202" i="21"/>
  <c r="Z203" i="21"/>
  <c r="Z204" i="21"/>
  <c r="Z205" i="21"/>
  <c r="Z206" i="21"/>
  <c r="Z207" i="21"/>
  <c r="Z208" i="21"/>
  <c r="Z209" i="21"/>
  <c r="Z210" i="21"/>
  <c r="Z211" i="21"/>
  <c r="Z212" i="21"/>
  <c r="Z213" i="21"/>
  <c r="Z214" i="21"/>
  <c r="Z215" i="21"/>
  <c r="Z216" i="21"/>
  <c r="Y117" i="21"/>
  <c r="Y118" i="21"/>
  <c r="Y119" i="21"/>
  <c r="Y120" i="21"/>
  <c r="Y121" i="21"/>
  <c r="Y122" i="21"/>
  <c r="Y123" i="21"/>
  <c r="Y124" i="21"/>
  <c r="Y125" i="21"/>
  <c r="Y126" i="21"/>
  <c r="Y127" i="21"/>
  <c r="Y128" i="21"/>
  <c r="Y129" i="21"/>
  <c r="Y130" i="21"/>
  <c r="Y131" i="21"/>
  <c r="Y132" i="21"/>
  <c r="Y133" i="21"/>
  <c r="Y134" i="21"/>
  <c r="Y135" i="21"/>
  <c r="Y136" i="21"/>
  <c r="Y137" i="21"/>
  <c r="Y138" i="21"/>
  <c r="Y139" i="21"/>
  <c r="Y140" i="21"/>
  <c r="Y141" i="21"/>
  <c r="Y142" i="21"/>
  <c r="Y143" i="21"/>
  <c r="Y144" i="21"/>
  <c r="Y145" i="21"/>
  <c r="Y146" i="21"/>
  <c r="Y147" i="21"/>
  <c r="Y148" i="21"/>
  <c r="Y149" i="21"/>
  <c r="Y150" i="21"/>
  <c r="Y151" i="21"/>
  <c r="Y152" i="21"/>
  <c r="Y153" i="21"/>
  <c r="Y154" i="21"/>
  <c r="Y155" i="21"/>
  <c r="Y156" i="21"/>
  <c r="Y157" i="21"/>
  <c r="Y158" i="21"/>
  <c r="Y159" i="21"/>
  <c r="Y160" i="21"/>
  <c r="Y161" i="21"/>
  <c r="Y162" i="21"/>
  <c r="Y163" i="21"/>
  <c r="Y164" i="21"/>
  <c r="Y165" i="21"/>
  <c r="Y166" i="21"/>
  <c r="Y167" i="21"/>
  <c r="Y168" i="21"/>
  <c r="Y169" i="21"/>
  <c r="Y170" i="21"/>
  <c r="Y171" i="21"/>
  <c r="Y172" i="21"/>
  <c r="Y173" i="21"/>
  <c r="Y174" i="21"/>
  <c r="Y175" i="21"/>
  <c r="Y176" i="21"/>
  <c r="Y177" i="21"/>
  <c r="Y178" i="21"/>
  <c r="Y179" i="21"/>
  <c r="Y180" i="21"/>
  <c r="Y181" i="21"/>
  <c r="Y182" i="21"/>
  <c r="Y183" i="21"/>
  <c r="Y184" i="21"/>
  <c r="Y185" i="21"/>
  <c r="Y186" i="21"/>
  <c r="Y187" i="21"/>
  <c r="Y188" i="21"/>
  <c r="Y189" i="21"/>
  <c r="Y190" i="21"/>
  <c r="Y191" i="21"/>
  <c r="Y192" i="21"/>
  <c r="Y193" i="21"/>
  <c r="Y194" i="21"/>
  <c r="Y195" i="21"/>
  <c r="Y196" i="21"/>
  <c r="Y197" i="21"/>
  <c r="Y198" i="21"/>
  <c r="Y199" i="21"/>
  <c r="Y200" i="21"/>
  <c r="Y201" i="21"/>
  <c r="Y202" i="21"/>
  <c r="Y203" i="21"/>
  <c r="Y204" i="21"/>
  <c r="Y205" i="21"/>
  <c r="Y206" i="21"/>
  <c r="Y207" i="21"/>
  <c r="Y208" i="21"/>
  <c r="Y209" i="21"/>
  <c r="Y210" i="21"/>
  <c r="Y211" i="21"/>
  <c r="Y212" i="21"/>
  <c r="Y213" i="21"/>
  <c r="Y214" i="21"/>
  <c r="Y215" i="21"/>
  <c r="Y216" i="21"/>
  <c r="X117" i="21"/>
  <c r="X118" i="21"/>
  <c r="X119" i="21"/>
  <c r="X120" i="21"/>
  <c r="X121" i="21"/>
  <c r="X122" i="21"/>
  <c r="X123" i="21"/>
  <c r="X124" i="21"/>
  <c r="X125" i="21"/>
  <c r="X126" i="21"/>
  <c r="X127" i="21"/>
  <c r="X128" i="21"/>
  <c r="X129" i="21"/>
  <c r="X130" i="21"/>
  <c r="X131" i="21"/>
  <c r="X132" i="21"/>
  <c r="X133" i="21"/>
  <c r="X134" i="21"/>
  <c r="X135" i="21"/>
  <c r="X136" i="21"/>
  <c r="X137" i="21"/>
  <c r="X138" i="21"/>
  <c r="X139" i="21"/>
  <c r="X140" i="21"/>
  <c r="X141" i="21"/>
  <c r="X142" i="21"/>
  <c r="X143" i="21"/>
  <c r="X144" i="21"/>
  <c r="X145" i="21"/>
  <c r="X146" i="21"/>
  <c r="X147" i="21"/>
  <c r="X148" i="21"/>
  <c r="X149" i="21"/>
  <c r="X150" i="21"/>
  <c r="X151" i="21"/>
  <c r="X152" i="21"/>
  <c r="X153" i="21"/>
  <c r="X154" i="21"/>
  <c r="X155" i="21"/>
  <c r="X156" i="21"/>
  <c r="X157" i="21"/>
  <c r="X158" i="21"/>
  <c r="X159" i="21"/>
  <c r="X160" i="21"/>
  <c r="X161" i="21"/>
  <c r="X162" i="21"/>
  <c r="X163" i="21"/>
  <c r="X164" i="21"/>
  <c r="X165" i="21"/>
  <c r="X166" i="21"/>
  <c r="X167" i="21"/>
  <c r="X168" i="21"/>
  <c r="X169" i="21"/>
  <c r="X170" i="21"/>
  <c r="X171" i="21"/>
  <c r="X172" i="21"/>
  <c r="X173" i="21"/>
  <c r="X174" i="21"/>
  <c r="X175" i="21"/>
  <c r="X176" i="21"/>
  <c r="X177" i="21"/>
  <c r="X178" i="21"/>
  <c r="X179" i="21"/>
  <c r="X180" i="21"/>
  <c r="X181" i="21"/>
  <c r="X182" i="21"/>
  <c r="X183" i="21"/>
  <c r="X184" i="21"/>
  <c r="X185" i="21"/>
  <c r="X186" i="21"/>
  <c r="X187" i="21"/>
  <c r="X188" i="21"/>
  <c r="X189" i="21"/>
  <c r="X190" i="21"/>
  <c r="X191" i="21"/>
  <c r="X192" i="21"/>
  <c r="X193" i="21"/>
  <c r="X194" i="21"/>
  <c r="X195" i="21"/>
  <c r="X196" i="21"/>
  <c r="X197" i="21"/>
  <c r="X198" i="21"/>
  <c r="X199" i="21"/>
  <c r="X200" i="21"/>
  <c r="X201" i="21"/>
  <c r="X202" i="21"/>
  <c r="X203" i="21"/>
  <c r="X204" i="21"/>
  <c r="X205" i="21"/>
  <c r="X206" i="21"/>
  <c r="X207" i="21"/>
  <c r="X208" i="21"/>
  <c r="X209" i="21"/>
  <c r="X210" i="21"/>
  <c r="X211" i="21"/>
  <c r="X212" i="21"/>
  <c r="X213" i="21"/>
  <c r="X214" i="21"/>
  <c r="X215" i="21"/>
  <c r="X216" i="21"/>
  <c r="W117" i="21"/>
  <c r="W118" i="21"/>
  <c r="W119" i="21"/>
  <c r="W120" i="21"/>
  <c r="W121" i="21"/>
  <c r="W122" i="21"/>
  <c r="W123" i="21"/>
  <c r="W124" i="21"/>
  <c r="W125" i="21"/>
  <c r="W126" i="21"/>
  <c r="W127" i="21"/>
  <c r="W128" i="21"/>
  <c r="W129" i="21"/>
  <c r="W130" i="21"/>
  <c r="W131" i="21"/>
  <c r="W132" i="21"/>
  <c r="W133" i="21"/>
  <c r="W134" i="21"/>
  <c r="W135" i="21"/>
  <c r="W136" i="21"/>
  <c r="W137" i="21"/>
  <c r="W138" i="21"/>
  <c r="W139" i="21"/>
  <c r="W140" i="21"/>
  <c r="W141" i="21"/>
  <c r="W142" i="21"/>
  <c r="W143" i="21"/>
  <c r="W144" i="21"/>
  <c r="W145" i="21"/>
  <c r="W146" i="21"/>
  <c r="W147" i="21"/>
  <c r="W148" i="21"/>
  <c r="W149" i="21"/>
  <c r="W150" i="21"/>
  <c r="W151" i="21"/>
  <c r="W152" i="21"/>
  <c r="W153" i="21"/>
  <c r="W154" i="21"/>
  <c r="W155" i="21"/>
  <c r="W156" i="21"/>
  <c r="W157" i="21"/>
  <c r="W158" i="21"/>
  <c r="W159" i="21"/>
  <c r="W160" i="21"/>
  <c r="W161" i="21"/>
  <c r="W162" i="21"/>
  <c r="W163" i="21"/>
  <c r="W164" i="21"/>
  <c r="W165" i="21"/>
  <c r="W166" i="21"/>
  <c r="W167" i="21"/>
  <c r="W168" i="21"/>
  <c r="W169" i="21"/>
  <c r="W170" i="21"/>
  <c r="W171" i="21"/>
  <c r="W172" i="21"/>
  <c r="W173" i="21"/>
  <c r="W174" i="21"/>
  <c r="W175" i="21"/>
  <c r="W176" i="21"/>
  <c r="W177" i="21"/>
  <c r="W178" i="21"/>
  <c r="W179" i="21"/>
  <c r="W180" i="21"/>
  <c r="W181" i="21"/>
  <c r="W182" i="21"/>
  <c r="W183" i="21"/>
  <c r="W184" i="21"/>
  <c r="W185" i="21"/>
  <c r="W186" i="21"/>
  <c r="W187" i="21"/>
  <c r="W188" i="21"/>
  <c r="W189" i="21"/>
  <c r="W190" i="21"/>
  <c r="W191" i="21"/>
  <c r="W192" i="21"/>
  <c r="W193" i="21"/>
  <c r="W194" i="21"/>
  <c r="W195" i="21"/>
  <c r="W196" i="21"/>
  <c r="W197" i="21"/>
  <c r="W198" i="21"/>
  <c r="W199" i="21"/>
  <c r="W200" i="21"/>
  <c r="W201" i="21"/>
  <c r="W202" i="21"/>
  <c r="W203" i="21"/>
  <c r="W204" i="21"/>
  <c r="W205" i="21"/>
  <c r="W206" i="21"/>
  <c r="W207" i="21"/>
  <c r="W208" i="21"/>
  <c r="W209" i="21"/>
  <c r="W210" i="21"/>
  <c r="W211" i="21"/>
  <c r="W212" i="21"/>
  <c r="W213" i="21"/>
  <c r="W214" i="21"/>
  <c r="W215" i="21"/>
  <c r="W216" i="21"/>
  <c r="V117" i="21"/>
  <c r="V118" i="21"/>
  <c r="V119" i="21"/>
  <c r="V120" i="21"/>
  <c r="V121" i="21"/>
  <c r="V122" i="21"/>
  <c r="V123" i="21"/>
  <c r="V124" i="21"/>
  <c r="V125" i="21"/>
  <c r="V126" i="21"/>
  <c r="V127" i="21"/>
  <c r="V128" i="21"/>
  <c r="V129" i="21"/>
  <c r="V130" i="21"/>
  <c r="V131" i="21"/>
  <c r="V132" i="21"/>
  <c r="V133" i="21"/>
  <c r="V134" i="21"/>
  <c r="V135" i="21"/>
  <c r="V136" i="21"/>
  <c r="V137" i="21"/>
  <c r="V138" i="21"/>
  <c r="V139" i="21"/>
  <c r="V140" i="21"/>
  <c r="V141" i="21"/>
  <c r="V142" i="21"/>
  <c r="V143" i="21"/>
  <c r="V144" i="21"/>
  <c r="V145" i="21"/>
  <c r="V146" i="21"/>
  <c r="V147" i="21"/>
  <c r="V148" i="21"/>
  <c r="V149" i="21"/>
  <c r="V150" i="21"/>
  <c r="V151" i="21"/>
  <c r="V152" i="21"/>
  <c r="V153" i="21"/>
  <c r="V154" i="21"/>
  <c r="V155" i="21"/>
  <c r="V156" i="21"/>
  <c r="V157" i="21"/>
  <c r="V158" i="21"/>
  <c r="V159" i="21"/>
  <c r="V160" i="21"/>
  <c r="V161" i="21"/>
  <c r="V162" i="21"/>
  <c r="V163" i="21"/>
  <c r="V164" i="21"/>
  <c r="V165" i="21"/>
  <c r="V166" i="21"/>
  <c r="V167" i="21"/>
  <c r="V168" i="21"/>
  <c r="V169" i="21"/>
  <c r="V170" i="21"/>
  <c r="V171" i="21"/>
  <c r="V172" i="21"/>
  <c r="V173" i="21"/>
  <c r="V174" i="21"/>
  <c r="V175" i="21"/>
  <c r="V176" i="21"/>
  <c r="V177" i="21"/>
  <c r="V178" i="21"/>
  <c r="V179" i="21"/>
  <c r="V180" i="21"/>
  <c r="V181" i="21"/>
  <c r="V182" i="21"/>
  <c r="V183" i="21"/>
  <c r="V184" i="21"/>
  <c r="V185" i="21"/>
  <c r="V186" i="21"/>
  <c r="V187" i="21"/>
  <c r="V188" i="21"/>
  <c r="V189" i="21"/>
  <c r="V190" i="21"/>
  <c r="V191" i="21"/>
  <c r="V192" i="21"/>
  <c r="V193" i="21"/>
  <c r="V194" i="21"/>
  <c r="V195" i="21"/>
  <c r="V196" i="21"/>
  <c r="V197" i="21"/>
  <c r="V198" i="21"/>
  <c r="V199" i="21"/>
  <c r="V200" i="21"/>
  <c r="V201" i="21"/>
  <c r="V202" i="21"/>
  <c r="V203" i="21"/>
  <c r="V204" i="21"/>
  <c r="V205" i="21"/>
  <c r="V206" i="21"/>
  <c r="V207" i="21"/>
  <c r="V208" i="21"/>
  <c r="V209" i="21"/>
  <c r="V210" i="21"/>
  <c r="V211" i="21"/>
  <c r="V212" i="21"/>
  <c r="V213" i="21"/>
  <c r="V214" i="21"/>
  <c r="V215" i="21"/>
  <c r="V216" i="21"/>
  <c r="U117" i="21"/>
  <c r="U118" i="21"/>
  <c r="U119" i="21"/>
  <c r="U120" i="21"/>
  <c r="U121" i="21"/>
  <c r="U122" i="21"/>
  <c r="U123" i="21"/>
  <c r="U124" i="21"/>
  <c r="U125" i="21"/>
  <c r="U126" i="21"/>
  <c r="U127" i="21"/>
  <c r="U128" i="21"/>
  <c r="U129" i="21"/>
  <c r="U130" i="21"/>
  <c r="U131" i="21"/>
  <c r="U132" i="21"/>
  <c r="U133" i="21"/>
  <c r="U134" i="21"/>
  <c r="U135" i="21"/>
  <c r="U136" i="21"/>
  <c r="U137" i="21"/>
  <c r="U138" i="21"/>
  <c r="U139" i="21"/>
  <c r="U140" i="21"/>
  <c r="U141" i="21"/>
  <c r="U142" i="21"/>
  <c r="U143" i="21"/>
  <c r="U144" i="21"/>
  <c r="U145" i="21"/>
  <c r="U146" i="21"/>
  <c r="U147" i="21"/>
  <c r="U148" i="21"/>
  <c r="U149" i="21"/>
  <c r="U150" i="21"/>
  <c r="U151" i="21"/>
  <c r="U152" i="21"/>
  <c r="U153" i="21"/>
  <c r="U154" i="21"/>
  <c r="U155" i="21"/>
  <c r="U156" i="21"/>
  <c r="U157" i="21"/>
  <c r="U158" i="21"/>
  <c r="U159" i="21"/>
  <c r="U160" i="21"/>
  <c r="U161" i="21"/>
  <c r="U162" i="21"/>
  <c r="U163" i="21"/>
  <c r="U164" i="21"/>
  <c r="U165" i="21"/>
  <c r="U166" i="21"/>
  <c r="U167" i="21"/>
  <c r="U168" i="21"/>
  <c r="U169" i="21"/>
  <c r="U170" i="21"/>
  <c r="U171" i="21"/>
  <c r="U172" i="21"/>
  <c r="U173" i="21"/>
  <c r="U174" i="21"/>
  <c r="U175" i="21"/>
  <c r="U176" i="21"/>
  <c r="U177" i="21"/>
  <c r="U178" i="21"/>
  <c r="U179" i="21"/>
  <c r="U180" i="21"/>
  <c r="U181" i="21"/>
  <c r="U182" i="21"/>
  <c r="U183" i="21"/>
  <c r="U184" i="21"/>
  <c r="U185" i="21"/>
  <c r="U186" i="21"/>
  <c r="U187" i="21"/>
  <c r="U188" i="21"/>
  <c r="U189" i="21"/>
  <c r="U190" i="21"/>
  <c r="U191" i="21"/>
  <c r="U192" i="21"/>
  <c r="U193" i="21"/>
  <c r="U194" i="21"/>
  <c r="U195" i="21"/>
  <c r="U196" i="21"/>
  <c r="U197" i="21"/>
  <c r="U198" i="21"/>
  <c r="U199" i="21"/>
  <c r="U200" i="21"/>
  <c r="U201" i="21"/>
  <c r="U202" i="21"/>
  <c r="U203" i="21"/>
  <c r="U204" i="21"/>
  <c r="U205" i="21"/>
  <c r="U206" i="21"/>
  <c r="U207" i="21"/>
  <c r="U208" i="21"/>
  <c r="U209" i="21"/>
  <c r="U210" i="21"/>
  <c r="U211" i="21"/>
  <c r="U212" i="21"/>
  <c r="U213" i="21"/>
  <c r="U214" i="21"/>
  <c r="U215" i="21"/>
  <c r="U216" i="21"/>
  <c r="T117" i="21"/>
  <c r="T118" i="21"/>
  <c r="T119" i="21"/>
  <c r="T120" i="21"/>
  <c r="T121" i="21"/>
  <c r="T122" i="21"/>
  <c r="T123" i="21"/>
  <c r="T124" i="21"/>
  <c r="T125" i="21"/>
  <c r="T126" i="21"/>
  <c r="T127" i="21"/>
  <c r="T128" i="21"/>
  <c r="T129" i="21"/>
  <c r="T130" i="21"/>
  <c r="T131" i="21"/>
  <c r="T132" i="21"/>
  <c r="T133" i="21"/>
  <c r="T134" i="21"/>
  <c r="T135" i="21"/>
  <c r="T136" i="21"/>
  <c r="T137" i="21"/>
  <c r="T138" i="21"/>
  <c r="T139" i="21"/>
  <c r="T140" i="21"/>
  <c r="T141" i="21"/>
  <c r="T142" i="21"/>
  <c r="T143" i="21"/>
  <c r="T144" i="21"/>
  <c r="T145" i="21"/>
  <c r="T146" i="21"/>
  <c r="T147" i="21"/>
  <c r="T148" i="21"/>
  <c r="T149" i="21"/>
  <c r="T150" i="21"/>
  <c r="T151" i="21"/>
  <c r="T152" i="21"/>
  <c r="T153" i="21"/>
  <c r="T154" i="21"/>
  <c r="T155" i="21"/>
  <c r="T156" i="21"/>
  <c r="T157" i="21"/>
  <c r="T158" i="21"/>
  <c r="T159" i="21"/>
  <c r="T160" i="21"/>
  <c r="T161" i="21"/>
  <c r="T162" i="21"/>
  <c r="T163" i="21"/>
  <c r="T164" i="21"/>
  <c r="T165" i="21"/>
  <c r="T166" i="21"/>
  <c r="T167" i="21"/>
  <c r="T168" i="21"/>
  <c r="T169" i="21"/>
  <c r="T170" i="21"/>
  <c r="T171" i="21"/>
  <c r="T172" i="21"/>
  <c r="T173" i="21"/>
  <c r="T174" i="21"/>
  <c r="T175" i="21"/>
  <c r="T176" i="21"/>
  <c r="T177" i="21"/>
  <c r="T178" i="21"/>
  <c r="T179" i="21"/>
  <c r="T180" i="21"/>
  <c r="T181" i="21"/>
  <c r="T182" i="21"/>
  <c r="T183" i="21"/>
  <c r="T184" i="21"/>
  <c r="T185" i="21"/>
  <c r="T186" i="21"/>
  <c r="T187" i="21"/>
  <c r="T188" i="21"/>
  <c r="T189" i="21"/>
  <c r="T190" i="21"/>
  <c r="T191" i="21"/>
  <c r="T192" i="21"/>
  <c r="T193" i="21"/>
  <c r="T194" i="21"/>
  <c r="T195" i="21"/>
  <c r="T196" i="21"/>
  <c r="T197" i="21"/>
  <c r="T198" i="21"/>
  <c r="T199" i="21"/>
  <c r="T200" i="21"/>
  <c r="T201" i="21"/>
  <c r="T202" i="21"/>
  <c r="T203" i="21"/>
  <c r="T204" i="21"/>
  <c r="T205" i="21"/>
  <c r="T206" i="21"/>
  <c r="T207" i="21"/>
  <c r="T208" i="21"/>
  <c r="T209" i="21"/>
  <c r="T210" i="21"/>
  <c r="T211" i="21"/>
  <c r="T212" i="21"/>
  <c r="T213" i="21"/>
  <c r="T214" i="21"/>
  <c r="T215" i="21"/>
  <c r="T216" i="21"/>
  <c r="S117" i="21"/>
  <c r="S118" i="21"/>
  <c r="S119" i="21"/>
  <c r="S120" i="21"/>
  <c r="S121" i="21"/>
  <c r="S122" i="21"/>
  <c r="S123" i="21"/>
  <c r="S124" i="21"/>
  <c r="S125" i="21"/>
  <c r="S126" i="21"/>
  <c r="S127" i="21"/>
  <c r="S128" i="21"/>
  <c r="S129" i="21"/>
  <c r="S130" i="21"/>
  <c r="S131" i="21"/>
  <c r="S132" i="21"/>
  <c r="S133" i="21"/>
  <c r="S134" i="21"/>
  <c r="S135" i="21"/>
  <c r="S136" i="21"/>
  <c r="S137" i="21"/>
  <c r="S138" i="21"/>
  <c r="S139" i="21"/>
  <c r="S140" i="21"/>
  <c r="S141" i="21"/>
  <c r="S142" i="21"/>
  <c r="S143" i="21"/>
  <c r="S144" i="21"/>
  <c r="S145" i="21"/>
  <c r="S146" i="21"/>
  <c r="S147" i="21"/>
  <c r="S148" i="21"/>
  <c r="S149" i="21"/>
  <c r="S150" i="21"/>
  <c r="S151" i="21"/>
  <c r="S152" i="21"/>
  <c r="S153" i="21"/>
  <c r="S154" i="21"/>
  <c r="S155" i="21"/>
  <c r="S156" i="21"/>
  <c r="S157" i="21"/>
  <c r="S158" i="21"/>
  <c r="S159" i="21"/>
  <c r="S160" i="21"/>
  <c r="S161" i="21"/>
  <c r="S162" i="21"/>
  <c r="S163" i="21"/>
  <c r="S164" i="21"/>
  <c r="S165" i="21"/>
  <c r="S166" i="21"/>
  <c r="S167" i="21"/>
  <c r="S168" i="21"/>
  <c r="S169" i="21"/>
  <c r="S170" i="21"/>
  <c r="S171" i="21"/>
  <c r="S172" i="21"/>
  <c r="S173" i="21"/>
  <c r="S174" i="21"/>
  <c r="S175" i="21"/>
  <c r="S176" i="21"/>
  <c r="S177" i="21"/>
  <c r="S178" i="21"/>
  <c r="S179" i="21"/>
  <c r="S180" i="21"/>
  <c r="S181" i="21"/>
  <c r="S182" i="21"/>
  <c r="S183" i="21"/>
  <c r="S184" i="21"/>
  <c r="S185" i="21"/>
  <c r="S186" i="21"/>
  <c r="S187" i="21"/>
  <c r="S188" i="21"/>
  <c r="S189" i="21"/>
  <c r="S190" i="21"/>
  <c r="S191" i="21"/>
  <c r="S192" i="21"/>
  <c r="S193" i="21"/>
  <c r="S194" i="21"/>
  <c r="S195" i="21"/>
  <c r="S196" i="21"/>
  <c r="S197" i="21"/>
  <c r="S198" i="21"/>
  <c r="S199" i="21"/>
  <c r="S200" i="21"/>
  <c r="S201" i="21"/>
  <c r="S202" i="21"/>
  <c r="S203" i="21"/>
  <c r="S204" i="21"/>
  <c r="S205" i="21"/>
  <c r="S206" i="21"/>
  <c r="S207" i="21"/>
  <c r="S208" i="21"/>
  <c r="S209" i="21"/>
  <c r="S210" i="21"/>
  <c r="S211" i="21"/>
  <c r="S212" i="21"/>
  <c r="S213" i="21"/>
  <c r="S214" i="21"/>
  <c r="S215" i="21"/>
  <c r="S216" i="21"/>
  <c r="R117" i="21"/>
  <c r="R118" i="21"/>
  <c r="R119" i="21"/>
  <c r="R120" i="21"/>
  <c r="R121" i="21"/>
  <c r="R122" i="21"/>
  <c r="R123" i="21"/>
  <c r="R124" i="21"/>
  <c r="R125" i="21"/>
  <c r="R126" i="21"/>
  <c r="R127" i="21"/>
  <c r="R128" i="21"/>
  <c r="R129" i="21"/>
  <c r="R130" i="21"/>
  <c r="R131" i="21"/>
  <c r="R132" i="21"/>
  <c r="R133" i="21"/>
  <c r="R134" i="21"/>
  <c r="R135" i="21"/>
  <c r="R136" i="21"/>
  <c r="R137" i="21"/>
  <c r="R138" i="21"/>
  <c r="R139" i="21"/>
  <c r="R140" i="21"/>
  <c r="R141" i="21"/>
  <c r="R142" i="21"/>
  <c r="R143" i="21"/>
  <c r="R144" i="21"/>
  <c r="R145" i="21"/>
  <c r="R146" i="21"/>
  <c r="R147" i="21"/>
  <c r="R148" i="21"/>
  <c r="R149" i="21"/>
  <c r="R150" i="21"/>
  <c r="R151" i="21"/>
  <c r="R152" i="21"/>
  <c r="R153" i="21"/>
  <c r="R154" i="21"/>
  <c r="R155" i="21"/>
  <c r="R156" i="21"/>
  <c r="R157" i="21"/>
  <c r="R158" i="21"/>
  <c r="R159" i="21"/>
  <c r="R160" i="21"/>
  <c r="R161" i="21"/>
  <c r="R162" i="21"/>
  <c r="R163" i="21"/>
  <c r="R164" i="21"/>
  <c r="R165" i="21"/>
  <c r="R166" i="21"/>
  <c r="R167" i="21"/>
  <c r="R168" i="21"/>
  <c r="R169" i="21"/>
  <c r="R170" i="21"/>
  <c r="R171" i="21"/>
  <c r="R172" i="21"/>
  <c r="R173" i="21"/>
  <c r="R174" i="21"/>
  <c r="R175" i="21"/>
  <c r="R176" i="21"/>
  <c r="R177" i="21"/>
  <c r="R178" i="21"/>
  <c r="R179" i="21"/>
  <c r="R180" i="21"/>
  <c r="R181" i="21"/>
  <c r="R182" i="21"/>
  <c r="R183" i="21"/>
  <c r="R184" i="21"/>
  <c r="R185" i="21"/>
  <c r="R186" i="21"/>
  <c r="R187" i="21"/>
  <c r="R188" i="21"/>
  <c r="R189" i="21"/>
  <c r="R190" i="21"/>
  <c r="R191" i="21"/>
  <c r="R192" i="21"/>
  <c r="R193" i="21"/>
  <c r="R194" i="21"/>
  <c r="R195" i="21"/>
  <c r="R196" i="21"/>
  <c r="R197" i="21"/>
  <c r="R198" i="21"/>
  <c r="R199" i="21"/>
  <c r="R200" i="21"/>
  <c r="R201" i="21"/>
  <c r="R202" i="21"/>
  <c r="R203" i="21"/>
  <c r="R204" i="21"/>
  <c r="R205" i="21"/>
  <c r="R206" i="21"/>
  <c r="R207" i="21"/>
  <c r="R208" i="21"/>
  <c r="R209" i="21"/>
  <c r="R210" i="21"/>
  <c r="R211" i="21"/>
  <c r="R212" i="21"/>
  <c r="R213" i="21"/>
  <c r="R214" i="21"/>
  <c r="R215" i="21"/>
  <c r="R216" i="21"/>
  <c r="R116" i="21"/>
  <c r="S116" i="21"/>
  <c r="T116" i="21"/>
  <c r="U116" i="21"/>
  <c r="V116" i="21"/>
  <c r="W116" i="21"/>
  <c r="X116" i="21"/>
  <c r="Y116" i="21"/>
  <c r="Z116" i="21"/>
  <c r="AA116" i="21"/>
  <c r="AB116" i="21"/>
  <c r="AC116" i="21"/>
  <c r="AD116" i="21"/>
  <c r="AE116" i="21"/>
  <c r="AF116" i="21"/>
  <c r="AG116" i="21"/>
  <c r="AH116" i="21"/>
  <c r="AI116" i="21"/>
  <c r="AJ116" i="21"/>
  <c r="AK116" i="21"/>
  <c r="AL116" i="21"/>
  <c r="AM116" i="21"/>
  <c r="AN116" i="21"/>
  <c r="AO116" i="21"/>
  <c r="AP116" i="21"/>
  <c r="AQ116" i="21"/>
  <c r="AR116" i="21"/>
  <c r="AS116" i="21"/>
  <c r="AT116" i="21"/>
  <c r="AU116" i="21"/>
  <c r="AV116" i="21"/>
  <c r="AW116" i="21"/>
  <c r="AX116" i="21"/>
  <c r="AY116" i="21"/>
  <c r="AZ116" i="21"/>
  <c r="BA116" i="21"/>
  <c r="BB116" i="21"/>
  <c r="BC116" i="21"/>
  <c r="BD116" i="21"/>
  <c r="BE116" i="21"/>
  <c r="Q116" i="21"/>
  <c r="Q117" i="21"/>
  <c r="Q118" i="21"/>
  <c r="Q119" i="21"/>
  <c r="Q120" i="21"/>
  <c r="Q121" i="21"/>
  <c r="Q122" i="21"/>
  <c r="Q123" i="21"/>
  <c r="Q124" i="21"/>
  <c r="Q125" i="21"/>
  <c r="Q126" i="21"/>
  <c r="Q127" i="21"/>
  <c r="Q128" i="21"/>
  <c r="Q129" i="21"/>
  <c r="Q130" i="21"/>
  <c r="Q131" i="21"/>
  <c r="Q132" i="21"/>
  <c r="Q133" i="21"/>
  <c r="Q134" i="21"/>
  <c r="Q135" i="21"/>
  <c r="Q136" i="21"/>
  <c r="Q137" i="21"/>
  <c r="Q138" i="21"/>
  <c r="Q139" i="21"/>
  <c r="Q140" i="21"/>
  <c r="Q141" i="21"/>
  <c r="Q142" i="21"/>
  <c r="Q143" i="21"/>
  <c r="Q144" i="21"/>
  <c r="Q145" i="21"/>
  <c r="Q146" i="21"/>
  <c r="Q147" i="21"/>
  <c r="Q148" i="21"/>
  <c r="Q149" i="21"/>
  <c r="Q150" i="21"/>
  <c r="Q151" i="21"/>
  <c r="Q152" i="21"/>
  <c r="Q153" i="21"/>
  <c r="Q154" i="21"/>
  <c r="Q155" i="21"/>
  <c r="Q156" i="21"/>
  <c r="Q157" i="21"/>
  <c r="Q158" i="21"/>
  <c r="Q159" i="21"/>
  <c r="Q160" i="21"/>
  <c r="Q161" i="21"/>
  <c r="Q162" i="21"/>
  <c r="Q163" i="21"/>
  <c r="Q164" i="21"/>
  <c r="Q165" i="21"/>
  <c r="Q166" i="21"/>
  <c r="Q167" i="21"/>
  <c r="Q168" i="21"/>
  <c r="Q169" i="21"/>
  <c r="Q170" i="21"/>
  <c r="Q171" i="21"/>
  <c r="Q172" i="21"/>
  <c r="Q173" i="21"/>
  <c r="Q174" i="21"/>
  <c r="Q175" i="21"/>
  <c r="Q176" i="21"/>
  <c r="Q177" i="21"/>
  <c r="Q178" i="21"/>
  <c r="Q179" i="21"/>
  <c r="Q180" i="21"/>
  <c r="Q181" i="21"/>
  <c r="Q182" i="21"/>
  <c r="Q183" i="21"/>
  <c r="Q184" i="21"/>
  <c r="Q185" i="21"/>
  <c r="Q186" i="21"/>
  <c r="Q187" i="21"/>
  <c r="Q188" i="21"/>
  <c r="Q189" i="21"/>
  <c r="Q190" i="21"/>
  <c r="Q191" i="21"/>
  <c r="Q192" i="21"/>
  <c r="Q193" i="21"/>
  <c r="Q194" i="21"/>
  <c r="Q195" i="21"/>
  <c r="Q196" i="21"/>
  <c r="Q197" i="21"/>
  <c r="Q198" i="21"/>
  <c r="Q199" i="21"/>
  <c r="Q200" i="21"/>
  <c r="Q201" i="21"/>
  <c r="Q202" i="21"/>
  <c r="Q203" i="21"/>
  <c r="Q204" i="21"/>
  <c r="Q205" i="21"/>
  <c r="Q206" i="21"/>
  <c r="Q207" i="21"/>
  <c r="Q208" i="21"/>
  <c r="Q209" i="21"/>
  <c r="Q210" i="21"/>
  <c r="Q211" i="21"/>
  <c r="Q212" i="21"/>
  <c r="Q213" i="21"/>
  <c r="Q214" i="21"/>
  <c r="Q215" i="21"/>
  <c r="Q216" i="21"/>
  <c r="P119" i="21"/>
  <c r="P120" i="21"/>
  <c r="P121" i="21"/>
  <c r="P122" i="21"/>
  <c r="P123" i="21"/>
  <c r="P124" i="21"/>
  <c r="P125" i="21"/>
  <c r="P126" i="21"/>
  <c r="P127" i="21"/>
  <c r="P128" i="21"/>
  <c r="P129" i="21"/>
  <c r="P130" i="21"/>
  <c r="P131" i="21"/>
  <c r="P132" i="21"/>
  <c r="P133" i="21"/>
  <c r="P134" i="21"/>
  <c r="P135" i="21"/>
  <c r="P136" i="21"/>
  <c r="P137" i="21"/>
  <c r="P138" i="21"/>
  <c r="P139" i="21"/>
  <c r="P140" i="21"/>
  <c r="P141" i="21"/>
  <c r="P142" i="21"/>
  <c r="P143" i="21"/>
  <c r="P144" i="21"/>
  <c r="P145" i="21"/>
  <c r="P146" i="21"/>
  <c r="P147" i="21"/>
  <c r="P148" i="21"/>
  <c r="P149" i="21"/>
  <c r="P150" i="21"/>
  <c r="P151" i="21"/>
  <c r="P152" i="21"/>
  <c r="P153" i="21"/>
  <c r="P154" i="21"/>
  <c r="P155" i="21"/>
  <c r="P156" i="21"/>
  <c r="P157" i="21"/>
  <c r="P158" i="21"/>
  <c r="P159" i="21"/>
  <c r="P160" i="21"/>
  <c r="P161" i="21"/>
  <c r="P162" i="21"/>
  <c r="P163" i="21"/>
  <c r="P164" i="21"/>
  <c r="P165" i="21"/>
  <c r="P166" i="21"/>
  <c r="P167" i="21"/>
  <c r="P168" i="21"/>
  <c r="P169" i="21"/>
  <c r="P170" i="21"/>
  <c r="P171" i="21"/>
  <c r="P172" i="21"/>
  <c r="P173" i="21"/>
  <c r="P174" i="21"/>
  <c r="P175" i="21"/>
  <c r="P176" i="21"/>
  <c r="P177" i="21"/>
  <c r="P178" i="21"/>
  <c r="P179" i="21"/>
  <c r="P180" i="21"/>
  <c r="P181" i="21"/>
  <c r="P182" i="21"/>
  <c r="P183" i="21"/>
  <c r="P184" i="21"/>
  <c r="P185" i="21"/>
  <c r="P186" i="21"/>
  <c r="P187" i="21"/>
  <c r="P188" i="21"/>
  <c r="P189" i="21"/>
  <c r="P190" i="21"/>
  <c r="P191" i="21"/>
  <c r="P192" i="21"/>
  <c r="P193" i="21"/>
  <c r="P194" i="21"/>
  <c r="P195" i="21"/>
  <c r="P196" i="21"/>
  <c r="P197" i="21"/>
  <c r="P198" i="21"/>
  <c r="P199" i="21"/>
  <c r="P200" i="21"/>
  <c r="P201" i="21"/>
  <c r="P202" i="21"/>
  <c r="P203" i="21"/>
  <c r="P204" i="21"/>
  <c r="P205" i="21"/>
  <c r="P206" i="21"/>
  <c r="P207" i="21"/>
  <c r="P208" i="21"/>
  <c r="P209" i="21"/>
  <c r="P210" i="21"/>
  <c r="P211" i="21"/>
  <c r="P212" i="21"/>
  <c r="P213" i="21"/>
  <c r="P214" i="21"/>
  <c r="P215" i="21"/>
  <c r="P216" i="21"/>
  <c r="P117" i="21"/>
  <c r="P118" i="21"/>
  <c r="O119" i="21"/>
  <c r="O120" i="21"/>
  <c r="O121" i="21"/>
  <c r="O122" i="21"/>
  <c r="O123" i="21"/>
  <c r="O124" i="21"/>
  <c r="O125" i="21"/>
  <c r="O126" i="21"/>
  <c r="O127" i="21"/>
  <c r="O128" i="21"/>
  <c r="O129" i="21"/>
  <c r="O130" i="21"/>
  <c r="O131" i="21"/>
  <c r="O132" i="21"/>
  <c r="O133" i="21"/>
  <c r="O134" i="21"/>
  <c r="O135" i="21"/>
  <c r="O136" i="21"/>
  <c r="O137" i="21"/>
  <c r="O138" i="21"/>
  <c r="O139" i="21"/>
  <c r="O140" i="21"/>
  <c r="O141" i="21"/>
  <c r="O142" i="21"/>
  <c r="O143" i="21"/>
  <c r="O144" i="21"/>
  <c r="O145" i="21"/>
  <c r="O146" i="21"/>
  <c r="O147" i="21"/>
  <c r="O148" i="21"/>
  <c r="O149" i="21"/>
  <c r="O150" i="21"/>
  <c r="O151" i="21"/>
  <c r="O152" i="21"/>
  <c r="O153" i="21"/>
  <c r="O154" i="21"/>
  <c r="O155" i="21"/>
  <c r="O156" i="21"/>
  <c r="O157" i="21"/>
  <c r="O158" i="21"/>
  <c r="O159" i="21"/>
  <c r="O160" i="21"/>
  <c r="O161" i="21"/>
  <c r="O162" i="21"/>
  <c r="O163" i="21"/>
  <c r="O164" i="21"/>
  <c r="O165" i="21"/>
  <c r="O166" i="21"/>
  <c r="O167" i="21"/>
  <c r="O168" i="21"/>
  <c r="O169" i="21"/>
  <c r="O170" i="21"/>
  <c r="O171" i="21"/>
  <c r="O172" i="21"/>
  <c r="O173" i="21"/>
  <c r="O174" i="21"/>
  <c r="O175" i="21"/>
  <c r="O176" i="21"/>
  <c r="O177" i="21"/>
  <c r="O178" i="21"/>
  <c r="O179" i="21"/>
  <c r="O180" i="21"/>
  <c r="O181" i="21"/>
  <c r="O182" i="21"/>
  <c r="O183" i="21"/>
  <c r="O184" i="21"/>
  <c r="O185" i="21"/>
  <c r="O186" i="21"/>
  <c r="O187" i="21"/>
  <c r="O188" i="21"/>
  <c r="O189" i="21"/>
  <c r="O190" i="21"/>
  <c r="O191" i="21"/>
  <c r="O192" i="21"/>
  <c r="O193" i="21"/>
  <c r="O194" i="21"/>
  <c r="O195" i="21"/>
  <c r="O196" i="21"/>
  <c r="O197" i="21"/>
  <c r="O198" i="21"/>
  <c r="O199" i="21"/>
  <c r="O200" i="21"/>
  <c r="O201" i="21"/>
  <c r="O202" i="21"/>
  <c r="O203" i="21"/>
  <c r="O204" i="21"/>
  <c r="O205" i="21"/>
  <c r="O206" i="21"/>
  <c r="O207" i="21"/>
  <c r="O208" i="21"/>
  <c r="O209" i="21"/>
  <c r="O210" i="21"/>
  <c r="O211" i="21"/>
  <c r="O212" i="21"/>
  <c r="O213" i="21"/>
  <c r="O214" i="21"/>
  <c r="O215" i="21"/>
  <c r="O216" i="21"/>
  <c r="O118" i="21"/>
  <c r="N120" i="21"/>
  <c r="N121" i="21"/>
  <c r="N122" i="21"/>
  <c r="N123" i="21"/>
  <c r="N124" i="21"/>
  <c r="N125" i="21"/>
  <c r="N126" i="21"/>
  <c r="N127" i="21"/>
  <c r="N128" i="21"/>
  <c r="N129" i="21"/>
  <c r="N130" i="21"/>
  <c r="N131" i="21"/>
  <c r="N132" i="21"/>
  <c r="N133" i="21"/>
  <c r="N134" i="21"/>
  <c r="N135" i="21"/>
  <c r="N136" i="21"/>
  <c r="N137" i="21"/>
  <c r="N138" i="21"/>
  <c r="N139" i="21"/>
  <c r="N140" i="21"/>
  <c r="N141" i="21"/>
  <c r="N142" i="21"/>
  <c r="N143" i="21"/>
  <c r="N144" i="21"/>
  <c r="N145" i="21"/>
  <c r="N146" i="21"/>
  <c r="N147" i="21"/>
  <c r="N148" i="21"/>
  <c r="N149" i="21"/>
  <c r="N150" i="21"/>
  <c r="N151" i="21"/>
  <c r="N152" i="21"/>
  <c r="N153" i="21"/>
  <c r="N154" i="21"/>
  <c r="N155" i="21"/>
  <c r="N156" i="21"/>
  <c r="N157" i="21"/>
  <c r="N158" i="21"/>
  <c r="N159" i="21"/>
  <c r="N160" i="21"/>
  <c r="N161" i="21"/>
  <c r="N162" i="21"/>
  <c r="N163" i="21"/>
  <c r="N164" i="21"/>
  <c r="N165" i="21"/>
  <c r="N166" i="21"/>
  <c r="N167" i="21"/>
  <c r="N168" i="21"/>
  <c r="N169" i="21"/>
  <c r="N170" i="21"/>
  <c r="N171" i="21"/>
  <c r="N172" i="21"/>
  <c r="N173" i="21"/>
  <c r="N174" i="21"/>
  <c r="N175" i="21"/>
  <c r="N176" i="21"/>
  <c r="N177" i="21"/>
  <c r="N178" i="21"/>
  <c r="N179" i="21"/>
  <c r="N180" i="21"/>
  <c r="N181" i="21"/>
  <c r="N182" i="21"/>
  <c r="N183" i="21"/>
  <c r="N184" i="21"/>
  <c r="N185" i="21"/>
  <c r="N186" i="21"/>
  <c r="N187" i="21"/>
  <c r="N188" i="21"/>
  <c r="N189" i="21"/>
  <c r="N190" i="21"/>
  <c r="N191" i="21"/>
  <c r="N192" i="21"/>
  <c r="N193" i="21"/>
  <c r="N194" i="21"/>
  <c r="N195" i="21"/>
  <c r="N196" i="21"/>
  <c r="N197" i="21"/>
  <c r="N198" i="21"/>
  <c r="N199" i="21"/>
  <c r="N200" i="21"/>
  <c r="N201" i="21"/>
  <c r="N202" i="21"/>
  <c r="N203" i="21"/>
  <c r="N204" i="21"/>
  <c r="N205" i="21"/>
  <c r="N206" i="21"/>
  <c r="N207" i="21"/>
  <c r="N208" i="21"/>
  <c r="N209" i="21"/>
  <c r="N210" i="21"/>
  <c r="N211" i="21"/>
  <c r="N212" i="21"/>
  <c r="N213" i="21"/>
  <c r="N214" i="21"/>
  <c r="N215" i="21"/>
  <c r="N216" i="21"/>
  <c r="N119" i="21"/>
  <c r="M121" i="21"/>
  <c r="M122" i="21"/>
  <c r="M123" i="21"/>
  <c r="M124" i="21"/>
  <c r="M125" i="21"/>
  <c r="M126" i="21"/>
  <c r="M127" i="21"/>
  <c r="M128" i="21"/>
  <c r="M129" i="21"/>
  <c r="M130" i="21"/>
  <c r="M131" i="21"/>
  <c r="M132" i="21"/>
  <c r="M133" i="21"/>
  <c r="M134" i="21"/>
  <c r="M135" i="21"/>
  <c r="M136" i="21"/>
  <c r="M137" i="21"/>
  <c r="M138" i="21"/>
  <c r="M139" i="21"/>
  <c r="M140" i="21"/>
  <c r="M141" i="21"/>
  <c r="M142" i="21"/>
  <c r="M143" i="21"/>
  <c r="M144" i="21"/>
  <c r="M145" i="21"/>
  <c r="M146" i="21"/>
  <c r="M147" i="21"/>
  <c r="M148" i="21"/>
  <c r="M149" i="21"/>
  <c r="M150" i="21"/>
  <c r="M151" i="21"/>
  <c r="M152" i="21"/>
  <c r="M153" i="21"/>
  <c r="M154" i="21"/>
  <c r="M155" i="21"/>
  <c r="M156" i="21"/>
  <c r="M157" i="21"/>
  <c r="M158" i="21"/>
  <c r="M159" i="21"/>
  <c r="M160" i="21"/>
  <c r="M161" i="21"/>
  <c r="M162" i="21"/>
  <c r="M163" i="21"/>
  <c r="M164" i="21"/>
  <c r="M165" i="21"/>
  <c r="M166" i="21"/>
  <c r="M167" i="21"/>
  <c r="M168" i="21"/>
  <c r="M169" i="21"/>
  <c r="M170" i="21"/>
  <c r="M171" i="21"/>
  <c r="M172" i="21"/>
  <c r="M173" i="21"/>
  <c r="M174" i="21"/>
  <c r="M175" i="21"/>
  <c r="M176" i="21"/>
  <c r="M177" i="21"/>
  <c r="M178" i="21"/>
  <c r="M179" i="21"/>
  <c r="M180" i="21"/>
  <c r="M181" i="21"/>
  <c r="M182" i="21"/>
  <c r="M183" i="21"/>
  <c r="M184" i="21"/>
  <c r="M185" i="21"/>
  <c r="M186" i="21"/>
  <c r="M187" i="21"/>
  <c r="M188" i="21"/>
  <c r="M189" i="21"/>
  <c r="M190" i="21"/>
  <c r="M191" i="21"/>
  <c r="M192" i="21"/>
  <c r="M193" i="21"/>
  <c r="M194" i="21"/>
  <c r="M195" i="21"/>
  <c r="M196" i="21"/>
  <c r="M197" i="21"/>
  <c r="M198" i="21"/>
  <c r="M199" i="21"/>
  <c r="M200" i="21"/>
  <c r="M201" i="21"/>
  <c r="M202" i="21"/>
  <c r="M203" i="21"/>
  <c r="M204" i="21"/>
  <c r="M205" i="21"/>
  <c r="M206" i="21"/>
  <c r="M207" i="21"/>
  <c r="M208" i="21"/>
  <c r="M209" i="21"/>
  <c r="M210" i="21"/>
  <c r="M211" i="21"/>
  <c r="M212" i="21"/>
  <c r="M213" i="21"/>
  <c r="M214" i="21"/>
  <c r="M215" i="21"/>
  <c r="M216" i="21"/>
  <c r="M120" i="21"/>
  <c r="L121" i="21"/>
  <c r="L123" i="21"/>
  <c r="L124" i="21"/>
  <c r="L125" i="21"/>
  <c r="L126" i="21"/>
  <c r="L127" i="21"/>
  <c r="L128" i="21"/>
  <c r="L129" i="21"/>
  <c r="L130" i="21"/>
  <c r="L131" i="21"/>
  <c r="L132" i="21"/>
  <c r="L133" i="21"/>
  <c r="L134" i="21"/>
  <c r="L135" i="21"/>
  <c r="L136" i="21"/>
  <c r="L137" i="21"/>
  <c r="L138" i="21"/>
  <c r="L139" i="21"/>
  <c r="L140" i="21"/>
  <c r="L141" i="21"/>
  <c r="L142" i="21"/>
  <c r="L143" i="21"/>
  <c r="L144" i="21"/>
  <c r="L145" i="21"/>
  <c r="L146" i="21"/>
  <c r="L147" i="21"/>
  <c r="L148" i="21"/>
  <c r="L149" i="21"/>
  <c r="L150" i="21"/>
  <c r="L151" i="21"/>
  <c r="L152" i="21"/>
  <c r="L153" i="21"/>
  <c r="L154" i="21"/>
  <c r="L155" i="21"/>
  <c r="L156" i="21"/>
  <c r="L157" i="21"/>
  <c r="L158" i="21"/>
  <c r="L159" i="21"/>
  <c r="L160" i="21"/>
  <c r="L161" i="21"/>
  <c r="L162" i="21"/>
  <c r="L163" i="21"/>
  <c r="L164" i="21"/>
  <c r="L165" i="21"/>
  <c r="L166" i="21"/>
  <c r="L167" i="21"/>
  <c r="L168" i="21"/>
  <c r="L169" i="21"/>
  <c r="L170" i="21"/>
  <c r="L171" i="21"/>
  <c r="L172" i="21"/>
  <c r="L173" i="21"/>
  <c r="L174" i="21"/>
  <c r="L175" i="21"/>
  <c r="L176" i="21"/>
  <c r="L177" i="21"/>
  <c r="L178" i="21"/>
  <c r="L179" i="21"/>
  <c r="L180" i="21"/>
  <c r="L181" i="21"/>
  <c r="L182" i="21"/>
  <c r="L183" i="21"/>
  <c r="L184" i="21"/>
  <c r="L185" i="21"/>
  <c r="L186" i="21"/>
  <c r="L187" i="21"/>
  <c r="L188" i="21"/>
  <c r="L189" i="21"/>
  <c r="L190" i="21"/>
  <c r="L191" i="21"/>
  <c r="L192" i="21"/>
  <c r="L193" i="21"/>
  <c r="L194" i="21"/>
  <c r="L195" i="21"/>
  <c r="L196" i="21"/>
  <c r="L197" i="21"/>
  <c r="L198" i="21"/>
  <c r="L199" i="21"/>
  <c r="L200" i="21"/>
  <c r="L201" i="21"/>
  <c r="L202" i="21"/>
  <c r="L203" i="21"/>
  <c r="L204" i="21"/>
  <c r="L205" i="21"/>
  <c r="L206" i="21"/>
  <c r="L207" i="21"/>
  <c r="L208" i="21"/>
  <c r="L209" i="21"/>
  <c r="L210" i="21"/>
  <c r="L211" i="21"/>
  <c r="L212" i="21"/>
  <c r="L213" i="21"/>
  <c r="L214" i="21"/>
  <c r="L215" i="21"/>
  <c r="L216" i="21"/>
  <c r="K123" i="21"/>
  <c r="K124" i="21"/>
  <c r="K125" i="21"/>
  <c r="K126" i="21"/>
  <c r="K127" i="21"/>
  <c r="K128" i="21"/>
  <c r="K129" i="21"/>
  <c r="K130" i="21"/>
  <c r="K131" i="21"/>
  <c r="K132" i="21"/>
  <c r="K133" i="21"/>
  <c r="K134" i="21"/>
  <c r="K135" i="21"/>
  <c r="K136" i="21"/>
  <c r="K137" i="21"/>
  <c r="K138" i="21"/>
  <c r="K139" i="21"/>
  <c r="K140" i="21"/>
  <c r="K141" i="21"/>
  <c r="K142" i="21"/>
  <c r="K143" i="21"/>
  <c r="K144" i="21"/>
  <c r="K145" i="21"/>
  <c r="K146" i="21"/>
  <c r="K147" i="21"/>
  <c r="K148" i="21"/>
  <c r="K149" i="21"/>
  <c r="K150" i="21"/>
  <c r="K151" i="21"/>
  <c r="K152" i="21"/>
  <c r="K153" i="21"/>
  <c r="K154" i="21"/>
  <c r="K155" i="21"/>
  <c r="K156" i="21"/>
  <c r="K157" i="21"/>
  <c r="K158" i="21"/>
  <c r="K159" i="21"/>
  <c r="K160" i="21"/>
  <c r="K161" i="21"/>
  <c r="K162" i="21"/>
  <c r="K163" i="21"/>
  <c r="K164" i="21"/>
  <c r="K165" i="21"/>
  <c r="K166" i="21"/>
  <c r="K167" i="21"/>
  <c r="K168" i="21"/>
  <c r="K169" i="21"/>
  <c r="K170" i="21"/>
  <c r="K171" i="21"/>
  <c r="K172" i="21"/>
  <c r="K173" i="21"/>
  <c r="K174" i="21"/>
  <c r="K175" i="21"/>
  <c r="K176" i="21"/>
  <c r="K177" i="21"/>
  <c r="K178" i="21"/>
  <c r="K179" i="21"/>
  <c r="K180" i="21"/>
  <c r="K181" i="21"/>
  <c r="K182" i="21"/>
  <c r="K183" i="21"/>
  <c r="K184" i="21"/>
  <c r="K185" i="21"/>
  <c r="K186" i="21"/>
  <c r="K187" i="21"/>
  <c r="K188" i="21"/>
  <c r="K189" i="21"/>
  <c r="K190" i="21"/>
  <c r="K191" i="21"/>
  <c r="K192" i="21"/>
  <c r="K193" i="21"/>
  <c r="K194" i="21"/>
  <c r="K195" i="21"/>
  <c r="K196" i="21"/>
  <c r="K197" i="21"/>
  <c r="K198" i="21"/>
  <c r="K199" i="21"/>
  <c r="K200" i="21"/>
  <c r="K201" i="21"/>
  <c r="K202" i="21"/>
  <c r="K203" i="21"/>
  <c r="K204" i="21"/>
  <c r="K205" i="21"/>
  <c r="K206" i="21"/>
  <c r="K207" i="21"/>
  <c r="K208" i="21"/>
  <c r="K209" i="21"/>
  <c r="K210" i="21"/>
  <c r="K211" i="21"/>
  <c r="K212" i="21"/>
  <c r="K213" i="21"/>
  <c r="K214" i="21"/>
  <c r="K215" i="21"/>
  <c r="K216" i="21"/>
  <c r="L122" i="21"/>
  <c r="K122" i="21"/>
  <c r="J124" i="21"/>
  <c r="J125" i="21"/>
  <c r="J126" i="21"/>
  <c r="J127" i="21"/>
  <c r="J128" i="21"/>
  <c r="J129" i="21"/>
  <c r="J130" i="21"/>
  <c r="J131" i="21"/>
  <c r="J132" i="21"/>
  <c r="J133" i="21"/>
  <c r="J134" i="21"/>
  <c r="J135" i="21"/>
  <c r="J136" i="21"/>
  <c r="J137" i="21"/>
  <c r="J138" i="21"/>
  <c r="J139" i="21"/>
  <c r="J140" i="21"/>
  <c r="J141" i="21"/>
  <c r="J142" i="21"/>
  <c r="J143" i="21"/>
  <c r="J144" i="21"/>
  <c r="J145" i="21"/>
  <c r="J146" i="21"/>
  <c r="J147" i="21"/>
  <c r="J148" i="21"/>
  <c r="J149" i="21"/>
  <c r="J150" i="21"/>
  <c r="J151" i="21"/>
  <c r="J152" i="21"/>
  <c r="J153" i="21"/>
  <c r="J154" i="21"/>
  <c r="J155" i="21"/>
  <c r="J156" i="21"/>
  <c r="J157" i="21"/>
  <c r="J158" i="21"/>
  <c r="J159" i="21"/>
  <c r="J160" i="21"/>
  <c r="J161" i="21"/>
  <c r="J162" i="21"/>
  <c r="J163" i="21"/>
  <c r="J164" i="21"/>
  <c r="J165" i="21"/>
  <c r="J166" i="21"/>
  <c r="J167" i="21"/>
  <c r="J168" i="21"/>
  <c r="J169" i="21"/>
  <c r="J170" i="21"/>
  <c r="J171" i="21"/>
  <c r="J172" i="21"/>
  <c r="J173" i="21"/>
  <c r="J174" i="21"/>
  <c r="J175" i="21"/>
  <c r="J176" i="21"/>
  <c r="J177" i="21"/>
  <c r="J178" i="21"/>
  <c r="J179" i="21"/>
  <c r="J180" i="21"/>
  <c r="J181" i="21"/>
  <c r="J182" i="21"/>
  <c r="J183" i="21"/>
  <c r="J184" i="21"/>
  <c r="J185" i="21"/>
  <c r="J186" i="21"/>
  <c r="J187" i="21"/>
  <c r="J188" i="21"/>
  <c r="J189" i="21"/>
  <c r="J190" i="21"/>
  <c r="J191" i="21"/>
  <c r="J192" i="21"/>
  <c r="J193" i="21"/>
  <c r="J194" i="21"/>
  <c r="J195" i="21"/>
  <c r="J196" i="21"/>
  <c r="J197" i="21"/>
  <c r="J198" i="21"/>
  <c r="J199" i="21"/>
  <c r="J200" i="21"/>
  <c r="J201" i="21"/>
  <c r="J202" i="21"/>
  <c r="J203" i="21"/>
  <c r="J204" i="21"/>
  <c r="J205" i="21"/>
  <c r="J206" i="21"/>
  <c r="J207" i="21"/>
  <c r="J208" i="21"/>
  <c r="J209" i="21"/>
  <c r="J210" i="21"/>
  <c r="J211" i="21"/>
  <c r="J212" i="21"/>
  <c r="J213" i="21"/>
  <c r="J214" i="21"/>
  <c r="J215" i="21"/>
  <c r="J216" i="21"/>
  <c r="J123" i="21"/>
  <c r="I124" i="21"/>
  <c r="H126" i="21"/>
  <c r="I126" i="21"/>
  <c r="H127" i="21"/>
  <c r="I127" i="21"/>
  <c r="H128" i="21"/>
  <c r="I128" i="21"/>
  <c r="H129" i="21"/>
  <c r="I129" i="21"/>
  <c r="H130" i="21"/>
  <c r="I130" i="21"/>
  <c r="H131" i="21"/>
  <c r="I131" i="21"/>
  <c r="H132" i="21"/>
  <c r="I132" i="21"/>
  <c r="H133" i="21"/>
  <c r="I133" i="21"/>
  <c r="H134" i="21"/>
  <c r="I134" i="21"/>
  <c r="H135" i="21"/>
  <c r="I135" i="21"/>
  <c r="H136" i="21"/>
  <c r="I136" i="21"/>
  <c r="H137" i="21"/>
  <c r="I137" i="21"/>
  <c r="H138" i="21"/>
  <c r="I138" i="21"/>
  <c r="H139" i="21"/>
  <c r="I139" i="21"/>
  <c r="H140" i="21"/>
  <c r="I140" i="21"/>
  <c r="H141" i="21"/>
  <c r="I141" i="21"/>
  <c r="H142" i="21"/>
  <c r="I142" i="21"/>
  <c r="H143" i="21"/>
  <c r="I143" i="21"/>
  <c r="H144" i="21"/>
  <c r="I144" i="21"/>
  <c r="H145" i="21"/>
  <c r="I145" i="21"/>
  <c r="H146" i="21"/>
  <c r="I146" i="21"/>
  <c r="H147" i="21"/>
  <c r="I147" i="21"/>
  <c r="H148" i="21"/>
  <c r="I148" i="21"/>
  <c r="H149" i="21"/>
  <c r="I149" i="21"/>
  <c r="H150" i="21"/>
  <c r="I150" i="21"/>
  <c r="H151" i="21"/>
  <c r="I151" i="21"/>
  <c r="H152" i="21"/>
  <c r="I152" i="21"/>
  <c r="H153" i="21"/>
  <c r="I153" i="21"/>
  <c r="H154" i="21"/>
  <c r="I154" i="21"/>
  <c r="H155" i="21"/>
  <c r="I155" i="21"/>
  <c r="H156" i="21"/>
  <c r="I156" i="21"/>
  <c r="H157" i="21"/>
  <c r="I157" i="21"/>
  <c r="H158" i="21"/>
  <c r="I158" i="21"/>
  <c r="H159" i="21"/>
  <c r="I159" i="21"/>
  <c r="H160" i="21"/>
  <c r="I160" i="21"/>
  <c r="H161" i="21"/>
  <c r="I161" i="21"/>
  <c r="H162" i="21"/>
  <c r="I162" i="21"/>
  <c r="H163" i="21"/>
  <c r="I163" i="21"/>
  <c r="H164" i="21"/>
  <c r="I164" i="21"/>
  <c r="H165" i="21"/>
  <c r="I165" i="21"/>
  <c r="H166" i="21"/>
  <c r="I166" i="21"/>
  <c r="H167" i="21"/>
  <c r="I167" i="21"/>
  <c r="H168" i="21"/>
  <c r="I168" i="21"/>
  <c r="H169" i="21"/>
  <c r="I169" i="21"/>
  <c r="H170" i="21"/>
  <c r="I170" i="21"/>
  <c r="H171" i="21"/>
  <c r="I171" i="21"/>
  <c r="H172" i="21"/>
  <c r="I172" i="21"/>
  <c r="H173" i="21"/>
  <c r="I173" i="21"/>
  <c r="H174" i="21"/>
  <c r="I174" i="21"/>
  <c r="H175" i="21"/>
  <c r="I175" i="21"/>
  <c r="H176" i="21"/>
  <c r="I176" i="21"/>
  <c r="H177" i="21"/>
  <c r="I177" i="21"/>
  <c r="H178" i="21"/>
  <c r="I178" i="21"/>
  <c r="H179" i="21"/>
  <c r="I179" i="21"/>
  <c r="H180" i="21"/>
  <c r="I180" i="21"/>
  <c r="H181" i="21"/>
  <c r="I181" i="21"/>
  <c r="H182" i="21"/>
  <c r="I182" i="21"/>
  <c r="H183" i="21"/>
  <c r="I183" i="21"/>
  <c r="H184" i="21"/>
  <c r="I184" i="21"/>
  <c r="H185" i="21"/>
  <c r="I185" i="21"/>
  <c r="H186" i="21"/>
  <c r="I186" i="21"/>
  <c r="H187" i="21"/>
  <c r="I187" i="21"/>
  <c r="H188" i="21"/>
  <c r="I188" i="21"/>
  <c r="H189" i="21"/>
  <c r="I189" i="21"/>
  <c r="H190" i="21"/>
  <c r="I190" i="21"/>
  <c r="H191" i="21"/>
  <c r="I191" i="21"/>
  <c r="H192" i="21"/>
  <c r="I192" i="21"/>
  <c r="H193" i="21"/>
  <c r="I193" i="21"/>
  <c r="H194" i="21"/>
  <c r="I194" i="21"/>
  <c r="H195" i="21"/>
  <c r="I195" i="21"/>
  <c r="H196" i="21"/>
  <c r="I196" i="21"/>
  <c r="H197" i="21"/>
  <c r="I197" i="21"/>
  <c r="H198" i="21"/>
  <c r="I198" i="21"/>
  <c r="H199" i="21"/>
  <c r="I199" i="21"/>
  <c r="H200" i="21"/>
  <c r="I200" i="21"/>
  <c r="H201" i="21"/>
  <c r="I201" i="21"/>
  <c r="H202" i="21"/>
  <c r="I202" i="21"/>
  <c r="H203" i="21"/>
  <c r="I203" i="21"/>
  <c r="H204" i="21"/>
  <c r="I204" i="21"/>
  <c r="H205" i="21"/>
  <c r="I205" i="21"/>
  <c r="H206" i="21"/>
  <c r="I206" i="21"/>
  <c r="H207" i="21"/>
  <c r="I207" i="21"/>
  <c r="H208" i="21"/>
  <c r="I208" i="21"/>
  <c r="H209" i="21"/>
  <c r="I209" i="21"/>
  <c r="H210" i="21"/>
  <c r="I210" i="21"/>
  <c r="H211" i="21"/>
  <c r="I211" i="21"/>
  <c r="H212" i="21"/>
  <c r="I212" i="21"/>
  <c r="H213" i="21"/>
  <c r="I213" i="21"/>
  <c r="H214" i="21"/>
  <c r="I214" i="21"/>
  <c r="H215" i="21"/>
  <c r="I215" i="21"/>
  <c r="H216" i="21"/>
  <c r="I216" i="21"/>
  <c r="I125" i="21"/>
  <c r="H125" i="21"/>
  <c r="G127" i="21"/>
  <c r="G128" i="21"/>
  <c r="G129" i="21"/>
  <c r="G130" i="21"/>
  <c r="G131" i="21"/>
  <c r="G132" i="21"/>
  <c r="G133" i="21"/>
  <c r="G134" i="21"/>
  <c r="G135" i="21"/>
  <c r="G136" i="21"/>
  <c r="G137" i="21"/>
  <c r="G138" i="21"/>
  <c r="G139" i="21"/>
  <c r="G140" i="21"/>
  <c r="G141" i="21"/>
  <c r="G142" i="21"/>
  <c r="G143" i="21"/>
  <c r="G144" i="21"/>
  <c r="G145" i="21"/>
  <c r="G146" i="21"/>
  <c r="G147" i="21"/>
  <c r="G148" i="21"/>
  <c r="G149" i="21"/>
  <c r="G150" i="21"/>
  <c r="G151" i="21"/>
  <c r="G152" i="21"/>
  <c r="G153" i="21"/>
  <c r="G154" i="21"/>
  <c r="G155" i="21"/>
  <c r="G156" i="21"/>
  <c r="G157" i="21"/>
  <c r="G158" i="21"/>
  <c r="G159" i="21"/>
  <c r="G160" i="21"/>
  <c r="G161" i="21"/>
  <c r="G162" i="21"/>
  <c r="G163" i="21"/>
  <c r="G164" i="21"/>
  <c r="G165" i="21"/>
  <c r="G166" i="21"/>
  <c r="G167" i="21"/>
  <c r="G168" i="21"/>
  <c r="G169" i="21"/>
  <c r="G170" i="21"/>
  <c r="G171" i="21"/>
  <c r="G172" i="21"/>
  <c r="G173" i="21"/>
  <c r="G174" i="21"/>
  <c r="G175" i="21"/>
  <c r="G176" i="21"/>
  <c r="G177" i="21"/>
  <c r="G178" i="21"/>
  <c r="G179" i="21"/>
  <c r="G180" i="21"/>
  <c r="G181" i="21"/>
  <c r="G182" i="21"/>
  <c r="G183" i="21"/>
  <c r="G184" i="21"/>
  <c r="G185" i="21"/>
  <c r="G186" i="21"/>
  <c r="G187" i="21"/>
  <c r="G188" i="21"/>
  <c r="G189" i="21"/>
  <c r="G190" i="21"/>
  <c r="G191" i="21"/>
  <c r="G192" i="21"/>
  <c r="G193" i="21"/>
  <c r="G194" i="21"/>
  <c r="G195" i="21"/>
  <c r="G196" i="21"/>
  <c r="G197" i="21"/>
  <c r="G198" i="21"/>
  <c r="G199" i="21"/>
  <c r="G200" i="21"/>
  <c r="G201" i="21"/>
  <c r="G202" i="21"/>
  <c r="G203" i="21"/>
  <c r="G204" i="21"/>
  <c r="G205" i="21"/>
  <c r="G206" i="21"/>
  <c r="G207" i="21"/>
  <c r="G208" i="21"/>
  <c r="G209" i="21"/>
  <c r="G210" i="21"/>
  <c r="G211" i="21"/>
  <c r="G212" i="21"/>
  <c r="G213" i="21"/>
  <c r="G214" i="21"/>
  <c r="G215" i="21"/>
  <c r="G216" i="21"/>
  <c r="G126" i="21"/>
  <c r="F128" i="21"/>
  <c r="F129" i="21"/>
  <c r="F130" i="21"/>
  <c r="F131" i="21"/>
  <c r="F132" i="21"/>
  <c r="F133" i="21"/>
  <c r="F134" i="21"/>
  <c r="F135" i="21"/>
  <c r="F136" i="21"/>
  <c r="F137" i="21"/>
  <c r="F138" i="21"/>
  <c r="F139" i="21"/>
  <c r="F140" i="21"/>
  <c r="F141" i="21"/>
  <c r="F142" i="21"/>
  <c r="F143" i="21"/>
  <c r="F144" i="21"/>
  <c r="F145" i="21"/>
  <c r="F146" i="21"/>
  <c r="F147" i="21"/>
  <c r="F148" i="21"/>
  <c r="F149" i="21"/>
  <c r="F150" i="21"/>
  <c r="F151" i="21"/>
  <c r="F152" i="21"/>
  <c r="F153" i="21"/>
  <c r="F154" i="21"/>
  <c r="F155" i="21"/>
  <c r="F156" i="21"/>
  <c r="F157" i="21"/>
  <c r="F158" i="21"/>
  <c r="F159" i="21"/>
  <c r="F160" i="21"/>
  <c r="F161" i="21"/>
  <c r="F162" i="21"/>
  <c r="F163" i="21"/>
  <c r="F164" i="21"/>
  <c r="F165" i="21"/>
  <c r="F166" i="21"/>
  <c r="F167" i="21"/>
  <c r="F168" i="21"/>
  <c r="F169" i="21"/>
  <c r="F170" i="21"/>
  <c r="F171" i="21"/>
  <c r="F172" i="21"/>
  <c r="F173" i="21"/>
  <c r="F174" i="21"/>
  <c r="F175" i="21"/>
  <c r="F176" i="21"/>
  <c r="F177" i="21"/>
  <c r="F178" i="21"/>
  <c r="F179" i="21"/>
  <c r="F180" i="21"/>
  <c r="F181" i="21"/>
  <c r="F182" i="21"/>
  <c r="F183" i="21"/>
  <c r="F184" i="21"/>
  <c r="F185" i="21"/>
  <c r="F186" i="21"/>
  <c r="F187" i="21"/>
  <c r="F188" i="21"/>
  <c r="F189" i="21"/>
  <c r="F190" i="21"/>
  <c r="F191" i="21"/>
  <c r="F192" i="21"/>
  <c r="F193" i="21"/>
  <c r="F194" i="21"/>
  <c r="F195" i="21"/>
  <c r="F196" i="21"/>
  <c r="F197" i="21"/>
  <c r="F198" i="21"/>
  <c r="F199" i="21"/>
  <c r="F200" i="21"/>
  <c r="F201" i="21"/>
  <c r="F202" i="21"/>
  <c r="F203" i="21"/>
  <c r="F204" i="21"/>
  <c r="F205" i="21"/>
  <c r="F206" i="21"/>
  <c r="F207" i="21"/>
  <c r="F208" i="21"/>
  <c r="F209" i="21"/>
  <c r="F210" i="21"/>
  <c r="F211" i="21"/>
  <c r="F212" i="21"/>
  <c r="F213" i="21"/>
  <c r="F214" i="21"/>
  <c r="F215" i="21"/>
  <c r="F216" i="21"/>
  <c r="F127"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128" i="21"/>
  <c r="D130" i="21"/>
  <c r="D131" i="21"/>
  <c r="D132" i="21"/>
  <c r="D133" i="21"/>
  <c r="D134" i="21"/>
  <c r="D135" i="21"/>
  <c r="D136" i="21"/>
  <c r="D137" i="21"/>
  <c r="D138" i="21"/>
  <c r="D139" i="21"/>
  <c r="D140" i="21"/>
  <c r="D141" i="21"/>
  <c r="D142" i="21"/>
  <c r="D143" i="21"/>
  <c r="D144" i="21"/>
  <c r="D145" i="21"/>
  <c r="D146" i="21"/>
  <c r="D147" i="21"/>
  <c r="D148" i="21"/>
  <c r="D149" i="21"/>
  <c r="D150" i="21"/>
  <c r="D151" i="21"/>
  <c r="D152" i="21"/>
  <c r="D153" i="21"/>
  <c r="D154" i="21"/>
  <c r="D155" i="21"/>
  <c r="D156" i="21"/>
  <c r="D157" i="21"/>
  <c r="D158" i="21"/>
  <c r="D159" i="21"/>
  <c r="D160" i="21"/>
  <c r="D161" i="21"/>
  <c r="D162" i="21"/>
  <c r="D163" i="21"/>
  <c r="D164" i="21"/>
  <c r="D165" i="21"/>
  <c r="D166" i="21"/>
  <c r="D167" i="21"/>
  <c r="D168" i="21"/>
  <c r="D169" i="21"/>
  <c r="D170" i="21"/>
  <c r="D171" i="21"/>
  <c r="D172" i="21"/>
  <c r="D173" i="21"/>
  <c r="D174" i="21"/>
  <c r="D175" i="21"/>
  <c r="D176" i="21"/>
  <c r="D177" i="21"/>
  <c r="D178" i="21"/>
  <c r="D179" i="21"/>
  <c r="D180" i="21"/>
  <c r="D181" i="21"/>
  <c r="D182" i="21"/>
  <c r="D183" i="21"/>
  <c r="D184" i="21"/>
  <c r="D185" i="21"/>
  <c r="D186" i="21"/>
  <c r="D187" i="21"/>
  <c r="D188" i="21"/>
  <c r="D189" i="21"/>
  <c r="D190" i="21"/>
  <c r="D191" i="21"/>
  <c r="D192" i="21"/>
  <c r="D193" i="21"/>
  <c r="D194" i="21"/>
  <c r="D195" i="21"/>
  <c r="D196" i="21"/>
  <c r="D197" i="21"/>
  <c r="D198" i="21"/>
  <c r="D199" i="21"/>
  <c r="D200" i="21"/>
  <c r="D201" i="21"/>
  <c r="D202" i="21"/>
  <c r="D203" i="21"/>
  <c r="D204" i="21"/>
  <c r="D205" i="21"/>
  <c r="D206" i="21"/>
  <c r="D207" i="21"/>
  <c r="D208" i="21"/>
  <c r="D209" i="21"/>
  <c r="D210" i="21"/>
  <c r="D211" i="21"/>
  <c r="D212" i="21"/>
  <c r="D213" i="21"/>
  <c r="D214" i="21"/>
  <c r="D215" i="21"/>
  <c r="D216" i="21"/>
  <c r="D129" i="21"/>
  <c r="C131" i="21"/>
  <c r="C132" i="21"/>
  <c r="C133" i="21"/>
  <c r="C134" i="21"/>
  <c r="C135" i="21"/>
  <c r="C136" i="21"/>
  <c r="C137" i="21"/>
  <c r="C138" i="21"/>
  <c r="C139" i="21"/>
  <c r="C140" i="21"/>
  <c r="C141" i="21"/>
  <c r="C142" i="21"/>
  <c r="C143" i="21"/>
  <c r="C144" i="21"/>
  <c r="C145" i="21"/>
  <c r="C146" i="21"/>
  <c r="C147" i="21"/>
  <c r="C148" i="21"/>
  <c r="C149" i="21"/>
  <c r="C150" i="21"/>
  <c r="C151" i="21"/>
  <c r="C152" i="21"/>
  <c r="C153" i="21"/>
  <c r="C154" i="21"/>
  <c r="C155" i="21"/>
  <c r="C156" i="21"/>
  <c r="C157" i="21"/>
  <c r="C158" i="21"/>
  <c r="C159" i="21"/>
  <c r="C160" i="21"/>
  <c r="C161" i="21"/>
  <c r="C162" i="21"/>
  <c r="C163" i="21"/>
  <c r="C164" i="21"/>
  <c r="C165" i="21"/>
  <c r="C166" i="21"/>
  <c r="C167" i="21"/>
  <c r="C168" i="21"/>
  <c r="C169" i="21"/>
  <c r="C170" i="21"/>
  <c r="C171" i="21"/>
  <c r="C172" i="21"/>
  <c r="C173" i="21"/>
  <c r="C174" i="21"/>
  <c r="C175" i="21"/>
  <c r="C176" i="21"/>
  <c r="C177" i="21"/>
  <c r="C178" i="21"/>
  <c r="C179" i="21"/>
  <c r="C180" i="21"/>
  <c r="C181" i="21"/>
  <c r="C182" i="21"/>
  <c r="C183" i="21"/>
  <c r="C184" i="21"/>
  <c r="C185" i="21"/>
  <c r="C186" i="21"/>
  <c r="C187" i="21"/>
  <c r="C188" i="21"/>
  <c r="C189" i="21"/>
  <c r="C190" i="21"/>
  <c r="C191" i="21"/>
  <c r="C192" i="21"/>
  <c r="C193" i="21"/>
  <c r="C194" i="21"/>
  <c r="C195" i="21"/>
  <c r="C196" i="21"/>
  <c r="C197" i="21"/>
  <c r="C198" i="21"/>
  <c r="C199" i="21"/>
  <c r="C200" i="21"/>
  <c r="C201" i="21"/>
  <c r="C202" i="21"/>
  <c r="C203" i="21"/>
  <c r="C204" i="21"/>
  <c r="C205" i="21"/>
  <c r="C206" i="21"/>
  <c r="C207" i="21"/>
  <c r="C208" i="21"/>
  <c r="C209" i="21"/>
  <c r="C210" i="21"/>
  <c r="C211" i="21"/>
  <c r="C212" i="21"/>
  <c r="C213" i="21"/>
  <c r="C214" i="21"/>
  <c r="C215" i="21"/>
  <c r="C216" i="21"/>
  <c r="C130" i="21"/>
  <c r="B132" i="21"/>
  <c r="B133" i="21"/>
  <c r="B134" i="21"/>
  <c r="B135" i="21"/>
  <c r="B136" i="21"/>
  <c r="B137" i="21"/>
  <c r="B138" i="21"/>
  <c r="B139" i="21"/>
  <c r="B140" i="21"/>
  <c r="B141" i="21"/>
  <c r="B142" i="21"/>
  <c r="B143" i="21"/>
  <c r="B144" i="21"/>
  <c r="B145" i="21"/>
  <c r="B146" i="21"/>
  <c r="B147" i="21"/>
  <c r="B148" i="21"/>
  <c r="B149" i="21"/>
  <c r="B150" i="21"/>
  <c r="B151" i="21"/>
  <c r="B152" i="21"/>
  <c r="B153" i="21"/>
  <c r="B154" i="21"/>
  <c r="B155" i="21"/>
  <c r="B156" i="21"/>
  <c r="B157" i="21"/>
  <c r="B158" i="21"/>
  <c r="B159" i="21"/>
  <c r="B160" i="21"/>
  <c r="B161" i="21"/>
  <c r="B162" i="21"/>
  <c r="B163" i="21"/>
  <c r="B164" i="21"/>
  <c r="B165" i="21"/>
  <c r="B166" i="21"/>
  <c r="B167" i="21"/>
  <c r="B168" i="21"/>
  <c r="B169" i="21"/>
  <c r="B170" i="21"/>
  <c r="B171" i="21"/>
  <c r="B172" i="21"/>
  <c r="B173" i="21"/>
  <c r="B174" i="21"/>
  <c r="B175" i="21"/>
  <c r="B176" i="21"/>
  <c r="B177" i="21"/>
  <c r="B178" i="21"/>
  <c r="B179" i="21"/>
  <c r="B180" i="21"/>
  <c r="B181" i="21"/>
  <c r="B182" i="21"/>
  <c r="B183" i="21"/>
  <c r="B184" i="21"/>
  <c r="B185" i="21"/>
  <c r="B186" i="21"/>
  <c r="B187" i="21"/>
  <c r="B188" i="21"/>
  <c r="B189" i="21"/>
  <c r="B190" i="21"/>
  <c r="B191" i="21"/>
  <c r="B192" i="21"/>
  <c r="B193" i="21"/>
  <c r="B194" i="21"/>
  <c r="B195" i="21"/>
  <c r="B196" i="21"/>
  <c r="B197" i="21"/>
  <c r="B198" i="21"/>
  <c r="B199" i="21"/>
  <c r="B200" i="21"/>
  <c r="B201" i="21"/>
  <c r="B202" i="21"/>
  <c r="B203" i="21"/>
  <c r="B204" i="21"/>
  <c r="B205" i="21"/>
  <c r="B206" i="21"/>
  <c r="B207" i="21"/>
  <c r="B208" i="21"/>
  <c r="B209" i="21"/>
  <c r="B210" i="21"/>
  <c r="B211" i="21"/>
  <c r="B212" i="21"/>
  <c r="B213" i="21"/>
  <c r="B214" i="21"/>
  <c r="B215" i="21"/>
  <c r="B216" i="21"/>
  <c r="B131" i="21"/>
  <c r="S70" i="24"/>
  <c r="D108" i="15" l="1"/>
  <c r="G108" i="15"/>
  <c r="D54" i="15"/>
  <c r="G54" i="15"/>
  <c r="A61" i="15"/>
  <c r="A62" i="15" s="1"/>
  <c r="A63" i="15" s="1"/>
  <c r="A64" i="15" s="1"/>
  <c r="A65" i="15" s="1"/>
  <c r="A66" i="15" s="1"/>
  <c r="A67" i="15" s="1"/>
  <c r="A68" i="15" s="1"/>
  <c r="A69" i="15" s="1"/>
  <c r="A70" i="15" s="1"/>
  <c r="A71" i="15" s="1"/>
  <c r="A72" i="15" s="1"/>
  <c r="A73" i="15" s="1"/>
  <c r="A74" i="15" s="1"/>
  <c r="A75" i="15" s="1"/>
  <c r="A76" i="15" s="1"/>
  <c r="A77" i="15" s="1"/>
  <c r="A78" i="15" s="1"/>
  <c r="A79" i="15" s="1"/>
  <c r="A80" i="15" s="1"/>
  <c r="A81" i="15" s="1"/>
  <c r="A82" i="15" s="1"/>
  <c r="A83" i="15" s="1"/>
  <c r="A84" i="15" s="1"/>
  <c r="A85" i="15" s="1"/>
  <c r="A86" i="15" s="1"/>
  <c r="A87" i="15" s="1"/>
  <c r="A88" i="15" s="1"/>
  <c r="A89" i="15" s="1"/>
  <c r="A90" i="15" s="1"/>
  <c r="A91" i="15" s="1"/>
  <c r="A92" i="15" s="1"/>
  <c r="A93" i="15" s="1"/>
  <c r="A94" i="15" s="1"/>
  <c r="A95" i="15" s="1"/>
  <c r="A96" i="15" s="1"/>
  <c r="A97" i="15" s="1"/>
  <c r="A98" i="15" s="1"/>
  <c r="A99" i="15" s="1"/>
  <c r="A100" i="15" s="1"/>
  <c r="A101" i="15" s="1"/>
  <c r="A102" i="15" s="1"/>
  <c r="A103" i="15" s="1"/>
  <c r="A104" i="15" s="1"/>
  <c r="C58" i="15"/>
  <c r="D58" i="15" s="1"/>
  <c r="E58" i="15" s="1"/>
  <c r="F58" i="15" s="1"/>
  <c r="G58" i="15" s="1"/>
  <c r="H58" i="15" s="1"/>
  <c r="I58" i="15" s="1"/>
  <c r="J58" i="15" s="1"/>
  <c r="K58" i="15" s="1"/>
  <c r="L58" i="15" s="1"/>
  <c r="M58" i="15" s="1"/>
  <c r="N58" i="15" s="1"/>
  <c r="O58" i="15" s="1"/>
  <c r="P58" i="15" s="1"/>
  <c r="S58" i="15" s="1"/>
  <c r="T58" i="15" s="1"/>
  <c r="U58" i="15" s="1"/>
  <c r="V58" i="15" s="1"/>
  <c r="W58" i="15" s="1"/>
  <c r="X58" i="15" s="1"/>
  <c r="Y58" i="15" s="1"/>
  <c r="Z58" i="15" s="1"/>
  <c r="AA58" i="15" s="1"/>
  <c r="AB58" i="15" s="1"/>
  <c r="AC58" i="15" s="1"/>
  <c r="AD58" i="15" s="1"/>
  <c r="AE58" i="15" s="1"/>
  <c r="AF58" i="15" s="1"/>
  <c r="A7" i="15"/>
  <c r="A8" i="15" s="1"/>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A33" i="15" s="1"/>
  <c r="A34" i="15" s="1"/>
  <c r="A35" i="15" s="1"/>
  <c r="A36" i="15" s="1"/>
  <c r="A37" i="15" s="1"/>
  <c r="A38" i="15" s="1"/>
  <c r="A39" i="15" s="1"/>
  <c r="A40" i="15" s="1"/>
  <c r="A41" i="15" s="1"/>
  <c r="A42" i="15" s="1"/>
  <c r="A43" i="15" s="1"/>
  <c r="A44" i="15" s="1"/>
  <c r="A45" i="15" s="1"/>
  <c r="A46" i="15" s="1"/>
  <c r="A47" i="15" s="1"/>
  <c r="A48" i="15" s="1"/>
  <c r="A49" i="15" s="1"/>
  <c r="A50" i="15" s="1"/>
  <c r="C4" i="15"/>
  <c r="D4" i="15" s="1"/>
  <c r="E4" i="15" s="1"/>
  <c r="F4" i="15" s="1"/>
  <c r="G4" i="15" s="1"/>
  <c r="H4" i="15" s="1"/>
  <c r="I4" i="15" s="1"/>
  <c r="J4" i="15" s="1"/>
  <c r="K4" i="15" s="1"/>
  <c r="L4" i="15" s="1"/>
  <c r="M4" i="15" s="1"/>
  <c r="N4" i="15" s="1"/>
  <c r="O4" i="15" s="1"/>
  <c r="P4" i="15" s="1"/>
  <c r="Q4" i="15" s="1"/>
  <c r="R4" i="15" s="1"/>
  <c r="S4" i="15" s="1"/>
  <c r="T4" i="15" s="1"/>
  <c r="U4" i="15" s="1"/>
  <c r="V4" i="15" s="1"/>
  <c r="W4" i="15" s="1"/>
  <c r="X4" i="15" s="1"/>
  <c r="Y4" i="15" s="1"/>
  <c r="Z4" i="15" s="1"/>
  <c r="AA4" i="15" s="1"/>
  <c r="AB4" i="15" s="1"/>
  <c r="AC4" i="15" s="1"/>
  <c r="AD4" i="15" s="1"/>
  <c r="AE4" i="15" s="1"/>
  <c r="AF4" i="15" s="1"/>
  <c r="D60" i="20"/>
  <c r="P6" i="20"/>
  <c r="P7" i="20" s="1"/>
  <c r="P8" i="20" s="1"/>
  <c r="P9" i="20" s="1"/>
  <c r="P10" i="20" s="1"/>
  <c r="P11" i="20" s="1"/>
  <c r="P12" i="20" s="1"/>
  <c r="P13" i="20" s="1"/>
  <c r="P14" i="20" s="1"/>
  <c r="P15" i="20" s="1"/>
  <c r="P16" i="20" s="1"/>
  <c r="P17" i="20" s="1"/>
  <c r="P18" i="20" s="1"/>
  <c r="P19" i="20" s="1"/>
  <c r="P20" i="20" s="1"/>
  <c r="P21" i="20" s="1"/>
  <c r="P22" i="20" s="1"/>
  <c r="P23" i="20" s="1"/>
  <c r="P24" i="20" s="1"/>
  <c r="P25" i="20" s="1"/>
  <c r="P26" i="20" s="1"/>
  <c r="P27" i="20" s="1"/>
  <c r="P28" i="20" s="1"/>
  <c r="P29" i="20" s="1"/>
  <c r="P30" i="20" s="1"/>
  <c r="P31" i="20" s="1"/>
  <c r="P32" i="20" s="1"/>
  <c r="P33" i="20" s="1"/>
  <c r="P34" i="20" s="1"/>
  <c r="P35" i="20" s="1"/>
  <c r="P36" i="20" s="1"/>
  <c r="P37" i="20" s="1"/>
  <c r="P38" i="20" s="1"/>
  <c r="P39" i="20" s="1"/>
  <c r="P40" i="20" s="1"/>
  <c r="P41" i="20" s="1"/>
  <c r="K6" i="20"/>
  <c r="K7" i="20" s="1"/>
  <c r="K8" i="20" s="1"/>
  <c r="K9" i="20" s="1"/>
  <c r="K10" i="20" s="1"/>
  <c r="K11" i="20" s="1"/>
  <c r="K12" i="20" s="1"/>
  <c r="K13" i="20" s="1"/>
  <c r="K14" i="20" s="1"/>
  <c r="K15" i="20" s="1"/>
  <c r="K16" i="20" s="1"/>
  <c r="K17" i="20" s="1"/>
  <c r="K18" i="20" s="1"/>
  <c r="K19" i="20" s="1"/>
  <c r="K20" i="20" s="1"/>
  <c r="K21" i="20" s="1"/>
  <c r="K22" i="20" s="1"/>
  <c r="K23" i="20" s="1"/>
  <c r="K24" i="20" s="1"/>
  <c r="K25" i="20" s="1"/>
  <c r="K26" i="20" s="1"/>
  <c r="K27" i="20" s="1"/>
  <c r="K28" i="20" s="1"/>
  <c r="K29" i="20" s="1"/>
  <c r="K30" i="20" s="1"/>
  <c r="K31" i="20" s="1"/>
  <c r="K32" i="20" s="1"/>
  <c r="K33" i="20" s="1"/>
  <c r="K34" i="20" s="1"/>
  <c r="K35" i="20" s="1"/>
  <c r="K36" i="20" s="1"/>
  <c r="K37" i="20" s="1"/>
  <c r="K38" i="20" s="1"/>
  <c r="K39" i="20" s="1"/>
  <c r="K40" i="20" s="1"/>
  <c r="K41" i="20" s="1"/>
  <c r="K42" i="20" s="1"/>
  <c r="K43" i="20" s="1"/>
  <c r="K44" i="20" s="1"/>
  <c r="K45" i="20" s="1"/>
  <c r="K46" i="20" s="1"/>
  <c r="G119" i="20"/>
  <c r="D119" i="20"/>
  <c r="G60" i="20"/>
  <c r="G59" i="20"/>
  <c r="J6" i="20"/>
  <c r="S68" i="23"/>
  <c r="S72" i="23"/>
  <c r="S66" i="24"/>
  <c r="T126" i="2" l="1"/>
  <c r="T125" i="2"/>
  <c r="T126" i="1"/>
  <c r="T125" i="1"/>
  <c r="T112" i="1"/>
  <c r="T66" i="24"/>
  <c r="M66" i="24"/>
  <c r="L66" i="24"/>
  <c r="T68" i="23"/>
  <c r="M68" i="23"/>
  <c r="L68" i="23"/>
  <c r="S126" i="2" l="1"/>
  <c r="S125" i="2"/>
  <c r="S126" i="1"/>
  <c r="S125" i="1"/>
  <c r="K125" i="1"/>
  <c r="K126" i="1"/>
  <c r="K126" i="2"/>
  <c r="K125" i="2"/>
  <c r="S133" i="1"/>
  <c r="Q133" i="1" s="1"/>
  <c r="T70" i="24"/>
  <c r="Q70" i="24"/>
  <c r="T69" i="24"/>
  <c r="S69" i="24"/>
  <c r="Q69" i="24" s="1"/>
  <c r="L69" i="24" s="1"/>
  <c r="T65" i="24"/>
  <c r="T64" i="24"/>
  <c r="T63" i="24"/>
  <c r="S63" i="24"/>
  <c r="K63" i="24"/>
  <c r="T62" i="24"/>
  <c r="S62" i="24"/>
  <c r="K62" i="24"/>
  <c r="T61" i="24"/>
  <c r="L61" i="24"/>
  <c r="K61" i="24" s="1"/>
  <c r="T60" i="24"/>
  <c r="K60" i="24"/>
  <c r="T59" i="24"/>
  <c r="S59" i="24"/>
  <c r="K59" i="24"/>
  <c r="T58" i="24"/>
  <c r="R58" i="24"/>
  <c r="L58" i="24"/>
  <c r="J58" i="24"/>
  <c r="T57" i="24"/>
  <c r="S57" i="24"/>
  <c r="R57" i="24"/>
  <c r="T56" i="24"/>
  <c r="S56" i="24"/>
  <c r="T55" i="24"/>
  <c r="J55" i="24"/>
  <c r="T54" i="24"/>
  <c r="J54" i="24"/>
  <c r="T53" i="24"/>
  <c r="J53" i="24"/>
  <c r="T52" i="24"/>
  <c r="J52" i="24"/>
  <c r="AB49" i="24"/>
  <c r="T49" i="24"/>
  <c r="S49" i="24"/>
  <c r="K49" i="24"/>
  <c r="T48" i="24"/>
  <c r="K48" i="24"/>
  <c r="T46" i="24"/>
  <c r="S46" i="24"/>
  <c r="K46" i="24"/>
  <c r="J45" i="24"/>
  <c r="J44" i="24"/>
  <c r="J43" i="24"/>
  <c r="J42" i="24"/>
  <c r="AB39" i="24"/>
  <c r="T39" i="24"/>
  <c r="S39" i="24"/>
  <c r="K39" i="24"/>
  <c r="AB38" i="24"/>
  <c r="T38" i="24"/>
  <c r="S38" i="24"/>
  <c r="K38" i="24"/>
  <c r="AB37" i="24"/>
  <c r="T37" i="24"/>
  <c r="S37" i="24"/>
  <c r="K37" i="24"/>
  <c r="AB36" i="24"/>
  <c r="T36" i="24"/>
  <c r="S36" i="24"/>
  <c r="K36" i="24"/>
  <c r="T35" i="24"/>
  <c r="S35" i="24"/>
  <c r="K35" i="24"/>
  <c r="T34" i="24"/>
  <c r="S34" i="24"/>
  <c r="K34" i="24"/>
  <c r="T33" i="24"/>
  <c r="S33" i="24"/>
  <c r="K33" i="24"/>
  <c r="T32" i="24"/>
  <c r="S32" i="24"/>
  <c r="K32" i="24"/>
  <c r="T31" i="24"/>
  <c r="S31" i="24"/>
  <c r="N31" i="24"/>
  <c r="K31" i="24" s="1"/>
  <c r="T30" i="24"/>
  <c r="L30" i="24"/>
  <c r="T29" i="24"/>
  <c r="S29" i="24"/>
  <c r="T28" i="24"/>
  <c r="S28" i="24"/>
  <c r="T27" i="24"/>
  <c r="S27" i="24"/>
  <c r="T26" i="24"/>
  <c r="S26" i="24"/>
  <c r="AB24" i="24"/>
  <c r="T24" i="24"/>
  <c r="S24" i="24"/>
  <c r="K24" i="24"/>
  <c r="T23" i="24"/>
  <c r="S23" i="24"/>
  <c r="K23" i="24"/>
  <c r="AB22" i="24"/>
  <c r="T22" i="24"/>
  <c r="S22" i="24"/>
  <c r="K22" i="24"/>
  <c r="T21" i="24"/>
  <c r="S21" i="24"/>
  <c r="K21" i="24"/>
  <c r="T20" i="24"/>
  <c r="S20" i="24"/>
  <c r="K20" i="24"/>
  <c r="T19" i="24"/>
  <c r="S19" i="24"/>
  <c r="K19" i="24"/>
  <c r="T18" i="24"/>
  <c r="S18" i="24"/>
  <c r="K18" i="24"/>
  <c r="T17" i="24"/>
  <c r="N17" i="24"/>
  <c r="K17" i="24" s="1"/>
  <c r="T16" i="24"/>
  <c r="N16" i="24"/>
  <c r="K16" i="24" s="1"/>
  <c r="T15" i="24"/>
  <c r="S15" i="24"/>
  <c r="N15" i="24"/>
  <c r="K15" i="24" s="1"/>
  <c r="AB14" i="24"/>
  <c r="T14" i="24"/>
  <c r="S14" i="24"/>
  <c r="K14" i="24"/>
  <c r="T13" i="24"/>
  <c r="AB12" i="24"/>
  <c r="T12" i="24"/>
  <c r="S12" i="24"/>
  <c r="AB11" i="24"/>
  <c r="T11" i="24"/>
  <c r="S11" i="24"/>
  <c r="T72" i="23"/>
  <c r="Q72" i="23"/>
  <c r="T71" i="23"/>
  <c r="S71" i="23"/>
  <c r="Q71" i="23" s="1"/>
  <c r="T67" i="23"/>
  <c r="S67" i="23"/>
  <c r="K67" i="23"/>
  <c r="T66" i="23"/>
  <c r="S66" i="23"/>
  <c r="K66" i="23"/>
  <c r="T65" i="23"/>
  <c r="L65" i="23"/>
  <c r="T64" i="23"/>
  <c r="K64" i="23"/>
  <c r="T63" i="23"/>
  <c r="S63" i="23"/>
  <c r="K63" i="23"/>
  <c r="T62" i="23"/>
  <c r="R62" i="23"/>
  <c r="L62" i="23"/>
  <c r="J62" i="23"/>
  <c r="T61" i="23"/>
  <c r="S60" i="23"/>
  <c r="K60" i="23"/>
  <c r="T59" i="23"/>
  <c r="S59" i="23"/>
  <c r="R59" i="23"/>
  <c r="T58" i="23"/>
  <c r="S58" i="23"/>
  <c r="T57" i="23"/>
  <c r="J57" i="23"/>
  <c r="T56" i="23"/>
  <c r="J56" i="23"/>
  <c r="T55" i="23"/>
  <c r="J55" i="23"/>
  <c r="T54" i="23"/>
  <c r="J54" i="23"/>
  <c r="T51" i="23"/>
  <c r="S51" i="23"/>
  <c r="K51" i="23"/>
  <c r="T50" i="23"/>
  <c r="K50" i="23"/>
  <c r="T48" i="23"/>
  <c r="S48" i="23"/>
  <c r="K48" i="23"/>
  <c r="J47" i="23"/>
  <c r="J46" i="23"/>
  <c r="J45" i="23"/>
  <c r="J44" i="23"/>
  <c r="T41" i="23"/>
  <c r="S41" i="23"/>
  <c r="K41" i="23"/>
  <c r="T40" i="23"/>
  <c r="S40" i="23"/>
  <c r="K40" i="23"/>
  <c r="T39" i="23"/>
  <c r="S39" i="23"/>
  <c r="K39" i="23"/>
  <c r="T38" i="23"/>
  <c r="S38" i="23"/>
  <c r="K38" i="23"/>
  <c r="T37" i="23"/>
  <c r="S37" i="23"/>
  <c r="K37" i="23"/>
  <c r="T36" i="23"/>
  <c r="S36" i="23"/>
  <c r="K36" i="23"/>
  <c r="T35" i="23"/>
  <c r="S35" i="23"/>
  <c r="K35" i="23"/>
  <c r="T34" i="23"/>
  <c r="S34" i="23"/>
  <c r="K34" i="23"/>
  <c r="T33" i="23"/>
  <c r="S33" i="23"/>
  <c r="N33" i="23"/>
  <c r="K33" i="23" s="1"/>
  <c r="T32" i="23"/>
  <c r="L32" i="23"/>
  <c r="T31" i="23"/>
  <c r="S31" i="23"/>
  <c r="T30" i="23"/>
  <c r="S30" i="23"/>
  <c r="T29" i="23"/>
  <c r="S29" i="23"/>
  <c r="T28" i="23"/>
  <c r="S28" i="23"/>
  <c r="K26" i="23"/>
  <c r="K25" i="23"/>
  <c r="K24" i="23"/>
  <c r="T23" i="23"/>
  <c r="S23" i="23"/>
  <c r="K23" i="23"/>
  <c r="T22" i="23"/>
  <c r="S22" i="23"/>
  <c r="K22" i="23"/>
  <c r="T21" i="23"/>
  <c r="S21" i="23"/>
  <c r="K21" i="23"/>
  <c r="T20" i="23"/>
  <c r="S20" i="23"/>
  <c r="K20" i="23"/>
  <c r="T19" i="23"/>
  <c r="S19" i="23"/>
  <c r="K19" i="23"/>
  <c r="T18" i="23"/>
  <c r="S18" i="23"/>
  <c r="K18" i="23"/>
  <c r="T17" i="23"/>
  <c r="S17" i="23"/>
  <c r="K17" i="23"/>
  <c r="T16" i="23"/>
  <c r="N16" i="23"/>
  <c r="K16" i="23" s="1"/>
  <c r="T15" i="23"/>
  <c r="S15" i="23"/>
  <c r="N15" i="23"/>
  <c r="K15" i="23" s="1"/>
  <c r="T14" i="23"/>
  <c r="S14" i="23"/>
  <c r="N14" i="23"/>
  <c r="K14" i="23" s="1"/>
  <c r="T13" i="23"/>
  <c r="T12" i="23"/>
  <c r="T11" i="23"/>
  <c r="K11" i="23"/>
  <c r="E8" i="23"/>
  <c r="S64" i="2"/>
  <c r="S63" i="2"/>
  <c r="S62" i="2"/>
  <c r="S61" i="2"/>
  <c r="S64" i="1"/>
  <c r="S63" i="1"/>
  <c r="S62" i="1"/>
  <c r="S61" i="1"/>
  <c r="T64" i="1"/>
  <c r="K64" i="1"/>
  <c r="T63" i="1"/>
  <c r="K63" i="1"/>
  <c r="T62" i="1"/>
  <c r="K62" i="1"/>
  <c r="T61" i="1"/>
  <c r="K61" i="1"/>
  <c r="T61" i="2"/>
  <c r="T62" i="2"/>
  <c r="T63" i="2"/>
  <c r="T64" i="2"/>
  <c r="K61" i="2"/>
  <c r="K62" i="2"/>
  <c r="K63" i="2"/>
  <c r="K64" i="2"/>
  <c r="U6" i="20"/>
  <c r="U65" i="20" s="1"/>
  <c r="G220" i="22"/>
  <c r="D220" i="22"/>
  <c r="G109" i="22"/>
  <c r="D109" i="22"/>
  <c r="G109" i="21"/>
  <c r="G220" i="21"/>
  <c r="D220" i="21"/>
  <c r="D109" i="21"/>
  <c r="O103" i="20"/>
  <c r="AK80" i="20"/>
  <c r="AJ81" i="20"/>
  <c r="AK81" i="20"/>
  <c r="AI82" i="20"/>
  <c r="AJ82" i="20"/>
  <c r="AK82" i="20"/>
  <c r="AH83" i="20"/>
  <c r="AI83" i="20"/>
  <c r="AJ83" i="20"/>
  <c r="AK83" i="20"/>
  <c r="AG84" i="20"/>
  <c r="AH84" i="20"/>
  <c r="AI84" i="20"/>
  <c r="AJ84" i="20"/>
  <c r="AK84" i="20"/>
  <c r="AF85" i="20"/>
  <c r="AG85" i="20"/>
  <c r="AH85" i="20"/>
  <c r="AI85" i="20"/>
  <c r="AJ85" i="20"/>
  <c r="AK85" i="20"/>
  <c r="AE86" i="20"/>
  <c r="AF86" i="20"/>
  <c r="AG86" i="20"/>
  <c r="AH86" i="20"/>
  <c r="AI86" i="20"/>
  <c r="AJ86" i="20"/>
  <c r="AK86" i="20"/>
  <c r="AD87" i="20"/>
  <c r="AE87" i="20"/>
  <c r="AF87" i="20"/>
  <c r="AG87" i="20"/>
  <c r="AH87" i="20"/>
  <c r="AI87" i="20"/>
  <c r="AJ87" i="20"/>
  <c r="AK87" i="20"/>
  <c r="AC88" i="20"/>
  <c r="AD88" i="20"/>
  <c r="AE88" i="20"/>
  <c r="AF88" i="20"/>
  <c r="AG88" i="20"/>
  <c r="AH88" i="20"/>
  <c r="AI88" i="20"/>
  <c r="AJ88" i="20"/>
  <c r="AK88" i="20"/>
  <c r="AB89" i="20"/>
  <c r="AC89" i="20"/>
  <c r="AD89" i="20"/>
  <c r="AE89" i="20"/>
  <c r="AF89" i="20"/>
  <c r="AG89" i="20"/>
  <c r="AH89" i="20"/>
  <c r="AI89" i="20"/>
  <c r="AJ89" i="20"/>
  <c r="AK89" i="20"/>
  <c r="AA90" i="20"/>
  <c r="AB90" i="20"/>
  <c r="AC90" i="20"/>
  <c r="AD90" i="20"/>
  <c r="AE90" i="20"/>
  <c r="AF90" i="20"/>
  <c r="AG90" i="20"/>
  <c r="AH90" i="20"/>
  <c r="AI90" i="20"/>
  <c r="AJ90" i="20"/>
  <c r="AK90" i="20"/>
  <c r="Z91" i="20"/>
  <c r="AA91" i="20"/>
  <c r="AB91" i="20"/>
  <c r="AC91" i="20"/>
  <c r="AD91" i="20"/>
  <c r="AE91" i="20"/>
  <c r="AF91" i="20"/>
  <c r="AG91" i="20"/>
  <c r="AH91" i="20"/>
  <c r="AI91" i="20"/>
  <c r="AJ91" i="20"/>
  <c r="AK91" i="20"/>
  <c r="Y92" i="20"/>
  <c r="Z92" i="20"/>
  <c r="AA92" i="20"/>
  <c r="AB92" i="20"/>
  <c r="AC92" i="20"/>
  <c r="AD92" i="20"/>
  <c r="AE92" i="20"/>
  <c r="AF92" i="20"/>
  <c r="AG92" i="20"/>
  <c r="AH92" i="20"/>
  <c r="AI92" i="20"/>
  <c r="AJ92" i="20"/>
  <c r="AK92" i="20"/>
  <c r="X93" i="20"/>
  <c r="Y93" i="20"/>
  <c r="Z93" i="20"/>
  <c r="AA93" i="20"/>
  <c r="AB93" i="20"/>
  <c r="AC93" i="20"/>
  <c r="AD93" i="20"/>
  <c r="AE93" i="20"/>
  <c r="AF93" i="20"/>
  <c r="AG93" i="20"/>
  <c r="AH93" i="20"/>
  <c r="AI93" i="20"/>
  <c r="AJ93" i="20"/>
  <c r="AK93" i="20"/>
  <c r="W94" i="20"/>
  <c r="X94" i="20"/>
  <c r="Y94" i="20"/>
  <c r="Z94" i="20"/>
  <c r="AA94" i="20"/>
  <c r="AB94" i="20"/>
  <c r="AC94" i="20"/>
  <c r="AD94" i="20"/>
  <c r="AE94" i="20"/>
  <c r="AF94" i="20"/>
  <c r="AG94" i="20"/>
  <c r="AH94" i="20"/>
  <c r="AI94" i="20"/>
  <c r="AJ94" i="20"/>
  <c r="AK94" i="20"/>
  <c r="V95" i="20"/>
  <c r="W95" i="20"/>
  <c r="X95" i="20"/>
  <c r="Y95" i="20"/>
  <c r="Z95" i="20"/>
  <c r="AA95" i="20"/>
  <c r="AB95" i="20"/>
  <c r="AC95" i="20"/>
  <c r="AD95" i="20"/>
  <c r="AE95" i="20"/>
  <c r="AF95" i="20"/>
  <c r="AG95" i="20"/>
  <c r="AH95" i="20"/>
  <c r="AI95" i="20"/>
  <c r="AJ95" i="20"/>
  <c r="AK95" i="20"/>
  <c r="V96" i="20"/>
  <c r="W96" i="20"/>
  <c r="X96" i="20"/>
  <c r="Y96" i="20"/>
  <c r="Z96" i="20"/>
  <c r="AA96" i="20"/>
  <c r="AB96" i="20"/>
  <c r="AC96" i="20"/>
  <c r="AD96" i="20"/>
  <c r="AE96" i="20"/>
  <c r="AF96" i="20"/>
  <c r="AG96" i="20"/>
  <c r="AH96" i="20"/>
  <c r="AI96" i="20"/>
  <c r="AJ96" i="20"/>
  <c r="AK96" i="20"/>
  <c r="T97" i="20"/>
  <c r="V97" i="20"/>
  <c r="W97" i="20"/>
  <c r="X97" i="20"/>
  <c r="Y97" i="20"/>
  <c r="Z97" i="20"/>
  <c r="AA97" i="20"/>
  <c r="AB97" i="20"/>
  <c r="AC97" i="20"/>
  <c r="AD97" i="20"/>
  <c r="AE97" i="20"/>
  <c r="AF97" i="20"/>
  <c r="AG97" i="20"/>
  <c r="AH97" i="20"/>
  <c r="AI97" i="20"/>
  <c r="AJ97" i="20"/>
  <c r="AK97" i="20"/>
  <c r="S98" i="20"/>
  <c r="T98" i="20"/>
  <c r="V98" i="20"/>
  <c r="W98" i="20"/>
  <c r="X98" i="20"/>
  <c r="Y98" i="20"/>
  <c r="Z98" i="20"/>
  <c r="AA98" i="20"/>
  <c r="AB98" i="20"/>
  <c r="AC98" i="20"/>
  <c r="AD98" i="20"/>
  <c r="AE98" i="20"/>
  <c r="AF98" i="20"/>
  <c r="AG98" i="20"/>
  <c r="AH98" i="20"/>
  <c r="AI98" i="20"/>
  <c r="AJ98" i="20"/>
  <c r="AK98" i="20"/>
  <c r="R99" i="20"/>
  <c r="S99" i="20"/>
  <c r="T99" i="20"/>
  <c r="V99" i="20"/>
  <c r="W99" i="20"/>
  <c r="X99" i="20"/>
  <c r="Y99" i="20"/>
  <c r="Z99" i="20"/>
  <c r="AA99" i="20"/>
  <c r="AB99" i="20"/>
  <c r="AC99" i="20"/>
  <c r="AD99" i="20"/>
  <c r="AE99" i="20"/>
  <c r="AF99" i="20"/>
  <c r="AG99" i="20"/>
  <c r="AH99" i="20"/>
  <c r="AI99" i="20"/>
  <c r="AJ99" i="20"/>
  <c r="AK99" i="20"/>
  <c r="Q100" i="20"/>
  <c r="R100" i="20"/>
  <c r="S100" i="20"/>
  <c r="T100" i="20"/>
  <c r="V100" i="20"/>
  <c r="W100" i="20"/>
  <c r="X100" i="20"/>
  <c r="Y100" i="20"/>
  <c r="Z100" i="20"/>
  <c r="AA100" i="20"/>
  <c r="AB100" i="20"/>
  <c r="AC100" i="20"/>
  <c r="AD100" i="20"/>
  <c r="AE100" i="20"/>
  <c r="AF100" i="20"/>
  <c r="AG100" i="20"/>
  <c r="AH100" i="20"/>
  <c r="AI100" i="20"/>
  <c r="AJ100" i="20"/>
  <c r="AK100" i="20"/>
  <c r="P101" i="20"/>
  <c r="Q101" i="20"/>
  <c r="R101" i="20"/>
  <c r="S101" i="20"/>
  <c r="T101" i="20"/>
  <c r="V101" i="20"/>
  <c r="W101" i="20"/>
  <c r="X101" i="20"/>
  <c r="Y101" i="20"/>
  <c r="Z101" i="20"/>
  <c r="AA101" i="20"/>
  <c r="AB101" i="20"/>
  <c r="AC101" i="20"/>
  <c r="AD101" i="20"/>
  <c r="AE101" i="20"/>
  <c r="AF101" i="20"/>
  <c r="AG101" i="20"/>
  <c r="AH101" i="20"/>
  <c r="AI101" i="20"/>
  <c r="AJ101" i="20"/>
  <c r="AK101" i="20"/>
  <c r="O102" i="20"/>
  <c r="P102" i="20"/>
  <c r="Q102" i="20"/>
  <c r="R102" i="20"/>
  <c r="S102" i="20"/>
  <c r="T102" i="20"/>
  <c r="V102" i="20"/>
  <c r="W102" i="20"/>
  <c r="X102" i="20"/>
  <c r="Y102" i="20"/>
  <c r="Z102" i="20"/>
  <c r="AA102" i="20"/>
  <c r="AB102" i="20"/>
  <c r="AC102" i="20"/>
  <c r="AD102" i="20"/>
  <c r="AE102" i="20"/>
  <c r="AF102" i="20"/>
  <c r="AG102" i="20"/>
  <c r="AH102" i="20"/>
  <c r="AI102" i="20"/>
  <c r="AJ102" i="20"/>
  <c r="AK102" i="20"/>
  <c r="N103" i="20"/>
  <c r="P103" i="20"/>
  <c r="Q103" i="20"/>
  <c r="R103" i="20"/>
  <c r="S103" i="20"/>
  <c r="T103" i="20"/>
  <c r="V103" i="20"/>
  <c r="W103" i="20"/>
  <c r="X103" i="20"/>
  <c r="Y103" i="20"/>
  <c r="Z103" i="20"/>
  <c r="AA103" i="20"/>
  <c r="AB103" i="20"/>
  <c r="AC103" i="20"/>
  <c r="AD103" i="20"/>
  <c r="AE103" i="20"/>
  <c r="AF103" i="20"/>
  <c r="AG103" i="20"/>
  <c r="AH103" i="20"/>
  <c r="AI103" i="20"/>
  <c r="AJ103" i="20"/>
  <c r="AK103" i="20"/>
  <c r="M104" i="20"/>
  <c r="N104" i="20"/>
  <c r="O104" i="20"/>
  <c r="P104" i="20"/>
  <c r="Q104" i="20"/>
  <c r="R104" i="20"/>
  <c r="S104" i="20"/>
  <c r="T104" i="20"/>
  <c r="V104" i="20"/>
  <c r="W104" i="20"/>
  <c r="X104" i="20"/>
  <c r="Y104" i="20"/>
  <c r="Z104" i="20"/>
  <c r="AA104" i="20"/>
  <c r="AB104" i="20"/>
  <c r="AC104" i="20"/>
  <c r="AD104" i="20"/>
  <c r="AE104" i="20"/>
  <c r="AF104" i="20"/>
  <c r="AG104" i="20"/>
  <c r="AH104" i="20"/>
  <c r="AI104" i="20"/>
  <c r="AJ104" i="20"/>
  <c r="AK104" i="20"/>
  <c r="L105" i="20"/>
  <c r="M105" i="20"/>
  <c r="N105" i="20"/>
  <c r="O105" i="20"/>
  <c r="P105" i="20"/>
  <c r="Q105" i="20"/>
  <c r="R105" i="20"/>
  <c r="S105" i="20"/>
  <c r="T105" i="20"/>
  <c r="V105" i="20"/>
  <c r="W105" i="20"/>
  <c r="X105" i="20"/>
  <c r="Y105" i="20"/>
  <c r="Z105" i="20"/>
  <c r="AA105" i="20"/>
  <c r="AB105" i="20"/>
  <c r="AC105" i="20"/>
  <c r="AD105" i="20"/>
  <c r="AE105" i="20"/>
  <c r="AF105" i="20"/>
  <c r="AG105" i="20"/>
  <c r="AH105" i="20"/>
  <c r="AI105" i="20"/>
  <c r="AJ105" i="20"/>
  <c r="AK105" i="20"/>
  <c r="K106" i="20"/>
  <c r="L106" i="20"/>
  <c r="M106" i="20"/>
  <c r="N106" i="20"/>
  <c r="O106" i="20"/>
  <c r="P106" i="20"/>
  <c r="Q106" i="20"/>
  <c r="R106" i="20"/>
  <c r="S106" i="20"/>
  <c r="T106" i="20"/>
  <c r="V106" i="20"/>
  <c r="W106" i="20"/>
  <c r="X106" i="20"/>
  <c r="Y106" i="20"/>
  <c r="Z106" i="20"/>
  <c r="AA106" i="20"/>
  <c r="AB106" i="20"/>
  <c r="AC106" i="20"/>
  <c r="AD106" i="20"/>
  <c r="AE106" i="20"/>
  <c r="AF106" i="20"/>
  <c r="AG106" i="20"/>
  <c r="AH106" i="20"/>
  <c r="AI106" i="20"/>
  <c r="AJ106" i="20"/>
  <c r="AK106" i="20"/>
  <c r="J107" i="20"/>
  <c r="K107" i="20"/>
  <c r="L107" i="20"/>
  <c r="M107" i="20"/>
  <c r="N107" i="20"/>
  <c r="O107" i="20"/>
  <c r="P107" i="20"/>
  <c r="Q107" i="20"/>
  <c r="R107" i="20"/>
  <c r="S107" i="20"/>
  <c r="T107" i="20"/>
  <c r="V107" i="20"/>
  <c r="W107" i="20"/>
  <c r="X107" i="20"/>
  <c r="Y107" i="20"/>
  <c r="Z107" i="20"/>
  <c r="AA107" i="20"/>
  <c r="AB107" i="20"/>
  <c r="AC107" i="20"/>
  <c r="AD107" i="20"/>
  <c r="AE107" i="20"/>
  <c r="AF107" i="20"/>
  <c r="AG107" i="20"/>
  <c r="AH107" i="20"/>
  <c r="AI107" i="20"/>
  <c r="AJ107" i="20"/>
  <c r="AK107" i="20"/>
  <c r="I108" i="20"/>
  <c r="J108" i="20"/>
  <c r="K108" i="20"/>
  <c r="L108" i="20"/>
  <c r="M108" i="20"/>
  <c r="N108" i="20"/>
  <c r="O108" i="20"/>
  <c r="P108" i="20"/>
  <c r="Q108" i="20"/>
  <c r="R108" i="20"/>
  <c r="S108" i="20"/>
  <c r="T108" i="20"/>
  <c r="V108" i="20"/>
  <c r="W108" i="20"/>
  <c r="X108" i="20"/>
  <c r="Y108" i="20"/>
  <c r="Z108" i="20"/>
  <c r="AA108" i="20"/>
  <c r="AB108" i="20"/>
  <c r="AC108" i="20"/>
  <c r="AD108" i="20"/>
  <c r="AE108" i="20"/>
  <c r="AF108" i="20"/>
  <c r="AG108" i="20"/>
  <c r="AH108" i="20"/>
  <c r="AI108" i="20"/>
  <c r="AJ108" i="20"/>
  <c r="AK108" i="20"/>
  <c r="H109" i="20"/>
  <c r="I109" i="20"/>
  <c r="J109" i="20"/>
  <c r="K109" i="20"/>
  <c r="L109" i="20"/>
  <c r="M109" i="20"/>
  <c r="N109" i="20"/>
  <c r="O109" i="20"/>
  <c r="P109" i="20"/>
  <c r="Q109" i="20"/>
  <c r="R109" i="20"/>
  <c r="S109" i="20"/>
  <c r="T109" i="20"/>
  <c r="V109" i="20"/>
  <c r="W109" i="20"/>
  <c r="X109" i="20"/>
  <c r="Y109" i="20"/>
  <c r="Z109" i="20"/>
  <c r="AA109" i="20"/>
  <c r="AB109" i="20"/>
  <c r="AC109" i="20"/>
  <c r="AD109" i="20"/>
  <c r="AE109" i="20"/>
  <c r="AF109" i="20"/>
  <c r="AG109" i="20"/>
  <c r="AH109" i="20"/>
  <c r="AI109" i="20"/>
  <c r="AJ109" i="20"/>
  <c r="AK109" i="20"/>
  <c r="G110" i="20"/>
  <c r="H110" i="20"/>
  <c r="I110" i="20"/>
  <c r="J110" i="20"/>
  <c r="K110" i="20"/>
  <c r="L110" i="20"/>
  <c r="M110" i="20"/>
  <c r="N110" i="20"/>
  <c r="O110" i="20"/>
  <c r="P110" i="20"/>
  <c r="Q110" i="20"/>
  <c r="R110" i="20"/>
  <c r="S110" i="20"/>
  <c r="T110" i="20"/>
  <c r="V110" i="20"/>
  <c r="W110" i="20"/>
  <c r="X110" i="20"/>
  <c r="Y110" i="20"/>
  <c r="Z110" i="20"/>
  <c r="AA110" i="20"/>
  <c r="AB110" i="20"/>
  <c r="AC110" i="20"/>
  <c r="AD110" i="20"/>
  <c r="AE110" i="20"/>
  <c r="AF110" i="20"/>
  <c r="AG110" i="20"/>
  <c r="AH110" i="20"/>
  <c r="AI110" i="20"/>
  <c r="AJ110" i="20"/>
  <c r="AK110" i="20"/>
  <c r="F111" i="20"/>
  <c r="G111" i="20"/>
  <c r="H111" i="20"/>
  <c r="I111" i="20"/>
  <c r="J111" i="20"/>
  <c r="K111" i="20"/>
  <c r="L111" i="20"/>
  <c r="M111" i="20"/>
  <c r="N111" i="20"/>
  <c r="O111" i="20"/>
  <c r="P111" i="20"/>
  <c r="Q111" i="20"/>
  <c r="R111" i="20"/>
  <c r="S111" i="20"/>
  <c r="T111" i="20"/>
  <c r="V111" i="20"/>
  <c r="W111" i="20"/>
  <c r="X111" i="20"/>
  <c r="Y111" i="20"/>
  <c r="Z111" i="20"/>
  <c r="AA111" i="20"/>
  <c r="AB111" i="20"/>
  <c r="AC111" i="20"/>
  <c r="AD111" i="20"/>
  <c r="AE111" i="20"/>
  <c r="AF111" i="20"/>
  <c r="AG111" i="20"/>
  <c r="AH111" i="20"/>
  <c r="AI111" i="20"/>
  <c r="AJ111" i="20"/>
  <c r="AK111" i="20"/>
  <c r="E112" i="20"/>
  <c r="F112" i="20"/>
  <c r="G112" i="20"/>
  <c r="H112" i="20"/>
  <c r="I112" i="20"/>
  <c r="J112" i="20"/>
  <c r="K112" i="20"/>
  <c r="L112" i="20"/>
  <c r="M112" i="20"/>
  <c r="N112" i="20"/>
  <c r="O112" i="20"/>
  <c r="P112" i="20"/>
  <c r="Q112" i="20"/>
  <c r="R112" i="20"/>
  <c r="S112" i="20"/>
  <c r="T112" i="20"/>
  <c r="V112" i="20"/>
  <c r="W112" i="20"/>
  <c r="X112" i="20"/>
  <c r="Y112" i="20"/>
  <c r="Z112" i="20"/>
  <c r="AA112" i="20"/>
  <c r="AB112" i="20"/>
  <c r="AC112" i="20"/>
  <c r="AD112" i="20"/>
  <c r="AE112" i="20"/>
  <c r="AF112" i="20"/>
  <c r="AG112" i="20"/>
  <c r="AH112" i="20"/>
  <c r="AI112" i="20"/>
  <c r="AJ112" i="20"/>
  <c r="AK112" i="20"/>
  <c r="D113" i="20"/>
  <c r="E113" i="20"/>
  <c r="F113" i="20"/>
  <c r="G113" i="20"/>
  <c r="H113" i="20"/>
  <c r="I113" i="20"/>
  <c r="J113" i="20"/>
  <c r="K113" i="20"/>
  <c r="L113" i="20"/>
  <c r="M113" i="20"/>
  <c r="N113" i="20"/>
  <c r="O113" i="20"/>
  <c r="P113" i="20"/>
  <c r="Q113" i="20"/>
  <c r="R113" i="20"/>
  <c r="S113" i="20"/>
  <c r="T113" i="20"/>
  <c r="V113" i="20"/>
  <c r="W113" i="20"/>
  <c r="X113" i="20"/>
  <c r="Y113" i="20"/>
  <c r="Z113" i="20"/>
  <c r="AA113" i="20"/>
  <c r="AB113" i="20"/>
  <c r="AC113" i="20"/>
  <c r="AD113" i="20"/>
  <c r="AE113" i="20"/>
  <c r="AF113" i="20"/>
  <c r="AG113" i="20"/>
  <c r="AH113" i="20"/>
  <c r="AI113" i="20"/>
  <c r="AJ113" i="20"/>
  <c r="AK113" i="20"/>
  <c r="D114" i="20"/>
  <c r="E114" i="20"/>
  <c r="F114" i="20"/>
  <c r="G114" i="20"/>
  <c r="H114" i="20"/>
  <c r="I114" i="20"/>
  <c r="J114" i="20"/>
  <c r="K114" i="20"/>
  <c r="L114" i="20"/>
  <c r="M114" i="20"/>
  <c r="N114" i="20"/>
  <c r="O114" i="20"/>
  <c r="P114" i="20"/>
  <c r="Q114" i="20"/>
  <c r="R114" i="20"/>
  <c r="S114" i="20"/>
  <c r="T114" i="20"/>
  <c r="V114" i="20"/>
  <c r="W114" i="20"/>
  <c r="X114" i="20"/>
  <c r="Y114" i="20"/>
  <c r="Z114" i="20"/>
  <c r="AA114" i="20"/>
  <c r="AB114" i="20"/>
  <c r="AC114" i="20"/>
  <c r="AD114" i="20"/>
  <c r="AE114" i="20"/>
  <c r="AF114" i="20"/>
  <c r="AG114" i="20"/>
  <c r="AH114" i="20"/>
  <c r="AI114" i="20"/>
  <c r="AJ114" i="20"/>
  <c r="AK114" i="20"/>
  <c r="AK6" i="20"/>
  <c r="AK65" i="20" s="1"/>
  <c r="AJ6" i="20"/>
  <c r="AJ7" i="20" s="1"/>
  <c r="AI6" i="20"/>
  <c r="AI65" i="20" s="1"/>
  <c r="AH6" i="20"/>
  <c r="AH65" i="20" s="1"/>
  <c r="AG6" i="20"/>
  <c r="AG65" i="20" s="1"/>
  <c r="AF6" i="20"/>
  <c r="AF65" i="20" s="1"/>
  <c r="AE6" i="20"/>
  <c r="AE65" i="20" s="1"/>
  <c r="AD6" i="20"/>
  <c r="AD7" i="20" s="1"/>
  <c r="AD8" i="20" s="1"/>
  <c r="AC6" i="20"/>
  <c r="AC7" i="20" s="1"/>
  <c r="AB6" i="20"/>
  <c r="AB7" i="20" s="1"/>
  <c r="AA6" i="20"/>
  <c r="AA65" i="20" s="1"/>
  <c r="Z6" i="20"/>
  <c r="Z65" i="20" s="1"/>
  <c r="Y6" i="20"/>
  <c r="Y65" i="20" s="1"/>
  <c r="X6" i="20"/>
  <c r="X65" i="20" s="1"/>
  <c r="W6" i="20"/>
  <c r="W65" i="20" s="1"/>
  <c r="V6" i="20"/>
  <c r="V7" i="20" s="1"/>
  <c r="T6" i="20"/>
  <c r="T65" i="20" s="1"/>
  <c r="S6" i="20"/>
  <c r="S65" i="20" s="1"/>
  <c r="R6" i="20"/>
  <c r="R7" i="20" s="1"/>
  <c r="Q6" i="20"/>
  <c r="Q7" i="20" s="1"/>
  <c r="O6" i="20"/>
  <c r="O7" i="20" s="1"/>
  <c r="N6" i="20"/>
  <c r="N7" i="20" s="1"/>
  <c r="N8" i="20" s="1"/>
  <c r="M6" i="20"/>
  <c r="M7" i="20" s="1"/>
  <c r="M8" i="20" s="1"/>
  <c r="L6" i="20"/>
  <c r="L7" i="20" s="1"/>
  <c r="K105" i="20"/>
  <c r="J65" i="20"/>
  <c r="I6" i="20"/>
  <c r="I65" i="20" s="1"/>
  <c r="H6" i="20"/>
  <c r="H7" i="20" s="1"/>
  <c r="H8" i="20" s="1"/>
  <c r="G6" i="20"/>
  <c r="G65" i="20" s="1"/>
  <c r="F6" i="20"/>
  <c r="F65" i="20" s="1"/>
  <c r="E6" i="20"/>
  <c r="E7" i="20" s="1"/>
  <c r="D59" i="20"/>
  <c r="D118" i="20"/>
  <c r="G118" i="20"/>
  <c r="C6" i="20"/>
  <c r="C65" i="20" s="1"/>
  <c r="D6" i="20"/>
  <c r="D7" i="20" s="1"/>
  <c r="B6" i="20"/>
  <c r="B65" i="20" s="1"/>
  <c r="K83" i="2"/>
  <c r="T83" i="2"/>
  <c r="H65" i="20" l="1"/>
  <c r="R65" i="20"/>
  <c r="U7" i="20"/>
  <c r="U8" i="20" s="1"/>
  <c r="U9" i="20" s="1"/>
  <c r="U10" i="20" s="1"/>
  <c r="U11" i="20" s="1"/>
  <c r="U12" i="20" s="1"/>
  <c r="U13" i="20" s="1"/>
  <c r="U14" i="20" s="1"/>
  <c r="U15" i="20" s="1"/>
  <c r="U16" i="20" s="1"/>
  <c r="U17" i="20" s="1"/>
  <c r="U18" i="20" s="1"/>
  <c r="U19" i="20" s="1"/>
  <c r="U20" i="20" s="1"/>
  <c r="U21" i="20" s="1"/>
  <c r="U22" i="20" s="1"/>
  <c r="U23" i="20" s="1"/>
  <c r="U24" i="20" s="1"/>
  <c r="U25" i="20" s="1"/>
  <c r="U26" i="20" s="1"/>
  <c r="U27" i="20" s="1"/>
  <c r="U28" i="20" s="1"/>
  <c r="U29" i="20" s="1"/>
  <c r="U30" i="20" s="1"/>
  <c r="U31" i="20" s="1"/>
  <c r="U32" i="20" s="1"/>
  <c r="U33" i="20" s="1"/>
  <c r="U34" i="20" s="1"/>
  <c r="U35" i="20" s="1"/>
  <c r="U36" i="20" s="1"/>
  <c r="U37" i="20" s="1"/>
  <c r="J66" i="24"/>
  <c r="J119" i="20"/>
  <c r="J68" i="23"/>
  <c r="J60" i="20"/>
  <c r="Q68" i="23"/>
  <c r="Q66" i="24"/>
  <c r="V69" i="24"/>
  <c r="U69" i="24" s="1"/>
  <c r="L71" i="23"/>
  <c r="V71" i="23" s="1"/>
  <c r="U71" i="23" s="1"/>
  <c r="L133" i="1"/>
  <c r="R8" i="20"/>
  <c r="R67" i="20" s="1"/>
  <c r="R66" i="20"/>
  <c r="AE7" i="20"/>
  <c r="AE66" i="20" s="1"/>
  <c r="AC65" i="20"/>
  <c r="AB65" i="20"/>
  <c r="V57" i="24"/>
  <c r="U57" i="24" s="1"/>
  <c r="Q11" i="24"/>
  <c r="J14" i="24"/>
  <c r="J11" i="24"/>
  <c r="Q19" i="24"/>
  <c r="J23" i="24"/>
  <c r="S43" i="24"/>
  <c r="J64" i="24"/>
  <c r="J18" i="24"/>
  <c r="Q23" i="24"/>
  <c r="Q45" i="24"/>
  <c r="R45" i="24" s="1"/>
  <c r="J26" i="24"/>
  <c r="Q53" i="24"/>
  <c r="R53" i="24" s="1"/>
  <c r="Q60" i="24"/>
  <c r="Q15" i="24"/>
  <c r="Q56" i="24"/>
  <c r="R56" i="24" s="1"/>
  <c r="V56" i="24" s="1"/>
  <c r="U56" i="24" s="1"/>
  <c r="J35" i="24"/>
  <c r="J32" i="24"/>
  <c r="J38" i="24"/>
  <c r="J28" i="24"/>
  <c r="Q35" i="24"/>
  <c r="Q32" i="24"/>
  <c r="Q43" i="24"/>
  <c r="R43" i="24" s="1"/>
  <c r="M24" i="23"/>
  <c r="P24" i="23" s="1"/>
  <c r="Q17" i="23"/>
  <c r="J30" i="23"/>
  <c r="Q14" i="23"/>
  <c r="Q30" i="23"/>
  <c r="Q57" i="23"/>
  <c r="R57" i="23" s="1"/>
  <c r="S57" i="23"/>
  <c r="J21" i="23"/>
  <c r="Q19" i="23"/>
  <c r="Q36" i="23"/>
  <c r="S47" i="23"/>
  <c r="Q65" i="23"/>
  <c r="J22" i="23"/>
  <c r="Q33" i="23"/>
  <c r="J33" i="23"/>
  <c r="Q35" i="23"/>
  <c r="T45" i="23"/>
  <c r="S56" i="23"/>
  <c r="S64" i="23"/>
  <c r="Q67" i="23"/>
  <c r="J11" i="23"/>
  <c r="J17" i="23"/>
  <c r="Q21" i="23"/>
  <c r="Q38" i="23"/>
  <c r="J15" i="23"/>
  <c r="Q41" i="23"/>
  <c r="Q46" i="23"/>
  <c r="R46" i="23" s="1"/>
  <c r="Q60" i="23"/>
  <c r="K65" i="23"/>
  <c r="J12" i="23"/>
  <c r="N24" i="23"/>
  <c r="Q39" i="23"/>
  <c r="T47" i="23"/>
  <c r="Q12" i="23"/>
  <c r="J16" i="23"/>
  <c r="Q22" i="23"/>
  <c r="J34" i="23"/>
  <c r="Q54" i="23"/>
  <c r="R54" i="23" s="1"/>
  <c r="J66" i="23"/>
  <c r="Q18" i="23"/>
  <c r="J20" i="23"/>
  <c r="N25" i="23"/>
  <c r="Q31" i="23"/>
  <c r="J37" i="23"/>
  <c r="Q48" i="23"/>
  <c r="J63" i="23"/>
  <c r="Q34" i="23"/>
  <c r="J40" i="23"/>
  <c r="Q44" i="23"/>
  <c r="R44" i="23" s="1"/>
  <c r="Q66" i="23"/>
  <c r="Q13" i="23"/>
  <c r="Q16" i="23"/>
  <c r="J23" i="23"/>
  <c r="M26" i="23"/>
  <c r="P26" i="23" s="1"/>
  <c r="J26" i="23" s="1"/>
  <c r="J28" i="23"/>
  <c r="Q37" i="23"/>
  <c r="S44" i="23"/>
  <c r="S55" i="23"/>
  <c r="J19" i="23"/>
  <c r="N26" i="23"/>
  <c r="Q28" i="23"/>
  <c r="Q40" i="23"/>
  <c r="T44" i="23"/>
  <c r="V59" i="23"/>
  <c r="U59" i="23" s="1"/>
  <c r="Q50" i="23"/>
  <c r="L70" i="24"/>
  <c r="V70" i="24" s="1"/>
  <c r="U70" i="24" s="1"/>
  <c r="Q14" i="24"/>
  <c r="Q18" i="24"/>
  <c r="J22" i="24"/>
  <c r="Q28" i="24"/>
  <c r="J31" i="24"/>
  <c r="T43" i="24"/>
  <c r="Q63" i="24"/>
  <c r="L64" i="24"/>
  <c r="N64" i="24" s="1"/>
  <c r="J17" i="24"/>
  <c r="J34" i="24"/>
  <c r="Q38" i="24"/>
  <c r="S45" i="24"/>
  <c r="S53" i="24"/>
  <c r="Q55" i="24"/>
  <c r="R55" i="24" s="1"/>
  <c r="J59" i="24"/>
  <c r="S60" i="24"/>
  <c r="J20" i="24"/>
  <c r="Q22" i="24"/>
  <c r="J37" i="24"/>
  <c r="Q42" i="24"/>
  <c r="R42" i="24" s="1"/>
  <c r="T45" i="24"/>
  <c r="Q48" i="24"/>
  <c r="J62" i="24"/>
  <c r="Q31" i="24"/>
  <c r="Q34" i="24"/>
  <c r="S55" i="24"/>
  <c r="Q59" i="24"/>
  <c r="J12" i="24"/>
  <c r="J16" i="24"/>
  <c r="Q17" i="24"/>
  <c r="Q20" i="24"/>
  <c r="J21" i="24"/>
  <c r="J27" i="24"/>
  <c r="Q37" i="24"/>
  <c r="S42" i="24"/>
  <c r="Q44" i="24"/>
  <c r="R44" i="24" s="1"/>
  <c r="Q52" i="24"/>
  <c r="R52" i="24" s="1"/>
  <c r="Q62" i="24"/>
  <c r="Q12" i="24"/>
  <c r="J24" i="24"/>
  <c r="Q27" i="24"/>
  <c r="J33" i="24"/>
  <c r="J36" i="24"/>
  <c r="T42" i="24"/>
  <c r="J46" i="24"/>
  <c r="J61" i="24"/>
  <c r="J19" i="24"/>
  <c r="Q21" i="24"/>
  <c r="J29" i="24"/>
  <c r="P30" i="24"/>
  <c r="S44" i="24"/>
  <c r="J49" i="24"/>
  <c r="S52" i="24"/>
  <c r="Q54" i="24"/>
  <c r="R54" i="24" s="1"/>
  <c r="N58" i="24"/>
  <c r="Q58" i="24" s="1"/>
  <c r="S58" i="24" s="1"/>
  <c r="V58" i="24" s="1"/>
  <c r="U58" i="24" s="1"/>
  <c r="J15" i="24"/>
  <c r="Q16" i="24"/>
  <c r="Q24" i="24"/>
  <c r="Q29" i="24"/>
  <c r="Q33" i="24"/>
  <c r="Q36" i="24"/>
  <c r="T44" i="24"/>
  <c r="Q46" i="24"/>
  <c r="J39" i="24"/>
  <c r="Q49" i="24"/>
  <c r="S54" i="24"/>
  <c r="Q61" i="24"/>
  <c r="J65" i="24"/>
  <c r="J60" i="24"/>
  <c r="L65" i="24"/>
  <c r="N65" i="24" s="1"/>
  <c r="Q26" i="24"/>
  <c r="Q39" i="24"/>
  <c r="S61" i="24"/>
  <c r="J63" i="24"/>
  <c r="L72" i="23"/>
  <c r="V72" i="23" s="1"/>
  <c r="U72" i="23" s="1"/>
  <c r="J24" i="23"/>
  <c r="J29" i="23"/>
  <c r="Q45" i="23"/>
  <c r="R45" i="23" s="1"/>
  <c r="Q51" i="23"/>
  <c r="J64" i="23"/>
  <c r="Q11" i="23"/>
  <c r="J18" i="23"/>
  <c r="Q20" i="23"/>
  <c r="Q23" i="23"/>
  <c r="Q29" i="23"/>
  <c r="J35" i="23"/>
  <c r="J38" i="23"/>
  <c r="J41" i="23"/>
  <c r="J60" i="23"/>
  <c r="S65" i="23"/>
  <c r="J67" i="23"/>
  <c r="J13" i="23"/>
  <c r="J14" i="23"/>
  <c r="Q15" i="23"/>
  <c r="L24" i="23"/>
  <c r="J31" i="23"/>
  <c r="P32" i="23"/>
  <c r="S45" i="23"/>
  <c r="Q47" i="23"/>
  <c r="R47" i="23" s="1"/>
  <c r="Q55" i="23"/>
  <c r="R55" i="23" s="1"/>
  <c r="Q58" i="23"/>
  <c r="R58" i="23" s="1"/>
  <c r="V58" i="23" s="1"/>
  <c r="U58" i="23" s="1"/>
  <c r="Q64" i="23"/>
  <c r="T60" i="23"/>
  <c r="Q63" i="23"/>
  <c r="J65" i="23"/>
  <c r="J36" i="23"/>
  <c r="J39" i="23"/>
  <c r="S46" i="23"/>
  <c r="J48" i="23"/>
  <c r="S54" i="23"/>
  <c r="Q56" i="23"/>
  <c r="R56" i="23" s="1"/>
  <c r="N62" i="23"/>
  <c r="Q62" i="23" s="1"/>
  <c r="M25" i="23"/>
  <c r="P25" i="23" s="1"/>
  <c r="T46" i="23"/>
  <c r="J51" i="23"/>
  <c r="U96" i="20"/>
  <c r="AK7" i="20"/>
  <c r="AJ8" i="20"/>
  <c r="AJ67" i="20" s="1"/>
  <c r="AJ66" i="20"/>
  <c r="AJ65" i="20"/>
  <c r="AI7" i="20"/>
  <c r="AH7" i="20"/>
  <c r="AG7" i="20"/>
  <c r="AG8" i="20" s="1"/>
  <c r="AG9" i="20" s="1"/>
  <c r="AF7" i="20"/>
  <c r="AE8" i="20"/>
  <c r="AE9" i="20" s="1"/>
  <c r="AE10" i="20" s="1"/>
  <c r="AD65" i="20"/>
  <c r="AC8" i="20"/>
  <c r="AC9" i="20" s="1"/>
  <c r="AC68" i="20" s="1"/>
  <c r="AC66" i="20"/>
  <c r="AB8" i="20"/>
  <c r="AB9" i="20" s="1"/>
  <c r="AB66" i="20"/>
  <c r="AA7" i="20"/>
  <c r="Z7" i="20"/>
  <c r="Z8" i="20" s="1"/>
  <c r="Z9" i="20" s="1"/>
  <c r="Y7" i="20"/>
  <c r="Y8" i="20" s="1"/>
  <c r="Y9" i="20" s="1"/>
  <c r="X7" i="20"/>
  <c r="W7" i="20"/>
  <c r="W8" i="20" s="1"/>
  <c r="W9" i="20" s="1"/>
  <c r="V8" i="20"/>
  <c r="V9" i="20" s="1"/>
  <c r="V66" i="20"/>
  <c r="V65" i="20"/>
  <c r="T7" i="20"/>
  <c r="T8" i="20" s="1"/>
  <c r="T9" i="20" s="1"/>
  <c r="S7" i="20"/>
  <c r="S8" i="20" s="1"/>
  <c r="S9" i="20" s="1"/>
  <c r="Q8" i="20"/>
  <c r="Q67" i="20" s="1"/>
  <c r="Q66" i="20"/>
  <c r="Q65" i="20"/>
  <c r="P65" i="20"/>
  <c r="O8" i="20"/>
  <c r="O9" i="20" s="1"/>
  <c r="O66" i="20"/>
  <c r="O65" i="20"/>
  <c r="N65" i="20"/>
  <c r="M65" i="20"/>
  <c r="L66" i="20"/>
  <c r="L8" i="20"/>
  <c r="L9" i="20" s="1"/>
  <c r="L68" i="20" s="1"/>
  <c r="L65" i="20"/>
  <c r="K83" i="20"/>
  <c r="K67" i="20"/>
  <c r="K71" i="20"/>
  <c r="K65" i="20"/>
  <c r="K100" i="20"/>
  <c r="K97" i="20"/>
  <c r="K84" i="20"/>
  <c r="K81" i="20"/>
  <c r="K70" i="20"/>
  <c r="K98" i="20"/>
  <c r="K77" i="20"/>
  <c r="K72" i="20"/>
  <c r="K95" i="20"/>
  <c r="K86" i="20"/>
  <c r="K101" i="20"/>
  <c r="K80" i="20"/>
  <c r="K69" i="20"/>
  <c r="K104" i="20"/>
  <c r="K103" i="20"/>
  <c r="K102" i="20"/>
  <c r="K94" i="20"/>
  <c r="K87" i="20"/>
  <c r="K79" i="20"/>
  <c r="K68" i="20"/>
  <c r="K78" i="20"/>
  <c r="K93" i="20"/>
  <c r="K85" i="20"/>
  <c r="K92" i="20"/>
  <c r="K89" i="20"/>
  <c r="K74" i="20"/>
  <c r="K66" i="20"/>
  <c r="K96" i="20"/>
  <c r="K88" i="20"/>
  <c r="K76" i="20"/>
  <c r="K75" i="20"/>
  <c r="K99" i="20"/>
  <c r="K91" i="20"/>
  <c r="K90" i="20"/>
  <c r="K82" i="20"/>
  <c r="K73" i="20"/>
  <c r="J7" i="20"/>
  <c r="I7" i="20"/>
  <c r="I8" i="20" s="1"/>
  <c r="I9" i="20" s="1"/>
  <c r="H67" i="20"/>
  <c r="H9" i="20"/>
  <c r="H66" i="20"/>
  <c r="G7" i="20"/>
  <c r="F7" i="20"/>
  <c r="F8" i="20" s="1"/>
  <c r="F9" i="20" s="1"/>
  <c r="E66" i="20"/>
  <c r="E8" i="20"/>
  <c r="E65" i="20"/>
  <c r="D66" i="20"/>
  <c r="D8" i="20"/>
  <c r="D65" i="20"/>
  <c r="C7" i="20"/>
  <c r="B7" i="20"/>
  <c r="AD9" i="20"/>
  <c r="AD67" i="20"/>
  <c r="AD66" i="20"/>
  <c r="AC10" i="20"/>
  <c r="S67" i="20"/>
  <c r="R9" i="20"/>
  <c r="P67" i="20"/>
  <c r="P66" i="20"/>
  <c r="N9" i="20"/>
  <c r="N67" i="20"/>
  <c r="N66" i="20"/>
  <c r="M9" i="20"/>
  <c r="M67" i="20"/>
  <c r="M66" i="20"/>
  <c r="L10" i="20"/>
  <c r="T83" i="1"/>
  <c r="K83" i="1"/>
  <c r="A66" i="20"/>
  <c r="A67" i="20" s="1"/>
  <c r="A68" i="20" s="1"/>
  <c r="A69" i="20" s="1"/>
  <c r="A70" i="20" s="1"/>
  <c r="A71" i="20" s="1"/>
  <c r="A72" i="20" s="1"/>
  <c r="A73" i="20" s="1"/>
  <c r="A74" i="20" s="1"/>
  <c r="A75" i="20" s="1"/>
  <c r="A76" i="20" s="1"/>
  <c r="A77" i="20" s="1"/>
  <c r="A78" i="20" s="1"/>
  <c r="A79" i="20" s="1"/>
  <c r="A80" i="20" s="1"/>
  <c r="A81" i="20" s="1"/>
  <c r="A82" i="20" s="1"/>
  <c r="A83" i="20" s="1"/>
  <c r="A84" i="20" s="1"/>
  <c r="A85" i="20" s="1"/>
  <c r="A86" i="20" s="1"/>
  <c r="A87" i="20" s="1"/>
  <c r="A88" i="20" s="1"/>
  <c r="A89" i="20" s="1"/>
  <c r="A90" i="20" s="1"/>
  <c r="A91" i="20" s="1"/>
  <c r="A92" i="20" s="1"/>
  <c r="A93" i="20" s="1"/>
  <c r="A94" i="20" s="1"/>
  <c r="A95" i="20" s="1"/>
  <c r="A96" i="20" s="1"/>
  <c r="A97" i="20" s="1"/>
  <c r="A98" i="20" s="1"/>
  <c r="A99" i="20" s="1"/>
  <c r="A100" i="20" s="1"/>
  <c r="A101" i="20" s="1"/>
  <c r="A102" i="20" s="1"/>
  <c r="A103" i="20" s="1"/>
  <c r="A104" i="20" s="1"/>
  <c r="A105" i="20" s="1"/>
  <c r="A106" i="20" s="1"/>
  <c r="A107" i="20" s="1"/>
  <c r="A108" i="20" s="1"/>
  <c r="A109" i="20" s="1"/>
  <c r="A110" i="20" s="1"/>
  <c r="A111" i="20" s="1"/>
  <c r="A112" i="20" s="1"/>
  <c r="A113" i="20" s="1"/>
  <c r="A114" i="20" s="1"/>
  <c r="C63" i="20"/>
  <c r="D63" i="20" s="1"/>
  <c r="E63" i="20" s="1"/>
  <c r="F63" i="20" s="1"/>
  <c r="G63" i="20" s="1"/>
  <c r="H63" i="20" s="1"/>
  <c r="I63" i="20" s="1"/>
  <c r="J63" i="20" s="1"/>
  <c r="K63" i="20" s="1"/>
  <c r="L63" i="20" s="1"/>
  <c r="M63" i="20" s="1"/>
  <c r="N63" i="20" s="1"/>
  <c r="O63" i="20" s="1"/>
  <c r="P63" i="20" s="1"/>
  <c r="Q63" i="20" s="1"/>
  <c r="R63" i="20" s="1"/>
  <c r="S63" i="20" s="1"/>
  <c r="T63" i="20" s="1"/>
  <c r="U63" i="20" s="1"/>
  <c r="V63" i="20" s="1"/>
  <c r="W63" i="20" s="1"/>
  <c r="X63" i="20" s="1"/>
  <c r="Y63" i="20" s="1"/>
  <c r="Z63" i="20" s="1"/>
  <c r="AA63" i="20" s="1"/>
  <c r="AB63" i="20" s="1"/>
  <c r="AC63" i="20" s="1"/>
  <c r="AD63" i="20" s="1"/>
  <c r="AE63" i="20" s="1"/>
  <c r="AF63" i="20" s="1"/>
  <c r="AG63" i="20" s="1"/>
  <c r="AH63" i="20" s="1"/>
  <c r="AI63" i="20" s="1"/>
  <c r="AJ63" i="20" s="1"/>
  <c r="AK63" i="20" s="1"/>
  <c r="A7" i="20"/>
  <c r="A8" i="20" s="1"/>
  <c r="A9" i="20" s="1"/>
  <c r="A10" i="20" s="1"/>
  <c r="A11" i="20" s="1"/>
  <c r="A12" i="20" s="1"/>
  <c r="A13" i="20" s="1"/>
  <c r="A14" i="20" s="1"/>
  <c r="A15" i="20" s="1"/>
  <c r="A16" i="20" s="1"/>
  <c r="A17" i="20" s="1"/>
  <c r="A18" i="20" s="1"/>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53" i="20" s="1"/>
  <c r="A54" i="20" s="1"/>
  <c r="A55" i="20" s="1"/>
  <c r="C4" i="20"/>
  <c r="D4" i="20" s="1"/>
  <c r="E4" i="20" s="1"/>
  <c r="F4" i="20" s="1"/>
  <c r="G4" i="20" s="1"/>
  <c r="H4" i="20" s="1"/>
  <c r="I4" i="20" s="1"/>
  <c r="J4" i="20" s="1"/>
  <c r="K4" i="20" s="1"/>
  <c r="L4" i="20" s="1"/>
  <c r="M4" i="20" s="1"/>
  <c r="N4" i="20" s="1"/>
  <c r="O4" i="20" s="1"/>
  <c r="P4" i="20" s="1"/>
  <c r="Q4" i="20" s="1"/>
  <c r="R4" i="20" s="1"/>
  <c r="S4" i="20" s="1"/>
  <c r="T4" i="20" s="1"/>
  <c r="U4" i="20" s="1"/>
  <c r="V4" i="20" s="1"/>
  <c r="W4" i="20" s="1"/>
  <c r="X4" i="20" s="1"/>
  <c r="Y4" i="20" s="1"/>
  <c r="Z4" i="20" s="1"/>
  <c r="AA4" i="20" s="1"/>
  <c r="AB4" i="20" s="1"/>
  <c r="AC4" i="20" s="1"/>
  <c r="AD4" i="20" s="1"/>
  <c r="AE4" i="20" s="1"/>
  <c r="AF4" i="20" s="1"/>
  <c r="AG4" i="20" s="1"/>
  <c r="AH4" i="20" s="1"/>
  <c r="AI4" i="20" s="1"/>
  <c r="AJ4" i="20" s="1"/>
  <c r="AK4" i="20" s="1"/>
  <c r="T66" i="20" l="1"/>
  <c r="I67" i="20"/>
  <c r="I66" i="20"/>
  <c r="Q9" i="20"/>
  <c r="S66" i="20"/>
  <c r="O24" i="23"/>
  <c r="R68" i="23"/>
  <c r="V68" i="23" s="1"/>
  <c r="U68" i="23" s="1"/>
  <c r="AJ9" i="20"/>
  <c r="AJ68" i="20" s="1"/>
  <c r="L67" i="20"/>
  <c r="F66" i="20"/>
  <c r="AB67" i="20"/>
  <c r="F67" i="20"/>
  <c r="AC67" i="20"/>
  <c r="R14" i="24"/>
  <c r="V14" i="24" s="1"/>
  <c r="U14" i="24" s="1"/>
  <c r="R66" i="24"/>
  <c r="V66" i="24" s="1"/>
  <c r="U66" i="24" s="1"/>
  <c r="R18" i="24"/>
  <c r="V18" i="24" s="1"/>
  <c r="U18" i="24" s="1"/>
  <c r="R17" i="23"/>
  <c r="V17" i="23" s="1"/>
  <c r="U17" i="23" s="1"/>
  <c r="R14" i="23"/>
  <c r="V14" i="23" s="1"/>
  <c r="U14" i="23" s="1"/>
  <c r="O67" i="20"/>
  <c r="R11" i="24"/>
  <c r="V11" i="24" s="1"/>
  <c r="U11" i="24" s="1"/>
  <c r="R28" i="24"/>
  <c r="V28" i="24" s="1"/>
  <c r="U28" i="24" s="1"/>
  <c r="R19" i="24"/>
  <c r="V19" i="24" s="1"/>
  <c r="U19" i="24" s="1"/>
  <c r="R60" i="24"/>
  <c r="V60" i="24" s="1"/>
  <c r="U60" i="24" s="1"/>
  <c r="R23" i="24"/>
  <c r="V23" i="24" s="1"/>
  <c r="U23" i="24" s="1"/>
  <c r="R26" i="24"/>
  <c r="V26" i="24" s="1"/>
  <c r="U26" i="24" s="1"/>
  <c r="R15" i="24"/>
  <c r="V15" i="24" s="1"/>
  <c r="U15" i="24" s="1"/>
  <c r="V43" i="24"/>
  <c r="U43" i="24" s="1"/>
  <c r="V44" i="24"/>
  <c r="U44" i="24" s="1"/>
  <c r="R38" i="24"/>
  <c r="V38" i="24" s="1"/>
  <c r="U38" i="24" s="1"/>
  <c r="V45" i="24"/>
  <c r="U45" i="24" s="1"/>
  <c r="R63" i="24"/>
  <c r="V63" i="24" s="1"/>
  <c r="U63" i="24" s="1"/>
  <c r="R22" i="24"/>
  <c r="V22" i="24" s="1"/>
  <c r="U22" i="24" s="1"/>
  <c r="R37" i="24"/>
  <c r="V37" i="24" s="1"/>
  <c r="U37" i="24" s="1"/>
  <c r="V55" i="24"/>
  <c r="U55" i="24" s="1"/>
  <c r="V53" i="24"/>
  <c r="U53" i="24" s="1"/>
  <c r="V52" i="24"/>
  <c r="U52" i="24" s="1"/>
  <c r="R16" i="24"/>
  <c r="V16" i="24" s="1"/>
  <c r="U16" i="24" s="1"/>
  <c r="R39" i="24"/>
  <c r="V39" i="24" s="1"/>
  <c r="U39" i="24" s="1"/>
  <c r="R12" i="24"/>
  <c r="V12" i="24" s="1"/>
  <c r="U12" i="24" s="1"/>
  <c r="R49" i="24"/>
  <c r="V49" i="24" s="1"/>
  <c r="U49" i="24" s="1"/>
  <c r="R32" i="24"/>
  <c r="V32" i="24" s="1"/>
  <c r="U32" i="24" s="1"/>
  <c r="R35" i="24"/>
  <c r="V35" i="24" s="1"/>
  <c r="U35" i="24" s="1"/>
  <c r="R65" i="23"/>
  <c r="V65" i="23" s="1"/>
  <c r="U65" i="23" s="1"/>
  <c r="V47" i="23"/>
  <c r="U47" i="23" s="1"/>
  <c r="V54" i="23"/>
  <c r="U54" i="23" s="1"/>
  <c r="R67" i="23"/>
  <c r="V67" i="23" s="1"/>
  <c r="U67" i="23" s="1"/>
  <c r="R36" i="23"/>
  <c r="V36" i="23" s="1"/>
  <c r="U36" i="23" s="1"/>
  <c r="R19" i="23"/>
  <c r="V19" i="23" s="1"/>
  <c r="U19" i="23" s="1"/>
  <c r="V57" i="23"/>
  <c r="U57" i="23" s="1"/>
  <c r="R35" i="23"/>
  <c r="V35" i="23" s="1"/>
  <c r="U35" i="23" s="1"/>
  <c r="R18" i="23"/>
  <c r="V18" i="23" s="1"/>
  <c r="U18" i="23" s="1"/>
  <c r="R11" i="23"/>
  <c r="R23" i="23"/>
  <c r="V23" i="23" s="1"/>
  <c r="U23" i="23" s="1"/>
  <c r="R63" i="23"/>
  <c r="V63" i="23" s="1"/>
  <c r="U63" i="23" s="1"/>
  <c r="L26" i="23"/>
  <c r="O26" i="23" s="1"/>
  <c r="V44" i="23"/>
  <c r="U44" i="23" s="1"/>
  <c r="R15" i="23"/>
  <c r="V15" i="23" s="1"/>
  <c r="U15" i="23" s="1"/>
  <c r="R21" i="23"/>
  <c r="V21" i="23" s="1"/>
  <c r="U21" i="23" s="1"/>
  <c r="R33" i="23"/>
  <c r="V33" i="23" s="1"/>
  <c r="U33" i="23" s="1"/>
  <c r="R31" i="23"/>
  <c r="V31" i="23" s="1"/>
  <c r="U31" i="23" s="1"/>
  <c r="R38" i="23"/>
  <c r="V38" i="23" s="1"/>
  <c r="U38" i="23" s="1"/>
  <c r="R20" i="23"/>
  <c r="V20" i="23" s="1"/>
  <c r="U20" i="23" s="1"/>
  <c r="R22" i="23"/>
  <c r="V22" i="23" s="1"/>
  <c r="U22" i="23" s="1"/>
  <c r="V46" i="23"/>
  <c r="U46" i="23" s="1"/>
  <c r="R16" i="23"/>
  <c r="V16" i="23" s="1"/>
  <c r="U16" i="23" s="1"/>
  <c r="V56" i="23"/>
  <c r="U56" i="23" s="1"/>
  <c r="R60" i="23"/>
  <c r="V60" i="23" s="1"/>
  <c r="U60" i="23" s="1"/>
  <c r="R30" i="23"/>
  <c r="V30" i="23" s="1"/>
  <c r="U30" i="23" s="1"/>
  <c r="R39" i="23"/>
  <c r="V39" i="23" s="1"/>
  <c r="U39" i="23" s="1"/>
  <c r="R41" i="23"/>
  <c r="V41" i="23" s="1"/>
  <c r="U41" i="23" s="1"/>
  <c r="V45" i="23"/>
  <c r="U45" i="23" s="1"/>
  <c r="R13" i="23"/>
  <c r="R40" i="23"/>
  <c r="V40" i="23" s="1"/>
  <c r="U40" i="23" s="1"/>
  <c r="R37" i="23"/>
  <c r="V37" i="23" s="1"/>
  <c r="U37" i="23" s="1"/>
  <c r="R66" i="23"/>
  <c r="V66" i="23" s="1"/>
  <c r="U66" i="23" s="1"/>
  <c r="R12" i="23"/>
  <c r="R28" i="23"/>
  <c r="V28" i="23" s="1"/>
  <c r="U28" i="23" s="1"/>
  <c r="V55" i="23"/>
  <c r="U55" i="23" s="1"/>
  <c r="R48" i="23"/>
  <c r="V48" i="23" s="1"/>
  <c r="U48" i="23" s="1"/>
  <c r="R34" i="23"/>
  <c r="V34" i="23" s="1"/>
  <c r="U34" i="23" s="1"/>
  <c r="V54" i="24"/>
  <c r="U54" i="24" s="1"/>
  <c r="R33" i="24"/>
  <c r="V33" i="24" s="1"/>
  <c r="U33" i="24" s="1"/>
  <c r="R61" i="24"/>
  <c r="V61" i="24" s="1"/>
  <c r="U61" i="24" s="1"/>
  <c r="R27" i="24"/>
  <c r="V27" i="24" s="1"/>
  <c r="U27" i="24" s="1"/>
  <c r="R62" i="24"/>
  <c r="V62" i="24" s="1"/>
  <c r="U62" i="24" s="1"/>
  <c r="R34" i="24"/>
  <c r="V34" i="24" s="1"/>
  <c r="U34" i="24" s="1"/>
  <c r="S65" i="24"/>
  <c r="Q65" i="24"/>
  <c r="R65" i="24" s="1"/>
  <c r="R24" i="24"/>
  <c r="V24" i="24" s="1"/>
  <c r="U24" i="24" s="1"/>
  <c r="R36" i="24"/>
  <c r="V36" i="24" s="1"/>
  <c r="U36" i="24" s="1"/>
  <c r="K30" i="24"/>
  <c r="J30" i="24"/>
  <c r="M30" i="24" s="1"/>
  <c r="N30" i="24" s="1"/>
  <c r="Q30" i="24" s="1"/>
  <c r="R30" i="24" s="1"/>
  <c r="V30" i="24" s="1"/>
  <c r="U30" i="24" s="1"/>
  <c r="R46" i="24"/>
  <c r="V46" i="24" s="1"/>
  <c r="U46" i="24" s="1"/>
  <c r="R20" i="24"/>
  <c r="V20" i="24" s="1"/>
  <c r="U20" i="24" s="1"/>
  <c r="R31" i="24"/>
  <c r="V31" i="24" s="1"/>
  <c r="U31" i="24" s="1"/>
  <c r="R29" i="24"/>
  <c r="V29" i="24" s="1"/>
  <c r="U29" i="24" s="1"/>
  <c r="R17" i="24"/>
  <c r="V17" i="24" s="1"/>
  <c r="U17" i="24" s="1"/>
  <c r="R21" i="24"/>
  <c r="V21" i="24" s="1"/>
  <c r="U21" i="24" s="1"/>
  <c r="V42" i="24"/>
  <c r="U42" i="24" s="1"/>
  <c r="R59" i="24"/>
  <c r="V59" i="24" s="1"/>
  <c r="U59" i="24" s="1"/>
  <c r="S64" i="24"/>
  <c r="Q64" i="24"/>
  <c r="R64" i="24" s="1"/>
  <c r="R64" i="23"/>
  <c r="V64" i="23" s="1"/>
  <c r="U64" i="23" s="1"/>
  <c r="R51" i="23"/>
  <c r="V51" i="23" s="1"/>
  <c r="U51" i="23" s="1"/>
  <c r="K32" i="23"/>
  <c r="J32" i="23"/>
  <c r="M32" i="23" s="1"/>
  <c r="N32" i="23" s="1"/>
  <c r="Q32" i="23" s="1"/>
  <c r="R32" i="23" s="1"/>
  <c r="V32" i="23" s="1"/>
  <c r="U32" i="23" s="1"/>
  <c r="L25" i="23"/>
  <c r="O25" i="23" s="1"/>
  <c r="J25" i="23"/>
  <c r="R29" i="23"/>
  <c r="V29" i="23" s="1"/>
  <c r="U29" i="23" s="1"/>
  <c r="U97" i="20"/>
  <c r="AK8" i="20"/>
  <c r="AK66" i="20"/>
  <c r="AI66" i="20"/>
  <c r="AI8" i="20"/>
  <c r="AH8" i="20"/>
  <c r="AH66" i="20"/>
  <c r="AG66" i="20"/>
  <c r="AG67" i="20"/>
  <c r="AF8" i="20"/>
  <c r="AF66" i="20"/>
  <c r="AE67" i="20"/>
  <c r="AE68" i="20"/>
  <c r="AA66" i="20"/>
  <c r="AA8" i="20"/>
  <c r="Z66" i="20"/>
  <c r="Z67" i="20"/>
  <c r="Y66" i="20"/>
  <c r="Y67" i="20"/>
  <c r="X8" i="20"/>
  <c r="X66" i="20"/>
  <c r="W10" i="20"/>
  <c r="W68" i="20"/>
  <c r="W67" i="20"/>
  <c r="W66" i="20"/>
  <c r="V67" i="20"/>
  <c r="U66" i="20"/>
  <c r="T67" i="20"/>
  <c r="J66" i="20"/>
  <c r="J8" i="20"/>
  <c r="H68" i="20"/>
  <c r="H10" i="20"/>
  <c r="G8" i="20"/>
  <c r="G66" i="20"/>
  <c r="E9" i="20"/>
  <c r="E67" i="20"/>
  <c r="D67" i="20"/>
  <c r="D9" i="20"/>
  <c r="C8" i="20"/>
  <c r="C66" i="20"/>
  <c r="B66" i="20"/>
  <c r="B8" i="20"/>
  <c r="AG10" i="20"/>
  <c r="AG68" i="20"/>
  <c r="AE69" i="20"/>
  <c r="AE11" i="20"/>
  <c r="AD10" i="20"/>
  <c r="AD68" i="20"/>
  <c r="AC11" i="20"/>
  <c r="AC69" i="20"/>
  <c r="AB10" i="20"/>
  <c r="AB68" i="20"/>
  <c r="Z68" i="20"/>
  <c r="Z10" i="20"/>
  <c r="Y68" i="20"/>
  <c r="Y10" i="20"/>
  <c r="V68" i="20"/>
  <c r="V10" i="20"/>
  <c r="T10" i="20"/>
  <c r="T68" i="20"/>
  <c r="S68" i="20"/>
  <c r="S10" i="20"/>
  <c r="R10" i="20"/>
  <c r="R68" i="20"/>
  <c r="Q10" i="20"/>
  <c r="Q68" i="20"/>
  <c r="P68" i="20"/>
  <c r="O10" i="20"/>
  <c r="O68" i="20"/>
  <c r="N10" i="20"/>
  <c r="N68" i="20"/>
  <c r="M10" i="20"/>
  <c r="M68" i="20"/>
  <c r="L11" i="20"/>
  <c r="L69" i="20"/>
  <c r="I68" i="20"/>
  <c r="I10" i="20"/>
  <c r="F10" i="20"/>
  <c r="F68" i="20"/>
  <c r="T91" i="2"/>
  <c r="J91" i="2"/>
  <c r="T90" i="2"/>
  <c r="J90" i="2"/>
  <c r="T91" i="1"/>
  <c r="J91" i="1"/>
  <c r="T90" i="1"/>
  <c r="J90" i="1"/>
  <c r="T129" i="2"/>
  <c r="T130" i="2"/>
  <c r="S130" i="2"/>
  <c r="S129" i="2"/>
  <c r="R130" i="2"/>
  <c r="R129" i="2"/>
  <c r="R130" i="1"/>
  <c r="R129" i="1"/>
  <c r="T129" i="1"/>
  <c r="T130" i="1"/>
  <c r="S130" i="1"/>
  <c r="S129" i="1"/>
  <c r="K130" i="1"/>
  <c r="K129" i="1"/>
  <c r="AJ10" i="20" l="1"/>
  <c r="V65" i="24"/>
  <c r="U65" i="24" s="1"/>
  <c r="V64" i="24"/>
  <c r="U64" i="24" s="1"/>
  <c r="U98" i="20"/>
  <c r="AK67" i="20"/>
  <c r="AK9" i="20"/>
  <c r="AI9" i="20"/>
  <c r="AI67" i="20"/>
  <c r="AH67" i="20"/>
  <c r="AH9" i="20"/>
  <c r="AF9" i="20"/>
  <c r="AF67" i="20"/>
  <c r="AA9" i="20"/>
  <c r="AA67" i="20"/>
  <c r="X67" i="20"/>
  <c r="X9" i="20"/>
  <c r="W69" i="20"/>
  <c r="W11" i="20"/>
  <c r="U67" i="20"/>
  <c r="J9" i="20"/>
  <c r="J67" i="20"/>
  <c r="H69" i="20"/>
  <c r="H11" i="20"/>
  <c r="G67" i="20"/>
  <c r="G9" i="20"/>
  <c r="E68" i="20"/>
  <c r="E10" i="20"/>
  <c r="D68" i="20"/>
  <c r="D10" i="20"/>
  <c r="C9" i="20"/>
  <c r="C67" i="20"/>
  <c r="B67" i="20"/>
  <c r="B9" i="20"/>
  <c r="AJ11" i="20"/>
  <c r="AJ69" i="20"/>
  <c r="AG69" i="20"/>
  <c r="AG11" i="20"/>
  <c r="AE12" i="20"/>
  <c r="AE70" i="20"/>
  <c r="AD11" i="20"/>
  <c r="AD69" i="20"/>
  <c r="AC12" i="20"/>
  <c r="AC70" i="20"/>
  <c r="AB69" i="20"/>
  <c r="AB11" i="20"/>
  <c r="Z69" i="20"/>
  <c r="Z11" i="20"/>
  <c r="Y11" i="20"/>
  <c r="Y69" i="20"/>
  <c r="V11" i="20"/>
  <c r="V69" i="20"/>
  <c r="T11" i="20"/>
  <c r="T69" i="20"/>
  <c r="S11" i="20"/>
  <c r="S69" i="20"/>
  <c r="R69" i="20"/>
  <c r="R11" i="20"/>
  <c r="Q69" i="20"/>
  <c r="Q11" i="20"/>
  <c r="P69" i="20"/>
  <c r="O11" i="20"/>
  <c r="O69" i="20"/>
  <c r="N11" i="20"/>
  <c r="N69" i="20"/>
  <c r="M69" i="20"/>
  <c r="M11" i="20"/>
  <c r="L70" i="20"/>
  <c r="L12" i="20"/>
  <c r="I11" i="20"/>
  <c r="I69" i="20"/>
  <c r="F69" i="20"/>
  <c r="F11" i="20"/>
  <c r="V130" i="1"/>
  <c r="U130" i="1" s="1"/>
  <c r="V129" i="1"/>
  <c r="U129" i="1" s="1"/>
  <c r="V129" i="2"/>
  <c r="U129" i="2" s="1"/>
  <c r="V130" i="2"/>
  <c r="U130" i="2" s="1"/>
  <c r="U99" i="20" l="1"/>
  <c r="AK10" i="20"/>
  <c r="AK68" i="20"/>
  <c r="AI10" i="20"/>
  <c r="AI68" i="20"/>
  <c r="AH10" i="20"/>
  <c r="AH68" i="20"/>
  <c r="AF10" i="20"/>
  <c r="AF68" i="20"/>
  <c r="AA68" i="20"/>
  <c r="AA10" i="20"/>
  <c r="X68" i="20"/>
  <c r="X10" i="20"/>
  <c r="W12" i="20"/>
  <c r="W70" i="20"/>
  <c r="U68" i="20"/>
  <c r="J10" i="20"/>
  <c r="J68" i="20"/>
  <c r="H70" i="20"/>
  <c r="H12" i="20"/>
  <c r="G68" i="20"/>
  <c r="G10" i="20"/>
  <c r="E69" i="20"/>
  <c r="E11" i="20"/>
  <c r="D69" i="20"/>
  <c r="D11" i="20"/>
  <c r="C10" i="20"/>
  <c r="C68" i="20"/>
  <c r="B10" i="20"/>
  <c r="B68" i="20"/>
  <c r="AJ12" i="20"/>
  <c r="AJ70" i="20"/>
  <c r="AG12" i="20"/>
  <c r="AG70" i="20"/>
  <c r="AE13" i="20"/>
  <c r="AE71" i="20"/>
  <c r="AD70" i="20"/>
  <c r="AD12" i="20"/>
  <c r="AC71" i="20"/>
  <c r="AC13" i="20"/>
  <c r="AB12" i="20"/>
  <c r="AB70" i="20"/>
  <c r="Z70" i="20"/>
  <c r="Z12" i="20"/>
  <c r="Y12" i="20"/>
  <c r="Y70" i="20"/>
  <c r="V12" i="20"/>
  <c r="V70" i="20"/>
  <c r="T70" i="20"/>
  <c r="T12" i="20"/>
  <c r="S12" i="20"/>
  <c r="S70" i="20"/>
  <c r="R12" i="20"/>
  <c r="R70" i="20"/>
  <c r="Q70" i="20"/>
  <c r="Q12" i="20"/>
  <c r="P70" i="20"/>
  <c r="O12" i="20"/>
  <c r="O70" i="20"/>
  <c r="N12" i="20"/>
  <c r="N70" i="20"/>
  <c r="M70" i="20"/>
  <c r="M12" i="20"/>
  <c r="L13" i="20"/>
  <c r="L71" i="20"/>
  <c r="I12" i="20"/>
  <c r="I70" i="20"/>
  <c r="F12" i="20"/>
  <c r="F70" i="20"/>
  <c r="G133" i="19"/>
  <c r="D133" i="19"/>
  <c r="G65" i="19"/>
  <c r="D65" i="19"/>
  <c r="T25" i="2"/>
  <c r="R25" i="2"/>
  <c r="T26" i="1"/>
  <c r="R26" i="1"/>
  <c r="BE127" i="19"/>
  <c r="BD127" i="19"/>
  <c r="BC127" i="19"/>
  <c r="BB127" i="19"/>
  <c r="BA127" i="19"/>
  <c r="AZ127" i="19"/>
  <c r="AY127" i="19"/>
  <c r="AX127" i="19"/>
  <c r="AW127" i="19"/>
  <c r="AV127" i="19"/>
  <c r="AU127" i="19"/>
  <c r="AT127" i="19"/>
  <c r="AS127" i="19"/>
  <c r="AR127" i="19"/>
  <c r="AQ127" i="19"/>
  <c r="AP127" i="19"/>
  <c r="AO127" i="19"/>
  <c r="AN127" i="19"/>
  <c r="AM127" i="19"/>
  <c r="AL127" i="19"/>
  <c r="AK127" i="19"/>
  <c r="AJ127" i="19"/>
  <c r="AI127" i="19"/>
  <c r="AH127" i="19"/>
  <c r="AG127" i="19"/>
  <c r="AF127" i="19"/>
  <c r="AE127" i="19"/>
  <c r="AD127" i="19"/>
  <c r="AC127" i="19"/>
  <c r="AB127" i="19"/>
  <c r="AA127" i="19"/>
  <c r="Z127" i="19"/>
  <c r="Y127" i="19"/>
  <c r="X127" i="19"/>
  <c r="W127" i="19"/>
  <c r="V127" i="19"/>
  <c r="U127" i="19"/>
  <c r="T127" i="19"/>
  <c r="S127" i="19"/>
  <c r="R127" i="19"/>
  <c r="Q127" i="19"/>
  <c r="P127" i="19"/>
  <c r="O127" i="19"/>
  <c r="N127" i="19"/>
  <c r="M127" i="19"/>
  <c r="L127" i="19"/>
  <c r="K127" i="19"/>
  <c r="J127" i="19"/>
  <c r="I127" i="19"/>
  <c r="H127" i="19"/>
  <c r="G127" i="19"/>
  <c r="F127" i="19"/>
  <c r="E127" i="19"/>
  <c r="D127" i="19"/>
  <c r="C127" i="19"/>
  <c r="B127" i="19"/>
  <c r="BE126" i="19"/>
  <c r="BD126" i="19"/>
  <c r="BC126" i="19"/>
  <c r="BB126" i="19"/>
  <c r="BA126" i="19"/>
  <c r="AZ126" i="19"/>
  <c r="AY126" i="19"/>
  <c r="AX126" i="19"/>
  <c r="AW126" i="19"/>
  <c r="AV126" i="19"/>
  <c r="AU126" i="19"/>
  <c r="AT126" i="19"/>
  <c r="AS126" i="19"/>
  <c r="AR126" i="19"/>
  <c r="AQ126" i="19"/>
  <c r="AP126" i="19"/>
  <c r="AO126" i="19"/>
  <c r="AN126" i="19"/>
  <c r="AM126" i="19"/>
  <c r="AL126" i="19"/>
  <c r="AK126" i="19"/>
  <c r="AJ126" i="19"/>
  <c r="AI126" i="19"/>
  <c r="AH126" i="19"/>
  <c r="AG126" i="19"/>
  <c r="AF126" i="19"/>
  <c r="AE126" i="19"/>
  <c r="AD126" i="19"/>
  <c r="AC126" i="19"/>
  <c r="AB126" i="19"/>
  <c r="AA126" i="19"/>
  <c r="Z126" i="19"/>
  <c r="Y126" i="19"/>
  <c r="X126" i="19"/>
  <c r="W126" i="19"/>
  <c r="V126" i="19"/>
  <c r="U126" i="19"/>
  <c r="T126" i="19"/>
  <c r="S126" i="19"/>
  <c r="R126" i="19"/>
  <c r="Q126" i="19"/>
  <c r="P126" i="19"/>
  <c r="O126" i="19"/>
  <c r="N126" i="19"/>
  <c r="M126" i="19"/>
  <c r="L126" i="19"/>
  <c r="K126" i="19"/>
  <c r="J126" i="19"/>
  <c r="I126" i="19"/>
  <c r="H126" i="19"/>
  <c r="G126" i="19"/>
  <c r="F126" i="19"/>
  <c r="E126" i="19"/>
  <c r="D126" i="19"/>
  <c r="C126" i="19"/>
  <c r="B126" i="19"/>
  <c r="BE125" i="19"/>
  <c r="BD125" i="19"/>
  <c r="BC125" i="19"/>
  <c r="BB125" i="19"/>
  <c r="BA125" i="19"/>
  <c r="AZ125" i="19"/>
  <c r="AY125" i="19"/>
  <c r="AX125" i="19"/>
  <c r="AW125" i="19"/>
  <c r="AV125" i="19"/>
  <c r="AU125" i="19"/>
  <c r="AT125" i="19"/>
  <c r="AS125" i="19"/>
  <c r="AR125" i="19"/>
  <c r="AQ125" i="19"/>
  <c r="AP125" i="19"/>
  <c r="AO125" i="19"/>
  <c r="AN125" i="19"/>
  <c r="AM125" i="19"/>
  <c r="AL125" i="19"/>
  <c r="AK125" i="19"/>
  <c r="AJ125" i="19"/>
  <c r="AI125" i="19"/>
  <c r="AH125" i="19"/>
  <c r="AG125" i="19"/>
  <c r="AF125" i="19"/>
  <c r="AE125" i="19"/>
  <c r="AD125" i="19"/>
  <c r="AC125" i="19"/>
  <c r="AB125" i="19"/>
  <c r="AA125" i="19"/>
  <c r="Z125" i="19"/>
  <c r="Y125" i="19"/>
  <c r="X125" i="19"/>
  <c r="W125" i="19"/>
  <c r="V125" i="19"/>
  <c r="U125" i="19"/>
  <c r="T125" i="19"/>
  <c r="S125" i="19"/>
  <c r="R125" i="19"/>
  <c r="Q125" i="19"/>
  <c r="P125" i="19"/>
  <c r="O125" i="19"/>
  <c r="N125" i="19"/>
  <c r="M125" i="19"/>
  <c r="L125" i="19"/>
  <c r="K125" i="19"/>
  <c r="J125" i="19"/>
  <c r="I125" i="19"/>
  <c r="H125" i="19"/>
  <c r="G125" i="19"/>
  <c r="F125" i="19"/>
  <c r="E125" i="19"/>
  <c r="D125" i="19"/>
  <c r="C125" i="19"/>
  <c r="B125" i="19"/>
  <c r="BE124" i="19"/>
  <c r="BD124" i="19"/>
  <c r="BC124" i="19"/>
  <c r="BB124" i="19"/>
  <c r="BA124" i="19"/>
  <c r="AZ124" i="19"/>
  <c r="AY124" i="19"/>
  <c r="AX124" i="19"/>
  <c r="AW124" i="19"/>
  <c r="AV124" i="19"/>
  <c r="AU124" i="19"/>
  <c r="AT124" i="19"/>
  <c r="AS124" i="19"/>
  <c r="AR124" i="19"/>
  <c r="AQ124" i="19"/>
  <c r="AP124" i="19"/>
  <c r="AO124" i="19"/>
  <c r="AN124" i="19"/>
  <c r="AM124" i="19"/>
  <c r="AL124" i="19"/>
  <c r="AK124" i="19"/>
  <c r="AJ124" i="19"/>
  <c r="AI124" i="19"/>
  <c r="AH124" i="19"/>
  <c r="AG124" i="19"/>
  <c r="AF124" i="19"/>
  <c r="AE124" i="19"/>
  <c r="AD124" i="19"/>
  <c r="AC124" i="19"/>
  <c r="AB124" i="19"/>
  <c r="AA124" i="19"/>
  <c r="Z124" i="19"/>
  <c r="Y124" i="19"/>
  <c r="X124" i="19"/>
  <c r="W124" i="19"/>
  <c r="V124" i="19"/>
  <c r="U124" i="19"/>
  <c r="T124" i="19"/>
  <c r="S124" i="19"/>
  <c r="R124" i="19"/>
  <c r="Q124" i="19"/>
  <c r="P124" i="19"/>
  <c r="O124" i="19"/>
  <c r="N124" i="19"/>
  <c r="M124" i="19"/>
  <c r="L124" i="19"/>
  <c r="K124" i="19"/>
  <c r="J124" i="19"/>
  <c r="I124" i="19"/>
  <c r="H124" i="19"/>
  <c r="G124" i="19"/>
  <c r="F124" i="19"/>
  <c r="E124" i="19"/>
  <c r="D124" i="19"/>
  <c r="C124" i="19"/>
  <c r="B124" i="19"/>
  <c r="BE123" i="19"/>
  <c r="BD123" i="19"/>
  <c r="BC123" i="19"/>
  <c r="BB123" i="19"/>
  <c r="BA123" i="19"/>
  <c r="AZ123" i="19"/>
  <c r="AY123" i="19"/>
  <c r="AX123" i="19"/>
  <c r="AW123" i="19"/>
  <c r="AV123" i="19"/>
  <c r="AU123" i="19"/>
  <c r="AT123" i="19"/>
  <c r="AS123" i="19"/>
  <c r="AR123" i="19"/>
  <c r="AQ123" i="19"/>
  <c r="AP123" i="19"/>
  <c r="AO123" i="19"/>
  <c r="AN123" i="19"/>
  <c r="AM123" i="19"/>
  <c r="AL123" i="19"/>
  <c r="AK123" i="19"/>
  <c r="AJ123" i="19"/>
  <c r="AI123" i="19"/>
  <c r="AH123" i="19"/>
  <c r="AG123" i="19"/>
  <c r="AF123" i="19"/>
  <c r="AE123" i="19"/>
  <c r="AD123" i="19"/>
  <c r="AC123" i="19"/>
  <c r="AB123" i="19"/>
  <c r="AA123" i="19"/>
  <c r="Z123" i="19"/>
  <c r="Y123" i="19"/>
  <c r="X123" i="19"/>
  <c r="W123" i="19"/>
  <c r="V123" i="19"/>
  <c r="U123" i="19"/>
  <c r="T123" i="19"/>
  <c r="S123" i="19"/>
  <c r="R123" i="19"/>
  <c r="Q123" i="19"/>
  <c r="P123" i="19"/>
  <c r="O123" i="19"/>
  <c r="N123" i="19"/>
  <c r="M123" i="19"/>
  <c r="L123" i="19"/>
  <c r="K123" i="19"/>
  <c r="J123" i="19"/>
  <c r="I123" i="19"/>
  <c r="H123" i="19"/>
  <c r="G123" i="19"/>
  <c r="F123" i="19"/>
  <c r="E123" i="19"/>
  <c r="D123" i="19"/>
  <c r="C123" i="19"/>
  <c r="B123" i="19"/>
  <c r="BE122" i="19"/>
  <c r="BD122" i="19"/>
  <c r="BC122" i="19"/>
  <c r="BB122" i="19"/>
  <c r="BA122" i="19"/>
  <c r="AZ122" i="19"/>
  <c r="AY122" i="19"/>
  <c r="AX122" i="19"/>
  <c r="AW122" i="19"/>
  <c r="AV122" i="19"/>
  <c r="AU122" i="19"/>
  <c r="AT122" i="19"/>
  <c r="AS122" i="19"/>
  <c r="AR122" i="19"/>
  <c r="AQ122" i="19"/>
  <c r="AP122" i="19"/>
  <c r="AO122" i="19"/>
  <c r="AN122" i="19"/>
  <c r="AM122" i="19"/>
  <c r="AL122" i="19"/>
  <c r="AK122" i="19"/>
  <c r="AJ122" i="19"/>
  <c r="AI122" i="19"/>
  <c r="AH122" i="19"/>
  <c r="AG122" i="19"/>
  <c r="AF122" i="19"/>
  <c r="AE122" i="19"/>
  <c r="AD122" i="19"/>
  <c r="AC122" i="19"/>
  <c r="AB122" i="19"/>
  <c r="AA122" i="19"/>
  <c r="Z122" i="19"/>
  <c r="Y122" i="19"/>
  <c r="X122" i="19"/>
  <c r="W122" i="19"/>
  <c r="V122" i="19"/>
  <c r="U122" i="19"/>
  <c r="T122" i="19"/>
  <c r="S122" i="19"/>
  <c r="R122" i="19"/>
  <c r="Q122" i="19"/>
  <c r="P122" i="19"/>
  <c r="O122" i="19"/>
  <c r="N122" i="19"/>
  <c r="M122" i="19"/>
  <c r="L122" i="19"/>
  <c r="K122" i="19"/>
  <c r="J122" i="19"/>
  <c r="I122" i="19"/>
  <c r="H122" i="19"/>
  <c r="G122" i="19"/>
  <c r="F122" i="19"/>
  <c r="E122" i="19"/>
  <c r="D122" i="19"/>
  <c r="C122" i="19"/>
  <c r="B122" i="19"/>
  <c r="BE121" i="19"/>
  <c r="BD121" i="19"/>
  <c r="BC121" i="19"/>
  <c r="BB121" i="19"/>
  <c r="BA121" i="19"/>
  <c r="AZ121" i="19"/>
  <c r="AY121" i="19"/>
  <c r="AX121" i="19"/>
  <c r="AW121" i="19"/>
  <c r="AV121" i="19"/>
  <c r="AU121" i="19"/>
  <c r="AT121" i="19"/>
  <c r="AS121" i="19"/>
  <c r="AR121" i="19"/>
  <c r="AQ121" i="19"/>
  <c r="AP121" i="19"/>
  <c r="AO121" i="19"/>
  <c r="AN121" i="19"/>
  <c r="AM121" i="19"/>
  <c r="AL121" i="19"/>
  <c r="AK121" i="19"/>
  <c r="AJ121" i="19"/>
  <c r="AI121" i="19"/>
  <c r="AH121" i="19"/>
  <c r="AG121" i="19"/>
  <c r="AF121" i="19"/>
  <c r="AE121" i="19"/>
  <c r="AD121" i="19"/>
  <c r="AC121" i="19"/>
  <c r="AB121" i="19"/>
  <c r="AA121" i="19"/>
  <c r="Z121" i="19"/>
  <c r="Y121" i="19"/>
  <c r="X121" i="19"/>
  <c r="W121" i="19"/>
  <c r="V121" i="19"/>
  <c r="U121" i="19"/>
  <c r="T121" i="19"/>
  <c r="S121" i="19"/>
  <c r="R121" i="19"/>
  <c r="Q121" i="19"/>
  <c r="P121" i="19"/>
  <c r="O121" i="19"/>
  <c r="N121" i="19"/>
  <c r="M121" i="19"/>
  <c r="L121" i="19"/>
  <c r="K121" i="19"/>
  <c r="J121" i="19"/>
  <c r="I121" i="19"/>
  <c r="H121" i="19"/>
  <c r="G121" i="19"/>
  <c r="F121" i="19"/>
  <c r="E121" i="19"/>
  <c r="D121" i="19"/>
  <c r="C121" i="19"/>
  <c r="B121" i="19"/>
  <c r="BE120" i="19"/>
  <c r="BD120" i="19"/>
  <c r="BC120" i="19"/>
  <c r="BB120" i="19"/>
  <c r="BA120" i="19"/>
  <c r="AZ120" i="19"/>
  <c r="AY120" i="19"/>
  <c r="AX120" i="19"/>
  <c r="AW120" i="19"/>
  <c r="AV120" i="19"/>
  <c r="AU120" i="19"/>
  <c r="AT120" i="19"/>
  <c r="AS120" i="19"/>
  <c r="AR120" i="19"/>
  <c r="AQ120" i="19"/>
  <c r="AP120" i="19"/>
  <c r="AO120" i="19"/>
  <c r="AN120" i="19"/>
  <c r="AM120" i="19"/>
  <c r="AL120" i="19"/>
  <c r="AK120" i="19"/>
  <c r="AJ120" i="19"/>
  <c r="AI120" i="19"/>
  <c r="AH120" i="19"/>
  <c r="AG120" i="19"/>
  <c r="AF120" i="19"/>
  <c r="AE120" i="19"/>
  <c r="AD120" i="19"/>
  <c r="AC120" i="19"/>
  <c r="AB120" i="19"/>
  <c r="AA120" i="19"/>
  <c r="Z120" i="19"/>
  <c r="Y120" i="19"/>
  <c r="X120" i="19"/>
  <c r="W120" i="19"/>
  <c r="V120" i="19"/>
  <c r="U120" i="19"/>
  <c r="T120" i="19"/>
  <c r="S120" i="19"/>
  <c r="R120" i="19"/>
  <c r="Q120" i="19"/>
  <c r="P120" i="19"/>
  <c r="O120" i="19"/>
  <c r="N120" i="19"/>
  <c r="M120" i="19"/>
  <c r="L120" i="19"/>
  <c r="K120" i="19"/>
  <c r="J120" i="19"/>
  <c r="I120" i="19"/>
  <c r="H120" i="19"/>
  <c r="G120" i="19"/>
  <c r="F120" i="19"/>
  <c r="E120" i="19"/>
  <c r="D120" i="19"/>
  <c r="C120" i="19"/>
  <c r="B120" i="19"/>
  <c r="BE119" i="19"/>
  <c r="BD119" i="19"/>
  <c r="BC119" i="19"/>
  <c r="BB119" i="19"/>
  <c r="BA119" i="19"/>
  <c r="AZ119" i="19"/>
  <c r="AY119" i="19"/>
  <c r="AX119" i="19"/>
  <c r="AW119" i="19"/>
  <c r="AV119" i="19"/>
  <c r="AU119" i="19"/>
  <c r="AT119" i="19"/>
  <c r="AS119" i="19"/>
  <c r="AR119" i="19"/>
  <c r="AQ119" i="19"/>
  <c r="AP119" i="19"/>
  <c r="AO119" i="19"/>
  <c r="AN119" i="19"/>
  <c r="AM119" i="19"/>
  <c r="AL119" i="19"/>
  <c r="AK119" i="19"/>
  <c r="AJ119" i="19"/>
  <c r="AI119" i="19"/>
  <c r="AH119" i="19"/>
  <c r="AG119" i="19"/>
  <c r="AF119" i="19"/>
  <c r="AE119" i="19"/>
  <c r="AD119" i="19"/>
  <c r="AC119" i="19"/>
  <c r="AB119" i="19"/>
  <c r="AA119" i="19"/>
  <c r="Z119" i="19"/>
  <c r="Y119" i="19"/>
  <c r="X119" i="19"/>
  <c r="W119" i="19"/>
  <c r="V119" i="19"/>
  <c r="U119" i="19"/>
  <c r="T119" i="19"/>
  <c r="S119" i="19"/>
  <c r="R119" i="19"/>
  <c r="Q119" i="19"/>
  <c r="P119" i="19"/>
  <c r="O119" i="19"/>
  <c r="N119" i="19"/>
  <c r="M119" i="19"/>
  <c r="L119" i="19"/>
  <c r="K119" i="19"/>
  <c r="J119" i="19"/>
  <c r="I119" i="19"/>
  <c r="H119" i="19"/>
  <c r="G119" i="19"/>
  <c r="F119" i="19"/>
  <c r="E119" i="19"/>
  <c r="D119" i="19"/>
  <c r="C119" i="19"/>
  <c r="B119" i="19"/>
  <c r="BE118" i="19"/>
  <c r="BD118" i="19"/>
  <c r="BC118" i="19"/>
  <c r="BB118" i="19"/>
  <c r="BA118" i="19"/>
  <c r="AZ118" i="19"/>
  <c r="AY118" i="19"/>
  <c r="AX118" i="19"/>
  <c r="AW118" i="19"/>
  <c r="AV118" i="19"/>
  <c r="AU118" i="19"/>
  <c r="AT118" i="19"/>
  <c r="AS118" i="19"/>
  <c r="AR118" i="19"/>
  <c r="AQ118" i="19"/>
  <c r="AP118" i="19"/>
  <c r="AO118" i="19"/>
  <c r="AN118" i="19"/>
  <c r="AM118" i="19"/>
  <c r="AL118" i="19"/>
  <c r="AK118" i="19"/>
  <c r="AJ118" i="19"/>
  <c r="AI118" i="19"/>
  <c r="AH118" i="19"/>
  <c r="AG118" i="19"/>
  <c r="AF118" i="19"/>
  <c r="AE118" i="19"/>
  <c r="AD118" i="19"/>
  <c r="AC118" i="19"/>
  <c r="AB118" i="19"/>
  <c r="AA118" i="19"/>
  <c r="Z118" i="19"/>
  <c r="Y118" i="19"/>
  <c r="X118" i="19"/>
  <c r="W118" i="19"/>
  <c r="V118" i="19"/>
  <c r="U118" i="19"/>
  <c r="T118" i="19"/>
  <c r="S118" i="19"/>
  <c r="R118" i="19"/>
  <c r="Q118" i="19"/>
  <c r="P118" i="19"/>
  <c r="O118" i="19"/>
  <c r="N118" i="19"/>
  <c r="M118" i="19"/>
  <c r="L118" i="19"/>
  <c r="K118" i="19"/>
  <c r="J118" i="19"/>
  <c r="I118" i="19"/>
  <c r="H118" i="19"/>
  <c r="G118" i="19"/>
  <c r="F118" i="19"/>
  <c r="E118" i="19"/>
  <c r="D118" i="19"/>
  <c r="C118" i="19"/>
  <c r="B118" i="19"/>
  <c r="BE117" i="19"/>
  <c r="BD117" i="19"/>
  <c r="BC117" i="19"/>
  <c r="BB117" i="19"/>
  <c r="BA117" i="19"/>
  <c r="AZ117" i="19"/>
  <c r="AY117" i="19"/>
  <c r="AX117" i="19"/>
  <c r="AW117" i="19"/>
  <c r="AV117" i="19"/>
  <c r="AU117" i="19"/>
  <c r="AT117" i="19"/>
  <c r="AS117" i="19"/>
  <c r="AR117" i="19"/>
  <c r="AQ117" i="19"/>
  <c r="AP117" i="19"/>
  <c r="AO117" i="19"/>
  <c r="AN117" i="19"/>
  <c r="AM117" i="19"/>
  <c r="AL117" i="19"/>
  <c r="AK117" i="19"/>
  <c r="AJ117" i="19"/>
  <c r="AI117" i="19"/>
  <c r="AH117" i="19"/>
  <c r="AG117" i="19"/>
  <c r="AF117" i="19"/>
  <c r="AE117" i="19"/>
  <c r="AD117" i="19"/>
  <c r="AC117" i="19"/>
  <c r="AB117" i="19"/>
  <c r="AA117" i="19"/>
  <c r="Z117" i="19"/>
  <c r="Y117" i="19"/>
  <c r="X117" i="19"/>
  <c r="W117" i="19"/>
  <c r="V117" i="19"/>
  <c r="U117" i="19"/>
  <c r="T117" i="19"/>
  <c r="S117" i="19"/>
  <c r="R117" i="19"/>
  <c r="Q117" i="19"/>
  <c r="P117" i="19"/>
  <c r="O117" i="19"/>
  <c r="N117" i="19"/>
  <c r="M117" i="19"/>
  <c r="L117" i="19"/>
  <c r="K117" i="19"/>
  <c r="J117" i="19"/>
  <c r="I117" i="19"/>
  <c r="H117" i="19"/>
  <c r="G117" i="19"/>
  <c r="F117" i="19"/>
  <c r="E117" i="19"/>
  <c r="D117" i="19"/>
  <c r="C117" i="19"/>
  <c r="B117" i="19"/>
  <c r="BE116" i="19"/>
  <c r="BD116" i="19"/>
  <c r="BC116" i="19"/>
  <c r="BB116" i="19"/>
  <c r="BA116" i="19"/>
  <c r="AZ116" i="19"/>
  <c r="AY116" i="19"/>
  <c r="AX116" i="19"/>
  <c r="AW116" i="19"/>
  <c r="AV116" i="19"/>
  <c r="AU116" i="19"/>
  <c r="AT116" i="19"/>
  <c r="AS116" i="19"/>
  <c r="AR116" i="19"/>
  <c r="AQ116" i="19"/>
  <c r="AP116" i="19"/>
  <c r="AO116" i="19"/>
  <c r="AN116" i="19"/>
  <c r="AM116" i="19"/>
  <c r="AL116" i="19"/>
  <c r="AK116" i="19"/>
  <c r="AJ116" i="19"/>
  <c r="AI116" i="19"/>
  <c r="AH116" i="19"/>
  <c r="AG116" i="19"/>
  <c r="AF116" i="19"/>
  <c r="AE116" i="19"/>
  <c r="AD116" i="19"/>
  <c r="AC116" i="19"/>
  <c r="AB116" i="19"/>
  <c r="AA116" i="19"/>
  <c r="Z116" i="19"/>
  <c r="Y116" i="19"/>
  <c r="X116" i="19"/>
  <c r="W116" i="19"/>
  <c r="V116" i="19"/>
  <c r="U116" i="19"/>
  <c r="T116" i="19"/>
  <c r="S116" i="19"/>
  <c r="R116" i="19"/>
  <c r="Q116" i="19"/>
  <c r="P116" i="19"/>
  <c r="O116" i="19"/>
  <c r="N116" i="19"/>
  <c r="M116" i="19"/>
  <c r="L116" i="19"/>
  <c r="K116" i="19"/>
  <c r="J116" i="19"/>
  <c r="I116" i="19"/>
  <c r="H116" i="19"/>
  <c r="G116" i="19"/>
  <c r="F116" i="19"/>
  <c r="E116" i="19"/>
  <c r="D116" i="19"/>
  <c r="C116" i="19"/>
  <c r="B116" i="19"/>
  <c r="BE115" i="19"/>
  <c r="BD115" i="19"/>
  <c r="BC115" i="19"/>
  <c r="BB115" i="19"/>
  <c r="BA115" i="19"/>
  <c r="AZ115" i="19"/>
  <c r="AY115" i="19"/>
  <c r="AX115" i="19"/>
  <c r="AW115" i="19"/>
  <c r="AV115" i="19"/>
  <c r="AU115" i="19"/>
  <c r="AT115" i="19"/>
  <c r="AS115" i="19"/>
  <c r="AR115" i="19"/>
  <c r="AQ115" i="19"/>
  <c r="AP115" i="19"/>
  <c r="AO115" i="19"/>
  <c r="AN115" i="19"/>
  <c r="AM115" i="19"/>
  <c r="AL115" i="19"/>
  <c r="AK115" i="19"/>
  <c r="AJ115" i="19"/>
  <c r="AI115" i="19"/>
  <c r="AH115" i="19"/>
  <c r="AG115" i="19"/>
  <c r="AF115" i="19"/>
  <c r="AE115" i="19"/>
  <c r="AD115" i="19"/>
  <c r="AC115" i="19"/>
  <c r="AB115" i="19"/>
  <c r="AA115" i="19"/>
  <c r="Z115" i="19"/>
  <c r="Y115" i="19"/>
  <c r="X115" i="19"/>
  <c r="W115" i="19"/>
  <c r="V115" i="19"/>
  <c r="U115" i="19"/>
  <c r="T115" i="19"/>
  <c r="S115" i="19"/>
  <c r="R115" i="19"/>
  <c r="Q115" i="19"/>
  <c r="P115" i="19"/>
  <c r="O115" i="19"/>
  <c r="N115" i="19"/>
  <c r="M115" i="19"/>
  <c r="L115" i="19"/>
  <c r="K115" i="19"/>
  <c r="J115" i="19"/>
  <c r="I115" i="19"/>
  <c r="H115" i="19"/>
  <c r="G115" i="19"/>
  <c r="F115" i="19"/>
  <c r="E115" i="19"/>
  <c r="D115" i="19"/>
  <c r="C115" i="19"/>
  <c r="B115" i="19"/>
  <c r="BE114" i="19"/>
  <c r="BD114" i="19"/>
  <c r="BC114" i="19"/>
  <c r="BB114" i="19"/>
  <c r="BA114" i="19"/>
  <c r="AZ114" i="19"/>
  <c r="AY114" i="19"/>
  <c r="AX114" i="19"/>
  <c r="AW114" i="19"/>
  <c r="AV114" i="19"/>
  <c r="AU114" i="19"/>
  <c r="AT114" i="19"/>
  <c r="AS114" i="19"/>
  <c r="AR114" i="19"/>
  <c r="AQ114" i="19"/>
  <c r="AP114" i="19"/>
  <c r="AO114" i="19"/>
  <c r="AN114" i="19"/>
  <c r="AM114" i="19"/>
  <c r="AL114" i="19"/>
  <c r="AK114" i="19"/>
  <c r="AJ114" i="19"/>
  <c r="AI114" i="19"/>
  <c r="AH114" i="19"/>
  <c r="AG114" i="19"/>
  <c r="AF114" i="19"/>
  <c r="AE114" i="19"/>
  <c r="AD114" i="19"/>
  <c r="AC114" i="19"/>
  <c r="AB114" i="19"/>
  <c r="AA114" i="19"/>
  <c r="Z114" i="19"/>
  <c r="Y114" i="19"/>
  <c r="X114" i="19"/>
  <c r="W114" i="19"/>
  <c r="V114" i="19"/>
  <c r="U114" i="19"/>
  <c r="T114" i="19"/>
  <c r="S114" i="19"/>
  <c r="R114" i="19"/>
  <c r="Q114" i="19"/>
  <c r="P114" i="19"/>
  <c r="O114" i="19"/>
  <c r="N114" i="19"/>
  <c r="M114" i="19"/>
  <c r="L114" i="19"/>
  <c r="K114" i="19"/>
  <c r="J114" i="19"/>
  <c r="I114" i="19"/>
  <c r="H114" i="19"/>
  <c r="G114" i="19"/>
  <c r="F114" i="19"/>
  <c r="E114" i="19"/>
  <c r="D114" i="19"/>
  <c r="C114" i="19"/>
  <c r="B114" i="19"/>
  <c r="BE113" i="19"/>
  <c r="BD113" i="19"/>
  <c r="BC113" i="19"/>
  <c r="BB113" i="19"/>
  <c r="BA113" i="19"/>
  <c r="AZ113" i="19"/>
  <c r="AY113" i="19"/>
  <c r="AX113" i="19"/>
  <c r="AW113" i="19"/>
  <c r="AV113" i="19"/>
  <c r="AU113" i="19"/>
  <c r="AT113" i="19"/>
  <c r="AS113" i="19"/>
  <c r="AR113" i="19"/>
  <c r="AQ113" i="19"/>
  <c r="AP113" i="19"/>
  <c r="AO113" i="19"/>
  <c r="AN113" i="19"/>
  <c r="AM113" i="19"/>
  <c r="AL113" i="19"/>
  <c r="AK113" i="19"/>
  <c r="AJ113" i="19"/>
  <c r="AI113" i="19"/>
  <c r="AH113" i="19"/>
  <c r="AG113" i="19"/>
  <c r="AF113" i="19"/>
  <c r="AE113" i="19"/>
  <c r="AD113" i="19"/>
  <c r="AC113" i="19"/>
  <c r="AB113" i="19"/>
  <c r="AA113" i="19"/>
  <c r="Z113" i="19"/>
  <c r="Y113" i="19"/>
  <c r="X113" i="19"/>
  <c r="W113" i="19"/>
  <c r="V113" i="19"/>
  <c r="U113" i="19"/>
  <c r="T113" i="19"/>
  <c r="S113" i="19"/>
  <c r="R113" i="19"/>
  <c r="Q113" i="19"/>
  <c r="P113" i="19"/>
  <c r="O113" i="19"/>
  <c r="N113" i="19"/>
  <c r="M113" i="19"/>
  <c r="L113" i="19"/>
  <c r="K113" i="19"/>
  <c r="J113" i="19"/>
  <c r="I113" i="19"/>
  <c r="H113" i="19"/>
  <c r="G113" i="19"/>
  <c r="F113" i="19"/>
  <c r="E113" i="19"/>
  <c r="D113" i="19"/>
  <c r="C113" i="19"/>
  <c r="B113" i="19"/>
  <c r="BE112" i="19"/>
  <c r="BD112" i="19"/>
  <c r="BC112" i="19"/>
  <c r="BB112" i="19"/>
  <c r="BA112" i="19"/>
  <c r="AZ112" i="19"/>
  <c r="AY112" i="19"/>
  <c r="AX112" i="19"/>
  <c r="AW112" i="19"/>
  <c r="AV112" i="19"/>
  <c r="AU112" i="19"/>
  <c r="AT112" i="19"/>
  <c r="AS112" i="19"/>
  <c r="AR112" i="19"/>
  <c r="AQ112" i="19"/>
  <c r="AP112" i="19"/>
  <c r="AO112" i="19"/>
  <c r="AN112" i="19"/>
  <c r="AM112" i="19"/>
  <c r="AL112" i="19"/>
  <c r="AK112" i="19"/>
  <c r="AJ112" i="19"/>
  <c r="AI112" i="19"/>
  <c r="AH112" i="19"/>
  <c r="AG112" i="19"/>
  <c r="AF112" i="19"/>
  <c r="AE112" i="19"/>
  <c r="AD112" i="19"/>
  <c r="AC112" i="19"/>
  <c r="AB112" i="19"/>
  <c r="AA112" i="19"/>
  <c r="Z112" i="19"/>
  <c r="Y112" i="19"/>
  <c r="X112" i="19"/>
  <c r="W112" i="19"/>
  <c r="V112" i="19"/>
  <c r="U112" i="19"/>
  <c r="T112" i="19"/>
  <c r="S112" i="19"/>
  <c r="R112" i="19"/>
  <c r="Q112" i="19"/>
  <c r="P112" i="19"/>
  <c r="O112" i="19"/>
  <c r="N112" i="19"/>
  <c r="M112" i="19"/>
  <c r="L112" i="19"/>
  <c r="K112" i="19"/>
  <c r="J112" i="19"/>
  <c r="I112" i="19"/>
  <c r="H112" i="19"/>
  <c r="G112" i="19"/>
  <c r="F112" i="19"/>
  <c r="E112" i="19"/>
  <c r="D112" i="19"/>
  <c r="C112" i="19"/>
  <c r="B112" i="19"/>
  <c r="BE111" i="19"/>
  <c r="BD111" i="19"/>
  <c r="BC111" i="19"/>
  <c r="BB111" i="19"/>
  <c r="BA111" i="19"/>
  <c r="AZ111" i="19"/>
  <c r="AY111" i="19"/>
  <c r="AX111" i="19"/>
  <c r="AW111" i="19"/>
  <c r="AV111" i="19"/>
  <c r="AU111" i="19"/>
  <c r="AT111" i="19"/>
  <c r="AS111" i="19"/>
  <c r="AR111" i="19"/>
  <c r="AQ111" i="19"/>
  <c r="AP111" i="19"/>
  <c r="AO111" i="19"/>
  <c r="AN111" i="19"/>
  <c r="AM111" i="19"/>
  <c r="AL111" i="19"/>
  <c r="AK111" i="19"/>
  <c r="AJ111" i="19"/>
  <c r="AI111" i="19"/>
  <c r="AH111" i="19"/>
  <c r="AG111" i="19"/>
  <c r="AF111" i="19"/>
  <c r="AE111" i="19"/>
  <c r="AD111" i="19"/>
  <c r="AC111" i="19"/>
  <c r="AB111" i="19"/>
  <c r="AA111" i="19"/>
  <c r="Z111" i="19"/>
  <c r="Y111" i="19"/>
  <c r="X111" i="19"/>
  <c r="W111" i="19"/>
  <c r="V111" i="19"/>
  <c r="U111" i="19"/>
  <c r="T111" i="19"/>
  <c r="S111" i="19"/>
  <c r="R111" i="19"/>
  <c r="Q111" i="19"/>
  <c r="P111" i="19"/>
  <c r="O111" i="19"/>
  <c r="N111" i="19"/>
  <c r="M111" i="19"/>
  <c r="L111" i="19"/>
  <c r="K111" i="19"/>
  <c r="J111" i="19"/>
  <c r="I111" i="19"/>
  <c r="H111" i="19"/>
  <c r="G111" i="19"/>
  <c r="F111" i="19"/>
  <c r="E111" i="19"/>
  <c r="D111" i="19"/>
  <c r="C111" i="19"/>
  <c r="B111" i="19"/>
  <c r="BE110" i="19"/>
  <c r="BD110" i="19"/>
  <c r="BC110" i="19"/>
  <c r="BB110" i="19"/>
  <c r="BA110" i="19"/>
  <c r="AZ110" i="19"/>
  <c r="AY110" i="19"/>
  <c r="AX110" i="19"/>
  <c r="AW110" i="19"/>
  <c r="AV110" i="19"/>
  <c r="AU110" i="19"/>
  <c r="AT110" i="19"/>
  <c r="AS110" i="19"/>
  <c r="AR110" i="19"/>
  <c r="AQ110" i="19"/>
  <c r="AP110" i="19"/>
  <c r="AO110" i="19"/>
  <c r="AN110" i="19"/>
  <c r="AM110" i="19"/>
  <c r="AL110" i="19"/>
  <c r="AK110" i="19"/>
  <c r="AJ110" i="19"/>
  <c r="AI110" i="19"/>
  <c r="AH110" i="19"/>
  <c r="AG110" i="19"/>
  <c r="AF110" i="19"/>
  <c r="AE110" i="19"/>
  <c r="AD110" i="19"/>
  <c r="AC110" i="19"/>
  <c r="AB110" i="19"/>
  <c r="AA110" i="19"/>
  <c r="Z110" i="19"/>
  <c r="Y110" i="19"/>
  <c r="X110" i="19"/>
  <c r="W110" i="19"/>
  <c r="V110" i="19"/>
  <c r="U110" i="19"/>
  <c r="T110" i="19"/>
  <c r="S110" i="19"/>
  <c r="R110" i="19"/>
  <c r="Q110" i="19"/>
  <c r="P110" i="19"/>
  <c r="O110" i="19"/>
  <c r="N110" i="19"/>
  <c r="M110" i="19"/>
  <c r="L110" i="19"/>
  <c r="K110" i="19"/>
  <c r="J110" i="19"/>
  <c r="I110" i="19"/>
  <c r="H110" i="19"/>
  <c r="G110" i="19"/>
  <c r="F110" i="19"/>
  <c r="E110" i="19"/>
  <c r="D110" i="19"/>
  <c r="C110" i="19"/>
  <c r="B110" i="19"/>
  <c r="BE109" i="19"/>
  <c r="BD109" i="19"/>
  <c r="BC109" i="19"/>
  <c r="BB109" i="19"/>
  <c r="BA109" i="19"/>
  <c r="AZ109" i="19"/>
  <c r="AY109" i="19"/>
  <c r="AX109" i="19"/>
  <c r="AW109" i="19"/>
  <c r="AV109" i="19"/>
  <c r="AU109" i="19"/>
  <c r="AT109" i="19"/>
  <c r="AS109" i="19"/>
  <c r="AR109" i="19"/>
  <c r="AQ109" i="19"/>
  <c r="AP109" i="19"/>
  <c r="AO109" i="19"/>
  <c r="AN109" i="19"/>
  <c r="AM109" i="19"/>
  <c r="AL109" i="19"/>
  <c r="AK109" i="19"/>
  <c r="AJ109" i="19"/>
  <c r="AI109" i="19"/>
  <c r="AH109" i="19"/>
  <c r="AG109" i="19"/>
  <c r="AF109" i="19"/>
  <c r="AE109" i="19"/>
  <c r="AD109" i="19"/>
  <c r="AC109" i="19"/>
  <c r="AB109" i="19"/>
  <c r="AA109" i="19"/>
  <c r="Z109" i="19"/>
  <c r="Y109" i="19"/>
  <c r="X109" i="19"/>
  <c r="W109" i="19"/>
  <c r="V109" i="19"/>
  <c r="U109" i="19"/>
  <c r="T109" i="19"/>
  <c r="S109" i="19"/>
  <c r="R109" i="19"/>
  <c r="Q109" i="19"/>
  <c r="P109" i="19"/>
  <c r="O109" i="19"/>
  <c r="N109" i="19"/>
  <c r="M109" i="19"/>
  <c r="L109" i="19"/>
  <c r="K109" i="19"/>
  <c r="J109" i="19"/>
  <c r="I109" i="19"/>
  <c r="H109" i="19"/>
  <c r="G109" i="19"/>
  <c r="F109" i="19"/>
  <c r="E109" i="19"/>
  <c r="D109" i="19"/>
  <c r="C109" i="19"/>
  <c r="B109" i="19"/>
  <c r="BE108" i="19"/>
  <c r="BD108" i="19"/>
  <c r="BC108" i="19"/>
  <c r="BB108" i="19"/>
  <c r="BA108" i="19"/>
  <c r="AZ108" i="19"/>
  <c r="AY108" i="19"/>
  <c r="AX108" i="19"/>
  <c r="AW108" i="19"/>
  <c r="AV108" i="19"/>
  <c r="AU108" i="19"/>
  <c r="AT108" i="19"/>
  <c r="AS108" i="19"/>
  <c r="AR108" i="19"/>
  <c r="AQ108" i="19"/>
  <c r="AP108" i="19"/>
  <c r="AO108" i="19"/>
  <c r="AN108" i="19"/>
  <c r="AM108" i="19"/>
  <c r="AL108" i="19"/>
  <c r="AK108" i="19"/>
  <c r="AJ108" i="19"/>
  <c r="AI108" i="19"/>
  <c r="AH108" i="19"/>
  <c r="AG108" i="19"/>
  <c r="AF108" i="19"/>
  <c r="AE108" i="19"/>
  <c r="AD108" i="19"/>
  <c r="AC108" i="19"/>
  <c r="AB108" i="19"/>
  <c r="AA108" i="19"/>
  <c r="Z108" i="19"/>
  <c r="Y108" i="19"/>
  <c r="X108" i="19"/>
  <c r="W108" i="19"/>
  <c r="V108" i="19"/>
  <c r="U108" i="19"/>
  <c r="T108" i="19"/>
  <c r="S108" i="19"/>
  <c r="R108" i="19"/>
  <c r="Q108" i="19"/>
  <c r="P108" i="19"/>
  <c r="O108" i="19"/>
  <c r="N108" i="19"/>
  <c r="M108" i="19"/>
  <c r="L108" i="19"/>
  <c r="K108" i="19"/>
  <c r="J108" i="19"/>
  <c r="I108" i="19"/>
  <c r="H108" i="19"/>
  <c r="G108" i="19"/>
  <c r="F108" i="19"/>
  <c r="E108" i="19"/>
  <c r="D108" i="19"/>
  <c r="C108" i="19"/>
  <c r="B108" i="19"/>
  <c r="BE107" i="19"/>
  <c r="BD107" i="19"/>
  <c r="BC107" i="19"/>
  <c r="BB107" i="19"/>
  <c r="BA107" i="19"/>
  <c r="AZ107" i="19"/>
  <c r="AY107" i="19"/>
  <c r="AX107" i="19"/>
  <c r="AW107" i="19"/>
  <c r="AV107" i="19"/>
  <c r="AU107" i="19"/>
  <c r="AT107" i="19"/>
  <c r="AS107" i="19"/>
  <c r="AR107" i="19"/>
  <c r="AQ107" i="19"/>
  <c r="AP107" i="19"/>
  <c r="AO107" i="19"/>
  <c r="AN107" i="19"/>
  <c r="AM107" i="19"/>
  <c r="AL107" i="19"/>
  <c r="AK107" i="19"/>
  <c r="AJ107" i="19"/>
  <c r="AI107" i="19"/>
  <c r="AH107" i="19"/>
  <c r="AG107" i="19"/>
  <c r="AF107" i="19"/>
  <c r="AE107" i="19"/>
  <c r="AD107" i="19"/>
  <c r="AC107" i="19"/>
  <c r="AB107" i="19"/>
  <c r="AA107" i="19"/>
  <c r="Z107" i="19"/>
  <c r="Y107" i="19"/>
  <c r="X107" i="19"/>
  <c r="W107" i="19"/>
  <c r="V107" i="19"/>
  <c r="U107" i="19"/>
  <c r="T107" i="19"/>
  <c r="S107" i="19"/>
  <c r="R107" i="19"/>
  <c r="Q107" i="19"/>
  <c r="P107" i="19"/>
  <c r="O107" i="19"/>
  <c r="N107" i="19"/>
  <c r="M107" i="19"/>
  <c r="L107" i="19"/>
  <c r="K107" i="19"/>
  <c r="J107" i="19"/>
  <c r="I107" i="19"/>
  <c r="H107" i="19"/>
  <c r="G107" i="19"/>
  <c r="F107" i="19"/>
  <c r="E107" i="19"/>
  <c r="D107" i="19"/>
  <c r="C107" i="19"/>
  <c r="B107" i="19"/>
  <c r="BE106" i="19"/>
  <c r="BD106" i="19"/>
  <c r="BC106" i="19"/>
  <c r="BB106" i="19"/>
  <c r="BA106" i="19"/>
  <c r="AZ106" i="19"/>
  <c r="AY106" i="19"/>
  <c r="AX106" i="19"/>
  <c r="AW106" i="19"/>
  <c r="AV106" i="19"/>
  <c r="AU106" i="19"/>
  <c r="AT106" i="19"/>
  <c r="AS106" i="19"/>
  <c r="AR106" i="19"/>
  <c r="AQ106" i="19"/>
  <c r="AP106" i="19"/>
  <c r="AO106" i="19"/>
  <c r="AN106" i="19"/>
  <c r="AM106" i="19"/>
  <c r="AL106" i="19"/>
  <c r="AK106" i="19"/>
  <c r="AJ106" i="19"/>
  <c r="AI106" i="19"/>
  <c r="AH106" i="19"/>
  <c r="AG106" i="19"/>
  <c r="AF106" i="19"/>
  <c r="AE106" i="19"/>
  <c r="AD106" i="19"/>
  <c r="AC106" i="19"/>
  <c r="AB106" i="19"/>
  <c r="AA106" i="19"/>
  <c r="Z106" i="19"/>
  <c r="Y106" i="19"/>
  <c r="X106" i="19"/>
  <c r="W106" i="19"/>
  <c r="V106" i="19"/>
  <c r="U106" i="19"/>
  <c r="T106" i="19"/>
  <c r="S106" i="19"/>
  <c r="R106" i="19"/>
  <c r="Q106" i="19"/>
  <c r="P106" i="19"/>
  <c r="O106" i="19"/>
  <c r="N106" i="19"/>
  <c r="M106" i="19"/>
  <c r="L106" i="19"/>
  <c r="K106" i="19"/>
  <c r="J106" i="19"/>
  <c r="I106" i="19"/>
  <c r="H106" i="19"/>
  <c r="G106" i="19"/>
  <c r="F106" i="19"/>
  <c r="E106" i="19"/>
  <c r="D106" i="19"/>
  <c r="C106" i="19"/>
  <c r="B106" i="19"/>
  <c r="BE105" i="19"/>
  <c r="BD105" i="19"/>
  <c r="BC105" i="19"/>
  <c r="BB105" i="19"/>
  <c r="BA105" i="19"/>
  <c r="AZ105" i="19"/>
  <c r="AY105" i="19"/>
  <c r="AX105" i="19"/>
  <c r="AW105" i="19"/>
  <c r="AV105" i="19"/>
  <c r="AU105" i="19"/>
  <c r="AT105" i="19"/>
  <c r="AS105" i="19"/>
  <c r="AR105" i="19"/>
  <c r="AQ105" i="19"/>
  <c r="AP105" i="19"/>
  <c r="AO105" i="19"/>
  <c r="AN105" i="19"/>
  <c r="AM105" i="19"/>
  <c r="AL105" i="19"/>
  <c r="AK105" i="19"/>
  <c r="AJ105" i="19"/>
  <c r="AI105" i="19"/>
  <c r="AH105" i="19"/>
  <c r="AG105" i="19"/>
  <c r="AF105" i="19"/>
  <c r="AE105" i="19"/>
  <c r="AD105" i="19"/>
  <c r="AC105" i="19"/>
  <c r="AB105" i="19"/>
  <c r="AA105" i="19"/>
  <c r="Z105" i="19"/>
  <c r="Y105" i="19"/>
  <c r="X105" i="19"/>
  <c r="W105" i="19"/>
  <c r="V105" i="19"/>
  <c r="U105" i="19"/>
  <c r="T105" i="19"/>
  <c r="S105" i="19"/>
  <c r="R105" i="19"/>
  <c r="Q105" i="19"/>
  <c r="P105" i="19"/>
  <c r="O105" i="19"/>
  <c r="N105" i="19"/>
  <c r="M105" i="19"/>
  <c r="L105" i="19"/>
  <c r="K105" i="19"/>
  <c r="J105" i="19"/>
  <c r="I105" i="19"/>
  <c r="H105" i="19"/>
  <c r="G105" i="19"/>
  <c r="F105" i="19"/>
  <c r="E105" i="19"/>
  <c r="D105" i="19"/>
  <c r="C105" i="19"/>
  <c r="B105" i="19"/>
  <c r="BE104" i="19"/>
  <c r="BD104" i="19"/>
  <c r="BC104" i="19"/>
  <c r="BB104" i="19"/>
  <c r="BA104" i="19"/>
  <c r="AZ104" i="19"/>
  <c r="AY104" i="19"/>
  <c r="AX104" i="19"/>
  <c r="AW104" i="19"/>
  <c r="AV104" i="19"/>
  <c r="AU104" i="19"/>
  <c r="AT104" i="19"/>
  <c r="AS104" i="19"/>
  <c r="AR104" i="19"/>
  <c r="AQ104" i="19"/>
  <c r="AP104" i="19"/>
  <c r="AO104" i="19"/>
  <c r="AN104" i="19"/>
  <c r="AM104" i="19"/>
  <c r="AL104" i="19"/>
  <c r="AK104" i="19"/>
  <c r="AJ104" i="19"/>
  <c r="AI104" i="19"/>
  <c r="AH104" i="19"/>
  <c r="AG104" i="19"/>
  <c r="AF104" i="19"/>
  <c r="AE104" i="19"/>
  <c r="AD104" i="19"/>
  <c r="AC104" i="19"/>
  <c r="AB104" i="19"/>
  <c r="AA104" i="19"/>
  <c r="Z104" i="19"/>
  <c r="Y104" i="19"/>
  <c r="X104" i="19"/>
  <c r="W104" i="19"/>
  <c r="V104" i="19"/>
  <c r="U104" i="19"/>
  <c r="T104" i="19"/>
  <c r="S104" i="19"/>
  <c r="R104" i="19"/>
  <c r="Q104" i="19"/>
  <c r="P104" i="19"/>
  <c r="O104" i="19"/>
  <c r="N104" i="19"/>
  <c r="M104" i="19"/>
  <c r="L104" i="19"/>
  <c r="K104" i="19"/>
  <c r="J104" i="19"/>
  <c r="I104" i="19"/>
  <c r="H104" i="19"/>
  <c r="G104" i="19"/>
  <c r="F104" i="19"/>
  <c r="E104" i="19"/>
  <c r="D104" i="19"/>
  <c r="C104" i="19"/>
  <c r="B104" i="19"/>
  <c r="BE103" i="19"/>
  <c r="BD103" i="19"/>
  <c r="BC103" i="19"/>
  <c r="BB103" i="19"/>
  <c r="BA103" i="19"/>
  <c r="AZ103" i="19"/>
  <c r="AY103" i="19"/>
  <c r="AX103" i="19"/>
  <c r="AW103" i="19"/>
  <c r="AV103" i="19"/>
  <c r="AU103" i="19"/>
  <c r="AT103" i="19"/>
  <c r="AS103" i="19"/>
  <c r="AR103" i="19"/>
  <c r="AQ103" i="19"/>
  <c r="AP103" i="19"/>
  <c r="AO103" i="19"/>
  <c r="AN103" i="19"/>
  <c r="AM103" i="19"/>
  <c r="AL103" i="19"/>
  <c r="AK103" i="19"/>
  <c r="AJ103" i="19"/>
  <c r="AI103" i="19"/>
  <c r="AH103" i="19"/>
  <c r="AG103" i="19"/>
  <c r="AF103" i="19"/>
  <c r="AE103" i="19"/>
  <c r="AD103" i="19"/>
  <c r="AC103" i="19"/>
  <c r="AB103" i="19"/>
  <c r="AA103" i="19"/>
  <c r="Z103" i="19"/>
  <c r="Y103" i="19"/>
  <c r="X103" i="19"/>
  <c r="W103" i="19"/>
  <c r="V103" i="19"/>
  <c r="U103" i="19"/>
  <c r="T103" i="19"/>
  <c r="S103" i="19"/>
  <c r="R103" i="19"/>
  <c r="Q103" i="19"/>
  <c r="P103" i="19"/>
  <c r="O103" i="19"/>
  <c r="N103" i="19"/>
  <c r="M103" i="19"/>
  <c r="L103" i="19"/>
  <c r="K103" i="19"/>
  <c r="J103" i="19"/>
  <c r="I103" i="19"/>
  <c r="H103" i="19"/>
  <c r="G103" i="19"/>
  <c r="F103" i="19"/>
  <c r="E103" i="19"/>
  <c r="D103" i="19"/>
  <c r="C103" i="19"/>
  <c r="B103" i="19"/>
  <c r="BE102" i="19"/>
  <c r="BD102" i="19"/>
  <c r="BC102" i="19"/>
  <c r="BB102" i="19"/>
  <c r="BA102" i="19"/>
  <c r="AZ102" i="19"/>
  <c r="AY102" i="19"/>
  <c r="AX102" i="19"/>
  <c r="AW102" i="19"/>
  <c r="AV102" i="19"/>
  <c r="AU102" i="19"/>
  <c r="AT102" i="19"/>
  <c r="AS102" i="19"/>
  <c r="AR102" i="19"/>
  <c r="AQ102" i="19"/>
  <c r="AP102" i="19"/>
  <c r="AO102" i="19"/>
  <c r="AN102" i="19"/>
  <c r="AM102" i="19"/>
  <c r="AL102" i="19"/>
  <c r="AK102" i="19"/>
  <c r="AJ102" i="19"/>
  <c r="AI102" i="19"/>
  <c r="AH102" i="19"/>
  <c r="AG102" i="19"/>
  <c r="AF102" i="19"/>
  <c r="AE102" i="19"/>
  <c r="AD102" i="19"/>
  <c r="AC102" i="19"/>
  <c r="AB102" i="19"/>
  <c r="AA102" i="19"/>
  <c r="Z102" i="19"/>
  <c r="Y102" i="19"/>
  <c r="X102" i="19"/>
  <c r="W102" i="19"/>
  <c r="V102" i="19"/>
  <c r="U102" i="19"/>
  <c r="T102" i="19"/>
  <c r="S102" i="19"/>
  <c r="R102" i="19"/>
  <c r="Q102" i="19"/>
  <c r="P102" i="19"/>
  <c r="O102" i="19"/>
  <c r="N102" i="19"/>
  <c r="M102" i="19"/>
  <c r="L102" i="19"/>
  <c r="K102" i="19"/>
  <c r="J102" i="19"/>
  <c r="I102" i="19"/>
  <c r="H102" i="19"/>
  <c r="G102" i="19"/>
  <c r="F102" i="19"/>
  <c r="E102" i="19"/>
  <c r="D102" i="19"/>
  <c r="C102" i="19"/>
  <c r="B102" i="19"/>
  <c r="BE101" i="19"/>
  <c r="BD101" i="19"/>
  <c r="BC101" i="19"/>
  <c r="BB101" i="19"/>
  <c r="BA101" i="19"/>
  <c r="AZ101" i="19"/>
  <c r="AY101" i="19"/>
  <c r="AX101" i="19"/>
  <c r="AW101" i="19"/>
  <c r="AV101" i="19"/>
  <c r="AU101" i="19"/>
  <c r="AT101" i="19"/>
  <c r="AS101" i="19"/>
  <c r="AR101" i="19"/>
  <c r="AQ101" i="19"/>
  <c r="AP101" i="19"/>
  <c r="AO101" i="19"/>
  <c r="AN101" i="19"/>
  <c r="AM101" i="19"/>
  <c r="AL101" i="19"/>
  <c r="AK101" i="19"/>
  <c r="AJ101" i="19"/>
  <c r="AI101" i="19"/>
  <c r="AH101" i="19"/>
  <c r="AG101" i="19"/>
  <c r="AF101" i="19"/>
  <c r="AE101" i="19"/>
  <c r="AD101" i="19"/>
  <c r="AC101" i="19"/>
  <c r="AB101" i="19"/>
  <c r="AA101" i="19"/>
  <c r="Z101" i="19"/>
  <c r="Y101" i="19"/>
  <c r="X101" i="19"/>
  <c r="W101" i="19"/>
  <c r="V101" i="19"/>
  <c r="U101" i="19"/>
  <c r="T101" i="19"/>
  <c r="S101" i="19"/>
  <c r="R101" i="19"/>
  <c r="Q101" i="19"/>
  <c r="P101" i="19"/>
  <c r="O101" i="19"/>
  <c r="N101" i="19"/>
  <c r="M101" i="19"/>
  <c r="L101" i="19"/>
  <c r="K101" i="19"/>
  <c r="J101" i="19"/>
  <c r="I101" i="19"/>
  <c r="H101" i="19"/>
  <c r="G101" i="19"/>
  <c r="F101" i="19"/>
  <c r="E101" i="19"/>
  <c r="D101" i="19"/>
  <c r="C101" i="19"/>
  <c r="B101" i="19"/>
  <c r="BE100" i="19"/>
  <c r="BD100" i="19"/>
  <c r="BC100" i="19"/>
  <c r="BB100" i="19"/>
  <c r="BA100" i="19"/>
  <c r="AZ100" i="19"/>
  <c r="AY100" i="19"/>
  <c r="AX100" i="19"/>
  <c r="AW100" i="19"/>
  <c r="AV100" i="19"/>
  <c r="AU100" i="19"/>
  <c r="AT100" i="19"/>
  <c r="AS100" i="19"/>
  <c r="AR100" i="19"/>
  <c r="AQ100" i="19"/>
  <c r="AP100" i="19"/>
  <c r="AO100" i="19"/>
  <c r="AN100" i="19"/>
  <c r="AM100" i="19"/>
  <c r="AL100" i="19"/>
  <c r="AK100" i="19"/>
  <c r="AJ100" i="19"/>
  <c r="AI100" i="19"/>
  <c r="AH100" i="19"/>
  <c r="AG100" i="19"/>
  <c r="AF100" i="19"/>
  <c r="AE100" i="19"/>
  <c r="AD100" i="19"/>
  <c r="AC100" i="19"/>
  <c r="AB100" i="19"/>
  <c r="AA100" i="19"/>
  <c r="Z100" i="19"/>
  <c r="Y100" i="19"/>
  <c r="X100" i="19"/>
  <c r="W100" i="19"/>
  <c r="V100" i="19"/>
  <c r="U100" i="19"/>
  <c r="T100" i="19"/>
  <c r="S100" i="19"/>
  <c r="R100" i="19"/>
  <c r="Q100" i="19"/>
  <c r="P100" i="19"/>
  <c r="O100" i="19"/>
  <c r="N100" i="19"/>
  <c r="M100" i="19"/>
  <c r="L100" i="19"/>
  <c r="K100" i="19"/>
  <c r="J100" i="19"/>
  <c r="I100" i="19"/>
  <c r="H100" i="19"/>
  <c r="G100" i="19"/>
  <c r="F100" i="19"/>
  <c r="E100" i="19"/>
  <c r="D100" i="19"/>
  <c r="C100" i="19"/>
  <c r="B100" i="19"/>
  <c r="BE99" i="19"/>
  <c r="BD99" i="19"/>
  <c r="BC99" i="19"/>
  <c r="BB99" i="19"/>
  <c r="BA99" i="19"/>
  <c r="AZ99" i="19"/>
  <c r="AY99" i="19"/>
  <c r="AX99" i="19"/>
  <c r="AW99" i="19"/>
  <c r="AV99" i="19"/>
  <c r="AU99" i="19"/>
  <c r="AT99" i="19"/>
  <c r="AS99" i="19"/>
  <c r="AR99" i="19"/>
  <c r="AQ99" i="19"/>
  <c r="AP99" i="19"/>
  <c r="AO99" i="19"/>
  <c r="AN99" i="19"/>
  <c r="AM99" i="19"/>
  <c r="AL99" i="19"/>
  <c r="AK99" i="19"/>
  <c r="AJ99" i="19"/>
  <c r="AI99" i="19"/>
  <c r="AH99" i="19"/>
  <c r="AG99" i="19"/>
  <c r="AF99" i="19"/>
  <c r="AE99" i="19"/>
  <c r="AD99" i="19"/>
  <c r="AC99" i="19"/>
  <c r="AB99" i="19"/>
  <c r="AA99" i="19"/>
  <c r="Z99" i="19"/>
  <c r="Y99" i="19"/>
  <c r="X99" i="19"/>
  <c r="W99" i="19"/>
  <c r="V99" i="19"/>
  <c r="U99" i="19"/>
  <c r="T99" i="19"/>
  <c r="S99" i="19"/>
  <c r="R99" i="19"/>
  <c r="Q99" i="19"/>
  <c r="P99" i="19"/>
  <c r="O99" i="19"/>
  <c r="N99" i="19"/>
  <c r="M99" i="19"/>
  <c r="L99" i="19"/>
  <c r="K99" i="19"/>
  <c r="J99" i="19"/>
  <c r="I99" i="19"/>
  <c r="H99" i="19"/>
  <c r="G99" i="19"/>
  <c r="F99" i="19"/>
  <c r="E99" i="19"/>
  <c r="D99" i="19"/>
  <c r="C99" i="19"/>
  <c r="B99" i="19"/>
  <c r="BE98" i="19"/>
  <c r="BD98" i="19"/>
  <c r="BC98" i="19"/>
  <c r="BB98" i="19"/>
  <c r="BA98" i="19"/>
  <c r="AZ98" i="19"/>
  <c r="AY98" i="19"/>
  <c r="AX98" i="19"/>
  <c r="AW98" i="19"/>
  <c r="AV98" i="19"/>
  <c r="AU98" i="19"/>
  <c r="AT98" i="19"/>
  <c r="AS98" i="19"/>
  <c r="AR98" i="19"/>
  <c r="AQ98" i="19"/>
  <c r="AP98" i="19"/>
  <c r="AO98" i="19"/>
  <c r="AN98" i="19"/>
  <c r="AM98" i="19"/>
  <c r="AL98" i="19"/>
  <c r="AK98" i="19"/>
  <c r="AJ98" i="19"/>
  <c r="AI98" i="19"/>
  <c r="AH98" i="19"/>
  <c r="AG98" i="19"/>
  <c r="AF98" i="19"/>
  <c r="AE98" i="19"/>
  <c r="AD98" i="19"/>
  <c r="AC98" i="19"/>
  <c r="AB98" i="19"/>
  <c r="AA98" i="19"/>
  <c r="Z98" i="19"/>
  <c r="Y98" i="19"/>
  <c r="X98" i="19"/>
  <c r="W98" i="19"/>
  <c r="V98" i="19"/>
  <c r="U98" i="19"/>
  <c r="T98" i="19"/>
  <c r="S98" i="19"/>
  <c r="R98" i="19"/>
  <c r="Q98" i="19"/>
  <c r="P98" i="19"/>
  <c r="O98" i="19"/>
  <c r="N98" i="19"/>
  <c r="M98" i="19"/>
  <c r="L98" i="19"/>
  <c r="K98" i="19"/>
  <c r="J98" i="19"/>
  <c r="I98" i="19"/>
  <c r="H98" i="19"/>
  <c r="G98" i="19"/>
  <c r="F98" i="19"/>
  <c r="E98" i="19"/>
  <c r="D98" i="19"/>
  <c r="C98" i="19"/>
  <c r="B98" i="19"/>
  <c r="BE97" i="19"/>
  <c r="BD97" i="19"/>
  <c r="BC97" i="19"/>
  <c r="BB97" i="19"/>
  <c r="BA97" i="19"/>
  <c r="AZ97" i="19"/>
  <c r="AY97" i="19"/>
  <c r="AX97" i="19"/>
  <c r="AW97" i="19"/>
  <c r="AV97" i="19"/>
  <c r="AU97" i="19"/>
  <c r="AT97" i="19"/>
  <c r="AS97" i="19"/>
  <c r="AR97" i="19"/>
  <c r="AQ97" i="19"/>
  <c r="AP97" i="19"/>
  <c r="AO97" i="19"/>
  <c r="AN97" i="19"/>
  <c r="AM97" i="19"/>
  <c r="AL97" i="19"/>
  <c r="AK97" i="19"/>
  <c r="AJ97" i="19"/>
  <c r="AI97" i="19"/>
  <c r="AH97" i="19"/>
  <c r="AG97" i="19"/>
  <c r="AF97" i="19"/>
  <c r="AE97" i="19"/>
  <c r="AD97" i="19"/>
  <c r="AC97" i="19"/>
  <c r="AB97" i="19"/>
  <c r="AA97" i="19"/>
  <c r="Z97" i="19"/>
  <c r="Y97" i="19"/>
  <c r="X97" i="19"/>
  <c r="W97" i="19"/>
  <c r="V97" i="19"/>
  <c r="U97" i="19"/>
  <c r="T97" i="19"/>
  <c r="S97" i="19"/>
  <c r="R97" i="19"/>
  <c r="Q97" i="19"/>
  <c r="P97" i="19"/>
  <c r="O97" i="19"/>
  <c r="N97" i="19"/>
  <c r="M97" i="19"/>
  <c r="L97" i="19"/>
  <c r="K97" i="19"/>
  <c r="J97" i="19"/>
  <c r="I97" i="19"/>
  <c r="H97" i="19"/>
  <c r="G97" i="19"/>
  <c r="F97" i="19"/>
  <c r="E97" i="19"/>
  <c r="D97" i="19"/>
  <c r="C97" i="19"/>
  <c r="B97" i="19"/>
  <c r="BE96" i="19"/>
  <c r="BD96" i="19"/>
  <c r="BC96" i="19"/>
  <c r="BB96" i="19"/>
  <c r="BA96" i="19"/>
  <c r="AZ96" i="19"/>
  <c r="AY96" i="19"/>
  <c r="AX96" i="19"/>
  <c r="AW96" i="19"/>
  <c r="AV96" i="19"/>
  <c r="AU96" i="19"/>
  <c r="AT96" i="19"/>
  <c r="AS96" i="19"/>
  <c r="AR96" i="19"/>
  <c r="AQ96" i="19"/>
  <c r="AP96" i="19"/>
  <c r="AO96" i="19"/>
  <c r="AN96" i="19"/>
  <c r="AM96" i="19"/>
  <c r="AL96" i="19"/>
  <c r="AK96" i="19"/>
  <c r="AJ96" i="19"/>
  <c r="AI96" i="19"/>
  <c r="AH96" i="19"/>
  <c r="AG96" i="19"/>
  <c r="AF96" i="19"/>
  <c r="AE96" i="19"/>
  <c r="AD96" i="19"/>
  <c r="AC96" i="19"/>
  <c r="AB96" i="19"/>
  <c r="AA96" i="19"/>
  <c r="Z96" i="19"/>
  <c r="Y96" i="19"/>
  <c r="X96" i="19"/>
  <c r="W96" i="19"/>
  <c r="V96" i="19"/>
  <c r="U96" i="19"/>
  <c r="T96" i="19"/>
  <c r="S96" i="19"/>
  <c r="R96" i="19"/>
  <c r="Q96" i="19"/>
  <c r="P96" i="19"/>
  <c r="O96" i="19"/>
  <c r="N96" i="19"/>
  <c r="M96" i="19"/>
  <c r="L96" i="19"/>
  <c r="K96" i="19"/>
  <c r="J96" i="19"/>
  <c r="I96" i="19"/>
  <c r="H96" i="19"/>
  <c r="G96" i="19"/>
  <c r="F96" i="19"/>
  <c r="E96" i="19"/>
  <c r="D96" i="19"/>
  <c r="C96" i="19"/>
  <c r="B96" i="19"/>
  <c r="BE95" i="19"/>
  <c r="BD95" i="19"/>
  <c r="BC95" i="19"/>
  <c r="BB95" i="19"/>
  <c r="BA95" i="19"/>
  <c r="AZ95" i="19"/>
  <c r="AY95" i="19"/>
  <c r="AX95" i="19"/>
  <c r="AW95" i="19"/>
  <c r="AV95" i="19"/>
  <c r="AU95" i="19"/>
  <c r="AT95" i="19"/>
  <c r="AS95" i="19"/>
  <c r="AR95" i="19"/>
  <c r="AQ95" i="19"/>
  <c r="AP95" i="19"/>
  <c r="AO95" i="19"/>
  <c r="AN95" i="19"/>
  <c r="AM95" i="19"/>
  <c r="AL95" i="19"/>
  <c r="AK95" i="19"/>
  <c r="AJ95" i="19"/>
  <c r="AI95" i="19"/>
  <c r="AH95" i="19"/>
  <c r="AG95" i="19"/>
  <c r="AF95" i="19"/>
  <c r="AE95" i="19"/>
  <c r="AD95" i="19"/>
  <c r="AC95" i="19"/>
  <c r="AB95" i="19"/>
  <c r="AA95" i="19"/>
  <c r="Z95" i="19"/>
  <c r="Y95" i="19"/>
  <c r="X95" i="19"/>
  <c r="W95" i="19"/>
  <c r="V95" i="19"/>
  <c r="U95" i="19"/>
  <c r="T95" i="19"/>
  <c r="S95" i="19"/>
  <c r="R95" i="19"/>
  <c r="Q95" i="19"/>
  <c r="P95" i="19"/>
  <c r="O95" i="19"/>
  <c r="N95" i="19"/>
  <c r="M95" i="19"/>
  <c r="L95" i="19"/>
  <c r="K95" i="19"/>
  <c r="J95" i="19"/>
  <c r="I95" i="19"/>
  <c r="H95" i="19"/>
  <c r="G95" i="19"/>
  <c r="F95" i="19"/>
  <c r="E95" i="19"/>
  <c r="D95" i="19"/>
  <c r="C95" i="19"/>
  <c r="B95" i="19"/>
  <c r="BE94" i="19"/>
  <c r="BD94" i="19"/>
  <c r="BC94" i="19"/>
  <c r="BB94" i="19"/>
  <c r="BA94" i="19"/>
  <c r="AZ94" i="19"/>
  <c r="AY94" i="19"/>
  <c r="AX94" i="19"/>
  <c r="AW94" i="19"/>
  <c r="AV94" i="19"/>
  <c r="AU94" i="19"/>
  <c r="AT94" i="19"/>
  <c r="AS94" i="19"/>
  <c r="AR94" i="19"/>
  <c r="AQ94" i="19"/>
  <c r="AP94" i="19"/>
  <c r="AO94" i="19"/>
  <c r="AN94" i="19"/>
  <c r="AM94" i="19"/>
  <c r="AL94" i="19"/>
  <c r="AK94" i="19"/>
  <c r="AJ94" i="19"/>
  <c r="AI94" i="19"/>
  <c r="AH94" i="19"/>
  <c r="AG94" i="19"/>
  <c r="AF94" i="19"/>
  <c r="AE94" i="19"/>
  <c r="AD94" i="19"/>
  <c r="AC94" i="19"/>
  <c r="AB94" i="19"/>
  <c r="AA94" i="19"/>
  <c r="Z94" i="19"/>
  <c r="Y94" i="19"/>
  <c r="X94" i="19"/>
  <c r="W94" i="19"/>
  <c r="V94" i="19"/>
  <c r="U94" i="19"/>
  <c r="T94" i="19"/>
  <c r="S94" i="19"/>
  <c r="R94" i="19"/>
  <c r="Q94" i="19"/>
  <c r="P94" i="19"/>
  <c r="O94" i="19"/>
  <c r="N94" i="19"/>
  <c r="M94" i="19"/>
  <c r="L94" i="19"/>
  <c r="K94" i="19"/>
  <c r="J94" i="19"/>
  <c r="I94" i="19"/>
  <c r="H94" i="19"/>
  <c r="G94" i="19"/>
  <c r="F94" i="19"/>
  <c r="E94" i="19"/>
  <c r="D94" i="19"/>
  <c r="C94" i="19"/>
  <c r="B94" i="19"/>
  <c r="BE93" i="19"/>
  <c r="BD93" i="19"/>
  <c r="BC93" i="19"/>
  <c r="BB93" i="19"/>
  <c r="BA93" i="19"/>
  <c r="AZ93" i="19"/>
  <c r="AY93" i="19"/>
  <c r="AX93" i="19"/>
  <c r="AW93" i="19"/>
  <c r="AV93" i="19"/>
  <c r="AU93" i="19"/>
  <c r="AT93" i="19"/>
  <c r="AS93" i="19"/>
  <c r="AR93" i="19"/>
  <c r="AQ93" i="19"/>
  <c r="AP93" i="19"/>
  <c r="AO93" i="19"/>
  <c r="AN93" i="19"/>
  <c r="AM93" i="19"/>
  <c r="AL93" i="19"/>
  <c r="AK93" i="19"/>
  <c r="AJ93" i="19"/>
  <c r="AI93" i="19"/>
  <c r="AH93" i="19"/>
  <c r="AG93" i="19"/>
  <c r="AF93" i="19"/>
  <c r="AE93" i="19"/>
  <c r="AD93" i="19"/>
  <c r="AC93" i="19"/>
  <c r="AB93" i="19"/>
  <c r="AA93" i="19"/>
  <c r="Z93" i="19"/>
  <c r="Y93" i="19"/>
  <c r="X93" i="19"/>
  <c r="W93" i="19"/>
  <c r="V93" i="19"/>
  <c r="U93" i="19"/>
  <c r="T93" i="19"/>
  <c r="S93" i="19"/>
  <c r="R93" i="19"/>
  <c r="Q93" i="19"/>
  <c r="P93" i="19"/>
  <c r="O93" i="19"/>
  <c r="N93" i="19"/>
  <c r="M93" i="19"/>
  <c r="L93" i="19"/>
  <c r="K93" i="19"/>
  <c r="J93" i="19"/>
  <c r="I93" i="19"/>
  <c r="H93" i="19"/>
  <c r="G93" i="19"/>
  <c r="F93" i="19"/>
  <c r="E93" i="19"/>
  <c r="D93" i="19"/>
  <c r="C93" i="19"/>
  <c r="B93" i="19"/>
  <c r="BE92" i="19"/>
  <c r="BD92" i="19"/>
  <c r="BC92" i="19"/>
  <c r="BB92" i="19"/>
  <c r="BA92" i="19"/>
  <c r="AZ92" i="19"/>
  <c r="AY92" i="19"/>
  <c r="AX92" i="19"/>
  <c r="AW92" i="19"/>
  <c r="AV92" i="19"/>
  <c r="AU92" i="19"/>
  <c r="AT92" i="19"/>
  <c r="AS92" i="19"/>
  <c r="AR92" i="19"/>
  <c r="AQ92" i="19"/>
  <c r="AP92" i="19"/>
  <c r="AO92" i="19"/>
  <c r="AN92" i="19"/>
  <c r="AM92" i="19"/>
  <c r="AL92" i="19"/>
  <c r="AK92" i="19"/>
  <c r="AJ92" i="19"/>
  <c r="AI92" i="19"/>
  <c r="AH92" i="19"/>
  <c r="AG92" i="19"/>
  <c r="AF92" i="19"/>
  <c r="AE92" i="19"/>
  <c r="AD92" i="19"/>
  <c r="AC92" i="19"/>
  <c r="AB92" i="19"/>
  <c r="AA92" i="19"/>
  <c r="Z92" i="19"/>
  <c r="Y92" i="19"/>
  <c r="X92" i="19"/>
  <c r="W92" i="19"/>
  <c r="V92" i="19"/>
  <c r="U92" i="19"/>
  <c r="T92" i="19"/>
  <c r="S92" i="19"/>
  <c r="R92" i="19"/>
  <c r="Q92" i="19"/>
  <c r="P92" i="19"/>
  <c r="O92" i="19"/>
  <c r="N92" i="19"/>
  <c r="M92" i="19"/>
  <c r="L92" i="19"/>
  <c r="K92" i="19"/>
  <c r="J92" i="19"/>
  <c r="I92" i="19"/>
  <c r="H92" i="19"/>
  <c r="G92" i="19"/>
  <c r="F92" i="19"/>
  <c r="E92" i="19"/>
  <c r="D92" i="19"/>
  <c r="C92" i="19"/>
  <c r="B92" i="19"/>
  <c r="BE91" i="19"/>
  <c r="BD91" i="19"/>
  <c r="BC91" i="19"/>
  <c r="BB91" i="19"/>
  <c r="BA91" i="19"/>
  <c r="AZ91" i="19"/>
  <c r="AY91" i="19"/>
  <c r="AX91" i="19"/>
  <c r="AW91" i="19"/>
  <c r="AV91" i="19"/>
  <c r="AU91" i="19"/>
  <c r="AT91" i="19"/>
  <c r="AS91" i="19"/>
  <c r="AR91" i="19"/>
  <c r="AQ91" i="19"/>
  <c r="AP91" i="19"/>
  <c r="AO91" i="19"/>
  <c r="AN91" i="19"/>
  <c r="AM91" i="19"/>
  <c r="AL91" i="19"/>
  <c r="AK91" i="19"/>
  <c r="AJ91" i="19"/>
  <c r="AI91" i="19"/>
  <c r="AH91" i="19"/>
  <c r="AG91" i="19"/>
  <c r="AF91" i="19"/>
  <c r="AE91" i="19"/>
  <c r="AD91" i="19"/>
  <c r="AC91" i="19"/>
  <c r="AB91" i="19"/>
  <c r="AA91" i="19"/>
  <c r="Z91" i="19"/>
  <c r="Y91" i="19"/>
  <c r="X91" i="19"/>
  <c r="W91" i="19"/>
  <c r="V91" i="19"/>
  <c r="U91" i="19"/>
  <c r="T91" i="19"/>
  <c r="S91" i="19"/>
  <c r="R91" i="19"/>
  <c r="Q91" i="19"/>
  <c r="P91" i="19"/>
  <c r="O91" i="19"/>
  <c r="N91" i="19"/>
  <c r="M91" i="19"/>
  <c r="L91" i="19"/>
  <c r="K91" i="19"/>
  <c r="J91" i="19"/>
  <c r="I91" i="19"/>
  <c r="H91" i="19"/>
  <c r="G91" i="19"/>
  <c r="F91" i="19"/>
  <c r="E91" i="19"/>
  <c r="D91" i="19"/>
  <c r="C91" i="19"/>
  <c r="B91" i="19"/>
  <c r="BE90" i="19"/>
  <c r="BD90" i="19"/>
  <c r="BC90" i="19"/>
  <c r="BB90" i="19"/>
  <c r="BA90" i="19"/>
  <c r="AZ90" i="19"/>
  <c r="AY90" i="19"/>
  <c r="AX90" i="19"/>
  <c r="AW90" i="19"/>
  <c r="AV90" i="19"/>
  <c r="AU90" i="19"/>
  <c r="AT90" i="19"/>
  <c r="AS90" i="19"/>
  <c r="AR90" i="19"/>
  <c r="AQ90" i="19"/>
  <c r="AP90" i="19"/>
  <c r="AO90" i="19"/>
  <c r="AN90" i="19"/>
  <c r="AM90" i="19"/>
  <c r="AL90" i="19"/>
  <c r="AK90" i="19"/>
  <c r="AJ90" i="19"/>
  <c r="AI90" i="19"/>
  <c r="AH90" i="19"/>
  <c r="AG90" i="19"/>
  <c r="AF90" i="19"/>
  <c r="AE90" i="19"/>
  <c r="AD90" i="19"/>
  <c r="AC90" i="19"/>
  <c r="AB90" i="19"/>
  <c r="AA90" i="19"/>
  <c r="Z90" i="19"/>
  <c r="Y90" i="19"/>
  <c r="X90" i="19"/>
  <c r="W90" i="19"/>
  <c r="V90" i="19"/>
  <c r="U90" i="19"/>
  <c r="T90" i="19"/>
  <c r="S90" i="19"/>
  <c r="R90" i="19"/>
  <c r="Q90" i="19"/>
  <c r="P90" i="19"/>
  <c r="O90" i="19"/>
  <c r="N90" i="19"/>
  <c r="M90" i="19"/>
  <c r="L90" i="19"/>
  <c r="K90" i="19"/>
  <c r="J90" i="19"/>
  <c r="I90" i="19"/>
  <c r="H90" i="19"/>
  <c r="G90" i="19"/>
  <c r="F90" i="19"/>
  <c r="E90" i="19"/>
  <c r="D90" i="19"/>
  <c r="C90" i="19"/>
  <c r="B90" i="19"/>
  <c r="BE89" i="19"/>
  <c r="BD89" i="19"/>
  <c r="BC89" i="19"/>
  <c r="BB89" i="19"/>
  <c r="BA89" i="19"/>
  <c r="AZ89" i="19"/>
  <c r="AY89" i="19"/>
  <c r="AX89" i="19"/>
  <c r="AW89" i="19"/>
  <c r="AV89" i="19"/>
  <c r="AU89" i="19"/>
  <c r="AT89" i="19"/>
  <c r="AS89" i="19"/>
  <c r="AR89" i="19"/>
  <c r="AQ89" i="19"/>
  <c r="AP89" i="19"/>
  <c r="AO89" i="19"/>
  <c r="AN89" i="19"/>
  <c r="AM89" i="19"/>
  <c r="AL89" i="19"/>
  <c r="AK89" i="19"/>
  <c r="AJ89" i="19"/>
  <c r="AI89" i="19"/>
  <c r="AH89" i="19"/>
  <c r="AG89" i="19"/>
  <c r="AF89" i="19"/>
  <c r="AE89" i="19"/>
  <c r="AD89" i="19"/>
  <c r="AC89" i="19"/>
  <c r="AB89" i="19"/>
  <c r="AA89" i="19"/>
  <c r="Z89" i="19"/>
  <c r="Y89" i="19"/>
  <c r="X89" i="19"/>
  <c r="W89" i="19"/>
  <c r="V89" i="19"/>
  <c r="U89" i="19"/>
  <c r="T89" i="19"/>
  <c r="S89" i="19"/>
  <c r="R89" i="19"/>
  <c r="Q89" i="19"/>
  <c r="P89" i="19"/>
  <c r="O89" i="19"/>
  <c r="N89" i="19"/>
  <c r="M89" i="19"/>
  <c r="L89" i="19"/>
  <c r="K89" i="19"/>
  <c r="J89" i="19"/>
  <c r="I89" i="19"/>
  <c r="H89" i="19"/>
  <c r="G89" i="19"/>
  <c r="F89" i="19"/>
  <c r="E89" i="19"/>
  <c r="D89" i="19"/>
  <c r="C89" i="19"/>
  <c r="B89" i="19"/>
  <c r="BE88" i="19"/>
  <c r="BD88" i="19"/>
  <c r="BC88" i="19"/>
  <c r="BB88" i="19"/>
  <c r="BA88" i="19"/>
  <c r="AZ88" i="19"/>
  <c r="AY88" i="19"/>
  <c r="AX88" i="19"/>
  <c r="AW88" i="19"/>
  <c r="AV88" i="19"/>
  <c r="AU88" i="19"/>
  <c r="AT88" i="19"/>
  <c r="AS88" i="19"/>
  <c r="AR88" i="19"/>
  <c r="AQ88" i="19"/>
  <c r="AP88" i="19"/>
  <c r="AO88" i="19"/>
  <c r="AN88" i="19"/>
  <c r="AM88" i="19"/>
  <c r="AL88" i="19"/>
  <c r="AK88" i="19"/>
  <c r="AJ88" i="19"/>
  <c r="AI88" i="19"/>
  <c r="AH88" i="19"/>
  <c r="AG88" i="19"/>
  <c r="AF88" i="19"/>
  <c r="AE88" i="19"/>
  <c r="AD88" i="19"/>
  <c r="AC88" i="19"/>
  <c r="AB88" i="19"/>
  <c r="AA88" i="19"/>
  <c r="Z88" i="19"/>
  <c r="Y88" i="19"/>
  <c r="X88" i="19"/>
  <c r="W88" i="19"/>
  <c r="V88" i="19"/>
  <c r="U88" i="19"/>
  <c r="T88" i="19"/>
  <c r="S88" i="19"/>
  <c r="R88" i="19"/>
  <c r="Q88" i="19"/>
  <c r="P88" i="19"/>
  <c r="O88" i="19"/>
  <c r="N88" i="19"/>
  <c r="M88" i="19"/>
  <c r="L88" i="19"/>
  <c r="K88" i="19"/>
  <c r="J88" i="19"/>
  <c r="I88" i="19"/>
  <c r="H88" i="19"/>
  <c r="G88" i="19"/>
  <c r="F88" i="19"/>
  <c r="E88" i="19"/>
  <c r="D88" i="19"/>
  <c r="C88" i="19"/>
  <c r="B88" i="19"/>
  <c r="BE87" i="19"/>
  <c r="BD87" i="19"/>
  <c r="BC87" i="19"/>
  <c r="BB87" i="19"/>
  <c r="BA87" i="19"/>
  <c r="AZ87" i="19"/>
  <c r="AY87" i="19"/>
  <c r="AX87" i="19"/>
  <c r="AW87" i="19"/>
  <c r="AV87" i="19"/>
  <c r="AU87" i="19"/>
  <c r="AT87" i="19"/>
  <c r="AS87" i="19"/>
  <c r="AR87" i="19"/>
  <c r="AQ87" i="19"/>
  <c r="AP87" i="19"/>
  <c r="AO87" i="19"/>
  <c r="AN87" i="19"/>
  <c r="AM87" i="19"/>
  <c r="AL87" i="19"/>
  <c r="AK87" i="19"/>
  <c r="AJ87" i="19"/>
  <c r="AI87" i="19"/>
  <c r="AH87" i="19"/>
  <c r="AG87" i="19"/>
  <c r="AF87" i="19"/>
  <c r="AE87" i="19"/>
  <c r="AD87" i="19"/>
  <c r="AC87" i="19"/>
  <c r="AB87" i="19"/>
  <c r="AA87" i="19"/>
  <c r="Z87" i="19"/>
  <c r="Y87" i="19"/>
  <c r="X87" i="19"/>
  <c r="W87" i="19"/>
  <c r="V87" i="19"/>
  <c r="U87" i="19"/>
  <c r="T87" i="19"/>
  <c r="S87" i="19"/>
  <c r="R87" i="19"/>
  <c r="Q87" i="19"/>
  <c r="P87" i="19"/>
  <c r="O87" i="19"/>
  <c r="N87" i="19"/>
  <c r="M87" i="19"/>
  <c r="L87" i="19"/>
  <c r="K87" i="19"/>
  <c r="J87" i="19"/>
  <c r="I87" i="19"/>
  <c r="H87" i="19"/>
  <c r="G87" i="19"/>
  <c r="F87" i="19"/>
  <c r="E87" i="19"/>
  <c r="D87" i="19"/>
  <c r="C87" i="19"/>
  <c r="B87" i="19"/>
  <c r="BE86" i="19"/>
  <c r="BD86" i="19"/>
  <c r="BC86" i="19"/>
  <c r="BB86" i="19"/>
  <c r="BA86" i="19"/>
  <c r="AZ86" i="19"/>
  <c r="AY86" i="19"/>
  <c r="AX86" i="19"/>
  <c r="AW86" i="19"/>
  <c r="AV86" i="19"/>
  <c r="AU86" i="19"/>
  <c r="AT86" i="19"/>
  <c r="AS86" i="19"/>
  <c r="AR86" i="19"/>
  <c r="AQ86" i="19"/>
  <c r="AP86" i="19"/>
  <c r="AO86" i="19"/>
  <c r="AN86" i="19"/>
  <c r="AM86" i="19"/>
  <c r="AL86" i="19"/>
  <c r="AK86" i="19"/>
  <c r="AJ86" i="19"/>
  <c r="AI86" i="19"/>
  <c r="AH86" i="19"/>
  <c r="AG86" i="19"/>
  <c r="AF86" i="19"/>
  <c r="AE86" i="19"/>
  <c r="AD86" i="19"/>
  <c r="AC86" i="19"/>
  <c r="AB86" i="19"/>
  <c r="AA86" i="19"/>
  <c r="Z86" i="19"/>
  <c r="Y86" i="19"/>
  <c r="X86" i="19"/>
  <c r="W86" i="19"/>
  <c r="V86" i="19"/>
  <c r="U86" i="19"/>
  <c r="T86" i="19"/>
  <c r="S86" i="19"/>
  <c r="R86" i="19"/>
  <c r="Q86" i="19"/>
  <c r="P86" i="19"/>
  <c r="O86" i="19"/>
  <c r="N86" i="19"/>
  <c r="M86" i="19"/>
  <c r="L86" i="19"/>
  <c r="K86" i="19"/>
  <c r="J86" i="19"/>
  <c r="I86" i="19"/>
  <c r="H86" i="19"/>
  <c r="G86" i="19"/>
  <c r="F86" i="19"/>
  <c r="E86" i="19"/>
  <c r="D86" i="19"/>
  <c r="C86" i="19"/>
  <c r="B86" i="19"/>
  <c r="BE85" i="19"/>
  <c r="BD85" i="19"/>
  <c r="BC85" i="19"/>
  <c r="BB85" i="19"/>
  <c r="BA85" i="19"/>
  <c r="AZ85" i="19"/>
  <c r="AY85" i="19"/>
  <c r="AX85" i="19"/>
  <c r="AW85" i="19"/>
  <c r="AV85" i="19"/>
  <c r="AU85" i="19"/>
  <c r="AT85" i="19"/>
  <c r="AS85" i="19"/>
  <c r="AR85" i="19"/>
  <c r="AQ85" i="19"/>
  <c r="AP85" i="19"/>
  <c r="AO85" i="19"/>
  <c r="AN85" i="19"/>
  <c r="AM85" i="19"/>
  <c r="AL85" i="19"/>
  <c r="AK85" i="19"/>
  <c r="AJ85" i="19"/>
  <c r="AI85" i="19"/>
  <c r="AH85" i="19"/>
  <c r="AG85" i="19"/>
  <c r="AF85" i="19"/>
  <c r="AE85" i="19"/>
  <c r="AD85" i="19"/>
  <c r="AC85" i="19"/>
  <c r="AB85" i="19"/>
  <c r="AA85" i="19"/>
  <c r="Z85" i="19"/>
  <c r="Y85" i="19"/>
  <c r="X85" i="19"/>
  <c r="W85" i="19"/>
  <c r="V85" i="19"/>
  <c r="U85" i="19"/>
  <c r="T85" i="19"/>
  <c r="S85" i="19"/>
  <c r="R85" i="19"/>
  <c r="Q85" i="19"/>
  <c r="P85" i="19"/>
  <c r="O85" i="19"/>
  <c r="N85" i="19"/>
  <c r="M85" i="19"/>
  <c r="L85" i="19"/>
  <c r="K85" i="19"/>
  <c r="J85" i="19"/>
  <c r="I85" i="19"/>
  <c r="H85" i="19"/>
  <c r="G85" i="19"/>
  <c r="F85" i="19"/>
  <c r="E85" i="19"/>
  <c r="D85" i="19"/>
  <c r="BE84" i="19"/>
  <c r="BD84" i="19"/>
  <c r="BC84" i="19"/>
  <c r="BB84" i="19"/>
  <c r="BA84" i="19"/>
  <c r="AZ84" i="19"/>
  <c r="AY84" i="19"/>
  <c r="AX84" i="19"/>
  <c r="AW84" i="19"/>
  <c r="AV84" i="19"/>
  <c r="AU84" i="19"/>
  <c r="AT84" i="19"/>
  <c r="AS84" i="19"/>
  <c r="AR84" i="19"/>
  <c r="AQ84" i="19"/>
  <c r="AP84" i="19"/>
  <c r="AO84" i="19"/>
  <c r="AN84" i="19"/>
  <c r="AM84" i="19"/>
  <c r="AL84" i="19"/>
  <c r="AK84" i="19"/>
  <c r="AJ84" i="19"/>
  <c r="AI84" i="19"/>
  <c r="AH84" i="19"/>
  <c r="AG84" i="19"/>
  <c r="AF84" i="19"/>
  <c r="AE84" i="19"/>
  <c r="AD84" i="19"/>
  <c r="AC84" i="19"/>
  <c r="AB84" i="19"/>
  <c r="AA84" i="19"/>
  <c r="Z84" i="19"/>
  <c r="Y84" i="19"/>
  <c r="X84" i="19"/>
  <c r="W84" i="19"/>
  <c r="V84" i="19"/>
  <c r="U84" i="19"/>
  <c r="T84" i="19"/>
  <c r="S84" i="19"/>
  <c r="R84" i="19"/>
  <c r="Q84" i="19"/>
  <c r="P84" i="19"/>
  <c r="O84" i="19"/>
  <c r="N84" i="19"/>
  <c r="M84" i="19"/>
  <c r="L84" i="19"/>
  <c r="K84" i="19"/>
  <c r="J84" i="19"/>
  <c r="I84" i="19"/>
  <c r="H84" i="19"/>
  <c r="G84" i="19"/>
  <c r="F84" i="19"/>
  <c r="E84" i="19"/>
  <c r="D84" i="19"/>
  <c r="BE83" i="19"/>
  <c r="BD83" i="19"/>
  <c r="BC83" i="19"/>
  <c r="BB83" i="19"/>
  <c r="BA83" i="19"/>
  <c r="AZ83" i="19"/>
  <c r="AY83" i="19"/>
  <c r="AX83" i="19"/>
  <c r="AW83" i="19"/>
  <c r="AV83" i="19"/>
  <c r="AU83" i="19"/>
  <c r="AT83" i="19"/>
  <c r="AS83" i="19"/>
  <c r="AR83" i="19"/>
  <c r="AQ83" i="19"/>
  <c r="AP83" i="19"/>
  <c r="AO83" i="19"/>
  <c r="AN83" i="19"/>
  <c r="AM83" i="19"/>
  <c r="AL83" i="19"/>
  <c r="AK83" i="19"/>
  <c r="AJ83" i="19"/>
  <c r="AI83" i="19"/>
  <c r="AH83" i="19"/>
  <c r="AG83" i="19"/>
  <c r="AF83" i="19"/>
  <c r="AE83" i="19"/>
  <c r="AD83" i="19"/>
  <c r="AC83" i="19"/>
  <c r="AB83" i="19"/>
  <c r="AA83" i="19"/>
  <c r="Z83" i="19"/>
  <c r="Y83" i="19"/>
  <c r="X83" i="19"/>
  <c r="W83" i="19"/>
  <c r="V83" i="19"/>
  <c r="U83" i="19"/>
  <c r="T83" i="19"/>
  <c r="S83" i="19"/>
  <c r="R83" i="19"/>
  <c r="Q83" i="19"/>
  <c r="P83" i="19"/>
  <c r="O83" i="19"/>
  <c r="N83" i="19"/>
  <c r="M83" i="19"/>
  <c r="L83" i="19"/>
  <c r="K83" i="19"/>
  <c r="J83" i="19"/>
  <c r="I83" i="19"/>
  <c r="H83" i="19"/>
  <c r="G83" i="19"/>
  <c r="F83" i="19"/>
  <c r="E83" i="19"/>
  <c r="BE82" i="19"/>
  <c r="BD82" i="19"/>
  <c r="BC82" i="19"/>
  <c r="BB82" i="19"/>
  <c r="BA82" i="19"/>
  <c r="AZ82" i="19"/>
  <c r="AY82" i="19"/>
  <c r="AX82" i="19"/>
  <c r="AW82" i="19"/>
  <c r="AV82" i="19"/>
  <c r="AU82" i="19"/>
  <c r="AT82" i="19"/>
  <c r="AS82" i="19"/>
  <c r="AR82" i="19"/>
  <c r="AQ82" i="19"/>
  <c r="AP82" i="19"/>
  <c r="AO82" i="19"/>
  <c r="AN82" i="19"/>
  <c r="AM82" i="19"/>
  <c r="AL82" i="19"/>
  <c r="AK82" i="19"/>
  <c r="AJ82" i="19"/>
  <c r="AI82" i="19"/>
  <c r="AH82" i="19"/>
  <c r="AG82" i="19"/>
  <c r="AF82" i="19"/>
  <c r="AE82" i="19"/>
  <c r="AD82" i="19"/>
  <c r="AC82" i="19"/>
  <c r="AB82" i="19"/>
  <c r="AA82" i="19"/>
  <c r="Z82" i="19"/>
  <c r="Y82" i="19"/>
  <c r="X82" i="19"/>
  <c r="W82" i="19"/>
  <c r="V82" i="19"/>
  <c r="U82" i="19"/>
  <c r="T82" i="19"/>
  <c r="S82" i="19"/>
  <c r="R82" i="19"/>
  <c r="Q82" i="19"/>
  <c r="P82" i="19"/>
  <c r="O82" i="19"/>
  <c r="N82" i="19"/>
  <c r="M82" i="19"/>
  <c r="L82" i="19"/>
  <c r="K82" i="19"/>
  <c r="J82" i="19"/>
  <c r="I82" i="19"/>
  <c r="H82" i="19"/>
  <c r="G82" i="19"/>
  <c r="F82" i="19"/>
  <c r="BE81" i="19"/>
  <c r="BD81" i="19"/>
  <c r="BC81" i="19"/>
  <c r="BB81" i="19"/>
  <c r="BA81" i="19"/>
  <c r="AZ81" i="19"/>
  <c r="AY81" i="19"/>
  <c r="AX81" i="19"/>
  <c r="AW81" i="19"/>
  <c r="AV81" i="19"/>
  <c r="AU81" i="19"/>
  <c r="AT81" i="19"/>
  <c r="AS81" i="19"/>
  <c r="AR81" i="19"/>
  <c r="AQ81" i="19"/>
  <c r="AP81" i="19"/>
  <c r="AO81" i="19"/>
  <c r="AN81" i="19"/>
  <c r="AM81" i="19"/>
  <c r="AL81" i="19"/>
  <c r="AK81" i="19"/>
  <c r="AJ81" i="19"/>
  <c r="AI81" i="19"/>
  <c r="AH81" i="19"/>
  <c r="AG81" i="19"/>
  <c r="AF81" i="19"/>
  <c r="AE81" i="19"/>
  <c r="AD81" i="19"/>
  <c r="AC81" i="19"/>
  <c r="AB81" i="19"/>
  <c r="AA81" i="19"/>
  <c r="Z81" i="19"/>
  <c r="Y81" i="19"/>
  <c r="X81" i="19"/>
  <c r="W81" i="19"/>
  <c r="V81" i="19"/>
  <c r="U81" i="19"/>
  <c r="T81" i="19"/>
  <c r="S81" i="19"/>
  <c r="R81" i="19"/>
  <c r="Q81" i="19"/>
  <c r="P81" i="19"/>
  <c r="O81" i="19"/>
  <c r="N81" i="19"/>
  <c r="M81" i="19"/>
  <c r="L81" i="19"/>
  <c r="K81" i="19"/>
  <c r="J81" i="19"/>
  <c r="I81" i="19"/>
  <c r="H81" i="19"/>
  <c r="G81" i="19"/>
  <c r="BE80" i="19"/>
  <c r="BD80" i="19"/>
  <c r="BC80" i="19"/>
  <c r="BB80" i="19"/>
  <c r="BA80" i="19"/>
  <c r="AZ80" i="19"/>
  <c r="AY80" i="19"/>
  <c r="AX80" i="19"/>
  <c r="AW80" i="19"/>
  <c r="AV80" i="19"/>
  <c r="AU80" i="19"/>
  <c r="AT80" i="19"/>
  <c r="AS80" i="19"/>
  <c r="AR80" i="19"/>
  <c r="AQ80" i="19"/>
  <c r="AP80" i="19"/>
  <c r="AO80" i="19"/>
  <c r="AN80" i="19"/>
  <c r="AM80" i="19"/>
  <c r="AL80" i="19"/>
  <c r="AK80" i="19"/>
  <c r="AJ80" i="19"/>
  <c r="AI80" i="19"/>
  <c r="AH80" i="19"/>
  <c r="AG80" i="19"/>
  <c r="AF80" i="19"/>
  <c r="AE80" i="19"/>
  <c r="AD80" i="19"/>
  <c r="AC80" i="19"/>
  <c r="AB80" i="19"/>
  <c r="AA80" i="19"/>
  <c r="Z80" i="19"/>
  <c r="Y80" i="19"/>
  <c r="X80" i="19"/>
  <c r="W80" i="19"/>
  <c r="V80" i="19"/>
  <c r="U80" i="19"/>
  <c r="T80" i="19"/>
  <c r="S80" i="19"/>
  <c r="R80" i="19"/>
  <c r="Q80" i="19"/>
  <c r="P80" i="19"/>
  <c r="O80" i="19"/>
  <c r="N80" i="19"/>
  <c r="M80" i="19"/>
  <c r="L80" i="19"/>
  <c r="K80" i="19"/>
  <c r="J80" i="19"/>
  <c r="I80" i="19"/>
  <c r="H80" i="19"/>
  <c r="BE79" i="19"/>
  <c r="BD79" i="19"/>
  <c r="BC79" i="19"/>
  <c r="BB79" i="19"/>
  <c r="BA79" i="19"/>
  <c r="AZ79" i="19"/>
  <c r="AY79" i="19"/>
  <c r="AX79" i="19"/>
  <c r="AW79" i="19"/>
  <c r="AV79" i="19"/>
  <c r="AU79" i="19"/>
  <c r="AT79" i="19"/>
  <c r="AS79" i="19"/>
  <c r="AR79" i="19"/>
  <c r="AQ79" i="19"/>
  <c r="AP79" i="19"/>
  <c r="AO79" i="19"/>
  <c r="AN79" i="19"/>
  <c r="AM79" i="19"/>
  <c r="AL79" i="19"/>
  <c r="AK79" i="19"/>
  <c r="AJ79" i="19"/>
  <c r="AI79" i="19"/>
  <c r="AH79" i="19"/>
  <c r="AG79" i="19"/>
  <c r="AF79" i="19"/>
  <c r="AE79" i="19"/>
  <c r="AD79" i="19"/>
  <c r="AC79" i="19"/>
  <c r="AB79" i="19"/>
  <c r="AA79" i="19"/>
  <c r="Z79" i="19"/>
  <c r="Y79" i="19"/>
  <c r="X79" i="19"/>
  <c r="W79" i="19"/>
  <c r="V79" i="19"/>
  <c r="U79" i="19"/>
  <c r="T79" i="19"/>
  <c r="S79" i="19"/>
  <c r="R79" i="19"/>
  <c r="Q79" i="19"/>
  <c r="P79" i="19"/>
  <c r="O79" i="19"/>
  <c r="N79" i="19"/>
  <c r="M79" i="19"/>
  <c r="L79" i="19"/>
  <c r="K79" i="19"/>
  <c r="J79" i="19"/>
  <c r="I79" i="19"/>
  <c r="BE78" i="19"/>
  <c r="BD78" i="19"/>
  <c r="BC78" i="19"/>
  <c r="BB78" i="19"/>
  <c r="BA78" i="19"/>
  <c r="AZ78" i="19"/>
  <c r="AY78" i="19"/>
  <c r="AX78" i="19"/>
  <c r="AW78" i="19"/>
  <c r="AV78" i="19"/>
  <c r="AU78" i="19"/>
  <c r="AT78" i="19"/>
  <c r="AS78" i="19"/>
  <c r="AR78" i="19"/>
  <c r="AQ78" i="19"/>
  <c r="AP78" i="19"/>
  <c r="AO78" i="19"/>
  <c r="AN78" i="19"/>
  <c r="AM78" i="19"/>
  <c r="AL78" i="19"/>
  <c r="AK78" i="19"/>
  <c r="AJ78" i="19"/>
  <c r="AI78" i="19"/>
  <c r="AH78" i="19"/>
  <c r="AG78" i="19"/>
  <c r="AF78" i="19"/>
  <c r="AE78" i="19"/>
  <c r="AD78" i="19"/>
  <c r="AC78" i="19"/>
  <c r="AB78" i="19"/>
  <c r="AA78" i="19"/>
  <c r="Z78" i="19"/>
  <c r="Y78" i="19"/>
  <c r="X78" i="19"/>
  <c r="W78" i="19"/>
  <c r="V78" i="19"/>
  <c r="U78" i="19"/>
  <c r="T78" i="19"/>
  <c r="S78" i="19"/>
  <c r="R78" i="19"/>
  <c r="Q78" i="19"/>
  <c r="P78" i="19"/>
  <c r="O78" i="19"/>
  <c r="N78" i="19"/>
  <c r="M78" i="19"/>
  <c r="L78" i="19"/>
  <c r="K78" i="19"/>
  <c r="J78" i="19"/>
  <c r="BE77" i="19"/>
  <c r="BD77" i="19"/>
  <c r="BC77" i="19"/>
  <c r="BB77" i="19"/>
  <c r="BA77" i="19"/>
  <c r="AZ77" i="19"/>
  <c r="AY77" i="19"/>
  <c r="AX77" i="19"/>
  <c r="AW77" i="19"/>
  <c r="AV77" i="19"/>
  <c r="AU77" i="19"/>
  <c r="AT77" i="19"/>
  <c r="AS77" i="19"/>
  <c r="AR77" i="19"/>
  <c r="AQ77" i="19"/>
  <c r="AP77" i="19"/>
  <c r="AO77" i="19"/>
  <c r="AN77" i="19"/>
  <c r="AM77" i="19"/>
  <c r="AL77" i="19"/>
  <c r="AK77" i="19"/>
  <c r="AJ77" i="19"/>
  <c r="AI77" i="19"/>
  <c r="AH77" i="19"/>
  <c r="AG77" i="19"/>
  <c r="AF77" i="19"/>
  <c r="AE77" i="19"/>
  <c r="AD77" i="19"/>
  <c r="AC77" i="19"/>
  <c r="AB77" i="19"/>
  <c r="AA77" i="19"/>
  <c r="Z77" i="19"/>
  <c r="Y77" i="19"/>
  <c r="X77" i="19"/>
  <c r="W77" i="19"/>
  <c r="V77" i="19"/>
  <c r="U77" i="19"/>
  <c r="T77" i="19"/>
  <c r="S77" i="19"/>
  <c r="R77" i="19"/>
  <c r="Q77" i="19"/>
  <c r="P77" i="19"/>
  <c r="O77" i="19"/>
  <c r="N77" i="19"/>
  <c r="M77" i="19"/>
  <c r="L77" i="19"/>
  <c r="K77" i="19"/>
  <c r="BE76" i="19"/>
  <c r="BD76" i="19"/>
  <c r="BC76" i="19"/>
  <c r="BB76" i="19"/>
  <c r="BA76" i="19"/>
  <c r="AZ76" i="19"/>
  <c r="AY76" i="19"/>
  <c r="AX76" i="19"/>
  <c r="AW76" i="19"/>
  <c r="AV76" i="19"/>
  <c r="AU76" i="19"/>
  <c r="AT76" i="19"/>
  <c r="AS76" i="19"/>
  <c r="AR76" i="19"/>
  <c r="AQ76" i="19"/>
  <c r="AP76" i="19"/>
  <c r="AO76" i="19"/>
  <c r="AN76" i="19"/>
  <c r="AM76" i="19"/>
  <c r="AL76" i="19"/>
  <c r="AK76" i="19"/>
  <c r="AJ76" i="19"/>
  <c r="AI76" i="19"/>
  <c r="AH76" i="19"/>
  <c r="AG76" i="19"/>
  <c r="AF76" i="19"/>
  <c r="AE76" i="19"/>
  <c r="AD76" i="19"/>
  <c r="AC76" i="19"/>
  <c r="AB76" i="19"/>
  <c r="AA76" i="19"/>
  <c r="Z76" i="19"/>
  <c r="Y76" i="19"/>
  <c r="X76" i="19"/>
  <c r="W76" i="19"/>
  <c r="V76" i="19"/>
  <c r="U76" i="19"/>
  <c r="T76" i="19"/>
  <c r="S76" i="19"/>
  <c r="R76" i="19"/>
  <c r="Q76" i="19"/>
  <c r="P76" i="19"/>
  <c r="O76" i="19"/>
  <c r="N76" i="19"/>
  <c r="M76" i="19"/>
  <c r="L76" i="19"/>
  <c r="BE75" i="19"/>
  <c r="BD75" i="19"/>
  <c r="BC75" i="19"/>
  <c r="BB75" i="19"/>
  <c r="BA75" i="19"/>
  <c r="AZ75" i="19"/>
  <c r="AY75" i="19"/>
  <c r="AX75" i="19"/>
  <c r="AW75" i="19"/>
  <c r="AV75" i="19"/>
  <c r="AU75" i="19"/>
  <c r="AT75" i="19"/>
  <c r="AS75" i="19"/>
  <c r="AR75" i="19"/>
  <c r="AQ75" i="19"/>
  <c r="AP75" i="19"/>
  <c r="AO75" i="19"/>
  <c r="AN75" i="19"/>
  <c r="AM75" i="19"/>
  <c r="AL75" i="19"/>
  <c r="AK75" i="19"/>
  <c r="AJ75" i="19"/>
  <c r="AI75" i="19"/>
  <c r="AH75" i="19"/>
  <c r="AG75" i="19"/>
  <c r="AF75" i="19"/>
  <c r="AE75" i="19"/>
  <c r="AD75" i="19"/>
  <c r="AC75" i="19"/>
  <c r="AB75" i="19"/>
  <c r="AA75" i="19"/>
  <c r="Z75" i="19"/>
  <c r="Y75" i="19"/>
  <c r="X75" i="19"/>
  <c r="W75" i="19"/>
  <c r="V75" i="19"/>
  <c r="U75" i="19"/>
  <c r="T75" i="19"/>
  <c r="S75" i="19"/>
  <c r="R75" i="19"/>
  <c r="Q75" i="19"/>
  <c r="P75" i="19"/>
  <c r="O75" i="19"/>
  <c r="N75" i="19"/>
  <c r="M75" i="19"/>
  <c r="BE74" i="19"/>
  <c r="BD74" i="19"/>
  <c r="BC74" i="19"/>
  <c r="BB74" i="19"/>
  <c r="BA74" i="19"/>
  <c r="AZ74" i="19"/>
  <c r="AY74" i="19"/>
  <c r="AX74" i="19"/>
  <c r="AW74" i="19"/>
  <c r="AV74" i="19"/>
  <c r="AU74" i="19"/>
  <c r="AT74" i="19"/>
  <c r="AS74" i="19"/>
  <c r="AR74" i="19"/>
  <c r="AQ74" i="19"/>
  <c r="AP74" i="19"/>
  <c r="AO74" i="19"/>
  <c r="AN74" i="19"/>
  <c r="AM74" i="19"/>
  <c r="AL74" i="19"/>
  <c r="AK74" i="19"/>
  <c r="AJ74" i="19"/>
  <c r="AI74" i="19"/>
  <c r="AH74" i="19"/>
  <c r="AG74" i="19"/>
  <c r="AF74" i="19"/>
  <c r="AE74" i="19"/>
  <c r="AD74" i="19"/>
  <c r="AC74" i="19"/>
  <c r="AB74" i="19"/>
  <c r="AA74" i="19"/>
  <c r="Z74" i="19"/>
  <c r="Y74" i="19"/>
  <c r="X74" i="19"/>
  <c r="W74" i="19"/>
  <c r="V74" i="19"/>
  <c r="U74" i="19"/>
  <c r="T74" i="19"/>
  <c r="S74" i="19"/>
  <c r="R74" i="19"/>
  <c r="Q74" i="19"/>
  <c r="P74" i="19"/>
  <c r="O74" i="19"/>
  <c r="N74" i="19"/>
  <c r="A74" i="19"/>
  <c r="A75" i="19" s="1"/>
  <c r="A76" i="19" s="1"/>
  <c r="A77" i="19" s="1"/>
  <c r="A78" i="19" s="1"/>
  <c r="A79"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BE73" i="19"/>
  <c r="BD73" i="19"/>
  <c r="BC73" i="19"/>
  <c r="BB73" i="19"/>
  <c r="BA73" i="19"/>
  <c r="AZ73" i="19"/>
  <c r="AY73" i="19"/>
  <c r="AX73" i="19"/>
  <c r="AW73" i="19"/>
  <c r="AV73" i="19"/>
  <c r="AU73" i="19"/>
  <c r="AT73" i="19"/>
  <c r="AS73" i="19"/>
  <c r="AR73" i="19"/>
  <c r="AQ73" i="19"/>
  <c r="AP73" i="19"/>
  <c r="AO73" i="19"/>
  <c r="AN73" i="19"/>
  <c r="AM73" i="19"/>
  <c r="AL73" i="19"/>
  <c r="AK73" i="19"/>
  <c r="AJ73" i="19"/>
  <c r="AI73" i="19"/>
  <c r="AH73" i="19"/>
  <c r="AG73" i="19"/>
  <c r="AF73" i="19"/>
  <c r="AE73" i="19"/>
  <c r="AD73" i="19"/>
  <c r="AC73" i="19"/>
  <c r="AB73" i="19"/>
  <c r="AA73" i="19"/>
  <c r="Z73" i="19"/>
  <c r="Y73" i="19"/>
  <c r="X73" i="19"/>
  <c r="W73" i="19"/>
  <c r="V73" i="19"/>
  <c r="U73" i="19"/>
  <c r="T73" i="19"/>
  <c r="S73" i="19"/>
  <c r="R73" i="19"/>
  <c r="Q73" i="19"/>
  <c r="P73" i="19"/>
  <c r="O73" i="19"/>
  <c r="BE72" i="19"/>
  <c r="BD72" i="19"/>
  <c r="BC72" i="19"/>
  <c r="BB72" i="19"/>
  <c r="BA72" i="19"/>
  <c r="AZ72" i="19"/>
  <c r="AY72" i="19"/>
  <c r="AX72" i="19"/>
  <c r="AW72" i="19"/>
  <c r="AV72" i="19"/>
  <c r="AU72" i="19"/>
  <c r="AT72" i="19"/>
  <c r="AS72" i="19"/>
  <c r="AR72" i="19"/>
  <c r="AQ72" i="19"/>
  <c r="AP72" i="19"/>
  <c r="AO72" i="19"/>
  <c r="AN72" i="19"/>
  <c r="AM72" i="19"/>
  <c r="AL72" i="19"/>
  <c r="AK72" i="19"/>
  <c r="AJ72" i="19"/>
  <c r="AI72" i="19"/>
  <c r="AH72" i="19"/>
  <c r="AG72" i="19"/>
  <c r="AF72" i="19"/>
  <c r="AE72" i="19"/>
  <c r="AD72" i="19"/>
  <c r="AC72" i="19"/>
  <c r="AB72" i="19"/>
  <c r="AA72" i="19"/>
  <c r="Z72" i="19"/>
  <c r="Y72" i="19"/>
  <c r="X72" i="19"/>
  <c r="W72" i="19"/>
  <c r="V72" i="19"/>
  <c r="U72" i="19"/>
  <c r="T72" i="19"/>
  <c r="S72" i="19"/>
  <c r="R72" i="19"/>
  <c r="Q72" i="19"/>
  <c r="P72" i="19"/>
  <c r="C71" i="19"/>
  <c r="D71" i="19" s="1"/>
  <c r="E71" i="19" s="1"/>
  <c r="F71" i="19" s="1"/>
  <c r="G71" i="19" s="1"/>
  <c r="H71" i="19" s="1"/>
  <c r="I71" i="19" s="1"/>
  <c r="J71" i="19" s="1"/>
  <c r="K71" i="19" s="1"/>
  <c r="L71" i="19" s="1"/>
  <c r="M71" i="19" s="1"/>
  <c r="N71" i="19" s="1"/>
  <c r="O71" i="19" s="1"/>
  <c r="P71" i="19" s="1"/>
  <c r="Q71" i="19" s="1"/>
  <c r="R71" i="19" s="1"/>
  <c r="S71" i="19" s="1"/>
  <c r="T71" i="19" s="1"/>
  <c r="U71" i="19" s="1"/>
  <c r="V71" i="19" s="1"/>
  <c r="W71" i="19" s="1"/>
  <c r="X71" i="19" s="1"/>
  <c r="Y71" i="19" s="1"/>
  <c r="Z71" i="19" s="1"/>
  <c r="AA71" i="19" s="1"/>
  <c r="AB71" i="19" s="1"/>
  <c r="AC71" i="19" s="1"/>
  <c r="AD71" i="19" s="1"/>
  <c r="AE71" i="19" s="1"/>
  <c r="AF71" i="19" s="1"/>
  <c r="AG71" i="19" s="1"/>
  <c r="AH71" i="19" s="1"/>
  <c r="AI71" i="19" s="1"/>
  <c r="AJ71" i="19" s="1"/>
  <c r="AK71" i="19" s="1"/>
  <c r="AL71" i="19" s="1"/>
  <c r="AM71" i="19" s="1"/>
  <c r="AN71" i="19" s="1"/>
  <c r="AO71" i="19" s="1"/>
  <c r="AP71" i="19" s="1"/>
  <c r="AQ71" i="19" s="1"/>
  <c r="AR71" i="19" s="1"/>
  <c r="AS71" i="19" s="1"/>
  <c r="AT71" i="19" s="1"/>
  <c r="AU71" i="19" s="1"/>
  <c r="AV71" i="19" s="1"/>
  <c r="AW71" i="19" s="1"/>
  <c r="AX71" i="19" s="1"/>
  <c r="AY71" i="19" s="1"/>
  <c r="AZ71" i="19" s="1"/>
  <c r="BA71" i="19" s="1"/>
  <c r="BB71" i="19" s="1"/>
  <c r="BC71" i="19" s="1"/>
  <c r="BD71" i="19" s="1"/>
  <c r="BE71" i="19" s="1"/>
  <c r="A8" i="19"/>
  <c r="A9" i="19" s="1"/>
  <c r="A10" i="19" s="1"/>
  <c r="A11" i="19" s="1"/>
  <c r="A12" i="19" s="1"/>
  <c r="A13" i="19" s="1"/>
  <c r="A14" i="19" s="1"/>
  <c r="A15" i="19" s="1"/>
  <c r="A16" i="19" s="1"/>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C5" i="19"/>
  <c r="D5" i="19" s="1"/>
  <c r="E5" i="19" s="1"/>
  <c r="F5" i="19" s="1"/>
  <c r="G5" i="19" s="1"/>
  <c r="H5" i="19" s="1"/>
  <c r="I5" i="19" s="1"/>
  <c r="J5" i="19" s="1"/>
  <c r="K5" i="19" s="1"/>
  <c r="L5" i="19" s="1"/>
  <c r="M5" i="19" s="1"/>
  <c r="N5" i="19" s="1"/>
  <c r="O5" i="19" s="1"/>
  <c r="P5" i="19" s="1"/>
  <c r="Q5" i="19" s="1"/>
  <c r="R5" i="19" s="1"/>
  <c r="S5" i="19" s="1"/>
  <c r="T5" i="19" s="1"/>
  <c r="U5" i="19" s="1"/>
  <c r="V5" i="19" s="1"/>
  <c r="W5" i="19" s="1"/>
  <c r="X5" i="19" s="1"/>
  <c r="Y5" i="19" s="1"/>
  <c r="Z5" i="19" s="1"/>
  <c r="AA5" i="19" s="1"/>
  <c r="AB5" i="19" s="1"/>
  <c r="AC5" i="19" s="1"/>
  <c r="AD5" i="19" s="1"/>
  <c r="AE5" i="19" s="1"/>
  <c r="AF5" i="19" s="1"/>
  <c r="AG5" i="19" s="1"/>
  <c r="AH5" i="19" s="1"/>
  <c r="AI5" i="19" s="1"/>
  <c r="AJ5" i="19" s="1"/>
  <c r="AK5" i="19" s="1"/>
  <c r="AL5" i="19" s="1"/>
  <c r="AM5" i="19" s="1"/>
  <c r="AN5" i="19" s="1"/>
  <c r="AO5" i="19" s="1"/>
  <c r="AP5" i="19" s="1"/>
  <c r="AQ5" i="19" s="1"/>
  <c r="AR5" i="19" s="1"/>
  <c r="AS5" i="19" s="1"/>
  <c r="AT5" i="19" s="1"/>
  <c r="AU5" i="19" s="1"/>
  <c r="AV5" i="19" s="1"/>
  <c r="AW5" i="19" s="1"/>
  <c r="AX5" i="19" s="1"/>
  <c r="AY5" i="19" s="1"/>
  <c r="AZ5" i="19" s="1"/>
  <c r="BA5" i="19" s="1"/>
  <c r="BB5" i="19" s="1"/>
  <c r="BC5" i="19" s="1"/>
  <c r="BD5" i="19" s="1"/>
  <c r="BE5" i="19" s="1"/>
  <c r="U100" i="20" l="1"/>
  <c r="AK11" i="20"/>
  <c r="AK69" i="20"/>
  <c r="AI11" i="20"/>
  <c r="AI69" i="20"/>
  <c r="AH69" i="20"/>
  <c r="AH11" i="20"/>
  <c r="AF11" i="20"/>
  <c r="AF69" i="20"/>
  <c r="AA69" i="20"/>
  <c r="AA11" i="20"/>
  <c r="X11" i="20"/>
  <c r="X69" i="20"/>
  <c r="W13" i="20"/>
  <c r="W71" i="20"/>
  <c r="U69" i="20"/>
  <c r="J69" i="20"/>
  <c r="J11" i="20"/>
  <c r="H71" i="20"/>
  <c r="H13" i="20"/>
  <c r="G69" i="20"/>
  <c r="G11" i="20"/>
  <c r="E12" i="20"/>
  <c r="E70" i="20"/>
  <c r="D12" i="20"/>
  <c r="D70" i="20"/>
  <c r="C69" i="20"/>
  <c r="C11" i="20"/>
  <c r="B69" i="20"/>
  <c r="B11" i="20"/>
  <c r="AJ13" i="20"/>
  <c r="AJ71" i="20"/>
  <c r="AG71" i="20"/>
  <c r="AG13" i="20"/>
  <c r="AE14" i="20"/>
  <c r="AE72" i="20"/>
  <c r="AD13" i="20"/>
  <c r="AD71" i="20"/>
  <c r="AC72" i="20"/>
  <c r="AC14" i="20"/>
  <c r="AB13" i="20"/>
  <c r="AB71" i="20"/>
  <c r="Z71" i="20"/>
  <c r="Z13" i="20"/>
  <c r="Y13" i="20"/>
  <c r="Y71" i="20"/>
  <c r="V71" i="20"/>
  <c r="V13" i="20"/>
  <c r="T13" i="20"/>
  <c r="T71" i="20"/>
  <c r="S71" i="20"/>
  <c r="S13" i="20"/>
  <c r="R13" i="20"/>
  <c r="R71" i="20"/>
  <c r="Q71" i="20"/>
  <c r="Q13" i="20"/>
  <c r="P71" i="20"/>
  <c r="O13" i="20"/>
  <c r="O71" i="20"/>
  <c r="N13" i="20"/>
  <c r="N71" i="20"/>
  <c r="M71" i="20"/>
  <c r="M13" i="20"/>
  <c r="L14" i="20"/>
  <c r="L72" i="20"/>
  <c r="I13" i="20"/>
  <c r="I71" i="20"/>
  <c r="F71" i="20"/>
  <c r="F13" i="20"/>
  <c r="T80" i="2"/>
  <c r="T80" i="1"/>
  <c r="U101" i="20" l="1"/>
  <c r="AK12" i="20"/>
  <c r="AK70" i="20"/>
  <c r="AI12" i="20"/>
  <c r="AI70" i="20"/>
  <c r="AH70" i="20"/>
  <c r="AH12" i="20"/>
  <c r="AF12" i="20"/>
  <c r="AF70" i="20"/>
  <c r="AA70" i="20"/>
  <c r="AA12" i="20"/>
  <c r="X12" i="20"/>
  <c r="X70" i="20"/>
  <c r="W72" i="20"/>
  <c r="W14" i="20"/>
  <c r="U70" i="20"/>
  <c r="J12" i="20"/>
  <c r="J70" i="20"/>
  <c r="H14" i="20"/>
  <c r="H72" i="20"/>
  <c r="G70" i="20"/>
  <c r="G12" i="20"/>
  <c r="E71" i="20"/>
  <c r="E13" i="20"/>
  <c r="D13" i="20"/>
  <c r="D71" i="20"/>
  <c r="C70" i="20"/>
  <c r="C12" i="20"/>
  <c r="B12" i="20"/>
  <c r="B70" i="20"/>
  <c r="AJ72" i="20"/>
  <c r="AJ14" i="20"/>
  <c r="AG72" i="20"/>
  <c r="AG14" i="20"/>
  <c r="AE73" i="20"/>
  <c r="AE15" i="20"/>
  <c r="AD14" i="20"/>
  <c r="AD72" i="20"/>
  <c r="AC73" i="20"/>
  <c r="AC15" i="20"/>
  <c r="AB72" i="20"/>
  <c r="AB14" i="20"/>
  <c r="Z72" i="20"/>
  <c r="Z14" i="20"/>
  <c r="Y72" i="20"/>
  <c r="Y14" i="20"/>
  <c r="V14" i="20"/>
  <c r="V72" i="20"/>
  <c r="T72" i="20"/>
  <c r="T14" i="20"/>
  <c r="S14" i="20"/>
  <c r="S72" i="20"/>
  <c r="R72" i="20"/>
  <c r="R14" i="20"/>
  <c r="Q14" i="20"/>
  <c r="Q72" i="20"/>
  <c r="P72" i="20"/>
  <c r="O72" i="20"/>
  <c r="O14" i="20"/>
  <c r="N14" i="20"/>
  <c r="N72" i="20"/>
  <c r="M14" i="20"/>
  <c r="M72" i="20"/>
  <c r="L15" i="20"/>
  <c r="M60" i="20" s="1"/>
  <c r="S50" i="23" s="1"/>
  <c r="L73" i="20"/>
  <c r="I14" i="20"/>
  <c r="I72" i="20"/>
  <c r="F14" i="20"/>
  <c r="F72" i="20"/>
  <c r="S77" i="2"/>
  <c r="S76" i="2"/>
  <c r="S75" i="2"/>
  <c r="S74" i="2"/>
  <c r="AB77" i="2"/>
  <c r="T77" i="2"/>
  <c r="AB76" i="2"/>
  <c r="T76" i="2"/>
  <c r="AB75" i="2"/>
  <c r="T75" i="2"/>
  <c r="J75" i="2"/>
  <c r="T74" i="2"/>
  <c r="U102" i="20" l="1"/>
  <c r="AK71" i="20"/>
  <c r="AK13" i="20"/>
  <c r="AI13" i="20"/>
  <c r="AI71" i="20"/>
  <c r="AH71" i="20"/>
  <c r="AH13" i="20"/>
  <c r="AF71" i="20"/>
  <c r="AF13" i="20"/>
  <c r="AA71" i="20"/>
  <c r="AA13" i="20"/>
  <c r="X13" i="20"/>
  <c r="X71" i="20"/>
  <c r="W73" i="20"/>
  <c r="W15" i="20"/>
  <c r="U71" i="20"/>
  <c r="J13" i="20"/>
  <c r="J71" i="20"/>
  <c r="H15" i="20"/>
  <c r="H73" i="20"/>
  <c r="G71" i="20"/>
  <c r="G13" i="20"/>
  <c r="E72" i="20"/>
  <c r="E14" i="20"/>
  <c r="D14" i="20"/>
  <c r="D72" i="20"/>
  <c r="C71" i="20"/>
  <c r="C13" i="20"/>
  <c r="B13" i="20"/>
  <c r="B71" i="20"/>
  <c r="AJ73" i="20"/>
  <c r="AJ15" i="20"/>
  <c r="AG73" i="20"/>
  <c r="AG15" i="20"/>
  <c r="AE74" i="20"/>
  <c r="AE16" i="20"/>
  <c r="AD73" i="20"/>
  <c r="AD15" i="20"/>
  <c r="AC16" i="20"/>
  <c r="AC74" i="20"/>
  <c r="AB73" i="20"/>
  <c r="AB15" i="20"/>
  <c r="Z73" i="20"/>
  <c r="Z15" i="20"/>
  <c r="Y73" i="20"/>
  <c r="Y15" i="20"/>
  <c r="V73" i="20"/>
  <c r="V15" i="20"/>
  <c r="T73" i="20"/>
  <c r="T15" i="20"/>
  <c r="S73" i="20"/>
  <c r="S15" i="20"/>
  <c r="R73" i="20"/>
  <c r="R15" i="20"/>
  <c r="Q73" i="20"/>
  <c r="Q15" i="20"/>
  <c r="P73" i="20"/>
  <c r="O73" i="20"/>
  <c r="O15" i="20"/>
  <c r="N73" i="20"/>
  <c r="N15" i="20"/>
  <c r="M15" i="20"/>
  <c r="M73" i="20"/>
  <c r="L74" i="20"/>
  <c r="M119" i="20" s="1"/>
  <c r="L16" i="20"/>
  <c r="I73" i="20"/>
  <c r="I15" i="20"/>
  <c r="F73" i="20"/>
  <c r="F15" i="20"/>
  <c r="S77" i="1"/>
  <c r="S76" i="1"/>
  <c r="S75" i="1"/>
  <c r="S74" i="1"/>
  <c r="AB77" i="1"/>
  <c r="T77" i="1"/>
  <c r="AB76" i="1"/>
  <c r="T76" i="1"/>
  <c r="AB75" i="1"/>
  <c r="J75" i="1"/>
  <c r="T74" i="1"/>
  <c r="S58" i="2"/>
  <c r="AB58" i="2"/>
  <c r="T58" i="2"/>
  <c r="K58" i="2"/>
  <c r="S58" i="1"/>
  <c r="S57" i="1"/>
  <c r="T58" i="1"/>
  <c r="K58" i="1"/>
  <c r="S136" i="2"/>
  <c r="Q136" i="2" s="1"/>
  <c r="S137" i="1"/>
  <c r="Q137" i="1" s="1"/>
  <c r="T136" i="2"/>
  <c r="T137" i="1"/>
  <c r="L115" i="1"/>
  <c r="R119" i="20" l="1"/>
  <c r="S48" i="24"/>
  <c r="U103" i="20"/>
  <c r="AK14" i="20"/>
  <c r="AK72" i="20"/>
  <c r="AI72" i="20"/>
  <c r="AI14" i="20"/>
  <c r="AH14" i="20"/>
  <c r="AH72" i="20"/>
  <c r="AF14" i="20"/>
  <c r="AF72" i="20"/>
  <c r="AA72" i="20"/>
  <c r="AA14" i="20"/>
  <c r="X72" i="20"/>
  <c r="X14" i="20"/>
  <c r="W74" i="20"/>
  <c r="W16" i="20"/>
  <c r="U72" i="20"/>
  <c r="J72" i="20"/>
  <c r="J14" i="20"/>
  <c r="H16" i="20"/>
  <c r="H74" i="20"/>
  <c r="G14" i="20"/>
  <c r="G72" i="20"/>
  <c r="E73" i="20"/>
  <c r="E15" i="20"/>
  <c r="D73" i="20"/>
  <c r="D15" i="20"/>
  <c r="C72" i="20"/>
  <c r="C14" i="20"/>
  <c r="B72" i="20"/>
  <c r="B14" i="20"/>
  <c r="AJ74" i="20"/>
  <c r="AJ16" i="20"/>
  <c r="AG74" i="20"/>
  <c r="AG16" i="20"/>
  <c r="AE75" i="20"/>
  <c r="AE17" i="20"/>
  <c r="AD74" i="20"/>
  <c r="AD16" i="20"/>
  <c r="AC75" i="20"/>
  <c r="AC17" i="20"/>
  <c r="AB74" i="20"/>
  <c r="AB16" i="20"/>
  <c r="Z74" i="20"/>
  <c r="Z16" i="20"/>
  <c r="Y74" i="20"/>
  <c r="Y16" i="20"/>
  <c r="V74" i="20"/>
  <c r="V16" i="20"/>
  <c r="T74" i="20"/>
  <c r="T16" i="20"/>
  <c r="S74" i="20"/>
  <c r="S16" i="20"/>
  <c r="R16" i="20"/>
  <c r="R74" i="20"/>
  <c r="Q74" i="20"/>
  <c r="Q16" i="20"/>
  <c r="P74" i="20"/>
  <c r="O74" i="20"/>
  <c r="O16" i="20"/>
  <c r="N74" i="20"/>
  <c r="N16" i="20"/>
  <c r="M16" i="20"/>
  <c r="M74" i="20"/>
  <c r="L75" i="20"/>
  <c r="L17" i="20"/>
  <c r="I74" i="20"/>
  <c r="I16" i="20"/>
  <c r="F74" i="20"/>
  <c r="F16" i="20"/>
  <c r="L136" i="2"/>
  <c r="L137" i="1"/>
  <c r="K106" i="2"/>
  <c r="U104" i="20" l="1"/>
  <c r="AK73" i="20"/>
  <c r="AK15" i="20"/>
  <c r="AI15" i="20"/>
  <c r="AI73" i="20"/>
  <c r="AH15" i="20"/>
  <c r="AH73" i="20"/>
  <c r="AF73" i="20"/>
  <c r="AF15" i="20"/>
  <c r="AA73" i="20"/>
  <c r="AA15" i="20"/>
  <c r="X73" i="20"/>
  <c r="X15" i="20"/>
  <c r="W17" i="20"/>
  <c r="W75" i="20"/>
  <c r="U73" i="20"/>
  <c r="J73" i="20"/>
  <c r="J15" i="20"/>
  <c r="H17" i="20"/>
  <c r="H75" i="20"/>
  <c r="G15" i="20"/>
  <c r="G73" i="20"/>
  <c r="E16" i="20"/>
  <c r="E74" i="20"/>
  <c r="D74" i="20"/>
  <c r="D16" i="20"/>
  <c r="C15" i="20"/>
  <c r="C73" i="20"/>
  <c r="B73" i="20"/>
  <c r="B15" i="20"/>
  <c r="AJ17" i="20"/>
  <c r="AJ75" i="20"/>
  <c r="AG75" i="20"/>
  <c r="AG17" i="20"/>
  <c r="AE18" i="20"/>
  <c r="AE76" i="20"/>
  <c r="AD75" i="20"/>
  <c r="AD17" i="20"/>
  <c r="AC76" i="20"/>
  <c r="AC18" i="20"/>
  <c r="AB75" i="20"/>
  <c r="AB17" i="20"/>
  <c r="Z75" i="20"/>
  <c r="Z17" i="20"/>
  <c r="Y75" i="20"/>
  <c r="Y17" i="20"/>
  <c r="V75" i="20"/>
  <c r="V17" i="20"/>
  <c r="T17" i="20"/>
  <c r="T75" i="20"/>
  <c r="S17" i="20"/>
  <c r="S75" i="20"/>
  <c r="R75" i="20"/>
  <c r="R17" i="20"/>
  <c r="Q75" i="20"/>
  <c r="Q17" i="20"/>
  <c r="P75" i="20"/>
  <c r="O75" i="20"/>
  <c r="O17" i="20"/>
  <c r="N75" i="20"/>
  <c r="N17" i="20"/>
  <c r="M75" i="20"/>
  <c r="M17" i="20"/>
  <c r="L18" i="20"/>
  <c r="L76" i="20"/>
  <c r="I17" i="20"/>
  <c r="I75" i="20"/>
  <c r="F75" i="20"/>
  <c r="F17" i="20"/>
  <c r="K106" i="1"/>
  <c r="E8" i="1"/>
  <c r="K123" i="1"/>
  <c r="K124" i="2"/>
  <c r="K123" i="2"/>
  <c r="K124" i="1"/>
  <c r="K34" i="1"/>
  <c r="K98" i="2"/>
  <c r="K98" i="1"/>
  <c r="K105" i="1"/>
  <c r="K102" i="1"/>
  <c r="S98" i="2"/>
  <c r="T98" i="2"/>
  <c r="S98" i="1"/>
  <c r="T98" i="1"/>
  <c r="L110" i="1" l="1"/>
  <c r="T103" i="1"/>
  <c r="Q103" i="1"/>
  <c r="R103" i="1" s="1"/>
  <c r="V103" i="1" s="1"/>
  <c r="J103" i="1"/>
  <c r="N110" i="1"/>
  <c r="L107" i="1"/>
  <c r="N107" i="1" s="1"/>
  <c r="P110" i="1"/>
  <c r="K110" i="1" s="1"/>
  <c r="J106" i="1"/>
  <c r="J107" i="1"/>
  <c r="Q107" i="1"/>
  <c r="Q21" i="1"/>
  <c r="J21" i="1"/>
  <c r="Q19" i="1"/>
  <c r="J19" i="1"/>
  <c r="Q119" i="1"/>
  <c r="L119" i="1"/>
  <c r="N119" i="1" s="1"/>
  <c r="J119" i="1"/>
  <c r="J77" i="1"/>
  <c r="S68" i="1"/>
  <c r="L78" i="1"/>
  <c r="S78" i="1" s="1"/>
  <c r="T68" i="1"/>
  <c r="Q78" i="1"/>
  <c r="R78" i="1" s="1"/>
  <c r="P97" i="1"/>
  <c r="Q79" i="1"/>
  <c r="R79" i="1" s="1"/>
  <c r="J29" i="25"/>
  <c r="M29" i="25" s="1"/>
  <c r="J29" i="28"/>
  <c r="M29" i="28" s="1"/>
  <c r="S79" i="1" s="1"/>
  <c r="J54" i="15"/>
  <c r="M54" i="15" s="1"/>
  <c r="R54" i="15" s="1"/>
  <c r="S54" i="15" s="1"/>
  <c r="Q84" i="1"/>
  <c r="R84" i="1" s="1"/>
  <c r="Q126" i="1"/>
  <c r="Q125" i="1"/>
  <c r="J126" i="1"/>
  <c r="J125" i="1"/>
  <c r="V133" i="1"/>
  <c r="Q64" i="1"/>
  <c r="J64" i="1"/>
  <c r="Q61" i="1"/>
  <c r="J61" i="1"/>
  <c r="Q62" i="1"/>
  <c r="J62" i="1"/>
  <c r="Q63" i="1"/>
  <c r="J63" i="1"/>
  <c r="J109" i="21"/>
  <c r="M109" i="21" s="1"/>
  <c r="J109" i="22"/>
  <c r="M109" i="22" s="1"/>
  <c r="U105" i="20"/>
  <c r="AK16" i="20"/>
  <c r="AK74" i="20"/>
  <c r="AI74" i="20"/>
  <c r="AI16" i="20"/>
  <c r="AH74" i="20"/>
  <c r="AH16" i="20"/>
  <c r="AF16" i="20"/>
  <c r="AF74" i="20"/>
  <c r="AA16" i="20"/>
  <c r="AA74" i="20"/>
  <c r="X74" i="20"/>
  <c r="X16" i="20"/>
  <c r="W18" i="20"/>
  <c r="W76" i="20"/>
  <c r="U74" i="20"/>
  <c r="J16" i="20"/>
  <c r="J74" i="20"/>
  <c r="H76" i="20"/>
  <c r="H18" i="20"/>
  <c r="G74" i="20"/>
  <c r="G16" i="20"/>
  <c r="E75" i="20"/>
  <c r="E17" i="20"/>
  <c r="D17" i="20"/>
  <c r="D75" i="20"/>
  <c r="C74" i="20"/>
  <c r="C16" i="20"/>
  <c r="B16" i="20"/>
  <c r="B74" i="20"/>
  <c r="AJ76" i="20"/>
  <c r="AJ18" i="20"/>
  <c r="AG76" i="20"/>
  <c r="AG18" i="20"/>
  <c r="AE19" i="20"/>
  <c r="AE77" i="20"/>
  <c r="AD18" i="20"/>
  <c r="AD76" i="20"/>
  <c r="AC19" i="20"/>
  <c r="AC77" i="20"/>
  <c r="AB76" i="20"/>
  <c r="AB18" i="20"/>
  <c r="Z76" i="20"/>
  <c r="Z18" i="20"/>
  <c r="Y18" i="20"/>
  <c r="Y76" i="20"/>
  <c r="V76" i="20"/>
  <c r="V18" i="20"/>
  <c r="T76" i="20"/>
  <c r="T18" i="20"/>
  <c r="S18" i="20"/>
  <c r="S76" i="20"/>
  <c r="R76" i="20"/>
  <c r="R18" i="20"/>
  <c r="Q76" i="20"/>
  <c r="Q18" i="20"/>
  <c r="P76" i="20"/>
  <c r="O18" i="20"/>
  <c r="O76" i="20"/>
  <c r="N76" i="20"/>
  <c r="N18" i="20"/>
  <c r="M76" i="20"/>
  <c r="M18" i="20"/>
  <c r="L19" i="20"/>
  <c r="L77" i="20"/>
  <c r="I76" i="20"/>
  <c r="I18" i="20"/>
  <c r="F76" i="20"/>
  <c r="F18" i="20"/>
  <c r="Q83" i="1"/>
  <c r="J59" i="20"/>
  <c r="M59" i="20" s="1"/>
  <c r="S91" i="1"/>
  <c r="S90" i="1"/>
  <c r="Q91" i="1"/>
  <c r="R91" i="1" s="1"/>
  <c r="Q90" i="1"/>
  <c r="R90" i="1" s="1"/>
  <c r="Q130" i="1"/>
  <c r="Q129" i="1"/>
  <c r="J26" i="1"/>
  <c r="J133" i="19"/>
  <c r="M133" i="19" s="1"/>
  <c r="J65" i="19"/>
  <c r="M65" i="19" s="1"/>
  <c r="L74" i="1"/>
  <c r="N74" i="1" s="1"/>
  <c r="Q75" i="1"/>
  <c r="R75" i="1" s="1"/>
  <c r="J74" i="1"/>
  <c r="L76" i="1"/>
  <c r="N76" i="1" s="1"/>
  <c r="V76" i="1" s="1"/>
  <c r="Q77" i="1"/>
  <c r="J76" i="1"/>
  <c r="L77" i="1"/>
  <c r="N77" i="1" s="1"/>
  <c r="L75" i="1"/>
  <c r="Q74" i="1"/>
  <c r="Q76" i="1"/>
  <c r="V137" i="1"/>
  <c r="U137" i="1" s="1"/>
  <c r="Q58" i="1"/>
  <c r="J58" i="1"/>
  <c r="Q115" i="1"/>
  <c r="T119" i="2"/>
  <c r="T118" i="2"/>
  <c r="T118" i="1"/>
  <c r="L51" i="2"/>
  <c r="K120" i="1"/>
  <c r="J42" i="2"/>
  <c r="L115" i="2"/>
  <c r="U103" i="1" l="1"/>
  <c r="Q110" i="1"/>
  <c r="R110" i="1" s="1"/>
  <c r="V110" i="1" s="1"/>
  <c r="U110" i="1" s="1"/>
  <c r="O110" i="1"/>
  <c r="R19" i="1"/>
  <c r="V19" i="1" s="1"/>
  <c r="U19" i="1" s="1"/>
  <c r="R21" i="1"/>
  <c r="V21" i="1" s="1"/>
  <c r="U21" i="1" s="1"/>
  <c r="R107" i="1"/>
  <c r="V107" i="1" s="1"/>
  <c r="R119" i="1"/>
  <c r="V119" i="1" s="1"/>
  <c r="U119" i="1" s="1"/>
  <c r="R77" i="1"/>
  <c r="V77" i="1" s="1"/>
  <c r="U77" i="1" s="1"/>
  <c r="V78" i="1"/>
  <c r="U78" i="1" s="1"/>
  <c r="R29" i="28"/>
  <c r="S29" i="28" s="1"/>
  <c r="V79" i="1" s="1"/>
  <c r="U79" i="1" s="1"/>
  <c r="S84" i="1"/>
  <c r="R29" i="25"/>
  <c r="S29" i="25" s="1"/>
  <c r="V84" i="1" s="1"/>
  <c r="R60" i="20"/>
  <c r="R125" i="1"/>
  <c r="V125" i="1" s="1"/>
  <c r="U125" i="1" s="1"/>
  <c r="R126" i="1"/>
  <c r="V126" i="1" s="1"/>
  <c r="U126" i="1" s="1"/>
  <c r="R61" i="1"/>
  <c r="V61" i="1" s="1"/>
  <c r="U61" i="1" s="1"/>
  <c r="S83" i="1"/>
  <c r="V83" i="1" s="1"/>
  <c r="V50" i="23"/>
  <c r="R64" i="1"/>
  <c r="V64" i="1" s="1"/>
  <c r="U64" i="1" s="1"/>
  <c r="R63" i="1"/>
  <c r="V63" i="1" s="1"/>
  <c r="U63" i="1" s="1"/>
  <c r="R62" i="1"/>
  <c r="V62" i="1" s="1"/>
  <c r="U62" i="1" s="1"/>
  <c r="R109" i="22"/>
  <c r="S109" i="22" s="1"/>
  <c r="S97" i="1"/>
  <c r="S96" i="1"/>
  <c r="R109" i="21"/>
  <c r="S109" i="21" s="1"/>
  <c r="U106" i="20"/>
  <c r="AK17" i="20"/>
  <c r="AK75" i="20"/>
  <c r="AI17" i="20"/>
  <c r="AI75" i="20"/>
  <c r="AH17" i="20"/>
  <c r="AH75" i="20"/>
  <c r="AF17" i="20"/>
  <c r="AF75" i="20"/>
  <c r="AA75" i="20"/>
  <c r="AA17" i="20"/>
  <c r="X17" i="20"/>
  <c r="X75" i="20"/>
  <c r="W77" i="20"/>
  <c r="W19" i="20"/>
  <c r="U75" i="20"/>
  <c r="J17" i="20"/>
  <c r="J75" i="20"/>
  <c r="H77" i="20"/>
  <c r="H19" i="20"/>
  <c r="G75" i="20"/>
  <c r="G17" i="20"/>
  <c r="E76" i="20"/>
  <c r="E18" i="20"/>
  <c r="D18" i="20"/>
  <c r="D76" i="20"/>
  <c r="C75" i="20"/>
  <c r="C17" i="20"/>
  <c r="B75" i="20"/>
  <c r="B17" i="20"/>
  <c r="AJ19" i="20"/>
  <c r="AJ77" i="20"/>
  <c r="AG19" i="20"/>
  <c r="AG77" i="20"/>
  <c r="AE78" i="20"/>
  <c r="AE20" i="20"/>
  <c r="AD77" i="20"/>
  <c r="AD19" i="20"/>
  <c r="AC20" i="20"/>
  <c r="AC78" i="20"/>
  <c r="AB19" i="20"/>
  <c r="AB77" i="20"/>
  <c r="Z19" i="20"/>
  <c r="Z77" i="20"/>
  <c r="Y19" i="20"/>
  <c r="Y77" i="20"/>
  <c r="V19" i="20"/>
  <c r="V77" i="20"/>
  <c r="T77" i="20"/>
  <c r="T19" i="20"/>
  <c r="S77" i="20"/>
  <c r="S19" i="20"/>
  <c r="R19" i="20"/>
  <c r="R77" i="20"/>
  <c r="Q19" i="20"/>
  <c r="Q77" i="20"/>
  <c r="P77" i="20"/>
  <c r="O19" i="20"/>
  <c r="O77" i="20"/>
  <c r="N19" i="20"/>
  <c r="N77" i="20"/>
  <c r="M19" i="20"/>
  <c r="M77" i="20"/>
  <c r="L78" i="20"/>
  <c r="L20" i="20"/>
  <c r="I77" i="20"/>
  <c r="I19" i="20"/>
  <c r="F19" i="20"/>
  <c r="F77" i="20"/>
  <c r="R59" i="20"/>
  <c r="S59" i="20" s="1"/>
  <c r="V90" i="1"/>
  <c r="U90" i="1" s="1"/>
  <c r="V91" i="1"/>
  <c r="U91" i="1" s="1"/>
  <c r="S26" i="1"/>
  <c r="R65" i="19"/>
  <c r="S65" i="19" s="1"/>
  <c r="S25" i="2"/>
  <c r="V25" i="2" s="1"/>
  <c r="U25" i="2" s="1"/>
  <c r="R133" i="19"/>
  <c r="N75" i="1"/>
  <c r="V75" i="1" s="1"/>
  <c r="U75" i="1" s="1"/>
  <c r="R76" i="1"/>
  <c r="U76" i="1" s="1"/>
  <c r="R74" i="1"/>
  <c r="V74" i="1" s="1"/>
  <c r="U74" i="1" s="1"/>
  <c r="R58" i="1"/>
  <c r="V58" i="1" s="1"/>
  <c r="U58" i="1" s="1"/>
  <c r="S118" i="1"/>
  <c r="U107" i="1" l="1"/>
  <c r="U84" i="1"/>
  <c r="S60" i="20"/>
  <c r="U107" i="20"/>
  <c r="AK76" i="20"/>
  <c r="AK18" i="20"/>
  <c r="AI76" i="20"/>
  <c r="AI18" i="20"/>
  <c r="AH76" i="20"/>
  <c r="AH18" i="20"/>
  <c r="AF76" i="20"/>
  <c r="AF18" i="20"/>
  <c r="AA76" i="20"/>
  <c r="AA18" i="20"/>
  <c r="X18" i="20"/>
  <c r="X76" i="20"/>
  <c r="W78" i="20"/>
  <c r="W20" i="20"/>
  <c r="U76" i="20"/>
  <c r="J76" i="20"/>
  <c r="J18" i="20"/>
  <c r="H20" i="20"/>
  <c r="H78" i="20"/>
  <c r="G18" i="20"/>
  <c r="G76" i="20"/>
  <c r="E77" i="20"/>
  <c r="E19" i="20"/>
  <c r="D19" i="20"/>
  <c r="D77" i="20"/>
  <c r="C76" i="20"/>
  <c r="C18" i="20"/>
  <c r="B76" i="20"/>
  <c r="B18" i="20"/>
  <c r="AJ20" i="20"/>
  <c r="AJ78" i="20"/>
  <c r="AG20" i="20"/>
  <c r="AG78" i="20"/>
  <c r="AE21" i="20"/>
  <c r="AE79" i="20"/>
  <c r="AD78" i="20"/>
  <c r="AD20" i="20"/>
  <c r="AC21" i="20"/>
  <c r="AC79" i="20"/>
  <c r="AB78" i="20"/>
  <c r="AB20" i="20"/>
  <c r="Z20" i="20"/>
  <c r="Z78" i="20"/>
  <c r="Y20" i="20"/>
  <c r="Y78" i="20"/>
  <c r="V20" i="20"/>
  <c r="V78" i="20"/>
  <c r="T20" i="20"/>
  <c r="T78" i="20"/>
  <c r="S20" i="20"/>
  <c r="S78" i="20"/>
  <c r="R20" i="20"/>
  <c r="R78" i="20"/>
  <c r="Q20" i="20"/>
  <c r="Q78" i="20"/>
  <c r="P78" i="20"/>
  <c r="O20" i="20"/>
  <c r="O78" i="20"/>
  <c r="N20" i="20"/>
  <c r="N78" i="20"/>
  <c r="M20" i="20"/>
  <c r="M78" i="20"/>
  <c r="L21" i="20"/>
  <c r="L79" i="20"/>
  <c r="I20" i="20"/>
  <c r="I78" i="20"/>
  <c r="F20" i="20"/>
  <c r="F78" i="20"/>
  <c r="S133" i="19"/>
  <c r="V26" i="1"/>
  <c r="U26" i="1"/>
  <c r="K102" i="2"/>
  <c r="U108" i="20" l="1"/>
  <c r="AK19" i="20"/>
  <c r="AK77" i="20"/>
  <c r="AI77" i="20"/>
  <c r="AI19" i="20"/>
  <c r="AH77" i="20"/>
  <c r="AH19" i="20"/>
  <c r="AF19" i="20"/>
  <c r="AF77" i="20"/>
  <c r="AA19" i="20"/>
  <c r="AA77" i="20"/>
  <c r="X19" i="20"/>
  <c r="X77" i="20"/>
  <c r="W79" i="20"/>
  <c r="W21" i="20"/>
  <c r="U77" i="20"/>
  <c r="J19" i="20"/>
  <c r="J77" i="20"/>
  <c r="H79" i="20"/>
  <c r="H21" i="20"/>
  <c r="G19" i="20"/>
  <c r="G77" i="20"/>
  <c r="E78" i="20"/>
  <c r="E20" i="20"/>
  <c r="D20" i="20"/>
  <c r="D78" i="20"/>
  <c r="C77" i="20"/>
  <c r="C19" i="20"/>
  <c r="B19" i="20"/>
  <c r="B77" i="20"/>
  <c r="AJ21" i="20"/>
  <c r="AJ80" i="20" s="1"/>
  <c r="AJ79" i="20"/>
  <c r="AG79" i="20"/>
  <c r="AG21" i="20"/>
  <c r="AE22" i="20"/>
  <c r="AE80" i="20"/>
  <c r="AD79" i="20"/>
  <c r="AD21" i="20"/>
  <c r="AC22" i="20"/>
  <c r="AC80" i="20"/>
  <c r="AB21" i="20"/>
  <c r="AB79" i="20"/>
  <c r="Z21" i="20"/>
  <c r="Z79" i="20"/>
  <c r="Y79" i="20"/>
  <c r="Y21" i="20"/>
  <c r="V21" i="20"/>
  <c r="V79" i="20"/>
  <c r="T21" i="20"/>
  <c r="T79" i="20"/>
  <c r="S21" i="20"/>
  <c r="S79" i="20"/>
  <c r="R21" i="20"/>
  <c r="R79" i="20"/>
  <c r="Q21" i="20"/>
  <c r="Q79" i="20"/>
  <c r="P79" i="20"/>
  <c r="O21" i="20"/>
  <c r="O79" i="20"/>
  <c r="N21" i="20"/>
  <c r="N79" i="20"/>
  <c r="M21" i="20"/>
  <c r="M79" i="20"/>
  <c r="L22" i="20"/>
  <c r="L80" i="20"/>
  <c r="I21" i="20"/>
  <c r="I79" i="20"/>
  <c r="F21" i="20"/>
  <c r="F79" i="20"/>
  <c r="U109" i="20" l="1"/>
  <c r="AK20" i="20"/>
  <c r="AK79" i="20" s="1"/>
  <c r="AK78" i="20"/>
  <c r="AI78" i="20"/>
  <c r="AI20" i="20"/>
  <c r="AH78" i="20"/>
  <c r="AH20" i="20"/>
  <c r="AF78" i="20"/>
  <c r="AF20" i="20"/>
  <c r="AA20" i="20"/>
  <c r="AA78" i="20"/>
  <c r="X78" i="20"/>
  <c r="X20" i="20"/>
  <c r="W80" i="20"/>
  <c r="W22" i="20"/>
  <c r="U78" i="20"/>
  <c r="J20" i="20"/>
  <c r="J78" i="20"/>
  <c r="H22" i="20"/>
  <c r="H80" i="20"/>
  <c r="G78" i="20"/>
  <c r="G20" i="20"/>
  <c r="E21" i="20"/>
  <c r="E79" i="20"/>
  <c r="D21" i="20"/>
  <c r="D79" i="20"/>
  <c r="C78" i="20"/>
  <c r="C20" i="20"/>
  <c r="B78" i="20"/>
  <c r="B20" i="20"/>
  <c r="AG22" i="20"/>
  <c r="AG80" i="20"/>
  <c r="AE23" i="20"/>
  <c r="AE81" i="20"/>
  <c r="AD22" i="20"/>
  <c r="AD80" i="20"/>
  <c r="AC81" i="20"/>
  <c r="AC23" i="20"/>
  <c r="AB22" i="20"/>
  <c r="AB80" i="20"/>
  <c r="Z80" i="20"/>
  <c r="Z22" i="20"/>
  <c r="Y22" i="20"/>
  <c r="Y80" i="20"/>
  <c r="V80" i="20"/>
  <c r="V22" i="20"/>
  <c r="T22" i="20"/>
  <c r="T80" i="20"/>
  <c r="S80" i="20"/>
  <c r="S22" i="20"/>
  <c r="R22" i="20"/>
  <c r="R80" i="20"/>
  <c r="Q22" i="20"/>
  <c r="Q80" i="20"/>
  <c r="P80" i="20"/>
  <c r="O22" i="20"/>
  <c r="O80" i="20"/>
  <c r="N22" i="20"/>
  <c r="N80" i="20"/>
  <c r="M22" i="20"/>
  <c r="M80" i="20"/>
  <c r="L23" i="20"/>
  <c r="L81" i="20"/>
  <c r="I80" i="20"/>
  <c r="I22" i="20"/>
  <c r="F22" i="20"/>
  <c r="F80" i="20"/>
  <c r="S52" i="1"/>
  <c r="S52" i="2"/>
  <c r="T52" i="2"/>
  <c r="N52" i="2"/>
  <c r="K52" i="2" s="1"/>
  <c r="T52" i="1"/>
  <c r="N52" i="1"/>
  <c r="K52" i="1" s="1"/>
  <c r="S20" i="1"/>
  <c r="U110" i="20" l="1"/>
  <c r="AI21" i="20"/>
  <c r="AI79" i="20"/>
  <c r="AH79" i="20"/>
  <c r="AH21" i="20"/>
  <c r="AF79" i="20"/>
  <c r="AF21" i="20"/>
  <c r="AA79" i="20"/>
  <c r="AA21" i="20"/>
  <c r="X79" i="20"/>
  <c r="X21" i="20"/>
  <c r="W81" i="20"/>
  <c r="W23" i="20"/>
  <c r="U79" i="20"/>
  <c r="J79" i="20"/>
  <c r="J21" i="20"/>
  <c r="H23" i="20"/>
  <c r="H81" i="20"/>
  <c r="G79" i="20"/>
  <c r="G21" i="20"/>
  <c r="E22" i="20"/>
  <c r="E80" i="20"/>
  <c r="D80" i="20"/>
  <c r="D22" i="20"/>
  <c r="C79" i="20"/>
  <c r="C21" i="20"/>
  <c r="B21" i="20"/>
  <c r="B79" i="20"/>
  <c r="AG81" i="20"/>
  <c r="AG23" i="20"/>
  <c r="AE82" i="20"/>
  <c r="AE24" i="20"/>
  <c r="AD23" i="20"/>
  <c r="AD81" i="20"/>
  <c r="AC82" i="20"/>
  <c r="AC24" i="20"/>
  <c r="AB23" i="20"/>
  <c r="AB81" i="20"/>
  <c r="Z23" i="20"/>
  <c r="Z81" i="20"/>
  <c r="Y23" i="20"/>
  <c r="Y81" i="20"/>
  <c r="V23" i="20"/>
  <c r="V81" i="20"/>
  <c r="T23" i="20"/>
  <c r="T81" i="20"/>
  <c r="S23" i="20"/>
  <c r="S81" i="20"/>
  <c r="R81" i="20"/>
  <c r="R23" i="20"/>
  <c r="Q81" i="20"/>
  <c r="Q23" i="20"/>
  <c r="P81" i="20"/>
  <c r="O23" i="20"/>
  <c r="O81" i="20"/>
  <c r="N23" i="20"/>
  <c r="N81" i="20"/>
  <c r="M81" i="20"/>
  <c r="M23" i="20"/>
  <c r="L82" i="20"/>
  <c r="L24" i="20"/>
  <c r="I23" i="20"/>
  <c r="I81" i="20"/>
  <c r="F23" i="20"/>
  <c r="F81" i="20"/>
  <c r="G162" i="18"/>
  <c r="D162" i="18"/>
  <c r="G108" i="18"/>
  <c r="D108" i="18"/>
  <c r="G54" i="18"/>
  <c r="D54" i="18"/>
  <c r="U111" i="20" l="1"/>
  <c r="AI22" i="20"/>
  <c r="AI81" i="20" s="1"/>
  <c r="AI80" i="20"/>
  <c r="AH22" i="20"/>
  <c r="AH80" i="20"/>
  <c r="AF80" i="20"/>
  <c r="AF22" i="20"/>
  <c r="AA22" i="20"/>
  <c r="AA80" i="20"/>
  <c r="X80" i="20"/>
  <c r="X22" i="20"/>
  <c r="W82" i="20"/>
  <c r="W24" i="20"/>
  <c r="U80" i="20"/>
  <c r="J80" i="20"/>
  <c r="J22" i="20"/>
  <c r="H24" i="20"/>
  <c r="H82" i="20"/>
  <c r="G22" i="20"/>
  <c r="G80" i="20"/>
  <c r="E81" i="20"/>
  <c r="E23" i="20"/>
  <c r="D81" i="20"/>
  <c r="D23" i="20"/>
  <c r="C22" i="20"/>
  <c r="C80" i="20"/>
  <c r="B80" i="20"/>
  <c r="B22" i="20"/>
  <c r="AG24" i="20"/>
  <c r="AG83" i="20" s="1"/>
  <c r="AG82" i="20"/>
  <c r="AE25" i="20"/>
  <c r="AE83" i="20"/>
  <c r="AD82" i="20"/>
  <c r="AD24" i="20"/>
  <c r="AC83" i="20"/>
  <c r="AC25" i="20"/>
  <c r="AB24" i="20"/>
  <c r="AB82" i="20"/>
  <c r="Z82" i="20"/>
  <c r="Z24" i="20"/>
  <c r="Y24" i="20"/>
  <c r="Y82" i="20"/>
  <c r="V24" i="20"/>
  <c r="V82" i="20"/>
  <c r="T82" i="20"/>
  <c r="T24" i="20"/>
  <c r="S24" i="20"/>
  <c r="S82" i="20"/>
  <c r="R24" i="20"/>
  <c r="R82" i="20"/>
  <c r="Q82" i="20"/>
  <c r="Q24" i="20"/>
  <c r="P82" i="20"/>
  <c r="O24" i="20"/>
  <c r="O82" i="20"/>
  <c r="N24" i="20"/>
  <c r="N82" i="20"/>
  <c r="M82" i="20"/>
  <c r="M24" i="20"/>
  <c r="L25" i="20"/>
  <c r="L83" i="20"/>
  <c r="I24" i="20"/>
  <c r="I82" i="20"/>
  <c r="F24" i="20"/>
  <c r="F82" i="20"/>
  <c r="T134" i="2"/>
  <c r="T135" i="1"/>
  <c r="T134" i="1"/>
  <c r="A115" i="18"/>
  <c r="A116" i="18" s="1"/>
  <c r="A117" i="18" s="1"/>
  <c r="A118" i="18" s="1"/>
  <c r="A119" i="18" s="1"/>
  <c r="A120" i="18" s="1"/>
  <c r="A121" i="18" s="1"/>
  <c r="A122" i="18" s="1"/>
  <c r="A123" i="18" s="1"/>
  <c r="A124" i="18" s="1"/>
  <c r="A125" i="18" s="1"/>
  <c r="A126" i="18" s="1"/>
  <c r="A127" i="18" s="1"/>
  <c r="A128" i="18" s="1"/>
  <c r="A129" i="18" s="1"/>
  <c r="A130" i="18" s="1"/>
  <c r="A131" i="18" s="1"/>
  <c r="A132" i="18" s="1"/>
  <c r="A133" i="18" s="1"/>
  <c r="A134" i="18" s="1"/>
  <c r="A135" i="18" s="1"/>
  <c r="A136" i="18" s="1"/>
  <c r="A137" i="18" s="1"/>
  <c r="A138" i="18" s="1"/>
  <c r="A139" i="18" s="1"/>
  <c r="A140" i="18" s="1"/>
  <c r="A141" i="18" s="1"/>
  <c r="A142" i="18" s="1"/>
  <c r="A143" i="18" s="1"/>
  <c r="A144" i="18" s="1"/>
  <c r="A145" i="18" s="1"/>
  <c r="A146" i="18" s="1"/>
  <c r="A147" i="18" s="1"/>
  <c r="A148" i="18" s="1"/>
  <c r="A149" i="18" s="1"/>
  <c r="A150" i="18" s="1"/>
  <c r="A151" i="18" s="1"/>
  <c r="A152" i="18" s="1"/>
  <c r="A153" i="18" s="1"/>
  <c r="A154" i="18" s="1"/>
  <c r="A155" i="18" s="1"/>
  <c r="A156" i="18" s="1"/>
  <c r="A157" i="18" s="1"/>
  <c r="A158" i="18" s="1"/>
  <c r="C112" i="18"/>
  <c r="D112" i="18" s="1"/>
  <c r="E112" i="18" s="1"/>
  <c r="F112" i="18" s="1"/>
  <c r="G112" i="18" s="1"/>
  <c r="H112" i="18" s="1"/>
  <c r="I112" i="18" s="1"/>
  <c r="J112" i="18" s="1"/>
  <c r="K112" i="18" s="1"/>
  <c r="L112" i="18" s="1"/>
  <c r="M112" i="18" s="1"/>
  <c r="N112" i="18" s="1"/>
  <c r="O112" i="18" s="1"/>
  <c r="P112" i="18" s="1"/>
  <c r="Q112" i="18" s="1"/>
  <c r="R112" i="18" s="1"/>
  <c r="S112" i="18" s="1"/>
  <c r="T112" i="18" s="1"/>
  <c r="U112" i="18" s="1"/>
  <c r="V112" i="18" s="1"/>
  <c r="W112" i="18" s="1"/>
  <c r="X112" i="18" s="1"/>
  <c r="Y112" i="18" s="1"/>
  <c r="Z112" i="18" s="1"/>
  <c r="AA112" i="18" s="1"/>
  <c r="AB112" i="18" s="1"/>
  <c r="AC112" i="18" s="1"/>
  <c r="AD112" i="18" s="1"/>
  <c r="AE112" i="18" s="1"/>
  <c r="AF112" i="18" s="1"/>
  <c r="A61" i="18"/>
  <c r="A62" i="18" s="1"/>
  <c r="A63" i="18" s="1"/>
  <c r="A64" i="18" s="1"/>
  <c r="A65" i="18" s="1"/>
  <c r="A66" i="18" s="1"/>
  <c r="A67" i="18" s="1"/>
  <c r="A68" i="18" s="1"/>
  <c r="A69" i="18" s="1"/>
  <c r="A70" i="18" s="1"/>
  <c r="A71" i="18" s="1"/>
  <c r="A72" i="18" s="1"/>
  <c r="A73" i="18" s="1"/>
  <c r="A74" i="18" s="1"/>
  <c r="A75" i="18" s="1"/>
  <c r="A76" i="18" s="1"/>
  <c r="A77" i="18" s="1"/>
  <c r="A78" i="18" s="1"/>
  <c r="A79" i="18" s="1"/>
  <c r="A80" i="18" s="1"/>
  <c r="A81" i="18" s="1"/>
  <c r="A82" i="18" s="1"/>
  <c r="A83" i="18" s="1"/>
  <c r="A84" i="18" s="1"/>
  <c r="A85" i="18" s="1"/>
  <c r="A86" i="18" s="1"/>
  <c r="A87" i="18" s="1"/>
  <c r="A88" i="18" s="1"/>
  <c r="A89" i="18" s="1"/>
  <c r="A90" i="18" s="1"/>
  <c r="A91" i="18" s="1"/>
  <c r="A92" i="18" s="1"/>
  <c r="A93" i="18" s="1"/>
  <c r="A94" i="18" s="1"/>
  <c r="A95" i="18" s="1"/>
  <c r="A96" i="18" s="1"/>
  <c r="A97" i="18" s="1"/>
  <c r="A98" i="18" s="1"/>
  <c r="A99" i="18" s="1"/>
  <c r="A100" i="18" s="1"/>
  <c r="A101" i="18" s="1"/>
  <c r="A102" i="18" s="1"/>
  <c r="A103" i="18" s="1"/>
  <c r="A104" i="18" s="1"/>
  <c r="C58" i="18"/>
  <c r="D58" i="18" s="1"/>
  <c r="E58" i="18" s="1"/>
  <c r="F58" i="18" s="1"/>
  <c r="G58" i="18" s="1"/>
  <c r="H58" i="18" s="1"/>
  <c r="I58" i="18" s="1"/>
  <c r="J58" i="18" s="1"/>
  <c r="K58" i="18" s="1"/>
  <c r="L58" i="18" s="1"/>
  <c r="M58" i="18" s="1"/>
  <c r="N58" i="18" s="1"/>
  <c r="O58" i="18" s="1"/>
  <c r="P58" i="18" s="1"/>
  <c r="Q58" i="18" s="1"/>
  <c r="R58" i="18" s="1"/>
  <c r="S58" i="18" s="1"/>
  <c r="T58" i="18" s="1"/>
  <c r="U58" i="18" s="1"/>
  <c r="V58" i="18" s="1"/>
  <c r="W58" i="18" s="1"/>
  <c r="X58" i="18" s="1"/>
  <c r="Y58" i="18" s="1"/>
  <c r="Z58" i="18" s="1"/>
  <c r="AA58" i="18" s="1"/>
  <c r="AB58" i="18" s="1"/>
  <c r="AC58" i="18" s="1"/>
  <c r="AD58" i="18" s="1"/>
  <c r="AE58" i="18" s="1"/>
  <c r="AF58" i="18" s="1"/>
  <c r="A7" i="18"/>
  <c r="A8" i="18" s="1"/>
  <c r="A9" i="18" s="1"/>
  <c r="A10" i="18" s="1"/>
  <c r="A11" i="18" s="1"/>
  <c r="A12" i="18" s="1"/>
  <c r="A13" i="18" s="1"/>
  <c r="A14" i="18" s="1"/>
  <c r="A15" i="18" s="1"/>
  <c r="A16" i="18" s="1"/>
  <c r="A17" i="18" s="1"/>
  <c r="A18" i="18" s="1"/>
  <c r="A19" i="18" s="1"/>
  <c r="A20" i="18" s="1"/>
  <c r="A21" i="18" s="1"/>
  <c r="A22" i="18" s="1"/>
  <c r="A23" i="18" s="1"/>
  <c r="A24" i="18" s="1"/>
  <c r="A25" i="18" s="1"/>
  <c r="A26" i="18" s="1"/>
  <c r="A27" i="18" s="1"/>
  <c r="A28" i="18" s="1"/>
  <c r="A29" i="18" s="1"/>
  <c r="A30" i="18" s="1"/>
  <c r="A31" i="18" s="1"/>
  <c r="A32" i="18" s="1"/>
  <c r="A33" i="18" s="1"/>
  <c r="A34" i="18" s="1"/>
  <c r="A35" i="18" s="1"/>
  <c r="A36" i="18" s="1"/>
  <c r="A37" i="18" s="1"/>
  <c r="A38" i="18" s="1"/>
  <c r="A39" i="18" s="1"/>
  <c r="A40" i="18" s="1"/>
  <c r="A41" i="18" s="1"/>
  <c r="A42" i="18" s="1"/>
  <c r="A43" i="18" s="1"/>
  <c r="A44" i="18" s="1"/>
  <c r="A45" i="18" s="1"/>
  <c r="A46" i="18" s="1"/>
  <c r="A47" i="18" s="1"/>
  <c r="A48" i="18" s="1"/>
  <c r="A49" i="18" s="1"/>
  <c r="A50" i="18" s="1"/>
  <c r="C4" i="18"/>
  <c r="D4" i="18" s="1"/>
  <c r="E4" i="18" s="1"/>
  <c r="F4" i="18" s="1"/>
  <c r="G4" i="18" s="1"/>
  <c r="H4" i="18" s="1"/>
  <c r="I4" i="18" s="1"/>
  <c r="J4" i="18" s="1"/>
  <c r="K4" i="18" s="1"/>
  <c r="L4" i="18" s="1"/>
  <c r="M4" i="18" s="1"/>
  <c r="N4" i="18" s="1"/>
  <c r="O4" i="18" s="1"/>
  <c r="P4" i="18" s="1"/>
  <c r="Q4" i="18" s="1"/>
  <c r="R4" i="18" s="1"/>
  <c r="S4" i="18" s="1"/>
  <c r="T4" i="18" s="1"/>
  <c r="U4" i="18" s="1"/>
  <c r="V4" i="18" s="1"/>
  <c r="W4" i="18" s="1"/>
  <c r="X4" i="18" s="1"/>
  <c r="Y4" i="18" s="1"/>
  <c r="Z4" i="18" s="1"/>
  <c r="AA4" i="18" s="1"/>
  <c r="AB4" i="18" s="1"/>
  <c r="AC4" i="18" s="1"/>
  <c r="AD4" i="18" s="1"/>
  <c r="AE4" i="18" s="1"/>
  <c r="AF4" i="18" s="1"/>
  <c r="U112" i="20" l="1"/>
  <c r="AH23" i="20"/>
  <c r="AH82" i="20" s="1"/>
  <c r="AH81" i="20"/>
  <c r="AF81" i="20"/>
  <c r="AF23" i="20"/>
  <c r="AA23" i="20"/>
  <c r="AA81" i="20"/>
  <c r="X81" i="20"/>
  <c r="X23" i="20"/>
  <c r="W25" i="20"/>
  <c r="W83" i="20"/>
  <c r="U81" i="20"/>
  <c r="J81" i="20"/>
  <c r="J23" i="20"/>
  <c r="H25" i="20"/>
  <c r="H83" i="20"/>
  <c r="G23" i="20"/>
  <c r="G81" i="20"/>
  <c r="E24" i="20"/>
  <c r="E82" i="20"/>
  <c r="D24" i="20"/>
  <c r="D82" i="20"/>
  <c r="C81" i="20"/>
  <c r="C23" i="20"/>
  <c r="B81" i="20"/>
  <c r="B23" i="20"/>
  <c r="AE84" i="20"/>
  <c r="AE26" i="20"/>
  <c r="AE85" i="20" s="1"/>
  <c r="AD25" i="20"/>
  <c r="AD83" i="20"/>
  <c r="AC84" i="20"/>
  <c r="AC26" i="20"/>
  <c r="AB25" i="20"/>
  <c r="AB83" i="20"/>
  <c r="Z83" i="20"/>
  <c r="Z25" i="20"/>
  <c r="Y25" i="20"/>
  <c r="Y83" i="20"/>
  <c r="V83" i="20"/>
  <c r="V25" i="20"/>
  <c r="T25" i="20"/>
  <c r="T83" i="20"/>
  <c r="S83" i="20"/>
  <c r="S25" i="20"/>
  <c r="R25" i="20"/>
  <c r="R83" i="20"/>
  <c r="Q25" i="20"/>
  <c r="Q83" i="20"/>
  <c r="P83" i="20"/>
  <c r="O25" i="20"/>
  <c r="O83" i="20"/>
  <c r="N25" i="20"/>
  <c r="N83" i="20"/>
  <c r="M25" i="20"/>
  <c r="M83" i="20"/>
  <c r="L26" i="20"/>
  <c r="L84" i="20"/>
  <c r="I25" i="20"/>
  <c r="I83" i="20"/>
  <c r="F83" i="20"/>
  <c r="F25" i="20"/>
  <c r="S32" i="2"/>
  <c r="S31" i="2"/>
  <c r="S30" i="2"/>
  <c r="T30" i="2"/>
  <c r="K30" i="2"/>
  <c r="AB32" i="2"/>
  <c r="T32" i="2"/>
  <c r="S43" i="2"/>
  <c r="T43" i="2"/>
  <c r="AB43" i="2"/>
  <c r="T31" i="2"/>
  <c r="S33" i="1"/>
  <c r="S32" i="1"/>
  <c r="U114" i="20" l="1"/>
  <c r="U113" i="20"/>
  <c r="AF82" i="20"/>
  <c r="AF24" i="20"/>
  <c r="AA24" i="20"/>
  <c r="AA82" i="20"/>
  <c r="X82" i="20"/>
  <c r="X24" i="20"/>
  <c r="W84" i="20"/>
  <c r="W26" i="20"/>
  <c r="U82" i="20"/>
  <c r="J24" i="20"/>
  <c r="J82" i="20"/>
  <c r="H26" i="20"/>
  <c r="H84" i="20"/>
  <c r="G24" i="20"/>
  <c r="G82" i="20"/>
  <c r="E83" i="20"/>
  <c r="E25" i="20"/>
  <c r="D83" i="20"/>
  <c r="D25" i="20"/>
  <c r="C24" i="20"/>
  <c r="C82" i="20"/>
  <c r="B82" i="20"/>
  <c r="B24" i="20"/>
  <c r="AD26" i="20"/>
  <c r="AD84" i="20"/>
  <c r="AC27" i="20"/>
  <c r="AC85" i="20"/>
  <c r="AB84" i="20"/>
  <c r="AB26" i="20"/>
  <c r="Z84" i="20"/>
  <c r="Z26" i="20"/>
  <c r="Y84" i="20"/>
  <c r="Y26" i="20"/>
  <c r="V26" i="20"/>
  <c r="V84" i="20"/>
  <c r="T84" i="20"/>
  <c r="T26" i="20"/>
  <c r="S26" i="20"/>
  <c r="S84" i="20"/>
  <c r="R84" i="20"/>
  <c r="R26" i="20"/>
  <c r="Q26" i="20"/>
  <c r="Q84" i="20"/>
  <c r="P84" i="20"/>
  <c r="O84" i="20"/>
  <c r="O26" i="20"/>
  <c r="N26" i="20"/>
  <c r="N84" i="20"/>
  <c r="M84" i="20"/>
  <c r="M26" i="20"/>
  <c r="L27" i="20"/>
  <c r="L85" i="20"/>
  <c r="I84" i="20"/>
  <c r="I26" i="20"/>
  <c r="F26" i="20"/>
  <c r="F84" i="20"/>
  <c r="T33" i="1"/>
  <c r="T32" i="1"/>
  <c r="S31" i="1"/>
  <c r="S30" i="1"/>
  <c r="K31" i="1"/>
  <c r="T31" i="1"/>
  <c r="AF25" i="20" l="1"/>
  <c r="AF84" i="20" s="1"/>
  <c r="AF83" i="20"/>
  <c r="AA25" i="20"/>
  <c r="AA83" i="20"/>
  <c r="X25" i="20"/>
  <c r="X83" i="20"/>
  <c r="W85" i="20"/>
  <c r="W27" i="20"/>
  <c r="U83" i="20"/>
  <c r="J25" i="20"/>
  <c r="J83" i="20"/>
  <c r="H27" i="20"/>
  <c r="H85" i="20"/>
  <c r="G25" i="20"/>
  <c r="G83" i="20"/>
  <c r="E84" i="20"/>
  <c r="E26" i="20"/>
  <c r="D84" i="20"/>
  <c r="D26" i="20"/>
  <c r="C83" i="20"/>
  <c r="C25" i="20"/>
  <c r="B83" i="20"/>
  <c r="B25" i="20"/>
  <c r="AD85" i="20"/>
  <c r="AD27" i="20"/>
  <c r="AD86" i="20" s="1"/>
  <c r="AC28" i="20"/>
  <c r="AC87" i="20" s="1"/>
  <c r="AC86" i="20"/>
  <c r="AB85" i="20"/>
  <c r="AB27" i="20"/>
  <c r="Z85" i="20"/>
  <c r="Z27" i="20"/>
  <c r="Y85" i="20"/>
  <c r="Y27" i="20"/>
  <c r="V85" i="20"/>
  <c r="V27" i="20"/>
  <c r="T85" i="20"/>
  <c r="T27" i="20"/>
  <c r="S85" i="20"/>
  <c r="S27" i="20"/>
  <c r="R85" i="20"/>
  <c r="R27" i="20"/>
  <c r="Q85" i="20"/>
  <c r="Q27" i="20"/>
  <c r="P85" i="20"/>
  <c r="O85" i="20"/>
  <c r="O27" i="20"/>
  <c r="N85" i="20"/>
  <c r="N27" i="20"/>
  <c r="M27" i="20"/>
  <c r="M85" i="20"/>
  <c r="L86" i="20"/>
  <c r="L28" i="20"/>
  <c r="I85" i="20"/>
  <c r="I27" i="20"/>
  <c r="F85" i="20"/>
  <c r="F27" i="20"/>
  <c r="S117" i="2"/>
  <c r="S117" i="1"/>
  <c r="S116" i="2"/>
  <c r="S116" i="1"/>
  <c r="T117" i="2"/>
  <c r="K117" i="2"/>
  <c r="T116" i="2"/>
  <c r="K116" i="2"/>
  <c r="T117" i="1"/>
  <c r="K117" i="1"/>
  <c r="T116" i="1"/>
  <c r="K116" i="1"/>
  <c r="AA26" i="20" l="1"/>
  <c r="AA84" i="20"/>
  <c r="X84" i="20"/>
  <c r="X26" i="20"/>
  <c r="W86" i="20"/>
  <c r="W28" i="20"/>
  <c r="U84" i="20"/>
  <c r="J84" i="20"/>
  <c r="J26" i="20"/>
  <c r="H86" i="20"/>
  <c r="H28" i="20"/>
  <c r="G84" i="20"/>
  <c r="G26" i="20"/>
  <c r="E27" i="20"/>
  <c r="E85" i="20"/>
  <c r="D27" i="20"/>
  <c r="D85" i="20"/>
  <c r="C26" i="20"/>
  <c r="C84" i="20"/>
  <c r="B26" i="20"/>
  <c r="B84" i="20"/>
  <c r="AB86" i="20"/>
  <c r="AB28" i="20"/>
  <c r="Z86" i="20"/>
  <c r="Z28" i="20"/>
  <c r="Y86" i="20"/>
  <c r="Y28" i="20"/>
  <c r="V86" i="20"/>
  <c r="V28" i="20"/>
  <c r="T86" i="20"/>
  <c r="T28" i="20"/>
  <c r="S86" i="20"/>
  <c r="S28" i="20"/>
  <c r="R28" i="20"/>
  <c r="R86" i="20"/>
  <c r="Q86" i="20"/>
  <c r="Q28" i="20"/>
  <c r="P86" i="20"/>
  <c r="O86" i="20"/>
  <c r="O28" i="20"/>
  <c r="N86" i="20"/>
  <c r="N28" i="20"/>
  <c r="M28" i="20"/>
  <c r="M86" i="20"/>
  <c r="L87" i="20"/>
  <c r="L29" i="20"/>
  <c r="I28" i="20"/>
  <c r="I86" i="20"/>
  <c r="F86" i="20"/>
  <c r="F28" i="20"/>
  <c r="L51" i="1"/>
  <c r="AA27" i="20" l="1"/>
  <c r="AA85" i="20"/>
  <c r="X85" i="20"/>
  <c r="X27" i="20"/>
  <c r="W29" i="20"/>
  <c r="W87" i="20"/>
  <c r="U85" i="20"/>
  <c r="J85" i="20"/>
  <c r="J27" i="20"/>
  <c r="H29" i="20"/>
  <c r="H87" i="20"/>
  <c r="G27" i="20"/>
  <c r="G85" i="20"/>
  <c r="E28" i="20"/>
  <c r="E86" i="20"/>
  <c r="D28" i="20"/>
  <c r="D86" i="20"/>
  <c r="C27" i="20"/>
  <c r="C85" i="20"/>
  <c r="B85" i="20"/>
  <c r="B27" i="20"/>
  <c r="AB87" i="20"/>
  <c r="AB29" i="20"/>
  <c r="AB88" i="20" s="1"/>
  <c r="Z87" i="20"/>
  <c r="Z29" i="20"/>
  <c r="Y87" i="20"/>
  <c r="Y29" i="20"/>
  <c r="V29" i="20"/>
  <c r="V87" i="20"/>
  <c r="T87" i="20"/>
  <c r="T29" i="20"/>
  <c r="S29" i="20"/>
  <c r="S87" i="20"/>
  <c r="R87" i="20"/>
  <c r="R29" i="20"/>
  <c r="Q87" i="20"/>
  <c r="Q29" i="20"/>
  <c r="P87" i="20"/>
  <c r="O29" i="20"/>
  <c r="O87" i="20"/>
  <c r="N87" i="20"/>
  <c r="N29" i="20"/>
  <c r="M87" i="20"/>
  <c r="M29" i="20"/>
  <c r="L30" i="20"/>
  <c r="L88" i="20"/>
  <c r="I29" i="20"/>
  <c r="I87" i="20"/>
  <c r="F87" i="20"/>
  <c r="F29" i="20"/>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64" i="14"/>
  <c r="AA86" i="20" l="1"/>
  <c r="AA28" i="20"/>
  <c r="X86" i="20"/>
  <c r="X28" i="20"/>
  <c r="W30" i="20"/>
  <c r="W88" i="20"/>
  <c r="U86" i="20"/>
  <c r="J86" i="20"/>
  <c r="J28" i="20"/>
  <c r="H88" i="20"/>
  <c r="H30" i="20"/>
  <c r="G28" i="20"/>
  <c r="G86" i="20"/>
  <c r="E87" i="20"/>
  <c r="E29" i="20"/>
  <c r="D87" i="20"/>
  <c r="D29" i="20"/>
  <c r="C86" i="20"/>
  <c r="C28" i="20"/>
  <c r="B28" i="20"/>
  <c r="B86" i="20"/>
  <c r="Z88" i="20"/>
  <c r="Z30" i="20"/>
  <c r="Y30" i="20"/>
  <c r="Y88" i="20"/>
  <c r="V88" i="20"/>
  <c r="V30" i="20"/>
  <c r="T88" i="20"/>
  <c r="T30" i="20"/>
  <c r="S88" i="20"/>
  <c r="S30" i="20"/>
  <c r="R88" i="20"/>
  <c r="R30" i="20"/>
  <c r="Q88" i="20"/>
  <c r="Q30" i="20"/>
  <c r="P88" i="20"/>
  <c r="O30" i="20"/>
  <c r="O88" i="20"/>
  <c r="N88" i="20"/>
  <c r="N30" i="20"/>
  <c r="M88" i="20"/>
  <c r="M30" i="20"/>
  <c r="L89" i="20"/>
  <c r="L31" i="20"/>
  <c r="I88" i="20"/>
  <c r="I30" i="20"/>
  <c r="F88" i="20"/>
  <c r="F30" i="20"/>
  <c r="S56" i="2"/>
  <c r="S55" i="2"/>
  <c r="S54" i="2"/>
  <c r="S53" i="2"/>
  <c r="S24" i="2"/>
  <c r="S23" i="2"/>
  <c r="S22" i="2"/>
  <c r="S56" i="1"/>
  <c r="S55" i="1"/>
  <c r="S54" i="1"/>
  <c r="S53" i="1"/>
  <c r="S25" i="1"/>
  <c r="S24" i="1"/>
  <c r="S23" i="1"/>
  <c r="T56" i="2"/>
  <c r="K56" i="2"/>
  <c r="T55" i="2"/>
  <c r="K55" i="2"/>
  <c r="T54" i="2"/>
  <c r="K54" i="2"/>
  <c r="T53" i="2"/>
  <c r="K53" i="2"/>
  <c r="T56" i="1"/>
  <c r="K56" i="1"/>
  <c r="T55" i="1"/>
  <c r="K55" i="1"/>
  <c r="T54" i="1"/>
  <c r="K54" i="1"/>
  <c r="T53" i="1"/>
  <c r="K53" i="1"/>
  <c r="T24" i="2"/>
  <c r="K24" i="2"/>
  <c r="T23" i="2"/>
  <c r="K23" i="2"/>
  <c r="T22" i="2"/>
  <c r="K22" i="2"/>
  <c r="T25" i="1"/>
  <c r="K25" i="1"/>
  <c r="T24" i="1"/>
  <c r="K24" i="1"/>
  <c r="T23" i="1"/>
  <c r="K23" i="1"/>
  <c r="AA87" i="20" l="1"/>
  <c r="AA29" i="20"/>
  <c r="X87" i="20"/>
  <c r="X29" i="20"/>
  <c r="W31" i="20"/>
  <c r="W89" i="20"/>
  <c r="U87" i="20"/>
  <c r="J87" i="20"/>
  <c r="J29" i="20"/>
  <c r="H89" i="20"/>
  <c r="H31" i="20"/>
  <c r="G87" i="20"/>
  <c r="G29" i="20"/>
  <c r="E30" i="20"/>
  <c r="E88" i="20"/>
  <c r="D88" i="20"/>
  <c r="D30" i="20"/>
  <c r="C87" i="20"/>
  <c r="C29" i="20"/>
  <c r="B29" i="20"/>
  <c r="B87" i="20"/>
  <c r="Z31" i="20"/>
  <c r="Z90" i="20" s="1"/>
  <c r="Z89" i="20"/>
  <c r="Y31" i="20"/>
  <c r="Y89" i="20"/>
  <c r="V31" i="20"/>
  <c r="V89" i="20"/>
  <c r="T89" i="20"/>
  <c r="T31" i="20"/>
  <c r="S89" i="20"/>
  <c r="S31" i="20"/>
  <c r="R31" i="20"/>
  <c r="R89" i="20"/>
  <c r="Q31" i="20"/>
  <c r="Q89" i="20"/>
  <c r="P89" i="20"/>
  <c r="O31" i="20"/>
  <c r="O89" i="20"/>
  <c r="N89" i="20"/>
  <c r="N31" i="20"/>
  <c r="M31" i="20"/>
  <c r="M89" i="20"/>
  <c r="L90" i="20"/>
  <c r="L32" i="20"/>
  <c r="I89" i="20"/>
  <c r="I31" i="20"/>
  <c r="F31" i="20"/>
  <c r="F89" i="20"/>
  <c r="T42" i="2"/>
  <c r="S41" i="2"/>
  <c r="AA30" i="20" l="1"/>
  <c r="AA89" i="20" s="1"/>
  <c r="AA88" i="20"/>
  <c r="X88" i="20"/>
  <c r="X30" i="20"/>
  <c r="W32" i="20"/>
  <c r="W90" i="20"/>
  <c r="U88" i="20"/>
  <c r="J30" i="20"/>
  <c r="J88" i="20"/>
  <c r="H90" i="20"/>
  <c r="H32" i="20"/>
  <c r="G30" i="20"/>
  <c r="G88" i="20"/>
  <c r="E31" i="20"/>
  <c r="E89" i="20"/>
  <c r="D31" i="20"/>
  <c r="D89" i="20"/>
  <c r="C30" i="20"/>
  <c r="C88" i="20"/>
  <c r="B30" i="20"/>
  <c r="B88" i="20"/>
  <c r="Y32" i="20"/>
  <c r="Y91" i="20" s="1"/>
  <c r="Y90" i="20"/>
  <c r="V32" i="20"/>
  <c r="V90" i="20"/>
  <c r="T90" i="20"/>
  <c r="T32" i="20"/>
  <c r="S32" i="20"/>
  <c r="S90" i="20"/>
  <c r="R32" i="20"/>
  <c r="R90" i="20"/>
  <c r="Q32" i="20"/>
  <c r="Q90" i="20"/>
  <c r="P90" i="20"/>
  <c r="O32" i="20"/>
  <c r="O90" i="20"/>
  <c r="N32" i="20"/>
  <c r="N90" i="20"/>
  <c r="M32" i="20"/>
  <c r="M90" i="20"/>
  <c r="L33" i="20"/>
  <c r="L91" i="20"/>
  <c r="I32" i="20"/>
  <c r="I90" i="20"/>
  <c r="F32" i="20"/>
  <c r="F90" i="20"/>
  <c r="X89" i="20" l="1"/>
  <c r="X31" i="20"/>
  <c r="W91" i="20"/>
  <c r="W33" i="20"/>
  <c r="U89" i="20"/>
  <c r="J31" i="20"/>
  <c r="J89" i="20"/>
  <c r="H33" i="20"/>
  <c r="H91" i="20"/>
  <c r="G31" i="20"/>
  <c r="G89" i="20"/>
  <c r="E90" i="20"/>
  <c r="E32" i="20"/>
  <c r="D32" i="20"/>
  <c r="D90" i="20"/>
  <c r="C89" i="20"/>
  <c r="C31" i="20"/>
  <c r="B31" i="20"/>
  <c r="B89" i="20"/>
  <c r="V33" i="20"/>
  <c r="V91" i="20"/>
  <c r="T33" i="20"/>
  <c r="T91" i="20"/>
  <c r="S33" i="20"/>
  <c r="S91" i="20"/>
  <c r="R33" i="20"/>
  <c r="R91" i="20"/>
  <c r="Q33" i="20"/>
  <c r="Q91" i="20"/>
  <c r="P91" i="20"/>
  <c r="O33" i="20"/>
  <c r="O91" i="20"/>
  <c r="N33" i="20"/>
  <c r="N91" i="20"/>
  <c r="M33" i="20"/>
  <c r="M91" i="20"/>
  <c r="L34" i="20"/>
  <c r="L92" i="20"/>
  <c r="I33" i="20"/>
  <c r="I91" i="20"/>
  <c r="F33" i="20"/>
  <c r="F91" i="20"/>
  <c r="K33" i="2"/>
  <c r="S34" i="2"/>
  <c r="S35" i="1"/>
  <c r="T34" i="2"/>
  <c r="K34" i="2"/>
  <c r="T35" i="1"/>
  <c r="K35" i="1"/>
  <c r="X32" i="20" l="1"/>
  <c r="X90" i="20"/>
  <c r="W34" i="20"/>
  <c r="W93" i="20" s="1"/>
  <c r="W92" i="20"/>
  <c r="U90" i="20"/>
  <c r="J90" i="20"/>
  <c r="J32" i="20"/>
  <c r="H34" i="20"/>
  <c r="H92" i="20"/>
  <c r="G32" i="20"/>
  <c r="G90" i="20"/>
  <c r="E91" i="20"/>
  <c r="E33" i="20"/>
  <c r="D91" i="20"/>
  <c r="D33" i="20"/>
  <c r="C90" i="20"/>
  <c r="C32" i="20"/>
  <c r="B32" i="20"/>
  <c r="B90" i="20"/>
  <c r="V92" i="20"/>
  <c r="V34" i="20"/>
  <c r="T34" i="20"/>
  <c r="T92" i="20"/>
  <c r="S92" i="20"/>
  <c r="S34" i="20"/>
  <c r="R34" i="20"/>
  <c r="R92" i="20"/>
  <c r="Q34" i="20"/>
  <c r="Q92" i="20"/>
  <c r="P92" i="20"/>
  <c r="O34" i="20"/>
  <c r="O92" i="20"/>
  <c r="N34" i="20"/>
  <c r="N92" i="20"/>
  <c r="M34" i="20"/>
  <c r="M92" i="20"/>
  <c r="L35" i="20"/>
  <c r="L93" i="20"/>
  <c r="I34" i="20"/>
  <c r="I92" i="20"/>
  <c r="F34" i="20"/>
  <c r="F92" i="20"/>
  <c r="T109" i="2"/>
  <c r="S109" i="1"/>
  <c r="X33" i="20" l="1"/>
  <c r="X92" i="20" s="1"/>
  <c r="X91" i="20"/>
  <c r="U91" i="20"/>
  <c r="J33" i="20"/>
  <c r="J91" i="20"/>
  <c r="H93" i="20"/>
  <c r="H35" i="20"/>
  <c r="G33" i="20"/>
  <c r="G91" i="20"/>
  <c r="E34" i="20"/>
  <c r="E92" i="20"/>
  <c r="D92" i="20"/>
  <c r="D34" i="20"/>
  <c r="C91" i="20"/>
  <c r="C33" i="20"/>
  <c r="B33" i="20"/>
  <c r="B91" i="20"/>
  <c r="V35" i="20"/>
  <c r="V94" i="20" s="1"/>
  <c r="V93" i="20"/>
  <c r="T35" i="20"/>
  <c r="T93" i="20"/>
  <c r="S35" i="20"/>
  <c r="S93" i="20"/>
  <c r="R93" i="20"/>
  <c r="R35" i="20"/>
  <c r="Q93" i="20"/>
  <c r="Q35" i="20"/>
  <c r="P93" i="20"/>
  <c r="O35" i="20"/>
  <c r="O93" i="20"/>
  <c r="N35" i="20"/>
  <c r="N93" i="20"/>
  <c r="M93" i="20"/>
  <c r="M35" i="20"/>
  <c r="L94" i="20"/>
  <c r="L36" i="20"/>
  <c r="I35" i="20"/>
  <c r="I93" i="20"/>
  <c r="F35" i="20"/>
  <c r="F93" i="20"/>
  <c r="T109" i="1"/>
  <c r="U92" i="20" l="1"/>
  <c r="J92" i="20"/>
  <c r="J34" i="20"/>
  <c r="H36" i="20"/>
  <c r="H94" i="20"/>
  <c r="G34" i="20"/>
  <c r="G92" i="20"/>
  <c r="E35" i="20"/>
  <c r="E93" i="20"/>
  <c r="D93" i="20"/>
  <c r="D35" i="20"/>
  <c r="C34" i="20"/>
  <c r="C92" i="20"/>
  <c r="B92" i="20"/>
  <c r="B34" i="20"/>
  <c r="T94" i="20"/>
  <c r="T36" i="20"/>
  <c r="S36" i="20"/>
  <c r="S94" i="20"/>
  <c r="R36" i="20"/>
  <c r="R94" i="20"/>
  <c r="Q94" i="20"/>
  <c r="Q36" i="20"/>
  <c r="P94" i="20"/>
  <c r="O36" i="20"/>
  <c r="O94" i="20"/>
  <c r="N94" i="20"/>
  <c r="N36" i="20"/>
  <c r="M94" i="20"/>
  <c r="M36" i="20"/>
  <c r="L37" i="20"/>
  <c r="L95" i="20"/>
  <c r="I36" i="20"/>
  <c r="I94" i="20"/>
  <c r="F94" i="20"/>
  <c r="F36" i="20"/>
  <c r="T51" i="2"/>
  <c r="U93" i="20" l="1"/>
  <c r="J35" i="20"/>
  <c r="J93" i="20"/>
  <c r="H95" i="20"/>
  <c r="H37" i="20"/>
  <c r="G93" i="20"/>
  <c r="G35" i="20"/>
  <c r="E36" i="20"/>
  <c r="E94" i="20"/>
  <c r="D36" i="20"/>
  <c r="D94" i="20"/>
  <c r="C93" i="20"/>
  <c r="C35" i="20"/>
  <c r="B35" i="20"/>
  <c r="B93" i="20"/>
  <c r="T37" i="20"/>
  <c r="T96" i="20" s="1"/>
  <c r="T95" i="20"/>
  <c r="S95" i="20"/>
  <c r="S37" i="20"/>
  <c r="R37" i="20"/>
  <c r="R95" i="20"/>
  <c r="Q95" i="20"/>
  <c r="Q37" i="20"/>
  <c r="P95" i="20"/>
  <c r="O37" i="20"/>
  <c r="O95" i="20"/>
  <c r="N37" i="20"/>
  <c r="N95" i="20"/>
  <c r="M95" i="20"/>
  <c r="M37" i="20"/>
  <c r="L38" i="20"/>
  <c r="L96" i="20"/>
  <c r="I95" i="20"/>
  <c r="I37" i="20"/>
  <c r="F95" i="20"/>
  <c r="F37" i="20"/>
  <c r="T51" i="1"/>
  <c r="U95" i="20" l="1"/>
  <c r="U94" i="20"/>
  <c r="J36" i="20"/>
  <c r="J94" i="20"/>
  <c r="H38" i="20"/>
  <c r="H96" i="20"/>
  <c r="G36" i="20"/>
  <c r="G94" i="20"/>
  <c r="E37" i="20"/>
  <c r="E95" i="20"/>
  <c r="D37" i="20"/>
  <c r="D95" i="20"/>
  <c r="C94" i="20"/>
  <c r="C36" i="20"/>
  <c r="B94" i="20"/>
  <c r="B36" i="20"/>
  <c r="S38" i="20"/>
  <c r="S97" i="20" s="1"/>
  <c r="S96" i="20"/>
  <c r="R96" i="20"/>
  <c r="R38" i="20"/>
  <c r="Q38" i="20"/>
  <c r="Q96" i="20"/>
  <c r="P96" i="20"/>
  <c r="O96" i="20"/>
  <c r="O38" i="20"/>
  <c r="N38" i="20"/>
  <c r="N96" i="20"/>
  <c r="M38" i="20"/>
  <c r="M96" i="20"/>
  <c r="L97" i="20"/>
  <c r="L39" i="20"/>
  <c r="I96" i="20"/>
  <c r="I38" i="20"/>
  <c r="F38" i="20"/>
  <c r="F96" i="20"/>
  <c r="T72" i="2"/>
  <c r="T73" i="2"/>
  <c r="T72" i="1"/>
  <c r="T73" i="1"/>
  <c r="J37" i="20" l="1"/>
  <c r="J95" i="20"/>
  <c r="H39" i="20"/>
  <c r="H97" i="20"/>
  <c r="G37" i="20"/>
  <c r="G95" i="20"/>
  <c r="E96" i="20"/>
  <c r="E38" i="20"/>
  <c r="D38" i="20"/>
  <c r="D96" i="20"/>
  <c r="C95" i="20"/>
  <c r="C37" i="20"/>
  <c r="B37" i="20"/>
  <c r="B95" i="20"/>
  <c r="R97" i="20"/>
  <c r="R39" i="20"/>
  <c r="R98" i="20" s="1"/>
  <c r="Q97" i="20"/>
  <c r="Q39" i="20"/>
  <c r="P97" i="20"/>
  <c r="O97" i="20"/>
  <c r="O39" i="20"/>
  <c r="N97" i="20"/>
  <c r="N39" i="20"/>
  <c r="M39" i="20"/>
  <c r="M97" i="20"/>
  <c r="L98" i="20"/>
  <c r="L40" i="20"/>
  <c r="I97" i="20"/>
  <c r="I39" i="20"/>
  <c r="F97" i="20"/>
  <c r="F39" i="20"/>
  <c r="D118" i="17"/>
  <c r="D59" i="17"/>
  <c r="D118" i="16"/>
  <c r="D59" i="16"/>
  <c r="J96" i="20" l="1"/>
  <c r="J38" i="20"/>
  <c r="H98" i="20"/>
  <c r="H40" i="20"/>
  <c r="G96" i="20"/>
  <c r="G38" i="20"/>
  <c r="E97" i="20"/>
  <c r="E39" i="20"/>
  <c r="D97" i="20"/>
  <c r="D39" i="20"/>
  <c r="C38" i="20"/>
  <c r="C96" i="20"/>
  <c r="B96" i="20"/>
  <c r="B38" i="20"/>
  <c r="Q98" i="20"/>
  <c r="Q40" i="20"/>
  <c r="Q99" i="20" s="1"/>
  <c r="P98" i="20"/>
  <c r="O98" i="20"/>
  <c r="O40" i="20"/>
  <c r="N98" i="20"/>
  <c r="N40" i="20"/>
  <c r="M98" i="20"/>
  <c r="M40" i="20"/>
  <c r="L99" i="20"/>
  <c r="L41" i="20"/>
  <c r="I98" i="20"/>
  <c r="I40" i="20"/>
  <c r="F98" i="20"/>
  <c r="F40" i="20"/>
  <c r="G118" i="17"/>
  <c r="A66" i="17"/>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A113" i="17" s="1"/>
  <c r="A114" i="17" s="1"/>
  <c r="C63" i="17"/>
  <c r="D63" i="17" s="1"/>
  <c r="G59" i="17"/>
  <c r="A7" i="17"/>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C4" i="17"/>
  <c r="D4" i="17" s="1"/>
  <c r="E4" i="17" s="1"/>
  <c r="F4" i="17" s="1"/>
  <c r="G4" i="17" s="1"/>
  <c r="H4" i="17" s="1"/>
  <c r="I4" i="17" s="1"/>
  <c r="J4" i="17" s="1"/>
  <c r="K4" i="17" s="1"/>
  <c r="L4" i="17" s="1"/>
  <c r="M4" i="17" s="1"/>
  <c r="N4" i="17" s="1"/>
  <c r="O4" i="17" s="1"/>
  <c r="P4" i="17" s="1"/>
  <c r="Q4" i="17" s="1"/>
  <c r="R4" i="17" s="1"/>
  <c r="S4" i="17" s="1"/>
  <c r="T4" i="17" s="1"/>
  <c r="U4" i="17" s="1"/>
  <c r="V4" i="17" s="1"/>
  <c r="W4" i="17" s="1"/>
  <c r="X4" i="17" s="1"/>
  <c r="Y4" i="17" s="1"/>
  <c r="Z4" i="17" s="1"/>
  <c r="AA4" i="17" s="1"/>
  <c r="AB4" i="17" s="1"/>
  <c r="AC4" i="17" s="1"/>
  <c r="AD4" i="17" s="1"/>
  <c r="AE4" i="17" s="1"/>
  <c r="AF4" i="17" s="1"/>
  <c r="AG4" i="17" s="1"/>
  <c r="AH4" i="17" s="1"/>
  <c r="AI4" i="17" s="1"/>
  <c r="AJ4" i="17" s="1"/>
  <c r="AK4" i="17" s="1"/>
  <c r="J97" i="20" l="1"/>
  <c r="J39" i="20"/>
  <c r="H99" i="20"/>
  <c r="H41" i="20"/>
  <c r="G39" i="20"/>
  <c r="G97" i="20"/>
  <c r="E98" i="20"/>
  <c r="E40" i="20"/>
  <c r="D98" i="20"/>
  <c r="D40" i="20"/>
  <c r="C39" i="20"/>
  <c r="C97" i="20"/>
  <c r="B97" i="20"/>
  <c r="B39" i="20"/>
  <c r="P99" i="20"/>
  <c r="P100" i="20"/>
  <c r="O41" i="20"/>
  <c r="O99" i="20"/>
  <c r="N99" i="20"/>
  <c r="N41" i="20"/>
  <c r="M99" i="20"/>
  <c r="M41" i="20"/>
  <c r="L42" i="20"/>
  <c r="L100" i="20"/>
  <c r="I41" i="20"/>
  <c r="I99" i="20"/>
  <c r="F99" i="20"/>
  <c r="F41" i="20"/>
  <c r="E63" i="17"/>
  <c r="F63" i="17" s="1"/>
  <c r="G63" i="17" s="1"/>
  <c r="H63" i="17" s="1"/>
  <c r="I63" i="17" s="1"/>
  <c r="J63" i="17" s="1"/>
  <c r="K63" i="17" s="1"/>
  <c r="L63" i="17" s="1"/>
  <c r="M63" i="17" s="1"/>
  <c r="N63" i="17" s="1"/>
  <c r="O63" i="17" s="1"/>
  <c r="P63" i="17" s="1"/>
  <c r="Q63" i="17" s="1"/>
  <c r="R63" i="17" s="1"/>
  <c r="S63" i="17" s="1"/>
  <c r="T63" i="17" s="1"/>
  <c r="U63" i="17" s="1"/>
  <c r="V63" i="17" s="1"/>
  <c r="W63" i="17" s="1"/>
  <c r="X63" i="17" s="1"/>
  <c r="Y63" i="17" s="1"/>
  <c r="Z63" i="17" s="1"/>
  <c r="AA63" i="17" s="1"/>
  <c r="AB63" i="17" s="1"/>
  <c r="AC63" i="17" s="1"/>
  <c r="AD63" i="17" s="1"/>
  <c r="AE63" i="17" s="1"/>
  <c r="AF63" i="17" s="1"/>
  <c r="AG63" i="17" s="1"/>
  <c r="AH63" i="17" s="1"/>
  <c r="AI63" i="17" s="1"/>
  <c r="AJ63" i="17" s="1"/>
  <c r="AK63" i="17" s="1"/>
  <c r="G118" i="16"/>
  <c r="R72" i="2" s="1"/>
  <c r="A66" i="16"/>
  <c r="A67" i="16" s="1"/>
  <c r="A68" i="16" s="1"/>
  <c r="A69" i="16" s="1"/>
  <c r="A70" i="16" s="1"/>
  <c r="A71" i="16" s="1"/>
  <c r="A72" i="16" s="1"/>
  <c r="A73" i="16" s="1"/>
  <c r="A74" i="16" s="1"/>
  <c r="A75" i="16" s="1"/>
  <c r="A76" i="16" s="1"/>
  <c r="A77" i="16" s="1"/>
  <c r="A78" i="16" s="1"/>
  <c r="A79" i="16" s="1"/>
  <c r="A80" i="16" s="1"/>
  <c r="A81" i="16" s="1"/>
  <c r="A82" i="16" s="1"/>
  <c r="A83" i="16" s="1"/>
  <c r="A84" i="16" s="1"/>
  <c r="A85" i="16" s="1"/>
  <c r="A86" i="16" s="1"/>
  <c r="A87" i="16" s="1"/>
  <c r="A88" i="16" s="1"/>
  <c r="A89" i="16" s="1"/>
  <c r="A90" i="16" s="1"/>
  <c r="A91" i="16" s="1"/>
  <c r="A92" i="16" s="1"/>
  <c r="A93" i="16" s="1"/>
  <c r="A94" i="16" s="1"/>
  <c r="A95" i="16" s="1"/>
  <c r="A96" i="16" s="1"/>
  <c r="A97" i="16" s="1"/>
  <c r="A98" i="16" s="1"/>
  <c r="A99" i="16" s="1"/>
  <c r="A100" i="16" s="1"/>
  <c r="A101" i="16" s="1"/>
  <c r="A102" i="16" s="1"/>
  <c r="A103" i="16" s="1"/>
  <c r="A104" i="16" s="1"/>
  <c r="A105" i="16" s="1"/>
  <c r="A106" i="16" s="1"/>
  <c r="A107" i="16" s="1"/>
  <c r="A108" i="16" s="1"/>
  <c r="A109" i="16" s="1"/>
  <c r="A110" i="16" s="1"/>
  <c r="A111" i="16" s="1"/>
  <c r="A112" i="16" s="1"/>
  <c r="A113" i="16" s="1"/>
  <c r="A114" i="16" s="1"/>
  <c r="C63" i="16"/>
  <c r="D63" i="16" s="1"/>
  <c r="E63" i="16" s="1"/>
  <c r="F63" i="16" s="1"/>
  <c r="G63" i="16" s="1"/>
  <c r="H63" i="16" s="1"/>
  <c r="I63" i="16" s="1"/>
  <c r="J63" i="16" s="1"/>
  <c r="K63" i="16" s="1"/>
  <c r="L63" i="16" s="1"/>
  <c r="M63" i="16" s="1"/>
  <c r="N63" i="16" s="1"/>
  <c r="O63" i="16" s="1"/>
  <c r="P63" i="16" s="1"/>
  <c r="Q63" i="16" s="1"/>
  <c r="R63" i="16" s="1"/>
  <c r="S63" i="16" s="1"/>
  <c r="T63" i="16" s="1"/>
  <c r="U63" i="16" s="1"/>
  <c r="V63" i="16" s="1"/>
  <c r="W63" i="16" s="1"/>
  <c r="X63" i="16" s="1"/>
  <c r="Y63" i="16" s="1"/>
  <c r="Z63" i="16" s="1"/>
  <c r="AA63" i="16" s="1"/>
  <c r="AB63" i="16" s="1"/>
  <c r="AC63" i="16" s="1"/>
  <c r="AD63" i="16" s="1"/>
  <c r="AE63" i="16" s="1"/>
  <c r="AF63" i="16" s="1"/>
  <c r="AG63" i="16" s="1"/>
  <c r="AH63" i="16" s="1"/>
  <c r="AI63" i="16" s="1"/>
  <c r="AJ63" i="16" s="1"/>
  <c r="AK63" i="16" s="1"/>
  <c r="G59" i="16"/>
  <c r="R72" i="1" s="1"/>
  <c r="A7" i="16"/>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A31" i="16" s="1"/>
  <c r="A32" i="16" s="1"/>
  <c r="A33" i="16" s="1"/>
  <c r="A34" i="16" s="1"/>
  <c r="A35" i="16" s="1"/>
  <c r="A36" i="16" s="1"/>
  <c r="A37" i="16" s="1"/>
  <c r="A38" i="16" s="1"/>
  <c r="A39" i="16" s="1"/>
  <c r="A40" i="16" s="1"/>
  <c r="A41" i="16" s="1"/>
  <c r="A42" i="16" s="1"/>
  <c r="A43" i="16" s="1"/>
  <c r="A44" i="16" s="1"/>
  <c r="A45" i="16" s="1"/>
  <c r="A46" i="16" s="1"/>
  <c r="A47" i="16" s="1"/>
  <c r="A48" i="16" s="1"/>
  <c r="A49" i="16" s="1"/>
  <c r="A50" i="16" s="1"/>
  <c r="A51" i="16" s="1"/>
  <c r="A52" i="16" s="1"/>
  <c r="A53" i="16" s="1"/>
  <c r="A54" i="16" s="1"/>
  <c r="A55" i="16" s="1"/>
  <c r="C4" i="16"/>
  <c r="D4" i="16" s="1"/>
  <c r="E4" i="16" s="1"/>
  <c r="F4" i="16" s="1"/>
  <c r="G4" i="16" s="1"/>
  <c r="H4" i="16" s="1"/>
  <c r="I4" i="16" s="1"/>
  <c r="J4" i="16" s="1"/>
  <c r="K4" i="16" s="1"/>
  <c r="L4" i="16" s="1"/>
  <c r="M4" i="16" s="1"/>
  <c r="N4" i="16" s="1"/>
  <c r="O4" i="16" s="1"/>
  <c r="P4" i="16" s="1"/>
  <c r="Q4" i="16" s="1"/>
  <c r="R4" i="16" s="1"/>
  <c r="S4" i="16" s="1"/>
  <c r="T4" i="16" s="1"/>
  <c r="U4" i="16" s="1"/>
  <c r="V4" i="16" s="1"/>
  <c r="W4" i="16" s="1"/>
  <c r="X4" i="16" s="1"/>
  <c r="Y4" i="16" s="1"/>
  <c r="Z4" i="16" s="1"/>
  <c r="AA4" i="16" s="1"/>
  <c r="AB4" i="16" s="1"/>
  <c r="AC4" i="16" s="1"/>
  <c r="AD4" i="16" s="1"/>
  <c r="AE4" i="16" s="1"/>
  <c r="AF4" i="16" s="1"/>
  <c r="AG4" i="16" s="1"/>
  <c r="AH4" i="16" s="1"/>
  <c r="AI4" i="16" s="1"/>
  <c r="AJ4" i="16" s="1"/>
  <c r="AK4" i="16" s="1"/>
  <c r="J40" i="20" l="1"/>
  <c r="J98" i="20"/>
  <c r="H100" i="20"/>
  <c r="H42" i="20"/>
  <c r="G98" i="20"/>
  <c r="G40" i="20"/>
  <c r="E99" i="20"/>
  <c r="E41" i="20"/>
  <c r="D41" i="20"/>
  <c r="D99" i="20"/>
  <c r="C40" i="20"/>
  <c r="C98" i="20"/>
  <c r="B98" i="20"/>
  <c r="B40" i="20"/>
  <c r="O42" i="20"/>
  <c r="O101" i="20" s="1"/>
  <c r="O100" i="20"/>
  <c r="N100" i="20"/>
  <c r="N42" i="20"/>
  <c r="M100" i="20"/>
  <c r="M42" i="20"/>
  <c r="L43" i="20"/>
  <c r="L101" i="20"/>
  <c r="I100" i="20"/>
  <c r="I42" i="20"/>
  <c r="F100" i="20"/>
  <c r="F42" i="20"/>
  <c r="K73" i="2"/>
  <c r="K72" i="2"/>
  <c r="K73" i="1"/>
  <c r="K72" i="1"/>
  <c r="J99" i="20" l="1"/>
  <c r="J41" i="20"/>
  <c r="H43" i="20"/>
  <c r="H101" i="20"/>
  <c r="G99" i="20"/>
  <c r="G41" i="20"/>
  <c r="E100" i="20"/>
  <c r="E42" i="20"/>
  <c r="D42" i="20"/>
  <c r="D100" i="20"/>
  <c r="C41" i="20"/>
  <c r="C99" i="20"/>
  <c r="B99" i="20"/>
  <c r="B41" i="20"/>
  <c r="N43" i="20"/>
  <c r="N102" i="20" s="1"/>
  <c r="N101" i="20"/>
  <c r="M43" i="20"/>
  <c r="M101" i="20"/>
  <c r="L102" i="20"/>
  <c r="L44" i="20"/>
  <c r="I101" i="20"/>
  <c r="I43" i="20"/>
  <c r="F101" i="20"/>
  <c r="F43" i="20"/>
  <c r="S85" i="2"/>
  <c r="S81" i="2"/>
  <c r="S85" i="1"/>
  <c r="S81" i="1"/>
  <c r="AB85" i="2"/>
  <c r="T85" i="2"/>
  <c r="K85" i="2"/>
  <c r="T81" i="2"/>
  <c r="K81" i="2"/>
  <c r="T85" i="1"/>
  <c r="K85" i="1"/>
  <c r="J100" i="20" l="1"/>
  <c r="J42" i="20"/>
  <c r="H102" i="20"/>
  <c r="H44" i="20"/>
  <c r="G100" i="20"/>
  <c r="G42" i="20"/>
  <c r="E101" i="20"/>
  <c r="E43" i="20"/>
  <c r="D101" i="20"/>
  <c r="D43" i="20"/>
  <c r="C100" i="20"/>
  <c r="C42" i="20"/>
  <c r="B100" i="20"/>
  <c r="B42" i="20"/>
  <c r="M44" i="20"/>
  <c r="M103" i="20" s="1"/>
  <c r="M102" i="20"/>
  <c r="L45" i="20"/>
  <c r="L104" i="20" s="1"/>
  <c r="L103" i="20"/>
  <c r="I44" i="20"/>
  <c r="I102" i="20"/>
  <c r="F44" i="20"/>
  <c r="F102" i="20"/>
  <c r="T81" i="1"/>
  <c r="K81" i="1"/>
  <c r="J43" i="20" l="1"/>
  <c r="J101" i="20"/>
  <c r="H45" i="20"/>
  <c r="H103" i="20"/>
  <c r="G101" i="20"/>
  <c r="G43" i="20"/>
  <c r="E44" i="20"/>
  <c r="E102" i="20"/>
  <c r="D44" i="20"/>
  <c r="D102" i="20"/>
  <c r="C101" i="20"/>
  <c r="C43" i="20"/>
  <c r="B43" i="20"/>
  <c r="B101" i="20"/>
  <c r="I103" i="20"/>
  <c r="I45" i="20"/>
  <c r="F45" i="20"/>
  <c r="F103" i="20"/>
  <c r="S124" i="2"/>
  <c r="S123" i="2"/>
  <c r="S124" i="1"/>
  <c r="S123" i="1"/>
  <c r="J102" i="20" l="1"/>
  <c r="J44" i="20"/>
  <c r="H46" i="20"/>
  <c r="H104" i="20"/>
  <c r="G102" i="20"/>
  <c r="G44" i="20"/>
  <c r="E45" i="20"/>
  <c r="E103" i="20"/>
  <c r="D103" i="20"/>
  <c r="D45" i="20"/>
  <c r="C102" i="20"/>
  <c r="C44" i="20"/>
  <c r="B102" i="20"/>
  <c r="B44" i="20"/>
  <c r="I104" i="20"/>
  <c r="I46" i="20"/>
  <c r="F46" i="20"/>
  <c r="F104" i="20"/>
  <c r="J70" i="2"/>
  <c r="J71" i="1"/>
  <c r="J70" i="1"/>
  <c r="S28" i="2"/>
  <c r="S29" i="1"/>
  <c r="T28" i="2"/>
  <c r="K28" i="2"/>
  <c r="T29" i="1"/>
  <c r="K29" i="1"/>
  <c r="J45" i="20" l="1"/>
  <c r="J103" i="20"/>
  <c r="H105" i="20"/>
  <c r="H47" i="20"/>
  <c r="G45" i="20"/>
  <c r="G103" i="20"/>
  <c r="E104" i="20"/>
  <c r="E46" i="20"/>
  <c r="D104" i="20"/>
  <c r="D46" i="20"/>
  <c r="C45" i="20"/>
  <c r="C103" i="20"/>
  <c r="B45" i="20"/>
  <c r="B103" i="20"/>
  <c r="I105" i="20"/>
  <c r="I47" i="20"/>
  <c r="F47" i="20"/>
  <c r="F105" i="20"/>
  <c r="K39" i="2"/>
  <c r="K38" i="2"/>
  <c r="K37" i="2"/>
  <c r="K40" i="1"/>
  <c r="K39" i="1"/>
  <c r="K38" i="1"/>
  <c r="S40" i="2"/>
  <c r="S41" i="1"/>
  <c r="J46" i="20" l="1"/>
  <c r="J104" i="20"/>
  <c r="H106" i="20"/>
  <c r="H48" i="20"/>
  <c r="G46" i="20"/>
  <c r="G104" i="20"/>
  <c r="E105" i="20"/>
  <c r="E47" i="20"/>
  <c r="D47" i="20"/>
  <c r="D105" i="20"/>
  <c r="C104" i="20"/>
  <c r="C46" i="20"/>
  <c r="B46" i="20"/>
  <c r="B104" i="20"/>
  <c r="I48" i="20"/>
  <c r="I107" i="20" s="1"/>
  <c r="I106" i="20"/>
  <c r="F48" i="20"/>
  <c r="F106" i="20"/>
  <c r="K41" i="1"/>
  <c r="K40" i="2"/>
  <c r="AB46" i="2"/>
  <c r="AB57" i="2"/>
  <c r="AB59" i="2"/>
  <c r="AB60" i="2"/>
  <c r="AB65" i="2"/>
  <c r="AB11" i="2"/>
  <c r="AB12" i="2"/>
  <c r="AB13" i="2"/>
  <c r="AB16" i="2"/>
  <c r="AB27" i="2"/>
  <c r="AB29" i="2"/>
  <c r="AB40" i="2"/>
  <c r="AB42" i="2"/>
  <c r="T11" i="2"/>
  <c r="T12" i="2"/>
  <c r="K13" i="2"/>
  <c r="S13" i="2"/>
  <c r="T13" i="2"/>
  <c r="K14" i="2"/>
  <c r="S14" i="2"/>
  <c r="T14" i="2"/>
  <c r="T15" i="2"/>
  <c r="K16" i="2"/>
  <c r="S16" i="2"/>
  <c r="T16" i="2"/>
  <c r="N17" i="2"/>
  <c r="K17" i="2" s="1"/>
  <c r="S17" i="2"/>
  <c r="T17" i="2"/>
  <c r="N19" i="2"/>
  <c r="K19" i="2" s="1"/>
  <c r="T19" i="2"/>
  <c r="N21" i="2"/>
  <c r="K21" i="2" s="1"/>
  <c r="T21" i="2"/>
  <c r="K26" i="2"/>
  <c r="S26" i="2"/>
  <c r="T26" i="2"/>
  <c r="K27" i="2"/>
  <c r="S27" i="2"/>
  <c r="T27" i="2"/>
  <c r="K29" i="2"/>
  <c r="S29" i="2"/>
  <c r="T29" i="2"/>
  <c r="S33" i="2"/>
  <c r="T33" i="2"/>
  <c r="S35" i="2"/>
  <c r="T35" i="2"/>
  <c r="K36" i="2"/>
  <c r="S36" i="2"/>
  <c r="T36" i="2"/>
  <c r="T40" i="2"/>
  <c r="T41" i="2"/>
  <c r="S42" i="2"/>
  <c r="J105" i="20" l="1"/>
  <c r="J47" i="20"/>
  <c r="J106" i="20" s="1"/>
  <c r="H49" i="20"/>
  <c r="H108" i="20" s="1"/>
  <c r="H107" i="20"/>
  <c r="G47" i="20"/>
  <c r="G105" i="20"/>
  <c r="E48" i="20"/>
  <c r="E106" i="20"/>
  <c r="D106" i="20"/>
  <c r="D48" i="20"/>
  <c r="C105" i="20"/>
  <c r="C47" i="20"/>
  <c r="B105" i="20"/>
  <c r="B47" i="20"/>
  <c r="F107" i="20"/>
  <c r="F49" i="20"/>
  <c r="S65" i="2"/>
  <c r="S65" i="1"/>
  <c r="S36" i="1"/>
  <c r="T65" i="2"/>
  <c r="T36" i="1"/>
  <c r="G48" i="20" l="1"/>
  <c r="G106" i="20"/>
  <c r="E107" i="20"/>
  <c r="E49" i="20"/>
  <c r="D49" i="20"/>
  <c r="D107" i="20"/>
  <c r="C106" i="20"/>
  <c r="C48" i="20"/>
  <c r="B106" i="20"/>
  <c r="B48" i="20"/>
  <c r="F50" i="20"/>
  <c r="F108" i="20"/>
  <c r="T65" i="1"/>
  <c r="G49" i="20" l="1"/>
  <c r="G107" i="20"/>
  <c r="E50" i="20"/>
  <c r="E108" i="20"/>
  <c r="D50" i="20"/>
  <c r="D108" i="20"/>
  <c r="C49" i="20"/>
  <c r="C107" i="20"/>
  <c r="B49" i="20"/>
  <c r="B107" i="20"/>
  <c r="F109" i="20"/>
  <c r="F51" i="20"/>
  <c r="F110" i="20" s="1"/>
  <c r="S37" i="1"/>
  <c r="K37" i="1"/>
  <c r="T37" i="1"/>
  <c r="T41" i="1"/>
  <c r="G50" i="20" l="1"/>
  <c r="G109" i="20" s="1"/>
  <c r="G108" i="20"/>
  <c r="E51" i="20"/>
  <c r="E109" i="20"/>
  <c r="D109" i="20"/>
  <c r="D51" i="20"/>
  <c r="C108" i="20"/>
  <c r="C50" i="20"/>
  <c r="B108" i="20"/>
  <c r="B50" i="20"/>
  <c r="E52" i="20" l="1"/>
  <c r="E111" i="20" s="1"/>
  <c r="E110" i="20"/>
  <c r="D52" i="20"/>
  <c r="D110" i="20"/>
  <c r="C109" i="20"/>
  <c r="C51" i="20"/>
  <c r="B51" i="20"/>
  <c r="B109" i="20"/>
  <c r="K104" i="1"/>
  <c r="K105" i="2"/>
  <c r="K104" i="2"/>
  <c r="D53" i="20" l="1"/>
  <c r="D112" i="20" s="1"/>
  <c r="D111" i="20"/>
  <c r="C110" i="20"/>
  <c r="C52" i="20"/>
  <c r="B110" i="20"/>
  <c r="B52" i="20"/>
  <c r="S44" i="1"/>
  <c r="S43" i="1"/>
  <c r="S42" i="1"/>
  <c r="C111" i="20" l="1"/>
  <c r="C53" i="20"/>
  <c r="B53" i="20"/>
  <c r="B111" i="20"/>
  <c r="T44" i="1"/>
  <c r="T43" i="1"/>
  <c r="T42" i="1"/>
  <c r="C54" i="20" l="1"/>
  <c r="C112" i="20"/>
  <c r="B112" i="20"/>
  <c r="B54" i="20"/>
  <c r="S15" i="1"/>
  <c r="S14" i="1"/>
  <c r="C113" i="20" l="1"/>
  <c r="C55" i="20"/>
  <c r="C114" i="20" s="1"/>
  <c r="B55" i="20"/>
  <c r="B114" i="20" s="1"/>
  <c r="B113" i="20"/>
  <c r="T15" i="1"/>
  <c r="K15" i="1"/>
  <c r="T14" i="1"/>
  <c r="K14" i="1"/>
  <c r="S28" i="1" l="1"/>
  <c r="T28" i="1"/>
  <c r="K28" i="1"/>
  <c r="S34" i="1" l="1"/>
  <c r="S95" i="2" l="1"/>
  <c r="S94" i="2"/>
  <c r="S93" i="2"/>
  <c r="T95" i="2"/>
  <c r="K95" i="2"/>
  <c r="T94" i="2"/>
  <c r="K94" i="2"/>
  <c r="T93" i="2"/>
  <c r="K93" i="2"/>
  <c r="S95" i="1"/>
  <c r="S94" i="1"/>
  <c r="S93" i="1"/>
  <c r="T95" i="1"/>
  <c r="T94" i="1"/>
  <c r="T93" i="1"/>
  <c r="K95" i="1"/>
  <c r="K94" i="1"/>
  <c r="K93" i="1"/>
  <c r="K18" i="1" l="1"/>
  <c r="T30" i="1" l="1"/>
  <c r="K30" i="1"/>
  <c r="S60" i="2"/>
  <c r="S60" i="1"/>
  <c r="T60" i="2"/>
  <c r="K60" i="2"/>
  <c r="T60" i="1"/>
  <c r="K60" i="1"/>
  <c r="T135" i="2" l="1"/>
  <c r="T136" i="1"/>
  <c r="K4" i="14" l="1"/>
  <c r="T4" i="14"/>
  <c r="H94" i="14" l="1"/>
  <c r="H95" i="14"/>
  <c r="H96" i="14"/>
  <c r="H97" i="14"/>
  <c r="H98" i="14"/>
  <c r="H99" i="14"/>
  <c r="H100" i="14"/>
  <c r="H101" i="14"/>
  <c r="H102" i="14"/>
  <c r="H103" i="14"/>
  <c r="H10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64" i="14"/>
  <c r="T111" i="1"/>
  <c r="T111" i="2"/>
  <c r="S46" i="14"/>
  <c r="J46" i="14"/>
  <c r="V44" i="14"/>
  <c r="M44" i="14"/>
  <c r="V43" i="14"/>
  <c r="M43" i="14"/>
  <c r="V42" i="14"/>
  <c r="M42" i="14"/>
  <c r="V41" i="14"/>
  <c r="M41" i="14"/>
  <c r="V40" i="14"/>
  <c r="M40" i="14"/>
  <c r="V39" i="14"/>
  <c r="M39" i="14"/>
  <c r="V38" i="14"/>
  <c r="M38" i="14"/>
  <c r="V37" i="14"/>
  <c r="M37" i="14"/>
  <c r="V36" i="14"/>
  <c r="M36" i="14"/>
  <c r="V35" i="14"/>
  <c r="M35" i="14"/>
  <c r="V34" i="14"/>
  <c r="M34" i="14"/>
  <c r="V33" i="14"/>
  <c r="M33" i="14"/>
  <c r="V32" i="14"/>
  <c r="M32" i="14"/>
  <c r="V31" i="14"/>
  <c r="M31" i="14"/>
  <c r="V30" i="14"/>
  <c r="M30" i="14"/>
  <c r="V29" i="14"/>
  <c r="M29" i="14"/>
  <c r="V28" i="14"/>
  <c r="M28" i="14"/>
  <c r="V27" i="14"/>
  <c r="M27" i="14"/>
  <c r="V26" i="14"/>
  <c r="M26" i="14"/>
  <c r="V25" i="14"/>
  <c r="M25" i="14"/>
  <c r="V24" i="14"/>
  <c r="M24" i="14"/>
  <c r="V23" i="14"/>
  <c r="M23" i="14"/>
  <c r="V22" i="14"/>
  <c r="M22" i="14"/>
  <c r="V21" i="14"/>
  <c r="M21" i="14"/>
  <c r="V20" i="14"/>
  <c r="M20" i="14"/>
  <c r="V19" i="14"/>
  <c r="M19" i="14"/>
  <c r="V18" i="14"/>
  <c r="M18" i="14"/>
  <c r="V17" i="14"/>
  <c r="M17" i="14"/>
  <c r="V16" i="14"/>
  <c r="M16" i="14"/>
  <c r="V15" i="14"/>
  <c r="M15" i="14"/>
  <c r="S5" i="14"/>
  <c r="S6" i="14" s="1"/>
  <c r="S7" i="14" s="1"/>
  <c r="S8" i="14" s="1"/>
  <c r="S9" i="14" s="1"/>
  <c r="S10" i="14" s="1"/>
  <c r="S11" i="14" s="1"/>
  <c r="S12" i="14" s="1"/>
  <c r="S13" i="14" s="1"/>
  <c r="S14" i="14" s="1"/>
  <c r="S15" i="14" s="1"/>
  <c r="S16" i="14" s="1"/>
  <c r="S17" i="14" s="1"/>
  <c r="S18" i="14" s="1"/>
  <c r="S19" i="14" s="1"/>
  <c r="S20" i="14" s="1"/>
  <c r="S21" i="14" s="1"/>
  <c r="S22" i="14" s="1"/>
  <c r="S23" i="14" s="1"/>
  <c r="S24" i="14" s="1"/>
  <c r="S25" i="14" s="1"/>
  <c r="S26" i="14" s="1"/>
  <c r="S27" i="14" s="1"/>
  <c r="S28" i="14" s="1"/>
  <c r="S29" i="14" s="1"/>
  <c r="S30" i="14" s="1"/>
  <c r="S31" i="14" s="1"/>
  <c r="S32" i="14" s="1"/>
  <c r="S33" i="14" s="1"/>
  <c r="S34" i="14" s="1"/>
  <c r="S35" i="14" s="1"/>
  <c r="S36" i="14" s="1"/>
  <c r="S37" i="14" s="1"/>
  <c r="S38" i="14" s="1"/>
  <c r="S39" i="14" s="1"/>
  <c r="S40" i="14" s="1"/>
  <c r="S41" i="14" s="1"/>
  <c r="S42" i="14" s="1"/>
  <c r="S43" i="14" s="1"/>
  <c r="S44" i="14" s="1"/>
  <c r="J5" i="14"/>
  <c r="J6" i="14" s="1"/>
  <c r="J7" i="14" s="1"/>
  <c r="J8" i="14" s="1"/>
  <c r="J9" i="14" s="1"/>
  <c r="J10" i="14" s="1"/>
  <c r="J11" i="14" s="1"/>
  <c r="J12" i="14" s="1"/>
  <c r="J13" i="14" s="1"/>
  <c r="J14" i="14" s="1"/>
  <c r="J15" i="14" s="1"/>
  <c r="J16" i="14" s="1"/>
  <c r="J17" i="14" s="1"/>
  <c r="J18" i="14" s="1"/>
  <c r="J19" i="14" s="1"/>
  <c r="J20" i="14" s="1"/>
  <c r="J21" i="14" s="1"/>
  <c r="J22" i="14" s="1"/>
  <c r="J23" i="14" s="1"/>
  <c r="J24" i="14" s="1"/>
  <c r="J25" i="14" s="1"/>
  <c r="J26" i="14" s="1"/>
  <c r="J27" i="14" s="1"/>
  <c r="J28" i="14" s="1"/>
  <c r="J29" i="14" s="1"/>
  <c r="J30" i="14" s="1"/>
  <c r="J31" i="14" s="1"/>
  <c r="J32" i="14" s="1"/>
  <c r="J33" i="14" s="1"/>
  <c r="J34" i="14" s="1"/>
  <c r="J35" i="14" s="1"/>
  <c r="J36" i="14" s="1"/>
  <c r="J37" i="14" s="1"/>
  <c r="J38" i="14" s="1"/>
  <c r="J39" i="14" s="1"/>
  <c r="J40" i="14" s="1"/>
  <c r="J41" i="14" s="1"/>
  <c r="J42" i="14" s="1"/>
  <c r="J43" i="14" s="1"/>
  <c r="J44" i="14" s="1"/>
  <c r="Y4" i="14"/>
  <c r="Y5" i="14" s="1"/>
  <c r="Y6" i="14" s="1"/>
  <c r="Y7" i="14" s="1"/>
  <c r="Y8" i="14" s="1"/>
  <c r="Y9" i="14" s="1"/>
  <c r="Y10" i="14" s="1"/>
  <c r="Y11" i="14" s="1"/>
  <c r="Y12" i="14" s="1"/>
  <c r="Y13" i="14" s="1"/>
  <c r="Y14" i="14" s="1"/>
  <c r="Y15" i="14" s="1"/>
  <c r="Y16" i="14" s="1"/>
  <c r="Y17" i="14" s="1"/>
  <c r="Y18" i="14" s="1"/>
  <c r="Y19" i="14" s="1"/>
  <c r="Y20" i="14" s="1"/>
  <c r="Y21" i="14" s="1"/>
  <c r="Y22" i="14" s="1"/>
  <c r="Y23" i="14" s="1"/>
  <c r="Y24" i="14" s="1"/>
  <c r="Y25" i="14" s="1"/>
  <c r="Y26" i="14" s="1"/>
  <c r="Y27" i="14" s="1"/>
  <c r="Y28" i="14" s="1"/>
  <c r="Y29" i="14" s="1"/>
  <c r="Y30" i="14" s="1"/>
  <c r="Y31" i="14" s="1"/>
  <c r="Y32" i="14" s="1"/>
  <c r="Y33" i="14" s="1"/>
  <c r="Y34" i="14" s="1"/>
  <c r="Y35" i="14" s="1"/>
  <c r="Y36" i="14" s="1"/>
  <c r="Y37" i="14" s="1"/>
  <c r="Y38" i="14" s="1"/>
  <c r="Y39" i="14" s="1"/>
  <c r="Y40" i="14" s="1"/>
  <c r="Y41" i="14" s="1"/>
  <c r="Y42" i="14" s="1"/>
  <c r="Y43" i="14" s="1"/>
  <c r="Y44" i="14" s="1"/>
  <c r="W4" i="14"/>
  <c r="T5" i="14"/>
  <c r="P4" i="14"/>
  <c r="P5" i="14" s="1"/>
  <c r="N4" i="14"/>
  <c r="K5" i="14"/>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64" i="13"/>
  <c r="P6" i="14" l="1"/>
  <c r="P7" i="14" s="1"/>
  <c r="P8" i="14" s="1"/>
  <c r="P9" i="14" s="1"/>
  <c r="P10" i="14" s="1"/>
  <c r="P11" i="14" s="1"/>
  <c r="P12" i="14" s="1"/>
  <c r="P13" i="14" s="1"/>
  <c r="P14" i="14" s="1"/>
  <c r="P15" i="14" s="1"/>
  <c r="P16" i="14" s="1"/>
  <c r="P17" i="14" s="1"/>
  <c r="P18" i="14" s="1"/>
  <c r="P19" i="14" s="1"/>
  <c r="P20" i="14" s="1"/>
  <c r="P21" i="14" s="1"/>
  <c r="P22" i="14" s="1"/>
  <c r="P23" i="14" s="1"/>
  <c r="P24" i="14" s="1"/>
  <c r="P25" i="14" s="1"/>
  <c r="P26" i="14" s="1"/>
  <c r="P27" i="14" s="1"/>
  <c r="P28" i="14" s="1"/>
  <c r="P29" i="14" s="1"/>
  <c r="P30" i="14" s="1"/>
  <c r="P31" i="14" s="1"/>
  <c r="P32" i="14" s="1"/>
  <c r="P33" i="14" s="1"/>
  <c r="P34" i="14" s="1"/>
  <c r="P35" i="14" s="1"/>
  <c r="P36" i="14" s="1"/>
  <c r="P37" i="14" s="1"/>
  <c r="P38" i="14" s="1"/>
  <c r="P39" i="14" s="1"/>
  <c r="P40" i="14" s="1"/>
  <c r="P41" i="14" s="1"/>
  <c r="P42" i="14" s="1"/>
  <c r="P43" i="14" s="1"/>
  <c r="P44" i="14" s="1"/>
  <c r="K6" i="14"/>
  <c r="O5" i="14"/>
  <c r="T6" i="14"/>
  <c r="X5" i="14"/>
  <c r="L5" i="14"/>
  <c r="M5" i="14" s="1"/>
  <c r="N5" i="14" s="1"/>
  <c r="U5" i="14"/>
  <c r="V5" i="14" s="1"/>
  <c r="W5" i="14" s="1"/>
  <c r="O4" i="14"/>
  <c r="Q4" i="14" s="1"/>
  <c r="X4" i="14"/>
  <c r="Z4" i="14" s="1"/>
  <c r="Z5" i="14" l="1"/>
  <c r="T7" i="14"/>
  <c r="X6" i="14"/>
  <c r="U6" i="14"/>
  <c r="V6" i="14" s="1"/>
  <c r="W6" i="14" s="1"/>
  <c r="K7" i="14"/>
  <c r="O6" i="14"/>
  <c r="L6" i="14"/>
  <c r="M6" i="14" s="1"/>
  <c r="N6" i="14" s="1"/>
  <c r="Q5" i="14"/>
  <c r="S17" i="1"/>
  <c r="T17" i="1"/>
  <c r="K17" i="1"/>
  <c r="T16" i="1"/>
  <c r="Z6" i="14" l="1"/>
  <c r="K8" i="14"/>
  <c r="O7" i="14"/>
  <c r="L7" i="14"/>
  <c r="M7" i="14" s="1"/>
  <c r="N7" i="14" s="1"/>
  <c r="Q6" i="14"/>
  <c r="T8" i="14"/>
  <c r="X7" i="14"/>
  <c r="U7" i="14"/>
  <c r="V7" i="14" s="1"/>
  <c r="W7" i="14" s="1"/>
  <c r="Y4" i="13"/>
  <c r="Y5" i="13" s="1"/>
  <c r="Y6" i="13" s="1"/>
  <c r="Y7" i="13" s="1"/>
  <c r="Y8" i="13" s="1"/>
  <c r="Y9" i="13" s="1"/>
  <c r="Y10" i="13" s="1"/>
  <c r="Y11" i="13" s="1"/>
  <c r="Y12" i="13" s="1"/>
  <c r="Y13" i="13" s="1"/>
  <c r="Y14" i="13" s="1"/>
  <c r="Y15" i="13" s="1"/>
  <c r="Y16" i="13" s="1"/>
  <c r="Y17" i="13" s="1"/>
  <c r="Y18" i="13" s="1"/>
  <c r="Y19" i="13" s="1"/>
  <c r="Y20" i="13" s="1"/>
  <c r="Y21" i="13" s="1"/>
  <c r="Y22" i="13" s="1"/>
  <c r="Y23" i="13" s="1"/>
  <c r="Y24" i="13" s="1"/>
  <c r="Y25" i="13" s="1"/>
  <c r="Y26" i="13" s="1"/>
  <c r="Y27" i="13" s="1"/>
  <c r="Y28" i="13" s="1"/>
  <c r="Y29" i="13" s="1"/>
  <c r="Y30" i="13" s="1"/>
  <c r="Y31" i="13" s="1"/>
  <c r="Y32" i="13" s="1"/>
  <c r="Y33" i="13" s="1"/>
  <c r="Y34" i="13" s="1"/>
  <c r="Y35" i="13" s="1"/>
  <c r="Y36" i="13" s="1"/>
  <c r="Y37" i="13" s="1"/>
  <c r="Y38" i="13" s="1"/>
  <c r="Y39" i="13" s="1"/>
  <c r="Y40" i="13" s="1"/>
  <c r="Y41" i="13" s="1"/>
  <c r="Y42" i="13" s="1"/>
  <c r="Y43" i="13" s="1"/>
  <c r="Y44" i="13" s="1"/>
  <c r="P4" i="13"/>
  <c r="P5" i="13" s="1"/>
  <c r="P6" i="13" s="1"/>
  <c r="P7" i="13" s="1"/>
  <c r="P8" i="13" s="1"/>
  <c r="P9" i="13" s="1"/>
  <c r="P10" i="13" s="1"/>
  <c r="P11" i="13" s="1"/>
  <c r="P12" i="13" s="1"/>
  <c r="P13" i="13" s="1"/>
  <c r="P14" i="13" s="1"/>
  <c r="P15" i="13" s="1"/>
  <c r="P16" i="13" s="1"/>
  <c r="P17" i="13" s="1"/>
  <c r="P18" i="13" s="1"/>
  <c r="P19" i="13" s="1"/>
  <c r="P20" i="13" s="1"/>
  <c r="P21" i="13" s="1"/>
  <c r="P22" i="13" s="1"/>
  <c r="P23" i="13" s="1"/>
  <c r="P24" i="13" s="1"/>
  <c r="P25" i="13" s="1"/>
  <c r="P26" i="13" s="1"/>
  <c r="P27" i="13" s="1"/>
  <c r="P28" i="13" s="1"/>
  <c r="P29" i="13" s="1"/>
  <c r="P30" i="13" s="1"/>
  <c r="P31" i="13" s="1"/>
  <c r="P32" i="13" s="1"/>
  <c r="P33" i="13" s="1"/>
  <c r="P34" i="13" s="1"/>
  <c r="P35" i="13" s="1"/>
  <c r="P36" i="13" s="1"/>
  <c r="P37" i="13" s="1"/>
  <c r="P38" i="13" s="1"/>
  <c r="P39" i="13" s="1"/>
  <c r="P40" i="13" s="1"/>
  <c r="P41" i="13" s="1"/>
  <c r="P42" i="13" s="1"/>
  <c r="P43" i="13" s="1"/>
  <c r="P44" i="13" s="1"/>
  <c r="S46" i="13"/>
  <c r="J46" i="13"/>
  <c r="W4" i="13"/>
  <c r="N4" i="13"/>
  <c r="V44" i="13"/>
  <c r="M44" i="13"/>
  <c r="V43" i="13"/>
  <c r="M43" i="13"/>
  <c r="V42" i="13"/>
  <c r="M42" i="13"/>
  <c r="V41" i="13"/>
  <c r="M41" i="13"/>
  <c r="V40" i="13"/>
  <c r="M40" i="13"/>
  <c r="V39" i="13"/>
  <c r="M39" i="13"/>
  <c r="V38" i="13"/>
  <c r="M38" i="13"/>
  <c r="V37" i="13"/>
  <c r="M37" i="13"/>
  <c r="V36" i="13"/>
  <c r="M36" i="13"/>
  <c r="V35" i="13"/>
  <c r="M35" i="13"/>
  <c r="V34" i="13"/>
  <c r="M34" i="13"/>
  <c r="V33" i="13"/>
  <c r="M33" i="13"/>
  <c r="V32" i="13"/>
  <c r="M32" i="13"/>
  <c r="V31" i="13"/>
  <c r="M31" i="13"/>
  <c r="V30" i="13"/>
  <c r="M30" i="13"/>
  <c r="V29" i="13"/>
  <c r="M29" i="13"/>
  <c r="V28" i="13"/>
  <c r="M28" i="13"/>
  <c r="V27" i="13"/>
  <c r="M27" i="13"/>
  <c r="V26" i="13"/>
  <c r="M26" i="13"/>
  <c r="V25" i="13"/>
  <c r="M25" i="13"/>
  <c r="V24" i="13"/>
  <c r="M24" i="13"/>
  <c r="V23" i="13"/>
  <c r="M23" i="13"/>
  <c r="V22" i="13"/>
  <c r="M22" i="13"/>
  <c r="V21" i="13"/>
  <c r="M21" i="13"/>
  <c r="V20" i="13"/>
  <c r="M20" i="13"/>
  <c r="V19" i="13"/>
  <c r="M19" i="13"/>
  <c r="V18" i="13"/>
  <c r="M18" i="13"/>
  <c r="V17" i="13"/>
  <c r="M17" i="13"/>
  <c r="V16" i="13"/>
  <c r="M16" i="13"/>
  <c r="V15" i="13"/>
  <c r="M15" i="13"/>
  <c r="S5" i="13"/>
  <c r="S6" i="13" s="1"/>
  <c r="S7" i="13" s="1"/>
  <c r="S8" i="13" s="1"/>
  <c r="S9" i="13" s="1"/>
  <c r="S10" i="13" s="1"/>
  <c r="S11" i="13" s="1"/>
  <c r="S12" i="13" s="1"/>
  <c r="S13" i="13" s="1"/>
  <c r="S14" i="13" s="1"/>
  <c r="S15" i="13" s="1"/>
  <c r="S16" i="13" s="1"/>
  <c r="S17" i="13" s="1"/>
  <c r="S18" i="13" s="1"/>
  <c r="S19" i="13" s="1"/>
  <c r="S20" i="13" s="1"/>
  <c r="S21" i="13" s="1"/>
  <c r="S22" i="13" s="1"/>
  <c r="S23" i="13" s="1"/>
  <c r="S24" i="13" s="1"/>
  <c r="S25" i="13" s="1"/>
  <c r="S26" i="13" s="1"/>
  <c r="S27" i="13" s="1"/>
  <c r="S28" i="13" s="1"/>
  <c r="S29" i="13" s="1"/>
  <c r="S30" i="13" s="1"/>
  <c r="S31" i="13" s="1"/>
  <c r="S32" i="13" s="1"/>
  <c r="S33" i="13" s="1"/>
  <c r="S34" i="13" s="1"/>
  <c r="S35" i="13" s="1"/>
  <c r="S36" i="13" s="1"/>
  <c r="S37" i="13" s="1"/>
  <c r="S38" i="13" s="1"/>
  <c r="S39" i="13" s="1"/>
  <c r="S40" i="13" s="1"/>
  <c r="S41" i="13" s="1"/>
  <c r="S42" i="13" s="1"/>
  <c r="S43" i="13" s="1"/>
  <c r="S44" i="13" s="1"/>
  <c r="J5" i="13"/>
  <c r="J6" i="13" s="1"/>
  <c r="J7" i="13" s="1"/>
  <c r="J8" i="13" s="1"/>
  <c r="J9" i="13" s="1"/>
  <c r="J10" i="13" s="1"/>
  <c r="J11" i="13" s="1"/>
  <c r="J12" i="13" s="1"/>
  <c r="J13" i="13" s="1"/>
  <c r="J14" i="13" s="1"/>
  <c r="J15" i="13" s="1"/>
  <c r="J16" i="13" s="1"/>
  <c r="J17" i="13" s="1"/>
  <c r="J18" i="13" s="1"/>
  <c r="J19" i="13" s="1"/>
  <c r="J20" i="13" s="1"/>
  <c r="J21" i="13" s="1"/>
  <c r="J22" i="13" s="1"/>
  <c r="J23" i="13" s="1"/>
  <c r="J24" i="13" s="1"/>
  <c r="J25" i="13" s="1"/>
  <c r="J26" i="13" s="1"/>
  <c r="J27" i="13" s="1"/>
  <c r="J28" i="13" s="1"/>
  <c r="J29" i="13" s="1"/>
  <c r="J30" i="13" s="1"/>
  <c r="J31" i="13" s="1"/>
  <c r="J32" i="13" s="1"/>
  <c r="J33" i="13" s="1"/>
  <c r="J34" i="13" s="1"/>
  <c r="J35" i="13" s="1"/>
  <c r="J36" i="13" s="1"/>
  <c r="J37" i="13" s="1"/>
  <c r="J38" i="13" s="1"/>
  <c r="J39" i="13" s="1"/>
  <c r="J40" i="13" s="1"/>
  <c r="J41" i="13" s="1"/>
  <c r="J42" i="13" s="1"/>
  <c r="J43" i="13" s="1"/>
  <c r="J44" i="13" s="1"/>
  <c r="T4" i="13"/>
  <c r="X4" i="13" s="1"/>
  <c r="K4" i="13"/>
  <c r="Z4" i="13" l="1"/>
  <c r="K9" i="14"/>
  <c r="O8" i="14"/>
  <c r="L8" i="14"/>
  <c r="M8" i="14" s="1"/>
  <c r="N8" i="14" s="1"/>
  <c r="Z7" i="14"/>
  <c r="Q7" i="14"/>
  <c r="T9" i="14"/>
  <c r="X8" i="14"/>
  <c r="U8" i="14"/>
  <c r="V8" i="14" s="1"/>
  <c r="W8" i="14" s="1"/>
  <c r="K5" i="13"/>
  <c r="L5" i="13" s="1"/>
  <c r="M5" i="13" s="1"/>
  <c r="N5" i="13" s="1"/>
  <c r="T5" i="13"/>
  <c r="T6" i="13" s="1"/>
  <c r="X6" i="13" s="1"/>
  <c r="O4" i="13"/>
  <c r="Q4" i="13" s="1"/>
  <c r="T97" i="2"/>
  <c r="T96" i="2"/>
  <c r="T97" i="1"/>
  <c r="T96" i="1"/>
  <c r="K6" i="13" l="1"/>
  <c r="O6" i="13" s="1"/>
  <c r="X5" i="13"/>
  <c r="U6" i="13"/>
  <c r="V6" i="13" s="1"/>
  <c r="T10" i="14"/>
  <c r="X9" i="14"/>
  <c r="U9" i="14"/>
  <c r="V9" i="14" s="1"/>
  <c r="W9" i="14" s="1"/>
  <c r="Q8" i="14"/>
  <c r="K10" i="14"/>
  <c r="O9" i="14"/>
  <c r="L9" i="14"/>
  <c r="M9" i="14" s="1"/>
  <c r="N9" i="14" s="1"/>
  <c r="Z8" i="14"/>
  <c r="O5" i="13"/>
  <c r="Q5" i="13" s="1"/>
  <c r="U5" i="13"/>
  <c r="V5" i="13" s="1"/>
  <c r="W5" i="13" s="1"/>
  <c r="T7" i="13"/>
  <c r="L6" i="13" l="1"/>
  <c r="M6" i="13" s="1"/>
  <c r="N6" i="13" s="1"/>
  <c r="Q6" i="13" s="1"/>
  <c r="K7" i="13"/>
  <c r="O7" i="13" s="1"/>
  <c r="Z5" i="13"/>
  <c r="X7" i="13"/>
  <c r="U7" i="13"/>
  <c r="V7" i="13" s="1"/>
  <c r="T8" i="13"/>
  <c r="X8" i="13" s="1"/>
  <c r="W6" i="13"/>
  <c r="Z6" i="13" s="1"/>
  <c r="K11" i="14"/>
  <c r="O10" i="14"/>
  <c r="L10" i="14"/>
  <c r="M10" i="14" s="1"/>
  <c r="N10" i="14" s="1"/>
  <c r="Z9" i="14"/>
  <c r="T11" i="14"/>
  <c r="X10" i="14"/>
  <c r="U10" i="14"/>
  <c r="V10" i="14" s="1"/>
  <c r="W10" i="14" s="1"/>
  <c r="Q9" i="14"/>
  <c r="L7" i="13" l="1"/>
  <c r="M7" i="13" s="1"/>
  <c r="N7" i="13" s="1"/>
  <c r="Q7" i="13" s="1"/>
  <c r="K8" i="13"/>
  <c r="K9" i="13" s="1"/>
  <c r="W7" i="13"/>
  <c r="Z7" i="13" s="1"/>
  <c r="T9" i="13"/>
  <c r="X9" i="13" s="1"/>
  <c r="Z10" i="14"/>
  <c r="U8" i="13"/>
  <c r="V8" i="13" s="1"/>
  <c r="T12" i="14"/>
  <c r="X11" i="14"/>
  <c r="U11" i="14"/>
  <c r="V11" i="14" s="1"/>
  <c r="W11" i="14" s="1"/>
  <c r="Q10" i="14"/>
  <c r="K12" i="14"/>
  <c r="O11" i="14"/>
  <c r="L11" i="14"/>
  <c r="M11" i="14" s="1"/>
  <c r="N11" i="14" s="1"/>
  <c r="S108" i="2"/>
  <c r="S108" i="1"/>
  <c r="L8" i="13" l="1"/>
  <c r="M8" i="13" s="1"/>
  <c r="N8" i="13" s="1"/>
  <c r="O8" i="13"/>
  <c r="T10" i="13"/>
  <c r="U10" i="13" s="1"/>
  <c r="V10" i="13" s="1"/>
  <c r="W8" i="13"/>
  <c r="Z8" i="13" s="1"/>
  <c r="U9" i="13"/>
  <c r="V9" i="13" s="1"/>
  <c r="Z11" i="14"/>
  <c r="K13" i="14"/>
  <c r="O12" i="14"/>
  <c r="L12" i="14"/>
  <c r="M12" i="14" s="1"/>
  <c r="N12" i="14" s="1"/>
  <c r="T13" i="14"/>
  <c r="X12" i="14"/>
  <c r="U12" i="14"/>
  <c r="V12" i="14" s="1"/>
  <c r="W12" i="14" s="1"/>
  <c r="Q11" i="14"/>
  <c r="L9" i="13"/>
  <c r="M9" i="13" s="1"/>
  <c r="O9" i="13"/>
  <c r="K10" i="13"/>
  <c r="S122" i="2"/>
  <c r="S122" i="1"/>
  <c r="Q8" i="13" l="1"/>
  <c r="N9" i="13"/>
  <c r="Q9" i="13" s="1"/>
  <c r="T11" i="13"/>
  <c r="T12" i="13" s="1"/>
  <c r="X10" i="13"/>
  <c r="W9" i="13"/>
  <c r="Z9" i="13" s="1"/>
  <c r="Z12" i="14"/>
  <c r="K14" i="14"/>
  <c r="O13" i="14"/>
  <c r="L13" i="14"/>
  <c r="M13" i="14" s="1"/>
  <c r="N13" i="14" s="1"/>
  <c r="Q12" i="14"/>
  <c r="T14" i="14"/>
  <c r="X13" i="14"/>
  <c r="U13" i="14"/>
  <c r="V13" i="14" s="1"/>
  <c r="W13" i="14" s="1"/>
  <c r="O10" i="13"/>
  <c r="L10" i="13"/>
  <c r="M10" i="13" s="1"/>
  <c r="K11" i="13"/>
  <c r="S59" i="2"/>
  <c r="S57" i="2"/>
  <c r="S59" i="1"/>
  <c r="T59" i="1"/>
  <c r="K59" i="1"/>
  <c r="T57" i="1"/>
  <c r="K57" i="1"/>
  <c r="T59" i="2"/>
  <c r="K59" i="2"/>
  <c r="T57" i="2"/>
  <c r="K57" i="2"/>
  <c r="K114" i="1"/>
  <c r="T114" i="1"/>
  <c r="K115" i="1"/>
  <c r="T115" i="1"/>
  <c r="U11" i="13" l="1"/>
  <c r="V11" i="13" s="1"/>
  <c r="X11" i="13"/>
  <c r="N10" i="13"/>
  <c r="Q10" i="13" s="1"/>
  <c r="W10" i="13"/>
  <c r="Q13" i="14"/>
  <c r="X14" i="14"/>
  <c r="T15" i="14"/>
  <c r="U14" i="14"/>
  <c r="V14" i="14" s="1"/>
  <c r="W14" i="14" s="1"/>
  <c r="W15" i="14" s="1"/>
  <c r="W16" i="14" s="1"/>
  <c r="W17" i="14" s="1"/>
  <c r="W18" i="14" s="1"/>
  <c r="W19" i="14" s="1"/>
  <c r="W20" i="14" s="1"/>
  <c r="W21" i="14" s="1"/>
  <c r="W22" i="14" s="1"/>
  <c r="W23" i="14" s="1"/>
  <c r="W24" i="14" s="1"/>
  <c r="W25" i="14" s="1"/>
  <c r="W26" i="14" s="1"/>
  <c r="W27" i="14" s="1"/>
  <c r="W28" i="14" s="1"/>
  <c r="W29" i="14" s="1"/>
  <c r="W30" i="14" s="1"/>
  <c r="W31" i="14" s="1"/>
  <c r="W32" i="14" s="1"/>
  <c r="W33" i="14" s="1"/>
  <c r="W34" i="14" s="1"/>
  <c r="W35" i="14" s="1"/>
  <c r="W36" i="14" s="1"/>
  <c r="W37" i="14" s="1"/>
  <c r="W38" i="14" s="1"/>
  <c r="W39" i="14" s="1"/>
  <c r="W40" i="14" s="1"/>
  <c r="W41" i="14" s="1"/>
  <c r="W42" i="14" s="1"/>
  <c r="W43" i="14" s="1"/>
  <c r="W44" i="14" s="1"/>
  <c r="K15" i="14"/>
  <c r="O14" i="14"/>
  <c r="L14" i="14"/>
  <c r="M14" i="14" s="1"/>
  <c r="N14" i="14" s="1"/>
  <c r="N15" i="14" s="1"/>
  <c r="N16" i="14" s="1"/>
  <c r="N17" i="14" s="1"/>
  <c r="N18" i="14" s="1"/>
  <c r="N19" i="14" s="1"/>
  <c r="N20" i="14" s="1"/>
  <c r="N21" i="14" s="1"/>
  <c r="N22" i="14" s="1"/>
  <c r="N23" i="14" s="1"/>
  <c r="N24" i="14" s="1"/>
  <c r="N25" i="14" s="1"/>
  <c r="N26" i="14" s="1"/>
  <c r="N27" i="14" s="1"/>
  <c r="N28" i="14" s="1"/>
  <c r="N29" i="14" s="1"/>
  <c r="N30" i="14" s="1"/>
  <c r="N31" i="14" s="1"/>
  <c r="N32" i="14" s="1"/>
  <c r="N33" i="14" s="1"/>
  <c r="N34" i="14" s="1"/>
  <c r="N35" i="14" s="1"/>
  <c r="N36" i="14" s="1"/>
  <c r="N37" i="14" s="1"/>
  <c r="N38" i="14" s="1"/>
  <c r="N39" i="14" s="1"/>
  <c r="N40" i="14" s="1"/>
  <c r="N41" i="14" s="1"/>
  <c r="N42" i="14" s="1"/>
  <c r="N43" i="14" s="1"/>
  <c r="N44" i="14" s="1"/>
  <c r="Z13" i="14"/>
  <c r="L11" i="13"/>
  <c r="M11" i="13" s="1"/>
  <c r="K12" i="13"/>
  <c r="O11" i="13"/>
  <c r="U12" i="13"/>
  <c r="V12" i="13" s="1"/>
  <c r="X12" i="13"/>
  <c r="T13" i="13"/>
  <c r="W11" i="13" l="1"/>
  <c r="Z11" i="13" s="1"/>
  <c r="N11" i="13"/>
  <c r="Q11" i="13" s="1"/>
  <c r="Z10" i="13"/>
  <c r="Z14" i="14"/>
  <c r="X15" i="14"/>
  <c r="Z15" i="14" s="1"/>
  <c r="T16" i="14"/>
  <c r="Q14" i="14"/>
  <c r="O15" i="14"/>
  <c r="Q15" i="14" s="1"/>
  <c r="K16" i="14"/>
  <c r="O12" i="13"/>
  <c r="L12" i="13"/>
  <c r="M12" i="13" s="1"/>
  <c r="K13" i="13"/>
  <c r="T14" i="13"/>
  <c r="X13" i="13"/>
  <c r="U13" i="13"/>
  <c r="V13" i="13" s="1"/>
  <c r="S100" i="2"/>
  <c r="S100" i="1"/>
  <c r="W12" i="13" l="1"/>
  <c r="Z12" i="13" s="1"/>
  <c r="N12" i="13"/>
  <c r="Q12" i="13" s="1"/>
  <c r="X16" i="14"/>
  <c r="Z16" i="14" s="1"/>
  <c r="T17" i="14"/>
  <c r="K17" i="14"/>
  <c r="O16" i="14"/>
  <c r="Q16" i="14" s="1"/>
  <c r="O13" i="13"/>
  <c r="K14" i="13"/>
  <c r="L13" i="13"/>
  <c r="M13" i="13" s="1"/>
  <c r="T15" i="13"/>
  <c r="U14" i="13"/>
  <c r="V14" i="13" s="1"/>
  <c r="X14" i="13"/>
  <c r="S99" i="2"/>
  <c r="S99" i="1"/>
  <c r="W13" i="13" l="1"/>
  <c r="Z13" i="13" s="1"/>
  <c r="N13" i="13"/>
  <c r="Q13" i="13" s="1"/>
  <c r="K18" i="14"/>
  <c r="O17" i="14"/>
  <c r="Q17" i="14" s="1"/>
  <c r="X17" i="14"/>
  <c r="Z17" i="14" s="1"/>
  <c r="T18" i="14"/>
  <c r="K15" i="13"/>
  <c r="O14" i="13"/>
  <c r="L14" i="13"/>
  <c r="M14" i="13" s="1"/>
  <c r="T16" i="13"/>
  <c r="X15" i="13"/>
  <c r="S113" i="1"/>
  <c r="S113" i="2"/>
  <c r="N14" i="13" l="1"/>
  <c r="N15" i="13" s="1"/>
  <c r="W14" i="13"/>
  <c r="W15" i="13" s="1"/>
  <c r="W16" i="13" s="1"/>
  <c r="W17" i="13" s="1"/>
  <c r="W18" i="13" s="1"/>
  <c r="W19" i="13" s="1"/>
  <c r="W20" i="13" s="1"/>
  <c r="W21" i="13" s="1"/>
  <c r="W22" i="13" s="1"/>
  <c r="W23" i="13" s="1"/>
  <c r="W24" i="13" s="1"/>
  <c r="W25" i="13" s="1"/>
  <c r="W26" i="13" s="1"/>
  <c r="W27" i="13" s="1"/>
  <c r="W28" i="13" s="1"/>
  <c r="W29" i="13" s="1"/>
  <c r="W30" i="13" s="1"/>
  <c r="W31" i="13" s="1"/>
  <c r="W32" i="13" s="1"/>
  <c r="W33" i="13" s="1"/>
  <c r="W34" i="13" s="1"/>
  <c r="W35" i="13" s="1"/>
  <c r="W36" i="13" s="1"/>
  <c r="W37" i="13" s="1"/>
  <c r="W38" i="13" s="1"/>
  <c r="W39" i="13" s="1"/>
  <c r="W40" i="13" s="1"/>
  <c r="W41" i="13" s="1"/>
  <c r="W42" i="13" s="1"/>
  <c r="W43" i="13" s="1"/>
  <c r="W44" i="13" s="1"/>
  <c r="T19" i="14"/>
  <c r="X18" i="14"/>
  <c r="Z18" i="14" s="1"/>
  <c r="O18" i="14"/>
  <c r="Q18" i="14" s="1"/>
  <c r="K19" i="14"/>
  <c r="K16" i="13"/>
  <c r="O15" i="13"/>
  <c r="T17" i="13"/>
  <c r="X16" i="13"/>
  <c r="Q14" i="13" l="1"/>
  <c r="Z16" i="13"/>
  <c r="Z15" i="13"/>
  <c r="Z14" i="13"/>
  <c r="O19" i="14"/>
  <c r="Q19" i="14" s="1"/>
  <c r="K20" i="14"/>
  <c r="X19" i="14"/>
  <c r="Z19" i="14" s="1"/>
  <c r="T20" i="14"/>
  <c r="O16" i="13"/>
  <c r="K17" i="13"/>
  <c r="T18" i="13"/>
  <c r="X17" i="13"/>
  <c r="Z17" i="13" s="1"/>
  <c r="N16" i="13"/>
  <c r="Q15" i="13"/>
  <c r="T21" i="14" l="1"/>
  <c r="X20" i="14"/>
  <c r="Z20" i="14" s="1"/>
  <c r="O20" i="14"/>
  <c r="Q20" i="14" s="1"/>
  <c r="K21" i="14"/>
  <c r="O17" i="13"/>
  <c r="K18" i="13"/>
  <c r="N17" i="13"/>
  <c r="Q16" i="13"/>
  <c r="T19" i="13"/>
  <c r="X18" i="13"/>
  <c r="Z18" i="13" s="1"/>
  <c r="O21" i="14" l="1"/>
  <c r="Q21" i="14" s="1"/>
  <c r="K22" i="14"/>
  <c r="X21" i="14"/>
  <c r="Z21" i="14" s="1"/>
  <c r="T22" i="14"/>
  <c r="K19" i="13"/>
  <c r="O18" i="13"/>
  <c r="T20" i="13"/>
  <c r="X19" i="13"/>
  <c r="Z19" i="13" s="1"/>
  <c r="N18" i="13"/>
  <c r="Q17" i="13"/>
  <c r="S18" i="1"/>
  <c r="T23" i="14" l="1"/>
  <c r="X22" i="14"/>
  <c r="Z22" i="14" s="1"/>
  <c r="O22" i="14"/>
  <c r="Q22" i="14" s="1"/>
  <c r="K23" i="14"/>
  <c r="K20" i="13"/>
  <c r="O19" i="13"/>
  <c r="N19" i="13"/>
  <c r="Q18" i="13"/>
  <c r="T21" i="13"/>
  <c r="X20" i="13"/>
  <c r="Z20" i="13" s="1"/>
  <c r="B192" i="4"/>
  <c r="C192" i="4" s="1"/>
  <c r="D192" i="4" s="1"/>
  <c r="E192" i="4" s="1"/>
  <c r="F192" i="4" s="1"/>
  <c r="G192" i="4" s="1"/>
  <c r="H192" i="4" s="1"/>
  <c r="I192" i="4" s="1"/>
  <c r="J192" i="4" s="1"/>
  <c r="K192" i="4" s="1"/>
  <c r="L192" i="4" s="1"/>
  <c r="M192" i="4" s="1"/>
  <c r="N192" i="4" s="1"/>
  <c r="O192" i="4" s="1"/>
  <c r="P192" i="4" s="1"/>
  <c r="Q192" i="4" s="1"/>
  <c r="R192" i="4" s="1"/>
  <c r="S192" i="4" s="1"/>
  <c r="T192" i="4" s="1"/>
  <c r="U192" i="4" s="1"/>
  <c r="V192" i="4" l="1"/>
  <c r="W192" i="4" s="1"/>
  <c r="X192" i="4" s="1"/>
  <c r="Y192" i="4" s="1"/>
  <c r="Z192" i="4" s="1"/>
  <c r="AA192" i="4" s="1"/>
  <c r="AB192" i="4" s="1"/>
  <c r="AC192" i="4" s="1"/>
  <c r="AD192" i="4" s="1"/>
  <c r="AE192" i="4" s="1"/>
  <c r="AF192" i="4" s="1"/>
  <c r="AG192" i="4" s="1"/>
  <c r="AH192" i="4" s="1"/>
  <c r="AI192" i="4" s="1"/>
  <c r="AJ192" i="4" s="1"/>
  <c r="AK192" i="4" s="1"/>
  <c r="AL192" i="4" s="1"/>
  <c r="AM192" i="4" s="1"/>
  <c r="AN192" i="4" s="1"/>
  <c r="AO192" i="4" s="1"/>
  <c r="AP192" i="4" s="1"/>
  <c r="S120" i="2"/>
  <c r="O23" i="14"/>
  <c r="Q23" i="14" s="1"/>
  <c r="K24" i="14"/>
  <c r="X23" i="14"/>
  <c r="Z23" i="14" s="1"/>
  <c r="T24" i="14"/>
  <c r="O20" i="13"/>
  <c r="K21" i="13"/>
  <c r="N20" i="13"/>
  <c r="Q19" i="13"/>
  <c r="T22" i="13"/>
  <c r="X21" i="13"/>
  <c r="Z21" i="13" s="1"/>
  <c r="J69" i="2"/>
  <c r="J69" i="1"/>
  <c r="O24" i="14" l="1"/>
  <c r="Q24" i="14" s="1"/>
  <c r="K25" i="14"/>
  <c r="T25" i="14"/>
  <c r="X24" i="14"/>
  <c r="Z24" i="14" s="1"/>
  <c r="O21" i="13"/>
  <c r="K22" i="13"/>
  <c r="N21" i="13"/>
  <c r="Q20" i="13"/>
  <c r="T23" i="13"/>
  <c r="X22" i="13"/>
  <c r="Z22" i="13" s="1"/>
  <c r="X25" i="14" l="1"/>
  <c r="Z25" i="14" s="1"/>
  <c r="T26" i="14"/>
  <c r="O25" i="14"/>
  <c r="Q25" i="14" s="1"/>
  <c r="K26" i="14"/>
  <c r="K23" i="13"/>
  <c r="O22" i="13"/>
  <c r="N22" i="13"/>
  <c r="Q21" i="13"/>
  <c r="T24" i="13"/>
  <c r="X23" i="13"/>
  <c r="Z23" i="13" s="1"/>
  <c r="R112" i="1"/>
  <c r="L112" i="1"/>
  <c r="R112" i="2"/>
  <c r="L112" i="2"/>
  <c r="T112" i="2"/>
  <c r="J112" i="2"/>
  <c r="B256" i="3"/>
  <c r="C256" i="3" s="1"/>
  <c r="D256" i="3" s="1"/>
  <c r="E256" i="3" s="1"/>
  <c r="F256" i="3" s="1"/>
  <c r="G256" i="3" s="1"/>
  <c r="H256" i="3" s="1"/>
  <c r="I256" i="3" s="1"/>
  <c r="J256" i="3" s="1"/>
  <c r="K256" i="3" s="1"/>
  <c r="L256" i="3" s="1"/>
  <c r="M256" i="3" s="1"/>
  <c r="N256" i="3" s="1"/>
  <c r="O256" i="3" s="1"/>
  <c r="P256" i="3" s="1"/>
  <c r="Q256" i="3" s="1"/>
  <c r="R256" i="3" s="1"/>
  <c r="S256" i="3" s="1"/>
  <c r="T256" i="3" s="1"/>
  <c r="U256" i="3" s="1"/>
  <c r="V256" i="3" s="1"/>
  <c r="W256" i="3" s="1"/>
  <c r="X256" i="3" s="1"/>
  <c r="Y256" i="3" s="1"/>
  <c r="Z256" i="3" s="1"/>
  <c r="AA256" i="3" s="1"/>
  <c r="AB256" i="3" s="1"/>
  <c r="AC256" i="3" s="1"/>
  <c r="AD256" i="3" s="1"/>
  <c r="AE256" i="3" s="1"/>
  <c r="AF256" i="3" s="1"/>
  <c r="AG256" i="3" s="1"/>
  <c r="AH256" i="3" s="1"/>
  <c r="AI256" i="3" s="1"/>
  <c r="AJ256" i="3" s="1"/>
  <c r="AK256" i="3" s="1"/>
  <c r="AL256" i="3" s="1"/>
  <c r="AM256" i="3" s="1"/>
  <c r="AN256" i="3" s="1"/>
  <c r="AO256" i="3" s="1"/>
  <c r="AP256" i="3" s="1"/>
  <c r="AQ256" i="3" s="1"/>
  <c r="AR256" i="3" s="1"/>
  <c r="AS256" i="3" s="1"/>
  <c r="AT256" i="3" s="1"/>
  <c r="AU256" i="3" s="1"/>
  <c r="AV256" i="3" s="1"/>
  <c r="AW256" i="3" s="1"/>
  <c r="AX256" i="3" s="1"/>
  <c r="AY256" i="3" s="1"/>
  <c r="B254" i="3"/>
  <c r="J112" i="1"/>
  <c r="C254" i="3" l="1"/>
  <c r="D254" i="3" s="1"/>
  <c r="E254" i="3" s="1"/>
  <c r="F254" i="3" s="1"/>
  <c r="G254" i="3" s="1"/>
  <c r="H254" i="3" s="1"/>
  <c r="I254" i="3" s="1"/>
  <c r="J254" i="3" s="1"/>
  <c r="K254" i="3" s="1"/>
  <c r="L254" i="3" s="1"/>
  <c r="M254" i="3" s="1"/>
  <c r="N254" i="3" s="1"/>
  <c r="O254" i="3" s="1"/>
  <c r="P254" i="3" s="1"/>
  <c r="Q254" i="3" s="1"/>
  <c r="R254" i="3" s="1"/>
  <c r="S254" i="3" s="1"/>
  <c r="T254" i="3" s="1"/>
  <c r="U254" i="3" s="1"/>
  <c r="V254" i="3" s="1"/>
  <c r="W254" i="3" s="1"/>
  <c r="X254" i="3" s="1"/>
  <c r="Y254" i="3" s="1"/>
  <c r="Z254" i="3" s="1"/>
  <c r="AA254" i="3" s="1"/>
  <c r="AB254" i="3" s="1"/>
  <c r="AC254" i="3" s="1"/>
  <c r="AD254" i="3" s="1"/>
  <c r="AE254" i="3" s="1"/>
  <c r="AF254" i="3" s="1"/>
  <c r="AG254" i="3" s="1"/>
  <c r="AH254" i="3" s="1"/>
  <c r="AI254" i="3" s="1"/>
  <c r="AJ254" i="3" s="1"/>
  <c r="AK254" i="3" s="1"/>
  <c r="AL254" i="3" s="1"/>
  <c r="AM254" i="3" s="1"/>
  <c r="AN254" i="3" s="1"/>
  <c r="AO254" i="3" s="1"/>
  <c r="AP254" i="3" s="1"/>
  <c r="AQ254" i="3" s="1"/>
  <c r="AR254" i="3" s="1"/>
  <c r="AS254" i="3" s="1"/>
  <c r="AT254" i="3" s="1"/>
  <c r="AU254" i="3" s="1"/>
  <c r="AV254" i="3" s="1"/>
  <c r="AW254" i="3" s="1"/>
  <c r="AX254" i="3" s="1"/>
  <c r="AY254" i="3" s="1"/>
  <c r="O26" i="14"/>
  <c r="Q26" i="14" s="1"/>
  <c r="K27" i="14"/>
  <c r="T27" i="14"/>
  <c r="X26" i="14"/>
  <c r="Z26" i="14" s="1"/>
  <c r="O23" i="13"/>
  <c r="K24" i="13"/>
  <c r="T25" i="13"/>
  <c r="X24" i="13"/>
  <c r="Z24" i="13" s="1"/>
  <c r="N23" i="13"/>
  <c r="Q22" i="13"/>
  <c r="S62" i="23" l="1"/>
  <c r="V62" i="23" s="1"/>
  <c r="U62" i="23" s="1"/>
  <c r="X27" i="14"/>
  <c r="Z27" i="14" s="1"/>
  <c r="T28" i="14"/>
  <c r="O27" i="14"/>
  <c r="Q27" i="14" s="1"/>
  <c r="K28" i="14"/>
  <c r="K25" i="13"/>
  <c r="O24" i="13"/>
  <c r="N24" i="13"/>
  <c r="Q23" i="13"/>
  <c r="T26" i="13"/>
  <c r="X25" i="13"/>
  <c r="Z25" i="13" s="1"/>
  <c r="O28" i="14" l="1"/>
  <c r="Q28" i="14" s="1"/>
  <c r="K29" i="14"/>
  <c r="T29" i="14"/>
  <c r="X28" i="14"/>
  <c r="Z28" i="14" s="1"/>
  <c r="K26" i="13"/>
  <c r="O25" i="13"/>
  <c r="T27" i="13"/>
  <c r="X26" i="13"/>
  <c r="Z26" i="13" s="1"/>
  <c r="N25" i="13"/>
  <c r="Q24" i="13"/>
  <c r="B234" i="4"/>
  <c r="C234" i="4" s="1"/>
  <c r="D234" i="4" s="1"/>
  <c r="E234" i="4" s="1"/>
  <c r="F234" i="4" s="1"/>
  <c r="G234" i="4" s="1"/>
  <c r="H234" i="4" s="1"/>
  <c r="I234" i="4" s="1"/>
  <c r="J234" i="4" s="1"/>
  <c r="K234" i="4" s="1"/>
  <c r="L234" i="4" s="1"/>
  <c r="M234" i="4" s="1"/>
  <c r="N234" i="4" s="1"/>
  <c r="O234" i="4" s="1"/>
  <c r="P234" i="4" s="1"/>
  <c r="Q234" i="4" s="1"/>
  <c r="R234" i="4" s="1"/>
  <c r="S234" i="4" s="1"/>
  <c r="T234" i="4" s="1"/>
  <c r="U234" i="4" s="1"/>
  <c r="V234" i="4" s="1"/>
  <c r="W234" i="4" s="1"/>
  <c r="X234" i="4" s="1"/>
  <c r="Y234" i="4" s="1"/>
  <c r="Z234" i="4" s="1"/>
  <c r="AA234" i="4" s="1"/>
  <c r="AB234" i="4" s="1"/>
  <c r="AC234" i="4" s="1"/>
  <c r="AD234" i="4" s="1"/>
  <c r="AE234" i="4" s="1"/>
  <c r="AF234" i="4" s="1"/>
  <c r="AG234" i="4" s="1"/>
  <c r="AH234" i="4" s="1"/>
  <c r="AI234" i="4" s="1"/>
  <c r="AJ234" i="4" s="1"/>
  <c r="AK234" i="4" s="1"/>
  <c r="AL234" i="4" s="1"/>
  <c r="AM234" i="4" s="1"/>
  <c r="AN234" i="4" s="1"/>
  <c r="AO234" i="4" s="1"/>
  <c r="AP234" i="4" s="1"/>
  <c r="B230" i="4"/>
  <c r="C230" i="4" s="1"/>
  <c r="D230" i="4" s="1"/>
  <c r="E230" i="4" s="1"/>
  <c r="F230" i="4" s="1"/>
  <c r="G230" i="4" s="1"/>
  <c r="H230" i="4" s="1"/>
  <c r="I230" i="4" s="1"/>
  <c r="J230" i="4" s="1"/>
  <c r="K230" i="4" s="1"/>
  <c r="L230" i="4" s="1"/>
  <c r="M230" i="4" s="1"/>
  <c r="N230" i="4" s="1"/>
  <c r="O230" i="4" s="1"/>
  <c r="P230" i="4" s="1"/>
  <c r="Q230" i="4" s="1"/>
  <c r="R230" i="4" s="1"/>
  <c r="S230" i="4" s="1"/>
  <c r="T230" i="4" s="1"/>
  <c r="U230" i="4" s="1"/>
  <c r="V230" i="4" s="1"/>
  <c r="W230" i="4" s="1"/>
  <c r="X230" i="4" s="1"/>
  <c r="Y230" i="4" s="1"/>
  <c r="Z230" i="4" s="1"/>
  <c r="AA230" i="4" s="1"/>
  <c r="AB230" i="4" s="1"/>
  <c r="AC230" i="4" s="1"/>
  <c r="AD230" i="4" s="1"/>
  <c r="AE230" i="4" s="1"/>
  <c r="AF230" i="4" s="1"/>
  <c r="AG230" i="4" s="1"/>
  <c r="AH230" i="4" s="1"/>
  <c r="AI230" i="4" s="1"/>
  <c r="AJ230" i="4" s="1"/>
  <c r="AK230" i="4" s="1"/>
  <c r="AL230" i="4" s="1"/>
  <c r="AM230" i="4" s="1"/>
  <c r="AN230" i="4" s="1"/>
  <c r="AO230" i="4" s="1"/>
  <c r="AP230" i="4" s="1"/>
  <c r="B234" i="3"/>
  <c r="C234" i="3" s="1"/>
  <c r="D234" i="3" s="1"/>
  <c r="E234" i="3" s="1"/>
  <c r="F234" i="3" s="1"/>
  <c r="G234" i="3" s="1"/>
  <c r="H234" i="3" s="1"/>
  <c r="I234" i="3" s="1"/>
  <c r="J234" i="3" s="1"/>
  <c r="K234" i="3" s="1"/>
  <c r="L234" i="3" s="1"/>
  <c r="M234" i="3" s="1"/>
  <c r="N234" i="3" s="1"/>
  <c r="O234" i="3" s="1"/>
  <c r="P234" i="3" s="1"/>
  <c r="Q234" i="3" s="1"/>
  <c r="R234" i="3" s="1"/>
  <c r="S234" i="3" s="1"/>
  <c r="T234" i="3" s="1"/>
  <c r="U234" i="3" s="1"/>
  <c r="B230" i="3"/>
  <c r="C230" i="3" s="1"/>
  <c r="D230" i="3" s="1"/>
  <c r="E230" i="3" s="1"/>
  <c r="F230" i="3" s="1"/>
  <c r="G230" i="3" s="1"/>
  <c r="H230" i="3" s="1"/>
  <c r="I230" i="3" s="1"/>
  <c r="J230" i="3" s="1"/>
  <c r="K230" i="3" s="1"/>
  <c r="L230" i="3" s="1"/>
  <c r="M230" i="3" s="1"/>
  <c r="N230" i="3" s="1"/>
  <c r="O230" i="3" s="1"/>
  <c r="P230" i="3" s="1"/>
  <c r="Q230" i="3" s="1"/>
  <c r="R230" i="3" s="1"/>
  <c r="S230" i="3" s="1"/>
  <c r="T230" i="3" s="1"/>
  <c r="U230" i="3" s="1"/>
  <c r="S11" i="23" s="1"/>
  <c r="V11" i="23" s="1"/>
  <c r="U11" i="23" s="1"/>
  <c r="X29" i="14" l="1"/>
  <c r="Z29" i="14" s="1"/>
  <c r="T30" i="14"/>
  <c r="O29" i="14"/>
  <c r="Q29" i="14" s="1"/>
  <c r="K30" i="14"/>
  <c r="O26" i="13"/>
  <c r="K27" i="13"/>
  <c r="T28" i="13"/>
  <c r="X27" i="13"/>
  <c r="Z27" i="13" s="1"/>
  <c r="N26" i="13"/>
  <c r="Q25" i="13"/>
  <c r="V230" i="3"/>
  <c r="W230" i="3" s="1"/>
  <c r="X230" i="3" s="1"/>
  <c r="Y230" i="3" s="1"/>
  <c r="Z230" i="3" s="1"/>
  <c r="AA230" i="3" s="1"/>
  <c r="AB230" i="3" s="1"/>
  <c r="AC230" i="3" s="1"/>
  <c r="AD230" i="3" s="1"/>
  <c r="AE230" i="3" s="1"/>
  <c r="AF230" i="3" s="1"/>
  <c r="AG230" i="3" s="1"/>
  <c r="AH230" i="3" s="1"/>
  <c r="AI230" i="3" s="1"/>
  <c r="AJ230" i="3" s="1"/>
  <c r="AK230" i="3" s="1"/>
  <c r="AL230" i="3" s="1"/>
  <c r="AM230" i="3" s="1"/>
  <c r="AN230" i="3" s="1"/>
  <c r="AO230" i="3" s="1"/>
  <c r="AP230" i="3" s="1"/>
  <c r="S11" i="1"/>
  <c r="S45" i="2"/>
  <c r="S46" i="2"/>
  <c r="V234" i="3"/>
  <c r="W234" i="3" s="1"/>
  <c r="X234" i="3" s="1"/>
  <c r="Y234" i="3" s="1"/>
  <c r="Z234" i="3" s="1"/>
  <c r="AA234" i="3" s="1"/>
  <c r="AB234" i="3" s="1"/>
  <c r="AC234" i="3" s="1"/>
  <c r="AD234" i="3" s="1"/>
  <c r="AE234" i="3" s="1"/>
  <c r="AF234" i="3" s="1"/>
  <c r="AG234" i="3" s="1"/>
  <c r="AH234" i="3" s="1"/>
  <c r="AI234" i="3" s="1"/>
  <c r="AJ234" i="3" s="1"/>
  <c r="AK234" i="3" s="1"/>
  <c r="AL234" i="3" s="1"/>
  <c r="AM234" i="3" s="1"/>
  <c r="AN234" i="3" s="1"/>
  <c r="AO234" i="3" s="1"/>
  <c r="AP234" i="3" s="1"/>
  <c r="S106" i="2"/>
  <c r="S106" i="1"/>
  <c r="O30" i="14" l="1"/>
  <c r="Q30" i="14" s="1"/>
  <c r="K31" i="14"/>
  <c r="T31" i="14"/>
  <c r="X30" i="14"/>
  <c r="Z30" i="14" s="1"/>
  <c r="O27" i="13"/>
  <c r="K28" i="13"/>
  <c r="N27" i="13"/>
  <c r="Q26" i="13"/>
  <c r="T29" i="13"/>
  <c r="X28" i="13"/>
  <c r="Z28" i="13" s="1"/>
  <c r="S46" i="1"/>
  <c r="S133" i="2"/>
  <c r="Q133" i="2" s="1"/>
  <c r="L133" i="2" s="1"/>
  <c r="X31" i="14" l="1"/>
  <c r="Z31" i="14" s="1"/>
  <c r="T32" i="14"/>
  <c r="O31" i="14"/>
  <c r="Q31" i="14" s="1"/>
  <c r="K32" i="14"/>
  <c r="O28" i="13"/>
  <c r="K29" i="13"/>
  <c r="N28" i="13"/>
  <c r="Q27" i="13"/>
  <c r="T30" i="13"/>
  <c r="X29" i="13"/>
  <c r="Z29" i="13" s="1"/>
  <c r="K115" i="2"/>
  <c r="T115" i="2"/>
  <c r="T33" i="14" l="1"/>
  <c r="X32" i="14"/>
  <c r="Z32" i="14" s="1"/>
  <c r="O32" i="14"/>
  <c r="Q32" i="14" s="1"/>
  <c r="K33" i="14"/>
  <c r="K30" i="13"/>
  <c r="O29" i="13"/>
  <c r="N29" i="13"/>
  <c r="Q28" i="13"/>
  <c r="T31" i="13"/>
  <c r="X30" i="13"/>
  <c r="Z30" i="13" s="1"/>
  <c r="T133" i="2"/>
  <c r="O33" i="14" l="1"/>
  <c r="Q33" i="14" s="1"/>
  <c r="K34" i="14"/>
  <c r="X33" i="14"/>
  <c r="Z33" i="14" s="1"/>
  <c r="T34" i="14"/>
  <c r="O30" i="13"/>
  <c r="K31" i="13"/>
  <c r="T32" i="13"/>
  <c r="X31" i="13"/>
  <c r="Z31" i="13" s="1"/>
  <c r="N30" i="13"/>
  <c r="Q29" i="13"/>
  <c r="T133" i="1"/>
  <c r="T35" i="14" l="1"/>
  <c r="X34" i="14"/>
  <c r="Z34" i="14" s="1"/>
  <c r="O34" i="14"/>
  <c r="Q34" i="14" s="1"/>
  <c r="K35" i="14"/>
  <c r="O31" i="13"/>
  <c r="K32" i="13"/>
  <c r="N31" i="13"/>
  <c r="Q30" i="13"/>
  <c r="T33" i="13"/>
  <c r="X32" i="13"/>
  <c r="Z32" i="13" s="1"/>
  <c r="T114" i="2"/>
  <c r="K114" i="2"/>
  <c r="O35" i="14" l="1"/>
  <c r="Q35" i="14" s="1"/>
  <c r="K36" i="14"/>
  <c r="X35" i="14"/>
  <c r="Z35" i="14" s="1"/>
  <c r="T36" i="14"/>
  <c r="K33" i="13"/>
  <c r="O32" i="13"/>
  <c r="N32" i="13"/>
  <c r="Q31" i="13"/>
  <c r="T34" i="13"/>
  <c r="X33" i="13"/>
  <c r="Z33" i="13" s="1"/>
  <c r="Q123" i="1"/>
  <c r="Q98" i="1" l="1"/>
  <c r="J98" i="1"/>
  <c r="L118" i="1"/>
  <c r="N118" i="1" s="1"/>
  <c r="Q118" i="1"/>
  <c r="J118" i="1"/>
  <c r="Q102" i="1"/>
  <c r="T102" i="1"/>
  <c r="J102" i="1"/>
  <c r="J52" i="1"/>
  <c r="Q52" i="1"/>
  <c r="J108" i="18"/>
  <c r="M108" i="18" s="1"/>
  <c r="J54" i="18"/>
  <c r="M54" i="18" s="1"/>
  <c r="J135" i="1"/>
  <c r="J134" i="1"/>
  <c r="L32" i="1"/>
  <c r="N32" i="1" s="1"/>
  <c r="Q33" i="1"/>
  <c r="J32" i="1"/>
  <c r="L33" i="1"/>
  <c r="N33" i="1" s="1"/>
  <c r="J33" i="1"/>
  <c r="Q32" i="1"/>
  <c r="Q31" i="1"/>
  <c r="J31" i="1"/>
  <c r="T104" i="1"/>
  <c r="J117" i="1"/>
  <c r="J116" i="1"/>
  <c r="Q116" i="1"/>
  <c r="Q117" i="1"/>
  <c r="J56" i="1"/>
  <c r="J54" i="1"/>
  <c r="J25" i="1"/>
  <c r="Q23" i="1"/>
  <c r="Q55" i="1"/>
  <c r="J23" i="1"/>
  <c r="Q24" i="1"/>
  <c r="J55" i="1"/>
  <c r="J53" i="1"/>
  <c r="J24" i="1"/>
  <c r="Q54" i="1"/>
  <c r="Q56" i="1"/>
  <c r="Q25" i="1"/>
  <c r="Q53" i="1"/>
  <c r="Q35" i="1"/>
  <c r="J35" i="1"/>
  <c r="Q34" i="1"/>
  <c r="P109" i="1"/>
  <c r="K109" i="1" s="1"/>
  <c r="T70" i="1"/>
  <c r="T71" i="1"/>
  <c r="T69" i="1"/>
  <c r="P51" i="1"/>
  <c r="J59" i="17"/>
  <c r="V57" i="17" s="1"/>
  <c r="R57" i="17" s="1"/>
  <c r="J59" i="16"/>
  <c r="M59" i="16" s="1"/>
  <c r="J72" i="1"/>
  <c r="J73" i="1"/>
  <c r="Q85" i="1"/>
  <c r="J85" i="1"/>
  <c r="J81" i="1"/>
  <c r="Q81" i="1"/>
  <c r="T124" i="1"/>
  <c r="T105" i="1"/>
  <c r="T123" i="1"/>
  <c r="Q124" i="1"/>
  <c r="R124" i="1" s="1"/>
  <c r="V124" i="1" s="1"/>
  <c r="R123" i="1"/>
  <c r="V123" i="1" s="1"/>
  <c r="S71" i="1"/>
  <c r="S70" i="1"/>
  <c r="Q71" i="1"/>
  <c r="R71" i="1" s="1"/>
  <c r="Q70" i="1"/>
  <c r="R70" i="1" s="1"/>
  <c r="J29" i="1"/>
  <c r="Q29" i="1"/>
  <c r="M39" i="1"/>
  <c r="P39" i="1" s="1"/>
  <c r="J38" i="1"/>
  <c r="M40" i="1"/>
  <c r="P40" i="1" s="1"/>
  <c r="M38" i="1"/>
  <c r="P38" i="1" s="1"/>
  <c r="N40" i="1"/>
  <c r="L38" i="1"/>
  <c r="N38" i="1"/>
  <c r="N39" i="1"/>
  <c r="J36" i="1"/>
  <c r="Q36" i="1"/>
  <c r="Q65" i="1"/>
  <c r="J65" i="1"/>
  <c r="J37" i="1"/>
  <c r="J41" i="1"/>
  <c r="Q37" i="1"/>
  <c r="Q105" i="1"/>
  <c r="J105" i="1"/>
  <c r="Q104" i="1"/>
  <c r="J104" i="1"/>
  <c r="L44" i="1"/>
  <c r="N44" i="1" s="1"/>
  <c r="J44" i="1"/>
  <c r="J42" i="1"/>
  <c r="L42" i="1"/>
  <c r="N42" i="1" s="1"/>
  <c r="Q42" i="1"/>
  <c r="Q43" i="1"/>
  <c r="L43" i="1"/>
  <c r="N43" i="1" s="1"/>
  <c r="J43" i="1"/>
  <c r="Q44" i="1"/>
  <c r="Q15" i="1"/>
  <c r="J15" i="1"/>
  <c r="J14" i="1"/>
  <c r="Q14" i="1"/>
  <c r="Q28" i="1"/>
  <c r="J28" i="1"/>
  <c r="Q95" i="1"/>
  <c r="J94" i="1"/>
  <c r="Q93" i="1"/>
  <c r="S92" i="1"/>
  <c r="J95" i="1"/>
  <c r="Q94" i="1"/>
  <c r="J93" i="1"/>
  <c r="J20" i="1"/>
  <c r="J22" i="1"/>
  <c r="J18" i="1"/>
  <c r="Q30" i="1"/>
  <c r="J30" i="1"/>
  <c r="Q60" i="1"/>
  <c r="J60" i="1"/>
  <c r="Q50" i="1"/>
  <c r="Q48" i="1"/>
  <c r="Q13" i="1"/>
  <c r="O36" i="14"/>
  <c r="Q36" i="14" s="1"/>
  <c r="K37" i="14"/>
  <c r="T37" i="14"/>
  <c r="X36" i="14"/>
  <c r="Z36" i="14" s="1"/>
  <c r="J17" i="1"/>
  <c r="Q17" i="1"/>
  <c r="K34" i="13"/>
  <c r="O33" i="13"/>
  <c r="N33" i="13"/>
  <c r="Q32" i="13"/>
  <c r="T35" i="13"/>
  <c r="X34" i="13"/>
  <c r="Z34" i="13" s="1"/>
  <c r="P96" i="1"/>
  <c r="Q99" i="1"/>
  <c r="R99" i="1" s="1"/>
  <c r="L80" i="1"/>
  <c r="Q80" i="1"/>
  <c r="R80" i="1" s="1"/>
  <c r="J114" i="1"/>
  <c r="S114" i="1"/>
  <c r="Q114" i="1"/>
  <c r="Q59" i="1"/>
  <c r="Q57" i="1"/>
  <c r="S115" i="1"/>
  <c r="J57" i="1"/>
  <c r="J115" i="1"/>
  <c r="R115" i="1" s="1"/>
  <c r="J59" i="1"/>
  <c r="S69" i="1"/>
  <c r="Q69" i="1"/>
  <c r="R69" i="1" s="1"/>
  <c r="Q68" i="1"/>
  <c r="R68" i="1" s="1"/>
  <c r="V68" i="1" s="1"/>
  <c r="S89" i="1"/>
  <c r="N112" i="1"/>
  <c r="Q112" i="1" s="1"/>
  <c r="S112" i="1" s="1"/>
  <c r="S88" i="1"/>
  <c r="U133" i="1"/>
  <c r="J97" i="1" l="1"/>
  <c r="L97" i="1" s="1"/>
  <c r="O96" i="1"/>
  <c r="J96" i="1"/>
  <c r="L96" i="1" s="1"/>
  <c r="S80" i="1"/>
  <c r="V80" i="1" s="1"/>
  <c r="U80" i="1" s="1"/>
  <c r="N80" i="1"/>
  <c r="V136" i="1"/>
  <c r="U136" i="1" s="1"/>
  <c r="R98" i="1"/>
  <c r="V98" i="1" s="1"/>
  <c r="U98" i="1" s="1"/>
  <c r="O97" i="1"/>
  <c r="K97" i="1"/>
  <c r="R95" i="1"/>
  <c r="V95" i="1" s="1"/>
  <c r="U95" i="1" s="1"/>
  <c r="R118" i="1"/>
  <c r="R102" i="1"/>
  <c r="V102" i="1" s="1"/>
  <c r="U102" i="1" s="1"/>
  <c r="R116" i="1"/>
  <c r="V116" i="1" s="1"/>
  <c r="U116" i="1" s="1"/>
  <c r="R52" i="1"/>
  <c r="V52" i="1" s="1"/>
  <c r="U52" i="1" s="1"/>
  <c r="R33" i="1"/>
  <c r="V33" i="1" s="1"/>
  <c r="U33" i="1" s="1"/>
  <c r="S134" i="1"/>
  <c r="R54" i="18"/>
  <c r="S54" i="18" s="1"/>
  <c r="V134" i="1" s="1"/>
  <c r="U134" i="1" s="1"/>
  <c r="S135" i="1"/>
  <c r="R108" i="18"/>
  <c r="S108" i="18" s="1"/>
  <c r="V135" i="1" s="1"/>
  <c r="U135" i="1" s="1"/>
  <c r="R31" i="1"/>
  <c r="V31" i="1" s="1"/>
  <c r="U31" i="1" s="1"/>
  <c r="R32" i="1"/>
  <c r="V32" i="1" s="1"/>
  <c r="U32" i="1" s="1"/>
  <c r="R53" i="1"/>
  <c r="V53" i="1" s="1"/>
  <c r="U53" i="1" s="1"/>
  <c r="R56" i="1"/>
  <c r="V56" i="1" s="1"/>
  <c r="U56" i="1" s="1"/>
  <c r="R117" i="1"/>
  <c r="V117" i="1" s="1"/>
  <c r="U117" i="1" s="1"/>
  <c r="R54" i="1"/>
  <c r="V54" i="1" s="1"/>
  <c r="U54" i="1" s="1"/>
  <c r="J51" i="1"/>
  <c r="M51" i="1" s="1"/>
  <c r="N51" i="1" s="1"/>
  <c r="K51" i="1"/>
  <c r="R55" i="1"/>
  <c r="V55" i="1" s="1"/>
  <c r="U55" i="1" s="1"/>
  <c r="R23" i="1"/>
  <c r="V23" i="1" s="1"/>
  <c r="U23" i="1" s="1"/>
  <c r="R25" i="1"/>
  <c r="V25" i="1" s="1"/>
  <c r="U25" i="1" s="1"/>
  <c r="R24" i="1"/>
  <c r="V24" i="1" s="1"/>
  <c r="U24" i="1" s="1"/>
  <c r="O109" i="1"/>
  <c r="Q109" i="1"/>
  <c r="R109" i="1" s="1"/>
  <c r="R35" i="1"/>
  <c r="V35" i="1" s="1"/>
  <c r="U35" i="1" s="1"/>
  <c r="U124" i="1"/>
  <c r="R59" i="16"/>
  <c r="S59" i="16" s="1"/>
  <c r="V72" i="1" s="1"/>
  <c r="U72" i="1" s="1"/>
  <c r="S72" i="1"/>
  <c r="M59" i="17"/>
  <c r="R85" i="1"/>
  <c r="V85" i="1" s="1"/>
  <c r="U85" i="1" s="1"/>
  <c r="R81" i="1"/>
  <c r="V81" i="1" s="1"/>
  <c r="U81" i="1" s="1"/>
  <c r="U123" i="1"/>
  <c r="R29" i="1"/>
  <c r="V70" i="1"/>
  <c r="U70" i="1" s="1"/>
  <c r="V71" i="1"/>
  <c r="U71" i="1" s="1"/>
  <c r="O38" i="1"/>
  <c r="R104" i="1"/>
  <c r="J40" i="1"/>
  <c r="L40" i="1"/>
  <c r="O40" i="1" s="1"/>
  <c r="L39" i="1"/>
  <c r="O39" i="1" s="1"/>
  <c r="J39" i="1"/>
  <c r="R36" i="1"/>
  <c r="V36" i="1" s="1"/>
  <c r="U36" i="1" s="1"/>
  <c r="R65" i="1"/>
  <c r="V65" i="1" s="1"/>
  <c r="U65" i="1" s="1"/>
  <c r="R37" i="1"/>
  <c r="V37" i="1" s="1"/>
  <c r="U37" i="1" s="1"/>
  <c r="R105" i="1"/>
  <c r="R43" i="1"/>
  <c r="V43" i="1" s="1"/>
  <c r="U43" i="1" s="1"/>
  <c r="R93" i="1"/>
  <c r="V93" i="1" s="1"/>
  <c r="U93" i="1" s="1"/>
  <c r="R44" i="1"/>
  <c r="V44" i="1" s="1"/>
  <c r="U44" i="1" s="1"/>
  <c r="R42" i="1"/>
  <c r="R14" i="1"/>
  <c r="V14" i="1" s="1"/>
  <c r="U14" i="1" s="1"/>
  <c r="R15" i="1"/>
  <c r="V15" i="1" s="1"/>
  <c r="U15" i="1" s="1"/>
  <c r="R94" i="1"/>
  <c r="V94" i="1" s="1"/>
  <c r="U94" i="1" s="1"/>
  <c r="R28" i="1"/>
  <c r="V28" i="1" s="1"/>
  <c r="U28" i="1" s="1"/>
  <c r="S136" i="1"/>
  <c r="R60" i="1"/>
  <c r="V60" i="1" s="1"/>
  <c r="U60" i="1" s="1"/>
  <c r="R30" i="1"/>
  <c r="X37" i="14"/>
  <c r="Z37" i="14" s="1"/>
  <c r="T38" i="14"/>
  <c r="O37" i="14"/>
  <c r="Q37" i="14" s="1"/>
  <c r="K38" i="14"/>
  <c r="R17" i="1"/>
  <c r="V17" i="1" s="1"/>
  <c r="U17" i="1" s="1"/>
  <c r="O34" i="13"/>
  <c r="K35" i="13"/>
  <c r="T36" i="13"/>
  <c r="X35" i="13"/>
  <c r="Z35" i="13" s="1"/>
  <c r="N34" i="13"/>
  <c r="Q33" i="13"/>
  <c r="K96" i="1"/>
  <c r="R59" i="1"/>
  <c r="V59" i="1" s="1"/>
  <c r="U59" i="1" s="1"/>
  <c r="R57" i="1"/>
  <c r="V57" i="1" s="1"/>
  <c r="U57" i="1" s="1"/>
  <c r="V115" i="1"/>
  <c r="U115" i="1" s="1"/>
  <c r="R114" i="1"/>
  <c r="V114" i="1" s="1"/>
  <c r="U114" i="1" s="1"/>
  <c r="V69" i="1"/>
  <c r="U69" i="1" s="1"/>
  <c r="U68" i="1"/>
  <c r="K27" i="1"/>
  <c r="Q51" i="1" l="1"/>
  <c r="R51" i="1" s="1"/>
  <c r="V51" i="1" s="1"/>
  <c r="U51" i="1" s="1"/>
  <c r="N97" i="1"/>
  <c r="Q97" i="1" s="1"/>
  <c r="R97" i="1" s="1"/>
  <c r="V97" i="1" s="1"/>
  <c r="V118" i="1"/>
  <c r="U118" i="1" s="1"/>
  <c r="V105" i="1"/>
  <c r="U105" i="1" s="1"/>
  <c r="V104" i="1"/>
  <c r="U104" i="1" s="1"/>
  <c r="V109" i="1"/>
  <c r="U109" i="1" s="1"/>
  <c r="V30" i="1"/>
  <c r="U30" i="1" s="1"/>
  <c r="V29" i="1"/>
  <c r="U29" i="1" s="1"/>
  <c r="R59" i="17"/>
  <c r="S59" i="17" s="1"/>
  <c r="V73" i="1" s="1"/>
  <c r="U73" i="1" s="1"/>
  <c r="R73" i="1"/>
  <c r="S73" i="1"/>
  <c r="O41" i="1"/>
  <c r="Q41" i="1" s="1"/>
  <c r="R41" i="1" s="1"/>
  <c r="V41" i="1" s="1"/>
  <c r="U41" i="1" s="1"/>
  <c r="V42" i="1"/>
  <c r="U42" i="1" s="1"/>
  <c r="O38" i="14"/>
  <c r="Q38" i="14" s="1"/>
  <c r="K39" i="14"/>
  <c r="T39" i="14"/>
  <c r="X38" i="14"/>
  <c r="Z38" i="14" s="1"/>
  <c r="O35" i="13"/>
  <c r="K36" i="13"/>
  <c r="N35" i="13"/>
  <c r="Q34" i="13"/>
  <c r="T37" i="13"/>
  <c r="X36" i="13"/>
  <c r="Z36" i="13" s="1"/>
  <c r="N96" i="1"/>
  <c r="Q96" i="1" s="1"/>
  <c r="U97" i="1" l="1"/>
  <c r="R96" i="1"/>
  <c r="V96" i="1" s="1"/>
  <c r="U96" i="1" s="1"/>
  <c r="X39" i="14"/>
  <c r="Z39" i="14" s="1"/>
  <c r="Z46" i="14" s="1"/>
  <c r="T40" i="14"/>
  <c r="O39" i="14"/>
  <c r="Q39" i="14" s="1"/>
  <c r="K40" i="14"/>
  <c r="K37" i="13"/>
  <c r="O36" i="13"/>
  <c r="N36" i="13"/>
  <c r="Q35" i="13"/>
  <c r="X37" i="13"/>
  <c r="Z37" i="13" s="1"/>
  <c r="T38" i="13"/>
  <c r="T41" i="14" l="1"/>
  <c r="X40" i="14"/>
  <c r="Z40" i="14" s="1"/>
  <c r="O40" i="14"/>
  <c r="Q40" i="14" s="1"/>
  <c r="Q46" i="14" s="1"/>
  <c r="K41" i="14"/>
  <c r="O37" i="13"/>
  <c r="K38" i="13"/>
  <c r="N37" i="13"/>
  <c r="Q36" i="13"/>
  <c r="X38" i="13"/>
  <c r="Z38" i="13" s="1"/>
  <c r="T39" i="13"/>
  <c r="O41" i="14" l="1"/>
  <c r="Q41" i="14" s="1"/>
  <c r="K42" i="14"/>
  <c r="X41" i="14"/>
  <c r="Z41" i="14" s="1"/>
  <c r="T42" i="14"/>
  <c r="O38" i="13"/>
  <c r="K39" i="13"/>
  <c r="X39" i="13"/>
  <c r="Z39" i="13" s="1"/>
  <c r="Z46" i="13" s="1"/>
  <c r="T40" i="13"/>
  <c r="N38" i="13"/>
  <c r="Q37" i="13"/>
  <c r="S27" i="1"/>
  <c r="T43" i="14" l="1"/>
  <c r="X42" i="14"/>
  <c r="Z42" i="14" s="1"/>
  <c r="O42" i="14"/>
  <c r="Q42" i="14" s="1"/>
  <c r="K43" i="14"/>
  <c r="O39" i="13"/>
  <c r="K40" i="13"/>
  <c r="N39" i="13"/>
  <c r="Q38" i="13"/>
  <c r="X40" i="13"/>
  <c r="Z40" i="13" s="1"/>
  <c r="T41" i="13"/>
  <c r="O43" i="14" l="1"/>
  <c r="Q43" i="14" s="1"/>
  <c r="K44" i="14"/>
  <c r="X43" i="14"/>
  <c r="Z43" i="14" s="1"/>
  <c r="T44" i="14"/>
  <c r="O40" i="13"/>
  <c r="K41" i="13"/>
  <c r="N40" i="13"/>
  <c r="Q39" i="13"/>
  <c r="X41" i="13"/>
  <c r="Z41" i="13" s="1"/>
  <c r="T42" i="13"/>
  <c r="X44" i="14" l="1"/>
  <c r="Z44" i="14" s="1"/>
  <c r="Z48" i="14"/>
  <c r="R111" i="2" s="1"/>
  <c r="O44" i="14"/>
  <c r="Q44" i="14" s="1"/>
  <c r="Q48" i="14"/>
  <c r="Q50" i="14"/>
  <c r="Z50" i="14"/>
  <c r="S111" i="2" s="1"/>
  <c r="O41" i="13"/>
  <c r="K42" i="13"/>
  <c r="X42" i="13"/>
  <c r="Z42" i="13" s="1"/>
  <c r="T43" i="13"/>
  <c r="N41" i="13"/>
  <c r="Q40" i="13"/>
  <c r="Q46" i="13" s="1"/>
  <c r="B84" i="3"/>
  <c r="C84" i="3" s="1"/>
  <c r="D84" i="3" s="1"/>
  <c r="E84" i="3" s="1"/>
  <c r="F84" i="3" s="1"/>
  <c r="G84" i="3" s="1"/>
  <c r="H84" i="3" s="1"/>
  <c r="I84" i="3" s="1"/>
  <c r="J84" i="3" s="1"/>
  <c r="K84" i="3" s="1"/>
  <c r="L84" i="3" s="1"/>
  <c r="M84" i="3" s="1"/>
  <c r="N84" i="3" s="1"/>
  <c r="O84" i="3" s="1"/>
  <c r="P84" i="3" s="1"/>
  <c r="Q84" i="3" s="1"/>
  <c r="R84" i="3" s="1"/>
  <c r="S84" i="3" s="1"/>
  <c r="T84" i="3" s="1"/>
  <c r="U84" i="3" s="1"/>
  <c r="V84" i="3" s="1"/>
  <c r="W84" i="3" s="1"/>
  <c r="X84" i="3" s="1"/>
  <c r="Y84" i="3" s="1"/>
  <c r="Z84" i="3" s="1"/>
  <c r="AA84" i="3" s="1"/>
  <c r="AB84" i="3" s="1"/>
  <c r="AC84" i="3" l="1"/>
  <c r="AD84" i="3" s="1"/>
  <c r="AE84" i="3" s="1"/>
  <c r="AF84" i="3" s="1"/>
  <c r="AG84" i="3" s="1"/>
  <c r="AH84" i="3" s="1"/>
  <c r="AI84" i="3" s="1"/>
  <c r="AJ84" i="3" s="1"/>
  <c r="AK84" i="3" s="1"/>
  <c r="AL84" i="3" s="1"/>
  <c r="AM84" i="3" s="1"/>
  <c r="AN84" i="3" s="1"/>
  <c r="AO84" i="3" s="1"/>
  <c r="AP84" i="3" s="1"/>
  <c r="AQ84" i="3" s="1"/>
  <c r="AR84" i="3" s="1"/>
  <c r="AS84" i="3" s="1"/>
  <c r="AT84" i="3" s="1"/>
  <c r="AU84" i="3" s="1"/>
  <c r="AV84" i="3" s="1"/>
  <c r="AW84" i="3" s="1"/>
  <c r="AX84" i="3" s="1"/>
  <c r="AY84" i="3" s="1"/>
  <c r="AZ84" i="3" s="1"/>
  <c r="BA84" i="3" s="1"/>
  <c r="BB84" i="3" s="1"/>
  <c r="BC84" i="3" s="1"/>
  <c r="BD84" i="3" s="1"/>
  <c r="S13" i="23"/>
  <c r="V13" i="23" s="1"/>
  <c r="U13" i="23" s="1"/>
  <c r="S111" i="1"/>
  <c r="S61" i="23"/>
  <c r="R111" i="1"/>
  <c r="R61" i="23"/>
  <c r="S12" i="2"/>
  <c r="V111" i="2"/>
  <c r="U111" i="2" s="1"/>
  <c r="O42" i="13"/>
  <c r="K43" i="13"/>
  <c r="X43" i="13"/>
  <c r="Z43" i="13" s="1"/>
  <c r="T44" i="13"/>
  <c r="N42" i="13"/>
  <c r="Q41" i="13"/>
  <c r="S13" i="1"/>
  <c r="S50" i="1"/>
  <c r="S48" i="1"/>
  <c r="V111" i="1" l="1"/>
  <c r="U111" i="1" s="1"/>
  <c r="V61" i="23"/>
  <c r="U61" i="23" s="1"/>
  <c r="X44" i="13"/>
  <c r="Z48" i="13"/>
  <c r="K44" i="13"/>
  <c r="O44" i="13" s="1"/>
  <c r="Q50" i="13" s="1"/>
  <c r="S16" i="1" s="1"/>
  <c r="O43" i="13"/>
  <c r="N43" i="13"/>
  <c r="Q42" i="13"/>
  <c r="S50" i="2"/>
  <c r="S48" i="2"/>
  <c r="R15" i="2" l="1"/>
  <c r="R13" i="24"/>
  <c r="Z44" i="13"/>
  <c r="Z50" i="13"/>
  <c r="N44" i="13"/>
  <c r="Q43" i="13"/>
  <c r="S15" i="2" l="1"/>
  <c r="V15" i="2" s="1"/>
  <c r="U15" i="2" s="1"/>
  <c r="S13" i="24"/>
  <c r="V13" i="24" s="1"/>
  <c r="U13" i="24" s="1"/>
  <c r="Q44" i="13"/>
  <c r="Q48" i="13"/>
  <c r="R16" i="1" s="1"/>
  <c r="V16" i="1" s="1"/>
  <c r="U16" i="1" s="1"/>
  <c r="T128" i="2" l="1"/>
  <c r="T127" i="2"/>
  <c r="T122" i="2"/>
  <c r="T121" i="2"/>
  <c r="T120" i="2"/>
  <c r="T113" i="2"/>
  <c r="T108" i="2"/>
  <c r="T106" i="2"/>
  <c r="T92" i="2"/>
  <c r="T89" i="2"/>
  <c r="T88" i="2"/>
  <c r="T100" i="2"/>
  <c r="T99" i="2"/>
  <c r="T46" i="2"/>
  <c r="T45" i="2"/>
  <c r="T50" i="2"/>
  <c r="T49" i="2"/>
  <c r="T48" i="2"/>
  <c r="T47" i="2"/>
  <c r="T128" i="1"/>
  <c r="T127" i="1"/>
  <c r="T122" i="1"/>
  <c r="T121" i="1"/>
  <c r="T120" i="1"/>
  <c r="T113" i="1"/>
  <c r="T92" i="1"/>
  <c r="T89" i="1"/>
  <c r="T88" i="1"/>
  <c r="T100" i="1"/>
  <c r="T99" i="1"/>
  <c r="T46" i="1"/>
  <c r="T50" i="1"/>
  <c r="T49" i="1"/>
  <c r="T48" i="1"/>
  <c r="T47" i="1"/>
  <c r="T34" i="1"/>
  <c r="T27" i="1"/>
  <c r="T22" i="1"/>
  <c r="T20" i="1"/>
  <c r="T18" i="1"/>
  <c r="T11" i="1"/>
  <c r="T13" i="1"/>
  <c r="T12" i="1"/>
  <c r="R100" i="1" l="1"/>
  <c r="R100" i="2"/>
  <c r="V100" i="2" l="1"/>
  <c r="V100" i="1"/>
  <c r="U100" i="2" l="1"/>
  <c r="U100" i="1"/>
  <c r="Q120" i="1"/>
  <c r="L128" i="1"/>
  <c r="N128" i="1" s="1"/>
  <c r="S128" i="1" s="1"/>
  <c r="L127" i="1"/>
  <c r="N127" i="1" s="1"/>
  <c r="S127" i="1" s="1"/>
  <c r="K121" i="1"/>
  <c r="Q127" i="1" l="1"/>
  <c r="Q128" i="1"/>
  <c r="S121" i="2"/>
  <c r="S121" i="1"/>
  <c r="K121" i="2"/>
  <c r="B80" i="3" l="1"/>
  <c r="C80" i="3" s="1"/>
  <c r="D80" i="3" s="1"/>
  <c r="E80" i="3" s="1"/>
  <c r="F80" i="3" s="1"/>
  <c r="G80" i="3" s="1"/>
  <c r="H80" i="3" s="1"/>
  <c r="I80" i="3" s="1"/>
  <c r="J80" i="3" s="1"/>
  <c r="K80" i="3" s="1"/>
  <c r="L80" i="3" s="1"/>
  <c r="M80" i="3" s="1"/>
  <c r="N80" i="3" s="1"/>
  <c r="O80" i="3" s="1"/>
  <c r="P80" i="3" s="1"/>
  <c r="Q80" i="3" s="1"/>
  <c r="R80" i="3" s="1"/>
  <c r="S80" i="3" s="1"/>
  <c r="T80" i="3" s="1"/>
  <c r="U80" i="3" s="1"/>
  <c r="V80" i="3" s="1"/>
  <c r="W80" i="3" s="1"/>
  <c r="X80" i="3" s="1"/>
  <c r="Y80" i="3" s="1"/>
  <c r="Z80" i="3" s="1"/>
  <c r="AA80" i="3" s="1"/>
  <c r="AB80" i="3" s="1"/>
  <c r="AC80" i="3" l="1"/>
  <c r="AD80" i="3" s="1"/>
  <c r="AE80" i="3" s="1"/>
  <c r="AF80" i="3" s="1"/>
  <c r="AG80" i="3" s="1"/>
  <c r="AH80" i="3" s="1"/>
  <c r="AI80" i="3" s="1"/>
  <c r="AJ80" i="3" s="1"/>
  <c r="AK80" i="3" s="1"/>
  <c r="AL80" i="3" s="1"/>
  <c r="AM80" i="3" s="1"/>
  <c r="AN80" i="3" s="1"/>
  <c r="AO80" i="3" s="1"/>
  <c r="AP80" i="3" s="1"/>
  <c r="AQ80" i="3" s="1"/>
  <c r="AR80" i="3" s="1"/>
  <c r="AS80" i="3" s="1"/>
  <c r="AT80" i="3" s="1"/>
  <c r="AU80" i="3" s="1"/>
  <c r="AV80" i="3" s="1"/>
  <c r="AW80" i="3" s="1"/>
  <c r="AX80" i="3" s="1"/>
  <c r="AY80" i="3" s="1"/>
  <c r="AZ80" i="3" s="1"/>
  <c r="BA80" i="3" s="1"/>
  <c r="BB80" i="3" s="1"/>
  <c r="BC80" i="3" s="1"/>
  <c r="BD80" i="3" s="1"/>
  <c r="S12" i="23"/>
  <c r="V12" i="23" s="1"/>
  <c r="U12" i="23" s="1"/>
  <c r="S11" i="2"/>
  <c r="S47" i="2"/>
  <c r="S49" i="2"/>
  <c r="S12" i="1"/>
  <c r="S49" i="1"/>
  <c r="S47" i="1"/>
  <c r="K120" i="2"/>
  <c r="B192" i="3"/>
  <c r="C192" i="3" s="1"/>
  <c r="D192" i="3" s="1"/>
  <c r="E192" i="3" s="1"/>
  <c r="F192" i="3" s="1"/>
  <c r="G192" i="3" s="1"/>
  <c r="H192" i="3" s="1"/>
  <c r="I192" i="3" s="1"/>
  <c r="J192" i="3" s="1"/>
  <c r="K192" i="3" s="1"/>
  <c r="L192" i="3" s="1"/>
  <c r="M192" i="3" s="1"/>
  <c r="N192" i="3" s="1"/>
  <c r="O192" i="3" s="1"/>
  <c r="P192" i="3" s="1"/>
  <c r="Q192" i="3" s="1"/>
  <c r="R192" i="3" s="1"/>
  <c r="S192" i="3" s="1"/>
  <c r="T192" i="3" s="1"/>
  <c r="U192" i="3" s="1"/>
  <c r="S120" i="1" s="1"/>
  <c r="V192" i="3" l="1"/>
  <c r="W192" i="3" s="1"/>
  <c r="X192" i="3" s="1"/>
  <c r="Y192" i="3" s="1"/>
  <c r="Z192" i="3" s="1"/>
  <c r="AA192" i="3" s="1"/>
  <c r="AB192" i="3" s="1"/>
  <c r="AC192" i="3" s="1"/>
  <c r="AD192" i="3" s="1"/>
  <c r="AE192" i="3" s="1"/>
  <c r="AF192" i="3" s="1"/>
  <c r="AG192" i="3" s="1"/>
  <c r="AH192" i="3" s="1"/>
  <c r="AI192" i="3" s="1"/>
  <c r="AJ192" i="3" s="1"/>
  <c r="AK192" i="3" s="1"/>
  <c r="AL192" i="3" s="1"/>
  <c r="AM192" i="3" s="1"/>
  <c r="AN192" i="3" s="1"/>
  <c r="AO192" i="3" s="1"/>
  <c r="AP192" i="3" s="1"/>
  <c r="N22" i="1" l="1"/>
  <c r="K22" i="1" s="1"/>
  <c r="N20" i="1"/>
  <c r="K20" i="1" s="1"/>
  <c r="E8" i="2" l="1"/>
  <c r="K11" i="1"/>
  <c r="K122" i="1"/>
  <c r="K113" i="1"/>
  <c r="K108" i="1"/>
  <c r="K92" i="1"/>
  <c r="K46" i="1"/>
  <c r="J108" i="1"/>
  <c r="J89" i="1"/>
  <c r="J88" i="1"/>
  <c r="K108" i="2"/>
  <c r="Q103" i="2" l="1"/>
  <c r="T103" i="2"/>
  <c r="Q102" i="2"/>
  <c r="J103" i="2"/>
  <c r="L107" i="2"/>
  <c r="L110" i="2"/>
  <c r="N110" i="2" s="1"/>
  <c r="P110" i="2"/>
  <c r="K110" i="2" s="1"/>
  <c r="O110" i="2" s="1"/>
  <c r="N107" i="2"/>
  <c r="Q107" i="2"/>
  <c r="J107" i="2"/>
  <c r="Q20" i="2"/>
  <c r="J20" i="2"/>
  <c r="Q18" i="2"/>
  <c r="J18" i="2"/>
  <c r="J74" i="2"/>
  <c r="L78" i="2"/>
  <c r="S78" i="2" s="1"/>
  <c r="L80" i="2"/>
  <c r="S80" i="2" s="1"/>
  <c r="Q78" i="2"/>
  <c r="R78" i="2" s="1"/>
  <c r="J60" i="25"/>
  <c r="M60" i="25" s="1"/>
  <c r="J60" i="28"/>
  <c r="M60" i="28" s="1"/>
  <c r="Q84" i="2"/>
  <c r="R84" i="2" s="1"/>
  <c r="J108" i="15"/>
  <c r="M108" i="15" s="1"/>
  <c r="R108" i="15" s="1"/>
  <c r="S108" i="15" s="1"/>
  <c r="Q79" i="2"/>
  <c r="R79" i="2" s="1"/>
  <c r="J126" i="2"/>
  <c r="J125" i="2"/>
  <c r="Q126" i="2"/>
  <c r="Q125" i="2"/>
  <c r="V133" i="2"/>
  <c r="Q61" i="2"/>
  <c r="R61" i="2" s="1"/>
  <c r="V61" i="2" s="1"/>
  <c r="U61" i="2" s="1"/>
  <c r="Q62" i="2"/>
  <c r="R62" i="2" s="1"/>
  <c r="V62" i="2" s="1"/>
  <c r="U62" i="2" s="1"/>
  <c r="Q63" i="2"/>
  <c r="R63" i="2" s="1"/>
  <c r="V63" i="2" s="1"/>
  <c r="U63" i="2" s="1"/>
  <c r="Q64" i="2"/>
  <c r="R64" i="2" s="1"/>
  <c r="V64" i="2" s="1"/>
  <c r="U64" i="2" s="1"/>
  <c r="J220" i="21"/>
  <c r="M220" i="21" s="1"/>
  <c r="J220" i="22"/>
  <c r="M220" i="22" s="1"/>
  <c r="Q83" i="2"/>
  <c r="J118" i="20"/>
  <c r="M118" i="20" s="1"/>
  <c r="V48" i="24" s="1"/>
  <c r="S91" i="2"/>
  <c r="S90" i="2"/>
  <c r="J25" i="2"/>
  <c r="Q90" i="2"/>
  <c r="R90" i="2" s="1"/>
  <c r="Q91" i="2"/>
  <c r="R91" i="2" s="1"/>
  <c r="Q76" i="2"/>
  <c r="Q74" i="2"/>
  <c r="L74" i="2"/>
  <c r="N74" i="2" s="1"/>
  <c r="Q75" i="2"/>
  <c r="R75" i="2" s="1"/>
  <c r="Q77" i="2"/>
  <c r="L76" i="2"/>
  <c r="N76" i="2" s="1"/>
  <c r="J76" i="2"/>
  <c r="L75" i="2"/>
  <c r="N75" i="2" s="1"/>
  <c r="V75" i="2" s="1"/>
  <c r="U75" i="2" s="1"/>
  <c r="L77" i="2"/>
  <c r="N77" i="2" s="1"/>
  <c r="J77" i="2"/>
  <c r="V136" i="2"/>
  <c r="U136" i="2" s="1"/>
  <c r="Q58" i="2"/>
  <c r="J58" i="2"/>
  <c r="J106" i="2"/>
  <c r="Q98" i="2"/>
  <c r="J98" i="2"/>
  <c r="Q118" i="2"/>
  <c r="L119" i="2"/>
  <c r="N119" i="2" s="1"/>
  <c r="L41" i="2"/>
  <c r="N41" i="2" s="1"/>
  <c r="J43" i="2"/>
  <c r="L118" i="2"/>
  <c r="N118" i="2" s="1"/>
  <c r="J118" i="2"/>
  <c r="J119" i="2"/>
  <c r="Q119" i="2"/>
  <c r="T102" i="2"/>
  <c r="Q105" i="2"/>
  <c r="J102" i="2"/>
  <c r="J162" i="18"/>
  <c r="M162" i="18" s="1"/>
  <c r="S134" i="2" s="1"/>
  <c r="Q52" i="2"/>
  <c r="J52" i="2"/>
  <c r="J134" i="2"/>
  <c r="Q30" i="2"/>
  <c r="J30" i="2"/>
  <c r="L43" i="2"/>
  <c r="N43" i="2" s="1"/>
  <c r="Q31" i="2"/>
  <c r="Q43" i="2"/>
  <c r="L31" i="2"/>
  <c r="Q32" i="2"/>
  <c r="J31" i="2"/>
  <c r="L32" i="2"/>
  <c r="N32" i="2" s="1"/>
  <c r="J32" i="2"/>
  <c r="T104" i="2"/>
  <c r="J116" i="2"/>
  <c r="Q117" i="2"/>
  <c r="J117" i="2"/>
  <c r="Q116" i="2"/>
  <c r="Q24" i="2"/>
  <c r="J56" i="2"/>
  <c r="J54" i="2"/>
  <c r="J22" i="2"/>
  <c r="J53" i="2"/>
  <c r="Q54" i="2"/>
  <c r="J24" i="2"/>
  <c r="Q22" i="2"/>
  <c r="J23" i="2"/>
  <c r="Q55" i="2"/>
  <c r="Q53" i="2"/>
  <c r="J55" i="2"/>
  <c r="Q23" i="2"/>
  <c r="Q56" i="2"/>
  <c r="J41" i="2"/>
  <c r="P109" i="2"/>
  <c r="K109" i="2" s="1"/>
  <c r="Q109" i="2" s="1"/>
  <c r="R109" i="2" s="1"/>
  <c r="V109" i="2" s="1"/>
  <c r="U109" i="2" s="1"/>
  <c r="J34" i="2"/>
  <c r="Q34" i="2"/>
  <c r="P51" i="2"/>
  <c r="T71" i="2"/>
  <c r="T70" i="2"/>
  <c r="T69" i="2"/>
  <c r="T68" i="2"/>
  <c r="J118" i="17"/>
  <c r="V116" i="17" s="1"/>
  <c r="R116" i="17" s="1"/>
  <c r="J118" i="16"/>
  <c r="M118" i="16" s="1"/>
  <c r="J73" i="2"/>
  <c r="J72" i="2"/>
  <c r="Q85" i="2"/>
  <c r="J85" i="2"/>
  <c r="Q81" i="2"/>
  <c r="J81" i="2"/>
  <c r="T124" i="2"/>
  <c r="T123" i="2"/>
  <c r="T105" i="2"/>
  <c r="Q123" i="2"/>
  <c r="R123" i="2" s="1"/>
  <c r="V123" i="2" s="1"/>
  <c r="Q124" i="2"/>
  <c r="R124" i="2" s="1"/>
  <c r="S70" i="2"/>
  <c r="S71" i="2"/>
  <c r="Q71" i="2"/>
  <c r="R71" i="2" s="1"/>
  <c r="J28" i="2"/>
  <c r="Q70" i="2"/>
  <c r="R70" i="2" s="1"/>
  <c r="Q28" i="2"/>
  <c r="N37" i="2"/>
  <c r="L37" i="2"/>
  <c r="M38" i="2"/>
  <c r="P38" i="2" s="1"/>
  <c r="N39" i="2"/>
  <c r="M37" i="2"/>
  <c r="P37" i="2" s="1"/>
  <c r="M39" i="2"/>
  <c r="P39" i="2" s="1"/>
  <c r="J37" i="2"/>
  <c r="N38" i="2"/>
  <c r="Q11" i="2"/>
  <c r="Q14" i="2"/>
  <c r="Q13" i="2"/>
  <c r="Q16" i="2"/>
  <c r="J36" i="2"/>
  <c r="J35" i="2"/>
  <c r="Q17" i="2"/>
  <c r="J21" i="2"/>
  <c r="Q41" i="2"/>
  <c r="Q42" i="2"/>
  <c r="J33" i="2"/>
  <c r="Q36" i="2"/>
  <c r="L42" i="2"/>
  <c r="N42" i="2" s="1"/>
  <c r="J12" i="2"/>
  <c r="Q12" i="2"/>
  <c r="J19" i="2"/>
  <c r="J29" i="2"/>
  <c r="Q35" i="2"/>
  <c r="J17" i="2"/>
  <c r="Q21" i="2"/>
  <c r="J27" i="2"/>
  <c r="Q33" i="2"/>
  <c r="J11" i="2"/>
  <c r="J13" i="2"/>
  <c r="J16" i="2"/>
  <c r="Q19" i="2"/>
  <c r="Q26" i="2"/>
  <c r="J40" i="2"/>
  <c r="J14" i="2"/>
  <c r="J26" i="2"/>
  <c r="Q29" i="2"/>
  <c r="Q27" i="2"/>
  <c r="J65" i="2"/>
  <c r="Q65" i="2"/>
  <c r="J105" i="2"/>
  <c r="Q104" i="2"/>
  <c r="J104" i="2"/>
  <c r="S92" i="2"/>
  <c r="J94" i="2"/>
  <c r="J95" i="2"/>
  <c r="Q94" i="2"/>
  <c r="Q93" i="2"/>
  <c r="Q95" i="2"/>
  <c r="J93" i="2"/>
  <c r="Q60" i="2"/>
  <c r="J60" i="2"/>
  <c r="Q47" i="2"/>
  <c r="Q48" i="2"/>
  <c r="Q50" i="2"/>
  <c r="P97" i="2"/>
  <c r="P96" i="2"/>
  <c r="Q99" i="2"/>
  <c r="Q80" i="2"/>
  <c r="R80" i="2" s="1"/>
  <c r="J59" i="2"/>
  <c r="J57" i="2"/>
  <c r="Q59" i="2"/>
  <c r="Q57" i="2"/>
  <c r="S69" i="2"/>
  <c r="S68" i="2"/>
  <c r="Q68" i="2"/>
  <c r="R68" i="2" s="1"/>
  <c r="Q69" i="2"/>
  <c r="R69" i="2" s="1"/>
  <c r="S115" i="2"/>
  <c r="S114" i="2"/>
  <c r="S88" i="2"/>
  <c r="N112" i="2"/>
  <c r="Q112" i="2" s="1"/>
  <c r="S112" i="2" s="1"/>
  <c r="V112" i="2" s="1"/>
  <c r="U112" i="2" s="1"/>
  <c r="S89" i="2"/>
  <c r="Q115" i="2"/>
  <c r="J115" i="2"/>
  <c r="J114" i="2"/>
  <c r="Q114" i="2"/>
  <c r="L128" i="2"/>
  <c r="N128" i="2" s="1"/>
  <c r="S128" i="2" s="1"/>
  <c r="L127" i="2"/>
  <c r="N127" i="2" s="1"/>
  <c r="S127" i="2" s="1"/>
  <c r="Q121" i="1"/>
  <c r="J121" i="1"/>
  <c r="Q121" i="2"/>
  <c r="J121" i="2"/>
  <c r="Q49" i="1"/>
  <c r="J12" i="1"/>
  <c r="Q47" i="1"/>
  <c r="J47" i="1"/>
  <c r="J49" i="1"/>
  <c r="Q12" i="1"/>
  <c r="J120" i="1"/>
  <c r="Q49" i="2"/>
  <c r="J49" i="2"/>
  <c r="J47" i="2"/>
  <c r="J120" i="2"/>
  <c r="Q120" i="2"/>
  <c r="J48" i="1"/>
  <c r="J50" i="1"/>
  <c r="J34" i="1"/>
  <c r="J13" i="1"/>
  <c r="J92" i="1"/>
  <c r="J11" i="1"/>
  <c r="J113" i="1"/>
  <c r="J128" i="1"/>
  <c r="J27" i="1"/>
  <c r="J46" i="1"/>
  <c r="J127" i="1"/>
  <c r="R103" i="2" l="1"/>
  <c r="V103" i="2" s="1"/>
  <c r="U103" i="2"/>
  <c r="R20" i="2"/>
  <c r="V20" i="2" s="1"/>
  <c r="U20" i="2" s="1"/>
  <c r="R107" i="2"/>
  <c r="V107" i="2"/>
  <c r="U107" i="2" s="1"/>
  <c r="Q110" i="2"/>
  <c r="R110" i="2" s="1"/>
  <c r="V110" i="2" s="1"/>
  <c r="U110" i="2" s="1"/>
  <c r="R18" i="2"/>
  <c r="V18" i="2" s="1"/>
  <c r="U18" i="2" s="1"/>
  <c r="V78" i="2"/>
  <c r="U78" i="2" s="1"/>
  <c r="S135" i="2"/>
  <c r="R60" i="28"/>
  <c r="S60" i="28" s="1"/>
  <c r="V79" i="2" s="1"/>
  <c r="S79" i="2"/>
  <c r="S84" i="2"/>
  <c r="R60" i="25"/>
  <c r="S60" i="25" s="1"/>
  <c r="V84" i="2" s="1"/>
  <c r="R125" i="2"/>
  <c r="V125" i="2" s="1"/>
  <c r="U125" i="2" s="1"/>
  <c r="R126" i="2"/>
  <c r="V126" i="2" s="1"/>
  <c r="U126" i="2" s="1"/>
  <c r="R220" i="22"/>
  <c r="S220" i="22" s="1"/>
  <c r="S97" i="2"/>
  <c r="S96" i="2"/>
  <c r="R220" i="21"/>
  <c r="S220" i="21" s="1"/>
  <c r="O96" i="2"/>
  <c r="J96" i="2"/>
  <c r="L96" i="2" s="1"/>
  <c r="O97" i="2"/>
  <c r="J97" i="2"/>
  <c r="L97" i="2" s="1"/>
  <c r="S83" i="2"/>
  <c r="V83" i="2" s="1"/>
  <c r="R118" i="20"/>
  <c r="V91" i="2"/>
  <c r="U91" i="2" s="1"/>
  <c r="V90" i="2"/>
  <c r="U90" i="2" s="1"/>
  <c r="R74" i="2"/>
  <c r="V74" i="2" s="1"/>
  <c r="U74" i="2" s="1"/>
  <c r="R77" i="2"/>
  <c r="V77" i="2" s="1"/>
  <c r="U77" i="2" s="1"/>
  <c r="R76" i="2"/>
  <c r="V76" i="2"/>
  <c r="U76" i="2" s="1"/>
  <c r="R58" i="2"/>
  <c r="V58" i="2" s="1"/>
  <c r="U58" i="2" s="1"/>
  <c r="R98" i="2"/>
  <c r="V98" i="2" s="1"/>
  <c r="U98" i="2" s="1"/>
  <c r="R119" i="2"/>
  <c r="V119" i="2" s="1"/>
  <c r="U119" i="2" s="1"/>
  <c r="R118" i="2"/>
  <c r="V118" i="2" s="1"/>
  <c r="U118" i="2" s="1"/>
  <c r="R52" i="2"/>
  <c r="V52" i="2" s="1"/>
  <c r="U52" i="2" s="1"/>
  <c r="R162" i="18"/>
  <c r="S162" i="18" s="1"/>
  <c r="V134" i="2" s="1"/>
  <c r="U134" i="2" s="1"/>
  <c r="R102" i="2"/>
  <c r="V102" i="2" s="1"/>
  <c r="U102" i="2" s="1"/>
  <c r="R31" i="2"/>
  <c r="R30" i="2"/>
  <c r="V30" i="2" s="1"/>
  <c r="U30" i="2" s="1"/>
  <c r="N31" i="2"/>
  <c r="R43" i="2"/>
  <c r="V43" i="2" s="1"/>
  <c r="U43" i="2" s="1"/>
  <c r="R32" i="2"/>
  <c r="V32" i="2" s="1"/>
  <c r="U32" i="2" s="1"/>
  <c r="R56" i="2"/>
  <c r="V56" i="2" s="1"/>
  <c r="U56" i="2" s="1"/>
  <c r="R24" i="2"/>
  <c r="V24" i="2" s="1"/>
  <c r="U24" i="2" s="1"/>
  <c r="R117" i="2"/>
  <c r="V117" i="2" s="1"/>
  <c r="U117" i="2" s="1"/>
  <c r="R54" i="2"/>
  <c r="V54" i="2" s="1"/>
  <c r="U54" i="2" s="1"/>
  <c r="R116" i="2"/>
  <c r="V116" i="2" s="1"/>
  <c r="U116" i="2" s="1"/>
  <c r="J51" i="2"/>
  <c r="M51" i="2" s="1"/>
  <c r="N51" i="2" s="1"/>
  <c r="K51" i="2"/>
  <c r="R53" i="2"/>
  <c r="V53" i="2" s="1"/>
  <c r="U53" i="2" s="1"/>
  <c r="R22" i="2"/>
  <c r="V22" i="2" s="1"/>
  <c r="U22" i="2" s="1"/>
  <c r="R23" i="2"/>
  <c r="V23" i="2" s="1"/>
  <c r="U23" i="2" s="1"/>
  <c r="O109" i="2"/>
  <c r="R55" i="2"/>
  <c r="V55" i="2" s="1"/>
  <c r="U55" i="2" s="1"/>
  <c r="R34" i="2"/>
  <c r="V34" i="2" s="1"/>
  <c r="U34" i="2" s="1"/>
  <c r="R13" i="2"/>
  <c r="V13" i="2" s="1"/>
  <c r="U13" i="2" s="1"/>
  <c r="R81" i="2"/>
  <c r="V81" i="2" s="1"/>
  <c r="U81" i="2" s="1"/>
  <c r="R85" i="2"/>
  <c r="V85" i="2" s="1"/>
  <c r="U85" i="2" s="1"/>
  <c r="S72" i="2"/>
  <c r="R118" i="16"/>
  <c r="S118" i="16" s="1"/>
  <c r="V72" i="2" s="1"/>
  <c r="U72" i="2" s="1"/>
  <c r="M118" i="17"/>
  <c r="V70" i="2"/>
  <c r="U70" i="2" s="1"/>
  <c r="O37" i="2"/>
  <c r="V124" i="2"/>
  <c r="U124" i="2" s="1"/>
  <c r="R11" i="2"/>
  <c r="V11" i="2" s="1"/>
  <c r="U11" i="2" s="1"/>
  <c r="R41" i="2"/>
  <c r="V41" i="2" s="1"/>
  <c r="U41" i="2" s="1"/>
  <c r="U123" i="2"/>
  <c r="V71" i="2"/>
  <c r="U71" i="2" s="1"/>
  <c r="R28" i="2"/>
  <c r="R14" i="2"/>
  <c r="V14" i="2" s="1"/>
  <c r="U14" i="2" s="1"/>
  <c r="R16" i="2"/>
  <c r="V16" i="2" s="1"/>
  <c r="U16" i="2" s="1"/>
  <c r="L39" i="2"/>
  <c r="O39" i="2" s="1"/>
  <c r="J39" i="2"/>
  <c r="L38" i="2"/>
  <c r="O38" i="2" s="1"/>
  <c r="J38" i="2"/>
  <c r="R12" i="2"/>
  <c r="V12" i="2" s="1"/>
  <c r="U12" i="2" s="1"/>
  <c r="R36" i="2"/>
  <c r="V36" i="2" s="1"/>
  <c r="U36" i="2" s="1"/>
  <c r="R27" i="2"/>
  <c r="V27" i="2" s="1"/>
  <c r="U27" i="2" s="1"/>
  <c r="R29" i="2"/>
  <c r="V29" i="2" s="1"/>
  <c r="U29" i="2" s="1"/>
  <c r="R35" i="2"/>
  <c r="V35" i="2" s="1"/>
  <c r="U35" i="2" s="1"/>
  <c r="R33" i="2"/>
  <c r="R19" i="2"/>
  <c r="V19" i="2" s="1"/>
  <c r="U19" i="2" s="1"/>
  <c r="R17" i="2"/>
  <c r="V17" i="2" s="1"/>
  <c r="U17" i="2" s="1"/>
  <c r="R26" i="2"/>
  <c r="V26" i="2" s="1"/>
  <c r="U26" i="2" s="1"/>
  <c r="R42" i="2"/>
  <c r="V42" i="2" s="1"/>
  <c r="U42" i="2" s="1"/>
  <c r="R21" i="2"/>
  <c r="V21" i="2" s="1"/>
  <c r="U21" i="2" s="1"/>
  <c r="R65" i="2"/>
  <c r="V65" i="2" s="1"/>
  <c r="U65" i="2" s="1"/>
  <c r="R104" i="2"/>
  <c r="R105" i="2"/>
  <c r="R93" i="2"/>
  <c r="V93" i="2" s="1"/>
  <c r="U93" i="2" s="1"/>
  <c r="R95" i="2"/>
  <c r="V95" i="2" s="1"/>
  <c r="U95" i="2" s="1"/>
  <c r="R94" i="2"/>
  <c r="V94" i="2" s="1"/>
  <c r="U94" i="2" s="1"/>
  <c r="V135" i="2"/>
  <c r="U135" i="2" s="1"/>
  <c r="R60" i="2"/>
  <c r="V60" i="2" s="1"/>
  <c r="U60" i="2" s="1"/>
  <c r="K96" i="2"/>
  <c r="K97" i="2"/>
  <c r="V80" i="2"/>
  <c r="U80" i="2" s="1"/>
  <c r="R57" i="2"/>
  <c r="V57" i="2" s="1"/>
  <c r="U57" i="2" s="1"/>
  <c r="R59" i="2"/>
  <c r="V59" i="2" s="1"/>
  <c r="U59" i="2" s="1"/>
  <c r="V69" i="2"/>
  <c r="U69" i="2" s="1"/>
  <c r="V68" i="2"/>
  <c r="U68" i="2" s="1"/>
  <c r="R115" i="2"/>
  <c r="V115" i="2" s="1"/>
  <c r="U115" i="2" s="1"/>
  <c r="U133" i="2"/>
  <c r="R114" i="2"/>
  <c r="V114" i="2" s="1"/>
  <c r="U114" i="2" s="1"/>
  <c r="Q127" i="2"/>
  <c r="Q128" i="2"/>
  <c r="R121" i="1"/>
  <c r="R120" i="2"/>
  <c r="V120" i="2" s="1"/>
  <c r="U120" i="2" s="1"/>
  <c r="R121" i="2"/>
  <c r="V121" i="2" s="1"/>
  <c r="U121" i="2" s="1"/>
  <c r="R47" i="2"/>
  <c r="V47" i="2" s="1"/>
  <c r="U47" i="2" s="1"/>
  <c r="R49" i="2"/>
  <c r="V49" i="2" s="1"/>
  <c r="U49" i="2" s="1"/>
  <c r="R49" i="1"/>
  <c r="V49" i="1" s="1"/>
  <c r="U49" i="1" s="1"/>
  <c r="R120" i="1"/>
  <c r="V120" i="1" s="1"/>
  <c r="U120" i="1" s="1"/>
  <c r="R12" i="1"/>
  <c r="V12" i="1" s="1"/>
  <c r="U12" i="1" s="1"/>
  <c r="R47" i="1"/>
  <c r="V47" i="1" s="1"/>
  <c r="U47" i="1" s="1"/>
  <c r="U84" i="2" l="1"/>
  <c r="U79" i="2"/>
  <c r="S118" i="20"/>
  <c r="S119" i="20"/>
  <c r="Q51" i="2"/>
  <c r="R51" i="2" s="1"/>
  <c r="V51" i="2" s="1"/>
  <c r="U51" i="2" s="1"/>
  <c r="V31" i="2"/>
  <c r="U31" i="2" s="1"/>
  <c r="V105" i="2"/>
  <c r="U105" i="2" s="1"/>
  <c r="V104" i="2"/>
  <c r="U104" i="2" s="1"/>
  <c r="V33" i="2"/>
  <c r="U33" i="2" s="1"/>
  <c r="V28" i="2"/>
  <c r="U28" i="2" s="1"/>
  <c r="S73" i="2"/>
  <c r="R73" i="2"/>
  <c r="R118" i="17"/>
  <c r="S118" i="17" s="1"/>
  <c r="V73" i="2" s="1"/>
  <c r="O40" i="2"/>
  <c r="Q40" i="2" s="1"/>
  <c r="R40" i="2" s="1"/>
  <c r="V40" i="2" s="1"/>
  <c r="U40" i="2" s="1"/>
  <c r="N96" i="2"/>
  <c r="Q96" i="2" s="1"/>
  <c r="N97" i="2"/>
  <c r="Q97" i="2" s="1"/>
  <c r="V121" i="1"/>
  <c r="U121" i="1" s="1"/>
  <c r="J108" i="2"/>
  <c r="J89" i="2"/>
  <c r="J88" i="2"/>
  <c r="K122" i="2"/>
  <c r="K92" i="2"/>
  <c r="K46" i="2"/>
  <c r="K45" i="2"/>
  <c r="U73" i="2" l="1"/>
  <c r="R96" i="2"/>
  <c r="V96" i="2" s="1"/>
  <c r="U96" i="2" s="1"/>
  <c r="R97" i="2"/>
  <c r="J92" i="2"/>
  <c r="J113" i="2"/>
  <c r="J127" i="2"/>
  <c r="J128" i="2"/>
  <c r="J50" i="2"/>
  <c r="J45" i="2"/>
  <c r="J46" i="2"/>
  <c r="J48" i="2"/>
  <c r="K113" i="2"/>
  <c r="V97" i="2" l="1"/>
  <c r="U97" i="2" s="1"/>
  <c r="R13" i="1"/>
  <c r="V13" i="1" l="1"/>
  <c r="U13" i="1" s="1"/>
  <c r="R128" i="2" l="1"/>
  <c r="V128" i="2" s="1"/>
  <c r="R127" i="2"/>
  <c r="V127" i="2" s="1"/>
  <c r="R128" i="1"/>
  <c r="V128" i="1" s="1"/>
  <c r="R127" i="1"/>
  <c r="V127" i="1" s="1"/>
  <c r="U128" i="2" l="1"/>
  <c r="U127" i="2"/>
  <c r="U127" i="1"/>
  <c r="U128" i="1"/>
  <c r="Q46" i="2" l="1"/>
  <c r="R46" i="2" s="1"/>
  <c r="Q45" i="2"/>
  <c r="R45" i="2" s="1"/>
  <c r="Q46" i="1"/>
  <c r="R46" i="1" s="1"/>
  <c r="Q11" i="1"/>
  <c r="R11" i="1" s="1"/>
  <c r="Q92" i="2"/>
  <c r="R92" i="2" s="1"/>
  <c r="Q92" i="1"/>
  <c r="R92" i="1" s="1"/>
  <c r="Q108" i="2"/>
  <c r="R108" i="2" s="1"/>
  <c r="Q106" i="2"/>
  <c r="R106" i="2" s="1"/>
  <c r="Q108" i="1"/>
  <c r="R108" i="1" s="1"/>
  <c r="Q106" i="1"/>
  <c r="R106" i="1" s="1"/>
  <c r="Q122" i="2"/>
  <c r="R122" i="2" s="1"/>
  <c r="Q122" i="1"/>
  <c r="R122" i="1" s="1"/>
  <c r="Q18" i="1"/>
  <c r="R18" i="1" s="1"/>
  <c r="Q22" i="1"/>
  <c r="R22" i="1" s="1"/>
  <c r="Q20" i="1"/>
  <c r="R20" i="1" s="1"/>
  <c r="Q89" i="2"/>
  <c r="R89" i="2" s="1"/>
  <c r="Q88" i="2"/>
  <c r="R88" i="2" s="1"/>
  <c r="Q88" i="1"/>
  <c r="R88" i="1" s="1"/>
  <c r="Q89" i="1"/>
  <c r="R89" i="1" s="1"/>
  <c r="R99" i="2"/>
  <c r="Q113" i="2"/>
  <c r="R113" i="2" s="1"/>
  <c r="Q113" i="1"/>
  <c r="R113" i="1" s="1"/>
  <c r="R48" i="2"/>
  <c r="V48" i="2" s="1"/>
  <c r="U48" i="2" s="1"/>
  <c r="R50" i="2"/>
  <c r="V50" i="2" s="1"/>
  <c r="U50" i="2" s="1"/>
  <c r="Q27" i="1"/>
  <c r="R27" i="1" s="1"/>
  <c r="R34" i="1"/>
  <c r="V34" i="1" s="1"/>
  <c r="R48" i="1"/>
  <c r="V48" i="1" s="1"/>
  <c r="U48" i="1" s="1"/>
  <c r="R50" i="1"/>
  <c r="V50" i="1" s="1"/>
  <c r="U50" i="1" s="1"/>
  <c r="U34" i="1" l="1"/>
  <c r="V27" i="1"/>
  <c r="U27" i="1" s="1"/>
  <c r="V106" i="2"/>
  <c r="U106" i="2" s="1"/>
  <c r="V99" i="2"/>
  <c r="U99" i="2" s="1"/>
  <c r="V92" i="2"/>
  <c r="U92" i="2" s="1"/>
  <c r="V89" i="2"/>
  <c r="U89" i="2" s="1"/>
  <c r="V108" i="2"/>
  <c r="U108" i="2" s="1"/>
  <c r="V88" i="2"/>
  <c r="U88" i="2" s="1"/>
  <c r="V113" i="2"/>
  <c r="U113" i="2" s="1"/>
  <c r="V46" i="2"/>
  <c r="U46" i="2" s="1"/>
  <c r="V122" i="2"/>
  <c r="U122" i="2" s="1"/>
  <c r="V45" i="2"/>
  <c r="U45" i="2" s="1"/>
  <c r="V11" i="1"/>
  <c r="U11" i="1" s="1"/>
  <c r="V113" i="1"/>
  <c r="U113" i="1" s="1"/>
  <c r="V22" i="1"/>
  <c r="U22" i="1" s="1"/>
  <c r="V18" i="1"/>
  <c r="U18" i="1" s="1"/>
  <c r="V20" i="1"/>
  <c r="U20" i="1" s="1"/>
  <c r="V99" i="1"/>
  <c r="U99" i="1" s="1"/>
  <c r="V89" i="1"/>
  <c r="U89" i="1" s="1"/>
  <c r="V88" i="1"/>
  <c r="U88" i="1" s="1"/>
  <c r="V106" i="1"/>
  <c r="U106" i="1" s="1"/>
  <c r="V46" i="1"/>
  <c r="U46" i="1" s="1"/>
  <c r="V108" i="1"/>
  <c r="U108" i="1" s="1"/>
  <c r="V92" i="1"/>
  <c r="U92" i="1" s="1"/>
  <c r="V122" i="1"/>
  <c r="U122" i="1" s="1"/>
  <c r="V112" i="1"/>
  <c r="U112" i="1" s="1"/>
</calcChain>
</file>

<file path=xl/sharedStrings.xml><?xml version="1.0" encoding="utf-8"?>
<sst xmlns="http://schemas.openxmlformats.org/spreadsheetml/2006/main" count="6477" uniqueCount="613">
  <si>
    <t>Simple</t>
  </si>
  <si>
    <t>Compounded</t>
  </si>
  <si>
    <t>Client Age at Issue</t>
  </si>
  <si>
    <t>Withdrawal Rate</t>
  </si>
  <si>
    <t xml:space="preserve">Deferral
Credit </t>
  </si>
  <si>
    <t>Deferral Credit
Accrual</t>
  </si>
  <si>
    <t>Single Life</t>
  </si>
  <si>
    <t>Compound</t>
  </si>
  <si>
    <t>No</t>
  </si>
  <si>
    <t>Age at first withdrawal (if 59, assumes 59.5)</t>
  </si>
  <si>
    <t>SImple</t>
  </si>
  <si>
    <t>Joint Life</t>
  </si>
  <si>
    <t>Cost</t>
  </si>
  <si>
    <t>1.20% against the BB</t>
  </si>
  <si>
    <t>1.50% against the BB</t>
  </si>
  <si>
    <t>1.35% against the BB</t>
  </si>
  <si>
    <t xml:space="preserve"> Fixed Index Annuity Lifetime Withdrawal Benefits</t>
  </si>
  <si>
    <t xml:space="preserve"> Variable Annuity Lifetime Withdrawal Benefits</t>
  </si>
  <si>
    <t xml:space="preserve"> </t>
  </si>
  <si>
    <t>Variable Annuity Lifetime Withdrawal Benefits</t>
  </si>
  <si>
    <t>Fixed Index Annuity Lifetime Withdrawal Benefits</t>
  </si>
  <si>
    <t>IncomeSecure</t>
  </si>
  <si>
    <t>Annually</t>
  </si>
  <si>
    <t>Daily</t>
  </si>
  <si>
    <t>Step Up Frequency</t>
  </si>
  <si>
    <t xml:space="preserve"> Step Up Frequency</t>
  </si>
  <si>
    <t>N/A</t>
  </si>
  <si>
    <t>0.95% against the BB</t>
  </si>
  <si>
    <t>Protective SecurePay SE</t>
  </si>
  <si>
    <t>Lifetime Income Rider with Fixed Rate</t>
  </si>
  <si>
    <t>LiveWell Income for Life</t>
  </si>
  <si>
    <t>up to 200% of net premium</t>
  </si>
  <si>
    <t>Single Life Agebands</t>
  </si>
  <si>
    <t>Joint Life Agebands</t>
  </si>
  <si>
    <t>n/a</t>
  </si>
  <si>
    <t>Enter values in shaded boxes below</t>
  </si>
  <si>
    <t>Annual Lifetime Income Amount</t>
  </si>
  <si>
    <t>1.00% against the BB</t>
  </si>
  <si>
    <t>Benefit
Base1</t>
  </si>
  <si>
    <t>Max BB</t>
  </si>
  <si>
    <t>no maximum</t>
  </si>
  <si>
    <t>cannot calculate max</t>
  </si>
  <si>
    <t>Sub Max BB1</t>
  </si>
  <si>
    <t>Sub Max BB2</t>
  </si>
  <si>
    <t>Min Issue Age</t>
  </si>
  <si>
    <t>Lifetime Income1</t>
  </si>
  <si>
    <t>Crediting Accrual</t>
  </si>
  <si>
    <t>Doubling Feature</t>
  </si>
  <si>
    <t>Rider Name</t>
  </si>
  <si>
    <t>Benefit Base Amount</t>
  </si>
  <si>
    <t>Initial Investment Amount</t>
  </si>
  <si>
    <t>Max Benefit Base Test by rollup yrs</t>
  </si>
  <si>
    <t>Max Issue Age</t>
  </si>
  <si>
    <t>Issue Age Test</t>
  </si>
  <si>
    <t>Age</t>
  </si>
  <si>
    <t>Single</t>
  </si>
  <si>
    <t>Joint</t>
  </si>
  <si>
    <t>Years</t>
  </si>
  <si>
    <t>Growth %</t>
  </si>
  <si>
    <t>Growth $</t>
  </si>
  <si>
    <t>Withdrawal Base</t>
  </si>
  <si>
    <t>Withdrawal</t>
  </si>
  <si>
    <t>Income</t>
  </si>
  <si>
    <t>None.  Deferral credit of 0.25%-0.55% added to the withdrawal rate for each year during deferral period.</t>
  </si>
  <si>
    <t>None.  Deferral credit of 0.25%-0.55% added to the withdrawal rate for each year during deferral period.  Once income begins, every year that interest is credited, the income will increase by the same percentage.</t>
  </si>
  <si>
    <t>1.45% against the BB</t>
  </si>
  <si>
    <t>Issue Ages</t>
  </si>
  <si>
    <t>Duration</t>
  </si>
  <si>
    <t>High Point 365</t>
  </si>
  <si>
    <t xml:space="preserve"> Fixed Annuity Lifetime Withdrawal Benefits</t>
  </si>
  <si>
    <t>Assured Edge Income Builder</t>
  </si>
  <si>
    <t>1.00% against BB</t>
  </si>
  <si>
    <t>2X interest credits prior to activation
1X interest credits upon activation</t>
  </si>
  <si>
    <t>FlexChoice Access - Level</t>
  </si>
  <si>
    <t>FlexChoice Access - Expedite</t>
  </si>
  <si>
    <t>Withdrawal Rate Schedule</t>
  </si>
  <si>
    <t>1.10% against the BB</t>
  </si>
  <si>
    <t>1.25% against AV</t>
  </si>
  <si>
    <t>15 yrs /  age 85</t>
  </si>
  <si>
    <t>1.60% against the BB</t>
  </si>
  <si>
    <t>Later of 1-year deferral period and minimum age of 50 before starting lifetime income payments</t>
  </si>
  <si>
    <t>Later of 5-year deferral period and minimum age of 50 before starting lifetime income payments</t>
  </si>
  <si>
    <t>0.70% against AV</t>
  </si>
  <si>
    <t>Polaris Income Plus Daily Flex - Option 3</t>
  </si>
  <si>
    <t>Polaris Income Plus Daily Flex - Option 1</t>
  </si>
  <si>
    <t>Polaris Income Plus Daily Flex - Option 2</t>
  </si>
  <si>
    <t>Simple.  Future payments will increase by 0.05%-0.20% annually until the client reaches age 95 or until the contract value is reduced to zero (whichever occurs first)</t>
  </si>
  <si>
    <t>1.25% against the AV</t>
  </si>
  <si>
    <t>IncomeAccelerator*</t>
  </si>
  <si>
    <t>1.20% against the AV</t>
  </si>
  <si>
    <t>L.inc (Lifetime Income Rider)+ Core</t>
  </si>
  <si>
    <t>L.inc (Lifetime Income Rider)+ Accelerated</t>
  </si>
  <si>
    <t>L.inc (Lifetime Income Rider)+ Max</t>
  </si>
  <si>
    <t>1.25% agianst AV</t>
  </si>
  <si>
    <t>1.10% against AV</t>
  </si>
  <si>
    <t>0.95% against the AV</t>
  </si>
  <si>
    <t>American Legacy Target Date Income</t>
  </si>
  <si>
    <t>rates last update:</t>
  </si>
  <si>
    <t>1.55% against the BB</t>
  </si>
  <si>
    <t>Sub Max BB3</t>
  </si>
  <si>
    <t>Roll-up Rate Schedule</t>
  </si>
  <si>
    <t>Single Life Table</t>
  </si>
  <si>
    <t>Joint Life Table</t>
  </si>
  <si>
    <t>Single Income Amount:</t>
  </si>
  <si>
    <t>Joint Income Amount:</t>
  </si>
  <si>
    <t>yrs old at first withdrawal</t>
  </si>
  <si>
    <t>Guaranteed Lifetime Income Advantage</t>
  </si>
  <si>
    <t>Guaranteed Lifetime Income Advantage Plus</t>
  </si>
  <si>
    <t>between 4% to 6.5% based upon age</t>
  </si>
  <si>
    <t>Between 4%-6.5% simple interest based upon age of younger annuitant.  See carrier for details.</t>
  </si>
  <si>
    <t>Benefit Base Amount:</t>
  </si>
  <si>
    <t>Withdrawal Rate:</t>
  </si>
  <si>
    <t>Guaranteed Lifetime Withdrawal Benefit</t>
  </si>
  <si>
    <t>0.95% against BB</t>
  </si>
  <si>
    <t>Polaris Income Max - Option 3</t>
  </si>
  <si>
    <t>Polaris Income Max - Option 1</t>
  </si>
  <si>
    <t>Polaris Income Max - Option 2</t>
  </si>
  <si>
    <t>Protective Income Creator</t>
  </si>
  <si>
    <t>Single Version</t>
  </si>
  <si>
    <t>Deferral Years</t>
  </si>
  <si>
    <t>Age at Contract Issue</t>
  </si>
  <si>
    <t>Joint Version</t>
  </si>
  <si>
    <t>Age at Issue:</t>
  </si>
  <si>
    <t>Investment Amount:</t>
  </si>
  <si>
    <t>Deferral Years:</t>
  </si>
  <si>
    <t>Lifetime Income Amount:</t>
  </si>
  <si>
    <t>Future payments increased for every year of deferral; refer to carrier for details.</t>
  </si>
  <si>
    <t>Min. Investment Amount:</t>
  </si>
  <si>
    <t>use this value for final payment amount</t>
  </si>
  <si>
    <t>Enhanced Income Select 2</t>
  </si>
  <si>
    <t>Future Income Generator</t>
  </si>
  <si>
    <t>Lifetime Income Rider with Fixed Rate plus Index Credit</t>
  </si>
  <si>
    <t>0.70% against the BB</t>
  </si>
  <si>
    <t>Compounded; interest credits are added to base roll-up amount</t>
  </si>
  <si>
    <t>Rider Issue Age
(min-max)</t>
  </si>
  <si>
    <t>50-80</t>
  </si>
  <si>
    <t>0-80</t>
  </si>
  <si>
    <t>50-85</t>
  </si>
  <si>
    <t>21-85</t>
  </si>
  <si>
    <t>45-80</t>
  </si>
  <si>
    <t>35-80</t>
  </si>
  <si>
    <t>0-85</t>
  </si>
  <si>
    <t>48-85</t>
  </si>
  <si>
    <t>45-85</t>
  </si>
  <si>
    <t>40-85</t>
  </si>
  <si>
    <t>40-80</t>
  </si>
  <si>
    <t>55-85</t>
  </si>
  <si>
    <t>Carrier</t>
  </si>
  <si>
    <t>Jackson</t>
  </si>
  <si>
    <t>Lincoln</t>
  </si>
  <si>
    <t>Nationwide
Destination Navigator 2.0</t>
  </si>
  <si>
    <t>Pacific Life</t>
  </si>
  <si>
    <t>Protective</t>
  </si>
  <si>
    <t>Allianz
Core Income 7</t>
  </si>
  <si>
    <t>American National
ASIA Plus 7yr</t>
  </si>
  <si>
    <t>American National
ASIA Plus 10yr</t>
  </si>
  <si>
    <t>Athene
Ascent Pro 7</t>
  </si>
  <si>
    <t>Athene
Ascent Pro 10</t>
  </si>
  <si>
    <t>Global Atlantic
ForeIncome II</t>
  </si>
  <si>
    <t>Integrity
Indextra</t>
  </si>
  <si>
    <t>Protective
Income Builder</t>
  </si>
  <si>
    <t>Symetra</t>
  </si>
  <si>
    <t>NY Life</t>
  </si>
  <si>
    <t>Integrity /
National Integrity</t>
  </si>
  <si>
    <t>Doubling Restrict.</t>
  </si>
  <si>
    <t>Delaware Life</t>
  </si>
  <si>
    <t>Income Control</t>
  </si>
  <si>
    <t>Income Boost</t>
  </si>
  <si>
    <t>55-80</t>
  </si>
  <si>
    <t>Age of Youngest Spouse at Issue</t>
  </si>
  <si>
    <t>American National Lifetime Income Rider (both fixed rate and fixed rate plus index credit versions) as of 10/26/21</t>
  </si>
  <si>
    <t>Structured Annuity Lifetime Withdrawal Benefits</t>
  </si>
  <si>
    <t>Lifetime Income Benefit Rider
Option 1</t>
  </si>
  <si>
    <t>Lifetime Income Benefit Rider
Option 2</t>
  </si>
  <si>
    <t>1.15% against the BB</t>
  </si>
  <si>
    <t>Securian</t>
  </si>
  <si>
    <t xml:space="preserve">Securian </t>
  </si>
  <si>
    <t>MyPath Horizon III</t>
  </si>
  <si>
    <t>MyPath Journey II</t>
  </si>
  <si>
    <t>1.50% against the BB or AV (whichever is greater)</t>
  </si>
  <si>
    <t>MyPath Edge II - Level Option</t>
  </si>
  <si>
    <t>MyPath Edge II - Plus Option</t>
  </si>
  <si>
    <t>Rider Eligible for Reset?</t>
  </si>
  <si>
    <t>Stackable / Greater Of</t>
  </si>
  <si>
    <t>Greater Of</t>
  </si>
  <si>
    <t xml:space="preserve">Stackable </t>
  </si>
  <si>
    <t>Stackable</t>
  </si>
  <si>
    <t>Greater of</t>
  </si>
  <si>
    <t>Yes</t>
  </si>
  <si>
    <t>NA</t>
  </si>
  <si>
    <t xml:space="preserve">No </t>
  </si>
  <si>
    <t>Deferral Period (assumes no withdrawals are made)</t>
  </si>
  <si>
    <t>Securian - hide
deferral years 0-4</t>
  </si>
  <si>
    <t>Securian - hide
deferral years 5-8</t>
  </si>
  <si>
    <t>Securian - hide
deferral years 9-12</t>
  </si>
  <si>
    <t>between 5% to 15% based upon deferral years</t>
  </si>
  <si>
    <r>
      <t xml:space="preserve">NEW HEIGHTS </t>
    </r>
    <r>
      <rPr>
        <b/>
        <sz val="18"/>
        <color rgb="FF0070C0"/>
        <rFont val="Arial"/>
        <family val="2"/>
      </rPr>
      <t>SELECT</t>
    </r>
    <r>
      <rPr>
        <b/>
        <sz val="18"/>
        <color theme="1"/>
        <rFont val="Arial"/>
        <family val="2"/>
      </rPr>
      <t xml:space="preserve"> 10 - Single Life Payout Percentages </t>
    </r>
  </si>
  <si>
    <r>
      <t xml:space="preserve">High Point 365 </t>
    </r>
    <r>
      <rPr>
        <b/>
        <sz val="18"/>
        <color rgb="FF0070C0"/>
        <rFont val="Arial"/>
        <family val="2"/>
      </rPr>
      <t>SELECT</t>
    </r>
    <r>
      <rPr>
        <b/>
        <sz val="18"/>
        <color theme="1"/>
        <rFont val="Arial"/>
        <family val="2"/>
      </rPr>
      <t xml:space="preserve"> (NO BONUS, 1% Compounded Roll-UP, Daily Step Up to highest DAV)</t>
    </r>
  </si>
  <si>
    <t>Factors as of 3.08.2021</t>
  </si>
  <si>
    <t>non-bonus rider</t>
  </si>
  <si>
    <r>
      <t xml:space="preserve">NEW HEIGHTS </t>
    </r>
    <r>
      <rPr>
        <b/>
        <sz val="18"/>
        <color rgb="FF0070C0"/>
        <rFont val="Arial"/>
        <family val="2"/>
      </rPr>
      <t>SELECT</t>
    </r>
    <r>
      <rPr>
        <sz val="18"/>
        <color theme="1"/>
        <rFont val="Arial"/>
        <family val="2"/>
      </rPr>
      <t xml:space="preserve"> (all products)</t>
    </r>
    <r>
      <rPr>
        <b/>
        <sz val="18"/>
        <color theme="1"/>
        <rFont val="Arial"/>
        <family val="2"/>
      </rPr>
      <t xml:space="preserve"> - Single Life Payout Percentages</t>
    </r>
  </si>
  <si>
    <t>(slightly higher than on New Heights)</t>
  </si>
  <si>
    <t>bonus rider</t>
  </si>
  <si>
    <r>
      <t xml:space="preserve">NEW HEIGHTS </t>
    </r>
    <r>
      <rPr>
        <b/>
        <sz val="18"/>
        <color rgb="FF0070C0"/>
        <rFont val="Arial"/>
        <family val="2"/>
      </rPr>
      <t>SELECT</t>
    </r>
    <r>
      <rPr>
        <b/>
        <sz val="18"/>
        <color theme="1"/>
        <rFont val="Arial"/>
        <family val="2"/>
      </rPr>
      <t xml:space="preserve"> 10 - Joint Life Payout Percentages </t>
    </r>
  </si>
  <si>
    <r>
      <t xml:space="preserve">NEW HEIGHTS </t>
    </r>
    <r>
      <rPr>
        <b/>
        <sz val="18"/>
        <color theme="9" tint="-0.249977111117893"/>
        <rFont val="Arial"/>
        <family val="2"/>
      </rPr>
      <t>SELECT</t>
    </r>
    <r>
      <rPr>
        <sz val="18"/>
        <color theme="1"/>
        <rFont val="Arial"/>
        <family val="2"/>
      </rPr>
      <t xml:space="preserve"> (all products)</t>
    </r>
    <r>
      <rPr>
        <b/>
        <sz val="18"/>
        <color theme="1"/>
        <rFont val="Arial"/>
        <family val="2"/>
      </rPr>
      <t xml:space="preserve"> - Joint Life Payout Percentages</t>
    </r>
  </si>
  <si>
    <t>last updated:</t>
  </si>
  <si>
    <t>1.25% against BB</t>
  </si>
  <si>
    <t>1.55% against BB</t>
  </si>
  <si>
    <t>1.60% against BB</t>
  </si>
  <si>
    <t>Integrity Guaranteed Lifetime Income Advantage Plus as of 05/02/22</t>
  </si>
  <si>
    <t>Nationwide
Advisory Retirement Income Annuity NARIA (FBVA)</t>
  </si>
  <si>
    <t>Nationwide Pro 4 NARIA (FBVA) as of 06/13/22</t>
  </si>
  <si>
    <t>Pro 4</t>
  </si>
  <si>
    <t>0.45% against the BB</t>
  </si>
  <si>
    <t>0.65% against the BB</t>
  </si>
  <si>
    <t>Level Option*</t>
  </si>
  <si>
    <t>Increasing Option*</t>
  </si>
  <si>
    <t>Allianz
Index Advantage Income ADV (FBVA)</t>
  </si>
  <si>
    <t>1.25% against the BB</t>
  </si>
  <si>
    <t>Compounded.  Future payments will increase by 2% every year; see carrier for details</t>
  </si>
  <si>
    <t>Zone Income GLWB</t>
  </si>
  <si>
    <t>Equitable
Structured Capital Strategies Income</t>
  </si>
  <si>
    <t>Level Income Option with ROP death benefit</t>
  </si>
  <si>
    <t>Accelerated Income Option with ROP death benefit</t>
  </si>
  <si>
    <t>Simple; upon achieving a step-up, the withdrawal rate is reset based upon the client's current age and the roll-up "stacks" on top of the new income benefit base.</t>
  </si>
  <si>
    <t>Core Income Benefit Rider II
Level Income</t>
  </si>
  <si>
    <t>Core Income Benefit Rider II
Increasing Income</t>
  </si>
  <si>
    <t>Guaranteed Income Benefit
Level Income Option</t>
  </si>
  <si>
    <t>Guaranteed Income Benefit
Rising Income Option</t>
  </si>
  <si>
    <t>Summit Edge
Level Income Option</t>
  </si>
  <si>
    <t>Summit Edge
Increasing Income Option</t>
  </si>
  <si>
    <t>Income Edge Withdrawal Benefit
Level Withdrawals*</t>
  </si>
  <si>
    <t>Income Edge Withdrawal Benefit
Index-linked Withdrawals*</t>
  </si>
  <si>
    <t>Market Growth Option</t>
  </si>
  <si>
    <t>Brighthouse
Shield Level Pay Plus</t>
  </si>
  <si>
    <t>Market Growth with Rollup Option</t>
  </si>
  <si>
    <t>Issue Age:</t>
  </si>
  <si>
    <t>Roll-up Rate:</t>
  </si>
  <si>
    <t>Investment Amount plus Roll-up Credit:</t>
  </si>
  <si>
    <t>Deferral Years Capped:</t>
  </si>
  <si>
    <t xml:space="preserve">                         Questions?  Please call the Annuity Consulting Team at 1-877-318-6400 option 2, 1, 2</t>
  </si>
  <si>
    <t>Brighthouse</t>
  </si>
  <si>
    <t>Brighthouse
(spouse cannot be more than 10 years younger than oldest owner)</t>
  </si>
  <si>
    <t>None.  Deferral credit of 0.15%-0.45% added to the withdrawal rate for each year during deferral period.</t>
  </si>
  <si>
    <t>Sammons
Preferred Fixed Indexed Annuity</t>
  </si>
  <si>
    <t>Transamerica</t>
  </si>
  <si>
    <t>1.40% against BB</t>
  </si>
  <si>
    <t>refer to Deferral Credit Accrual notes</t>
  </si>
  <si>
    <t>Guaranteed Minimum Income Benefit (GMIB)**</t>
  </si>
  <si>
    <t>Max # of Deferral Credit Years</t>
  </si>
  <si>
    <t>Nationwide Pro 4 NARIA (FBVA) as of 10/10/22</t>
  </si>
  <si>
    <t>Global Atlantic
Income 150+ SE</t>
  </si>
  <si>
    <t>Day 1 of Year 1 - Benefit Base credit of 20% of premium
Day 1 of Years 2, 3, 4, and 5 - Benefit Base credit of 7.5% of premium
Day 1 of Year 10 - 150% of interest earned on contract value</t>
  </si>
  <si>
    <t>Protective SecurePay Protector as of 11/07/22</t>
  </si>
  <si>
    <t>0.50% against the BB</t>
  </si>
  <si>
    <t>Income Edge 1.2 Tier 2 (4-6 deferral years)</t>
  </si>
  <si>
    <t>Income Edge 1.2 Tier 3 (7+ deferral years)</t>
  </si>
  <si>
    <t>Income Edge 1.2 Tier 1 (0-3 deferral years)</t>
  </si>
  <si>
    <t>ProtectedPay Secure Core</t>
  </si>
  <si>
    <t>ProtectedPay Select Core</t>
  </si>
  <si>
    <t>ProtectedPay Secure Plus</t>
  </si>
  <si>
    <t>ProtectedPay Select Plus</t>
  </si>
  <si>
    <t>ProtectedPay Secure Max</t>
  </si>
  <si>
    <t>ProtectedPay Select Max</t>
  </si>
  <si>
    <t>None.  Deferral credit of 0.40% is added to the withdrawal rate for each year during deferral period.</t>
  </si>
  <si>
    <t>Jackson Income Accelerator as of 02/06/23</t>
  </si>
  <si>
    <t>Securian MyPath Horizon III - as of 02/13/23</t>
  </si>
  <si>
    <t>Securian MyPath Journey II - as of 02/13/23</t>
  </si>
  <si>
    <t>Securian MyPath Edge II Level - as of 02/13/23</t>
  </si>
  <si>
    <t>Securian MyPath Edge II Plus- as of 02/13/23; non-lifetime maximum withdrawal rates</t>
  </si>
  <si>
    <t>between 9% to 11% based upon age</t>
  </si>
  <si>
    <t>Between 9%-11% simple interest based upon age of younger annuitant.  See carrier for details.</t>
  </si>
  <si>
    <t>None.  Deferral credit of 0.45%-0.75% added to the withdrawal rate for each year during deferral period.</t>
  </si>
  <si>
    <t>None.  Deferral credit of 0.45%-0.75% added to the withdrawal rate for each year during deferral period.  Once income begins, every year that interest is credited, the income will increase by the same percentage.</t>
  </si>
  <si>
    <t>Pacific Life
Pacific Index Edge</t>
  </si>
  <si>
    <t>Pacific Life
Pacific Index Foundation</t>
  </si>
  <si>
    <t>Interest Enhanced Income Benefit</t>
  </si>
  <si>
    <t>Enhanced Lifetime Income Benefit 3</t>
  </si>
  <si>
    <t>Pacific Life Interest Enhanced Income Benefit as of 04/07/23</t>
  </si>
  <si>
    <t>Pacific Life Enhanced Lifetime Income Benefit 3 as of 04/07/23</t>
  </si>
  <si>
    <t>Deferral credit is equal to the previous year's interest earned on the contract plus the 5.50% roll-up rate</t>
  </si>
  <si>
    <t>Target Income Protector</t>
  </si>
  <si>
    <t>Flexible Income Protector (0-5 deferral years)</t>
  </si>
  <si>
    <t>Flexible Income Protector (6+ deferral years)</t>
  </si>
  <si>
    <t>Principal Lifetime Income Solutions II</t>
  </si>
  <si>
    <t>FlexChoice Level (This rider utlizes the age of the older spouse - include in cell E8)</t>
  </si>
  <si>
    <t>FlexChoice Expedite (This rider utlizes the age of the older spouse - include in cell E8)</t>
  </si>
  <si>
    <t>Market Growth Option (This rider utlizes the age of the older spouse - include in cell E8)</t>
  </si>
  <si>
    <t>Market Growth with Rollup Option (This rider utlizes the age of the older spouse - include in cell E8)</t>
  </si>
  <si>
    <t>Guaranteed Income Builder
Level Income Option</t>
  </si>
  <si>
    <t>Guaranteed Income Builder
Income Multiplier Option</t>
  </si>
  <si>
    <t>Single Version - Male</t>
  </si>
  <si>
    <t>Single Version - Female</t>
  </si>
  <si>
    <t>Clear Income Advantage - Male Annuitant</t>
  </si>
  <si>
    <t>Clear Income Advantage - Female Annuitant</t>
  </si>
  <si>
    <t>Clear Income Advantage</t>
  </si>
  <si>
    <t>Protective Income Builder (Rising Income Option) as of 07/10/2023</t>
  </si>
  <si>
    <t>Protective Income Builder (Level Income Option) as of 07/10/2023</t>
  </si>
  <si>
    <t>Securian Achiever Lifetime Income Benefit II - as of 07/13/2023</t>
  </si>
  <si>
    <t>TruStage MEMBERS Zone Income as of 07/24/2023</t>
  </si>
  <si>
    <t>TruStage
MEMBERS Zone Income</t>
  </si>
  <si>
    <t>Flex Value</t>
  </si>
  <si>
    <t>Flex Core</t>
  </si>
  <si>
    <t>Flex Plus</t>
  </si>
  <si>
    <t>Annually to the highest quarterly value</t>
  </si>
  <si>
    <t>1.75% against the BB</t>
  </si>
  <si>
    <t>Flex Strategic Income</t>
  </si>
  <si>
    <t>Corebridge</t>
  </si>
  <si>
    <t>MassMutual Ascend</t>
  </si>
  <si>
    <t>Delaware Life
Target Income 10</t>
  </si>
  <si>
    <t>Target Income 10 GLWB</t>
  </si>
  <si>
    <t>20% bonus to income base on first year premiums
Simple</t>
  </si>
  <si>
    <t>1.05% against the BB</t>
  </si>
  <si>
    <t>Allianz
Index Advantage+ Income</t>
  </si>
  <si>
    <t>GLWB Income Rider</t>
  </si>
  <si>
    <t>Prosperity WealthSecure Plus 
7 year</t>
  </si>
  <si>
    <t>Nationwide
New Heights Select 10</t>
  </si>
  <si>
    <t>High Point 365 (with a 30% bonus)</t>
  </si>
  <si>
    <t>Factors as of 10.23.2023</t>
  </si>
  <si>
    <t>Equitable
Retirement Cornerstone 19**</t>
  </si>
  <si>
    <t>7% Compounded years 1-7
between 7%-10% Compounded years 8-20 (depending on the rate of the 10yr US treasury, see carrier for details)**</t>
  </si>
  <si>
    <t>Brighthouse SecureKey</t>
  </si>
  <si>
    <t>o</t>
  </si>
  <si>
    <t>ReadyPay</t>
  </si>
  <si>
    <t xml:space="preserve">Brighthouse SecureKey ReadyPay - as of 12/07/23  </t>
  </si>
  <si>
    <t>We are providing this calculator as quick reference tool only.  It is not to be used as a substitute for an illustration provided by the annuity carrier. Please refer to Morningstar Annuity Intelligence and prospectus (if applicable) for complete rider information including age restrictions, allocation restrictions, costs, step-up features, premium minimums, excess withdrawal amounts, etc.  This calculator displays the minimum guaranteed withdrawal amounts assuming 0% or negative market performance.  This is not representative of actual account values.  If discrepancies exist between the values displayed within this calculator and the illustrations at the carrier, the carrier's illustrations will prevail.                                                                                                                                                                                                                                                                                                                                   
Important Note: This grid is intended as a reference only and is not meant to replace the product prospectus.  This document is not approved for client use.  Product features and riders are not always available in all states, and there may also be limitations and additional suitability considerations for older aged clients.  If discrepancies exist between the values displayed within this calculator and the illustrations at the carrier, the carrier's illustrations will prevail.  Please verify details with the carrier before placing business.                                                                                                                                                                                                                                                                                                                                                                                                                                                                                                                                
Variable annuities are long term, tax deferred investment vehicles designed for retirement purposes and contain both an investment ans insurance component.  Theya re sold only by prospectus.  Guarantees are based on the claims paying ability of the issuer.  Withdrawals made prior to age 59 1/2 are subject to IRS penalty tax and surrender charges may apply.  Gains from tax-deferred investments are taxable as ordinary income upon withdrawal.  The investment returns and principal value of the available sub-account portfolios will fluctuate so that the value of an investor's unit, when redeemed, may be worth more or less than their original value.  Riders are additional guarantee options that are available to an annuity or life insurance contract holder.  While some riders are part of an existing contract, many others may carry additional fees, charges and restrictions, and the policy holder should review their contract carefully before purchasing.
Indexed Annuities are not suitable for all investors.  Indexed Annuities permit investors to participate in only a stated percentage of an increase in an index (participation rate) and may impose a maximum annual account value percentage increase.  Indexed Annuities typically do not allow for participation in dividends accumulated on the securities represented by the index.</t>
  </si>
  <si>
    <t xml:space="preserve">Prudential </t>
  </si>
  <si>
    <t>0.95 against the AV</t>
  </si>
  <si>
    <t>Daily Advantage Income Select Benefit</t>
  </si>
  <si>
    <t>up to age 95</t>
  </si>
  <si>
    <t>Nationwide L.inc+ Core as of 02/12/2024</t>
  </si>
  <si>
    <t>Nationwide L.inc+ Accelerated as of 02/12/2024</t>
  </si>
  <si>
    <t>Nationwide L.inc+ Max as of 02/12/2024</t>
  </si>
  <si>
    <t>Nationwide L.inc+ Max as of 02/12/20243</t>
  </si>
  <si>
    <t xml:space="preserve">Daily </t>
  </si>
  <si>
    <t>Equitable Structured Capital Strategies Income - Level Income Option as of 11/13/2023</t>
  </si>
  <si>
    <t>Equitable Structured Capital Strategies Income - Accelerated Income Option as of 11/13/2023</t>
  </si>
  <si>
    <t>Nationwide L.inc Advisory NARIA (FBVA) as of 02/12/2024</t>
  </si>
  <si>
    <t>Principal Lifetime Income Solutions II Target Income Protector as of 03/01/2024</t>
  </si>
  <si>
    <t>Protective SecurePay Investor as of 08/28/2023</t>
  </si>
  <si>
    <t>45-86</t>
  </si>
  <si>
    <t>L.inc (Lifetime Income Rider)+ Accelerated Advisory</t>
  </si>
  <si>
    <t xml:space="preserve">Simple </t>
  </si>
  <si>
    <t>Nationwide L.inc+ Accelerated NARIA as of 02/12/2024</t>
  </si>
  <si>
    <t>L.inc (Lifetime Income Rider)+Core Advisory</t>
  </si>
  <si>
    <t>1.30% against the BB</t>
  </si>
  <si>
    <t>Nationwide L.inc+ Core Advisory NARIA (FBVA) as of 06/02/23</t>
  </si>
  <si>
    <t>L.inc (Lifetime Income Rider)+ Core Advisory</t>
  </si>
  <si>
    <t>Corebridge Lifetime Income Plus Multiplier Flex (available within Power Index Plus Income and AG Choice 10) as of 04/15/2024</t>
  </si>
  <si>
    <t>None / deferral credit of 0.45%-0.75% added to w/d% for each year without w/ds beginning age 50+ (for a maximum of 10yrs)</t>
  </si>
  <si>
    <t>None / deferral credit of 0.45%- 0.75% added to w/d% for each year without w/ds beginning age 50+ (for a maximum of 10yrs). Income may increase by 100% of previous year's interest credited rate after income starts</t>
  </si>
  <si>
    <t>Income+ (Less than 3-year deferral)</t>
  </si>
  <si>
    <t>Income+ (3-year to less than 6-year deferral)</t>
  </si>
  <si>
    <t>Income + (6-year to less than 9-year deferral)</t>
  </si>
  <si>
    <t>Income + (9-year deferral or longer)</t>
  </si>
  <si>
    <t>Jackson Income+ (Less than 3 years of deferral) as of 04/29/2024</t>
  </si>
  <si>
    <t>Jackson Income+ (3-year to less than 6-year deferral) as of 04/29/2024</t>
  </si>
  <si>
    <t>Jackson Income+ (6-year to less than 9-year deferral) as of 04/29/2024</t>
  </si>
  <si>
    <t>Jackson Income+ (9-year deferral or longer) as of 04/29/2024</t>
  </si>
  <si>
    <t>Jackson                                                   Market Link Pro II / Market Link Pro Advisory II</t>
  </si>
  <si>
    <t>1.20% against BB</t>
  </si>
  <si>
    <t>Age for income:</t>
  </si>
  <si>
    <t xml:space="preserve">Joint </t>
  </si>
  <si>
    <t>Mass Mutual</t>
  </si>
  <si>
    <t>RetirePay</t>
  </si>
  <si>
    <t>RetirePay’s roll-up is built into the withdrawal rate table, and does not increase the benefit base</t>
  </si>
  <si>
    <t>Annual / Highest Quarterly Value</t>
  </si>
  <si>
    <t>1.45% - Annual or 1.60 - Quarterly against the BB</t>
  </si>
  <si>
    <t>1.45% - for Annual or 1.60 - for Quarterly against the BB</t>
  </si>
  <si>
    <t xml:space="preserve">United Life </t>
  </si>
  <si>
    <t>Wealth Choice - Level Income Option</t>
  </si>
  <si>
    <t>Wealth Choice - Increasing Income Option</t>
  </si>
  <si>
    <t>no</t>
  </si>
  <si>
    <t>Athene Ascent Pro 7 Income Rider - Option 1 Guaranteed Growth with Level Income as of 07/06/2024</t>
  </si>
  <si>
    <t>Athene Ascent Pro 10 Income Rider - Option 1 Guaranteed Growth with Level Income as of 07/06/2024</t>
  </si>
  <si>
    <t>Mass Mutual Ascend (Great American) Income Secure as of 07/22/24</t>
  </si>
  <si>
    <t>Allianz
360</t>
  </si>
  <si>
    <t>360 Income Benefit Rider
Level Income</t>
  </si>
  <si>
    <t>360 Income Benefit Rider
Increasing Income</t>
  </si>
  <si>
    <t>360 Income Benefit Rider 
Level Income</t>
  </si>
  <si>
    <t>None.  Deferral credit of 0.35%-0.65% added to the withdrawal rate for each year during deferral period.</t>
  </si>
  <si>
    <t>None.  Deferral credit of 0.35%-0.65% added to the withdrawal rate for each year during deferral period.  Once income begins, every year that interest is credited, the income will increase by the same percentage.</t>
  </si>
  <si>
    <t>0.95% against AV</t>
  </si>
  <si>
    <t>0.95% agianst AV</t>
  </si>
  <si>
    <t>Prudential                          FlexGuard Income</t>
  </si>
  <si>
    <t>FlexGuard Income</t>
  </si>
  <si>
    <t>1.45% against the AV</t>
  </si>
  <si>
    <t xml:space="preserve">Single </t>
  </si>
  <si>
    <t>N/A ****</t>
  </si>
  <si>
    <t>Account Value</t>
  </si>
  <si>
    <t>Until age 95</t>
  </si>
  <si>
    <t>Midland National
Summit Edge</t>
  </si>
  <si>
    <t xml:space="preserve"> Midland National
Summit Edge</t>
  </si>
  <si>
    <t>Deferral growth rate range of 0.25% - 0.55% is added to the intial withdrawal rate based on the original issue of the covered life and occurs annually.</t>
  </si>
  <si>
    <t>Deferral growth rate range of 0.25% - 0.55% is added to the intial withdrawal rate based on the original issue of covered lives and occurs annually.</t>
  </si>
  <si>
    <t xml:space="preserve">10% Simple years 1-20
</t>
  </si>
  <si>
    <t xml:space="preserve">Lifetime Income Max                                                                        (Level Income) </t>
  </si>
  <si>
    <t xml:space="preserve">Lifetime Income Plus Multiplier Flex                                     (Increasing Income) </t>
  </si>
  <si>
    <t>Ascent Pro 10 Income Rider - Level Income Option
(see carrier for details regarding other options available)</t>
  </si>
  <si>
    <t>Ascent Pro 7 Income Rider - Level Income
(see carrier for details regarding other options available)</t>
  </si>
  <si>
    <t>Ascent Pro 10 Income Rider - Level
(see carrier for details regarding other options available)</t>
  </si>
  <si>
    <t>Ascent Pro 7 Income Rider - Level Income Option
(see carrier for details regarding other options available)</t>
  </si>
  <si>
    <t xml:space="preserve">Single Level </t>
  </si>
  <si>
    <t>Joint Level</t>
  </si>
  <si>
    <t>90+</t>
  </si>
  <si>
    <t>Lincoln ProtectedPay Select Core as of 09/17/24</t>
  </si>
  <si>
    <t>Lincoln ProtectedPay Secure Core as of 09/17/24</t>
  </si>
  <si>
    <t>Lincoln ProtectedPay Secure Plus as of 09/17/2024</t>
  </si>
  <si>
    <t>Lincoln ProtectedPay Select Plus as of 09/17/2024</t>
  </si>
  <si>
    <t>Lincoln ProtectedPay Secure Max as of 09/17/2024</t>
  </si>
  <si>
    <t>Lincoln ProtectedPay Select Max as of 09/17/2024</t>
  </si>
  <si>
    <t>Lincoln American Legacy Target Date Income as of 09/17/24</t>
  </si>
  <si>
    <t>SecurePay Protector - Standard</t>
  </si>
  <si>
    <t>SecurePay Protector - Advance 3yr</t>
  </si>
  <si>
    <t>SecurePay Protector - Advance 5yr</t>
  </si>
  <si>
    <t>SecurePay Protector - Advance 8yr</t>
  </si>
  <si>
    <t>SecurePay Protector - Advance 10yr</t>
  </si>
  <si>
    <t xml:space="preserve">SecurePay Investor - Standard </t>
  </si>
  <si>
    <t>SecurePay Investor - Standard</t>
  </si>
  <si>
    <t>Protective SecurePay Protector as of 10/07/24</t>
  </si>
  <si>
    <t>Protective SecurePay Protector Advance 3yr as of 10/07/24</t>
  </si>
  <si>
    <t>Protective SecurePay Protector Advance 5yr as of 10/07/24</t>
  </si>
  <si>
    <t>Protective SecurePay Protector Advance 8yr as of 10/07/24</t>
  </si>
  <si>
    <t>Protective SecurePay Protector Advance 10yr as of 10/07/24</t>
  </si>
  <si>
    <t>Protective SecurePay Investor Advance 3yr as of 08/28/2023</t>
  </si>
  <si>
    <t>Protective SecurePay Investor Advance 5yr as of 08/28/2023</t>
  </si>
  <si>
    <t>Protective SecurePay Investor Advance 8 yr as of 08/28/2023</t>
  </si>
  <si>
    <t>Protective SecurePay Investor Advance 10yr as of 08/28/2023</t>
  </si>
  <si>
    <t xml:space="preserve">
Please take note of these special considerations that apply if the contact value is reduced to zero:
Corebridge Polaris Income Max: the withdrawal rate will decrease to 4.50% if income started at 65+ for Option 1 and 3.50% for Option 2; if income started before age 65, the withdrawal rate will decrease to 3.50% (for both options)
Corebridge Polaris Income Plus Daily Flex: the withdrawal rate will decrease to 4.50% if income started at 65+ for Option 1 and 3.50% for Option 2; if income started before age 65, the withdrawal rate will decrease to 3.25% (for both options)
Jackson Flex Strategic Income: the withdrawal will decrease to 3.00% (age 35-64) or 4.25% (age 65-74) or 4.50% (age 75-80) or 4.75% (age 81+); increased withdrawal rates are guaranteed for a minimum of 10yrs, even if contract value is rduced to zero
Lincoln ProtectedPay Select Plus: the withdrawal rate will decrease to 3% (ages below 65) or 4.5% (age 65+)
Lincoln ProtectedPay Secure Plus: the withdrawal rate will decrease to 3.5% (ages below 65) or 5% (age 65+)
Lincoln ProtectedPay Select Max: the withdrawal rate will decrease to 3% (ages below 65) or 3.5% (ages 65+)
Lincoln ProtectedPay Secure Max: the withdrawal rate will decrease to 3.5% (ages below 65) or 3.5% (ages 65+)
Nationwide L.Inc+ Accelerated and +Accelerated Advisory: the withdrawal rate will decrease to 3% (age 45-64) or 4.50% (age 65+)
Nationwide L.Inc+ Max: the withdrawal rate will decrease to 3% (age 45-64) or 3.50% (age 65+)
**This is a GMIB rider.  After the initial guaranteed period of 7yrs, the Deferral Credit will be equal to the rate of the 10yr US Treasury plus 2% with a minimum rate of 7% and maximum rate of 10%.  These guaranteed minimum calculations do not account for the ability to "bank the difference" for any withdrawals in contract years 1-7.  Please take note of these special considerations that apply if the contract value is reduced to zero or the client voluntarily annuitizes their benefit:  Payout rate varies for each age, based on when the payout begins; will be 5%+ if age is 85+ and less than 5% if under age 85.  See carrier for details.                                                                                                                                                                                                                                                                                                                                                                                                                                         
*This GMIB rider is issuable at specified age ranges for the following lines of business; Qualified Plans (Defined Benefit, Defined Contribution) 20-75, SEP 20-85,Inherited IRAs 0-70, and Traditional IRA, Roth IRA 20-85.</t>
  </si>
  <si>
    <t>Please take note of these special considerations that apply if the contact value is reduced to zero:
Corebridge Polaris Income Max: the withdrawal rate will decrease to 4.25% if income started at 65+ for Option 1 or 3.25% for Option 2; if income started before age 65, the withdrawal rate will decrease to 3.25% (for both options)
Corebridge Polaris Income Plus Daily Flex: the withdrawal rate will drop to 4.25% if income started at 65+ for Option 1 or 3.25% for Option 2; if income started before age 65, the withdrawal rate will decrease to 3.00% (for both options)
Jackson Flex Strategic Income: the withdrawal will decrease to 2.75% (age 35-64) or 4.00% (age 65-74) or 4.25% (age 75-80) or 4.50% (age 81+); increased withdrawal rates are guaranteed for a minimum of 10yrs, even if contract value is rduced to zero
Lincoln ProtectedPay Select Plus: the withdrawal rate will decrease to 3% (ages below 65) or 4.25% (age 65+)
Lincoln ProtectedPay Secure Plus: the withdrawal rate will decrease to 3.25% (ages below 65) or 4.5% (age 65+)
Lincoln ProtectedPay Select Max: the withdrawal rate will decrease to 3% (ages below 65) or 3.25% (ages 65+)
Lincoln ProtectedPay Secure Max: the withdrawal rate will decrease to 3.25% (ages below 65) or 3.25% (ages 65+)
Nationwide L.Inc+ Accelerated and +Accelerated Advisory: the withdrawal rate will decrease to 3% (age 45-64) or 4.25% (age 65+)
Nationwide L.Inc+ Max: the withdrawal rate will decrease to 3% (age 45-64) or 3.25% (age 65+)
**This is a GMIB rider.  After the initial guaranteed period of 7yrs, the Deferral Credit will be equal to the rate of the 10yr US Treasury plus 2% with a minimum rate of 7% and maximum rate of 10%.  These guaranteed minimum calculations do not account for the ability to "bank the difference" for any withdrawals in contract years 1-7.  Please take note of these special considerations that apply if the contract value is reduced to zero or the client voluntarily annuitizes their benefit:  Payout rate varies for each age, based on when the payout begins; will be 5%+ if age is 92+ and less than 5% if under age 92.  See carrier for details.</t>
  </si>
  <si>
    <t>Sammons LiveWell Income for Life as of 8/21/24</t>
  </si>
  <si>
    <t>Sammons LiveWell Income for Life as of 8/21/2024</t>
  </si>
  <si>
    <t>Brighthouse FlexChoice Acces - Level as of 10/24/24</t>
  </si>
  <si>
    <t>Brighthouse FlexChoice Acces - Expedite as of 10/24/24</t>
  </si>
  <si>
    <t>1.05% against BB</t>
  </si>
  <si>
    <t>Midland National
Summit Journey</t>
  </si>
  <si>
    <t>Summit Journey
Level Income Option</t>
  </si>
  <si>
    <t>Summit Journey
Increasing Income Option</t>
  </si>
  <si>
    <t>Midland Summit Journey (Level Income Option) as of 11/5/2024</t>
  </si>
  <si>
    <t>Midland Summit Journey (Increasing Income Option) as of 11/5/2024</t>
  </si>
  <si>
    <t>50-79</t>
  </si>
  <si>
    <t>Jackson Flex Value as of 11/12/2024</t>
  </si>
  <si>
    <t>Please take note of these special considerations that apply if the contact value is reduced to zero:
Corebridge Polaris Income Max: the withdrawal rate will decrease to 4.50% if income started at 65+ for Option 1 and 3.50% for Option 2; if income started before age 65, the withdrawal rate will decrease to 3.50% (for both options)
Corebridge Polaris Income Plus Daily Flex: the withdrawal rate will decrease to 4.50% if income started at 65+ for Option 1 and 3.50% for Option 2; if income started before age 65, the withdrawal rate will decrease to 3.25% (for both options)
Brighthouse FlexChoice Expedite: the client can elect whether the Lifetime Guaranteed Payments are payable for one life or two and can range from 2.00% to 3.00% depending on A) Single versus Joint election and B) Client's age when contract value is reduced to zero.  Contact carrier for details.
Jackson Flex Strategic Income: the withdrawal will decrease to 3.00% (age 35-64) or 4.00% (age 65-74) or 4.00% (age 75-80) or 4.00% (age 81+); increased withdrawal rates are guaranteed for a minimum of 10yrs, even if contract value is rduced to zero
Lincoln ProtectedPay Select Plus: the withdrawal rate will decrease to 3% (ages below 65) or 4.5% (age 65+)
Lincoln ProtectedPay Secure Plus: the withdrawal rate will decrease to 3.5% (ages below 65) or 5% (age 65+)
Lincoln ProtectedPay Select Max: the withdrawal rate will decrease to 3% (ages below 65) or 3.5% (ages 65+)
Lincoln ProtectedPay Secure Max: the withdrawal rate will decrease to 3.5% (ages below 65) or 3.5% (ages 65+)
Nationwide L.Inc+ Accelerated and +Accelerated Advisory: the withdrawal rate will decrease to 3% (age 45-64) or 4.50% (age 65+)
Nationwide L.Inc+ Max: the withdrawal rate will decrease to 3% (age 45-64) or 3.50% (age 65+)
Pacific Life Enhanced Income Select 2: the withdrawal rate will decrease to 3.50%
Protective SecurePay Protector Advance 3-10 year options rates will decrease to the guaranteed lifetime income rates listed once the inial Advance period is complete (See Carrier for details)
Securian MyPath Edge II Plus: the withdrawal rate will decrease to 2.5% (age 55-59) or 3.0% (age 60-64) or 3.5% (age 65+)
**This is a GMIB rider.  After the initial guaranteed period of 7yrs, the Deferral Credit will be equal to the rate of the 10yr US Treasury plus 2% with a minimum rate of 7% and maximum rate of 10%.  These guaranteed minimum calculations do not account for the ability to "bank the difference" for any withdrawals in contract years 1-7.  Please take note of these special considerations that apply if the contract value is reduced to zero or the client voluntarily annuitizes their benefit:  Payout rate varies for each age, based on when the payout begins; will be 5%+ if age is 85+ and less than 5% if under age 85.  See carrier for details.                                                                                                                                                                                                                                                                                                                                                                                                                                         
*This GMIB rider is issuable at specified age ranges for the following lines of business; Qualified Plans (Defined Benefit, Defined Contribution) 20-75, SEP 20-85,Inherited IRAs 0-70, and Traditional IRA, Roth IRA 20-85.</t>
  </si>
  <si>
    <t>0.30% against the BB</t>
  </si>
  <si>
    <t>1.65% against the BB</t>
  </si>
  <si>
    <t>Jackson Flex Strategic Income as of 11/12/2024</t>
  </si>
  <si>
    <t>Jackson Flex Value as of 11/12/24</t>
  </si>
  <si>
    <t>Jackson Flex Strategic Income as of 11/12/24</t>
  </si>
  <si>
    <t>Please take note of these special considerations that apply if the contact value is reduced to zero:
Corebridge Polaris Income Max: the withdrawal rate will decrease to 4.25% if income started at 65+ for Option 1 or 3.25% for Option 2; if income started before age 65, the withdrawal rate will decrease to 3.25% (for both options)
Corebridge Polaris Income Plus Daily Flex: the withdrawal rate will drop to 4.25% if income started at 65+ for Option 1 or 3.25% for Option 2; if income started before age 65, the withdrawal rate will decrease to 3.00% (for both options)
Brighthouse FlexChoice Level: Joint Life withdrawal rate will be 3.50% if first withdrawal occurred before age 65 and 4.50% if first withdrawal occurred at age 65 or later
Brighthouse FlexChoice Expedite: the client can elect whether the Lifetime Guaranteed Payments are payable for one life or two and can range from 2.00% to 4.00% depending on A) Single versus Joint election and B) Client's age when account value is reduced to zero
Jackson Flex Strategic Income: the withdrawal will decrease to 3.00% (age 35-64) or 4.00% (age 65-74) or 4.00% (age 75-80) or 4.00% (age 81+); increased withdrawal rates are guaranteed for a minimum of 10yrs, even if contract value is rduced to zero
Lincoln ProtectedPay Select Plus: the withdrawal rate will decrease to 3% (ages below 65) or 4.25% (age 65+)
Lincoln ProtectedPay Secure Plus: the withdrawal rate will decrease to 3.25% (ages below 65) or 4.5% (age 65+)
Lincoln ProtectedPay Select Max: the withdrawal rate will decrease to 3% (ages below 65) or 3.25% (ages 65+)
Lincoln ProtectedPay Secure Max: the withdrawal rate will decrease to 3.25% (ages below 65) or 3.25% (ages 65+)
Nationwide L.Inc+ Accelerated and +Accelerated Advisory: the withdrawal rate will decrease to 3% (age 45-64) or 4.25% (age 65+)
Nationwide L.Inc+ Max: the withdrawal rate will decrease to 3% (age 45-64) or 3.25% (age 65+)
Pacific Life Enhanced Income Select 2: the withdrawal rate will decrease to 3.50% for life
Protective SecurePay Protector Advance 3-10 year options rates will decrease to the guaranteed lifetime income rates listed once the inial Advance period is complete (See Carrier for details)
Securian MyPath Edge II Plus: the withdrawal rate will decrease to 2.5% (age 55-59) or 3.0% (age 60-64) or 3.5% (age 65+)
**This is a GMIB rider.  After the initial guaranteed period of 7yrs, the Deferral Credit will be equal to the rate of the 10yr US Treasury plus 2% with a minimum rate of 7% and maximum rate of 10%.  These guaranteed minimum calculations do not account for the ability to "bank the difference" for any withdrawals in contract years 1-7.  Please take note of these special considerations that apply if the contract value is reduced to zero or the client voluntarily annuitizes their benefit:  Payout rate varies for each age, based on when the payout begins; will be 5%+ if age is 92+ and less than 5% if under age 92.  See carrier for details.</t>
  </si>
  <si>
    <t>0.60% against the BB</t>
  </si>
  <si>
    <t>1.95% against the BB</t>
  </si>
  <si>
    <t>1.85% against the BB</t>
  </si>
  <si>
    <t>Prudential 
SurePath Income</t>
  </si>
  <si>
    <t>SurePath Income (with a 10% bonus)</t>
  </si>
  <si>
    <t>Daily Advantage Income Benefit</t>
  </si>
  <si>
    <t>Prudential</t>
  </si>
  <si>
    <t xml:space="preserve">             GUARANTEED INCOME CALCULATOR - Single Life</t>
  </si>
  <si>
    <r>
      <t xml:space="preserve">Instructions: Enter client age at issue, client age at first withdrawal and initial investment amount.  Press "enter" button.
</t>
    </r>
    <r>
      <rPr>
        <sz val="12"/>
        <rFont val="Tenorite"/>
      </rPr>
      <t xml:space="preserve">*Guaranteed income payments for riders noted with this asterisk do not take into consideration fees that may impact the worst case scenario contract value when income payments begin.  See carrier for details.             </t>
    </r>
    <r>
      <rPr>
        <b/>
        <sz val="12"/>
        <rFont val="Tenorite"/>
      </rPr>
      <t xml:space="preserve">                                                                                                                                                                                                                                                                                              FOR BROKER DEALER USE ONLY.  NOT FOR DISTRIBUTION.  NOT FOR CLIENT USE.</t>
    </r>
  </si>
  <si>
    <r>
      <t xml:space="preserve">0-85 NQ                                                                                                                                                                                                                                                                                                                                                                                                                                                                                                                                               </t>
    </r>
    <r>
      <rPr>
        <u/>
        <sz val="11"/>
        <rFont val="Tenorite"/>
      </rPr>
      <t>20-85 Q*</t>
    </r>
  </si>
  <si>
    <t xml:space="preserve">             GUARANTEED INCOME CALCULATOR - Joint Life</t>
  </si>
  <si>
    <r>
      <t xml:space="preserve">Instructions: Enter client age at issue, client age at first withdrawal and initial investment amount.  Press "enter" button.
</t>
    </r>
    <r>
      <rPr>
        <sz val="12"/>
        <rFont val="Tenorite"/>
      </rPr>
      <t xml:space="preserve">*Guaranteed income payments for riders noted with this asterisk do not take into consideration fees that may impact the worst case scenario contract value when income payments begin.  See carrier for details.                                                                                                                                                                                                                                                                                          </t>
    </r>
    <r>
      <rPr>
        <b/>
        <sz val="12"/>
        <rFont val="Tenorite"/>
      </rPr>
      <t>FOR BROKER DEALER USE ONLY.  NOT FOR DISTRIBUTION.  NOT FOR CLIENT USE.</t>
    </r>
  </si>
  <si>
    <t>Summit Sammons Edge - as of 12/01/2024 (Level LPA Option)</t>
  </si>
  <si>
    <t>Sammons Summit Edge - as of 12/01/2024 (Increasing LPA Option)</t>
  </si>
  <si>
    <t xml:space="preserve">Principal                      Strategic Income             </t>
  </si>
  <si>
    <t xml:space="preserve">Strategic Income - Tiered Income  </t>
  </si>
  <si>
    <t>Deferral growth rate range of 0.25% - 0.45% is added to the intial withdrawal rate based on the original issue of the covered life and occurs annually.</t>
  </si>
  <si>
    <t xml:space="preserve">Strategic Income - Level Income  </t>
  </si>
  <si>
    <t>.</t>
  </si>
  <si>
    <t xml:space="preserve">
Please take note of these special considerations that apply if the contact value is reduced to zero:
Allianz Index Advantage Income: Income payments are normally calculated based on the Lifetime Income Percentage and the contract value. The annual income amount shown does not represent a worst-case scenario and may be lower based on market conditions and strategies chosen. See the carrier/prospectus for details.
Equitable SCS Income - Accelerated Income Option: the withdrawal rate will decrease to 2.00%-3.40% (for issue ages 45-69) 3.50% (for ages 70+)                                                                                                                                                                                                                                                                                 
Principal Strategic Income – Tiered Income Option: the withdrawal rate will decrease to 3.00%-4.00% (for issue ages 45-65) 4.00% (for ages 70+)      
Please take note of these special considerations specific to Prudential FlexGuard Income:
***Prudential FlexGuard Income: Income payments = Account Value X Protected Lifetime Income Percentage. Although growth within a given strategy is not guaranteed, it’s possible that account performance can exceed total premium deposits over time. Prudential allows clients to stay invested in some strategies after income begins.</t>
  </si>
  <si>
    <t xml:space="preserve">Please take note of these special considerations that apply if the contact value is reduced to zero:
Allianz Index Advantage Income: Income payments are normally calculated based on the Lifetime Income Percentage and the contract value. The annual income amount shown does not represent a worst-case scenario and may be lower based on market conditions and strategies chosen. See the carrier/prospectus for details.
Equitable SCS Income - Accelerated Income Option: the withdrawal rate will decrease to 2.00%-3.40% (for issue ages 45-69) 3.50% (for ages 70+)                                                                                                                                                                                                                                                                                 
Principal Strategic Income – Tiered Income Option: the withdrawal rate will decrease to 3.00%-4.00% (for issue ages 45-65) 4.00% (for ages 70+)      
Please take note of these special considerations specific to Prudential FlexGuard Income:
***Prudential FlexGuard Income: Income payments = Account Value X Protected Lifetime Income Percentage. Although growth within a given strategy is not guaranteed, it’s possible that account performance can exceed total premium deposits over time. Prudential allows clients to stay invested in some strategies after income begins.
</t>
  </si>
  <si>
    <t>United Life WealthChoice (Level Income Option) as of 1/22/2025</t>
  </si>
  <si>
    <t>United Life WealthChoice (Level Income Option) as of 1/27/2025</t>
  </si>
  <si>
    <t>United Life WealthChoice (Increasing Income Option) as of 1/22/2025</t>
  </si>
  <si>
    <t>United Life WealthChoice (Increasing Income Option) as of1/22/2025</t>
  </si>
  <si>
    <t>Eagle Life
Select Income Focus 7 &amp; 10</t>
  </si>
  <si>
    <t>Delaware Life APVA Income Control - as of 2/3/2025</t>
  </si>
  <si>
    <t>Delaware Life APVA Income Boost - as of 2/3/2025</t>
  </si>
  <si>
    <t xml:space="preserve">                         Questions?  Please call the Annuity Consulting Team at 1-877-205-3551, say "Annuity Consulting"</t>
  </si>
  <si>
    <t xml:space="preserve">             LPL ENTERPRISE - PRU GUARANTEED INCOME CALCULATOR - Single Life</t>
  </si>
  <si>
    <r>
      <t xml:space="preserve">
Please take note of these special considerations that apply if the contact value is reduced to zero:
</t>
    </r>
    <r>
      <rPr>
        <b/>
        <i/>
        <sz val="10"/>
        <rFont val="Tenorite"/>
      </rPr>
      <t>Allianz Index Advantage Income: Income payments are normally calculated based on the Lifetime Income Percentage and the contract value. The annual income amount shown does not represent a worst-case scenario and may be lower based on market conditions and strategies chosen. See the carrier/prospectus for details.</t>
    </r>
    <r>
      <rPr>
        <b/>
        <i/>
        <u/>
        <sz val="10"/>
        <rFont val="Tenorite"/>
      </rPr>
      <t xml:space="preserve">                                                                                                                                                                                                                                                                      
Please take note of these special considerations specific to Prudential FlexGuard Income:
</t>
    </r>
    <r>
      <rPr>
        <b/>
        <i/>
        <sz val="10"/>
        <rFont val="Tenorite"/>
      </rPr>
      <t>***Prudential FlexGuard Income: Income payments = Account Value X Protected Lifetime Income Percentage. Although growth within a given strategy is not guaranteed, it’s possible that account performance can exceed total premium deposits over time. Prudential allows clients to stay invested in some strategies after income begins.</t>
    </r>
  </si>
  <si>
    <t xml:space="preserve">             LPL ENTERPRISE - PRU GUARANTEED INCOME CALCULATOR - Joint Life</t>
  </si>
  <si>
    <r>
      <rPr>
        <b/>
        <i/>
        <u/>
        <sz val="10"/>
        <rFont val="Tenorite"/>
      </rPr>
      <t xml:space="preserve">
Please take note of these special considerations that apply if the contact value is reduced to zero:
</t>
    </r>
    <r>
      <rPr>
        <b/>
        <i/>
        <sz val="10"/>
        <rFont val="Tenorite"/>
      </rPr>
      <t xml:space="preserve">Allianz Index Advantage Income: Income payments are normally calculated based on the Lifetime Income Percentage and the contract value. The annual income amount shown does not represent a worst-case scenario and may be lower based on market conditions and strategies chosen. See the carrier/prospectus for details.
</t>
    </r>
    <r>
      <rPr>
        <b/>
        <i/>
        <u/>
        <sz val="10"/>
        <rFont val="Tenorite"/>
      </rPr>
      <t xml:space="preserve">
Please take note of these special considerations specific to Prudential FlexGuard Income:
</t>
    </r>
    <r>
      <rPr>
        <b/>
        <i/>
        <sz val="10"/>
        <rFont val="Tenorite"/>
      </rPr>
      <t xml:space="preserve">***Prudential FlexGuard Income: Income payments = Account Value X Protected Lifetime Income Percentage. Although growth within a given strategy is not guaranteed, it’s possible that account performance can exceed total premium deposits over time. Prudential allows clients to stay invested in some strategies after income begins.
</t>
    </r>
  </si>
  <si>
    <t>Allianz 360(Level Income) as of 02/04/2025</t>
  </si>
  <si>
    <t>Allianz 360 (Increasing Income) as of 02/04/2025</t>
  </si>
  <si>
    <t>Allianz 360(Level Income) as of 02/02/2025</t>
  </si>
  <si>
    <t>Allianz 360 (Increasing Income) as of 02/02/2025</t>
  </si>
  <si>
    <t>Waiting Period Before Starting Income</t>
  </si>
  <si>
    <t>6 years</t>
  </si>
  <si>
    <t>4 Years</t>
  </si>
  <si>
    <t>7 Years</t>
  </si>
  <si>
    <t>1 Year</t>
  </si>
  <si>
    <t>3 Years</t>
  </si>
  <si>
    <t>6 Years</t>
  </si>
  <si>
    <t>9 Years</t>
  </si>
  <si>
    <t>5 Years</t>
  </si>
  <si>
    <r>
      <t xml:space="preserve">Instructions: Enter client age at issue, client age at first withdrawal and initial investment amount.  Press "enter" button.
</t>
    </r>
    <r>
      <rPr>
        <sz val="12"/>
        <rFont val="Tenorite"/>
      </rPr>
      <t xml:space="preserve">*Guaranteed income payments for riders noted with this asterisk do not take into consideration fees that may impact the worst case scenario contract value when income payments begin.  See carrier for details.                                                                                                                                                                                                                                                                                          
</t>
    </r>
    <r>
      <rPr>
        <b/>
        <sz val="12"/>
        <rFont val="Tenorite"/>
      </rPr>
      <t>FOR BROKER DEALER USE ONLY.  NOT FOR DISTRIBUTION.  NOT FOR CLIENT USE.</t>
    </r>
  </si>
  <si>
    <t>Corebridge Lifetime Income Max (available within Power Index Plus Income and AG Choice 10; same withdrawal rate schedule applied to Lifetime Income Multiplier Flex) as of 02/18/2025</t>
  </si>
  <si>
    <t>Corebridge Lifetime Income Max (available within Power Index Plus Income and AG Choice 10; same withdrawal rate schedule applied to Lifetime Income Multiplier Flex) as of 02/18/25</t>
  </si>
  <si>
    <t>Allianz Index Advantage Income (Level Income) as of 03/04/2025</t>
  </si>
  <si>
    <t>Allianz Index Advantage Income (Increasing Income) as of 03/04/2025</t>
  </si>
  <si>
    <t>Allianz Index Advantage Income ADV (Level Income) as of 03/04/2025</t>
  </si>
  <si>
    <t>Allianz Index Advantage Income ADV (Increasing Income) as of 03/04/2025</t>
  </si>
  <si>
    <r>
      <t xml:space="preserve">High Point 365 </t>
    </r>
    <r>
      <rPr>
        <b/>
        <sz val="18"/>
        <color theme="9" tint="-0.249977111117893"/>
        <rFont val="Arial"/>
        <family val="2"/>
      </rPr>
      <t>Select</t>
    </r>
    <r>
      <rPr>
        <b/>
        <sz val="18"/>
        <color theme="8" tint="-0.249977111117893"/>
        <rFont val="Arial"/>
        <family val="2"/>
      </rPr>
      <t xml:space="preserve"> </t>
    </r>
    <r>
      <rPr>
        <b/>
        <sz val="18"/>
        <color theme="1"/>
        <rFont val="Arial"/>
        <family val="2"/>
      </rPr>
      <t>with BONUS (30% Income Base Bonus, 8.5% Compounded Roll-UP, Daily Step Up to highest DAV)</t>
    </r>
  </si>
  <si>
    <t>Symetra Income Edge (level withdrawals) as of 3/24/2025</t>
  </si>
  <si>
    <t>Symetra Income Edge (index-linked withdrawals) as of 3/24/2025</t>
  </si>
  <si>
    <t>3X interest credits before activation
1X interest credits after activation</t>
  </si>
  <si>
    <t>Global Atlantic Income 150+ as of 3/31/2025</t>
  </si>
  <si>
    <t>Midland Summit Journey (Level Income Option) as of 4/8/2025</t>
  </si>
  <si>
    <t>Midland Summit Journey (Increasing Income Option) as of 4/8/2025</t>
  </si>
  <si>
    <t>Sammons Summit Edge - as of 4/8/2025 (Level LPA Option)</t>
  </si>
  <si>
    <t>Sammons Summit Edge - as of 4/08/2025 (Increasing LPA Option)</t>
  </si>
  <si>
    <t>Pacific Life Protective Growth Income Guard</t>
  </si>
  <si>
    <t>Income Guard GLWB</t>
  </si>
  <si>
    <t>10 Years</t>
  </si>
  <si>
    <t>Pacific Life Protective Growth Income Guard as of 4/17/2025</t>
  </si>
  <si>
    <t>Jackson Flex Core as of 4/28/25</t>
  </si>
  <si>
    <t>Jackson Flex Plus as of 4/28/25</t>
  </si>
  <si>
    <t>Jackson Flex Plus as of 11/6/24</t>
  </si>
  <si>
    <t>Prosperity WealthSecure Plus 5yr - as of 4/28/25</t>
  </si>
  <si>
    <t>Prosperity WealthSecure Plus 10yr - as of 04/28/25</t>
  </si>
  <si>
    <t>Prosperity WealthSecure Plus 5yr - as of 04/28/25</t>
  </si>
  <si>
    <t xml:space="preserve">Prosperity WealthSecure Plus 7yr - as of 04/28/25  </t>
  </si>
  <si>
    <t xml:space="preserve">Prosperity WealthSecure Plus 10yr - as of 04/28/25  </t>
  </si>
  <si>
    <t>Prosperity WealthSecure Plus 
10 year</t>
  </si>
  <si>
    <t xml:space="preserve">Prosperity WealthSecure Plus 7yr - as of 04/28/25 </t>
  </si>
  <si>
    <t>Allianz Core Income 7 (Level Income) as of 5/06/25</t>
  </si>
  <si>
    <t>Allianz Core Income 7 (Increasing Income) as of 05/06/25</t>
  </si>
  <si>
    <t>Allianz Core Income 7 (Level Income) as of 05/06/2025</t>
  </si>
  <si>
    <t>Allianz Core Income 7 (Increasing Income) as of 05/06/2025</t>
  </si>
  <si>
    <r>
      <rPr>
        <b/>
        <sz val="24"/>
        <color theme="0"/>
        <rFont val="Tenorite"/>
      </rPr>
      <t>BeniCalc</t>
    </r>
    <r>
      <rPr>
        <b/>
        <sz val="22"/>
        <color theme="0"/>
        <rFont val="Trebuchet MS"/>
        <family val="2"/>
      </rPr>
      <t xml:space="preserve">                                                                           </t>
    </r>
    <r>
      <rPr>
        <b/>
        <sz val="14"/>
        <color theme="0"/>
        <rFont val="Trebuchet MS"/>
        <family val="2"/>
      </rPr>
      <t xml:space="preserve">    </t>
    </r>
  </si>
  <si>
    <t>FOR BROKER DEALER USE ONLY.  NOT FOR DISTRIBUTION.  NOT FOR CLIENT USE.</t>
  </si>
  <si>
    <t>Questions?  Please call the Annuity Consulting Team at 1-877-318-6400 option 2, 1, 2</t>
  </si>
  <si>
    <t>Description</t>
  </si>
  <si>
    <t xml:space="preserve"> Client age at time of calculation</t>
  </si>
  <si>
    <t>Assumed Age at first withdrawal (if 59, assumes 59.5)</t>
  </si>
  <si>
    <t xml:space="preserve">Current Benefit Amount 
(Initial Investment for new policy) </t>
  </si>
  <si>
    <t>Deferral Period 
(assumes no withdrawals are made)</t>
  </si>
  <si>
    <t>Simple Interest - Calculation A</t>
  </si>
  <si>
    <t>Enter Deferral Credit Below</t>
  </si>
  <si>
    <t>Enter Withdrawal Percentage Below</t>
  </si>
  <si>
    <t>Annual Income Amount</t>
  </si>
  <si>
    <t xml:space="preserve">Compound Interest - Calculation B </t>
  </si>
  <si>
    <t xml:space="preserve"> Simple Interest - Calculation C  </t>
  </si>
  <si>
    <t xml:space="preserve">Compound Interest - Calculation D </t>
  </si>
  <si>
    <r>
      <rPr>
        <b/>
        <i/>
        <sz val="9"/>
        <rFont val="Arial"/>
        <family val="2"/>
      </rPr>
      <t>We are providing this calculator as quick reference tool only.  It is not to be used as a substitute for an illustration provided by the annuity carrier. Please refer to Morningstar Annuity Intelligence and prospectus (if applicable) for complete rider information including age restrictions, allocation restrictions, costs, step-up features, premium minimums, excess withdrawal amounts, etc.  This calculator displays the minimum guaranteed withdrawal amounts assuming 0% or negative market performance.  This is not representative of actual account values.  If discrepancies exist between the values displayed within this calculator and the illustrations at the carrier, the carrier's illustrations will prevail.</t>
    </r>
    <r>
      <rPr>
        <b/>
        <sz val="9"/>
        <rFont val="Arial"/>
        <family val="2"/>
      </rPr>
      <t xml:space="preserve">
Important Note: </t>
    </r>
    <r>
      <rPr>
        <sz val="9"/>
        <rFont val="Arial"/>
        <family val="2"/>
      </rPr>
      <t xml:space="preserve">This grid is intended as a reference only and is not meant to replace the product prospectus.  This document is not approved for client use.  Product features and riders are not always available in all states, and there may also be limitations and additional suitability considerations for older aged clients.  If discrepancies exist between the values displayed within this calculator and the illustrations at the carrier, the carrier's illustrations will prevail. Please verify details with the carrier before placing business.             
</t>
    </r>
    <r>
      <rPr>
        <b/>
        <sz val="9"/>
        <rFont val="Arial"/>
        <family val="2"/>
      </rPr>
      <t xml:space="preserve">
</t>
    </r>
    <r>
      <rPr>
        <sz val="9"/>
        <rFont val="Arial"/>
        <family val="2"/>
      </rPr>
      <t xml:space="preserve">Variable annuities are long term, tax deferred investment vehicles designed for retirement purposes and contain both an investment and insurance component.  Theya re sold only by prospectus. Guarantees are based on the claims paying ability of the issuer.  Withdrawals made prior to age 59 1/2 are subject to IRS penalty tax and surrender charges may apply. Gains from tax-deferred investments are taxable as ordinary income upon withdrawal. The investment returns and principal value of the available sub-account portfolios will fluctuate so that the value of an investor's unit, when redeemed, may be worth more or less than their original value. Riders are additional guarantee options that are available to an annuity or life insurance contract holder.  While some riders are part of an existing contract, many others may carry additional fees, charges and restrictions, and the policy holder should review their contract carefully before purchasing.
</t>
    </r>
    <r>
      <rPr>
        <b/>
        <sz val="9"/>
        <rFont val="Arial"/>
        <family val="2"/>
      </rPr>
      <t xml:space="preserve">
</t>
    </r>
    <r>
      <rPr>
        <sz val="9"/>
        <rFont val="Arial"/>
        <family val="2"/>
      </rPr>
      <t>Indexed Annuities are not suitable for all investors. Indexed Annuities permit investors to participate in only a stated percentage of an increase in an index (participation rate) and may impose a maximum annual account value percentage increase. Indexed Annuities typically do not allow for participation in dividends accumulated on the securities represented by the index.</t>
    </r>
  </si>
  <si>
    <t xml:space="preserve">                                                                                                                                                                                                                                                                                                                                                                                                                                                                                                                   </t>
  </si>
  <si>
    <t xml:space="preserve">                                                                                                                 </t>
  </si>
  <si>
    <r>
      <rPr>
        <b/>
        <sz val="16"/>
        <color rgb="FF06163A"/>
        <rFont val="Tenorite"/>
      </rPr>
      <t xml:space="preserve">Instructions:  </t>
    </r>
    <r>
      <rPr>
        <sz val="16"/>
        <color rgb="FF06163A"/>
        <rFont val="Tenorite"/>
      </rPr>
      <t xml:space="preserve">
1. Enter client age at time of calculation, client age at first withdrawal and current investment/benefit amount.           
2. Press "enter" button.                                                                                                                                                                                                                                                             3. Adjust/Enter the deferral credit and withdrawal percentages below.
4. Press "enter" button.   
5. See carrier for details. </t>
    </r>
    <r>
      <rPr>
        <b/>
        <sz val="16"/>
        <rFont val="Tenorite"/>
      </rPr>
      <t xml:space="preserve"> </t>
    </r>
    <r>
      <rPr>
        <b/>
        <sz val="12"/>
        <rFont val="Tenorite"/>
      </rPr>
      <t xml:space="preserve">                                                                                                                                                                                                                                                                                                         </t>
    </r>
  </si>
  <si>
    <t>Can Income be switched between Joint/Single after contract issue?</t>
  </si>
  <si>
    <t>Yes 
(must indicate both at contract issue)</t>
  </si>
  <si>
    <t>Updated 3.10.25</t>
  </si>
  <si>
    <t>Prudential SurePath Income as of 5/15/2025</t>
  </si>
  <si>
    <t>Prudential Daily Advantage Income Benefit - as of 5/15/2025</t>
  </si>
  <si>
    <t>Prudential Daily Advantage Income  Benefit - as of 5/15/2025</t>
  </si>
  <si>
    <t>Prudential Daily Advantage Income Select Benefit - as of 05/15/2025</t>
  </si>
  <si>
    <t>Prudential Daily Advantage Income Select Benefit - as of 5/15/2025</t>
  </si>
  <si>
    <t>Eagle Select Income Focus 7 &amp; 10 (Option 1) - as of 06/11/2025</t>
  </si>
  <si>
    <t>Eagle Select Income Focus 7 &amp; 10 (Option 2) - as of 06/11/2025</t>
  </si>
  <si>
    <t>Eagle Select Income Focus 7  &amp; 10 (Option 2) - as of 06/11/2025</t>
  </si>
  <si>
    <t>Flex Net Value</t>
  </si>
  <si>
    <t>Flex Net Core</t>
  </si>
  <si>
    <t>0.30% against the BB  (Benefit Base adjusted for withdrawals)</t>
  </si>
  <si>
    <t>0.45% against the BB  (Benefit Base adjusted for withdrawals)</t>
  </si>
  <si>
    <t>1.15% against the BB  (Benefit Base adjusted for withdrawals)</t>
  </si>
  <si>
    <t>1.30% against the BB  (Benefit Base adjusted for withdrawals)</t>
  </si>
  <si>
    <t>1.65% against the BB (Benefit Base adjusted for withdrawals)</t>
  </si>
  <si>
    <t>1.75% against the BB (Benefit Base adjusted for withdrawals)</t>
  </si>
  <si>
    <t>0.60% against the BB (Benefit Base adjusted for withdrawals)</t>
  </si>
  <si>
    <t>0.75% against the BB (Benefit Base adjusted for withdrawals)</t>
  </si>
  <si>
    <t>1.45% against the BB (Benefit Base adjusted for withdrawals)</t>
  </si>
  <si>
    <t>1.60% against the BB (Benefit Base adjusted for withdrawals)</t>
  </si>
  <si>
    <t>1.85% against the BB  (Benefit Base adjusted for withdrawals)</t>
  </si>
  <si>
    <t>Corebridge Assured Edge Income Builder as of 07/01/2025</t>
  </si>
  <si>
    <t>Principal Lifetime Income Solutions II Flexible Income Protector (years 0-5) as of 06/26/2025</t>
  </si>
  <si>
    <t>Principal Lifetime Income Solutions II Flexible Income Protector (years 6+) as of 06/26/2025</t>
  </si>
  <si>
    <t>Corebridge Income Plus Daily Flex (Income Option 1) as of 6/17/25; non-lifetime maximum withdrawal rates</t>
  </si>
  <si>
    <t>Corebridge Income Plus Daily Flex (Income Option 2) as of 6/17/25; non-lifetime maximum withdrawal rates</t>
  </si>
  <si>
    <t>Corebridge Income Plus Daily Flex (Income Option 3) as of 6/17/25; fixed lifetime withdrawal rates</t>
  </si>
  <si>
    <t>Corebridge Income Plus Daily Flex (Income Option 1) as of 06/17/25; non-lifetime maximum withdrawal rates</t>
  </si>
  <si>
    <t>Corebridge Income Plus Daily Flex (Income Option 2) as of 06/17/25; non-lifetime maximum withdrawal rates</t>
  </si>
  <si>
    <t>Corebridge Income Plus Daily Flex (Income Option 3) as of 06/17/25; fixed lifetime withdrawal rates</t>
  </si>
  <si>
    <t>Corebridge Polaris Income Max (Income Option 1) as of 6/17/25; non-lifetime maximum withdrawal rates</t>
  </si>
  <si>
    <t>Corebridge Polaris Income Max (Income Option 1) as of 06/17/25; non-lifetime maximum withdrawal rates</t>
  </si>
  <si>
    <t>Corebridge Polaris Income Max (Income Option 2) as of 6/17/25; non-lifetime maximum withdrawal rates</t>
  </si>
  <si>
    <t>Corebridge Polaris Income Max (Income Option 2) as of 06/17/25; non-lifetime maximum withdrawal rates</t>
  </si>
  <si>
    <t>Corebridge Polaris Income Max (Income Option 3) as of 6/17/25; fixed lifetime withdrawal rates</t>
  </si>
  <si>
    <t>Corebridge Polaris Income Max (Income Option 3) as of 06/17/25; fixed lifetime withdrawal rates</t>
  </si>
  <si>
    <t>Transamerica Income Edge 1.2 Tier 1 (1-3 yrs) as of 07/28/2025</t>
  </si>
  <si>
    <t>Transamerica Income Edge 1.2 Tier 2 (4-6yrs) as of 7/28/2025</t>
  </si>
  <si>
    <t>Transamerica Income Edge 1.2 Tier 3 (7+yrs) as of 07/28/2025</t>
  </si>
  <si>
    <t>Transamerica Income Edge 1.2 Tier 2 (4-6yrs) as of 07/28/2025</t>
  </si>
  <si>
    <t>ForeIncome Guaranteed Lifetime Withdrawal Benefit (Level Income Option) as of 7/28/25</t>
  </si>
  <si>
    <t>ForeIncome Guaranteed Lifetime Withdrawal Benefit (Income Multiplier Option) as of 7/28/2025</t>
  </si>
  <si>
    <t>ForeIncome Guaranteed Lifetime Withdrawal Benefit (Level Income Option) as of 7/28/2025</t>
  </si>
  <si>
    <t>45-70</t>
  </si>
  <si>
    <t>ForeIncome Guaranteed Lifetime Withdrawal Benefit (Lifestyle Payments) as of 7/28/25</t>
  </si>
  <si>
    <t>ForeIncome Guaranteed Lifetime Withdrawal Benefit (Lifestyle Payments) as of 7/28/2025</t>
  </si>
  <si>
    <t>55-70</t>
  </si>
  <si>
    <t>Global Atlantic Income 150+ as of 7/28/25</t>
  </si>
  <si>
    <t>Global Atlantic Income 150+ (Lifestyle Payments) as of 7/28/25</t>
  </si>
  <si>
    <t>Guaranteed Income Builder
Lifestyle Payments
(the annual lifetime income amount will decrease as clients enter the Steady Payment phase and again as clients enter the Legacy Payment Phase)</t>
  </si>
  <si>
    <t>Guaranteed Lifetime Withdrawal Benefit
Lifestyle Payments
(the annual lifetime income amount will decrease as clients enter the Steady Payment phase and again as clients enter the Legacy Payment Phase)</t>
  </si>
  <si>
    <t>Pacific Life Enhanced Income Select 2 as of 08/01/2025</t>
  </si>
  <si>
    <t>Pacific Life Future Income Generator as of 08/01/2025</t>
  </si>
  <si>
    <t>Delaware Life
Target Income Choice 10</t>
  </si>
  <si>
    <t>RetireReady 10 GLWB
(income soon)</t>
  </si>
  <si>
    <t>RetireBuild 10 GLWB
(income later)</t>
  </si>
  <si>
    <t>Delaware Life Target Income 10 RetireReady - as of 08/01/25</t>
  </si>
  <si>
    <t>Delaware Life Target Income 10 RetireReady- as of 08/01/25</t>
  </si>
  <si>
    <t>Delaware Life Target Income 10 RetireBuild- as of 08/01/25</t>
  </si>
  <si>
    <t>Delaware Life Target Income 10 RetireBuild - as of 08/01/25</t>
  </si>
  <si>
    <t>Delaware Life Target Income 10- as of 08/01/25</t>
  </si>
  <si>
    <t>Delaware Life Target Income 10 - as of 08/01/25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</si>
</sst>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quot;$&quot;#,##0"/>
    <numFmt numFmtId="165" formatCode="0.0%"/>
    <numFmt numFmtId="166" formatCode="_(* #,##0_);_(* \(#,##0\);_(* &quot;-&quot;??_);_(@_)"/>
    <numFmt numFmtId="167" formatCode="_(&quot;$&quot;* #,##0_);_(&quot;$&quot;* \(#,##0\);_(&quot;$&quot;* &quot;-&quot;??_);_(@_)"/>
    <numFmt numFmtId="168" formatCode="&quot;$&quot;#,##0.00"/>
    <numFmt numFmtId="169" formatCode="&quot;$&quot;#,##0.000"/>
    <numFmt numFmtId="170" formatCode="0.0000%"/>
  </numFmts>
  <fonts count="8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9"/>
      <name val="Arial Narrow"/>
      <family val="2"/>
    </font>
    <font>
      <sz val="10"/>
      <name val="Arial"/>
      <family val="2"/>
    </font>
    <font>
      <sz val="10"/>
      <name val="Arial"/>
      <family val="2"/>
    </font>
    <font>
      <sz val="16"/>
      <name val="Arial"/>
      <family val="2"/>
    </font>
    <font>
      <sz val="10"/>
      <name val="Arial"/>
      <family val="2"/>
    </font>
    <font>
      <b/>
      <sz val="16"/>
      <color theme="0"/>
      <name val="Arial Narrow"/>
      <family val="2"/>
    </font>
    <font>
      <b/>
      <sz val="10"/>
      <name val="Arial"/>
      <family val="2"/>
    </font>
    <font>
      <sz val="10"/>
      <name val="Arial"/>
      <family val="2"/>
    </font>
    <font>
      <sz val="10"/>
      <color theme="1"/>
      <name val="Calibri"/>
      <family val="2"/>
      <scheme val="minor"/>
    </font>
    <font>
      <b/>
      <sz val="10"/>
      <color theme="1"/>
      <name val="Calibri"/>
      <family val="2"/>
      <scheme val="minor"/>
    </font>
    <font>
      <sz val="10"/>
      <name val="Arial"/>
      <family val="2"/>
    </font>
    <font>
      <b/>
      <sz val="18"/>
      <color theme="1"/>
      <name val="Arial"/>
      <family val="2"/>
    </font>
    <font>
      <sz val="8"/>
      <color theme="1"/>
      <name val="Arial"/>
      <family val="2"/>
    </font>
    <font>
      <sz val="18"/>
      <color theme="1"/>
      <name val="Arial"/>
      <family val="2"/>
    </font>
    <font>
      <b/>
      <sz val="8"/>
      <color theme="1"/>
      <name val="Arial"/>
      <family val="2"/>
    </font>
    <font>
      <b/>
      <sz val="10"/>
      <color rgb="FF0000FF"/>
      <name val="Calibri"/>
      <family val="2"/>
      <scheme val="minor"/>
    </font>
    <font>
      <b/>
      <u/>
      <sz val="11"/>
      <color theme="1"/>
      <name val="Calibri"/>
      <family val="2"/>
      <scheme val="minor"/>
    </font>
    <font>
      <b/>
      <sz val="10"/>
      <color theme="2" tint="-0.499984740745262"/>
      <name val="Calibri"/>
      <family val="2"/>
      <scheme val="minor"/>
    </font>
    <font>
      <b/>
      <i/>
      <sz val="10"/>
      <color theme="1"/>
      <name val="Calibri"/>
      <family val="2"/>
      <scheme val="minor"/>
    </font>
    <font>
      <sz val="10"/>
      <color theme="1"/>
      <name val="Arial"/>
      <family val="2"/>
    </font>
    <font>
      <sz val="12"/>
      <color theme="0"/>
      <name val="Trebuchet MS"/>
      <family val="2"/>
    </font>
    <font>
      <b/>
      <sz val="14"/>
      <color theme="0"/>
      <name val="Trebuchet MS"/>
      <family val="2"/>
    </font>
    <font>
      <sz val="9"/>
      <name val="Arial"/>
      <family val="2"/>
    </font>
    <font>
      <b/>
      <sz val="9"/>
      <name val="Arial"/>
      <family val="2"/>
    </font>
    <font>
      <sz val="10"/>
      <color theme="0"/>
      <name val="Arial"/>
      <family val="2"/>
    </font>
    <font>
      <b/>
      <sz val="9"/>
      <name val="Arial Narrow"/>
      <family val="2"/>
    </font>
    <font>
      <sz val="10"/>
      <name val="Arial Narrow"/>
      <family val="2"/>
    </font>
    <font>
      <sz val="10"/>
      <color rgb="FF212529"/>
      <name val="Arial"/>
      <family val="2"/>
    </font>
    <font>
      <b/>
      <sz val="18"/>
      <color rgb="FF0070C0"/>
      <name val="Arial"/>
      <family val="2"/>
    </font>
    <font>
      <b/>
      <sz val="8"/>
      <name val="Arial"/>
      <family val="2"/>
    </font>
    <font>
      <sz val="14"/>
      <color theme="0"/>
      <name val="Calibri"/>
      <family val="2"/>
      <scheme val="minor"/>
    </font>
    <font>
      <b/>
      <sz val="18"/>
      <color theme="9" tint="-0.249977111117893"/>
      <name val="Arial"/>
      <family val="2"/>
    </font>
    <font>
      <b/>
      <sz val="18"/>
      <color theme="8" tint="-0.249977111117893"/>
      <name val="Arial"/>
      <family val="2"/>
    </font>
    <font>
      <sz val="9"/>
      <color rgb="FF002060"/>
      <name val="Arial Narrow"/>
      <family val="2"/>
    </font>
    <font>
      <b/>
      <sz val="11"/>
      <color theme="0"/>
      <name val="Arial"/>
      <family val="2"/>
    </font>
    <font>
      <sz val="11"/>
      <name val="Calibri"/>
      <family val="2"/>
      <scheme val="minor"/>
    </font>
    <font>
      <b/>
      <sz val="24"/>
      <color theme="0"/>
      <name val="Tenorite"/>
    </font>
    <font>
      <sz val="12"/>
      <color theme="0"/>
      <name val="Tenorite"/>
    </font>
    <font>
      <b/>
      <sz val="11"/>
      <color theme="0"/>
      <name val="Tenorite"/>
    </font>
    <font>
      <b/>
      <sz val="12"/>
      <color theme="0"/>
      <name val="Tenorite"/>
    </font>
    <font>
      <sz val="10"/>
      <name val="Tenorite"/>
    </font>
    <font>
      <b/>
      <sz val="14"/>
      <color theme="0"/>
      <name val="Tenorite"/>
    </font>
    <font>
      <i/>
      <sz val="10"/>
      <name val="Tenorite"/>
    </font>
    <font>
      <b/>
      <sz val="10"/>
      <name val="Tenorite"/>
    </font>
    <font>
      <b/>
      <sz val="11"/>
      <name val="Tenorite"/>
    </font>
    <font>
      <b/>
      <sz val="12"/>
      <name val="Tenorite"/>
    </font>
    <font>
      <sz val="12"/>
      <name val="Tenorite"/>
    </font>
    <font>
      <sz val="11"/>
      <name val="Tenorite"/>
    </font>
    <font>
      <i/>
      <sz val="11"/>
      <name val="Tenorite"/>
    </font>
    <font>
      <b/>
      <sz val="12"/>
      <color rgb="FFBE5500"/>
      <name val="Tenorite"/>
    </font>
    <font>
      <sz val="11"/>
      <color theme="1"/>
      <name val="Tenorite"/>
    </font>
    <font>
      <sz val="11"/>
      <color theme="0"/>
      <name val="Tenorite"/>
    </font>
    <font>
      <b/>
      <i/>
      <sz val="11"/>
      <name val="Tenorite"/>
    </font>
    <font>
      <u/>
      <sz val="11"/>
      <name val="Tenorite"/>
    </font>
    <font>
      <sz val="11"/>
      <color rgb="FF002060"/>
      <name val="Tenorite"/>
    </font>
    <font>
      <b/>
      <i/>
      <sz val="10"/>
      <name val="Tenorite"/>
    </font>
    <font>
      <b/>
      <sz val="11"/>
      <color rgb="FF06163A"/>
      <name val="Tenorite"/>
    </font>
    <font>
      <sz val="9"/>
      <color theme="0"/>
      <name val="Arial Narrow"/>
      <family val="2"/>
    </font>
    <font>
      <sz val="16"/>
      <color theme="0"/>
      <name val="Arial"/>
      <family val="2"/>
    </font>
    <font>
      <b/>
      <sz val="12"/>
      <name val="Arial"/>
      <family val="2"/>
    </font>
    <font>
      <sz val="9"/>
      <name val="Tenorite"/>
    </font>
    <font>
      <sz val="10"/>
      <color theme="0"/>
      <name val="Tenorite"/>
    </font>
    <font>
      <sz val="10"/>
      <color theme="1"/>
      <name val="Tenorite"/>
    </font>
    <font>
      <b/>
      <sz val="9"/>
      <name val="Tenorite"/>
    </font>
    <font>
      <sz val="16"/>
      <name val="Tenorite"/>
    </font>
    <font>
      <b/>
      <i/>
      <u/>
      <sz val="10"/>
      <name val="Tenorite"/>
    </font>
    <font>
      <b/>
      <sz val="12"/>
      <color rgb="FFBE5500"/>
      <name val="Arial Narrow"/>
      <family val="2"/>
    </font>
    <font>
      <sz val="11"/>
      <color theme="1"/>
      <name val="Calibri"/>
      <family val="2"/>
    </font>
    <font>
      <sz val="10"/>
      <color theme="1"/>
      <name val="Calibri"/>
      <family val="2"/>
    </font>
    <font>
      <sz val="10"/>
      <name val="Calibri"/>
      <family val="2"/>
    </font>
    <font>
      <b/>
      <sz val="22"/>
      <color theme="0"/>
      <name val="Trebuchet MS"/>
      <family val="2"/>
    </font>
    <font>
      <sz val="14"/>
      <name val="Tenorite"/>
    </font>
    <font>
      <b/>
      <sz val="12"/>
      <color theme="0"/>
      <name val="Trebuchet MS"/>
      <family val="2"/>
    </font>
    <font>
      <sz val="12"/>
      <name val="Arial"/>
      <family val="2"/>
    </font>
    <font>
      <b/>
      <sz val="12"/>
      <color theme="1"/>
      <name val="Tenorite"/>
    </font>
    <font>
      <b/>
      <sz val="10"/>
      <color theme="1"/>
      <name val="Arial"/>
      <family val="2"/>
    </font>
    <font>
      <sz val="12"/>
      <color theme="1"/>
      <name val="Tenorite"/>
    </font>
    <font>
      <sz val="9"/>
      <color rgb="FF002060"/>
      <name val="Arial"/>
      <family val="2"/>
    </font>
    <font>
      <b/>
      <i/>
      <sz val="9"/>
      <name val="Arial"/>
      <family val="2"/>
    </font>
    <font>
      <b/>
      <sz val="16"/>
      <color rgb="FF06163A"/>
      <name val="Tenorite"/>
    </font>
    <font>
      <sz val="16"/>
      <color rgb="FF06163A"/>
      <name val="Tenorite"/>
    </font>
    <font>
      <b/>
      <sz val="16"/>
      <name val="Tenorite"/>
    </font>
    <font>
      <b/>
      <sz val="14"/>
      <color rgb="FFBE5500"/>
      <name val="Tenorite"/>
    </font>
  </fonts>
  <fills count="34">
    <fill>
      <patternFill patternType="none"/>
    </fill>
    <fill>
      <patternFill patternType="gray125"/>
    </fill>
    <fill>
      <patternFill patternType="solid">
        <fgColor indexed="65"/>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0"/>
        <bgColor indexed="64"/>
      </patternFill>
    </fill>
    <fill>
      <patternFill patternType="solid">
        <fgColor rgb="FFFFFF00"/>
        <bgColor indexed="64"/>
      </patternFill>
    </fill>
    <fill>
      <patternFill patternType="solid">
        <fgColor rgb="FF0A3F72"/>
        <bgColor indexed="64"/>
      </patternFill>
    </fill>
    <fill>
      <patternFill patternType="solid">
        <fgColor rgb="FFB5B5B5"/>
        <bgColor indexed="64"/>
      </patternFill>
    </fill>
    <fill>
      <patternFill patternType="solid">
        <fgColor rgb="FFFFC000"/>
        <bgColor indexed="64"/>
      </patternFill>
    </fill>
    <fill>
      <patternFill patternType="solid">
        <fgColor rgb="FF081D4D"/>
        <bgColor indexed="64"/>
      </patternFill>
    </fill>
    <fill>
      <patternFill patternType="solid">
        <fgColor rgb="FFEA7603"/>
        <bgColor indexed="64"/>
      </patternFill>
    </fill>
    <fill>
      <patternFill patternType="solid">
        <fgColor rgb="FFF7BF0A"/>
        <bgColor indexed="64"/>
      </patternFill>
    </fill>
    <fill>
      <patternFill patternType="solid">
        <fgColor rgb="FF0077CD"/>
        <bgColor indexed="64"/>
      </patternFill>
    </fill>
    <fill>
      <patternFill patternType="solid">
        <fgColor rgb="FF00A9EB"/>
        <bgColor indexed="64"/>
      </patternFill>
    </fill>
    <fill>
      <patternFill patternType="solid">
        <fgColor rgb="FF8BC53F"/>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3" tint="0.59999389629810485"/>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rgb="FF00B050"/>
        <bgColor indexed="64"/>
      </patternFill>
    </fill>
    <fill>
      <patternFill patternType="solid">
        <fgColor theme="0" tint="-0.249977111117893"/>
        <bgColor indexed="64"/>
      </patternFill>
    </fill>
    <fill>
      <patternFill patternType="solid">
        <fgColor rgb="FF06163A"/>
        <bgColor indexed="64"/>
      </patternFill>
    </fill>
    <fill>
      <patternFill patternType="solid">
        <fgColor rgb="FFBE5500"/>
        <bgColor indexed="64"/>
      </patternFill>
    </fill>
    <fill>
      <patternFill patternType="solid">
        <fgColor rgb="FF00AED3"/>
        <bgColor indexed="64"/>
      </patternFill>
    </fill>
    <fill>
      <patternFill patternType="solid">
        <fgColor rgb="FFF0B52B"/>
        <bgColor indexed="64"/>
      </patternFill>
    </fill>
    <fill>
      <patternFill patternType="solid">
        <fgColor rgb="FF43CEAB"/>
        <bgColor indexed="64"/>
      </patternFill>
    </fill>
    <fill>
      <patternFill patternType="solid">
        <fgColor rgb="FFF7F1ED"/>
        <bgColor indexed="64"/>
      </patternFill>
    </fill>
    <fill>
      <patternFill patternType="solid">
        <fgColor rgb="FFE9BC1B"/>
        <bgColor indexed="64"/>
      </patternFill>
    </fill>
  </fills>
  <borders count="29">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auto="1"/>
      </left>
      <right style="medium">
        <color auto="1"/>
      </right>
      <top/>
      <bottom style="thin">
        <color indexed="64"/>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7">
    <xf numFmtId="0" fontId="0" fillId="0" borderId="0"/>
    <xf numFmtId="9" fontId="7" fillId="0" borderId="0" applyFont="0" applyFill="0" applyBorder="0" applyAlignment="0" applyProtection="0"/>
    <xf numFmtId="43" fontId="12" fillId="0" borderId="0" applyFont="0" applyFill="0" applyBorder="0" applyAlignment="0" applyProtection="0"/>
    <xf numFmtId="44" fontId="15" fillId="0" borderId="0" applyFont="0" applyFill="0" applyBorder="0" applyAlignment="0" applyProtection="0"/>
    <xf numFmtId="9" fontId="17"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6" fillId="0" borderId="0"/>
    <xf numFmtId="0" fontId="72" fillId="0" borderId="0"/>
    <xf numFmtId="9" fontId="72"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472">
    <xf numFmtId="0" fontId="0" fillId="0" borderId="0" xfId="0"/>
    <xf numFmtId="0" fontId="5" fillId="3" borderId="0" xfId="0" applyFont="1" applyFill="1"/>
    <xf numFmtId="10" fontId="5" fillId="3" borderId="0" xfId="0" applyNumberFormat="1" applyFont="1" applyFill="1"/>
    <xf numFmtId="0" fontId="5" fillId="3" borderId="0" xfId="0" applyFont="1" applyFill="1" applyAlignment="1">
      <alignment horizontal="center"/>
    </xf>
    <xf numFmtId="10" fontId="5" fillId="3" borderId="0" xfId="0" applyNumberFormat="1" applyFont="1" applyFill="1" applyAlignment="1">
      <alignment horizontal="center"/>
    </xf>
    <xf numFmtId="0" fontId="5" fillId="4" borderId="0" xfId="0" applyFont="1" applyFill="1"/>
    <xf numFmtId="0" fontId="5" fillId="4" borderId="0" xfId="0" applyFont="1" applyFill="1" applyAlignment="1">
      <alignment horizontal="center"/>
    </xf>
    <xf numFmtId="10" fontId="5" fillId="4" borderId="0" xfId="0" applyNumberFormat="1" applyFont="1" applyFill="1" applyAlignment="1">
      <alignment horizontal="center"/>
    </xf>
    <xf numFmtId="0" fontId="5" fillId="5" borderId="0" xfId="0" applyFont="1" applyFill="1"/>
    <xf numFmtId="0" fontId="5" fillId="5" borderId="0" xfId="0" applyFont="1" applyFill="1" applyAlignment="1">
      <alignment horizontal="center"/>
    </xf>
    <xf numFmtId="10" fontId="5" fillId="5" borderId="0" xfId="0" applyNumberFormat="1" applyFont="1" applyFill="1"/>
    <xf numFmtId="0" fontId="5" fillId="3" borderId="0" xfId="0" applyFont="1" applyFill="1" applyAlignment="1">
      <alignment horizontal="center" vertical="center"/>
    </xf>
    <xf numFmtId="0" fontId="5" fillId="5" borderId="0" xfId="0" applyFont="1" applyFill="1" applyAlignment="1">
      <alignment horizontal="center" vertical="center"/>
    </xf>
    <xf numFmtId="0" fontId="5" fillId="4" borderId="0" xfId="0" applyFont="1" applyFill="1" applyAlignment="1">
      <alignment horizontal="center" vertical="center"/>
    </xf>
    <xf numFmtId="0" fontId="5" fillId="7" borderId="0" xfId="0" applyFont="1" applyFill="1"/>
    <xf numFmtId="0" fontId="5" fillId="7" borderId="0" xfId="0" applyFont="1" applyFill="1" applyAlignment="1">
      <alignment horizontal="center"/>
    </xf>
    <xf numFmtId="10" fontId="5" fillId="7" borderId="0" xfId="0" applyNumberFormat="1" applyFont="1" applyFill="1" applyAlignment="1">
      <alignment horizontal="center"/>
    </xf>
    <xf numFmtId="0" fontId="5" fillId="7" borderId="0" xfId="0" applyFont="1" applyFill="1" applyAlignment="1">
      <alignment horizontal="center" vertical="center"/>
    </xf>
    <xf numFmtId="10" fontId="0" fillId="0" borderId="0" xfId="0" applyNumberFormat="1"/>
    <xf numFmtId="9" fontId="0" fillId="0" borderId="0" xfId="0" applyNumberFormat="1"/>
    <xf numFmtId="0" fontId="6" fillId="0" borderId="0" xfId="0" applyFont="1"/>
    <xf numFmtId="0" fontId="0" fillId="6" borderId="0" xfId="0" applyFill="1"/>
    <xf numFmtId="0" fontId="0" fillId="0" borderId="2" xfId="0" applyBorder="1" applyAlignment="1">
      <alignment horizontal="center" vertical="center"/>
    </xf>
    <xf numFmtId="10" fontId="0" fillId="0" borderId="2" xfId="0" applyNumberFormat="1" applyBorder="1" applyAlignment="1">
      <alignment horizontal="center" vertical="center"/>
    </xf>
    <xf numFmtId="0" fontId="11" fillId="6" borderId="0" xfId="0" applyFont="1" applyFill="1"/>
    <xf numFmtId="10" fontId="0" fillId="0" borderId="0" xfId="0" applyNumberFormat="1" applyAlignment="1">
      <alignment horizontal="center" vertical="center"/>
    </xf>
    <xf numFmtId="0" fontId="0" fillId="0" borderId="0" xfId="0" applyAlignment="1">
      <alignment horizontal="center" vertical="center"/>
    </xf>
    <xf numFmtId="10" fontId="9" fillId="0" borderId="2" xfId="1" applyNumberFormat="1" applyFont="1" applyFill="1" applyBorder="1" applyAlignment="1">
      <alignment horizontal="center" vertical="center"/>
    </xf>
    <xf numFmtId="0" fontId="0" fillId="5" borderId="0" xfId="0" applyFill="1"/>
    <xf numFmtId="10" fontId="0" fillId="5" borderId="0" xfId="0" applyNumberFormat="1" applyFill="1"/>
    <xf numFmtId="165" fontId="0" fillId="5" borderId="0" xfId="0" applyNumberFormat="1" applyFill="1"/>
    <xf numFmtId="9" fontId="0" fillId="5" borderId="0" xfId="0" applyNumberFormat="1" applyFill="1"/>
    <xf numFmtId="10" fontId="0" fillId="5" borderId="0" xfId="0" applyNumberFormat="1" applyFill="1" applyAlignment="1">
      <alignment horizontal="center" vertical="center"/>
    </xf>
    <xf numFmtId="0" fontId="13" fillId="5" borderId="0" xfId="0" applyFont="1" applyFill="1"/>
    <xf numFmtId="10" fontId="13" fillId="5" borderId="0" xfId="0" applyNumberFormat="1" applyFont="1" applyFill="1"/>
    <xf numFmtId="0" fontId="14" fillId="6" borderId="12" xfId="0" applyFont="1" applyFill="1" applyBorder="1"/>
    <xf numFmtId="0" fontId="13" fillId="6" borderId="15" xfId="0" applyFont="1" applyFill="1" applyBorder="1"/>
    <xf numFmtId="0" fontId="13" fillId="6" borderId="13" xfId="0" applyFont="1" applyFill="1" applyBorder="1"/>
    <xf numFmtId="0" fontId="14" fillId="5" borderId="2" xfId="0" applyFont="1" applyFill="1" applyBorder="1" applyAlignment="1">
      <alignment horizontal="center"/>
    </xf>
    <xf numFmtId="10" fontId="14" fillId="5" borderId="2" xfId="0" applyNumberFormat="1" applyFont="1" applyFill="1" applyBorder="1" applyAlignment="1">
      <alignment horizontal="center"/>
    </xf>
    <xf numFmtId="166" fontId="14" fillId="5" borderId="2" xfId="2" applyNumberFormat="1" applyFont="1" applyFill="1" applyBorder="1" applyAlignment="1">
      <alignment horizontal="center"/>
    </xf>
    <xf numFmtId="0" fontId="13" fillId="5" borderId="2" xfId="0" applyFont="1" applyFill="1" applyBorder="1" applyAlignment="1">
      <alignment horizontal="center"/>
    </xf>
    <xf numFmtId="10" fontId="13" fillId="5" borderId="2" xfId="0" applyNumberFormat="1" applyFont="1" applyFill="1" applyBorder="1" applyAlignment="1">
      <alignment horizontal="center"/>
    </xf>
    <xf numFmtId="166" fontId="13" fillId="5" borderId="2" xfId="2" applyNumberFormat="1" applyFont="1" applyFill="1" applyBorder="1" applyAlignment="1">
      <alignment horizontal="center"/>
    </xf>
    <xf numFmtId="10" fontId="13" fillId="5" borderId="2" xfId="1" applyNumberFormat="1" applyFont="1" applyFill="1" applyBorder="1" applyAlignment="1">
      <alignment horizontal="center"/>
    </xf>
    <xf numFmtId="166" fontId="13" fillId="5" borderId="0" xfId="0" applyNumberFormat="1" applyFont="1" applyFill="1"/>
    <xf numFmtId="0" fontId="0" fillId="0" borderId="2" xfId="0" applyBorder="1" applyAlignment="1">
      <alignment horizontal="center"/>
    </xf>
    <xf numFmtId="10" fontId="0" fillId="0" borderId="2" xfId="0" applyNumberFormat="1" applyBorder="1" applyAlignment="1">
      <alignment horizontal="center"/>
    </xf>
    <xf numFmtId="10" fontId="11" fillId="6" borderId="0" xfId="0" applyNumberFormat="1" applyFont="1" applyFill="1"/>
    <xf numFmtId="10" fontId="11" fillId="6" borderId="0" xfId="0" applyNumberFormat="1" applyFont="1" applyFill="1" applyAlignment="1">
      <alignment horizontal="center" vertical="center"/>
    </xf>
    <xf numFmtId="0" fontId="10" fillId="5" borderId="0" xfId="0" applyFont="1" applyFill="1" applyAlignment="1">
      <alignment vertical="center"/>
    </xf>
    <xf numFmtId="0" fontId="16" fillId="0" borderId="0" xfId="0" quotePrefix="1" applyFont="1" applyAlignment="1">
      <alignment horizontal="left"/>
    </xf>
    <xf numFmtId="10" fontId="18" fillId="0" borderId="0" xfId="4" applyNumberFormat="1" applyFont="1" applyAlignment="1">
      <alignment horizontal="center"/>
    </xf>
    <xf numFmtId="0" fontId="18" fillId="0" borderId="0" xfId="0" applyFont="1"/>
    <xf numFmtId="0" fontId="19" fillId="0" borderId="0" xfId="0" applyFont="1" applyAlignment="1">
      <alignment horizontal="left"/>
    </xf>
    <xf numFmtId="0" fontId="19" fillId="0" borderId="0" xfId="0" applyFont="1" applyAlignment="1">
      <alignment horizontal="center"/>
    </xf>
    <xf numFmtId="10" fontId="0" fillId="0" borderId="0" xfId="4" applyNumberFormat="1" applyFont="1" applyAlignment="1">
      <alignment horizontal="center"/>
    </xf>
    <xf numFmtId="0" fontId="19" fillId="0" borderId="6" xfId="0" applyFont="1" applyBorder="1" applyAlignment="1">
      <alignment horizontal="center"/>
    </xf>
    <xf numFmtId="0" fontId="19" fillId="0" borderId="4" xfId="0" applyFont="1" applyBorder="1" applyAlignment="1">
      <alignment horizontal="center"/>
    </xf>
    <xf numFmtId="0" fontId="19" fillId="0" borderId="5" xfId="0" applyFont="1" applyBorder="1" applyAlignment="1">
      <alignment horizontal="center"/>
    </xf>
    <xf numFmtId="0" fontId="19" fillId="0" borderId="3" xfId="0" applyFont="1" applyBorder="1" applyAlignment="1">
      <alignment horizontal="center"/>
    </xf>
    <xf numFmtId="0" fontId="19" fillId="0" borderId="10" xfId="0" applyFont="1" applyBorder="1" applyAlignment="1">
      <alignment horizontal="center"/>
    </xf>
    <xf numFmtId="0" fontId="14" fillId="0" borderId="14" xfId="0" applyFont="1" applyBorder="1" applyAlignment="1">
      <alignment horizontal="center"/>
    </xf>
    <xf numFmtId="10" fontId="20" fillId="0" borderId="16" xfId="0" applyNumberFormat="1" applyFont="1" applyBorder="1" applyAlignment="1">
      <alignment horizontal="center"/>
    </xf>
    <xf numFmtId="10" fontId="20" fillId="0" borderId="0" xfId="0" applyNumberFormat="1" applyFont="1" applyAlignment="1">
      <alignment horizontal="center"/>
    </xf>
    <xf numFmtId="10" fontId="20" fillId="0" borderId="17" xfId="0" applyNumberFormat="1" applyFont="1" applyBorder="1" applyAlignment="1">
      <alignment horizontal="center"/>
    </xf>
    <xf numFmtId="0" fontId="14" fillId="0" borderId="4" xfId="0" applyFont="1" applyBorder="1" applyAlignment="1">
      <alignment horizontal="center"/>
    </xf>
    <xf numFmtId="10" fontId="20" fillId="0" borderId="5" xfId="0" applyNumberFormat="1" applyFont="1" applyBorder="1" applyAlignment="1">
      <alignment horizontal="center"/>
    </xf>
    <xf numFmtId="10" fontId="20" fillId="0" borderId="3" xfId="0" applyNumberFormat="1" applyFont="1" applyBorder="1" applyAlignment="1">
      <alignment horizontal="center"/>
    </xf>
    <xf numFmtId="10" fontId="20" fillId="0" borderId="10" xfId="0" applyNumberFormat="1" applyFont="1" applyBorder="1" applyAlignment="1">
      <alignment horizontal="center"/>
    </xf>
    <xf numFmtId="9" fontId="0" fillId="0" borderId="0" xfId="0" applyNumberFormat="1" applyAlignment="1">
      <alignment horizontal="right"/>
    </xf>
    <xf numFmtId="10" fontId="0" fillId="0" borderId="0" xfId="0" applyNumberFormat="1" applyAlignment="1">
      <alignment horizontal="right"/>
    </xf>
    <xf numFmtId="10" fontId="21" fillId="0" borderId="0" xfId="0" applyNumberFormat="1" applyFont="1" applyAlignment="1">
      <alignment horizontal="right"/>
    </xf>
    <xf numFmtId="10" fontId="13" fillId="5" borderId="0" xfId="0" applyNumberFormat="1" applyFont="1" applyFill="1" applyAlignment="1">
      <alignment horizontal="center"/>
    </xf>
    <xf numFmtId="10" fontId="16" fillId="0" borderId="0" xfId="4" applyNumberFormat="1" applyFont="1" applyAlignment="1">
      <alignment horizontal="center"/>
    </xf>
    <xf numFmtId="10" fontId="16" fillId="0" borderId="0" xfId="4" applyNumberFormat="1" applyFont="1" applyAlignment="1">
      <alignment horizontal="left"/>
    </xf>
    <xf numFmtId="10" fontId="18" fillId="0" borderId="0" xfId="4" applyNumberFormat="1" applyFont="1" applyAlignment="1">
      <alignment horizontal="left"/>
    </xf>
    <xf numFmtId="10" fontId="0" fillId="0" borderId="0" xfId="4" applyNumberFormat="1" applyFont="1" applyAlignment="1">
      <alignment horizontal="left"/>
    </xf>
    <xf numFmtId="10" fontId="22" fillId="0" borderId="7" xfId="0" applyNumberFormat="1" applyFont="1" applyBorder="1" applyAlignment="1">
      <alignment horizontal="center"/>
    </xf>
    <xf numFmtId="10" fontId="22" fillId="0" borderId="8" xfId="0" applyNumberFormat="1" applyFont="1" applyBorder="1" applyAlignment="1">
      <alignment horizontal="center"/>
    </xf>
    <xf numFmtId="10" fontId="22" fillId="0" borderId="9" xfId="0" applyNumberFormat="1" applyFont="1" applyBorder="1" applyAlignment="1">
      <alignment horizontal="center"/>
    </xf>
    <xf numFmtId="10" fontId="22" fillId="0" borderId="16" xfId="0" applyNumberFormat="1" applyFont="1" applyBorder="1" applyAlignment="1">
      <alignment horizontal="center"/>
    </xf>
    <xf numFmtId="10" fontId="22" fillId="0" borderId="0" xfId="0" applyNumberFormat="1" applyFont="1" applyAlignment="1">
      <alignment horizontal="center"/>
    </xf>
    <xf numFmtId="10" fontId="22" fillId="0" borderId="17" xfId="0" applyNumberFormat="1" applyFont="1" applyBorder="1" applyAlignment="1">
      <alignment horizontal="center"/>
    </xf>
    <xf numFmtId="10" fontId="0" fillId="5" borderId="0" xfId="0" applyNumberFormat="1" applyFill="1" applyAlignment="1">
      <alignment horizontal="center"/>
    </xf>
    <xf numFmtId="0" fontId="13" fillId="6" borderId="0" xfId="0" applyFont="1" applyFill="1"/>
    <xf numFmtId="10" fontId="13" fillId="6" borderId="0" xfId="0" applyNumberFormat="1" applyFont="1" applyFill="1"/>
    <xf numFmtId="14" fontId="13" fillId="6" borderId="0" xfId="0" applyNumberFormat="1" applyFont="1" applyFill="1"/>
    <xf numFmtId="0" fontId="13" fillId="6" borderId="0" xfId="0" applyFont="1" applyFill="1" applyAlignment="1">
      <alignment horizontal="right"/>
    </xf>
    <xf numFmtId="0" fontId="14" fillId="5" borderId="0" xfId="0" applyFont="1" applyFill="1"/>
    <xf numFmtId="0" fontId="14" fillId="5" borderId="0" xfId="0" applyFont="1" applyFill="1" applyAlignment="1">
      <alignment horizontal="center"/>
    </xf>
    <xf numFmtId="10" fontId="14" fillId="5" borderId="0" xfId="1" applyNumberFormat="1" applyFont="1" applyFill="1" applyBorder="1" applyAlignment="1">
      <alignment horizontal="center"/>
    </xf>
    <xf numFmtId="166" fontId="14" fillId="5" borderId="0" xfId="2" applyNumberFormat="1" applyFont="1" applyFill="1" applyBorder="1" applyAlignment="1">
      <alignment horizontal="center"/>
    </xf>
    <xf numFmtId="0" fontId="13" fillId="5" borderId="0" xfId="0" applyFont="1" applyFill="1" applyAlignment="1">
      <alignment horizontal="center"/>
    </xf>
    <xf numFmtId="10" fontId="13" fillId="5" borderId="0" xfId="1" applyNumberFormat="1" applyFont="1" applyFill="1" applyBorder="1" applyAlignment="1">
      <alignment horizontal="center"/>
    </xf>
    <xf numFmtId="166" fontId="13" fillId="5" borderId="0" xfId="2" applyNumberFormat="1" applyFont="1" applyFill="1" applyBorder="1" applyAlignment="1">
      <alignment horizontal="center"/>
    </xf>
    <xf numFmtId="0" fontId="23" fillId="5" borderId="0" xfId="0" applyFont="1" applyFill="1" applyAlignment="1">
      <alignment horizontal="right"/>
    </xf>
    <xf numFmtId="1" fontId="23" fillId="5" borderId="0" xfId="0" applyNumberFormat="1" applyFont="1" applyFill="1"/>
    <xf numFmtId="0" fontId="23" fillId="5" borderId="0" xfId="0" applyFont="1" applyFill="1"/>
    <xf numFmtId="0" fontId="14" fillId="6" borderId="2" xfId="0" applyFont="1" applyFill="1" applyBorder="1" applyAlignment="1">
      <alignment horizontal="center"/>
    </xf>
    <xf numFmtId="0" fontId="13" fillId="6" borderId="2" xfId="0" applyFont="1" applyFill="1" applyBorder="1" applyAlignment="1">
      <alignment horizontal="center"/>
    </xf>
    <xf numFmtId="167" fontId="14" fillId="6" borderId="1" xfId="3" applyNumberFormat="1" applyFont="1" applyFill="1" applyBorder="1"/>
    <xf numFmtId="167" fontId="14" fillId="9" borderId="1" xfId="3" applyNumberFormat="1" applyFont="1" applyFill="1" applyBorder="1"/>
    <xf numFmtId="10" fontId="14" fillId="9" borderId="1" xfId="1" applyNumberFormat="1" applyFont="1" applyFill="1" applyBorder="1"/>
    <xf numFmtId="0" fontId="11" fillId="0" borderId="0" xfId="0" applyFont="1" applyAlignment="1">
      <alignment horizontal="center" vertical="center"/>
    </xf>
    <xf numFmtId="0" fontId="11" fillId="6" borderId="0" xfId="0" applyFont="1" applyFill="1" applyAlignment="1">
      <alignment horizontal="center" vertical="center"/>
    </xf>
    <xf numFmtId="0" fontId="11" fillId="0" borderId="0" xfId="0" applyFont="1"/>
    <xf numFmtId="0" fontId="11" fillId="8" borderId="0" xfId="0" applyFont="1" applyFill="1" applyAlignment="1">
      <alignment horizontal="center" vertical="center"/>
    </xf>
    <xf numFmtId="10" fontId="0" fillId="0" borderId="0" xfId="1" applyNumberFormat="1" applyFont="1" applyAlignment="1">
      <alignment horizontal="center" vertical="center"/>
    </xf>
    <xf numFmtId="10" fontId="0" fillId="0" borderId="0" xfId="1" applyNumberFormat="1" applyFont="1" applyFill="1" applyAlignment="1">
      <alignment horizontal="center" vertical="center"/>
    </xf>
    <xf numFmtId="10" fontId="0" fillId="6" borderId="0" xfId="1" applyNumberFormat="1" applyFont="1" applyFill="1" applyAlignment="1">
      <alignment horizontal="right" vertical="center"/>
    </xf>
    <xf numFmtId="10" fontId="0" fillId="6" borderId="0" xfId="1" applyNumberFormat="1" applyFont="1" applyFill="1" applyAlignment="1">
      <alignment horizontal="center" vertical="center"/>
    </xf>
    <xf numFmtId="1" fontId="0" fillId="0" borderId="2" xfId="1" applyNumberFormat="1" applyFont="1" applyFill="1" applyBorder="1" applyAlignment="1">
      <alignment horizontal="center" vertical="center"/>
    </xf>
    <xf numFmtId="44" fontId="0" fillId="0" borderId="2" xfId="3" applyFont="1" applyFill="1" applyBorder="1" applyAlignment="1">
      <alignment horizontal="center" vertical="center"/>
    </xf>
    <xf numFmtId="10" fontId="0" fillId="0" borderId="2" xfId="1" applyNumberFormat="1" applyFont="1" applyBorder="1" applyAlignment="1">
      <alignment horizontal="center" vertical="center"/>
    </xf>
    <xf numFmtId="10" fontId="0" fillId="0" borderId="0" xfId="1" applyNumberFormat="1" applyFont="1" applyBorder="1" applyAlignment="1">
      <alignment horizontal="center" vertical="center"/>
    </xf>
    <xf numFmtId="10" fontId="0" fillId="0" borderId="0" xfId="1" applyNumberFormat="1" applyFont="1" applyFill="1" applyBorder="1" applyAlignment="1">
      <alignment horizontal="center" vertical="center"/>
    </xf>
    <xf numFmtId="10" fontId="0" fillId="0" borderId="0" xfId="1" applyNumberFormat="1" applyFont="1" applyFill="1" applyBorder="1" applyAlignment="1">
      <alignment horizontal="left" vertical="center"/>
    </xf>
    <xf numFmtId="44" fontId="0" fillId="0" borderId="0" xfId="3" applyFont="1" applyFill="1" applyBorder="1" applyAlignment="1">
      <alignment horizontal="center" vertical="center"/>
    </xf>
    <xf numFmtId="10" fontId="0" fillId="0" borderId="0" xfId="1" applyNumberFormat="1" applyFont="1" applyFill="1" applyAlignment="1">
      <alignment horizontal="right" vertical="center"/>
    </xf>
    <xf numFmtId="0" fontId="27" fillId="0" borderId="2" xfId="0" applyFont="1" applyBorder="1" applyAlignment="1">
      <alignment horizontal="center" vertical="center"/>
    </xf>
    <xf numFmtId="0" fontId="27" fillId="0" borderId="2" xfId="0" applyFont="1" applyBorder="1" applyAlignment="1">
      <alignment horizontal="center" vertical="center" wrapText="1"/>
    </xf>
    <xf numFmtId="0" fontId="27" fillId="6" borderId="2" xfId="0" applyFont="1" applyFill="1" applyBorder="1" applyAlignment="1">
      <alignment horizontal="center" vertical="center" wrapText="1"/>
    </xf>
    <xf numFmtId="164" fontId="27" fillId="6" borderId="2" xfId="0" applyNumberFormat="1" applyFont="1" applyFill="1" applyBorder="1" applyAlignment="1" applyProtection="1">
      <alignment horizontal="center" vertical="center" wrapText="1"/>
      <protection hidden="1"/>
    </xf>
    <xf numFmtId="164" fontId="27" fillId="6" borderId="2" xfId="0" applyNumberFormat="1" applyFont="1" applyFill="1" applyBorder="1" applyAlignment="1" applyProtection="1">
      <alignment horizontal="center" vertical="center"/>
      <protection hidden="1"/>
    </xf>
    <xf numFmtId="0" fontId="27" fillId="6" borderId="2" xfId="0" applyFont="1" applyFill="1" applyBorder="1" applyAlignment="1">
      <alignment horizontal="center" vertical="center"/>
    </xf>
    <xf numFmtId="10" fontId="27" fillId="0" borderId="2" xfId="0" applyNumberFormat="1" applyFont="1" applyBorder="1" applyAlignment="1">
      <alignment horizontal="center" vertical="center" wrapText="1"/>
    </xf>
    <xf numFmtId="10" fontId="29" fillId="11" borderId="2" xfId="0" applyNumberFormat="1" applyFont="1" applyFill="1" applyBorder="1" applyAlignment="1">
      <alignment horizontal="center" vertical="center"/>
    </xf>
    <xf numFmtId="168" fontId="24" fillId="12" borderId="2" xfId="0" applyNumberFormat="1" applyFont="1" applyFill="1" applyBorder="1" applyAlignment="1">
      <alignment horizontal="center" vertical="center"/>
    </xf>
    <xf numFmtId="0" fontId="28" fillId="6" borderId="2" xfId="0" applyFont="1" applyFill="1" applyBorder="1" applyAlignment="1">
      <alignment horizontal="center" vertical="center"/>
    </xf>
    <xf numFmtId="0" fontId="28" fillId="6" borderId="2" xfId="0" applyFont="1" applyFill="1" applyBorder="1" applyAlignment="1">
      <alignment horizontal="center" vertical="center" wrapText="1"/>
    </xf>
    <xf numFmtId="10" fontId="29" fillId="14" borderId="2" xfId="0" applyNumberFormat="1" applyFont="1" applyFill="1" applyBorder="1" applyAlignment="1">
      <alignment horizontal="center" vertical="center"/>
    </xf>
    <xf numFmtId="0" fontId="27" fillId="5" borderId="0" xfId="0" applyFont="1" applyFill="1"/>
    <xf numFmtId="0" fontId="4" fillId="5" borderId="0" xfId="0" applyFont="1" applyFill="1" applyAlignment="1">
      <alignment vertical="center"/>
    </xf>
    <xf numFmtId="0" fontId="8" fillId="5" borderId="0" xfId="0" applyFont="1" applyFill="1" applyAlignment="1">
      <alignment vertical="center"/>
    </xf>
    <xf numFmtId="10" fontId="30" fillId="7" borderId="0" xfId="0" applyNumberFormat="1" applyFont="1" applyFill="1" applyAlignment="1">
      <alignment horizontal="center"/>
    </xf>
    <xf numFmtId="10" fontId="30" fillId="4" borderId="0" xfId="0" applyNumberFormat="1" applyFont="1" applyFill="1" applyAlignment="1">
      <alignment horizontal="center"/>
    </xf>
    <xf numFmtId="10" fontId="30" fillId="3" borderId="0" xfId="0" applyNumberFormat="1" applyFont="1" applyFill="1" applyAlignment="1">
      <alignment horizontal="center"/>
    </xf>
    <xf numFmtId="10" fontId="30" fillId="5" borderId="0" xfId="0" applyNumberFormat="1" applyFont="1" applyFill="1"/>
    <xf numFmtId="10" fontId="30" fillId="3" borderId="0" xfId="0" applyNumberFormat="1" applyFont="1" applyFill="1"/>
    <xf numFmtId="10" fontId="5" fillId="5" borderId="0" xfId="0" applyNumberFormat="1" applyFont="1" applyFill="1" applyAlignment="1">
      <alignment horizontal="center"/>
    </xf>
    <xf numFmtId="10" fontId="30" fillId="5" borderId="0" xfId="0" applyNumberFormat="1" applyFont="1" applyFill="1" applyAlignment="1">
      <alignment horizontal="center"/>
    </xf>
    <xf numFmtId="0" fontId="31" fillId="5" borderId="0" xfId="0" applyFont="1" applyFill="1"/>
    <xf numFmtId="0" fontId="6" fillId="0" borderId="2" xfId="0" applyFont="1" applyBorder="1" applyAlignment="1">
      <alignment horizontal="center"/>
    </xf>
    <xf numFmtId="0" fontId="6" fillId="0" borderId="2"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xf>
    <xf numFmtId="10" fontId="6" fillId="0" borderId="2" xfId="0" applyNumberFormat="1" applyFont="1" applyBorder="1" applyAlignment="1">
      <alignment horizontal="center" vertical="center"/>
    </xf>
    <xf numFmtId="10" fontId="6" fillId="0" borderId="0" xfId="0" applyNumberFormat="1" applyFont="1" applyAlignment="1">
      <alignment horizontal="center" vertical="center"/>
    </xf>
    <xf numFmtId="0" fontId="10" fillId="7" borderId="11" xfId="0" applyFont="1" applyFill="1" applyBorder="1" applyAlignment="1">
      <alignment horizontal="left" vertical="center"/>
    </xf>
    <xf numFmtId="166" fontId="32" fillId="16" borderId="2" xfId="2" applyNumberFormat="1" applyFont="1" applyFill="1" applyBorder="1" applyAlignment="1">
      <alignment horizontal="center" vertical="center" wrapText="1"/>
    </xf>
    <xf numFmtId="10" fontId="32" fillId="16" borderId="2" xfId="1" applyNumberFormat="1" applyFont="1" applyFill="1" applyBorder="1" applyAlignment="1">
      <alignment horizontal="center" vertical="center" wrapText="1"/>
    </xf>
    <xf numFmtId="0" fontId="0" fillId="0" borderId="6" xfId="0" applyBorder="1" applyAlignment="1">
      <alignment horizontal="center" vertical="center"/>
    </xf>
    <xf numFmtId="166" fontId="32" fillId="16" borderId="6" xfId="2" applyNumberFormat="1" applyFont="1" applyFill="1" applyBorder="1" applyAlignment="1">
      <alignment horizontal="center" vertical="center" wrapText="1"/>
    </xf>
    <xf numFmtId="10" fontId="6" fillId="0" borderId="2" xfId="0" applyNumberFormat="1" applyFont="1" applyBorder="1" applyAlignment="1">
      <alignment horizontal="center"/>
    </xf>
    <xf numFmtId="0" fontId="0" fillId="0" borderId="0" xfId="0" applyAlignment="1">
      <alignment horizontal="center"/>
    </xf>
    <xf numFmtId="10" fontId="32" fillId="16" borderId="2" xfId="0" applyNumberFormat="1" applyFont="1" applyFill="1" applyBorder="1" applyAlignment="1">
      <alignment horizontal="center" vertical="center" wrapText="1"/>
    </xf>
    <xf numFmtId="0" fontId="27" fillId="0" borderId="12" xfId="0" applyFont="1" applyBorder="1" applyAlignment="1">
      <alignment horizontal="center" vertical="center"/>
    </xf>
    <xf numFmtId="0" fontId="4" fillId="5" borderId="16" xfId="0" applyFont="1" applyFill="1" applyBorder="1" applyAlignment="1">
      <alignment vertical="center"/>
    </xf>
    <xf numFmtId="0" fontId="5" fillId="5" borderId="16" xfId="0" applyFont="1" applyFill="1" applyBorder="1"/>
    <xf numFmtId="0" fontId="27" fillId="5" borderId="16" xfId="0" applyFont="1" applyFill="1" applyBorder="1"/>
    <xf numFmtId="0" fontId="31" fillId="5" borderId="16" xfId="0" applyFont="1" applyFill="1" applyBorder="1"/>
    <xf numFmtId="0" fontId="8" fillId="5" borderId="16" xfId="0" applyFont="1" applyFill="1" applyBorder="1" applyAlignment="1">
      <alignment vertical="center"/>
    </xf>
    <xf numFmtId="0" fontId="4" fillId="5" borderId="16" xfId="0" applyFont="1" applyFill="1" applyBorder="1"/>
    <xf numFmtId="0" fontId="4" fillId="5" borderId="0" xfId="0" applyFont="1" applyFill="1"/>
    <xf numFmtId="0" fontId="34" fillId="0" borderId="0" xfId="0" applyFont="1" applyAlignment="1">
      <alignment horizontal="left"/>
    </xf>
    <xf numFmtId="10" fontId="0" fillId="0" borderId="0" xfId="4" applyNumberFormat="1" applyFont="1" applyAlignment="1">
      <alignment horizontal="center" wrapText="1"/>
    </xf>
    <xf numFmtId="0" fontId="11" fillId="19" borderId="0" xfId="0" applyFont="1" applyFill="1" applyAlignment="1">
      <alignment horizontal="center" vertical="center"/>
    </xf>
    <xf numFmtId="0" fontId="0" fillId="19" borderId="0" xfId="0" applyFill="1" applyAlignment="1">
      <alignment horizontal="right" vertical="center"/>
    </xf>
    <xf numFmtId="14" fontId="0" fillId="19" borderId="0" xfId="0" applyNumberFormat="1" applyFill="1" applyAlignment="1">
      <alignment horizontal="center" vertical="center"/>
    </xf>
    <xf numFmtId="1" fontId="0" fillId="0" borderId="2" xfId="0" applyNumberFormat="1" applyBorder="1" applyAlignment="1">
      <alignment horizontal="center" vertical="center"/>
    </xf>
    <xf numFmtId="1" fontId="32" fillId="16" borderId="6" xfId="2" applyNumberFormat="1" applyFont="1" applyFill="1" applyBorder="1" applyAlignment="1">
      <alignment horizontal="center" vertical="center" wrapText="1"/>
    </xf>
    <xf numFmtId="1" fontId="6" fillId="0" borderId="0" xfId="0" applyNumberFormat="1" applyFont="1" applyAlignment="1">
      <alignment horizontal="center"/>
    </xf>
    <xf numFmtId="1" fontId="0" fillId="0" borderId="0" xfId="0" applyNumberFormat="1"/>
    <xf numFmtId="0" fontId="11" fillId="6" borderId="0" xfId="0" applyFont="1" applyFill="1" applyAlignment="1">
      <alignment vertical="center"/>
    </xf>
    <xf numFmtId="10" fontId="0" fillId="17" borderId="0" xfId="1" applyNumberFormat="1" applyFont="1" applyFill="1" applyAlignment="1">
      <alignment horizontal="center" vertical="center"/>
    </xf>
    <xf numFmtId="10" fontId="0" fillId="20" borderId="0" xfId="1" applyNumberFormat="1" applyFont="1" applyFill="1" applyAlignment="1">
      <alignment horizontal="center" vertical="center"/>
    </xf>
    <xf numFmtId="10" fontId="0" fillId="21" borderId="0" xfId="1" applyNumberFormat="1" applyFont="1" applyFill="1" applyAlignment="1">
      <alignment horizontal="center" vertical="center"/>
    </xf>
    <xf numFmtId="10" fontId="0" fillId="22" borderId="0" xfId="1" applyNumberFormat="1" applyFont="1" applyFill="1" applyAlignment="1">
      <alignment horizontal="center" vertical="center"/>
    </xf>
    <xf numFmtId="10" fontId="0" fillId="23" borderId="0" xfId="1" applyNumberFormat="1" applyFont="1" applyFill="1" applyAlignment="1">
      <alignment horizontal="center" vertical="center"/>
    </xf>
    <xf numFmtId="10" fontId="0" fillId="24" borderId="0" xfId="1" applyNumberFormat="1" applyFont="1" applyFill="1" applyAlignment="1">
      <alignment horizontal="center" vertical="center"/>
    </xf>
    <xf numFmtId="10" fontId="0" fillId="6" borderId="0" xfId="1" applyNumberFormat="1" applyFont="1" applyFill="1" applyBorder="1" applyAlignment="1">
      <alignment horizontal="center" vertical="center"/>
    </xf>
    <xf numFmtId="0" fontId="38" fillId="5" borderId="16" xfId="0" applyFont="1" applyFill="1" applyBorder="1"/>
    <xf numFmtId="0" fontId="38" fillId="5" borderId="0" xfId="0" applyFont="1" applyFill="1"/>
    <xf numFmtId="10" fontId="6" fillId="5" borderId="0" xfId="0" applyNumberFormat="1" applyFont="1" applyFill="1"/>
    <xf numFmtId="10" fontId="6" fillId="0" borderId="0" xfId="5" applyNumberFormat="1" applyFont="1"/>
    <xf numFmtId="10" fontId="0" fillId="0" borderId="0" xfId="5" applyNumberFormat="1" applyFont="1" applyFill="1" applyAlignment="1">
      <alignment horizontal="center" vertical="center"/>
    </xf>
    <xf numFmtId="10" fontId="0" fillId="0" borderId="0" xfId="5" applyNumberFormat="1" applyFont="1" applyAlignment="1">
      <alignment horizontal="center" vertical="center"/>
    </xf>
    <xf numFmtId="10" fontId="0" fillId="0" borderId="0" xfId="5" applyNumberFormat="1" applyFont="1" applyFill="1" applyAlignment="1">
      <alignment horizontal="right" vertical="center"/>
    </xf>
    <xf numFmtId="44" fontId="0" fillId="0" borderId="0" xfId="7" applyFont="1" applyFill="1" applyBorder="1" applyAlignment="1">
      <alignment horizontal="center" vertical="center"/>
    </xf>
    <xf numFmtId="10" fontId="0" fillId="0" borderId="0" xfId="5" applyNumberFormat="1" applyFont="1" applyBorder="1" applyAlignment="1">
      <alignment horizontal="center" vertical="center"/>
    </xf>
    <xf numFmtId="10" fontId="0" fillId="6" borderId="0" xfId="5" applyNumberFormat="1" applyFont="1" applyFill="1" applyAlignment="1">
      <alignment horizontal="center" vertical="center"/>
    </xf>
    <xf numFmtId="10" fontId="0" fillId="6" borderId="0" xfId="5" applyNumberFormat="1" applyFont="1" applyFill="1" applyAlignment="1">
      <alignment horizontal="right" vertical="center"/>
    </xf>
    <xf numFmtId="44" fontId="0" fillId="0" borderId="2" xfId="7" applyFont="1" applyFill="1" applyBorder="1" applyAlignment="1">
      <alignment horizontal="center" vertical="center"/>
    </xf>
    <xf numFmtId="10" fontId="0" fillId="25" borderId="0" xfId="5" applyNumberFormat="1" applyFont="1" applyFill="1" applyBorder="1" applyAlignment="1">
      <alignment horizontal="left" vertical="center"/>
    </xf>
    <xf numFmtId="10" fontId="0" fillId="25" borderId="0" xfId="5" applyNumberFormat="1" applyFont="1" applyFill="1" applyAlignment="1">
      <alignment horizontal="center" vertical="center"/>
    </xf>
    <xf numFmtId="1" fontId="0" fillId="0" borderId="2" xfId="5" applyNumberFormat="1" applyFont="1" applyFill="1" applyBorder="1" applyAlignment="1">
      <alignment horizontal="center" vertical="center"/>
    </xf>
    <xf numFmtId="10" fontId="0" fillId="0" borderId="2" xfId="5" applyNumberFormat="1" applyFont="1" applyBorder="1" applyAlignment="1">
      <alignment horizontal="center" vertical="center"/>
    </xf>
    <xf numFmtId="10" fontId="0" fillId="0" borderId="0" xfId="5" applyNumberFormat="1" applyFont="1" applyFill="1" applyBorder="1" applyAlignment="1">
      <alignment horizontal="center" vertical="center"/>
    </xf>
    <xf numFmtId="166" fontId="32" fillId="16" borderId="6" xfId="2" applyNumberFormat="1" applyFont="1" applyFill="1" applyBorder="1" applyAlignment="1">
      <alignment horizontal="center" wrapText="1"/>
    </xf>
    <xf numFmtId="10" fontId="6" fillId="17" borderId="0" xfId="1" applyNumberFormat="1" applyFont="1" applyFill="1" applyAlignment="1">
      <alignment horizontal="center" vertical="center"/>
    </xf>
    <xf numFmtId="10" fontId="6" fillId="20" borderId="0" xfId="1" applyNumberFormat="1" applyFont="1" applyFill="1" applyAlignment="1">
      <alignment horizontal="center" vertical="center"/>
    </xf>
    <xf numFmtId="10" fontId="6" fillId="22" borderId="0" xfId="1" applyNumberFormat="1" applyFont="1" applyFill="1" applyAlignment="1">
      <alignment horizontal="center" vertical="center"/>
    </xf>
    <xf numFmtId="10" fontId="6" fillId="24" borderId="0" xfId="1" applyNumberFormat="1" applyFont="1" applyFill="1" applyAlignment="1">
      <alignment horizontal="center" vertical="center"/>
    </xf>
    <xf numFmtId="10" fontId="6" fillId="21" borderId="0" xfId="1" applyNumberFormat="1" applyFont="1" applyFill="1" applyAlignment="1">
      <alignment horizontal="center" vertical="center"/>
    </xf>
    <xf numFmtId="10" fontId="6" fillId="23" borderId="0" xfId="1" applyNumberFormat="1" applyFont="1" applyFill="1" applyAlignment="1">
      <alignment horizontal="center" vertical="center"/>
    </xf>
    <xf numFmtId="10" fontId="6" fillId="0" borderId="2" xfId="5" applyNumberFormat="1" applyFont="1" applyFill="1" applyBorder="1" applyAlignment="1">
      <alignment horizontal="center" vertical="center"/>
    </xf>
    <xf numFmtId="10" fontId="6" fillId="17" borderId="0" xfId="5" applyNumberFormat="1" applyFont="1" applyFill="1"/>
    <xf numFmtId="10" fontId="6" fillId="0" borderId="0" xfId="5" applyNumberFormat="1" applyFont="1" applyFill="1"/>
    <xf numFmtId="0" fontId="0" fillId="5" borderId="2" xfId="0" applyFill="1" applyBorder="1" applyAlignment="1">
      <alignment horizontal="center" vertical="center"/>
    </xf>
    <xf numFmtId="10" fontId="6" fillId="5" borderId="2" xfId="5" applyNumberFormat="1" applyFont="1" applyFill="1" applyBorder="1" applyAlignment="1">
      <alignment horizontal="center" vertical="center"/>
    </xf>
    <xf numFmtId="168" fontId="39" fillId="13" borderId="2" xfId="0" applyNumberFormat="1" applyFont="1" applyFill="1" applyBorder="1" applyAlignment="1">
      <alignment horizontal="center" vertical="center"/>
    </xf>
    <xf numFmtId="0" fontId="11" fillId="0" borderId="0" xfId="11" applyFont="1" applyAlignment="1">
      <alignment horizontal="center" vertical="center"/>
    </xf>
    <xf numFmtId="0" fontId="6" fillId="0" borderId="0" xfId="11"/>
    <xf numFmtId="0" fontId="11" fillId="6" borderId="0" xfId="11" applyFont="1" applyFill="1" applyAlignment="1">
      <alignment horizontal="center" vertical="center"/>
    </xf>
    <xf numFmtId="0" fontId="11" fillId="8" borderId="0" xfId="11" applyFont="1" applyFill="1" applyAlignment="1">
      <alignment horizontal="center" vertical="center"/>
    </xf>
    <xf numFmtId="10" fontId="6" fillId="6" borderId="0" xfId="5" applyNumberFormat="1" applyFont="1" applyFill="1" applyAlignment="1">
      <alignment horizontal="right" vertical="center"/>
    </xf>
    <xf numFmtId="0" fontId="6" fillId="0" borderId="0" xfId="11" applyAlignment="1">
      <alignment horizontal="center" vertical="center"/>
    </xf>
    <xf numFmtId="0" fontId="6" fillId="26" borderId="0" xfId="11" applyFill="1" applyAlignment="1">
      <alignment horizontal="center" vertical="center"/>
    </xf>
    <xf numFmtId="10" fontId="6" fillId="0" borderId="0" xfId="11" applyNumberFormat="1" applyAlignment="1">
      <alignment horizontal="center" vertical="center"/>
    </xf>
    <xf numFmtId="10" fontId="0" fillId="0" borderId="2" xfId="0" applyNumberFormat="1" applyBorder="1"/>
    <xf numFmtId="10" fontId="0" fillId="0" borderId="0" xfId="1" applyNumberFormat="1" applyFont="1"/>
    <xf numFmtId="0" fontId="11" fillId="19" borderId="0" xfId="11" applyFont="1" applyFill="1" applyAlignment="1">
      <alignment horizontal="center" vertical="center"/>
    </xf>
    <xf numFmtId="0" fontId="6" fillId="19" borderId="0" xfId="11" applyFill="1" applyAlignment="1">
      <alignment horizontal="right" vertical="center"/>
    </xf>
    <xf numFmtId="14" fontId="6" fillId="19" borderId="0" xfId="11" applyNumberFormat="1" applyFill="1" applyAlignment="1">
      <alignment horizontal="center" vertical="center"/>
    </xf>
    <xf numFmtId="0" fontId="11" fillId="0" borderId="0" xfId="11" applyFont="1"/>
    <xf numFmtId="0" fontId="3" fillId="0" borderId="1" xfId="8" applyBorder="1" applyAlignment="1">
      <alignment horizontal="center"/>
    </xf>
    <xf numFmtId="0" fontId="3" fillId="0" borderId="18" xfId="8" applyBorder="1" applyAlignment="1">
      <alignment horizontal="center"/>
    </xf>
    <xf numFmtId="0" fontId="3" fillId="0" borderId="19" xfId="8" applyBorder="1" applyAlignment="1">
      <alignment horizontal="center"/>
    </xf>
    <xf numFmtId="3" fontId="3" fillId="0" borderId="19" xfId="8" applyNumberFormat="1" applyBorder="1" applyAlignment="1">
      <alignment horizontal="center"/>
    </xf>
    <xf numFmtId="0" fontId="3" fillId="0" borderId="20" xfId="8" applyBorder="1" applyAlignment="1">
      <alignment horizontal="center"/>
    </xf>
    <xf numFmtId="0" fontId="3" fillId="0" borderId="21" xfId="8" applyBorder="1" applyAlignment="1">
      <alignment horizontal="center"/>
    </xf>
    <xf numFmtId="10" fontId="0" fillId="6" borderId="10" xfId="5" applyNumberFormat="1" applyFont="1" applyFill="1" applyBorder="1" applyAlignment="1">
      <alignment horizontal="center"/>
    </xf>
    <xf numFmtId="10" fontId="0" fillId="0" borderId="2" xfId="5" applyNumberFormat="1" applyFont="1" applyBorder="1" applyAlignment="1">
      <alignment horizontal="center"/>
    </xf>
    <xf numFmtId="0" fontId="3" fillId="0" borderId="22" xfId="8" applyBorder="1" applyAlignment="1">
      <alignment horizontal="center"/>
    </xf>
    <xf numFmtId="10" fontId="0" fillId="6" borderId="4" xfId="5" applyNumberFormat="1" applyFont="1" applyFill="1" applyBorder="1" applyAlignment="1">
      <alignment horizontal="center"/>
    </xf>
    <xf numFmtId="10" fontId="0" fillId="0" borderId="4" xfId="5" applyNumberFormat="1" applyFont="1" applyBorder="1" applyAlignment="1">
      <alignment horizontal="center"/>
    </xf>
    <xf numFmtId="10" fontId="0" fillId="0" borderId="4" xfId="5" applyNumberFormat="1" applyFont="1" applyFill="1" applyBorder="1" applyAlignment="1">
      <alignment horizontal="center"/>
    </xf>
    <xf numFmtId="10" fontId="0" fillId="0" borderId="2" xfId="5" applyNumberFormat="1" applyFont="1" applyFill="1" applyBorder="1" applyAlignment="1">
      <alignment horizontal="center"/>
    </xf>
    <xf numFmtId="0" fontId="2" fillId="0" borderId="1" xfId="8" applyFont="1" applyBorder="1" applyAlignment="1">
      <alignment horizontal="center"/>
    </xf>
    <xf numFmtId="10" fontId="0" fillId="0" borderId="10" xfId="5" applyNumberFormat="1" applyFont="1" applyFill="1" applyBorder="1" applyAlignment="1">
      <alignment horizontal="center"/>
    </xf>
    <xf numFmtId="0" fontId="3" fillId="0" borderId="0" xfId="8" applyAlignment="1">
      <alignment horizontal="center"/>
    </xf>
    <xf numFmtId="10" fontId="0" fillId="0" borderId="0" xfId="5" applyNumberFormat="1" applyFont="1" applyFill="1" applyBorder="1" applyAlignment="1">
      <alignment horizontal="center"/>
    </xf>
    <xf numFmtId="10" fontId="40" fillId="0" borderId="16" xfId="0" applyNumberFormat="1" applyFont="1" applyBorder="1"/>
    <xf numFmtId="10" fontId="40" fillId="0" borderId="5" xfId="0" applyNumberFormat="1" applyFont="1" applyBorder="1"/>
    <xf numFmtId="10" fontId="40" fillId="0" borderId="0" xfId="0" applyNumberFormat="1" applyFont="1"/>
    <xf numFmtId="10" fontId="40" fillId="0" borderId="3" xfId="0" applyNumberFormat="1" applyFont="1" applyBorder="1"/>
    <xf numFmtId="10" fontId="40" fillId="0" borderId="7" xfId="0" applyNumberFormat="1" applyFont="1" applyBorder="1"/>
    <xf numFmtId="10" fontId="40" fillId="0" borderId="8" xfId="0" applyNumberFormat="1" applyFont="1" applyBorder="1"/>
    <xf numFmtId="10" fontId="6" fillId="0" borderId="2" xfId="1" applyNumberFormat="1" applyFont="1" applyFill="1" applyBorder="1" applyAlignment="1">
      <alignment horizontal="center" vertical="center"/>
    </xf>
    <xf numFmtId="10" fontId="0" fillId="5" borderId="2" xfId="0" applyNumberFormat="1" applyFill="1" applyBorder="1" applyAlignment="1">
      <alignment horizontal="center"/>
    </xf>
    <xf numFmtId="10" fontId="9" fillId="0" borderId="6" xfId="1" applyNumberFormat="1" applyFont="1" applyFill="1" applyBorder="1" applyAlignment="1">
      <alignment horizontal="center" vertical="center"/>
    </xf>
    <xf numFmtId="10" fontId="9" fillId="0" borderId="0" xfId="1" applyNumberFormat="1" applyFont="1" applyFill="1" applyBorder="1" applyAlignment="1">
      <alignment horizontal="center" vertical="center"/>
    </xf>
    <xf numFmtId="10" fontId="0" fillId="5" borderId="2" xfId="0" applyNumberFormat="1" applyFill="1" applyBorder="1" applyAlignment="1">
      <alignment horizontal="center" vertical="center"/>
    </xf>
    <xf numFmtId="1" fontId="0" fillId="0" borderId="6" xfId="0" applyNumberFormat="1" applyBorder="1" applyAlignment="1">
      <alignment horizontal="center" vertical="center"/>
    </xf>
    <xf numFmtId="9" fontId="0" fillId="5" borderId="2" xfId="0" applyNumberFormat="1" applyFill="1" applyBorder="1" applyAlignment="1">
      <alignment horizontal="center"/>
    </xf>
    <xf numFmtId="10" fontId="0" fillId="0" borderId="0" xfId="5" applyNumberFormat="1" applyFont="1" applyFill="1" applyBorder="1" applyAlignment="1">
      <alignment horizontal="left" vertical="center"/>
    </xf>
    <xf numFmtId="0" fontId="44" fillId="27" borderId="2" xfId="0" applyFont="1" applyFill="1" applyBorder="1" applyAlignment="1">
      <alignment horizontal="center" vertical="center"/>
    </xf>
    <xf numFmtId="0" fontId="50" fillId="27" borderId="2" xfId="0" applyFont="1" applyFill="1" applyBorder="1" applyAlignment="1">
      <alignment horizontal="center" vertical="center"/>
    </xf>
    <xf numFmtId="0" fontId="52" fillId="0" borderId="2" xfId="0" applyFont="1" applyBorder="1" applyAlignment="1">
      <alignment horizontal="center" vertical="center" wrapText="1"/>
    </xf>
    <xf numFmtId="0" fontId="53" fillId="0" borderId="2" xfId="0" applyFont="1" applyBorder="1" applyAlignment="1">
      <alignment horizontal="center" vertical="center" wrapText="1"/>
    </xf>
    <xf numFmtId="0" fontId="52" fillId="6" borderId="2" xfId="0" applyFont="1" applyFill="1" applyBorder="1" applyAlignment="1">
      <alignment horizontal="center" vertical="center" wrapText="1"/>
    </xf>
    <xf numFmtId="0" fontId="54" fillId="32" borderId="2" xfId="0" applyFont="1" applyFill="1" applyBorder="1" applyAlignment="1">
      <alignment horizontal="center" vertical="center"/>
    </xf>
    <xf numFmtId="0" fontId="54" fillId="32" borderId="2" xfId="0" applyFont="1" applyFill="1" applyBorder="1" applyAlignment="1">
      <alignment horizontal="center" vertical="center" wrapText="1"/>
    </xf>
    <xf numFmtId="0" fontId="54" fillId="32" borderId="12" xfId="0" applyFont="1" applyFill="1" applyBorder="1" applyAlignment="1">
      <alignment horizontal="center" vertical="center" wrapText="1"/>
    </xf>
    <xf numFmtId="0" fontId="49" fillId="0" borderId="2" xfId="0" applyFont="1" applyBorder="1" applyAlignment="1">
      <alignment horizontal="center" vertical="center" wrapText="1"/>
    </xf>
    <xf numFmtId="0" fontId="52" fillId="0" borderId="2" xfId="0" applyFont="1" applyBorder="1" applyAlignment="1">
      <alignment horizontal="center" vertical="center"/>
    </xf>
    <xf numFmtId="10" fontId="43" fillId="28" borderId="2" xfId="0" applyNumberFormat="1" applyFont="1" applyFill="1" applyBorder="1" applyAlignment="1">
      <alignment horizontal="center" vertical="center"/>
    </xf>
    <xf numFmtId="164" fontId="52" fillId="6" borderId="2" xfId="0" applyNumberFormat="1" applyFont="1" applyFill="1" applyBorder="1" applyAlignment="1" applyProtection="1">
      <alignment horizontal="center" vertical="center" wrapText="1"/>
      <protection hidden="1"/>
    </xf>
    <xf numFmtId="168" fontId="55" fillId="30" borderId="2" xfId="0" applyNumberFormat="1" applyFont="1" applyFill="1" applyBorder="1" applyAlignment="1">
      <alignment horizontal="center" vertical="center"/>
    </xf>
    <xf numFmtId="10" fontId="56" fillId="29" borderId="2" xfId="0" applyNumberFormat="1" applyFont="1" applyFill="1" applyBorder="1" applyAlignment="1">
      <alignment horizontal="center" vertical="center"/>
    </xf>
    <xf numFmtId="0" fontId="52" fillId="6" borderId="2" xfId="0" applyFont="1" applyFill="1" applyBorder="1" applyAlignment="1">
      <alignment horizontal="center" vertical="center"/>
    </xf>
    <xf numFmtId="0" fontId="52" fillId="0" borderId="12" xfId="0" applyFont="1" applyBorder="1" applyAlignment="1">
      <alignment horizontal="center" vertical="center"/>
    </xf>
    <xf numFmtId="10" fontId="52" fillId="0" borderId="2" xfId="0" applyNumberFormat="1" applyFont="1" applyBorder="1" applyAlignment="1">
      <alignment horizontal="center" vertical="center" wrapText="1"/>
    </xf>
    <xf numFmtId="164" fontId="52" fillId="6" borderId="2" xfId="0" applyNumberFormat="1" applyFont="1" applyFill="1" applyBorder="1" applyAlignment="1" applyProtection="1">
      <alignment horizontal="center" vertical="center"/>
      <protection hidden="1"/>
    </xf>
    <xf numFmtId="1" fontId="52" fillId="6" borderId="2" xfId="0" applyNumberFormat="1" applyFont="1" applyFill="1" applyBorder="1" applyAlignment="1" applyProtection="1">
      <alignment horizontal="center" vertical="center"/>
      <protection hidden="1"/>
    </xf>
    <xf numFmtId="0" fontId="57" fillId="0" borderId="2" xfId="0" applyFont="1" applyBorder="1" applyAlignment="1">
      <alignment horizontal="center" vertical="center" wrapText="1"/>
    </xf>
    <xf numFmtId="10" fontId="43" fillId="28" borderId="2" xfId="0" applyNumberFormat="1" applyFont="1" applyFill="1" applyBorder="1" applyAlignment="1">
      <alignment horizontal="center" vertical="center" wrapText="1"/>
    </xf>
    <xf numFmtId="1" fontId="52" fillId="6" borderId="2" xfId="0" applyNumberFormat="1" applyFont="1" applyFill="1" applyBorder="1" applyAlignment="1" applyProtection="1">
      <alignment horizontal="center" vertical="center" wrapText="1"/>
      <protection hidden="1"/>
    </xf>
    <xf numFmtId="1" fontId="52" fillId="15" borderId="2" xfId="0" applyNumberFormat="1" applyFont="1" applyFill="1" applyBorder="1" applyAlignment="1" applyProtection="1">
      <alignment horizontal="center" vertical="center" wrapText="1"/>
      <protection hidden="1"/>
    </xf>
    <xf numFmtId="168" fontId="52" fillId="30" borderId="2" xfId="0" applyNumberFormat="1" applyFont="1" applyFill="1" applyBorder="1" applyAlignment="1">
      <alignment horizontal="center" vertical="center"/>
    </xf>
    <xf numFmtId="164" fontId="59" fillId="6" borderId="2" xfId="0" applyNumberFormat="1" applyFont="1" applyFill="1" applyBorder="1" applyAlignment="1" applyProtection="1">
      <alignment horizontal="center" vertical="center"/>
      <protection hidden="1"/>
    </xf>
    <xf numFmtId="0" fontId="59" fillId="6" borderId="2" xfId="0" applyFont="1" applyFill="1" applyBorder="1" applyAlignment="1">
      <alignment horizontal="center" vertical="center"/>
    </xf>
    <xf numFmtId="0" fontId="49" fillId="6" borderId="2" xfId="0" applyFont="1" applyFill="1" applyBorder="1" applyAlignment="1">
      <alignment horizontal="center" vertical="center" wrapText="1"/>
    </xf>
    <xf numFmtId="164" fontId="52" fillId="17" borderId="2" xfId="0" applyNumberFormat="1" applyFont="1" applyFill="1" applyBorder="1" applyAlignment="1" applyProtection="1">
      <alignment horizontal="center" vertical="center" wrapText="1"/>
      <protection hidden="1"/>
    </xf>
    <xf numFmtId="164" fontId="52" fillId="17" borderId="2" xfId="0" applyNumberFormat="1" applyFont="1" applyFill="1" applyBorder="1" applyAlignment="1" applyProtection="1">
      <alignment horizontal="center" vertical="center"/>
      <protection hidden="1"/>
    </xf>
    <xf numFmtId="0" fontId="52" fillId="17" borderId="2" xfId="0" applyFont="1" applyFill="1" applyBorder="1" applyAlignment="1">
      <alignment horizontal="center" vertical="center"/>
    </xf>
    <xf numFmtId="0" fontId="52" fillId="6" borderId="12" xfId="0" applyFont="1" applyFill="1" applyBorder="1" applyAlignment="1">
      <alignment horizontal="center" vertical="center"/>
    </xf>
    <xf numFmtId="169" fontId="52" fillId="6" borderId="2" xfId="0" applyNumberFormat="1" applyFont="1" applyFill="1" applyBorder="1" applyAlignment="1" applyProtection="1">
      <alignment horizontal="center" vertical="center" wrapText="1"/>
      <protection hidden="1"/>
    </xf>
    <xf numFmtId="168" fontId="52" fillId="6" borderId="2" xfId="0" applyNumberFormat="1" applyFont="1" applyFill="1" applyBorder="1" applyAlignment="1" applyProtection="1">
      <alignment horizontal="center" vertical="center"/>
      <protection hidden="1"/>
    </xf>
    <xf numFmtId="0" fontId="52" fillId="0" borderId="2" xfId="0" applyFont="1" applyBorder="1" applyAlignment="1">
      <alignment horizontal="center" wrapText="1"/>
    </xf>
    <xf numFmtId="0" fontId="52" fillId="0" borderId="12" xfId="0" applyFont="1" applyBorder="1" applyAlignment="1">
      <alignment horizontal="center" vertical="center" wrapText="1"/>
    </xf>
    <xf numFmtId="168" fontId="61" fillId="31" borderId="2" xfId="0" applyNumberFormat="1" applyFont="1" applyFill="1" applyBorder="1" applyAlignment="1">
      <alignment horizontal="center" vertical="center"/>
    </xf>
    <xf numFmtId="0" fontId="62" fillId="3" borderId="0" xfId="0" applyFont="1" applyFill="1"/>
    <xf numFmtId="0" fontId="63" fillId="5" borderId="0" xfId="0" applyFont="1" applyFill="1" applyAlignment="1">
      <alignment vertical="center"/>
    </xf>
    <xf numFmtId="0" fontId="62" fillId="5" borderId="0" xfId="0" applyFont="1" applyFill="1"/>
    <xf numFmtId="10" fontId="56" fillId="14" borderId="2" xfId="0" applyNumberFormat="1" applyFont="1" applyFill="1" applyBorder="1" applyAlignment="1">
      <alignment horizontal="center" vertical="center"/>
    </xf>
    <xf numFmtId="0" fontId="59" fillId="6" borderId="2" xfId="0" applyFont="1" applyFill="1" applyBorder="1" applyAlignment="1">
      <alignment horizontal="center" vertical="center" wrapText="1"/>
    </xf>
    <xf numFmtId="164" fontId="59" fillId="6" borderId="2" xfId="0" applyNumberFormat="1" applyFont="1" applyFill="1" applyBorder="1" applyAlignment="1" applyProtection="1">
      <alignment horizontal="center" vertical="center" wrapText="1"/>
      <protection hidden="1"/>
    </xf>
    <xf numFmtId="0" fontId="50" fillId="6" borderId="2" xfId="0" applyFont="1" applyFill="1" applyBorder="1" applyAlignment="1">
      <alignment horizontal="center" vertical="center"/>
    </xf>
    <xf numFmtId="0" fontId="50" fillId="6" borderId="2" xfId="0" applyFont="1" applyFill="1" applyBorder="1" applyAlignment="1">
      <alignment horizontal="center" vertical="center" wrapText="1"/>
    </xf>
    <xf numFmtId="1" fontId="50" fillId="5" borderId="2" xfId="0" applyNumberFormat="1" applyFont="1" applyFill="1" applyBorder="1" applyAlignment="1">
      <alignment horizontal="center" vertical="center"/>
    </xf>
    <xf numFmtId="0" fontId="64" fillId="6" borderId="2" xfId="0" applyFont="1" applyFill="1" applyBorder="1" applyAlignment="1">
      <alignment horizontal="center" vertical="center"/>
    </xf>
    <xf numFmtId="0" fontId="44" fillId="29" borderId="2" xfId="0" applyFont="1" applyFill="1" applyBorder="1" applyAlignment="1" applyProtection="1">
      <alignment horizontal="center" vertical="center"/>
      <protection locked="0"/>
    </xf>
    <xf numFmtId="0" fontId="64" fillId="6" borderId="2" xfId="0" applyFont="1" applyFill="1" applyBorder="1" applyAlignment="1">
      <alignment horizontal="center" vertical="center" wrapText="1"/>
    </xf>
    <xf numFmtId="168" fontId="44" fillId="29" borderId="2" xfId="0" applyNumberFormat="1" applyFont="1" applyFill="1" applyBorder="1" applyAlignment="1" applyProtection="1">
      <alignment horizontal="center" vertical="center"/>
      <protection locked="0"/>
    </xf>
    <xf numFmtId="10" fontId="0" fillId="0" borderId="13" xfId="5" applyNumberFormat="1" applyFont="1" applyFill="1" applyBorder="1" applyAlignment="1">
      <alignment horizontal="center"/>
    </xf>
    <xf numFmtId="0" fontId="4" fillId="27" borderId="16" xfId="0" applyFont="1" applyFill="1" applyBorder="1" applyAlignment="1">
      <alignment vertical="center"/>
    </xf>
    <xf numFmtId="0" fontId="4" fillId="27" borderId="0" xfId="0" applyFont="1" applyFill="1" applyAlignment="1">
      <alignment vertical="center"/>
    </xf>
    <xf numFmtId="0" fontId="4" fillId="27" borderId="16" xfId="0" applyFont="1" applyFill="1" applyBorder="1"/>
    <xf numFmtId="0" fontId="4" fillId="27" borderId="0" xfId="0" applyFont="1" applyFill="1"/>
    <xf numFmtId="0" fontId="5" fillId="27" borderId="16" xfId="0" applyFont="1" applyFill="1" applyBorder="1"/>
    <xf numFmtId="0" fontId="5" fillId="27" borderId="0" xfId="0" applyFont="1" applyFill="1"/>
    <xf numFmtId="0" fontId="65" fillId="0" borderId="2" xfId="0" applyFont="1" applyBorder="1" applyAlignment="1">
      <alignment horizontal="center" vertical="center" wrapText="1"/>
    </xf>
    <xf numFmtId="0" fontId="65" fillId="6" borderId="2" xfId="0" applyFont="1" applyFill="1" applyBorder="1" applyAlignment="1">
      <alignment horizontal="center" vertical="center" wrapText="1"/>
    </xf>
    <xf numFmtId="10" fontId="65" fillId="0" borderId="2" xfId="0" applyNumberFormat="1" applyFont="1" applyBorder="1" applyAlignment="1">
      <alignment horizontal="center" vertical="center" wrapText="1"/>
    </xf>
    <xf numFmtId="164" fontId="65" fillId="6" borderId="2" xfId="0" applyNumberFormat="1" applyFont="1" applyFill="1" applyBorder="1" applyAlignment="1" applyProtection="1">
      <alignment horizontal="center" vertical="center" wrapText="1"/>
      <protection hidden="1"/>
    </xf>
    <xf numFmtId="164" fontId="65" fillId="6" borderId="2" xfId="0" applyNumberFormat="1" applyFont="1" applyFill="1" applyBorder="1" applyAlignment="1" applyProtection="1">
      <alignment horizontal="center" vertical="center"/>
      <protection hidden="1"/>
    </xf>
    <xf numFmtId="0" fontId="65" fillId="6" borderId="2" xfId="0" applyFont="1" applyFill="1" applyBorder="1" applyAlignment="1">
      <alignment horizontal="center" vertical="center"/>
    </xf>
    <xf numFmtId="0" fontId="65" fillId="0" borderId="2" xfId="0" applyFont="1" applyBorder="1" applyAlignment="1">
      <alignment horizontal="center" vertical="center"/>
    </xf>
    <xf numFmtId="0" fontId="65" fillId="0" borderId="12" xfId="0" applyFont="1" applyBorder="1" applyAlignment="1">
      <alignment horizontal="center" vertical="center"/>
    </xf>
    <xf numFmtId="0" fontId="65" fillId="5" borderId="16" xfId="0" applyFont="1" applyFill="1" applyBorder="1"/>
    <xf numFmtId="0" fontId="65" fillId="5" borderId="0" xfId="0" applyFont="1" applyFill="1"/>
    <xf numFmtId="10" fontId="66" fillId="11" borderId="2" xfId="0" applyNumberFormat="1" applyFont="1" applyFill="1" applyBorder="1" applyAlignment="1">
      <alignment horizontal="center" vertical="center"/>
    </xf>
    <xf numFmtId="168" fontId="67" fillId="12" borderId="2" xfId="0" applyNumberFormat="1" applyFont="1" applyFill="1" applyBorder="1" applyAlignment="1">
      <alignment horizontal="center" vertical="center"/>
    </xf>
    <xf numFmtId="10" fontId="66" fillId="14" borderId="2" xfId="0" applyNumberFormat="1" applyFont="1" applyFill="1" applyBorder="1" applyAlignment="1">
      <alignment horizontal="center" vertical="center"/>
    </xf>
    <xf numFmtId="168" fontId="43" fillId="13" borderId="2" xfId="0" applyNumberFormat="1" applyFont="1" applyFill="1" applyBorder="1" applyAlignment="1">
      <alignment horizontal="center" vertical="center"/>
    </xf>
    <xf numFmtId="168" fontId="45" fillId="12" borderId="2" xfId="0" applyNumberFormat="1" applyFont="1" applyFill="1" applyBorder="1" applyAlignment="1">
      <alignment horizontal="center" vertical="center"/>
    </xf>
    <xf numFmtId="1" fontId="65" fillId="6" borderId="2" xfId="0" applyNumberFormat="1" applyFont="1" applyFill="1" applyBorder="1" applyAlignment="1" applyProtection="1">
      <alignment horizontal="center" vertical="center"/>
      <protection hidden="1"/>
    </xf>
    <xf numFmtId="164" fontId="65" fillId="17" borderId="2" xfId="0" applyNumberFormat="1" applyFont="1" applyFill="1" applyBorder="1" applyAlignment="1" applyProtection="1">
      <alignment horizontal="center" vertical="center" wrapText="1"/>
      <protection hidden="1"/>
    </xf>
    <xf numFmtId="168" fontId="67" fillId="6" borderId="2" xfId="0" applyNumberFormat="1" applyFont="1" applyFill="1" applyBorder="1" applyAlignment="1">
      <alignment horizontal="center" vertical="center"/>
    </xf>
    <xf numFmtId="10" fontId="66" fillId="6" borderId="2" xfId="0" applyNumberFormat="1" applyFont="1" applyFill="1" applyBorder="1" applyAlignment="1">
      <alignment horizontal="center" vertical="center"/>
    </xf>
    <xf numFmtId="168" fontId="43" fillId="6" borderId="2" xfId="0" applyNumberFormat="1" applyFont="1" applyFill="1" applyBorder="1" applyAlignment="1">
      <alignment horizontal="center" vertical="center"/>
    </xf>
    <xf numFmtId="164" fontId="65" fillId="17" borderId="2" xfId="0" applyNumberFormat="1" applyFont="1" applyFill="1" applyBorder="1" applyAlignment="1" applyProtection="1">
      <alignment horizontal="center" vertical="center"/>
      <protection hidden="1"/>
    </xf>
    <xf numFmtId="0" fontId="65" fillId="17" borderId="2" xfId="0" applyFont="1" applyFill="1" applyBorder="1" applyAlignment="1">
      <alignment horizontal="center" vertical="center"/>
    </xf>
    <xf numFmtId="0" fontId="65" fillId="6" borderId="12" xfId="0" applyFont="1" applyFill="1" applyBorder="1" applyAlignment="1">
      <alignment horizontal="center" vertical="center"/>
    </xf>
    <xf numFmtId="0" fontId="65" fillId="3" borderId="0" xfId="0" applyFont="1" applyFill="1"/>
    <xf numFmtId="0" fontId="69" fillId="5" borderId="16" xfId="0" applyFont="1" applyFill="1" applyBorder="1" applyAlignment="1">
      <alignment vertical="center"/>
    </xf>
    <xf numFmtId="0" fontId="69" fillId="5" borderId="0" xfId="0" applyFont="1" applyFill="1" applyAlignment="1">
      <alignment vertical="center"/>
    </xf>
    <xf numFmtId="0" fontId="52" fillId="5" borderId="16" xfId="0" applyFont="1" applyFill="1" applyBorder="1"/>
    <xf numFmtId="0" fontId="52" fillId="5" borderId="0" xfId="0" applyFont="1" applyFill="1"/>
    <xf numFmtId="0" fontId="48" fillId="5" borderId="16" xfId="0" applyFont="1" applyFill="1" applyBorder="1"/>
    <xf numFmtId="0" fontId="48" fillId="5" borderId="0" xfId="0" applyFont="1" applyFill="1"/>
    <xf numFmtId="0" fontId="5" fillId="0" borderId="0" xfId="0" applyFont="1"/>
    <xf numFmtId="0" fontId="5" fillId="27" borderId="0" xfId="0" applyFont="1" applyFill="1" applyAlignment="1">
      <alignment horizontal="center"/>
    </xf>
    <xf numFmtId="10" fontId="5" fillId="27" borderId="0" xfId="0" applyNumberFormat="1" applyFont="1" applyFill="1" applyAlignment="1">
      <alignment horizontal="center"/>
    </xf>
    <xf numFmtId="10" fontId="30" fillId="27" borderId="0" xfId="0" applyNumberFormat="1" applyFont="1" applyFill="1" applyAlignment="1">
      <alignment horizontal="center"/>
    </xf>
    <xf numFmtId="0" fontId="5" fillId="27" borderId="0" xfId="0" applyFont="1" applyFill="1" applyAlignment="1">
      <alignment horizontal="center" vertical="center"/>
    </xf>
    <xf numFmtId="0" fontId="5" fillId="0" borderId="16" xfId="0" applyFont="1" applyBorder="1"/>
    <xf numFmtId="0" fontId="71" fillId="0" borderId="16" xfId="0" applyFont="1" applyBorder="1"/>
    <xf numFmtId="0" fontId="71" fillId="0" borderId="0" xfId="0" applyFont="1"/>
    <xf numFmtId="0" fontId="65" fillId="27" borderId="0" xfId="0" applyFont="1" applyFill="1"/>
    <xf numFmtId="0" fontId="65" fillId="27" borderId="0" xfId="0" applyFont="1" applyFill="1" applyAlignment="1">
      <alignment horizontal="center"/>
    </xf>
    <xf numFmtId="10" fontId="65" fillId="27" borderId="0" xfId="0" applyNumberFormat="1" applyFont="1" applyFill="1"/>
    <xf numFmtId="10" fontId="68" fillId="27" borderId="0" xfId="0" applyNumberFormat="1" applyFont="1" applyFill="1"/>
    <xf numFmtId="0" fontId="65" fillId="27" borderId="0" xfId="0" applyFont="1" applyFill="1" applyAlignment="1">
      <alignment horizontal="center" vertical="center"/>
    </xf>
    <xf numFmtId="10" fontId="0" fillId="0" borderId="6" xfId="0" applyNumberFormat="1" applyBorder="1" applyAlignment="1">
      <alignment horizontal="center" vertical="center"/>
    </xf>
    <xf numFmtId="10" fontId="73" fillId="0" borderId="0" xfId="13" applyNumberFormat="1" applyFont="1" applyFill="1"/>
    <xf numFmtId="10" fontId="74" fillId="0" borderId="0" xfId="13" applyNumberFormat="1" applyFont="1" applyFill="1"/>
    <xf numFmtId="10" fontId="73" fillId="0" borderId="0" xfId="13" applyNumberFormat="1" applyFont="1"/>
    <xf numFmtId="10" fontId="74" fillId="0" borderId="0" xfId="13" applyNumberFormat="1" applyFont="1"/>
    <xf numFmtId="10" fontId="6" fillId="0" borderId="0" xfId="16" applyNumberFormat="1" applyFont="1"/>
    <xf numFmtId="10" fontId="6" fillId="0" borderId="0" xfId="14" applyNumberFormat="1" applyFont="1"/>
    <xf numFmtId="0" fontId="52" fillId="6" borderId="2" xfId="0" applyFont="1" applyFill="1" applyBorder="1" applyAlignment="1" applyProtection="1">
      <alignment horizontal="center" vertical="center" wrapText="1"/>
      <protection hidden="1"/>
    </xf>
    <xf numFmtId="10" fontId="6" fillId="0" borderId="0" xfId="0" applyNumberFormat="1" applyFont="1" applyAlignment="1">
      <alignment horizontal="center"/>
    </xf>
    <xf numFmtId="0" fontId="75" fillId="10" borderId="0" xfId="0" applyFont="1" applyFill="1" applyAlignment="1">
      <alignment wrapText="1"/>
    </xf>
    <xf numFmtId="0" fontId="25" fillId="10" borderId="0" xfId="0" applyFont="1" applyFill="1"/>
    <xf numFmtId="0" fontId="78" fillId="5" borderId="16" xfId="0" applyFont="1" applyFill="1" applyBorder="1"/>
    <xf numFmtId="0" fontId="78" fillId="5" borderId="0" xfId="0" applyFont="1" applyFill="1"/>
    <xf numFmtId="0" fontId="46" fillId="27" borderId="12" xfId="0" applyFont="1" applyFill="1" applyBorder="1" applyAlignment="1">
      <alignment horizontal="center" vertical="center" wrapText="1"/>
    </xf>
    <xf numFmtId="0" fontId="11" fillId="2" borderId="0" xfId="0" applyFont="1" applyFill="1" applyAlignment="1">
      <alignment vertical="center" wrapText="1"/>
    </xf>
    <xf numFmtId="0" fontId="44" fillId="29" borderId="12" xfId="0" applyFont="1" applyFill="1" applyBorder="1" applyAlignment="1" applyProtection="1">
      <alignment horizontal="center" vertical="center"/>
      <protection locked="0"/>
    </xf>
    <xf numFmtId="168" fontId="44" fillId="29" borderId="12" xfId="0" applyNumberFormat="1" applyFont="1" applyFill="1" applyBorder="1" applyAlignment="1" applyProtection="1">
      <alignment horizontal="center" vertical="center"/>
      <protection locked="0"/>
    </xf>
    <xf numFmtId="1" fontId="50" fillId="5" borderId="12" xfId="0" applyNumberFormat="1" applyFont="1" applyFill="1" applyBorder="1" applyAlignment="1">
      <alignment horizontal="center" vertical="center"/>
    </xf>
    <xf numFmtId="0" fontId="26" fillId="10" borderId="4" xfId="0" applyFont="1" applyFill="1" applyBorder="1" applyAlignment="1">
      <alignment vertical="center"/>
    </xf>
    <xf numFmtId="0" fontId="26" fillId="10" borderId="5" xfId="0" applyFont="1" applyFill="1" applyBorder="1" applyAlignment="1">
      <alignment vertical="center"/>
    </xf>
    <xf numFmtId="0" fontId="26" fillId="0" borderId="0" xfId="0" applyFont="1" applyAlignment="1">
      <alignment vertical="center"/>
    </xf>
    <xf numFmtId="0" fontId="80" fillId="6" borderId="2" xfId="0" applyFont="1" applyFill="1" applyBorder="1" applyAlignment="1">
      <alignment horizontal="center" vertical="center"/>
    </xf>
    <xf numFmtId="0" fontId="80" fillId="6" borderId="2" xfId="0" applyFont="1" applyFill="1" applyBorder="1" applyAlignment="1">
      <alignment horizontal="center" vertical="center" wrapText="1"/>
    </xf>
    <xf numFmtId="0" fontId="80" fillId="6" borderId="12" xfId="0" applyFont="1" applyFill="1" applyBorder="1" applyAlignment="1">
      <alignment horizontal="center" vertical="center" wrapText="1"/>
    </xf>
    <xf numFmtId="0" fontId="51" fillId="0" borderId="2" xfId="0" applyFont="1" applyBorder="1" applyAlignment="1">
      <alignment horizontal="center" vertical="center" wrapText="1"/>
    </xf>
    <xf numFmtId="168" fontId="81" fillId="12" borderId="2" xfId="0" applyNumberFormat="1" applyFont="1" applyFill="1" applyBorder="1" applyAlignment="1">
      <alignment horizontal="center" vertical="center"/>
    </xf>
    <xf numFmtId="10" fontId="44" fillId="29" borderId="2" xfId="0" applyNumberFormat="1" applyFont="1" applyFill="1" applyBorder="1" applyAlignment="1" applyProtection="1">
      <alignment horizontal="center" vertical="center"/>
      <protection locked="0"/>
    </xf>
    <xf numFmtId="168" fontId="44" fillId="31" borderId="2" xfId="0" applyNumberFormat="1" applyFont="1" applyFill="1" applyBorder="1" applyAlignment="1">
      <alignment horizontal="center" vertical="center"/>
    </xf>
    <xf numFmtId="0" fontId="27" fillId="6" borderId="12" xfId="0" applyFont="1" applyFill="1" applyBorder="1" applyAlignment="1">
      <alignment horizontal="center" vertical="center"/>
    </xf>
    <xf numFmtId="0" fontId="26" fillId="10" borderId="2" xfId="0" applyFont="1" applyFill="1" applyBorder="1" applyAlignment="1">
      <alignment vertical="center"/>
    </xf>
    <xf numFmtId="0" fontId="26" fillId="10" borderId="12" xfId="0" applyFont="1" applyFill="1" applyBorder="1" applyAlignment="1">
      <alignment vertical="center"/>
    </xf>
    <xf numFmtId="168" fontId="51" fillId="12" borderId="2" xfId="0" applyNumberFormat="1" applyFont="1" applyFill="1" applyBorder="1" applyAlignment="1">
      <alignment horizontal="center" vertical="center"/>
    </xf>
    <xf numFmtId="164" fontId="82" fillId="6" borderId="2" xfId="0" applyNumberFormat="1" applyFont="1" applyFill="1" applyBorder="1" applyAlignment="1" applyProtection="1">
      <alignment horizontal="center" vertical="center"/>
      <protection hidden="1"/>
    </xf>
    <xf numFmtId="0" fontId="82" fillId="6" borderId="2" xfId="0" applyFont="1" applyFill="1" applyBorder="1" applyAlignment="1">
      <alignment horizontal="center" vertical="center"/>
    </xf>
    <xf numFmtId="0" fontId="82" fillId="6" borderId="12" xfId="0" applyFont="1" applyFill="1" applyBorder="1" applyAlignment="1">
      <alignment horizontal="center" vertical="center"/>
    </xf>
    <xf numFmtId="0" fontId="51" fillId="0" borderId="6" xfId="0" applyFont="1" applyBorder="1" applyAlignment="1">
      <alignment horizontal="center" vertical="center" wrapText="1"/>
    </xf>
    <xf numFmtId="168" fontId="51" fillId="12" borderId="6" xfId="0" applyNumberFormat="1" applyFont="1" applyFill="1" applyBorder="1" applyAlignment="1">
      <alignment horizontal="center" vertical="center"/>
    </xf>
    <xf numFmtId="10" fontId="44" fillId="29" borderId="6" xfId="0" applyNumberFormat="1" applyFont="1" applyFill="1" applyBorder="1" applyAlignment="1" applyProtection="1">
      <alignment horizontal="center" vertical="center"/>
      <protection locked="0"/>
    </xf>
    <xf numFmtId="168" fontId="44" fillId="31" borderId="6" xfId="0" applyNumberFormat="1" applyFont="1" applyFill="1" applyBorder="1" applyAlignment="1">
      <alignment horizontal="center" vertical="center"/>
    </xf>
    <xf numFmtId="0" fontId="28" fillId="0" borderId="0" xfId="0" applyFont="1" applyAlignment="1">
      <alignment horizontal="center" vertical="center" wrapText="1"/>
    </xf>
    <xf numFmtId="0" fontId="11" fillId="0" borderId="0" xfId="0" applyFont="1" applyAlignment="1">
      <alignment vertical="center" wrapText="1"/>
    </xf>
    <xf numFmtId="0" fontId="87" fillId="32" borderId="2" xfId="0" applyFont="1" applyFill="1" applyBorder="1" applyAlignment="1">
      <alignment horizontal="center" vertical="center" wrapText="1"/>
    </xf>
    <xf numFmtId="10" fontId="44" fillId="0" borderId="0" xfId="0" applyNumberFormat="1" applyFont="1" applyAlignment="1" applyProtection="1">
      <alignment horizontal="center" vertical="center"/>
      <protection locked="0"/>
    </xf>
    <xf numFmtId="0" fontId="54" fillId="0" borderId="16" xfId="0" applyFont="1" applyBorder="1"/>
    <xf numFmtId="0" fontId="54" fillId="0" borderId="0" xfId="0" applyFont="1"/>
    <xf numFmtId="10" fontId="56" fillId="28" borderId="2" xfId="0" applyNumberFormat="1" applyFont="1" applyFill="1" applyBorder="1" applyAlignment="1">
      <alignment horizontal="center" vertical="center"/>
    </xf>
    <xf numFmtId="168" fontId="55" fillId="33" borderId="2" xfId="0" applyNumberFormat="1" applyFont="1" applyFill="1" applyBorder="1" applyAlignment="1">
      <alignment horizontal="center" vertical="center"/>
    </xf>
    <xf numFmtId="168" fontId="49" fillId="31" borderId="2" xfId="0" applyNumberFormat="1" applyFont="1" applyFill="1" applyBorder="1" applyAlignment="1">
      <alignment horizontal="center" vertical="center"/>
    </xf>
    <xf numFmtId="170" fontId="0" fillId="0" borderId="0" xfId="0" applyNumberFormat="1" applyAlignment="1">
      <alignment horizontal="center" vertical="center"/>
    </xf>
    <xf numFmtId="10" fontId="6" fillId="5" borderId="2" xfId="0" applyNumberFormat="1" applyFont="1" applyFill="1" applyBorder="1" applyAlignment="1">
      <alignment horizontal="center"/>
    </xf>
    <xf numFmtId="9" fontId="0" fillId="5" borderId="0" xfId="0" applyNumberFormat="1" applyFill="1" applyAlignment="1">
      <alignment horizontal="center"/>
    </xf>
    <xf numFmtId="0" fontId="46" fillId="27" borderId="2" xfId="0" applyFont="1" applyFill="1" applyBorder="1" applyAlignment="1">
      <alignment horizontal="center" vertical="center"/>
    </xf>
    <xf numFmtId="0" fontId="46" fillId="27" borderId="12" xfId="0" applyFont="1" applyFill="1" applyBorder="1" applyAlignment="1">
      <alignment horizontal="center" vertical="center"/>
    </xf>
    <xf numFmtId="0" fontId="50" fillId="2" borderId="2" xfId="0" applyFont="1" applyFill="1" applyBorder="1" applyAlignment="1">
      <alignment horizontal="center" vertical="center" wrapText="1"/>
    </xf>
    <xf numFmtId="0" fontId="50" fillId="2" borderId="12" xfId="0" applyFont="1" applyFill="1" applyBorder="1" applyAlignment="1">
      <alignment horizontal="center" vertical="center" wrapText="1"/>
    </xf>
    <xf numFmtId="0" fontId="41" fillId="27" borderId="0" xfId="0" applyFont="1" applyFill="1" applyAlignment="1">
      <alignment horizontal="left" wrapText="1"/>
    </xf>
    <xf numFmtId="0" fontId="42" fillId="27" borderId="0" xfId="0" applyFont="1" applyFill="1" applyAlignment="1">
      <alignment horizontal="left"/>
    </xf>
    <xf numFmtId="0" fontId="25" fillId="27" borderId="0" xfId="0" applyFont="1" applyFill="1" applyAlignment="1">
      <alignment horizontal="left" vertical="top"/>
    </xf>
    <xf numFmtId="0" fontId="44" fillId="27" borderId="2" xfId="0" applyFont="1" applyFill="1" applyBorder="1" applyAlignment="1">
      <alignment horizontal="center" vertical="center"/>
    </xf>
    <xf numFmtId="0" fontId="54" fillId="5" borderId="2" xfId="0" applyFont="1" applyFill="1" applyBorder="1" applyAlignment="1">
      <alignment horizontal="center" vertical="center"/>
    </xf>
    <xf numFmtId="0" fontId="54" fillId="5" borderId="2" xfId="0" applyFont="1" applyFill="1" applyBorder="1" applyAlignment="1">
      <alignment horizontal="center" vertical="center" wrapText="1"/>
    </xf>
    <xf numFmtId="0" fontId="26" fillId="27" borderId="2" xfId="0" applyFont="1" applyFill="1" applyBorder="1" applyAlignment="1">
      <alignment horizontal="center" vertical="center"/>
    </xf>
    <xf numFmtId="0" fontId="26" fillId="27" borderId="12" xfId="0" applyFont="1" applyFill="1" applyBorder="1" applyAlignment="1">
      <alignment horizontal="center" vertical="center"/>
    </xf>
    <xf numFmtId="0" fontId="60" fillId="32" borderId="2" xfId="0" applyFont="1" applyFill="1" applyBorder="1" applyAlignment="1">
      <alignment horizontal="left" vertical="center" wrapText="1"/>
    </xf>
    <xf numFmtId="0" fontId="45" fillId="32" borderId="2" xfId="0" applyFont="1" applyFill="1" applyBorder="1" applyAlignment="1">
      <alignment horizontal="left" vertical="center" wrapText="1"/>
    </xf>
    <xf numFmtId="0" fontId="45" fillId="32" borderId="12" xfId="0" applyFont="1" applyFill="1" applyBorder="1" applyAlignment="1">
      <alignment horizontal="left" vertical="center" wrapText="1"/>
    </xf>
    <xf numFmtId="0" fontId="48" fillId="32" borderId="12" xfId="0" applyFont="1" applyFill="1" applyBorder="1" applyAlignment="1">
      <alignment horizontal="center" vertical="center" wrapText="1"/>
    </xf>
    <xf numFmtId="0" fontId="45" fillId="32" borderId="15" xfId="0" applyFont="1" applyFill="1" applyBorder="1" applyAlignment="1">
      <alignment horizontal="center" vertical="center" wrapText="1"/>
    </xf>
    <xf numFmtId="0" fontId="45" fillId="32" borderId="13" xfId="0" applyFont="1" applyFill="1" applyBorder="1" applyAlignment="1">
      <alignment horizontal="center" vertical="center" wrapText="1"/>
    </xf>
    <xf numFmtId="0" fontId="47" fillId="32" borderId="2" xfId="0" applyFont="1" applyFill="1" applyBorder="1" applyAlignment="1">
      <alignment horizontal="left" vertical="center" wrapText="1"/>
    </xf>
    <xf numFmtId="0" fontId="47" fillId="32" borderId="12" xfId="0" applyFont="1" applyFill="1" applyBorder="1" applyAlignment="1">
      <alignment horizontal="left" vertical="center" wrapText="1"/>
    </xf>
    <xf numFmtId="0" fontId="43" fillId="27" borderId="2" xfId="0" applyFont="1" applyFill="1" applyBorder="1" applyAlignment="1">
      <alignment horizontal="center" vertical="center"/>
    </xf>
    <xf numFmtId="0" fontId="43" fillId="27" borderId="12" xfId="0" applyFont="1" applyFill="1" applyBorder="1" applyAlignment="1">
      <alignment horizontal="center" vertical="center"/>
    </xf>
    <xf numFmtId="0" fontId="48" fillId="32" borderId="2" xfId="0" applyFont="1" applyFill="1" applyBorder="1" applyAlignment="1">
      <alignment horizontal="center" vertical="center" wrapText="1"/>
    </xf>
    <xf numFmtId="0" fontId="75" fillId="27" borderId="0" xfId="0" applyFont="1" applyFill="1" applyAlignment="1">
      <alignment horizontal="center" wrapText="1"/>
    </xf>
    <xf numFmtId="0" fontId="46" fillId="27" borderId="0" xfId="0" applyFont="1" applyFill="1" applyAlignment="1">
      <alignment horizontal="center" wrapText="1"/>
    </xf>
    <xf numFmtId="0" fontId="76" fillId="27" borderId="0" xfId="0" applyFont="1" applyFill="1" applyAlignment="1">
      <alignment horizontal="center" wrapText="1"/>
    </xf>
    <xf numFmtId="0" fontId="77" fillId="27" borderId="0" xfId="0" applyFont="1" applyFill="1" applyAlignment="1">
      <alignment horizontal="center"/>
    </xf>
    <xf numFmtId="0" fontId="46" fillId="27" borderId="2" xfId="0" applyFont="1" applyFill="1" applyBorder="1" applyAlignment="1">
      <alignment horizontal="center" vertical="center" wrapText="1"/>
    </xf>
    <xf numFmtId="0" fontId="50" fillId="32" borderId="23" xfId="0" applyFont="1" applyFill="1" applyBorder="1" applyAlignment="1">
      <alignment horizontal="left" vertical="top" wrapText="1" indent="1"/>
    </xf>
    <xf numFmtId="0" fontId="50" fillId="32" borderId="24" xfId="0" applyFont="1" applyFill="1" applyBorder="1" applyAlignment="1">
      <alignment horizontal="left" vertical="top" wrapText="1" indent="1"/>
    </xf>
    <xf numFmtId="0" fontId="50" fillId="32" borderId="25" xfId="0" applyFont="1" applyFill="1" applyBorder="1" applyAlignment="1">
      <alignment horizontal="left" vertical="top" wrapText="1" indent="1"/>
    </xf>
    <xf numFmtId="0" fontId="50" fillId="32" borderId="26" xfId="0" applyFont="1" applyFill="1" applyBorder="1" applyAlignment="1">
      <alignment horizontal="left" vertical="top" wrapText="1" indent="1"/>
    </xf>
    <xf numFmtId="0" fontId="50" fillId="32" borderId="27" xfId="0" applyFont="1" applyFill="1" applyBorder="1" applyAlignment="1">
      <alignment horizontal="left" vertical="top" wrapText="1" indent="1"/>
    </xf>
    <xf numFmtId="0" fontId="50" fillId="32" borderId="28" xfId="0" applyFont="1" applyFill="1" applyBorder="1" applyAlignment="1">
      <alignment horizontal="left" vertical="top" wrapText="1" indent="1"/>
    </xf>
    <xf numFmtId="0" fontId="79" fillId="5" borderId="2" xfId="0" applyFont="1" applyFill="1" applyBorder="1" applyAlignment="1">
      <alignment horizontal="center" vertical="center" wrapText="1"/>
    </xf>
    <xf numFmtId="0" fontId="28" fillId="0" borderId="0" xfId="0" applyFont="1" applyAlignment="1">
      <alignment horizontal="center" vertical="center" wrapText="1"/>
    </xf>
    <xf numFmtId="0" fontId="0" fillId="0" borderId="0" xfId="0" applyAlignment="1">
      <alignment horizontal="center" vertical="center" wrapText="1"/>
    </xf>
    <xf numFmtId="0" fontId="46" fillId="27" borderId="15" xfId="0" applyFont="1" applyFill="1" applyBorder="1" applyAlignment="1">
      <alignment horizontal="center" vertical="center"/>
    </xf>
    <xf numFmtId="0" fontId="46" fillId="27" borderId="3" xfId="0" applyFont="1" applyFill="1" applyBorder="1" applyAlignment="1">
      <alignment horizontal="center" vertical="center"/>
    </xf>
    <xf numFmtId="0" fontId="46" fillId="27" borderId="10" xfId="0" applyFont="1" applyFill="1" applyBorder="1" applyAlignment="1">
      <alignment horizontal="center" vertical="center"/>
    </xf>
    <xf numFmtId="0" fontId="46" fillId="27" borderId="13" xfId="0" applyFont="1" applyFill="1" applyBorder="1" applyAlignment="1">
      <alignment horizontal="center" vertical="center"/>
    </xf>
    <xf numFmtId="0" fontId="46" fillId="10" borderId="12" xfId="0" applyFont="1" applyFill="1" applyBorder="1" applyAlignment="1">
      <alignment horizontal="center" vertical="center"/>
    </xf>
    <xf numFmtId="0" fontId="46" fillId="10" borderId="15" xfId="0" applyFont="1" applyFill="1" applyBorder="1" applyAlignment="1">
      <alignment horizontal="center" vertical="center"/>
    </xf>
    <xf numFmtId="0" fontId="46" fillId="10" borderId="3" xfId="0" applyFont="1" applyFill="1" applyBorder="1" applyAlignment="1">
      <alignment horizontal="center" vertical="center"/>
    </xf>
    <xf numFmtId="0" fontId="46" fillId="10" borderId="10" xfId="0" applyFont="1" applyFill="1" applyBorder="1" applyAlignment="1">
      <alignment horizontal="center" vertical="center"/>
    </xf>
    <xf numFmtId="0" fontId="46" fillId="10" borderId="13" xfId="0" applyFont="1" applyFill="1" applyBorder="1" applyAlignment="1">
      <alignment horizontal="center" vertical="center"/>
    </xf>
    <xf numFmtId="0" fontId="28" fillId="32" borderId="12" xfId="0" applyFont="1" applyFill="1" applyBorder="1" applyAlignment="1">
      <alignment horizontal="center" vertical="top" wrapText="1"/>
    </xf>
    <xf numFmtId="0" fontId="0" fillId="32" borderId="15" xfId="0" applyFill="1" applyBorder="1" applyAlignment="1">
      <alignment horizontal="center" vertical="top" wrapText="1"/>
    </xf>
    <xf numFmtId="0" fontId="0" fillId="32" borderId="13" xfId="0" applyFill="1" applyBorder="1" applyAlignment="1">
      <alignment horizontal="center" vertical="top" wrapText="1"/>
    </xf>
    <xf numFmtId="0" fontId="26" fillId="10" borderId="2" xfId="0" applyFont="1" applyFill="1" applyBorder="1" applyAlignment="1">
      <alignment horizontal="center" vertical="center"/>
    </xf>
    <xf numFmtId="0" fontId="26" fillId="10" borderId="12" xfId="0" applyFont="1" applyFill="1" applyBorder="1" applyAlignment="1">
      <alignment horizontal="center" vertical="center"/>
    </xf>
    <xf numFmtId="0" fontId="70" fillId="32" borderId="2" xfId="0" applyFont="1" applyFill="1" applyBorder="1" applyAlignment="1">
      <alignment horizontal="left" vertical="center" wrapText="1"/>
    </xf>
    <xf numFmtId="0" fontId="11" fillId="6" borderId="0" xfId="11" applyFont="1" applyFill="1" applyAlignment="1">
      <alignment horizontal="center" vertical="center"/>
    </xf>
    <xf numFmtId="0" fontId="11" fillId="6" borderId="0" xfId="0" applyFont="1" applyFill="1" applyAlignment="1">
      <alignment horizontal="center" vertical="center"/>
    </xf>
    <xf numFmtId="0" fontId="11" fillId="6" borderId="0" xfId="0" applyFont="1" applyFill="1"/>
    <xf numFmtId="0" fontId="26" fillId="7" borderId="2" xfId="0" applyFont="1" applyFill="1" applyBorder="1" applyAlignment="1">
      <alignment horizontal="left" vertical="center"/>
    </xf>
    <xf numFmtId="0" fontId="14" fillId="6" borderId="12" xfId="0" applyFont="1" applyFill="1" applyBorder="1" applyAlignment="1">
      <alignment horizontal="center"/>
    </xf>
    <xf numFmtId="0" fontId="14" fillId="6" borderId="15" xfId="0" applyFont="1" applyFill="1" applyBorder="1" applyAlignment="1">
      <alignment horizontal="center"/>
    </xf>
    <xf numFmtId="0" fontId="14" fillId="6" borderId="13" xfId="0" applyFont="1" applyFill="1" applyBorder="1" applyAlignment="1">
      <alignment horizontal="center"/>
    </xf>
    <xf numFmtId="0" fontId="19" fillId="0" borderId="7" xfId="0" applyFont="1" applyBorder="1" applyAlignment="1">
      <alignment horizontal="left"/>
    </xf>
    <xf numFmtId="0" fontId="19" fillId="0" borderId="8" xfId="0" applyFont="1" applyBorder="1" applyAlignment="1">
      <alignment horizontal="left"/>
    </xf>
    <xf numFmtId="0" fontId="19" fillId="0" borderId="9" xfId="0" applyFont="1" applyBorder="1" applyAlignment="1">
      <alignment horizontal="left"/>
    </xf>
    <xf numFmtId="0" fontId="35" fillId="18" borderId="17" xfId="0" applyFont="1" applyFill="1" applyBorder="1" applyAlignment="1">
      <alignment vertical="top" textRotation="255"/>
    </xf>
    <xf numFmtId="0" fontId="35" fillId="4" borderId="17" xfId="0" applyFont="1" applyFill="1" applyBorder="1" applyAlignment="1">
      <alignment vertical="top" textRotation="255"/>
    </xf>
    <xf numFmtId="1" fontId="32" fillId="16" borderId="6" xfId="6" applyNumberFormat="1" applyFont="1" applyFill="1" applyBorder="1" applyAlignment="1">
      <alignment horizontal="center" vertical="center" wrapText="1"/>
    </xf>
  </cellXfs>
  <cellStyles count="17">
    <cellStyle name="Comma" xfId="2" builtinId="3"/>
    <cellStyle name="Comma 2" xfId="6" xr:uid="{00000000-0005-0000-0000-000001000000}"/>
    <cellStyle name="Comma 3" xfId="9" xr:uid="{00000000-0005-0000-0000-000002000000}"/>
    <cellStyle name="Comma 4" xfId="15" xr:uid="{939F9712-F8B2-4ACE-A01F-B6DC168FF3ED}"/>
    <cellStyle name="Currency" xfId="3" builtinId="4"/>
    <cellStyle name="Currency 2" xfId="7" xr:uid="{00000000-0005-0000-0000-000004000000}"/>
    <cellStyle name="Normal" xfId="0" builtinId="0"/>
    <cellStyle name="Normal 2" xfId="8" xr:uid="{00000000-0005-0000-0000-000006000000}"/>
    <cellStyle name="Normal 3" xfId="11" xr:uid="{52AACDE1-E991-439B-8FAD-BDF223CFC61F}"/>
    <cellStyle name="Normal 4" xfId="12" xr:uid="{C71ACED4-6804-478D-A9F0-563D49F8935C}"/>
    <cellStyle name="Normal 5" xfId="14" xr:uid="{1543D8D3-2810-4206-A812-DF376391C481}"/>
    <cellStyle name="Percent" xfId="1" builtinId="5"/>
    <cellStyle name="Percent 2" xfId="5" xr:uid="{00000000-0005-0000-0000-000008000000}"/>
    <cellStyle name="Percent 3" xfId="10" xr:uid="{00000000-0005-0000-0000-000009000000}"/>
    <cellStyle name="Percent 4" xfId="13" xr:uid="{E3D58681-0C65-49E0-8ADF-C4EC0256B139}"/>
    <cellStyle name="Percent 5" xfId="16" xr:uid="{07D9A163-C3DA-41DE-9004-76CF108583AF}"/>
    <cellStyle name="Percent 8" xfId="4" xr:uid="{00000000-0005-0000-0000-00000A000000}"/>
  </cellStyles>
  <dxfs count="39">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9" defaultPivotStyle="PivotStyleLight16"/>
  <colors>
    <mruColors>
      <color rgb="FF43CEAB"/>
      <color rgb="FF00AED3"/>
      <color rgb="FFF0B52B"/>
      <color rgb="FFBE5500"/>
      <color rgb="FFE9BC1B"/>
      <color rgb="FFF7F1ED"/>
      <color rgb="FF06163A"/>
      <color rgb="FFB5B5B5"/>
      <color rgb="FF0A3F72"/>
      <color rgb="FF8BC5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1469091</xdr:colOff>
      <xdr:row>0</xdr:row>
      <xdr:rowOff>514292</xdr:rowOff>
    </xdr:to>
    <xdr:pic>
      <xdr:nvPicPr>
        <xdr:cNvPr id="6" name="Picture 5" descr="A blue letter on a black background&#10;&#10;Description automatically generated">
          <a:extLst>
            <a:ext uri="{FF2B5EF4-FFF2-40B4-BE49-F238E27FC236}">
              <a16:creationId xmlns:a16="http://schemas.microsoft.com/office/drawing/2014/main" id="{C9E13162-C3A0-43C1-9058-9581362AD833}"/>
            </a:ext>
          </a:extLst>
        </xdr:cNvPr>
        <xdr:cNvPicPr>
          <a:picLocks noChangeAspect="1"/>
        </xdr:cNvPicPr>
      </xdr:nvPicPr>
      <xdr:blipFill>
        <a:blip xmlns:r="http://schemas.openxmlformats.org/officeDocument/2006/relationships" r:embed="rId1" cstate="screen">
          <a:extLst>
            <a:ext uri="{BEBA8EAE-BF5A-486C-A8C5-ECC9F3942E4B}">
              <a14:imgProps xmlns:a14="http://schemas.microsoft.com/office/drawing/2010/main">
                <a14:imgLayer r:embed="rId2">
                  <a14:imgEffect>
                    <a14:brightnessContrast bright="100000"/>
                  </a14:imgEffect>
                </a14:imgLayer>
              </a14:imgProps>
            </a:ext>
            <a:ext uri="{28A0092B-C50C-407E-A947-70E740481C1C}">
              <a14:useLocalDpi xmlns:a14="http://schemas.microsoft.com/office/drawing/2010/main"/>
            </a:ext>
          </a:extLst>
        </a:blip>
        <a:stretch>
          <a:fillRect/>
        </a:stretch>
      </xdr:blipFill>
      <xdr:spPr>
        <a:xfrm>
          <a:off x="0" y="0"/>
          <a:ext cx="4164666" cy="5142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1465916</xdr:colOff>
      <xdr:row>0</xdr:row>
      <xdr:rowOff>514292</xdr:rowOff>
    </xdr:to>
    <xdr:pic>
      <xdr:nvPicPr>
        <xdr:cNvPr id="2" name="Picture 1" descr="A blue letter on a black background&#10;&#10;Description automatically generated">
          <a:extLst>
            <a:ext uri="{FF2B5EF4-FFF2-40B4-BE49-F238E27FC236}">
              <a16:creationId xmlns:a16="http://schemas.microsoft.com/office/drawing/2014/main" id="{62694D0D-3DCF-4825-8804-79C99C722CC0}"/>
            </a:ext>
          </a:extLst>
        </xdr:cNvPr>
        <xdr:cNvPicPr>
          <a:picLocks noChangeAspect="1"/>
        </xdr:cNvPicPr>
      </xdr:nvPicPr>
      <xdr:blipFill>
        <a:blip xmlns:r="http://schemas.openxmlformats.org/officeDocument/2006/relationships" r:embed="rId1" cstate="screen">
          <a:extLst>
            <a:ext uri="{BEBA8EAE-BF5A-486C-A8C5-ECC9F3942E4B}">
              <a14:imgProps xmlns:a14="http://schemas.microsoft.com/office/drawing/2010/main">
                <a14:imgLayer r:embed="rId2">
                  <a14:imgEffect>
                    <a14:brightnessContrast bright="100000"/>
                  </a14:imgEffect>
                </a14:imgLayer>
              </a14:imgProps>
            </a:ext>
            <a:ext uri="{28A0092B-C50C-407E-A947-70E740481C1C}">
              <a14:useLocalDpi xmlns:a14="http://schemas.microsoft.com/office/drawing/2010/main"/>
            </a:ext>
          </a:extLst>
        </a:blip>
        <a:stretch>
          <a:fillRect/>
        </a:stretch>
      </xdr:blipFill>
      <xdr:spPr>
        <a:xfrm>
          <a:off x="0" y="0"/>
          <a:ext cx="4164666" cy="5142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1666055</xdr:colOff>
      <xdr:row>0</xdr:row>
      <xdr:rowOff>514292</xdr:rowOff>
    </xdr:to>
    <xdr:pic>
      <xdr:nvPicPr>
        <xdr:cNvPr id="2" name="Picture 1" descr="A blue letter on a black background&#10;&#10;Description automatically generated">
          <a:extLst>
            <a:ext uri="{FF2B5EF4-FFF2-40B4-BE49-F238E27FC236}">
              <a16:creationId xmlns:a16="http://schemas.microsoft.com/office/drawing/2014/main" id="{E8462BC2-7A1E-4BA8-9633-C647B63CE5F0}"/>
            </a:ext>
          </a:extLst>
        </xdr:cNvPr>
        <xdr:cNvPicPr>
          <a:picLocks noChangeAspect="1"/>
        </xdr:cNvPicPr>
      </xdr:nvPicPr>
      <xdr:blipFill>
        <a:blip xmlns:r="http://schemas.openxmlformats.org/officeDocument/2006/relationships" r:embed="rId1" cstate="screen">
          <a:extLst>
            <a:ext uri="{BEBA8EAE-BF5A-486C-A8C5-ECC9F3942E4B}">
              <a14:imgProps xmlns:a14="http://schemas.microsoft.com/office/drawing/2010/main">
                <a14:imgLayer r:embed="rId2">
                  <a14:imgEffect>
                    <a14:brightnessContrast bright="100000"/>
                  </a14:imgEffect>
                </a14:imgLayer>
              </a14:imgProps>
            </a:ext>
            <a:ext uri="{28A0092B-C50C-407E-A947-70E740481C1C}">
              <a14:useLocalDpi xmlns:a14="http://schemas.microsoft.com/office/drawing/2010/main"/>
            </a:ext>
          </a:extLst>
        </a:blip>
        <a:stretch>
          <a:fillRect/>
        </a:stretch>
      </xdr:blipFill>
      <xdr:spPr>
        <a:xfrm>
          <a:off x="0" y="0"/>
          <a:ext cx="4289399" cy="5142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1469091</xdr:colOff>
      <xdr:row>0</xdr:row>
      <xdr:rowOff>514292</xdr:rowOff>
    </xdr:to>
    <xdr:pic>
      <xdr:nvPicPr>
        <xdr:cNvPr id="6" name="Picture 5" descr="A blue letter on a black background&#10;&#10;Description automatically generated">
          <a:extLst>
            <a:ext uri="{FF2B5EF4-FFF2-40B4-BE49-F238E27FC236}">
              <a16:creationId xmlns:a16="http://schemas.microsoft.com/office/drawing/2014/main" id="{AEB06A09-E70B-4BA5-8B83-B3B58FDC530D}"/>
            </a:ext>
          </a:extLst>
        </xdr:cNvPr>
        <xdr:cNvPicPr>
          <a:picLocks noChangeAspect="1"/>
        </xdr:cNvPicPr>
      </xdr:nvPicPr>
      <xdr:blipFill>
        <a:blip xmlns:r="http://schemas.openxmlformats.org/officeDocument/2006/relationships" r:embed="rId1" cstate="screen">
          <a:extLst>
            <a:ext uri="{BEBA8EAE-BF5A-486C-A8C5-ECC9F3942E4B}">
              <a14:imgProps xmlns:a14="http://schemas.microsoft.com/office/drawing/2010/main">
                <a14:imgLayer r:embed="rId2">
                  <a14:imgEffect>
                    <a14:brightnessContrast bright="100000"/>
                  </a14:imgEffect>
                </a14:imgLayer>
              </a14:imgProps>
            </a:ext>
            <a:ext uri="{28A0092B-C50C-407E-A947-70E740481C1C}">
              <a14:useLocalDpi xmlns:a14="http://schemas.microsoft.com/office/drawing/2010/main"/>
            </a:ext>
          </a:extLst>
        </a:blip>
        <a:stretch>
          <a:fillRect/>
        </a:stretch>
      </xdr:blipFill>
      <xdr:spPr>
        <a:xfrm>
          <a:off x="0" y="0"/>
          <a:ext cx="4164666" cy="514292"/>
        </a:xfrm>
        <a:prstGeom prst="rect">
          <a:avLst/>
        </a:prstGeom>
        <a:solidFill>
          <a:srgbClr val="06163A"/>
        </a:solid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1469091</xdr:colOff>
      <xdr:row>0</xdr:row>
      <xdr:rowOff>514292</xdr:rowOff>
    </xdr:to>
    <xdr:pic>
      <xdr:nvPicPr>
        <xdr:cNvPr id="5" name="Picture 4" descr="A blue letter on a black background&#10;&#10;Description automatically generated">
          <a:extLst>
            <a:ext uri="{FF2B5EF4-FFF2-40B4-BE49-F238E27FC236}">
              <a16:creationId xmlns:a16="http://schemas.microsoft.com/office/drawing/2014/main" id="{FBFF6992-0950-49BF-A305-03A2869DB1C3}"/>
            </a:ext>
          </a:extLst>
        </xdr:cNvPr>
        <xdr:cNvPicPr>
          <a:picLocks noChangeAspect="1"/>
        </xdr:cNvPicPr>
      </xdr:nvPicPr>
      <xdr:blipFill>
        <a:blip xmlns:r="http://schemas.openxmlformats.org/officeDocument/2006/relationships" r:embed="rId1" cstate="screen">
          <a:extLst>
            <a:ext uri="{BEBA8EAE-BF5A-486C-A8C5-ECC9F3942E4B}">
              <a14:imgProps xmlns:a14="http://schemas.microsoft.com/office/drawing/2010/main">
                <a14:imgLayer r:embed="rId2">
                  <a14:imgEffect>
                    <a14:brightnessContrast bright="100000"/>
                  </a14:imgEffect>
                </a14:imgLayer>
              </a14:imgProps>
            </a:ext>
            <a:ext uri="{28A0092B-C50C-407E-A947-70E740481C1C}">
              <a14:useLocalDpi xmlns:a14="http://schemas.microsoft.com/office/drawing/2010/main"/>
            </a:ext>
          </a:extLst>
        </a:blip>
        <a:stretch>
          <a:fillRect/>
        </a:stretch>
      </xdr:blipFill>
      <xdr:spPr>
        <a:xfrm>
          <a:off x="0" y="0"/>
          <a:ext cx="4164666" cy="514292"/>
        </a:xfrm>
        <a:prstGeom prst="rect">
          <a:avLst/>
        </a:prstGeom>
        <a:solidFill>
          <a:srgbClr val="06163A"/>
        </a:solid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39997558519241921"/>
  </sheetPr>
  <dimension ref="A1:LL1145"/>
  <sheetViews>
    <sheetView tabSelected="1" showRuler="0" zoomScaleNormal="100" workbookViewId="0">
      <selection activeCell="E5" sqref="E5"/>
    </sheetView>
  </sheetViews>
  <sheetFormatPr defaultColWidth="8.5703125" defaultRowHeight="13.5" x14ac:dyDescent="0.25"/>
  <cols>
    <col min="1" max="1" width="25.7109375" style="1" customWidth="1"/>
    <col min="2" max="2" width="14.7109375" style="1" customWidth="1"/>
    <col min="3" max="3" width="9" style="1" hidden="1" customWidth="1"/>
    <col min="4" max="4" width="9.5703125" style="1" hidden="1" customWidth="1"/>
    <col min="5" max="5" width="45.7109375" style="3" customWidth="1"/>
    <col min="6" max="6" width="11.7109375" style="2" customWidth="1"/>
    <col min="7" max="7" width="45.7109375" style="1" customWidth="1"/>
    <col min="8" max="8" width="12.7109375" style="1" customWidth="1"/>
    <col min="9" max="9" width="21.5703125" style="1" customWidth="1"/>
    <col min="10" max="10" width="16.140625" style="1" hidden="1" customWidth="1"/>
    <col min="11" max="12" width="12.5703125" style="1" hidden="1" customWidth="1"/>
    <col min="13" max="13" width="6" style="1" hidden="1" customWidth="1"/>
    <col min="14" max="15" width="12.5703125" style="1" hidden="1" customWidth="1"/>
    <col min="16" max="16" width="3.28515625" style="1" hidden="1" customWidth="1"/>
    <col min="17" max="17" width="10.140625" style="1" hidden="1" customWidth="1"/>
    <col min="18" max="18" width="15.7109375" style="1" customWidth="1"/>
    <col min="19" max="19" width="26.28515625" style="2" customWidth="1"/>
    <col min="20" max="20" width="6.5703125" style="2" hidden="1" customWidth="1"/>
    <col min="21" max="21" width="17" style="139" bestFit="1" customWidth="1"/>
    <col min="22" max="22" width="18.5703125" style="3" hidden="1" customWidth="1"/>
    <col min="23" max="23" width="11" style="1" hidden="1" customWidth="1"/>
    <col min="24" max="24" width="8.5703125" style="1" hidden="1" customWidth="1"/>
    <col min="25" max="25" width="5.85546875" style="1" hidden="1" customWidth="1"/>
    <col min="26" max="26" width="18.5703125" style="1" customWidth="1"/>
    <col min="27" max="27" width="15.5703125" style="11" bestFit="1" customWidth="1"/>
    <col min="28" max="29" width="14.7109375" style="11" customWidth="1"/>
    <col min="30" max="30" width="12" style="11" customWidth="1"/>
    <col min="31" max="47" width="8.5703125" style="8"/>
    <col min="48" max="16384" width="8.5703125" style="1"/>
  </cols>
  <sheetData>
    <row r="1" spans="1:31" s="133" customFormat="1" ht="72.75" customHeight="1" x14ac:dyDescent="0.45">
      <c r="A1" s="411" t="s">
        <v>456</v>
      </c>
      <c r="B1" s="411"/>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c r="AD1" s="411"/>
      <c r="AE1" s="158"/>
    </row>
    <row r="2" spans="1:31" s="164" customFormat="1" ht="15.75" x14ac:dyDescent="0.25">
      <c r="A2" s="412" t="s">
        <v>240</v>
      </c>
      <c r="B2" s="412"/>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c r="AE2" s="163"/>
    </row>
    <row r="3" spans="1:31" s="133" customFormat="1" ht="9.9499999999999993" customHeight="1" x14ac:dyDescent="0.2">
      <c r="A3" s="413"/>
      <c r="B3" s="413"/>
      <c r="C3" s="413"/>
      <c r="D3" s="413"/>
      <c r="E3" s="413"/>
      <c r="F3" s="413"/>
      <c r="G3" s="413"/>
      <c r="H3" s="413"/>
      <c r="I3" s="413"/>
      <c r="J3" s="413"/>
      <c r="K3" s="413"/>
      <c r="L3" s="413"/>
      <c r="M3" s="413"/>
      <c r="N3" s="413"/>
      <c r="O3" s="413"/>
      <c r="P3" s="413"/>
      <c r="Q3" s="413"/>
      <c r="R3" s="413"/>
      <c r="S3" s="413"/>
      <c r="T3" s="413"/>
      <c r="U3" s="413"/>
      <c r="V3" s="413"/>
      <c r="W3" s="413"/>
      <c r="X3" s="413"/>
      <c r="Y3" s="413"/>
      <c r="Z3" s="413"/>
      <c r="AA3" s="413"/>
      <c r="AB3" s="413"/>
      <c r="AC3" s="413"/>
      <c r="AD3" s="413"/>
      <c r="AE3" s="158"/>
    </row>
    <row r="4" spans="1:31" s="8" customFormat="1" ht="20.100000000000001" customHeight="1" x14ac:dyDescent="0.25">
      <c r="A4" s="414" t="s">
        <v>6</v>
      </c>
      <c r="B4" s="414"/>
      <c r="C4" s="258"/>
      <c r="D4" s="258"/>
      <c r="E4" s="257" t="s">
        <v>35</v>
      </c>
      <c r="F4" s="409" t="s">
        <v>457</v>
      </c>
      <c r="G4" s="409"/>
      <c r="H4" s="409"/>
      <c r="I4" s="409"/>
      <c r="J4" s="409"/>
      <c r="K4" s="409"/>
      <c r="L4" s="409"/>
      <c r="M4" s="409"/>
      <c r="N4" s="409"/>
      <c r="O4" s="409"/>
      <c r="P4" s="409"/>
      <c r="Q4" s="409"/>
      <c r="R4" s="409"/>
      <c r="S4" s="409"/>
      <c r="T4" s="409"/>
      <c r="U4" s="409"/>
      <c r="V4" s="409"/>
      <c r="W4" s="409"/>
      <c r="X4" s="409"/>
      <c r="Y4" s="409"/>
      <c r="Z4" s="409"/>
      <c r="AA4" s="409"/>
      <c r="AB4" s="409"/>
      <c r="AC4" s="410"/>
      <c r="AD4" s="410"/>
      <c r="AE4" s="159"/>
    </row>
    <row r="5" spans="1:31" s="8" customFormat="1" ht="15.75" x14ac:dyDescent="0.25">
      <c r="A5" s="415" t="s">
        <v>2</v>
      </c>
      <c r="B5" s="415"/>
      <c r="C5" s="302"/>
      <c r="D5" s="302"/>
      <c r="E5" s="303">
        <v>55</v>
      </c>
      <c r="F5" s="409"/>
      <c r="G5" s="409"/>
      <c r="H5" s="409"/>
      <c r="I5" s="409"/>
      <c r="J5" s="409"/>
      <c r="K5" s="409"/>
      <c r="L5" s="409"/>
      <c r="M5" s="409"/>
      <c r="N5" s="409"/>
      <c r="O5" s="409"/>
      <c r="P5" s="409"/>
      <c r="Q5" s="409"/>
      <c r="R5" s="409"/>
      <c r="S5" s="409"/>
      <c r="T5" s="409"/>
      <c r="U5" s="409"/>
      <c r="V5" s="409"/>
      <c r="W5" s="409"/>
      <c r="X5" s="409"/>
      <c r="Y5" s="409"/>
      <c r="Z5" s="409"/>
      <c r="AA5" s="409"/>
      <c r="AB5" s="409"/>
      <c r="AC5" s="410"/>
      <c r="AD5" s="410"/>
      <c r="AE5" s="159"/>
    </row>
    <row r="6" spans="1:31" s="8" customFormat="1" ht="15.75" x14ac:dyDescent="0.25">
      <c r="A6" s="416" t="s">
        <v>9</v>
      </c>
      <c r="B6" s="416"/>
      <c r="C6" s="304"/>
      <c r="D6" s="304"/>
      <c r="E6" s="303">
        <v>65</v>
      </c>
      <c r="F6" s="409"/>
      <c r="G6" s="409"/>
      <c r="H6" s="409"/>
      <c r="I6" s="409"/>
      <c r="J6" s="409"/>
      <c r="K6" s="409"/>
      <c r="L6" s="409"/>
      <c r="M6" s="409"/>
      <c r="N6" s="409"/>
      <c r="O6" s="409"/>
      <c r="P6" s="409"/>
      <c r="Q6" s="409"/>
      <c r="R6" s="409"/>
      <c r="S6" s="409"/>
      <c r="T6" s="409"/>
      <c r="U6" s="409"/>
      <c r="V6" s="409"/>
      <c r="W6" s="409"/>
      <c r="X6" s="409"/>
      <c r="Y6" s="409"/>
      <c r="Z6" s="409"/>
      <c r="AA6" s="409"/>
      <c r="AB6" s="409"/>
      <c r="AC6" s="410"/>
      <c r="AD6" s="410"/>
      <c r="AE6" s="159"/>
    </row>
    <row r="7" spans="1:31" s="8" customFormat="1" ht="15.75" x14ac:dyDescent="0.25">
      <c r="A7" s="416" t="s">
        <v>50</v>
      </c>
      <c r="B7" s="416"/>
      <c r="C7" s="302"/>
      <c r="D7" s="302"/>
      <c r="E7" s="305">
        <v>100000</v>
      </c>
      <c r="F7" s="409"/>
      <c r="G7" s="409"/>
      <c r="H7" s="409"/>
      <c r="I7" s="409"/>
      <c r="J7" s="409"/>
      <c r="K7" s="409"/>
      <c r="L7" s="409"/>
      <c r="M7" s="409"/>
      <c r="N7" s="409"/>
      <c r="O7" s="409"/>
      <c r="P7" s="409"/>
      <c r="Q7" s="409"/>
      <c r="R7" s="409"/>
      <c r="S7" s="409"/>
      <c r="T7" s="409"/>
      <c r="U7" s="409"/>
      <c r="V7" s="409"/>
      <c r="W7" s="409"/>
      <c r="X7" s="409"/>
      <c r="Y7" s="409"/>
      <c r="Z7" s="409"/>
      <c r="AA7" s="409"/>
      <c r="AB7" s="409"/>
      <c r="AC7" s="410"/>
      <c r="AD7" s="410"/>
      <c r="AE7" s="159"/>
    </row>
    <row r="8" spans="1:31" s="8" customFormat="1" ht="30" customHeight="1" x14ac:dyDescent="0.25">
      <c r="A8" s="416" t="s">
        <v>191</v>
      </c>
      <c r="B8" s="416"/>
      <c r="C8" s="304"/>
      <c r="D8" s="304"/>
      <c r="E8" s="301">
        <f>E6-E5</f>
        <v>10</v>
      </c>
      <c r="F8" s="409"/>
      <c r="G8" s="409"/>
      <c r="H8" s="409"/>
      <c r="I8" s="409"/>
      <c r="J8" s="409"/>
      <c r="K8" s="409"/>
      <c r="L8" s="409"/>
      <c r="M8" s="409"/>
      <c r="N8" s="409"/>
      <c r="O8" s="409"/>
      <c r="P8" s="409"/>
      <c r="Q8" s="409"/>
      <c r="R8" s="409"/>
      <c r="S8" s="409"/>
      <c r="T8" s="409"/>
      <c r="U8" s="409"/>
      <c r="V8" s="409"/>
      <c r="W8" s="409"/>
      <c r="X8" s="409"/>
      <c r="Y8" s="409"/>
      <c r="Z8" s="409"/>
      <c r="AA8" s="409"/>
      <c r="AB8" s="409"/>
      <c r="AC8" s="410"/>
      <c r="AD8" s="410"/>
      <c r="AE8" s="159"/>
    </row>
    <row r="9" spans="1:31" s="8" customFormat="1" ht="30" customHeight="1" x14ac:dyDescent="0.25">
      <c r="A9" s="407" t="s">
        <v>17</v>
      </c>
      <c r="B9" s="407"/>
      <c r="C9" s="407"/>
      <c r="D9" s="407"/>
      <c r="E9" s="407"/>
      <c r="F9" s="407"/>
      <c r="G9" s="407"/>
      <c r="H9" s="407"/>
      <c r="I9" s="407"/>
      <c r="J9" s="407"/>
      <c r="K9" s="407"/>
      <c r="L9" s="407"/>
      <c r="M9" s="407"/>
      <c r="N9" s="407"/>
      <c r="O9" s="407"/>
      <c r="P9" s="407"/>
      <c r="Q9" s="407"/>
      <c r="R9" s="407"/>
      <c r="S9" s="407"/>
      <c r="T9" s="407"/>
      <c r="U9" s="407"/>
      <c r="V9" s="407"/>
      <c r="W9" s="407"/>
      <c r="X9" s="407"/>
      <c r="Y9" s="407"/>
      <c r="Z9" s="407"/>
      <c r="AA9" s="407"/>
      <c r="AB9" s="407"/>
      <c r="AC9" s="408"/>
      <c r="AD9" s="408"/>
      <c r="AE9" s="159"/>
    </row>
    <row r="10" spans="1:31" s="142" customFormat="1" ht="110.25" x14ac:dyDescent="0.2">
      <c r="A10" s="262" t="s">
        <v>147</v>
      </c>
      <c r="B10" s="263" t="s">
        <v>134</v>
      </c>
      <c r="C10" s="263" t="s">
        <v>44</v>
      </c>
      <c r="D10" s="263" t="s">
        <v>52</v>
      </c>
      <c r="E10" s="263" t="s">
        <v>48</v>
      </c>
      <c r="F10" s="263" t="s">
        <v>4</v>
      </c>
      <c r="G10" s="263" t="s">
        <v>5</v>
      </c>
      <c r="H10" s="263" t="s">
        <v>25</v>
      </c>
      <c r="I10" s="263" t="s">
        <v>12</v>
      </c>
      <c r="J10" s="263" t="s">
        <v>51</v>
      </c>
      <c r="K10" s="263" t="s">
        <v>39</v>
      </c>
      <c r="L10" s="263" t="s">
        <v>42</v>
      </c>
      <c r="M10" s="263"/>
      <c r="N10" s="263" t="s">
        <v>43</v>
      </c>
      <c r="O10" s="263" t="s">
        <v>99</v>
      </c>
      <c r="P10" s="263"/>
      <c r="Q10" s="263" t="s">
        <v>38</v>
      </c>
      <c r="R10" s="263" t="s">
        <v>49</v>
      </c>
      <c r="S10" s="263" t="s">
        <v>3</v>
      </c>
      <c r="T10" s="263" t="s">
        <v>53</v>
      </c>
      <c r="U10" s="263" t="s">
        <v>36</v>
      </c>
      <c r="V10" s="262" t="s">
        <v>45</v>
      </c>
      <c r="W10" s="263" t="s">
        <v>46</v>
      </c>
      <c r="X10" s="263" t="s">
        <v>47</v>
      </c>
      <c r="Y10" s="263" t="s">
        <v>164</v>
      </c>
      <c r="Z10" s="263" t="s">
        <v>486</v>
      </c>
      <c r="AA10" s="263" t="s">
        <v>249</v>
      </c>
      <c r="AB10" s="263" t="s">
        <v>182</v>
      </c>
      <c r="AC10" s="264" t="s">
        <v>548</v>
      </c>
      <c r="AD10" s="264" t="s">
        <v>183</v>
      </c>
      <c r="AE10" s="161"/>
    </row>
    <row r="11" spans="1:31" s="8" customFormat="1" ht="15" x14ac:dyDescent="0.25">
      <c r="A11" s="265" t="s">
        <v>241</v>
      </c>
      <c r="B11" s="259" t="s">
        <v>137</v>
      </c>
      <c r="C11" s="261">
        <v>50</v>
      </c>
      <c r="D11" s="261">
        <v>85</v>
      </c>
      <c r="E11" s="259" t="s">
        <v>73</v>
      </c>
      <c r="F11" s="267">
        <v>0.05</v>
      </c>
      <c r="G11" s="259" t="s">
        <v>1</v>
      </c>
      <c r="H11" s="259" t="s">
        <v>22</v>
      </c>
      <c r="I11" s="273" t="s">
        <v>15</v>
      </c>
      <c r="J11" s="261" t="str">
        <f>IF($E$8&gt;AA11,"MAX","")</f>
        <v/>
      </c>
      <c r="K11" s="268">
        <f>$E$7*(1+F11)^AA11</f>
        <v>162889.46267774416</v>
      </c>
      <c r="L11" s="274"/>
      <c r="M11" s="274"/>
      <c r="N11" s="274"/>
      <c r="O11" s="274"/>
      <c r="P11" s="274"/>
      <c r="Q11" s="268">
        <f>$E$7*IF(AND(X11="Double", $E$8=10, $E$6&gt;=Y11), 2, IF(W11="Simple", 1+($E$8*F11), (1+F11)^$E$8))</f>
        <v>162889.46267774416</v>
      </c>
      <c r="R11" s="269">
        <f>IF(J11="MAX",K11,Q11)</f>
        <v>162889.46267774416</v>
      </c>
      <c r="S11" s="270">
        <f>HLOOKUP($E$6,'single life agebands'!A230:AP231,2)</f>
        <v>0.06</v>
      </c>
      <c r="T11" s="261" t="b">
        <f t="shared" ref="T11:T37" si="0">OR($E$5&lt;C11,$E$5&gt;D11)</f>
        <v>0</v>
      </c>
      <c r="U11" s="292">
        <f t="shared" ref="U11:U37" si="1">IF(T11=TRUE,"N/A",V11)</f>
        <v>9773.3677606646488</v>
      </c>
      <c r="V11" s="274">
        <f t="shared" ref="V11:V31" si="2">(R11*S11)</f>
        <v>9773.3677606646488</v>
      </c>
      <c r="W11" s="271" t="s">
        <v>7</v>
      </c>
      <c r="X11" s="271" t="s">
        <v>8</v>
      </c>
      <c r="Y11" s="271">
        <v>0</v>
      </c>
      <c r="Z11" s="266" t="s">
        <v>26</v>
      </c>
      <c r="AA11" s="266">
        <v>10</v>
      </c>
      <c r="AB11" s="266" t="s">
        <v>8</v>
      </c>
      <c r="AC11" s="272" t="s">
        <v>188</v>
      </c>
      <c r="AD11" s="272" t="s">
        <v>186</v>
      </c>
      <c r="AE11" s="159"/>
    </row>
    <row r="12" spans="1:31" s="8" customFormat="1" ht="15" customHeight="1" x14ac:dyDescent="0.25">
      <c r="A12" s="265" t="s">
        <v>307</v>
      </c>
      <c r="B12" s="259" t="s">
        <v>139</v>
      </c>
      <c r="C12" s="261">
        <v>45</v>
      </c>
      <c r="D12" s="261">
        <v>80</v>
      </c>
      <c r="E12" s="259" t="s">
        <v>83</v>
      </c>
      <c r="F12" s="267">
        <v>0.06</v>
      </c>
      <c r="G12" s="259" t="s">
        <v>0</v>
      </c>
      <c r="H12" s="259" t="s">
        <v>23</v>
      </c>
      <c r="I12" s="273" t="s">
        <v>65</v>
      </c>
      <c r="J12" s="261" t="str">
        <f>IF($E$8&gt;AA12,"MAX","")</f>
        <v/>
      </c>
      <c r="K12" s="268" t="s">
        <v>40</v>
      </c>
      <c r="L12" s="274"/>
      <c r="M12" s="274"/>
      <c r="N12" s="274"/>
      <c r="O12" s="274"/>
      <c r="P12" s="274"/>
      <c r="Q12" s="268">
        <f>$E$7*IF(AND(X12="Double", $E$8=10, $E$6&gt;=Y12), 2, IF(W12="Simple", 1+($E$8*F12), (1+F12)^$E$8))</f>
        <v>160000</v>
      </c>
      <c r="R12" s="269">
        <f>IF(J12="MAX",K12,Q12)</f>
        <v>160000</v>
      </c>
      <c r="S12" s="270">
        <f>HLOOKUP($E$6,'single life agebands'!A80:BD81,2)</f>
        <v>6.2E-2</v>
      </c>
      <c r="T12" s="261" t="b">
        <f t="shared" si="0"/>
        <v>0</v>
      </c>
      <c r="U12" s="292">
        <f t="shared" si="1"/>
        <v>9920</v>
      </c>
      <c r="V12" s="274">
        <f t="shared" si="2"/>
        <v>9920</v>
      </c>
      <c r="W12" s="271" t="s">
        <v>0</v>
      </c>
      <c r="X12" s="271" t="s">
        <v>8</v>
      </c>
      <c r="Y12" s="271">
        <v>0</v>
      </c>
      <c r="Z12" s="266" t="s">
        <v>26</v>
      </c>
      <c r="AA12" s="266" t="s">
        <v>26</v>
      </c>
      <c r="AB12" s="266" t="s">
        <v>188</v>
      </c>
      <c r="AC12" s="272" t="s">
        <v>8</v>
      </c>
      <c r="AD12" s="272" t="s">
        <v>184</v>
      </c>
      <c r="AE12" s="159"/>
    </row>
    <row r="13" spans="1:31" s="8" customFormat="1" ht="30" x14ac:dyDescent="0.25">
      <c r="A13" s="265" t="s">
        <v>307</v>
      </c>
      <c r="B13" s="259" t="s">
        <v>135</v>
      </c>
      <c r="C13" s="261">
        <v>50</v>
      </c>
      <c r="D13" s="261">
        <v>80</v>
      </c>
      <c r="E13" s="259" t="s">
        <v>114</v>
      </c>
      <c r="F13" s="267">
        <v>7.0000000000000007E-2</v>
      </c>
      <c r="G13" s="259" t="s">
        <v>0</v>
      </c>
      <c r="H13" s="259" t="s">
        <v>22</v>
      </c>
      <c r="I13" s="273" t="s">
        <v>65</v>
      </c>
      <c r="J13" s="261" t="str">
        <f>IF($E$8&gt;AA13,"MAX","")</f>
        <v/>
      </c>
      <c r="K13" s="268" t="s">
        <v>40</v>
      </c>
      <c r="L13" s="274"/>
      <c r="M13" s="274"/>
      <c r="N13" s="274"/>
      <c r="O13" s="274"/>
      <c r="P13" s="274"/>
      <c r="Q13" s="268">
        <f>$E$7*IF(AND(X13="Double", $E$8=10, $E$6&gt;=Y13), 2, IF(W13="Simple", 1+($E$8*F13), (1+F13)^$E$8))</f>
        <v>170000.00000000003</v>
      </c>
      <c r="R13" s="269">
        <f>IF(J13="MAX",K13,Q13)</f>
        <v>170000.00000000003</v>
      </c>
      <c r="S13" s="270">
        <f>HLOOKUP($E$6,'single life agebands'!A84:BD85,2)</f>
        <v>6.4000000000000001E-2</v>
      </c>
      <c r="T13" s="261" t="b">
        <f t="shared" si="0"/>
        <v>0</v>
      </c>
      <c r="U13" s="292">
        <f t="shared" si="1"/>
        <v>10880.000000000002</v>
      </c>
      <c r="V13" s="274">
        <f t="shared" si="2"/>
        <v>10880.000000000002</v>
      </c>
      <c r="W13" s="271" t="s">
        <v>0</v>
      </c>
      <c r="X13" s="271" t="s">
        <v>8</v>
      </c>
      <c r="Y13" s="271">
        <v>0</v>
      </c>
      <c r="Z13" s="266" t="s">
        <v>26</v>
      </c>
      <c r="AA13" s="266" t="s">
        <v>26</v>
      </c>
      <c r="AB13" s="266" t="s">
        <v>188</v>
      </c>
      <c r="AC13" s="272" t="s">
        <v>8</v>
      </c>
      <c r="AD13" s="272" t="s">
        <v>185</v>
      </c>
      <c r="AE13" s="159"/>
    </row>
    <row r="14" spans="1:31" s="8" customFormat="1" ht="15" x14ac:dyDescent="0.25">
      <c r="A14" s="265" t="s">
        <v>165</v>
      </c>
      <c r="B14" s="259" t="s">
        <v>168</v>
      </c>
      <c r="C14" s="261">
        <v>55</v>
      </c>
      <c r="D14" s="261">
        <v>80</v>
      </c>
      <c r="E14" s="259" t="s">
        <v>166</v>
      </c>
      <c r="F14" s="267">
        <v>0.08</v>
      </c>
      <c r="G14" s="259" t="s">
        <v>0</v>
      </c>
      <c r="H14" s="259" t="s">
        <v>22</v>
      </c>
      <c r="I14" s="273" t="s">
        <v>15</v>
      </c>
      <c r="J14" s="261" t="str">
        <f>IF($E$8&gt;AA14,"MAX","")</f>
        <v/>
      </c>
      <c r="K14" s="268">
        <f>($E$7*F14)*AA14+$E$7</f>
        <v>180000</v>
      </c>
      <c r="L14" s="274"/>
      <c r="M14" s="274"/>
      <c r="N14" s="274"/>
      <c r="O14" s="274"/>
      <c r="P14" s="274"/>
      <c r="Q14" s="268">
        <f>$E$7*IF(AND(X14="Double", $E$8=10, $E$6&gt;=Y14), 2, IF(W14="Simple", 1+($E$8*F14), (1+F14)^$E$8))</f>
        <v>180000</v>
      </c>
      <c r="R14" s="269">
        <f>IF(J14="MAX",K14,Q14)</f>
        <v>180000</v>
      </c>
      <c r="S14" s="270">
        <f>HLOOKUP($E$6,'single life agebands'!A282:AY283,2)</f>
        <v>6.1499999999999999E-2</v>
      </c>
      <c r="T14" s="261" t="b">
        <f t="shared" si="0"/>
        <v>0</v>
      </c>
      <c r="U14" s="292">
        <f t="shared" si="1"/>
        <v>11070</v>
      </c>
      <c r="V14" s="274">
        <f t="shared" si="2"/>
        <v>11070</v>
      </c>
      <c r="W14" s="271" t="s">
        <v>0</v>
      </c>
      <c r="X14" s="271" t="s">
        <v>8</v>
      </c>
      <c r="Y14" s="271">
        <v>0</v>
      </c>
      <c r="Z14" s="266" t="s">
        <v>26</v>
      </c>
      <c r="AA14" s="266">
        <v>10</v>
      </c>
      <c r="AB14" s="266" t="s">
        <v>8</v>
      </c>
      <c r="AC14" s="272" t="s">
        <v>188</v>
      </c>
      <c r="AD14" s="272" t="s">
        <v>184</v>
      </c>
      <c r="AE14" s="159"/>
    </row>
    <row r="15" spans="1:31" s="8" customFormat="1" ht="15" x14ac:dyDescent="0.25">
      <c r="A15" s="265" t="s">
        <v>165</v>
      </c>
      <c r="B15" s="259" t="s">
        <v>139</v>
      </c>
      <c r="C15" s="261">
        <v>45</v>
      </c>
      <c r="D15" s="261">
        <v>80</v>
      </c>
      <c r="E15" s="259" t="s">
        <v>167</v>
      </c>
      <c r="F15" s="267">
        <v>7.4999999999999997E-2</v>
      </c>
      <c r="G15" s="259" t="s">
        <v>0</v>
      </c>
      <c r="H15" s="259" t="s">
        <v>22</v>
      </c>
      <c r="I15" s="273" t="s">
        <v>14</v>
      </c>
      <c r="J15" s="261" t="str">
        <f>IF($E$8&gt;AA15,"MAX","")</f>
        <v/>
      </c>
      <c r="K15" s="268">
        <f>($E$7*F15)*AA15+$E$7</f>
        <v>175000</v>
      </c>
      <c r="L15" s="274"/>
      <c r="M15" s="274"/>
      <c r="N15" s="274"/>
      <c r="O15" s="274"/>
      <c r="P15" s="274"/>
      <c r="Q15" s="268">
        <f>$E$7*IF(AND(X15="Double", $E$8=10, $E$6&gt;=Y15), 2, IF(W15="Simple", 1+($E$8*F15), (1+F15)^$E$8))</f>
        <v>175000</v>
      </c>
      <c r="R15" s="269">
        <f>IF(J15="MAX",K15,Q15)</f>
        <v>175000</v>
      </c>
      <c r="S15" s="270">
        <f>HLOOKUP($E$6,'single life agebands'!A286:AY287,2)</f>
        <v>5.5E-2</v>
      </c>
      <c r="T15" s="261" t="b">
        <f t="shared" si="0"/>
        <v>0</v>
      </c>
      <c r="U15" s="292">
        <f t="shared" si="1"/>
        <v>9625</v>
      </c>
      <c r="V15" s="274">
        <f t="shared" si="2"/>
        <v>9625</v>
      </c>
      <c r="W15" s="271" t="s">
        <v>0</v>
      </c>
      <c r="X15" s="271" t="s">
        <v>8</v>
      </c>
      <c r="Y15" s="271">
        <v>0</v>
      </c>
      <c r="Z15" s="266" t="s">
        <v>26</v>
      </c>
      <c r="AA15" s="266">
        <v>10</v>
      </c>
      <c r="AB15" s="266" t="s">
        <v>188</v>
      </c>
      <c r="AC15" s="272" t="s">
        <v>188</v>
      </c>
      <c r="AD15" s="272" t="s">
        <v>186</v>
      </c>
      <c r="AE15" s="159"/>
    </row>
    <row r="16" spans="1:31" s="8" customFormat="1" ht="60" x14ac:dyDescent="0.25">
      <c r="A16" s="265" t="s">
        <v>163</v>
      </c>
      <c r="B16" s="259" t="s">
        <v>135</v>
      </c>
      <c r="C16" s="261">
        <v>50</v>
      </c>
      <c r="D16" s="261">
        <v>80</v>
      </c>
      <c r="E16" s="259" t="s">
        <v>106</v>
      </c>
      <c r="F16" s="277" t="s">
        <v>108</v>
      </c>
      <c r="G16" s="259" t="s">
        <v>109</v>
      </c>
      <c r="H16" s="259" t="s">
        <v>22</v>
      </c>
      <c r="I16" s="273" t="s">
        <v>206</v>
      </c>
      <c r="J16" s="261"/>
      <c r="K16" s="268"/>
      <c r="L16" s="274"/>
      <c r="M16" s="274"/>
      <c r="N16" s="274"/>
      <c r="O16" s="274"/>
      <c r="P16" s="274"/>
      <c r="Q16" s="268"/>
      <c r="R16" s="269">
        <f>'Integrity GLIA Table'!$Q$48</f>
        <v>138000</v>
      </c>
      <c r="S16" s="270">
        <f>'Integrity GLIA Table'!Q50</f>
        <v>4.2499999999999996E-2</v>
      </c>
      <c r="T16" s="261" t="b">
        <f t="shared" si="0"/>
        <v>0</v>
      </c>
      <c r="U16" s="292">
        <f t="shared" si="1"/>
        <v>5864.9999999999991</v>
      </c>
      <c r="V16" s="274">
        <f t="shared" si="2"/>
        <v>5864.9999999999991</v>
      </c>
      <c r="W16" s="271" t="s">
        <v>0</v>
      </c>
      <c r="X16" s="271" t="s">
        <v>8</v>
      </c>
      <c r="Y16" s="271">
        <v>0</v>
      </c>
      <c r="Z16" s="266" t="s">
        <v>26</v>
      </c>
      <c r="AA16" s="266">
        <v>10</v>
      </c>
      <c r="AB16" s="266" t="s">
        <v>8</v>
      </c>
      <c r="AC16" s="272" t="s">
        <v>8</v>
      </c>
      <c r="AD16" s="272" t="s">
        <v>184</v>
      </c>
      <c r="AE16" s="159"/>
    </row>
    <row r="17" spans="1:31" s="8" customFormat="1" ht="30" x14ac:dyDescent="0.25">
      <c r="A17" s="265" t="s">
        <v>163</v>
      </c>
      <c r="B17" s="259" t="s">
        <v>139</v>
      </c>
      <c r="C17" s="261">
        <v>45</v>
      </c>
      <c r="D17" s="261">
        <v>80</v>
      </c>
      <c r="E17" s="259" t="s">
        <v>107</v>
      </c>
      <c r="F17" s="267">
        <v>0.06</v>
      </c>
      <c r="G17" s="259" t="s">
        <v>0</v>
      </c>
      <c r="H17" s="259" t="s">
        <v>22</v>
      </c>
      <c r="I17" s="273" t="s">
        <v>208</v>
      </c>
      <c r="J17" s="261" t="str">
        <f t="shared" ref="J17:J38" si="3">IF($E$8&gt;AA17,"MAX","")</f>
        <v/>
      </c>
      <c r="K17" s="268">
        <f>($E$7*F17)*AA17+$E$7</f>
        <v>160000</v>
      </c>
      <c r="L17" s="274"/>
      <c r="M17" s="274"/>
      <c r="N17" s="274"/>
      <c r="O17" s="274"/>
      <c r="P17" s="274"/>
      <c r="Q17" s="268">
        <f>$E$7*IF(AND(X17="Double", $E$8=10, $E$6&gt;=Y17), 2, IF(W17="Simple", 1+($E$8*F17), (1+F17)^$E$8))</f>
        <v>160000</v>
      </c>
      <c r="R17" s="269">
        <f t="shared" ref="R17:R37" si="4">IF(J17="MAX",K17,Q17)</f>
        <v>160000</v>
      </c>
      <c r="S17" s="270">
        <f>HLOOKUP($E$6,'single life agebands'!A274:AY275,2,FALSE)</f>
        <v>0.04</v>
      </c>
      <c r="T17" s="261" t="b">
        <f t="shared" si="0"/>
        <v>0</v>
      </c>
      <c r="U17" s="292">
        <f t="shared" si="1"/>
        <v>6400</v>
      </c>
      <c r="V17" s="274">
        <f t="shared" si="2"/>
        <v>6400</v>
      </c>
      <c r="W17" s="271" t="s">
        <v>0</v>
      </c>
      <c r="X17" s="271" t="s">
        <v>8</v>
      </c>
      <c r="Y17" s="271">
        <v>0</v>
      </c>
      <c r="Z17" s="266" t="s">
        <v>26</v>
      </c>
      <c r="AA17" s="266">
        <v>10</v>
      </c>
      <c r="AB17" s="266" t="s">
        <v>8</v>
      </c>
      <c r="AC17" s="272" t="s">
        <v>8</v>
      </c>
      <c r="AD17" s="272" t="s">
        <v>184</v>
      </c>
      <c r="AE17" s="159"/>
    </row>
    <row r="18" spans="1:31" s="8" customFormat="1" ht="60" x14ac:dyDescent="0.25">
      <c r="A18" s="265" t="s">
        <v>148</v>
      </c>
      <c r="B18" s="259" t="s">
        <v>140</v>
      </c>
      <c r="C18" s="261">
        <v>35</v>
      </c>
      <c r="D18" s="261">
        <v>80</v>
      </c>
      <c r="E18" s="259" t="s">
        <v>301</v>
      </c>
      <c r="F18" s="267">
        <v>0.05</v>
      </c>
      <c r="G18" s="259" t="s">
        <v>0</v>
      </c>
      <c r="H18" s="259" t="s">
        <v>22</v>
      </c>
      <c r="I18" s="273" t="s">
        <v>561</v>
      </c>
      <c r="J18" s="261" t="str">
        <f t="shared" si="3"/>
        <v/>
      </c>
      <c r="K18" s="268">
        <f>N18</f>
        <v>150000</v>
      </c>
      <c r="L18" s="274"/>
      <c r="M18" s="274"/>
      <c r="N18" s="274">
        <f>($E$7*F18)*AA18+$E$7</f>
        <v>150000</v>
      </c>
      <c r="O18" s="274"/>
      <c r="P18" s="274"/>
      <c r="Q18" s="268">
        <f>$E$7*IF(AND(X18="Double", $E$8=12, $E$6&gt;=Y18), 2, IF(W18="Simple", 1+($E$8*F18), (1+F18)^$E$8))</f>
        <v>150000</v>
      </c>
      <c r="R18" s="269">
        <f t="shared" si="4"/>
        <v>150000</v>
      </c>
      <c r="S18" s="270">
        <f>HLOOKUP($E$6,'single life agebands'!A200:BN201,2)</f>
        <v>0.04</v>
      </c>
      <c r="T18" s="261" t="b">
        <f t="shared" si="0"/>
        <v>0</v>
      </c>
      <c r="U18" s="292">
        <f t="shared" si="1"/>
        <v>6000</v>
      </c>
      <c r="V18" s="274">
        <f t="shared" si="2"/>
        <v>6000</v>
      </c>
      <c r="W18" s="271" t="s">
        <v>0</v>
      </c>
      <c r="X18" s="271" t="s">
        <v>8</v>
      </c>
      <c r="Y18" s="271"/>
      <c r="Z18" s="266" t="s">
        <v>26</v>
      </c>
      <c r="AA18" s="266">
        <v>10</v>
      </c>
      <c r="AB18" s="266" t="s">
        <v>188</v>
      </c>
      <c r="AC18" s="272" t="s">
        <v>8</v>
      </c>
      <c r="AD18" s="272" t="s">
        <v>186</v>
      </c>
      <c r="AE18" s="159"/>
    </row>
    <row r="19" spans="1:31" s="8" customFormat="1" ht="60" x14ac:dyDescent="0.25">
      <c r="A19" s="265" t="s">
        <v>148</v>
      </c>
      <c r="B19" s="259" t="s">
        <v>140</v>
      </c>
      <c r="C19" s="261">
        <v>35</v>
      </c>
      <c r="D19" s="261">
        <v>80</v>
      </c>
      <c r="E19" s="259" t="s">
        <v>559</v>
      </c>
      <c r="F19" s="267">
        <v>0.05</v>
      </c>
      <c r="G19" s="259" t="s">
        <v>0</v>
      </c>
      <c r="H19" s="259" t="s">
        <v>22</v>
      </c>
      <c r="I19" s="273" t="s">
        <v>562</v>
      </c>
      <c r="J19" s="261" t="str">
        <f t="shared" ref="J19" si="5">IF($E$8&gt;AA19,"MAX","")</f>
        <v/>
      </c>
      <c r="K19" s="268">
        <f>N19</f>
        <v>150000</v>
      </c>
      <c r="L19" s="274"/>
      <c r="M19" s="274"/>
      <c r="N19" s="274">
        <f>($E$7*F19)*AA19+$E$7</f>
        <v>150000</v>
      </c>
      <c r="O19" s="274"/>
      <c r="P19" s="274"/>
      <c r="Q19" s="268">
        <f>$E$7*IF(AND(X19="Double", $E$8=12, $E$6&gt;=Y19), 2, IF(W19="Simple", 1+($E$8*F19), (1+F19)^$E$8))</f>
        <v>150000</v>
      </c>
      <c r="R19" s="269">
        <f t="shared" ref="R19" si="6">IF(J19="MAX",K19,Q19)</f>
        <v>150000</v>
      </c>
      <c r="S19" s="270">
        <f>HLOOKUP($E$6,'single life agebands'!A200:BN201,2)</f>
        <v>0.04</v>
      </c>
      <c r="T19" s="261" t="b">
        <f t="shared" ref="T19" si="7">OR($E$5&lt;C19,$E$5&gt;D19)</f>
        <v>0</v>
      </c>
      <c r="U19" s="292">
        <f t="shared" ref="U19" si="8">IF(T19=TRUE,"N/A",V19)</f>
        <v>6000</v>
      </c>
      <c r="V19" s="274">
        <f t="shared" ref="V19" si="9">(R19*S19)</f>
        <v>6000</v>
      </c>
      <c r="W19" s="271" t="s">
        <v>0</v>
      </c>
      <c r="X19" s="271" t="s">
        <v>8</v>
      </c>
      <c r="Y19" s="271"/>
      <c r="Z19" s="266" t="s">
        <v>26</v>
      </c>
      <c r="AA19" s="266">
        <v>10</v>
      </c>
      <c r="AB19" s="266" t="s">
        <v>188</v>
      </c>
      <c r="AC19" s="272" t="s">
        <v>8</v>
      </c>
      <c r="AD19" s="272" t="s">
        <v>186</v>
      </c>
      <c r="AE19" s="159"/>
    </row>
    <row r="20" spans="1:31" s="8" customFormat="1" ht="60" x14ac:dyDescent="0.25">
      <c r="A20" s="265" t="s">
        <v>148</v>
      </c>
      <c r="B20" s="259" t="s">
        <v>140</v>
      </c>
      <c r="C20" s="261">
        <v>35</v>
      </c>
      <c r="D20" s="261">
        <v>80</v>
      </c>
      <c r="E20" s="259" t="s">
        <v>302</v>
      </c>
      <c r="F20" s="267">
        <v>0.06</v>
      </c>
      <c r="G20" s="259" t="s">
        <v>0</v>
      </c>
      <c r="H20" s="259" t="s">
        <v>22</v>
      </c>
      <c r="I20" s="273" t="s">
        <v>563</v>
      </c>
      <c r="J20" s="261" t="str">
        <f t="shared" si="3"/>
        <v/>
      </c>
      <c r="K20" s="268">
        <f>N20</f>
        <v>160000</v>
      </c>
      <c r="L20" s="274"/>
      <c r="M20" s="274"/>
      <c r="N20" s="274">
        <f>($E$7*F20)*AA20+$E$7</f>
        <v>160000</v>
      </c>
      <c r="O20" s="274"/>
      <c r="P20" s="274"/>
      <c r="Q20" s="268">
        <f>$E$7*IF(AND(X20="Double", $E$8=12, $E$6&gt;=Y20), 2, IF(W20="Simple", 1+($E$8*F20), (1+F20)^$E$8))</f>
        <v>160000</v>
      </c>
      <c r="R20" s="269">
        <f t="shared" si="4"/>
        <v>160000</v>
      </c>
      <c r="S20" s="270">
        <f>HLOOKUP($E$6,'single life agebands'!A204:BN205,2)</f>
        <v>5.3999999999999999E-2</v>
      </c>
      <c r="T20" s="261" t="b">
        <f t="shared" si="0"/>
        <v>0</v>
      </c>
      <c r="U20" s="292">
        <f t="shared" si="1"/>
        <v>8640</v>
      </c>
      <c r="V20" s="274">
        <f t="shared" si="2"/>
        <v>8640</v>
      </c>
      <c r="W20" s="271" t="s">
        <v>0</v>
      </c>
      <c r="X20" s="271" t="s">
        <v>8</v>
      </c>
      <c r="Y20" s="271"/>
      <c r="Z20" s="266" t="s">
        <v>26</v>
      </c>
      <c r="AA20" s="266">
        <v>10</v>
      </c>
      <c r="AB20" s="266" t="s">
        <v>188</v>
      </c>
      <c r="AC20" s="272" t="s">
        <v>8</v>
      </c>
      <c r="AD20" s="272" t="s">
        <v>186</v>
      </c>
      <c r="AE20" s="159"/>
    </row>
    <row r="21" spans="1:31" s="8" customFormat="1" ht="60" x14ac:dyDescent="0.25">
      <c r="A21" s="265" t="s">
        <v>148</v>
      </c>
      <c r="B21" s="259" t="s">
        <v>140</v>
      </c>
      <c r="C21" s="261">
        <v>35</v>
      </c>
      <c r="D21" s="261">
        <v>80</v>
      </c>
      <c r="E21" s="259" t="s">
        <v>560</v>
      </c>
      <c r="F21" s="267">
        <v>0.06</v>
      </c>
      <c r="G21" s="259" t="s">
        <v>0</v>
      </c>
      <c r="H21" s="259" t="s">
        <v>22</v>
      </c>
      <c r="I21" s="273" t="s">
        <v>564</v>
      </c>
      <c r="J21" s="261" t="str">
        <f t="shared" ref="J21" si="10">IF($E$8&gt;AA21,"MAX","")</f>
        <v/>
      </c>
      <c r="K21" s="268">
        <f>N21</f>
        <v>160000</v>
      </c>
      <c r="L21" s="274"/>
      <c r="M21" s="274"/>
      <c r="N21" s="274">
        <f>($E$7*F21)*AA21+$E$7</f>
        <v>160000</v>
      </c>
      <c r="O21" s="274"/>
      <c r="P21" s="274"/>
      <c r="Q21" s="268">
        <f>$E$7*IF(AND(X21="Double", $E$8=12, $E$6&gt;=Y21), 2, IF(W21="Simple", 1+($E$8*F21), (1+F21)^$E$8))</f>
        <v>160000</v>
      </c>
      <c r="R21" s="269">
        <f t="shared" ref="R21" si="11">IF(J21="MAX",K21,Q21)</f>
        <v>160000</v>
      </c>
      <c r="S21" s="270">
        <f>HLOOKUP($E$6,'single life agebands'!A204:BN205,2)</f>
        <v>5.3999999999999999E-2</v>
      </c>
      <c r="T21" s="261" t="b">
        <f t="shared" ref="T21" si="12">OR($E$5&lt;C21,$E$5&gt;D21)</f>
        <v>0</v>
      </c>
      <c r="U21" s="292">
        <f t="shared" ref="U21" si="13">IF(T21=TRUE,"N/A",V21)</f>
        <v>8640</v>
      </c>
      <c r="V21" s="274">
        <f t="shared" ref="V21" si="14">(R21*S21)</f>
        <v>8640</v>
      </c>
      <c r="W21" s="271" t="s">
        <v>0</v>
      </c>
      <c r="X21" s="271" t="s">
        <v>8</v>
      </c>
      <c r="Y21" s="271"/>
      <c r="Z21" s="266" t="s">
        <v>26</v>
      </c>
      <c r="AA21" s="266">
        <v>10</v>
      </c>
      <c r="AB21" s="266" t="s">
        <v>188</v>
      </c>
      <c r="AC21" s="272" t="s">
        <v>8</v>
      </c>
      <c r="AD21" s="272" t="s">
        <v>186</v>
      </c>
      <c r="AE21" s="159"/>
    </row>
    <row r="22" spans="1:31" s="8" customFormat="1" ht="60" x14ac:dyDescent="0.25">
      <c r="A22" s="265" t="s">
        <v>148</v>
      </c>
      <c r="B22" s="259" t="s">
        <v>140</v>
      </c>
      <c r="C22" s="261">
        <v>35</v>
      </c>
      <c r="D22" s="261">
        <v>80</v>
      </c>
      <c r="E22" s="259" t="s">
        <v>303</v>
      </c>
      <c r="F22" s="267">
        <v>7.0000000000000007E-2</v>
      </c>
      <c r="G22" s="259" t="s">
        <v>0</v>
      </c>
      <c r="H22" s="259" t="s">
        <v>304</v>
      </c>
      <c r="I22" s="273" t="s">
        <v>565</v>
      </c>
      <c r="J22" s="261" t="str">
        <f t="shared" si="3"/>
        <v/>
      </c>
      <c r="K22" s="268">
        <f>N22</f>
        <v>170000</v>
      </c>
      <c r="L22" s="274"/>
      <c r="M22" s="274"/>
      <c r="N22" s="274">
        <f>($E$7*F22)*AA22+$E$7</f>
        <v>170000</v>
      </c>
      <c r="O22" s="274"/>
      <c r="P22" s="274"/>
      <c r="Q22" s="268">
        <f>$E$7*IF(AND(X22="Double", $E$8=12, $E$6&gt;=Y22), 2, IF(W22="Simple", 1+($E$8*F22), (1+F22)^$E$8))</f>
        <v>170000.00000000003</v>
      </c>
      <c r="R22" s="269">
        <f t="shared" si="4"/>
        <v>170000.00000000003</v>
      </c>
      <c r="S22" s="270">
        <f>HLOOKUP($E$6,'single life agebands'!A432:BN433,2)</f>
        <v>5.8000000000000003E-2</v>
      </c>
      <c r="T22" s="261" t="b">
        <f t="shared" si="0"/>
        <v>0</v>
      </c>
      <c r="U22" s="292">
        <f t="shared" si="1"/>
        <v>9860.0000000000018</v>
      </c>
      <c r="V22" s="274">
        <f t="shared" si="2"/>
        <v>9860.0000000000018</v>
      </c>
      <c r="W22" s="271" t="s">
        <v>0</v>
      </c>
      <c r="X22" s="271" t="s">
        <v>8</v>
      </c>
      <c r="Y22" s="271"/>
      <c r="Z22" s="266" t="s">
        <v>26</v>
      </c>
      <c r="AA22" s="266">
        <v>10</v>
      </c>
      <c r="AB22" s="266" t="s">
        <v>188</v>
      </c>
      <c r="AC22" s="272" t="s">
        <v>8</v>
      </c>
      <c r="AD22" s="272" t="s">
        <v>186</v>
      </c>
      <c r="AE22" s="159"/>
    </row>
    <row r="23" spans="1:31" s="8" customFormat="1" ht="15" x14ac:dyDescent="0.25">
      <c r="A23" s="265" t="s">
        <v>149</v>
      </c>
      <c r="B23" s="259" t="s">
        <v>141</v>
      </c>
      <c r="C23" s="261">
        <v>0</v>
      </c>
      <c r="D23" s="261">
        <v>85</v>
      </c>
      <c r="E23" s="259" t="s">
        <v>258</v>
      </c>
      <c r="F23" s="267">
        <v>0.06</v>
      </c>
      <c r="G23" s="259" t="s">
        <v>0</v>
      </c>
      <c r="H23" s="259" t="s">
        <v>22</v>
      </c>
      <c r="I23" s="273" t="s">
        <v>14</v>
      </c>
      <c r="J23" s="261" t="str">
        <f t="shared" si="3"/>
        <v/>
      </c>
      <c r="K23" s="268">
        <f>($E$7*F23)*AA23+$E$7</f>
        <v>160000</v>
      </c>
      <c r="L23" s="274"/>
      <c r="M23" s="274"/>
      <c r="N23" s="274"/>
      <c r="O23" s="274"/>
      <c r="P23" s="274"/>
      <c r="Q23" s="268">
        <f t="shared" ref="Q23:Q37" si="15">$E$7*IF(AND(X23="Double", $E$8=10, $E$6&gt;=Y23), 2, IF(W23="Simple", 1+($E$8*F23), (1+F23)^$E$8))</f>
        <v>160000</v>
      </c>
      <c r="R23" s="269">
        <f t="shared" si="4"/>
        <v>160000</v>
      </c>
      <c r="S23" s="270">
        <f>HLOOKUP($E$6,'single life agebands'!A4:AT5,2)</f>
        <v>6.3500000000000001E-2</v>
      </c>
      <c r="T23" s="261" t="b">
        <f t="shared" si="0"/>
        <v>0</v>
      </c>
      <c r="U23" s="292">
        <f t="shared" si="1"/>
        <v>10160</v>
      </c>
      <c r="V23" s="274">
        <f t="shared" si="2"/>
        <v>10160</v>
      </c>
      <c r="W23" s="271" t="s">
        <v>0</v>
      </c>
      <c r="X23" s="271" t="s">
        <v>8</v>
      </c>
      <c r="Y23" s="271">
        <v>0</v>
      </c>
      <c r="Z23" s="266" t="s">
        <v>26</v>
      </c>
      <c r="AA23" s="266">
        <v>10</v>
      </c>
      <c r="AB23" s="266" t="s">
        <v>8</v>
      </c>
      <c r="AC23" s="272" t="s">
        <v>8</v>
      </c>
      <c r="AD23" s="272" t="s">
        <v>184</v>
      </c>
      <c r="AE23" s="159"/>
    </row>
    <row r="24" spans="1:31" s="8" customFormat="1" ht="15" x14ac:dyDescent="0.25">
      <c r="A24" s="265" t="s">
        <v>149</v>
      </c>
      <c r="B24" s="259" t="s">
        <v>141</v>
      </c>
      <c r="C24" s="261">
        <v>0</v>
      </c>
      <c r="D24" s="261">
        <v>85</v>
      </c>
      <c r="E24" s="259" t="s">
        <v>259</v>
      </c>
      <c r="F24" s="267">
        <v>0.06</v>
      </c>
      <c r="G24" s="259" t="s">
        <v>0</v>
      </c>
      <c r="H24" s="259" t="s">
        <v>22</v>
      </c>
      <c r="I24" s="273" t="s">
        <v>14</v>
      </c>
      <c r="J24" s="261" t="str">
        <f t="shared" si="3"/>
        <v/>
      </c>
      <c r="K24" s="268">
        <f>($E$7*F24)*AA24+$E$7</f>
        <v>160000</v>
      </c>
      <c r="L24" s="274"/>
      <c r="M24" s="274"/>
      <c r="N24" s="274"/>
      <c r="O24" s="274"/>
      <c r="P24" s="274"/>
      <c r="Q24" s="268">
        <f t="shared" si="15"/>
        <v>160000</v>
      </c>
      <c r="R24" s="269">
        <f t="shared" si="4"/>
        <v>160000</v>
      </c>
      <c r="S24" s="270">
        <f>HLOOKUP($E$6,'single life agebands'!A8:AT9,2)</f>
        <v>6.1499999999999999E-2</v>
      </c>
      <c r="T24" s="261" t="b">
        <f t="shared" si="0"/>
        <v>0</v>
      </c>
      <c r="U24" s="292">
        <f t="shared" si="1"/>
        <v>9840</v>
      </c>
      <c r="V24" s="274">
        <f t="shared" si="2"/>
        <v>9840</v>
      </c>
      <c r="W24" s="271" t="s">
        <v>0</v>
      </c>
      <c r="X24" s="271" t="s">
        <v>8</v>
      </c>
      <c r="Y24" s="271">
        <v>0</v>
      </c>
      <c r="Z24" s="266" t="s">
        <v>26</v>
      </c>
      <c r="AA24" s="266">
        <v>10</v>
      </c>
      <c r="AB24" s="266" t="s">
        <v>8</v>
      </c>
      <c r="AC24" s="272" t="s">
        <v>8</v>
      </c>
      <c r="AD24" s="272" t="s">
        <v>184</v>
      </c>
      <c r="AE24" s="159"/>
    </row>
    <row r="25" spans="1:31" s="8" customFormat="1" ht="15" customHeight="1" x14ac:dyDescent="0.25">
      <c r="A25" s="265" t="s">
        <v>149</v>
      </c>
      <c r="B25" s="259" t="s">
        <v>142</v>
      </c>
      <c r="C25" s="261">
        <v>48</v>
      </c>
      <c r="D25" s="261">
        <v>85</v>
      </c>
      <c r="E25" s="259" t="s">
        <v>96</v>
      </c>
      <c r="F25" s="267">
        <v>0.06</v>
      </c>
      <c r="G25" s="259" t="s">
        <v>0</v>
      </c>
      <c r="H25" s="259" t="s">
        <v>22</v>
      </c>
      <c r="I25" s="273" t="s">
        <v>76</v>
      </c>
      <c r="J25" s="261" t="str">
        <f t="shared" si="3"/>
        <v/>
      </c>
      <c r="K25" s="268">
        <f>($E$7*F25)*AA25+$E$7</f>
        <v>160000</v>
      </c>
      <c r="L25" s="274"/>
      <c r="M25" s="274"/>
      <c r="N25" s="274"/>
      <c r="O25" s="274"/>
      <c r="P25" s="274"/>
      <c r="Q25" s="268">
        <f t="shared" si="15"/>
        <v>160000</v>
      </c>
      <c r="R25" s="269">
        <f t="shared" si="4"/>
        <v>160000</v>
      </c>
      <c r="S25" s="270">
        <f>HLOOKUP($E$5,'single life agebands'!A28:BA29,2)</f>
        <v>3.7499999999999999E-2</v>
      </c>
      <c r="T25" s="261" t="b">
        <f t="shared" si="0"/>
        <v>0</v>
      </c>
      <c r="U25" s="292">
        <f t="shared" si="1"/>
        <v>6000</v>
      </c>
      <c r="V25" s="274">
        <f t="shared" si="2"/>
        <v>6000</v>
      </c>
      <c r="W25" s="271" t="s">
        <v>0</v>
      </c>
      <c r="X25" s="271" t="s">
        <v>8</v>
      </c>
      <c r="Y25" s="271">
        <v>0</v>
      </c>
      <c r="Z25" s="266" t="s">
        <v>26</v>
      </c>
      <c r="AA25" s="266">
        <v>10</v>
      </c>
      <c r="AB25" s="266" t="s">
        <v>8</v>
      </c>
      <c r="AC25" s="272" t="s">
        <v>8</v>
      </c>
      <c r="AD25" s="272" t="s">
        <v>184</v>
      </c>
      <c r="AE25" s="159"/>
    </row>
    <row r="26" spans="1:31" s="8" customFormat="1" ht="60" x14ac:dyDescent="0.25">
      <c r="A26" s="265" t="s">
        <v>363</v>
      </c>
      <c r="B26" s="259" t="s">
        <v>143</v>
      </c>
      <c r="C26" s="261">
        <v>45</v>
      </c>
      <c r="D26" s="261">
        <v>85</v>
      </c>
      <c r="E26" s="266" t="s">
        <v>364</v>
      </c>
      <c r="F26" s="267">
        <v>0</v>
      </c>
      <c r="G26" s="259" t="s">
        <v>365</v>
      </c>
      <c r="H26" s="259" t="s">
        <v>366</v>
      </c>
      <c r="I26" s="273" t="s">
        <v>367</v>
      </c>
      <c r="J26" s="261" t="str">
        <f>IF($E$8&gt;AA26,"MAX","")</f>
        <v/>
      </c>
      <c r="K26" s="268"/>
      <c r="L26" s="268"/>
      <c r="M26" s="268"/>
      <c r="N26" s="268"/>
      <c r="O26" s="268"/>
      <c r="P26" s="268"/>
      <c r="Q26" s="274"/>
      <c r="R26" s="269">
        <f>E7</f>
        <v>100000</v>
      </c>
      <c r="S26" s="270">
        <f>'MML Retire Pay '!M65</f>
        <v>7.2999999999999995E-2</v>
      </c>
      <c r="T26" s="261" t="b">
        <f>OR($E$5&lt;C26,$E$5&gt;D26)</f>
        <v>0</v>
      </c>
      <c r="U26" s="292">
        <f>S26*R26</f>
        <v>7299.9999999999991</v>
      </c>
      <c r="V26" s="274">
        <f t="shared" si="2"/>
        <v>7299.9999999999991</v>
      </c>
      <c r="W26" s="271" t="s">
        <v>34</v>
      </c>
      <c r="X26" s="271" t="s">
        <v>8</v>
      </c>
      <c r="Y26" s="271">
        <v>0</v>
      </c>
      <c r="Z26" s="266" t="s">
        <v>26</v>
      </c>
      <c r="AA26" s="266">
        <v>10</v>
      </c>
      <c r="AB26" s="272" t="s">
        <v>26</v>
      </c>
      <c r="AC26" s="272" t="s">
        <v>8</v>
      </c>
      <c r="AD26" s="272" t="s">
        <v>26</v>
      </c>
      <c r="AE26" s="159"/>
    </row>
    <row r="27" spans="1:31" s="8" customFormat="1" ht="45" x14ac:dyDescent="0.25">
      <c r="A27" s="265" t="s">
        <v>150</v>
      </c>
      <c r="B27" s="259" t="s">
        <v>143</v>
      </c>
      <c r="C27" s="261">
        <v>45</v>
      </c>
      <c r="D27" s="261">
        <v>85</v>
      </c>
      <c r="E27" s="259" t="s">
        <v>90</v>
      </c>
      <c r="F27" s="267">
        <v>0.08</v>
      </c>
      <c r="G27" s="259" t="s">
        <v>0</v>
      </c>
      <c r="H27" s="259" t="s">
        <v>22</v>
      </c>
      <c r="I27" s="273" t="s">
        <v>65</v>
      </c>
      <c r="J27" s="261" t="str">
        <f t="shared" si="3"/>
        <v/>
      </c>
      <c r="K27" s="268">
        <f>($E$7*F27)*AA27+$E$7</f>
        <v>180000</v>
      </c>
      <c r="L27" s="274"/>
      <c r="M27" s="274"/>
      <c r="N27" s="274"/>
      <c r="O27" s="274"/>
      <c r="P27" s="274"/>
      <c r="Q27" s="268">
        <f t="shared" si="15"/>
        <v>180000</v>
      </c>
      <c r="R27" s="269">
        <f t="shared" si="4"/>
        <v>180000</v>
      </c>
      <c r="S27" s="270">
        <f>HLOOKUP($E$6,'single life agebands'!A32:BD33,2)</f>
        <v>6.0999999999999999E-2</v>
      </c>
      <c r="T27" s="261" t="b">
        <f t="shared" si="0"/>
        <v>0</v>
      </c>
      <c r="U27" s="292">
        <f t="shared" si="1"/>
        <v>10980</v>
      </c>
      <c r="V27" s="274">
        <f t="shared" si="2"/>
        <v>10980</v>
      </c>
      <c r="W27" s="271" t="s">
        <v>0</v>
      </c>
      <c r="X27" s="271" t="s">
        <v>8</v>
      </c>
      <c r="Y27" s="271">
        <v>0</v>
      </c>
      <c r="Z27" s="266" t="s">
        <v>26</v>
      </c>
      <c r="AA27" s="266">
        <v>10</v>
      </c>
      <c r="AB27" s="266" t="s">
        <v>8</v>
      </c>
      <c r="AC27" s="266" t="s">
        <v>8</v>
      </c>
      <c r="AD27" s="272" t="s">
        <v>184</v>
      </c>
      <c r="AE27" s="159"/>
    </row>
    <row r="28" spans="1:31" s="8" customFormat="1" ht="60" x14ac:dyDescent="0.25">
      <c r="A28" s="265" t="s">
        <v>210</v>
      </c>
      <c r="B28" s="259" t="s">
        <v>143</v>
      </c>
      <c r="C28" s="261">
        <v>45</v>
      </c>
      <c r="D28" s="261">
        <v>85</v>
      </c>
      <c r="E28" s="259" t="s">
        <v>344</v>
      </c>
      <c r="F28" s="267">
        <v>0.08</v>
      </c>
      <c r="G28" s="259" t="s">
        <v>0</v>
      </c>
      <c r="H28" s="259" t="s">
        <v>22</v>
      </c>
      <c r="I28" s="273" t="s">
        <v>13</v>
      </c>
      <c r="J28" s="261" t="str">
        <f t="shared" si="3"/>
        <v/>
      </c>
      <c r="K28" s="268">
        <f>($E$7*F28)*AA28+$E$7</f>
        <v>180000</v>
      </c>
      <c r="L28" s="274"/>
      <c r="M28" s="274"/>
      <c r="N28" s="274"/>
      <c r="O28" s="274"/>
      <c r="P28" s="274"/>
      <c r="Q28" s="268">
        <f t="shared" si="15"/>
        <v>180000</v>
      </c>
      <c r="R28" s="269">
        <f t="shared" si="4"/>
        <v>180000</v>
      </c>
      <c r="S28" s="270">
        <f>HLOOKUP($E$6,'single life agebands'!A44:BD45,2)</f>
        <v>6.0999999999999999E-2</v>
      </c>
      <c r="T28" s="261" t="b">
        <f t="shared" si="0"/>
        <v>0</v>
      </c>
      <c r="U28" s="292">
        <f t="shared" si="1"/>
        <v>10980</v>
      </c>
      <c r="V28" s="274">
        <f t="shared" si="2"/>
        <v>10980</v>
      </c>
      <c r="W28" s="271" t="s">
        <v>0</v>
      </c>
      <c r="X28" s="271" t="s">
        <v>8</v>
      </c>
      <c r="Y28" s="271">
        <v>0</v>
      </c>
      <c r="Z28" s="266" t="s">
        <v>26</v>
      </c>
      <c r="AA28" s="266">
        <v>10</v>
      </c>
      <c r="AB28" s="266" t="s">
        <v>8</v>
      </c>
      <c r="AC28" s="266" t="s">
        <v>8</v>
      </c>
      <c r="AD28" s="272" t="s">
        <v>184</v>
      </c>
      <c r="AE28" s="159"/>
    </row>
    <row r="29" spans="1:31" s="8" customFormat="1" ht="60" x14ac:dyDescent="0.25">
      <c r="A29" s="265" t="s">
        <v>210</v>
      </c>
      <c r="B29" s="259" t="s">
        <v>143</v>
      </c>
      <c r="C29" s="261">
        <v>45</v>
      </c>
      <c r="D29" s="261">
        <v>85</v>
      </c>
      <c r="E29" s="259" t="s">
        <v>212</v>
      </c>
      <c r="F29" s="267">
        <v>0</v>
      </c>
      <c r="G29" s="259" t="s">
        <v>0</v>
      </c>
      <c r="H29" s="259" t="s">
        <v>22</v>
      </c>
      <c r="I29" s="273" t="s">
        <v>213</v>
      </c>
      <c r="J29" s="261" t="str">
        <f t="shared" si="3"/>
        <v/>
      </c>
      <c r="K29" s="268" t="e">
        <f>($E$7*F29)*AA29+$E$7</f>
        <v>#VALUE!</v>
      </c>
      <c r="L29" s="274"/>
      <c r="M29" s="274"/>
      <c r="N29" s="274"/>
      <c r="O29" s="274"/>
      <c r="P29" s="274"/>
      <c r="Q29" s="268">
        <f t="shared" si="15"/>
        <v>100000</v>
      </c>
      <c r="R29" s="269">
        <f t="shared" si="4"/>
        <v>100000</v>
      </c>
      <c r="S29" s="270">
        <f>HLOOKUP($E$6,'single life agebands'!A52:BD53,2)</f>
        <v>0.04</v>
      </c>
      <c r="T29" s="261" t="b">
        <f t="shared" si="0"/>
        <v>0</v>
      </c>
      <c r="U29" s="292">
        <f t="shared" si="1"/>
        <v>4000</v>
      </c>
      <c r="V29" s="274">
        <f t="shared" si="2"/>
        <v>4000</v>
      </c>
      <c r="W29" s="271" t="s">
        <v>0</v>
      </c>
      <c r="X29" s="271" t="s">
        <v>8</v>
      </c>
      <c r="Y29" s="271">
        <v>0</v>
      </c>
      <c r="Z29" s="266" t="s">
        <v>26</v>
      </c>
      <c r="AA29" s="266" t="s">
        <v>26</v>
      </c>
      <c r="AB29" s="266" t="s">
        <v>26</v>
      </c>
      <c r="AC29" s="266" t="s">
        <v>8</v>
      </c>
      <c r="AD29" s="272" t="s">
        <v>184</v>
      </c>
      <c r="AE29" s="159"/>
    </row>
    <row r="30" spans="1:31" s="8" customFormat="1" ht="15" customHeight="1" x14ac:dyDescent="0.25">
      <c r="A30" s="265" t="s">
        <v>151</v>
      </c>
      <c r="B30" s="259" t="s">
        <v>141</v>
      </c>
      <c r="C30" s="261">
        <v>0</v>
      </c>
      <c r="D30" s="261">
        <v>85</v>
      </c>
      <c r="E30" s="259" t="s">
        <v>130</v>
      </c>
      <c r="F30" s="267">
        <v>0.06</v>
      </c>
      <c r="G30" s="259" t="s">
        <v>0</v>
      </c>
      <c r="H30" s="259" t="s">
        <v>22</v>
      </c>
      <c r="I30" s="273" t="s">
        <v>98</v>
      </c>
      <c r="J30" s="261" t="str">
        <f t="shared" si="3"/>
        <v/>
      </c>
      <c r="K30" s="268">
        <f>(($E$7*F30)*AA30)+$E$7</f>
        <v>160000</v>
      </c>
      <c r="L30" s="274"/>
      <c r="M30" s="274"/>
      <c r="N30" s="274"/>
      <c r="O30" s="274"/>
      <c r="P30" s="274"/>
      <c r="Q30" s="268">
        <f t="shared" si="15"/>
        <v>160000</v>
      </c>
      <c r="R30" s="280">
        <f t="shared" si="4"/>
        <v>160000</v>
      </c>
      <c r="S30" s="270">
        <f>HLOOKUP($E$6,'single life agebands'!A60:AP61,2)</f>
        <v>5.8500000000000003E-2</v>
      </c>
      <c r="T30" s="261" t="b">
        <f t="shared" si="0"/>
        <v>0</v>
      </c>
      <c r="U30" s="292">
        <f t="shared" si="1"/>
        <v>9360</v>
      </c>
      <c r="V30" s="274">
        <f t="shared" si="2"/>
        <v>9360</v>
      </c>
      <c r="W30" s="271" t="s">
        <v>0</v>
      </c>
      <c r="X30" s="271" t="s">
        <v>8</v>
      </c>
      <c r="Y30" s="271">
        <v>0</v>
      </c>
      <c r="Z30" s="266" t="s">
        <v>26</v>
      </c>
      <c r="AA30" s="266">
        <v>10</v>
      </c>
      <c r="AB30" s="266" t="s">
        <v>8</v>
      </c>
      <c r="AC30" s="272" t="s">
        <v>8</v>
      </c>
      <c r="AD30" s="272" t="s">
        <v>186</v>
      </c>
      <c r="AE30" s="159"/>
    </row>
    <row r="31" spans="1:31" s="8" customFormat="1" ht="30" x14ac:dyDescent="0.25">
      <c r="A31" s="265" t="s">
        <v>284</v>
      </c>
      <c r="B31" s="259" t="s">
        <v>136</v>
      </c>
      <c r="C31" s="261">
        <v>0</v>
      </c>
      <c r="D31" s="261">
        <v>80</v>
      </c>
      <c r="E31" s="259" t="s">
        <v>281</v>
      </c>
      <c r="F31" s="267">
        <v>7.0000000000000007E-2</v>
      </c>
      <c r="G31" s="259" t="s">
        <v>0</v>
      </c>
      <c r="H31" s="259" t="s">
        <v>22</v>
      </c>
      <c r="I31" s="273" t="s">
        <v>98</v>
      </c>
      <c r="J31" s="261" t="str">
        <f t="shared" si="3"/>
        <v/>
      </c>
      <c r="K31" s="268">
        <f>(($E$7*F31)*AA31)+$E$7</f>
        <v>205000</v>
      </c>
      <c r="L31" s="268"/>
      <c r="M31" s="268"/>
      <c r="N31" s="268"/>
      <c r="O31" s="268"/>
      <c r="P31" s="268"/>
      <c r="Q31" s="268">
        <f t="shared" si="15"/>
        <v>170000.00000000003</v>
      </c>
      <c r="R31" s="280">
        <f t="shared" si="4"/>
        <v>170000.00000000003</v>
      </c>
      <c r="S31" s="270">
        <f>HLOOKUP($E$6,'single life agebands'!A364:BD365,2)</f>
        <v>5.8999999999999997E-2</v>
      </c>
      <c r="T31" s="261" t="b">
        <f t="shared" si="0"/>
        <v>0</v>
      </c>
      <c r="U31" s="292">
        <f t="shared" si="1"/>
        <v>10030.000000000002</v>
      </c>
      <c r="V31" s="274">
        <f t="shared" si="2"/>
        <v>10030.000000000002</v>
      </c>
      <c r="W31" s="271" t="s">
        <v>0</v>
      </c>
      <c r="X31" s="271" t="s">
        <v>8</v>
      </c>
      <c r="Y31" s="271">
        <v>0</v>
      </c>
      <c r="Z31" s="266" t="s">
        <v>26</v>
      </c>
      <c r="AA31" s="266">
        <v>15</v>
      </c>
      <c r="AB31" s="266" t="s">
        <v>8</v>
      </c>
      <c r="AC31" s="272" t="s">
        <v>188</v>
      </c>
      <c r="AD31" s="272" t="s">
        <v>184</v>
      </c>
      <c r="AE31" s="159"/>
    </row>
    <row r="32" spans="1:31" s="8" customFormat="1" ht="30" x14ac:dyDescent="0.25">
      <c r="A32" s="265" t="s">
        <v>284</v>
      </c>
      <c r="B32" s="259" t="s">
        <v>136</v>
      </c>
      <c r="C32" s="261">
        <v>0</v>
      </c>
      <c r="D32" s="261">
        <v>80</v>
      </c>
      <c r="E32" s="259" t="s">
        <v>282</v>
      </c>
      <c r="F32" s="267">
        <v>0</v>
      </c>
      <c r="G32" s="259" t="s">
        <v>26</v>
      </c>
      <c r="H32" s="259" t="s">
        <v>22</v>
      </c>
      <c r="I32" s="273" t="s">
        <v>218</v>
      </c>
      <c r="J32" s="261" t="str">
        <f t="shared" si="3"/>
        <v/>
      </c>
      <c r="K32" s="268" t="s">
        <v>40</v>
      </c>
      <c r="L32" s="275">
        <f>$E$8</f>
        <v>10</v>
      </c>
      <c r="M32" s="275"/>
      <c r="N32" s="274" t="b">
        <f>IF(L32&lt;6,TRUE,FALSE)</f>
        <v>0</v>
      </c>
      <c r="O32" s="274"/>
      <c r="P32" s="274"/>
      <c r="Q32" s="268">
        <f t="shared" si="15"/>
        <v>100000</v>
      </c>
      <c r="R32" s="269">
        <f t="shared" si="4"/>
        <v>100000</v>
      </c>
      <c r="S32" s="270">
        <f>HLOOKUP($E$6,'single life agebands'!A368:BD369,2)</f>
        <v>5.7000000000000002E-2</v>
      </c>
      <c r="T32" s="261" t="b">
        <f t="shared" si="0"/>
        <v>0</v>
      </c>
      <c r="U32" s="292" t="str">
        <f t="shared" si="1"/>
        <v>N/A</v>
      </c>
      <c r="V32" s="274" t="str">
        <f>IF(N32=TRUE,(R32*S32),"N/A")</f>
        <v>N/A</v>
      </c>
      <c r="W32" s="271"/>
      <c r="X32" s="271" t="s">
        <v>8</v>
      </c>
      <c r="Y32" s="271"/>
      <c r="Z32" s="266" t="s">
        <v>26</v>
      </c>
      <c r="AA32" s="266" t="s">
        <v>26</v>
      </c>
      <c r="AB32" s="266" t="s">
        <v>26</v>
      </c>
      <c r="AC32" s="272" t="s">
        <v>188</v>
      </c>
      <c r="AD32" s="272" t="s">
        <v>26</v>
      </c>
      <c r="AE32" s="159"/>
    </row>
    <row r="33" spans="1:31" s="8" customFormat="1" ht="30" x14ac:dyDescent="0.25">
      <c r="A33" s="265" t="s">
        <v>284</v>
      </c>
      <c r="B33" s="259" t="s">
        <v>136</v>
      </c>
      <c r="C33" s="261">
        <v>0</v>
      </c>
      <c r="D33" s="261">
        <v>80</v>
      </c>
      <c r="E33" s="259" t="s">
        <v>283</v>
      </c>
      <c r="F33" s="267">
        <v>0</v>
      </c>
      <c r="G33" s="259" t="s">
        <v>26</v>
      </c>
      <c r="H33" s="259" t="s">
        <v>22</v>
      </c>
      <c r="I33" s="273" t="s">
        <v>218</v>
      </c>
      <c r="J33" s="261" t="str">
        <f t="shared" si="3"/>
        <v/>
      </c>
      <c r="K33" s="268" t="s">
        <v>40</v>
      </c>
      <c r="L33" s="275">
        <f>$E$8</f>
        <v>10</v>
      </c>
      <c r="M33" s="275"/>
      <c r="N33" s="274" t="b">
        <f>AND(L33&gt;=6)</f>
        <v>1</v>
      </c>
      <c r="O33" s="274"/>
      <c r="P33" s="274"/>
      <c r="Q33" s="268">
        <f t="shared" si="15"/>
        <v>100000</v>
      </c>
      <c r="R33" s="269">
        <f t="shared" si="4"/>
        <v>100000</v>
      </c>
      <c r="S33" s="270">
        <f>HLOOKUP($E$6,'single life agebands'!A372:BD373,2)</f>
        <v>6.6500000000000004E-2</v>
      </c>
      <c r="T33" s="261" t="b">
        <f t="shared" si="0"/>
        <v>0</v>
      </c>
      <c r="U33" s="292">
        <f t="shared" si="1"/>
        <v>6650</v>
      </c>
      <c r="V33" s="274">
        <f>IF(N33=TRUE,(R33*S33),"N/A")</f>
        <v>6650</v>
      </c>
      <c r="W33" s="271"/>
      <c r="X33" s="271" t="s">
        <v>8</v>
      </c>
      <c r="Y33" s="271"/>
      <c r="Z33" s="266" t="s">
        <v>487</v>
      </c>
      <c r="AA33" s="266" t="s">
        <v>26</v>
      </c>
      <c r="AB33" s="266" t="s">
        <v>26</v>
      </c>
      <c r="AC33" s="272" t="s">
        <v>188</v>
      </c>
      <c r="AD33" s="272" t="s">
        <v>26</v>
      </c>
      <c r="AE33" s="159"/>
    </row>
    <row r="34" spans="1:31" s="183" customFormat="1" ht="15" customHeight="1" x14ac:dyDescent="0.25">
      <c r="A34" s="265" t="s">
        <v>152</v>
      </c>
      <c r="B34" s="259" t="s">
        <v>146</v>
      </c>
      <c r="C34" s="261">
        <v>55</v>
      </c>
      <c r="D34" s="261">
        <v>85</v>
      </c>
      <c r="E34" s="259" t="s">
        <v>412</v>
      </c>
      <c r="F34" s="267">
        <v>7.0000000000000007E-2</v>
      </c>
      <c r="G34" s="259" t="s">
        <v>1</v>
      </c>
      <c r="H34" s="259" t="s">
        <v>22</v>
      </c>
      <c r="I34" s="273" t="s">
        <v>14</v>
      </c>
      <c r="J34" s="261" t="str">
        <f t="shared" si="3"/>
        <v/>
      </c>
      <c r="K34" s="268">
        <f>$E$7*(1+F34)^AA34</f>
        <v>196715.13572895655</v>
      </c>
      <c r="L34" s="274"/>
      <c r="M34" s="274"/>
      <c r="N34" s="274"/>
      <c r="O34" s="274"/>
      <c r="P34" s="274"/>
      <c r="Q34" s="268">
        <f t="shared" si="15"/>
        <v>196715.13572895655</v>
      </c>
      <c r="R34" s="280">
        <f t="shared" si="4"/>
        <v>196715.13572895655</v>
      </c>
      <c r="S34" s="270">
        <f>HLOOKUP($E$6,'single life agebands'!A88:AT89,2)</f>
        <v>0.06</v>
      </c>
      <c r="T34" s="261" t="b">
        <f t="shared" si="0"/>
        <v>0</v>
      </c>
      <c r="U34" s="292">
        <f t="shared" si="1"/>
        <v>11802.908143737393</v>
      </c>
      <c r="V34" s="281">
        <f t="shared" ref="V34:V37" si="16">(R34*S34)</f>
        <v>11802.908143737393</v>
      </c>
      <c r="W34" s="282" t="s">
        <v>7</v>
      </c>
      <c r="X34" s="282" t="s">
        <v>8</v>
      </c>
      <c r="Y34" s="282">
        <v>0</v>
      </c>
      <c r="Z34" s="266" t="s">
        <v>26</v>
      </c>
      <c r="AA34" s="266">
        <v>10</v>
      </c>
      <c r="AB34" s="266" t="s">
        <v>8</v>
      </c>
      <c r="AC34" s="272" t="s">
        <v>188</v>
      </c>
      <c r="AD34" s="272" t="s">
        <v>186</v>
      </c>
      <c r="AE34" s="182"/>
    </row>
    <row r="35" spans="1:31" s="183" customFormat="1" ht="15" customHeight="1" x14ac:dyDescent="0.25">
      <c r="A35" s="265" t="s">
        <v>152</v>
      </c>
      <c r="B35" s="259" t="s">
        <v>146</v>
      </c>
      <c r="C35" s="261">
        <v>55</v>
      </c>
      <c r="D35" s="261">
        <v>85</v>
      </c>
      <c r="E35" s="259" t="s">
        <v>418</v>
      </c>
      <c r="F35" s="267">
        <v>0</v>
      </c>
      <c r="G35" s="259" t="s">
        <v>26</v>
      </c>
      <c r="H35" s="259" t="s">
        <v>22</v>
      </c>
      <c r="I35" s="273" t="s">
        <v>254</v>
      </c>
      <c r="J35" s="261" t="str">
        <f>IF($E$8&gt;AA35,"MAX","")</f>
        <v/>
      </c>
      <c r="K35" s="268">
        <f>$E$7*(1+F35)^AA35</f>
        <v>100000</v>
      </c>
      <c r="L35" s="274"/>
      <c r="M35" s="274"/>
      <c r="N35" s="274"/>
      <c r="O35" s="274"/>
      <c r="P35" s="274"/>
      <c r="Q35" s="268">
        <f>$E$7*IF(AND(X35="Double", $E$8=10, $E$6&gt;=Y35), 2, IF(W35="Simple", 1+($E$8*F35), (1+F35)^$E$8))</f>
        <v>100000</v>
      </c>
      <c r="R35" s="280">
        <f>IF(J35="MAX",K35,Q35)</f>
        <v>100000</v>
      </c>
      <c r="S35" s="270">
        <f>HLOOKUP($E$6,'single life agebands'!A108:AT109,2)</f>
        <v>0.04</v>
      </c>
      <c r="T35" s="261" t="b">
        <f>OR($E$5&lt;C35,$E$5&gt;D35)</f>
        <v>0</v>
      </c>
      <c r="U35" s="292">
        <f>IF(T35=TRUE,"N/A",V35)</f>
        <v>4000</v>
      </c>
      <c r="V35" s="281">
        <f>(R35*S35)</f>
        <v>4000</v>
      </c>
      <c r="W35" s="282" t="s">
        <v>7</v>
      </c>
      <c r="X35" s="282" t="s">
        <v>8</v>
      </c>
      <c r="Y35" s="282">
        <v>0</v>
      </c>
      <c r="Z35" s="266" t="s">
        <v>26</v>
      </c>
      <c r="AA35" s="266">
        <v>10</v>
      </c>
      <c r="AB35" s="266" t="s">
        <v>8</v>
      </c>
      <c r="AC35" s="272" t="s">
        <v>188</v>
      </c>
      <c r="AD35" s="272" t="s">
        <v>186</v>
      </c>
      <c r="AE35" s="182"/>
    </row>
    <row r="36" spans="1:31" s="8" customFormat="1" ht="45" x14ac:dyDescent="0.25">
      <c r="A36" s="265" t="s">
        <v>176</v>
      </c>
      <c r="B36" s="259" t="s">
        <v>146</v>
      </c>
      <c r="C36" s="261">
        <v>55</v>
      </c>
      <c r="D36" s="261">
        <v>85</v>
      </c>
      <c r="E36" s="259" t="s">
        <v>180</v>
      </c>
      <c r="F36" s="267">
        <v>0</v>
      </c>
      <c r="G36" s="259" t="s">
        <v>26</v>
      </c>
      <c r="H36" s="259" t="s">
        <v>22</v>
      </c>
      <c r="I36" s="273" t="s">
        <v>179</v>
      </c>
      <c r="J36" s="261" t="str">
        <f t="shared" si="3"/>
        <v/>
      </c>
      <c r="K36" s="268" t="s">
        <v>40</v>
      </c>
      <c r="L36" s="274"/>
      <c r="M36" s="274"/>
      <c r="N36" s="274"/>
      <c r="O36" s="274"/>
      <c r="P36" s="274"/>
      <c r="Q36" s="268">
        <f t="shared" si="15"/>
        <v>100000</v>
      </c>
      <c r="R36" s="280">
        <f t="shared" si="4"/>
        <v>100000</v>
      </c>
      <c r="S36" s="270">
        <f>HLOOKUP($E$6,'single life agebands'!A322:AT323,2)</f>
        <v>6.3500000000000001E-2</v>
      </c>
      <c r="T36" s="261" t="b">
        <f t="shared" si="0"/>
        <v>0</v>
      </c>
      <c r="U36" s="292">
        <f t="shared" si="1"/>
        <v>6350</v>
      </c>
      <c r="V36" s="274">
        <f t="shared" si="16"/>
        <v>6350</v>
      </c>
      <c r="W36" s="271"/>
      <c r="X36" s="271" t="s">
        <v>8</v>
      </c>
      <c r="Y36" s="271">
        <v>0</v>
      </c>
      <c r="Z36" s="266" t="s">
        <v>26</v>
      </c>
      <c r="AA36" s="266" t="s">
        <v>26</v>
      </c>
      <c r="AB36" s="266" t="s">
        <v>26</v>
      </c>
      <c r="AC36" s="266" t="s">
        <v>8</v>
      </c>
      <c r="AD36" s="272" t="s">
        <v>26</v>
      </c>
      <c r="AE36" s="159"/>
    </row>
    <row r="37" spans="1:31" s="8" customFormat="1" ht="45" x14ac:dyDescent="0.25">
      <c r="A37" s="265" t="s">
        <v>176</v>
      </c>
      <c r="B37" s="259" t="s">
        <v>139</v>
      </c>
      <c r="C37" s="261">
        <v>45</v>
      </c>
      <c r="D37" s="261">
        <v>80</v>
      </c>
      <c r="E37" s="259" t="s">
        <v>177</v>
      </c>
      <c r="F37" s="267">
        <v>0.06</v>
      </c>
      <c r="G37" s="259" t="s">
        <v>0</v>
      </c>
      <c r="H37" s="259" t="s">
        <v>22</v>
      </c>
      <c r="I37" s="273" t="s">
        <v>179</v>
      </c>
      <c r="J37" s="261" t="str">
        <f t="shared" si="3"/>
        <v>MAX</v>
      </c>
      <c r="K37" s="268">
        <f>($E$7*F37)*AA37+$E$7</f>
        <v>148000</v>
      </c>
      <c r="L37" s="274"/>
      <c r="M37" s="274"/>
      <c r="N37" s="274"/>
      <c r="O37" s="274"/>
      <c r="P37" s="274"/>
      <c r="Q37" s="268">
        <f t="shared" si="15"/>
        <v>160000</v>
      </c>
      <c r="R37" s="269">
        <f t="shared" si="4"/>
        <v>148000</v>
      </c>
      <c r="S37" s="270">
        <f>HLOOKUP($E$6,'single life agebands'!A314:AY315,2)</f>
        <v>6.25E-2</v>
      </c>
      <c r="T37" s="261" t="b">
        <f t="shared" si="0"/>
        <v>0</v>
      </c>
      <c r="U37" s="292">
        <f t="shared" si="1"/>
        <v>9250</v>
      </c>
      <c r="V37" s="274">
        <f t="shared" si="16"/>
        <v>9250</v>
      </c>
      <c r="W37" s="271" t="s">
        <v>0</v>
      </c>
      <c r="X37" s="271" t="s">
        <v>8</v>
      </c>
      <c r="Y37" s="271">
        <v>0</v>
      </c>
      <c r="Z37" s="266" t="s">
        <v>26</v>
      </c>
      <c r="AA37" s="266">
        <v>8</v>
      </c>
      <c r="AB37" s="266" t="s">
        <v>8</v>
      </c>
      <c r="AC37" s="266" t="s">
        <v>8</v>
      </c>
      <c r="AD37" s="272" t="s">
        <v>186</v>
      </c>
      <c r="AE37" s="159"/>
    </row>
    <row r="38" spans="1:31" s="8" customFormat="1" ht="45" hidden="1" x14ac:dyDescent="0.25">
      <c r="A38" s="283" t="s">
        <v>192</v>
      </c>
      <c r="B38" s="261" t="s">
        <v>139</v>
      </c>
      <c r="C38" s="261">
        <v>45</v>
      </c>
      <c r="D38" s="261">
        <v>80</v>
      </c>
      <c r="E38" s="259" t="s">
        <v>178</v>
      </c>
      <c r="F38" s="267">
        <v>0.05</v>
      </c>
      <c r="G38" s="259" t="s">
        <v>0</v>
      </c>
      <c r="H38" s="259" t="s">
        <v>22</v>
      </c>
      <c r="I38" s="273" t="s">
        <v>179</v>
      </c>
      <c r="J38" s="261" t="str">
        <f t="shared" si="3"/>
        <v>MAX</v>
      </c>
      <c r="K38" s="268">
        <f>($E$7*F38)*AA38</f>
        <v>20000</v>
      </c>
      <c r="L38" s="274">
        <f>(($E$7)*F38)*$E$8</f>
        <v>50000</v>
      </c>
      <c r="M38" s="261" t="b">
        <f>AND($E$8&lt;5,$E$8&gt;-1)</f>
        <v>0</v>
      </c>
      <c r="N38" s="274" t="b">
        <f>IF($E$8&gt;4,TRUE,FALSE)</f>
        <v>1</v>
      </c>
      <c r="O38" s="268">
        <f>IF(N38=TRUE,K38,L38)</f>
        <v>20000</v>
      </c>
      <c r="P38" s="275">
        <f>IF(M38=FALSE,0,$E$8-4)</f>
        <v>0</v>
      </c>
      <c r="Q38" s="284"/>
      <c r="R38" s="269"/>
      <c r="S38" s="270"/>
      <c r="T38" s="261"/>
      <c r="U38" s="292"/>
      <c r="V38" s="285"/>
      <c r="W38" s="286"/>
      <c r="X38" s="286"/>
      <c r="Y38" s="286"/>
      <c r="Z38" s="266"/>
      <c r="AA38" s="266">
        <v>4</v>
      </c>
      <c r="AB38" s="271"/>
      <c r="AC38" s="287"/>
      <c r="AD38" s="287"/>
      <c r="AE38" s="159"/>
    </row>
    <row r="39" spans="1:31" s="8" customFormat="1" ht="45" hidden="1" x14ac:dyDescent="0.25">
      <c r="A39" s="283" t="s">
        <v>193</v>
      </c>
      <c r="B39" s="261" t="s">
        <v>139</v>
      </c>
      <c r="C39" s="261">
        <v>45</v>
      </c>
      <c r="D39" s="261">
        <v>80</v>
      </c>
      <c r="E39" s="259" t="s">
        <v>178</v>
      </c>
      <c r="F39" s="267">
        <v>0.1</v>
      </c>
      <c r="G39" s="259" t="s">
        <v>0</v>
      </c>
      <c r="H39" s="259" t="s">
        <v>22</v>
      </c>
      <c r="I39" s="273" t="s">
        <v>179</v>
      </c>
      <c r="J39" s="261" t="str">
        <f>IF(P39&gt;AA39,"MAX","")</f>
        <v/>
      </c>
      <c r="K39" s="268">
        <f>($E$7*F39)*AA39</f>
        <v>40000</v>
      </c>
      <c r="L39" s="274">
        <f>(($E$7)*F39)*P39</f>
        <v>0</v>
      </c>
      <c r="M39" s="261" t="b">
        <f>AND($E$8&lt;9,$E$8&gt;4)</f>
        <v>0</v>
      </c>
      <c r="N39" s="274" t="b">
        <f>IF($E$8&gt;8,TRUE,FALSE)</f>
        <v>1</v>
      </c>
      <c r="O39" s="268">
        <f>IF(N39=TRUE,K39,L39)</f>
        <v>40000</v>
      </c>
      <c r="P39" s="275">
        <f>IF(M39=FALSE,0,$E$8-4)</f>
        <v>0</v>
      </c>
      <c r="Q39" s="284"/>
      <c r="R39" s="269"/>
      <c r="S39" s="270"/>
      <c r="T39" s="261"/>
      <c r="U39" s="292"/>
      <c r="V39" s="285"/>
      <c r="W39" s="286"/>
      <c r="X39" s="286"/>
      <c r="Y39" s="286"/>
      <c r="Z39" s="266"/>
      <c r="AA39" s="266">
        <v>4</v>
      </c>
      <c r="AB39" s="271"/>
      <c r="AC39" s="287"/>
      <c r="AD39" s="287"/>
      <c r="AE39" s="159"/>
    </row>
    <row r="40" spans="1:31" s="8" customFormat="1" ht="45" hidden="1" x14ac:dyDescent="0.25">
      <c r="A40" s="283" t="s">
        <v>194</v>
      </c>
      <c r="B40" s="261" t="s">
        <v>139</v>
      </c>
      <c r="C40" s="261">
        <v>45</v>
      </c>
      <c r="D40" s="261">
        <v>80</v>
      </c>
      <c r="E40" s="259" t="s">
        <v>178</v>
      </c>
      <c r="F40" s="267">
        <v>0.15</v>
      </c>
      <c r="G40" s="259" t="s">
        <v>0</v>
      </c>
      <c r="H40" s="259" t="s">
        <v>22</v>
      </c>
      <c r="I40" s="273" t="s">
        <v>179</v>
      </c>
      <c r="J40" s="261" t="str">
        <f>IF(P40&gt;AA40,"MAX","")</f>
        <v/>
      </c>
      <c r="K40" s="268">
        <f>($E$7*F40)*AA40</f>
        <v>60000</v>
      </c>
      <c r="L40" s="274">
        <f>(($E$7)*F40)*P40</f>
        <v>30000</v>
      </c>
      <c r="M40" s="261" t="b">
        <f>AND($E$8&lt;100,$E$8&gt;8)</f>
        <v>1</v>
      </c>
      <c r="N40" s="274" t="b">
        <f>IF($E$8&gt;12,TRUE,FALSE)</f>
        <v>0</v>
      </c>
      <c r="O40" s="268">
        <f>IF(N40=TRUE,K40,L40)</f>
        <v>30000</v>
      </c>
      <c r="P40" s="275">
        <f>IF(M40=FALSE,0,$E$8-8)</f>
        <v>2</v>
      </c>
      <c r="Q40" s="284"/>
      <c r="R40" s="269"/>
      <c r="S40" s="270"/>
      <c r="T40" s="261"/>
      <c r="U40" s="292"/>
      <c r="V40" s="285"/>
      <c r="W40" s="286"/>
      <c r="X40" s="286"/>
      <c r="Y40" s="286"/>
      <c r="Z40" s="266"/>
      <c r="AA40" s="266">
        <v>4</v>
      </c>
      <c r="AB40" s="271"/>
      <c r="AC40" s="287"/>
      <c r="AD40" s="287"/>
      <c r="AE40" s="159"/>
    </row>
    <row r="41" spans="1:31" s="8" customFormat="1" ht="90" x14ac:dyDescent="0.25">
      <c r="A41" s="265" t="s">
        <v>175</v>
      </c>
      <c r="B41" s="259" t="s">
        <v>139</v>
      </c>
      <c r="C41" s="261">
        <v>45</v>
      </c>
      <c r="D41" s="261">
        <v>80</v>
      </c>
      <c r="E41" s="259" t="s">
        <v>178</v>
      </c>
      <c r="F41" s="277" t="s">
        <v>195</v>
      </c>
      <c r="G41" s="259" t="s">
        <v>0</v>
      </c>
      <c r="H41" s="259" t="s">
        <v>22</v>
      </c>
      <c r="I41" s="273" t="s">
        <v>179</v>
      </c>
      <c r="J41" s="261" t="str">
        <f>IF($E$8&gt;AA41,"MAX","")</f>
        <v/>
      </c>
      <c r="K41" s="268">
        <f>(K38+K39+K40)+$E$7</f>
        <v>220000</v>
      </c>
      <c r="L41" s="274"/>
      <c r="M41" s="274"/>
      <c r="N41" s="274"/>
      <c r="O41" s="274">
        <f>O38+O39+O40</f>
        <v>90000</v>
      </c>
      <c r="P41" s="274"/>
      <c r="Q41" s="268">
        <f>$E$7+O41</f>
        <v>190000</v>
      </c>
      <c r="R41" s="269">
        <f>IF(J41="MAX",K41,Q41)</f>
        <v>190000</v>
      </c>
      <c r="S41" s="270">
        <f>HLOOKUP($E$6,'single life agebands'!A318:AY319,2)</f>
        <v>5.3499999999999999E-2</v>
      </c>
      <c r="T41" s="261" t="b">
        <f>OR($E$5&lt;C41,$E$5&gt;D41)</f>
        <v>0</v>
      </c>
      <c r="U41" s="292">
        <f>IF(T41=TRUE,"N/A",V41)</f>
        <v>10165</v>
      </c>
      <c r="V41" s="274">
        <f>(R41*S41)</f>
        <v>10165</v>
      </c>
      <c r="W41" s="271" t="s">
        <v>0</v>
      </c>
      <c r="X41" s="271" t="s">
        <v>8</v>
      </c>
      <c r="Y41" s="271">
        <v>0</v>
      </c>
      <c r="Z41" s="266" t="s">
        <v>26</v>
      </c>
      <c r="AA41" s="266">
        <v>12</v>
      </c>
      <c r="AB41" s="266" t="s">
        <v>8</v>
      </c>
      <c r="AC41" s="266" t="s">
        <v>8</v>
      </c>
      <c r="AD41" s="272" t="s">
        <v>186</v>
      </c>
      <c r="AE41" s="159"/>
    </row>
    <row r="42" spans="1:31" s="8" customFormat="1" ht="15" customHeight="1" x14ac:dyDescent="0.25">
      <c r="A42" s="265" t="s">
        <v>245</v>
      </c>
      <c r="B42" s="259" t="s">
        <v>141</v>
      </c>
      <c r="C42" s="261">
        <v>0</v>
      </c>
      <c r="D42" s="261">
        <v>85</v>
      </c>
      <c r="E42" s="259" t="s">
        <v>257</v>
      </c>
      <c r="F42" s="267">
        <v>0</v>
      </c>
      <c r="G42" s="259" t="s">
        <v>26</v>
      </c>
      <c r="H42" s="259" t="s">
        <v>22</v>
      </c>
      <c r="I42" s="273" t="s">
        <v>65</v>
      </c>
      <c r="J42" s="261" t="str">
        <f>IF($E$8&gt;AA42,"MAX","")</f>
        <v/>
      </c>
      <c r="K42" s="268" t="s">
        <v>40</v>
      </c>
      <c r="L42" s="275">
        <f>$E$8</f>
        <v>10</v>
      </c>
      <c r="M42" s="275"/>
      <c r="N42" s="274" t="b">
        <f>IF(L42&lt;4,TRUE,FALSE)</f>
        <v>0</v>
      </c>
      <c r="O42" s="274"/>
      <c r="P42" s="274"/>
      <c r="Q42" s="268">
        <f>$E$7*IF(AND(X42="Double", $E$8=10, $E$6&gt;=Y42), 2, IF(W42="Simple", 1+($E$8*F42), (1+F42)^$E$8))</f>
        <v>100000</v>
      </c>
      <c r="R42" s="269">
        <f>IF(J42="MAX",K42,Q42)</f>
        <v>100000</v>
      </c>
      <c r="S42" s="270">
        <f>HLOOKUP($E$6,'single life agebands'!A290:AP291,2)</f>
        <v>0.06</v>
      </c>
      <c r="T42" s="261" t="b">
        <f>OR($E$5&lt;C42,$E$5&gt;D42)</f>
        <v>0</v>
      </c>
      <c r="U42" s="292" t="str">
        <f>IF(T2=TRUE,"N/A",V42)</f>
        <v>N/A</v>
      </c>
      <c r="V42" s="274" t="str">
        <f>IF(N42=TRUE,(R42*S42),"N/A")</f>
        <v>N/A</v>
      </c>
      <c r="W42" s="271"/>
      <c r="X42" s="271" t="s">
        <v>8</v>
      </c>
      <c r="Y42" s="271"/>
      <c r="Z42" s="266" t="s">
        <v>26</v>
      </c>
      <c r="AA42" s="266" t="s">
        <v>26</v>
      </c>
      <c r="AB42" s="266" t="s">
        <v>26</v>
      </c>
      <c r="AC42" s="266" t="s">
        <v>8</v>
      </c>
      <c r="AD42" s="272" t="s">
        <v>26</v>
      </c>
      <c r="AE42" s="159"/>
    </row>
    <row r="43" spans="1:31" s="8" customFormat="1" ht="15" customHeight="1" x14ac:dyDescent="0.25">
      <c r="A43" s="265" t="s">
        <v>245</v>
      </c>
      <c r="B43" s="259" t="s">
        <v>141</v>
      </c>
      <c r="C43" s="261">
        <v>0</v>
      </c>
      <c r="D43" s="261">
        <v>85</v>
      </c>
      <c r="E43" s="259" t="s">
        <v>255</v>
      </c>
      <c r="F43" s="267">
        <v>0</v>
      </c>
      <c r="G43" s="259" t="s">
        <v>26</v>
      </c>
      <c r="H43" s="259" t="s">
        <v>22</v>
      </c>
      <c r="I43" s="273" t="s">
        <v>65</v>
      </c>
      <c r="J43" s="261" t="str">
        <f>IF($E$8&gt;AA43,"MAX","")</f>
        <v/>
      </c>
      <c r="K43" s="268" t="s">
        <v>40</v>
      </c>
      <c r="L43" s="275">
        <f>$E$8</f>
        <v>10</v>
      </c>
      <c r="M43" s="275"/>
      <c r="N43" s="274" t="b">
        <f>AND(L43&lt;7,L43&gt;=4)</f>
        <v>0</v>
      </c>
      <c r="O43" s="274"/>
      <c r="P43" s="274"/>
      <c r="Q43" s="268">
        <f>$E$7*IF(AND(X43="Double", $E$8=10, $E$6&gt;=Y43), 2, IF(W43="Simple", 1+($E$8*F43), (1+F43)^$E$8))</f>
        <v>100000</v>
      </c>
      <c r="R43" s="269">
        <f>IF(J43="MAX",K43,Q43)</f>
        <v>100000</v>
      </c>
      <c r="S43" s="270">
        <f>HLOOKUP($E$6,'single life agebands'!A294:AP295,2)</f>
        <v>7.0000000000000007E-2</v>
      </c>
      <c r="T43" s="261" t="b">
        <f>OR($E$5&lt;C43,$E$5&gt;D43)</f>
        <v>0</v>
      </c>
      <c r="U43" s="292" t="str">
        <f>IF(T43=TRUE,"N/A",V43)</f>
        <v>N/A</v>
      </c>
      <c r="V43" s="274" t="str">
        <f>IF(N43=TRUE,(R43*S43),"N/A")</f>
        <v>N/A</v>
      </c>
      <c r="W43" s="271"/>
      <c r="X43" s="271" t="s">
        <v>8</v>
      </c>
      <c r="Y43" s="271"/>
      <c r="Z43" s="266" t="s">
        <v>488</v>
      </c>
      <c r="AA43" s="266" t="s">
        <v>26</v>
      </c>
      <c r="AB43" s="266" t="s">
        <v>26</v>
      </c>
      <c r="AC43" s="266" t="s">
        <v>8</v>
      </c>
      <c r="AD43" s="272" t="s">
        <v>26</v>
      </c>
      <c r="AE43" s="159"/>
    </row>
    <row r="44" spans="1:31" s="8" customFormat="1" ht="15" customHeight="1" x14ac:dyDescent="0.25">
      <c r="A44" s="265" t="s">
        <v>245</v>
      </c>
      <c r="B44" s="259" t="s">
        <v>141</v>
      </c>
      <c r="C44" s="261">
        <v>0</v>
      </c>
      <c r="D44" s="261">
        <v>85</v>
      </c>
      <c r="E44" s="259" t="s">
        <v>256</v>
      </c>
      <c r="F44" s="267">
        <v>0</v>
      </c>
      <c r="G44" s="259" t="s">
        <v>26</v>
      </c>
      <c r="H44" s="259" t="s">
        <v>22</v>
      </c>
      <c r="I44" s="273" t="s">
        <v>65</v>
      </c>
      <c r="J44" s="261" t="str">
        <f>IF($E$8&gt;AA44,"MAX","")</f>
        <v/>
      </c>
      <c r="K44" s="268" t="s">
        <v>40</v>
      </c>
      <c r="L44" s="275">
        <f>$E$8</f>
        <v>10</v>
      </c>
      <c r="M44" s="275"/>
      <c r="N44" s="274" t="b">
        <f>IF(L44&gt;=7,TRUE,FALSE)</f>
        <v>1</v>
      </c>
      <c r="O44" s="274"/>
      <c r="P44" s="274"/>
      <c r="Q44" s="268">
        <f>$E$7*IF(AND(X44="Double", $E$8=10, $E$6&gt;=Y44), 2, IF(W44="Simple", 1+($E$8*F44), (1+F44)^$E$8))</f>
        <v>100000</v>
      </c>
      <c r="R44" s="269">
        <f>IF(J44="MAX",K44,Q44)</f>
        <v>100000</v>
      </c>
      <c r="S44" s="270">
        <f>HLOOKUP($E$6,'single life agebands'!A298:AP299,2)</f>
        <v>8.5000000000000006E-2</v>
      </c>
      <c r="T44" s="261" t="b">
        <f>OR($E$5&lt;C44,$E$5&gt;D44)</f>
        <v>0</v>
      </c>
      <c r="U44" s="292">
        <f>IF(T44=TRUE,"N/A",V44)</f>
        <v>8500</v>
      </c>
      <c r="V44" s="274">
        <f>IF(N44=TRUE,(R44*S44),"N/A")</f>
        <v>8500</v>
      </c>
      <c r="W44" s="271"/>
      <c r="X44" s="271" t="s">
        <v>8</v>
      </c>
      <c r="Y44" s="271"/>
      <c r="Z44" s="266" t="s">
        <v>489</v>
      </c>
      <c r="AA44" s="266" t="s">
        <v>26</v>
      </c>
      <c r="AB44" s="266" t="s">
        <v>26</v>
      </c>
      <c r="AC44" s="266" t="s">
        <v>8</v>
      </c>
      <c r="AD44" s="272" t="s">
        <v>26</v>
      </c>
      <c r="AE44" s="159"/>
    </row>
    <row r="45" spans="1:31" s="8" customFormat="1" ht="255.95" customHeight="1" x14ac:dyDescent="0.25">
      <c r="A45" s="419" t="s">
        <v>442</v>
      </c>
      <c r="B45" s="420"/>
      <c r="C45" s="420"/>
      <c r="D45" s="420"/>
      <c r="E45" s="420"/>
      <c r="F45" s="420"/>
      <c r="G45" s="420"/>
      <c r="H45" s="420"/>
      <c r="I45" s="420"/>
      <c r="J45" s="420"/>
      <c r="K45" s="420"/>
      <c r="L45" s="420"/>
      <c r="M45" s="420"/>
      <c r="N45" s="420"/>
      <c r="O45" s="420"/>
      <c r="P45" s="420"/>
      <c r="Q45" s="420"/>
      <c r="R45" s="420"/>
      <c r="S45" s="420"/>
      <c r="T45" s="420"/>
      <c r="U45" s="420"/>
      <c r="V45" s="420"/>
      <c r="W45" s="420"/>
      <c r="X45" s="420"/>
      <c r="Y45" s="420"/>
      <c r="Z45" s="420"/>
      <c r="AA45" s="420"/>
      <c r="AB45" s="420"/>
      <c r="AC45" s="421"/>
      <c r="AD45" s="421"/>
      <c r="AE45" s="159"/>
    </row>
    <row r="46" spans="1:31" s="8" customFormat="1" ht="15" customHeight="1" x14ac:dyDescent="0.25">
      <c r="A46" s="265" t="s">
        <v>241</v>
      </c>
      <c r="B46" s="259" t="s">
        <v>137</v>
      </c>
      <c r="C46" s="261">
        <v>50</v>
      </c>
      <c r="D46" s="261">
        <v>85</v>
      </c>
      <c r="E46" s="259" t="s">
        <v>74</v>
      </c>
      <c r="F46" s="267">
        <v>0.05</v>
      </c>
      <c r="G46" s="259" t="s">
        <v>1</v>
      </c>
      <c r="H46" s="259" t="s">
        <v>22</v>
      </c>
      <c r="I46" s="259" t="s">
        <v>15</v>
      </c>
      <c r="J46" s="261" t="str">
        <f>IF($E$8&gt;AA46,"MAX","")</f>
        <v/>
      </c>
      <c r="K46" s="268">
        <f>$E$7*(1+F46)^AA46</f>
        <v>162889.46267774416</v>
      </c>
      <c r="L46" s="268"/>
      <c r="M46" s="268"/>
      <c r="N46" s="268"/>
      <c r="O46" s="268"/>
      <c r="P46" s="268"/>
      <c r="Q46" s="268">
        <f>$E$7*IF(AND(X46="Double", $E$8=10, $E$6&gt;=Y46), 2, IF(W46="Simple", 1+($E$8*F46), (1+F46)^$E$8))</f>
        <v>162889.46267774416</v>
      </c>
      <c r="R46" s="269">
        <f>IF(J46="MAX",K46,Q46)</f>
        <v>162889.46267774416</v>
      </c>
      <c r="S46" s="270">
        <f>HLOOKUP($E$6,'single life agebands'!A234:AP235,2)</f>
        <v>8.5000000000000006E-2</v>
      </c>
      <c r="T46" s="261" t="b">
        <f t="shared" ref="T46:T65" si="17">OR($E$5&lt;C46,$E$5&gt;D46)</f>
        <v>0</v>
      </c>
      <c r="U46" s="292">
        <f t="shared" ref="U46:U65" si="18">IF(T46=TRUE,"N/A",V46)</f>
        <v>13845.604327608255</v>
      </c>
      <c r="V46" s="274">
        <f t="shared" ref="V46:V65" si="19">(R46*S46)</f>
        <v>13845.604327608255</v>
      </c>
      <c r="W46" s="271" t="s">
        <v>7</v>
      </c>
      <c r="X46" s="271" t="s">
        <v>8</v>
      </c>
      <c r="Y46" s="271">
        <v>0</v>
      </c>
      <c r="Z46" s="266" t="s">
        <v>26</v>
      </c>
      <c r="AA46" s="266">
        <v>10</v>
      </c>
      <c r="AB46" s="266" t="s">
        <v>8</v>
      </c>
      <c r="AC46" s="272" t="s">
        <v>188</v>
      </c>
      <c r="AD46" s="272" t="s">
        <v>186</v>
      </c>
      <c r="AE46" s="159"/>
    </row>
    <row r="47" spans="1:31" s="8" customFormat="1" ht="15" customHeight="1" x14ac:dyDescent="0.25">
      <c r="A47" s="265" t="s">
        <v>307</v>
      </c>
      <c r="B47" s="259" t="s">
        <v>139</v>
      </c>
      <c r="C47" s="261">
        <v>45</v>
      </c>
      <c r="D47" s="261">
        <v>80</v>
      </c>
      <c r="E47" s="259" t="s">
        <v>84</v>
      </c>
      <c r="F47" s="267">
        <v>0.06</v>
      </c>
      <c r="G47" s="259" t="s">
        <v>0</v>
      </c>
      <c r="H47" s="259" t="s">
        <v>23</v>
      </c>
      <c r="I47" s="259" t="s">
        <v>65</v>
      </c>
      <c r="J47" s="261" t="str">
        <f>IF($E$8&gt;AA47,"MAX","")</f>
        <v/>
      </c>
      <c r="K47" s="268" t="s">
        <v>40</v>
      </c>
      <c r="L47" s="268"/>
      <c r="M47" s="268"/>
      <c r="N47" s="268"/>
      <c r="O47" s="268"/>
      <c r="P47" s="268"/>
      <c r="Q47" s="268">
        <f>$E$7*IF(AND(X47="Double", $E$8=10, $E$6&gt;=Y47), 2, IF(W47="Simple", 1+($E$8*F47), (1+F47)^$E$8))</f>
        <v>160000</v>
      </c>
      <c r="R47" s="269">
        <f>IF(J47="MAX",K47,Q47)</f>
        <v>160000</v>
      </c>
      <c r="S47" s="270">
        <f>HLOOKUP($E$6,'single life agebands'!A64:BD65,2)</f>
        <v>7.7499999999999999E-2</v>
      </c>
      <c r="T47" s="261" t="b">
        <f t="shared" si="17"/>
        <v>0</v>
      </c>
      <c r="U47" s="292">
        <f t="shared" si="18"/>
        <v>12400</v>
      </c>
      <c r="V47" s="274">
        <f t="shared" si="19"/>
        <v>12400</v>
      </c>
      <c r="W47" s="271" t="s">
        <v>0</v>
      </c>
      <c r="X47" s="271" t="s">
        <v>8</v>
      </c>
      <c r="Y47" s="271">
        <v>0</v>
      </c>
      <c r="Z47" s="266" t="s">
        <v>26</v>
      </c>
      <c r="AA47" s="266" t="s">
        <v>26</v>
      </c>
      <c r="AB47" s="266" t="s">
        <v>188</v>
      </c>
      <c r="AC47" s="272" t="s">
        <v>8</v>
      </c>
      <c r="AD47" s="272" t="s">
        <v>184</v>
      </c>
      <c r="AE47" s="159"/>
    </row>
    <row r="48" spans="1:31" s="8" customFormat="1" ht="15" customHeight="1" x14ac:dyDescent="0.25">
      <c r="A48" s="265" t="s">
        <v>307</v>
      </c>
      <c r="B48" s="259" t="s">
        <v>135</v>
      </c>
      <c r="C48" s="261">
        <v>50</v>
      </c>
      <c r="D48" s="261">
        <v>80</v>
      </c>
      <c r="E48" s="259" t="s">
        <v>115</v>
      </c>
      <c r="F48" s="267">
        <v>7.0000000000000007E-2</v>
      </c>
      <c r="G48" s="259" t="s">
        <v>0</v>
      </c>
      <c r="H48" s="259" t="s">
        <v>22</v>
      </c>
      <c r="I48" s="259" t="s">
        <v>65</v>
      </c>
      <c r="J48" s="261" t="str">
        <f>IF($E$8&gt;AA48,"MAX","")</f>
        <v/>
      </c>
      <c r="K48" s="268" t="s">
        <v>40</v>
      </c>
      <c r="L48" s="268"/>
      <c r="M48" s="268"/>
      <c r="N48" s="268"/>
      <c r="O48" s="268"/>
      <c r="P48" s="268"/>
      <c r="Q48" s="268">
        <f>$E$7*IF(AND(X48="Double", $E$8=10, $E$6&gt;=Y48), 2, IF(W48="Simple", 1+($E$8*F48), (1+F48)^$E$8))</f>
        <v>170000.00000000003</v>
      </c>
      <c r="R48" s="269">
        <f>IF(J48="MAX",K48,Q48)</f>
        <v>170000.00000000003</v>
      </c>
      <c r="S48" s="270">
        <f>HLOOKUP($E$6,'single life agebands'!A68:BD69,2)</f>
        <v>0.08</v>
      </c>
      <c r="T48" s="261" t="b">
        <f t="shared" si="17"/>
        <v>0</v>
      </c>
      <c r="U48" s="292">
        <f t="shared" si="18"/>
        <v>13600.000000000002</v>
      </c>
      <c r="V48" s="274">
        <f t="shared" si="19"/>
        <v>13600.000000000002</v>
      </c>
      <c r="W48" s="271" t="s">
        <v>10</v>
      </c>
      <c r="X48" s="271" t="s">
        <v>8</v>
      </c>
      <c r="Y48" s="271">
        <v>0</v>
      </c>
      <c r="Z48" s="266" t="s">
        <v>26</v>
      </c>
      <c r="AA48" s="266" t="s">
        <v>26</v>
      </c>
      <c r="AB48" s="266" t="s">
        <v>188</v>
      </c>
      <c r="AC48" s="272" t="s">
        <v>8</v>
      </c>
      <c r="AD48" s="272" t="s">
        <v>186</v>
      </c>
      <c r="AE48" s="159"/>
    </row>
    <row r="49" spans="1:31" s="8" customFormat="1" ht="15" customHeight="1" x14ac:dyDescent="0.25">
      <c r="A49" s="265" t="s">
        <v>307</v>
      </c>
      <c r="B49" s="259" t="s">
        <v>139</v>
      </c>
      <c r="C49" s="261">
        <v>45</v>
      </c>
      <c r="D49" s="261">
        <v>80</v>
      </c>
      <c r="E49" s="259" t="s">
        <v>85</v>
      </c>
      <c r="F49" s="267">
        <v>0.06</v>
      </c>
      <c r="G49" s="259" t="s">
        <v>0</v>
      </c>
      <c r="H49" s="259" t="s">
        <v>23</v>
      </c>
      <c r="I49" s="259" t="s">
        <v>65</v>
      </c>
      <c r="J49" s="261" t="str">
        <f>IF($E$8&gt;AA49,"MAX","")</f>
        <v/>
      </c>
      <c r="K49" s="268" t="s">
        <v>40</v>
      </c>
      <c r="L49" s="268"/>
      <c r="M49" s="268"/>
      <c r="N49" s="268"/>
      <c r="O49" s="268"/>
      <c r="P49" s="268"/>
      <c r="Q49" s="268">
        <f>$E$7*IF(AND(X49="Double", $E$8=10, $E$6&gt;=Y49), 2, IF(W49="Simple", 1+($E$8*F49), (1+F49)^$E$8))</f>
        <v>160000</v>
      </c>
      <c r="R49" s="269">
        <f>IF(J49="MAX",K49,Q49)</f>
        <v>160000</v>
      </c>
      <c r="S49" s="270">
        <f>HLOOKUP($E$6,'single life agebands'!A72:BD73,2)</f>
        <v>8.7499999999999994E-2</v>
      </c>
      <c r="T49" s="261" t="b">
        <f t="shared" si="17"/>
        <v>0</v>
      </c>
      <c r="U49" s="292">
        <f t="shared" si="18"/>
        <v>14000</v>
      </c>
      <c r="V49" s="274">
        <f t="shared" si="19"/>
        <v>14000</v>
      </c>
      <c r="W49" s="271" t="s">
        <v>0</v>
      </c>
      <c r="X49" s="271" t="s">
        <v>8</v>
      </c>
      <c r="Y49" s="271">
        <v>0</v>
      </c>
      <c r="Z49" s="266" t="s">
        <v>26</v>
      </c>
      <c r="AA49" s="266" t="s">
        <v>26</v>
      </c>
      <c r="AB49" s="266" t="s">
        <v>188</v>
      </c>
      <c r="AC49" s="272" t="s">
        <v>8</v>
      </c>
      <c r="AD49" s="272" t="s">
        <v>184</v>
      </c>
      <c r="AE49" s="159"/>
    </row>
    <row r="50" spans="1:31" s="8" customFormat="1" ht="15" customHeight="1" x14ac:dyDescent="0.25">
      <c r="A50" s="265" t="s">
        <v>307</v>
      </c>
      <c r="B50" s="259" t="s">
        <v>135</v>
      </c>
      <c r="C50" s="261">
        <v>50</v>
      </c>
      <c r="D50" s="261">
        <v>80</v>
      </c>
      <c r="E50" s="259" t="s">
        <v>116</v>
      </c>
      <c r="F50" s="267">
        <v>7.0000000000000007E-2</v>
      </c>
      <c r="G50" s="259" t="s">
        <v>0</v>
      </c>
      <c r="H50" s="259" t="s">
        <v>22</v>
      </c>
      <c r="I50" s="259" t="s">
        <v>65</v>
      </c>
      <c r="J50" s="261" t="str">
        <f>IF($E$8&gt;AA50,"MAX","")</f>
        <v/>
      </c>
      <c r="K50" s="268" t="s">
        <v>40</v>
      </c>
      <c r="L50" s="268"/>
      <c r="M50" s="268"/>
      <c r="N50" s="268"/>
      <c r="O50" s="268"/>
      <c r="P50" s="268"/>
      <c r="Q50" s="268">
        <f>$E$7*IF(AND(X50="Double", $E$8=10, $E$6&gt;=Y50), 2, IF(W50="Simple", 1+($E$8*F50), (1+F50)^$E$8))</f>
        <v>170000.00000000003</v>
      </c>
      <c r="R50" s="269">
        <f>IF(J50="MAX",K50,Q50)</f>
        <v>170000.00000000003</v>
      </c>
      <c r="S50" s="270">
        <f>HLOOKUP($E$6,'single life agebands'!A76:BD77,2)</f>
        <v>0.09</v>
      </c>
      <c r="T50" s="261" t="b">
        <f t="shared" si="17"/>
        <v>0</v>
      </c>
      <c r="U50" s="292">
        <f t="shared" si="18"/>
        <v>15300.000000000002</v>
      </c>
      <c r="V50" s="274">
        <f t="shared" si="19"/>
        <v>15300.000000000002</v>
      </c>
      <c r="W50" s="271" t="s">
        <v>10</v>
      </c>
      <c r="X50" s="271" t="s">
        <v>8</v>
      </c>
      <c r="Y50" s="271">
        <v>0</v>
      </c>
      <c r="Z50" s="266" t="s">
        <v>26</v>
      </c>
      <c r="AA50" s="266" t="s">
        <v>26</v>
      </c>
      <c r="AB50" s="266" t="s">
        <v>188</v>
      </c>
      <c r="AC50" s="272" t="s">
        <v>8</v>
      </c>
      <c r="AD50" s="272" t="s">
        <v>186</v>
      </c>
      <c r="AE50" s="159"/>
    </row>
    <row r="51" spans="1:31" s="8" customFormat="1" ht="75" x14ac:dyDescent="0.25">
      <c r="A51" s="276" t="s">
        <v>319</v>
      </c>
      <c r="B51" s="259" t="s">
        <v>458</v>
      </c>
      <c r="C51" s="261">
        <v>0</v>
      </c>
      <c r="D51" s="261">
        <v>85</v>
      </c>
      <c r="E51" s="260" t="s">
        <v>248</v>
      </c>
      <c r="F51" s="277" t="s">
        <v>247</v>
      </c>
      <c r="G51" s="260" t="s">
        <v>320</v>
      </c>
      <c r="H51" s="259" t="s">
        <v>22</v>
      </c>
      <c r="I51" s="273" t="s">
        <v>246</v>
      </c>
      <c r="J51" s="261" t="str">
        <f>IF(P51&gt;7,"Exceeds 7","7 or Less")</f>
        <v>Exceeds 7</v>
      </c>
      <c r="K51" s="268">
        <f>IF(P51&lt;8,$E$7*(1.07^$E$8),0)</f>
        <v>0</v>
      </c>
      <c r="L51" s="268">
        <f>$E$7*(1.07^7)</f>
        <v>160578.14764784303</v>
      </c>
      <c r="M51" s="278">
        <f>IF(J51="Exceeds 7",P51-7,"7 or Less")</f>
        <v>3</v>
      </c>
      <c r="N51" s="268">
        <f>IF(P51&gt;7,L51*(1.07^M51),0)</f>
        <v>196715.13572895658</v>
      </c>
      <c r="O51" s="268"/>
      <c r="P51" s="279">
        <f>IF($E$8&gt;20,20,$E$8)</f>
        <v>10</v>
      </c>
      <c r="Q51" s="268">
        <f>IF(P51&gt;7,N51,K51)</f>
        <v>196715.13572895658</v>
      </c>
      <c r="R51" s="269">
        <f>Q51</f>
        <v>196715.13572895658</v>
      </c>
      <c r="S51" s="270">
        <v>7.0000000000000007E-2</v>
      </c>
      <c r="T51" s="261" t="b">
        <f t="shared" si="17"/>
        <v>0</v>
      </c>
      <c r="U51" s="292">
        <f t="shared" si="18"/>
        <v>13770.059501026963</v>
      </c>
      <c r="V51" s="274">
        <f t="shared" si="19"/>
        <v>13770.059501026963</v>
      </c>
      <c r="W51" s="271" t="s">
        <v>7</v>
      </c>
      <c r="X51" s="271" t="s">
        <v>8</v>
      </c>
      <c r="Y51" s="271">
        <v>0</v>
      </c>
      <c r="Z51" s="266" t="s">
        <v>26</v>
      </c>
      <c r="AA51" s="266">
        <v>20</v>
      </c>
      <c r="AB51" s="266" t="s">
        <v>188</v>
      </c>
      <c r="AC51" s="272" t="s">
        <v>188</v>
      </c>
      <c r="AD51" s="272" t="s">
        <v>186</v>
      </c>
      <c r="AE51" s="159"/>
    </row>
    <row r="52" spans="1:31" s="8" customFormat="1" ht="60" x14ac:dyDescent="0.25">
      <c r="A52" s="265" t="s">
        <v>148</v>
      </c>
      <c r="B52" s="259" t="s">
        <v>140</v>
      </c>
      <c r="C52" s="261">
        <v>35</v>
      </c>
      <c r="D52" s="261">
        <v>80</v>
      </c>
      <c r="E52" s="259" t="s">
        <v>306</v>
      </c>
      <c r="F52" s="267">
        <v>0.05</v>
      </c>
      <c r="G52" s="259" t="s">
        <v>0</v>
      </c>
      <c r="H52" s="259" t="s">
        <v>304</v>
      </c>
      <c r="I52" s="273" t="s">
        <v>566</v>
      </c>
      <c r="J52" s="261" t="str">
        <f t="shared" ref="J52:J65" si="20">IF($E$8&gt;AA52,"MAX","")</f>
        <v/>
      </c>
      <c r="K52" s="268">
        <f>N52</f>
        <v>150000</v>
      </c>
      <c r="L52" s="274"/>
      <c r="M52" s="274"/>
      <c r="N52" s="274">
        <f>($E$7*F52)*AA52+$E$7</f>
        <v>150000</v>
      </c>
      <c r="O52" s="274"/>
      <c r="P52" s="274"/>
      <c r="Q52" s="268">
        <f>$E$7*IF(AND(X52="Double", $E$8=12, $E$6&gt;=Y52), 2, IF(W52="Simple", 1+($E$8*F52), (1+F52)^$E$8))</f>
        <v>150000</v>
      </c>
      <c r="R52" s="269">
        <f t="shared" ref="R52:R65" si="21">IF(J52="MAX",K52,Q52)</f>
        <v>150000</v>
      </c>
      <c r="S52" s="270">
        <f>HLOOKUP($E$6,'single life agebands'!A208:BN209,2)</f>
        <v>7.0000000000000007E-2</v>
      </c>
      <c r="T52" s="261" t="b">
        <f t="shared" si="17"/>
        <v>0</v>
      </c>
      <c r="U52" s="292">
        <f t="shared" si="18"/>
        <v>10500.000000000002</v>
      </c>
      <c r="V52" s="274">
        <f t="shared" si="19"/>
        <v>10500.000000000002</v>
      </c>
      <c r="W52" s="271" t="s">
        <v>0</v>
      </c>
      <c r="X52" s="271" t="s">
        <v>8</v>
      </c>
      <c r="Y52" s="271"/>
      <c r="Z52" s="266" t="s">
        <v>26</v>
      </c>
      <c r="AA52" s="266">
        <v>10</v>
      </c>
      <c r="AB52" s="266" t="s">
        <v>188</v>
      </c>
      <c r="AC52" s="272" t="s">
        <v>8</v>
      </c>
      <c r="AD52" s="272" t="s">
        <v>186</v>
      </c>
      <c r="AE52" s="159"/>
    </row>
    <row r="53" spans="1:31" s="8" customFormat="1" ht="15" customHeight="1" x14ac:dyDescent="0.25">
      <c r="A53" s="265" t="s">
        <v>149</v>
      </c>
      <c r="B53" s="259" t="s">
        <v>141</v>
      </c>
      <c r="C53" s="261">
        <v>0</v>
      </c>
      <c r="D53" s="261">
        <v>85</v>
      </c>
      <c r="E53" s="259" t="s">
        <v>260</v>
      </c>
      <c r="F53" s="267">
        <v>0.06</v>
      </c>
      <c r="G53" s="259" t="s">
        <v>0</v>
      </c>
      <c r="H53" s="259" t="s">
        <v>22</v>
      </c>
      <c r="I53" s="259" t="s">
        <v>14</v>
      </c>
      <c r="J53" s="261" t="str">
        <f t="shared" si="20"/>
        <v/>
      </c>
      <c r="K53" s="268">
        <f>(($E$7*F53)*AA53)+$E$7</f>
        <v>160000</v>
      </c>
      <c r="L53" s="268"/>
      <c r="M53" s="268"/>
      <c r="N53" s="268"/>
      <c r="O53" s="268"/>
      <c r="P53" s="268"/>
      <c r="Q53" s="268">
        <f t="shared" ref="Q53:Q65" si="22">$E$7*IF(AND(X53="Double", $E$8=10, $E$6&gt;=Y53), 2, IF(W53="Simple", 1+($E$8*F53), (1+F53)^$E$8))</f>
        <v>160000</v>
      </c>
      <c r="R53" s="269">
        <f t="shared" si="21"/>
        <v>160000</v>
      </c>
      <c r="S53" s="270">
        <f>HLOOKUP($E$6,'single life agebands'!A12:AT13,2)</f>
        <v>7.6499999999999999E-2</v>
      </c>
      <c r="T53" s="261" t="b">
        <f t="shared" si="17"/>
        <v>0</v>
      </c>
      <c r="U53" s="292">
        <f t="shared" si="18"/>
        <v>12240</v>
      </c>
      <c r="V53" s="274">
        <f t="shared" si="19"/>
        <v>12240</v>
      </c>
      <c r="W53" s="271" t="s">
        <v>0</v>
      </c>
      <c r="X53" s="271" t="s">
        <v>8</v>
      </c>
      <c r="Y53" s="271">
        <v>0</v>
      </c>
      <c r="Z53" s="266" t="s">
        <v>26</v>
      </c>
      <c r="AA53" s="266">
        <v>10</v>
      </c>
      <c r="AB53" s="266" t="s">
        <v>8</v>
      </c>
      <c r="AC53" s="272" t="s">
        <v>8</v>
      </c>
      <c r="AD53" s="272" t="s">
        <v>184</v>
      </c>
      <c r="AE53" s="159"/>
    </row>
    <row r="54" spans="1:31" s="8" customFormat="1" ht="15" customHeight="1" x14ac:dyDescent="0.25">
      <c r="A54" s="265" t="s">
        <v>149</v>
      </c>
      <c r="B54" s="259" t="s">
        <v>141</v>
      </c>
      <c r="C54" s="261">
        <v>0</v>
      </c>
      <c r="D54" s="261">
        <v>85</v>
      </c>
      <c r="E54" s="259" t="s">
        <v>261</v>
      </c>
      <c r="F54" s="267">
        <v>0.06</v>
      </c>
      <c r="G54" s="259" t="s">
        <v>0</v>
      </c>
      <c r="H54" s="259" t="s">
        <v>22</v>
      </c>
      <c r="I54" s="259" t="s">
        <v>14</v>
      </c>
      <c r="J54" s="261" t="str">
        <f t="shared" si="20"/>
        <v/>
      </c>
      <c r="K54" s="268">
        <f>(($E$7*F54)*AA54)+$E$7</f>
        <v>160000</v>
      </c>
      <c r="L54" s="268"/>
      <c r="M54" s="268"/>
      <c r="N54" s="268"/>
      <c r="O54" s="268"/>
      <c r="P54" s="268"/>
      <c r="Q54" s="268">
        <f t="shared" si="22"/>
        <v>160000</v>
      </c>
      <c r="R54" s="269">
        <f t="shared" si="21"/>
        <v>160000</v>
      </c>
      <c r="S54" s="270">
        <f>HLOOKUP($E$6,'single life agebands'!A16:AT17,2)</f>
        <v>7.6499999999999999E-2</v>
      </c>
      <c r="T54" s="261" t="b">
        <f t="shared" si="17"/>
        <v>0</v>
      </c>
      <c r="U54" s="292">
        <f t="shared" si="18"/>
        <v>12240</v>
      </c>
      <c r="V54" s="274">
        <f t="shared" si="19"/>
        <v>12240</v>
      </c>
      <c r="W54" s="271" t="s">
        <v>0</v>
      </c>
      <c r="X54" s="271" t="s">
        <v>8</v>
      </c>
      <c r="Y54" s="271">
        <v>0</v>
      </c>
      <c r="Z54" s="266" t="s">
        <v>26</v>
      </c>
      <c r="AA54" s="266">
        <v>10</v>
      </c>
      <c r="AB54" s="266" t="s">
        <v>8</v>
      </c>
      <c r="AC54" s="272" t="s">
        <v>8</v>
      </c>
      <c r="AD54" s="272" t="s">
        <v>184</v>
      </c>
      <c r="AE54" s="159"/>
    </row>
    <row r="55" spans="1:31" s="8" customFormat="1" ht="15" customHeight="1" x14ac:dyDescent="0.25">
      <c r="A55" s="265" t="s">
        <v>149</v>
      </c>
      <c r="B55" s="259" t="s">
        <v>141</v>
      </c>
      <c r="C55" s="261">
        <v>0</v>
      </c>
      <c r="D55" s="261">
        <v>85</v>
      </c>
      <c r="E55" s="259" t="s">
        <v>262</v>
      </c>
      <c r="F55" s="267">
        <v>0.06</v>
      </c>
      <c r="G55" s="259" t="s">
        <v>0</v>
      </c>
      <c r="H55" s="259" t="s">
        <v>22</v>
      </c>
      <c r="I55" s="259" t="s">
        <v>14</v>
      </c>
      <c r="J55" s="261" t="str">
        <f t="shared" si="20"/>
        <v/>
      </c>
      <c r="K55" s="268">
        <f>(($E$7*F55)*AA55)+$E$7</f>
        <v>160000</v>
      </c>
      <c r="L55" s="268"/>
      <c r="M55" s="268"/>
      <c r="N55" s="268"/>
      <c r="O55" s="268"/>
      <c r="P55" s="268"/>
      <c r="Q55" s="268">
        <f t="shared" si="22"/>
        <v>160000</v>
      </c>
      <c r="R55" s="269">
        <f t="shared" si="21"/>
        <v>160000</v>
      </c>
      <c r="S55" s="270">
        <f>HLOOKUP($E$6,'single life agebands'!A20:AT21,2)</f>
        <v>8.8499999999999995E-2</v>
      </c>
      <c r="T55" s="261" t="b">
        <f t="shared" si="17"/>
        <v>0</v>
      </c>
      <c r="U55" s="292">
        <f t="shared" si="18"/>
        <v>14160</v>
      </c>
      <c r="V55" s="274">
        <f t="shared" si="19"/>
        <v>14160</v>
      </c>
      <c r="W55" s="271" t="s">
        <v>0</v>
      </c>
      <c r="X55" s="271" t="s">
        <v>8</v>
      </c>
      <c r="Y55" s="271">
        <v>0</v>
      </c>
      <c r="Z55" s="266" t="s">
        <v>26</v>
      </c>
      <c r="AA55" s="266">
        <v>10</v>
      </c>
      <c r="AB55" s="266" t="s">
        <v>8</v>
      </c>
      <c r="AC55" s="272" t="s">
        <v>8</v>
      </c>
      <c r="AD55" s="272" t="s">
        <v>184</v>
      </c>
      <c r="AE55" s="159"/>
    </row>
    <row r="56" spans="1:31" s="8" customFormat="1" ht="15" customHeight="1" x14ac:dyDescent="0.25">
      <c r="A56" s="265" t="s">
        <v>149</v>
      </c>
      <c r="B56" s="259" t="s">
        <v>141</v>
      </c>
      <c r="C56" s="261">
        <v>0</v>
      </c>
      <c r="D56" s="261">
        <v>85</v>
      </c>
      <c r="E56" s="259" t="s">
        <v>263</v>
      </c>
      <c r="F56" s="267">
        <v>0.06</v>
      </c>
      <c r="G56" s="259" t="s">
        <v>0</v>
      </c>
      <c r="H56" s="259" t="s">
        <v>22</v>
      </c>
      <c r="I56" s="259" t="s">
        <v>14</v>
      </c>
      <c r="J56" s="261" t="str">
        <f t="shared" si="20"/>
        <v/>
      </c>
      <c r="K56" s="268">
        <f>(($E$7*F56)*AA56)+$E$7</f>
        <v>160000</v>
      </c>
      <c r="L56" s="268"/>
      <c r="M56" s="268"/>
      <c r="N56" s="268"/>
      <c r="O56" s="268"/>
      <c r="P56" s="268"/>
      <c r="Q56" s="268">
        <f t="shared" si="22"/>
        <v>160000</v>
      </c>
      <c r="R56" s="269">
        <f t="shared" si="21"/>
        <v>160000</v>
      </c>
      <c r="S56" s="270">
        <f>HLOOKUP($E$6,'single life agebands'!A24:AT25,2)</f>
        <v>8.6499999999999994E-2</v>
      </c>
      <c r="T56" s="261" t="b">
        <f t="shared" si="17"/>
        <v>0</v>
      </c>
      <c r="U56" s="292">
        <f t="shared" si="18"/>
        <v>13839.999999999998</v>
      </c>
      <c r="V56" s="274">
        <f t="shared" si="19"/>
        <v>13839.999999999998</v>
      </c>
      <c r="W56" s="271" t="s">
        <v>0</v>
      </c>
      <c r="X56" s="271" t="s">
        <v>8</v>
      </c>
      <c r="Y56" s="271">
        <v>0</v>
      </c>
      <c r="Z56" s="266" t="s">
        <v>26</v>
      </c>
      <c r="AA56" s="266">
        <v>10</v>
      </c>
      <c r="AB56" s="266" t="s">
        <v>8</v>
      </c>
      <c r="AC56" s="272" t="s">
        <v>8</v>
      </c>
      <c r="AD56" s="272" t="s">
        <v>184</v>
      </c>
      <c r="AE56" s="159"/>
    </row>
    <row r="57" spans="1:31" s="8" customFormat="1" ht="45" x14ac:dyDescent="0.25">
      <c r="A57" s="265" t="s">
        <v>150</v>
      </c>
      <c r="B57" s="259" t="s">
        <v>143</v>
      </c>
      <c r="C57" s="261">
        <v>45</v>
      </c>
      <c r="D57" s="261">
        <v>85</v>
      </c>
      <c r="E57" s="259" t="s">
        <v>91</v>
      </c>
      <c r="F57" s="267">
        <v>0.08</v>
      </c>
      <c r="G57" s="259" t="s">
        <v>0</v>
      </c>
      <c r="H57" s="259" t="s">
        <v>22</v>
      </c>
      <c r="I57" s="259" t="s">
        <v>65</v>
      </c>
      <c r="J57" s="261" t="str">
        <f t="shared" si="20"/>
        <v/>
      </c>
      <c r="K57" s="268">
        <f>($E$7*F57)*AA57+$E$7</f>
        <v>180000</v>
      </c>
      <c r="L57" s="268"/>
      <c r="M57" s="268"/>
      <c r="N57" s="268"/>
      <c r="O57" s="268"/>
      <c r="P57" s="268"/>
      <c r="Q57" s="268">
        <f t="shared" si="22"/>
        <v>180000</v>
      </c>
      <c r="R57" s="269">
        <f t="shared" si="21"/>
        <v>180000</v>
      </c>
      <c r="S57" s="270">
        <f>HLOOKUP($E$6,'single life agebands'!A36:BD37,2)</f>
        <v>7.4999999999999997E-2</v>
      </c>
      <c r="T57" s="261" t="b">
        <f t="shared" si="17"/>
        <v>0</v>
      </c>
      <c r="U57" s="292">
        <f t="shared" si="18"/>
        <v>13500</v>
      </c>
      <c r="V57" s="274">
        <f t="shared" si="19"/>
        <v>13500</v>
      </c>
      <c r="W57" s="271" t="s">
        <v>0</v>
      </c>
      <c r="X57" s="271" t="s">
        <v>8</v>
      </c>
      <c r="Y57" s="271">
        <v>0</v>
      </c>
      <c r="Z57" s="266" t="s">
        <v>26</v>
      </c>
      <c r="AA57" s="266">
        <v>10</v>
      </c>
      <c r="AB57" s="266" t="s">
        <v>8</v>
      </c>
      <c r="AC57" s="266" t="s">
        <v>8</v>
      </c>
      <c r="AD57" s="272" t="s">
        <v>187</v>
      </c>
      <c r="AE57" s="159"/>
    </row>
    <row r="58" spans="1:31" s="8" customFormat="1" ht="60" x14ac:dyDescent="0.25">
      <c r="A58" s="265" t="s">
        <v>210</v>
      </c>
      <c r="B58" s="259" t="s">
        <v>340</v>
      </c>
      <c r="C58" s="261">
        <v>45</v>
      </c>
      <c r="D58" s="261">
        <v>85</v>
      </c>
      <c r="E58" s="259" t="s">
        <v>341</v>
      </c>
      <c r="F58" s="267">
        <v>0.08</v>
      </c>
      <c r="G58" s="259" t="s">
        <v>342</v>
      </c>
      <c r="H58" s="259" t="s">
        <v>22</v>
      </c>
      <c r="I58" s="273" t="s">
        <v>345</v>
      </c>
      <c r="J58" s="261" t="str">
        <f>IF($E$8&gt;AA58,"MAX","")</f>
        <v/>
      </c>
      <c r="K58" s="268">
        <f>($E$7*F58)*AA58+$E$7</f>
        <v>180000</v>
      </c>
      <c r="L58" s="268"/>
      <c r="M58" s="268"/>
      <c r="N58" s="268"/>
      <c r="O58" s="268"/>
      <c r="P58" s="268"/>
      <c r="Q58" s="268">
        <f>$E$7*IF(AND(X58="Double", $E$8=10, $E$6&gt;=Y58), 2, IF(W58="Simple", 1+($E$8*F58), (1+F58)^$E$8))</f>
        <v>180000</v>
      </c>
      <c r="R58" s="269">
        <f>IF(J58="MAX",K58,Q58)</f>
        <v>180000</v>
      </c>
      <c r="S58" s="270">
        <f>HLOOKUP($E$6,'single life agebands'!A48:BD49,2)</f>
        <v>7.4999999999999997E-2</v>
      </c>
      <c r="T58" s="261" t="b">
        <f>OR($E$5&lt;C58,$E$5&gt;D58)</f>
        <v>0</v>
      </c>
      <c r="U58" s="292">
        <f>IF(T58=TRUE,"N/A",V58)</f>
        <v>13500</v>
      </c>
      <c r="V58" s="274">
        <f>(R58*S58)</f>
        <v>13500</v>
      </c>
      <c r="W58" s="271" t="s">
        <v>0</v>
      </c>
      <c r="X58" s="271" t="s">
        <v>8</v>
      </c>
      <c r="Y58" s="271">
        <v>0</v>
      </c>
      <c r="Z58" s="266" t="s">
        <v>26</v>
      </c>
      <c r="AA58" s="266">
        <v>10</v>
      </c>
      <c r="AB58" s="266" t="s">
        <v>8</v>
      </c>
      <c r="AC58" s="266" t="s">
        <v>8</v>
      </c>
      <c r="AD58" s="272" t="s">
        <v>187</v>
      </c>
      <c r="AE58" s="159"/>
    </row>
    <row r="59" spans="1:31" s="8" customFormat="1" ht="45" x14ac:dyDescent="0.25">
      <c r="A59" s="265" t="s">
        <v>150</v>
      </c>
      <c r="B59" s="259" t="s">
        <v>143</v>
      </c>
      <c r="C59" s="261">
        <v>45</v>
      </c>
      <c r="D59" s="261">
        <v>85</v>
      </c>
      <c r="E59" s="259" t="s">
        <v>92</v>
      </c>
      <c r="F59" s="267">
        <v>0.08</v>
      </c>
      <c r="G59" s="259" t="s">
        <v>0</v>
      </c>
      <c r="H59" s="259" t="s">
        <v>22</v>
      </c>
      <c r="I59" s="259" t="s">
        <v>65</v>
      </c>
      <c r="J59" s="261" t="str">
        <f t="shared" si="20"/>
        <v/>
      </c>
      <c r="K59" s="268">
        <f>($E$7*F59)*AA59+$E$7</f>
        <v>180000</v>
      </c>
      <c r="L59" s="268"/>
      <c r="M59" s="268"/>
      <c r="N59" s="268"/>
      <c r="O59" s="268"/>
      <c r="P59" s="268"/>
      <c r="Q59" s="268">
        <f t="shared" si="22"/>
        <v>180000</v>
      </c>
      <c r="R59" s="269">
        <f t="shared" si="21"/>
        <v>180000</v>
      </c>
      <c r="S59" s="270">
        <f>HLOOKUP($E$6,'single life agebands'!A40:BD41,2)</f>
        <v>8.5000000000000006E-2</v>
      </c>
      <c r="T59" s="261" t="b">
        <f t="shared" si="17"/>
        <v>0</v>
      </c>
      <c r="U59" s="292">
        <f t="shared" si="18"/>
        <v>15300.000000000002</v>
      </c>
      <c r="V59" s="274">
        <f t="shared" si="19"/>
        <v>15300.000000000002</v>
      </c>
      <c r="W59" s="271" t="s">
        <v>0</v>
      </c>
      <c r="X59" s="271" t="s">
        <v>8</v>
      </c>
      <c r="Y59" s="271">
        <v>0</v>
      </c>
      <c r="Z59" s="266" t="s">
        <v>26</v>
      </c>
      <c r="AA59" s="266">
        <v>10</v>
      </c>
      <c r="AB59" s="266" t="s">
        <v>8</v>
      </c>
      <c r="AC59" s="266" t="s">
        <v>8</v>
      </c>
      <c r="AD59" s="272" t="s">
        <v>187</v>
      </c>
      <c r="AE59" s="159"/>
    </row>
    <row r="60" spans="1:31" s="8" customFormat="1" ht="15" customHeight="1" x14ac:dyDescent="0.25">
      <c r="A60" s="265" t="s">
        <v>151</v>
      </c>
      <c r="B60" s="259" t="s">
        <v>141</v>
      </c>
      <c r="C60" s="261">
        <v>0</v>
      </c>
      <c r="D60" s="261">
        <v>85</v>
      </c>
      <c r="E60" s="259" t="s">
        <v>129</v>
      </c>
      <c r="F60" s="267">
        <v>0.06</v>
      </c>
      <c r="G60" s="259" t="s">
        <v>0</v>
      </c>
      <c r="H60" s="259" t="s">
        <v>22</v>
      </c>
      <c r="I60" s="259" t="s">
        <v>98</v>
      </c>
      <c r="J60" s="261" t="str">
        <f t="shared" si="20"/>
        <v/>
      </c>
      <c r="K60" s="268">
        <f>(($E$7*F60)*AA60)+$E$7</f>
        <v>160000</v>
      </c>
      <c r="L60" s="268"/>
      <c r="M60" s="268"/>
      <c r="N60" s="268"/>
      <c r="O60" s="268"/>
      <c r="P60" s="268"/>
      <c r="Q60" s="268">
        <f t="shared" si="22"/>
        <v>160000</v>
      </c>
      <c r="R60" s="269">
        <f t="shared" si="21"/>
        <v>160000</v>
      </c>
      <c r="S60" s="270">
        <f>HLOOKUP($E$6,'single life agebands'!A56:AP57,2)</f>
        <v>0.09</v>
      </c>
      <c r="T60" s="261" t="b">
        <f t="shared" si="17"/>
        <v>0</v>
      </c>
      <c r="U60" s="292">
        <f t="shared" si="18"/>
        <v>14400</v>
      </c>
      <c r="V60" s="274">
        <f t="shared" si="19"/>
        <v>14400</v>
      </c>
      <c r="W60" s="271" t="s">
        <v>0</v>
      </c>
      <c r="X60" s="271" t="s">
        <v>8</v>
      </c>
      <c r="Y60" s="271">
        <v>0</v>
      </c>
      <c r="Z60" s="266" t="s">
        <v>26</v>
      </c>
      <c r="AA60" s="266">
        <v>10</v>
      </c>
      <c r="AB60" s="266" t="s">
        <v>8</v>
      </c>
      <c r="AC60" s="272" t="s">
        <v>8</v>
      </c>
      <c r="AD60" s="272" t="s">
        <v>186</v>
      </c>
      <c r="AE60" s="159"/>
    </row>
    <row r="61" spans="1:31" s="183" customFormat="1" ht="14.1" customHeight="1" x14ac:dyDescent="0.25">
      <c r="A61" s="265" t="s">
        <v>152</v>
      </c>
      <c r="B61" s="259" t="s">
        <v>146</v>
      </c>
      <c r="C61" s="261">
        <v>55</v>
      </c>
      <c r="D61" s="261">
        <v>85</v>
      </c>
      <c r="E61" s="259" t="s">
        <v>413</v>
      </c>
      <c r="F61" s="267">
        <v>7.0000000000000007E-2</v>
      </c>
      <c r="G61" s="259" t="s">
        <v>1</v>
      </c>
      <c r="H61" s="259" t="s">
        <v>22</v>
      </c>
      <c r="I61" s="273" t="s">
        <v>14</v>
      </c>
      <c r="J61" s="261" t="str">
        <f t="shared" ref="J61" si="23">IF($E$8&gt;AA61,"MAX","")</f>
        <v/>
      </c>
      <c r="K61" s="268">
        <f>$E$7*(1+F61)^AA61</f>
        <v>196715.13572895655</v>
      </c>
      <c r="L61" s="274"/>
      <c r="M61" s="274"/>
      <c r="N61" s="274"/>
      <c r="O61" s="274"/>
      <c r="P61" s="274"/>
      <c r="Q61" s="268">
        <f t="shared" ref="Q61" si="24">$E$7*IF(AND(X61="Double", $E$8=10, $E$6&gt;=Y61), 2, IF(W61="Simple", 1+($E$8*F61), (1+F61)^$E$8))</f>
        <v>196715.13572895655</v>
      </c>
      <c r="R61" s="280">
        <f t="shared" ref="R61" si="25">IF(J61="MAX",K61,Q61)</f>
        <v>196715.13572895655</v>
      </c>
      <c r="S61" s="270">
        <f>HLOOKUP($E$6,'single life agebands'!A92:AT93,2)</f>
        <v>0.11</v>
      </c>
      <c r="T61" s="261" t="b">
        <f t="shared" ref="T61" si="26">OR($E$5&lt;C61,$E$5&gt;D61)</f>
        <v>0</v>
      </c>
      <c r="U61" s="292">
        <f t="shared" ref="U61" si="27">IF(T61=TRUE,"N/A",V61)</f>
        <v>21638.664930185219</v>
      </c>
      <c r="V61" s="281">
        <f>(R61*S61)</f>
        <v>21638.664930185219</v>
      </c>
      <c r="W61" s="282" t="s">
        <v>7</v>
      </c>
      <c r="X61" s="282" t="s">
        <v>8</v>
      </c>
      <c r="Y61" s="282">
        <v>0</v>
      </c>
      <c r="Z61" s="266" t="s">
        <v>26</v>
      </c>
      <c r="AA61" s="266">
        <v>10</v>
      </c>
      <c r="AB61" s="266" t="s">
        <v>8</v>
      </c>
      <c r="AC61" s="272" t="s">
        <v>188</v>
      </c>
      <c r="AD61" s="272" t="s">
        <v>186</v>
      </c>
      <c r="AE61" s="182"/>
    </row>
    <row r="62" spans="1:31" s="183" customFormat="1" ht="14.1" customHeight="1" x14ac:dyDescent="0.25">
      <c r="A62" s="265" t="s">
        <v>152</v>
      </c>
      <c r="B62" s="259" t="s">
        <v>146</v>
      </c>
      <c r="C62" s="261">
        <v>55</v>
      </c>
      <c r="D62" s="261">
        <v>85</v>
      </c>
      <c r="E62" s="259" t="s">
        <v>414</v>
      </c>
      <c r="F62" s="267">
        <v>7.0000000000000007E-2</v>
      </c>
      <c r="G62" s="259" t="s">
        <v>1</v>
      </c>
      <c r="H62" s="259" t="s">
        <v>22</v>
      </c>
      <c r="I62" s="273" t="s">
        <v>14</v>
      </c>
      <c r="J62" s="261" t="str">
        <f t="shared" ref="J62" si="28">IF($E$8&gt;AA62,"MAX","")</f>
        <v/>
      </c>
      <c r="K62" s="268">
        <f>$E$7*(1+F62)^AA62</f>
        <v>196715.13572895655</v>
      </c>
      <c r="L62" s="274"/>
      <c r="M62" s="274"/>
      <c r="N62" s="274"/>
      <c r="O62" s="274"/>
      <c r="P62" s="274"/>
      <c r="Q62" s="268">
        <f t="shared" ref="Q62" si="29">$E$7*IF(AND(X62="Double", $E$8=10, $E$6&gt;=Y62), 2, IF(W62="Simple", 1+($E$8*F62), (1+F62)^$E$8))</f>
        <v>196715.13572895655</v>
      </c>
      <c r="R62" s="280">
        <f t="shared" ref="R62" si="30">IF(J62="MAX",K62,Q62)</f>
        <v>196715.13572895655</v>
      </c>
      <c r="S62" s="270">
        <f>HLOOKUP($E$6,'single life agebands'!A96:AT97,2)</f>
        <v>0.09</v>
      </c>
      <c r="T62" s="261" t="b">
        <f t="shared" ref="T62" si="31">OR($E$5&lt;C62,$E$5&gt;D62)</f>
        <v>0</v>
      </c>
      <c r="U62" s="292">
        <f t="shared" ref="U62" si="32">IF(T62=TRUE,"N/A",V62)</f>
        <v>17704.362215606088</v>
      </c>
      <c r="V62" s="281">
        <f>(R62*S62)</f>
        <v>17704.362215606088</v>
      </c>
      <c r="W62" s="282" t="s">
        <v>7</v>
      </c>
      <c r="X62" s="282" t="s">
        <v>8</v>
      </c>
      <c r="Y62" s="282">
        <v>0</v>
      </c>
      <c r="Z62" s="266" t="s">
        <v>26</v>
      </c>
      <c r="AA62" s="266">
        <v>10</v>
      </c>
      <c r="AB62" s="266" t="s">
        <v>8</v>
      </c>
      <c r="AC62" s="272" t="s">
        <v>188</v>
      </c>
      <c r="AD62" s="272" t="s">
        <v>186</v>
      </c>
      <c r="AE62" s="182"/>
    </row>
    <row r="63" spans="1:31" s="183" customFormat="1" ht="14.1" customHeight="1" x14ac:dyDescent="0.25">
      <c r="A63" s="265" t="s">
        <v>152</v>
      </c>
      <c r="B63" s="259" t="s">
        <v>146</v>
      </c>
      <c r="C63" s="261">
        <v>55</v>
      </c>
      <c r="D63" s="261">
        <v>85</v>
      </c>
      <c r="E63" s="259" t="s">
        <v>415</v>
      </c>
      <c r="F63" s="267">
        <v>7.0000000000000007E-2</v>
      </c>
      <c r="G63" s="259" t="s">
        <v>1</v>
      </c>
      <c r="H63" s="259" t="s">
        <v>22</v>
      </c>
      <c r="I63" s="273" t="s">
        <v>14</v>
      </c>
      <c r="J63" s="261" t="str">
        <f>IF($E$8&gt;AA63,"MAX","")</f>
        <v/>
      </c>
      <c r="K63" s="268">
        <f>$E$7*(1+F63)^AA63</f>
        <v>196715.13572895655</v>
      </c>
      <c r="L63" s="274"/>
      <c r="M63" s="274"/>
      <c r="N63" s="274"/>
      <c r="O63" s="274"/>
      <c r="P63" s="274"/>
      <c r="Q63" s="268">
        <f>$E$7*IF(AND(X63="Double", $E$8=10, $E$6&gt;=Y63), 2, IF(W63="Simple", 1+($E$8*F63), (1+F63)^$E$8))</f>
        <v>196715.13572895655</v>
      </c>
      <c r="R63" s="280">
        <f>IF(J63="MAX",K63,Q63)</f>
        <v>196715.13572895655</v>
      </c>
      <c r="S63" s="270">
        <f>HLOOKUP($E$6,'single life agebands'!A100:AT101,2)</f>
        <v>7.4999999999999997E-2</v>
      </c>
      <c r="T63" s="261" t="b">
        <f>OR($E$5&lt;C63,$E$5&gt;D63)</f>
        <v>0</v>
      </c>
      <c r="U63" s="292">
        <f>IF(T63=TRUE,"N/A",V63)</f>
        <v>14753.635179671741</v>
      </c>
      <c r="V63" s="281">
        <f>(R63*S63)</f>
        <v>14753.635179671741</v>
      </c>
      <c r="W63" s="282" t="s">
        <v>7</v>
      </c>
      <c r="X63" s="282" t="s">
        <v>8</v>
      </c>
      <c r="Y63" s="282">
        <v>0</v>
      </c>
      <c r="Z63" s="266" t="s">
        <v>26</v>
      </c>
      <c r="AA63" s="266">
        <v>10</v>
      </c>
      <c r="AB63" s="266" t="s">
        <v>8</v>
      </c>
      <c r="AC63" s="272" t="s">
        <v>188</v>
      </c>
      <c r="AD63" s="272" t="s">
        <v>186</v>
      </c>
      <c r="AE63" s="182"/>
    </row>
    <row r="64" spans="1:31" s="183" customFormat="1" ht="14.1" customHeight="1" x14ac:dyDescent="0.25">
      <c r="A64" s="265" t="s">
        <v>152</v>
      </c>
      <c r="B64" s="259" t="s">
        <v>146</v>
      </c>
      <c r="C64" s="261">
        <v>55</v>
      </c>
      <c r="D64" s="261">
        <v>85</v>
      </c>
      <c r="E64" s="259" t="s">
        <v>416</v>
      </c>
      <c r="F64" s="267">
        <v>7.0000000000000007E-2</v>
      </c>
      <c r="G64" s="259" t="s">
        <v>1</v>
      </c>
      <c r="H64" s="259" t="s">
        <v>22</v>
      </c>
      <c r="I64" s="273" t="s">
        <v>14</v>
      </c>
      <c r="J64" s="261" t="str">
        <f>IF($E$8&gt;AA64,"MAX","")</f>
        <v/>
      </c>
      <c r="K64" s="268">
        <f>$E$7*(1+F64)^AA64</f>
        <v>196715.13572895655</v>
      </c>
      <c r="L64" s="274"/>
      <c r="M64" s="274"/>
      <c r="N64" s="274"/>
      <c r="O64" s="274"/>
      <c r="P64" s="274"/>
      <c r="Q64" s="268">
        <f>$E$7*IF(AND(X64="Double", $E$8=10, $E$6&gt;=Y64), 2, IF(W64="Simple", 1+($E$8*F64), (1+F64)^$E$8))</f>
        <v>196715.13572895655</v>
      </c>
      <c r="R64" s="280">
        <f>IF(J64="MAX",K64,Q64)</f>
        <v>196715.13572895655</v>
      </c>
      <c r="S64" s="270">
        <f>HLOOKUP($E$6,'single life agebands'!A104:AT105,2)</f>
        <v>7.0499999999999993E-2</v>
      </c>
      <c r="T64" s="261" t="b">
        <f>OR($E$5&lt;C64,$E$5&gt;D64)</f>
        <v>0</v>
      </c>
      <c r="U64" s="292">
        <f>IF(T64=TRUE,"N/A",V64)</f>
        <v>13868.417068891435</v>
      </c>
      <c r="V64" s="281">
        <f>(R64*S64)</f>
        <v>13868.417068891435</v>
      </c>
      <c r="W64" s="282" t="s">
        <v>7</v>
      </c>
      <c r="X64" s="282" t="s">
        <v>8</v>
      </c>
      <c r="Y64" s="282">
        <v>0</v>
      </c>
      <c r="Z64" s="266" t="s">
        <v>26</v>
      </c>
      <c r="AA64" s="266">
        <v>10</v>
      </c>
      <c r="AB64" s="266" t="s">
        <v>8</v>
      </c>
      <c r="AC64" s="272" t="s">
        <v>188</v>
      </c>
      <c r="AD64" s="272" t="s">
        <v>186</v>
      </c>
      <c r="AE64" s="182"/>
    </row>
    <row r="65" spans="1:31" s="8" customFormat="1" ht="45" x14ac:dyDescent="0.25">
      <c r="A65" s="265" t="s">
        <v>176</v>
      </c>
      <c r="B65" s="259" t="s">
        <v>146</v>
      </c>
      <c r="C65" s="261">
        <v>55</v>
      </c>
      <c r="D65" s="261">
        <v>85</v>
      </c>
      <c r="E65" s="259" t="s">
        <v>181</v>
      </c>
      <c r="F65" s="267">
        <v>0</v>
      </c>
      <c r="G65" s="259" t="s">
        <v>26</v>
      </c>
      <c r="H65" s="259" t="s">
        <v>22</v>
      </c>
      <c r="I65" s="273" t="s">
        <v>179</v>
      </c>
      <c r="J65" s="261" t="str">
        <f t="shared" si="20"/>
        <v/>
      </c>
      <c r="K65" s="268" t="s">
        <v>40</v>
      </c>
      <c r="L65" s="274"/>
      <c r="M65" s="274"/>
      <c r="N65" s="274"/>
      <c r="O65" s="274"/>
      <c r="P65" s="274"/>
      <c r="Q65" s="268">
        <f t="shared" si="22"/>
        <v>100000</v>
      </c>
      <c r="R65" s="269">
        <f t="shared" si="21"/>
        <v>100000</v>
      </c>
      <c r="S65" s="270">
        <f>HLOOKUP($E$6,'single life agebands'!A326:AT327,2)</f>
        <v>7.0999999999999994E-2</v>
      </c>
      <c r="T65" s="261" t="b">
        <f t="shared" si="17"/>
        <v>0</v>
      </c>
      <c r="U65" s="292">
        <f t="shared" si="18"/>
        <v>7099.9999999999991</v>
      </c>
      <c r="V65" s="274">
        <f t="shared" si="19"/>
        <v>7099.9999999999991</v>
      </c>
      <c r="W65" s="271"/>
      <c r="X65" s="271" t="s">
        <v>8</v>
      </c>
      <c r="Y65" s="271">
        <v>0</v>
      </c>
      <c r="Z65" s="266" t="s">
        <v>26</v>
      </c>
      <c r="AA65" s="266" t="s">
        <v>26</v>
      </c>
      <c r="AB65" s="266" t="s">
        <v>26</v>
      </c>
      <c r="AC65" s="272" t="s">
        <v>8</v>
      </c>
      <c r="AD65" s="272" t="s">
        <v>26</v>
      </c>
      <c r="AE65" s="159"/>
    </row>
    <row r="66" spans="1:31" s="8" customFormat="1" ht="30" customHeight="1" x14ac:dyDescent="0.25">
      <c r="A66" s="407" t="s">
        <v>171</v>
      </c>
      <c r="B66" s="407"/>
      <c r="C66" s="407"/>
      <c r="D66" s="407"/>
      <c r="E66" s="407"/>
      <c r="F66" s="407"/>
      <c r="G66" s="407"/>
      <c r="H66" s="407"/>
      <c r="I66" s="407"/>
      <c r="J66" s="407"/>
      <c r="K66" s="407"/>
      <c r="L66" s="407"/>
      <c r="M66" s="407"/>
      <c r="N66" s="407"/>
      <c r="O66" s="407"/>
      <c r="P66" s="407"/>
      <c r="Q66" s="407"/>
      <c r="R66" s="407"/>
      <c r="S66" s="407"/>
      <c r="T66" s="407"/>
      <c r="U66" s="407"/>
      <c r="V66" s="407"/>
      <c r="W66" s="407"/>
      <c r="X66" s="407"/>
      <c r="Y66" s="407"/>
      <c r="Z66" s="407"/>
      <c r="AA66" s="407"/>
      <c r="AB66" s="407"/>
      <c r="AC66" s="408"/>
      <c r="AD66" s="408"/>
      <c r="AE66" s="159"/>
    </row>
    <row r="67" spans="1:31" s="142" customFormat="1" ht="110.25" x14ac:dyDescent="0.2">
      <c r="A67" s="262" t="s">
        <v>147</v>
      </c>
      <c r="B67" s="263" t="s">
        <v>134</v>
      </c>
      <c r="C67" s="263" t="s">
        <v>44</v>
      </c>
      <c r="D67" s="263" t="s">
        <v>52</v>
      </c>
      <c r="E67" s="263" t="s">
        <v>48</v>
      </c>
      <c r="F67" s="263" t="s">
        <v>4</v>
      </c>
      <c r="G67" s="263" t="s">
        <v>5</v>
      </c>
      <c r="H67" s="263" t="s">
        <v>25</v>
      </c>
      <c r="I67" s="263" t="s">
        <v>12</v>
      </c>
      <c r="J67" s="263" t="s">
        <v>51</v>
      </c>
      <c r="K67" s="263" t="s">
        <v>39</v>
      </c>
      <c r="L67" s="263" t="s">
        <v>42</v>
      </c>
      <c r="M67" s="263"/>
      <c r="N67" s="263" t="s">
        <v>43</v>
      </c>
      <c r="O67" s="263" t="s">
        <v>99</v>
      </c>
      <c r="P67" s="263"/>
      <c r="Q67" s="263" t="s">
        <v>38</v>
      </c>
      <c r="R67" s="263" t="s">
        <v>49</v>
      </c>
      <c r="S67" s="263" t="s">
        <v>3</v>
      </c>
      <c r="T67" s="263" t="s">
        <v>53</v>
      </c>
      <c r="U67" s="263" t="s">
        <v>36</v>
      </c>
      <c r="V67" s="262" t="s">
        <v>45</v>
      </c>
      <c r="W67" s="263" t="s">
        <v>46</v>
      </c>
      <c r="X67" s="263" t="s">
        <v>47</v>
      </c>
      <c r="Y67" s="263" t="s">
        <v>164</v>
      </c>
      <c r="Z67" s="263" t="s">
        <v>486</v>
      </c>
      <c r="AA67" s="263" t="s">
        <v>249</v>
      </c>
      <c r="AB67" s="263" t="s">
        <v>182</v>
      </c>
      <c r="AC67" s="264" t="s">
        <v>548</v>
      </c>
      <c r="AD67" s="264" t="s">
        <v>183</v>
      </c>
      <c r="AE67" s="161"/>
    </row>
    <row r="68" spans="1:31" s="8" customFormat="1" ht="45" x14ac:dyDescent="0.25">
      <c r="A68" s="265" t="s">
        <v>313</v>
      </c>
      <c r="B68" s="259" t="s">
        <v>136</v>
      </c>
      <c r="C68" s="261">
        <v>0</v>
      </c>
      <c r="D68" s="261">
        <v>80</v>
      </c>
      <c r="E68" s="266" t="s">
        <v>215</v>
      </c>
      <c r="F68" s="267">
        <v>0</v>
      </c>
      <c r="G68" s="259" t="s">
        <v>63</v>
      </c>
      <c r="H68" s="259" t="s">
        <v>26</v>
      </c>
      <c r="I68" s="259" t="s">
        <v>82</v>
      </c>
      <c r="J68" s="261" t="str">
        <f>IF($E$6&gt;100,"MAX","")</f>
        <v/>
      </c>
      <c r="K68" s="268" t="s">
        <v>40</v>
      </c>
      <c r="L68" s="268"/>
      <c r="M68" s="268"/>
      <c r="N68" s="268"/>
      <c r="O68" s="268"/>
      <c r="P68" s="268"/>
      <c r="Q68" s="268">
        <f>$E$7*IF(AND(X68="Double", $E$8=10, $E$6&gt;=Y68), 2, IF(W68="Simple", 1+($E$8*F68), (1+F68)^$E$8))</f>
        <v>100000</v>
      </c>
      <c r="R68" s="269">
        <f>IF(J68="MAX",K68,Q68)</f>
        <v>100000</v>
      </c>
      <c r="S68" s="270">
        <f>(HLOOKUP($E$5,'single life agebands'!A164:BD165,2,FALSE))+(HLOOKUP($E$5,'single life agebands'!A166:BD167,2,FALSE)*$E$8)</f>
        <v>9.1999999999999998E-2</v>
      </c>
      <c r="T68" s="261" t="b">
        <f>OR($E$5&lt;C68,$E$5&gt;D68,$E$8&lt;1)</f>
        <v>0</v>
      </c>
      <c r="U68" s="292">
        <f t="shared" ref="U68:U81" si="33">IF(T68=TRUE,"N/A",V68)</f>
        <v>9200</v>
      </c>
      <c r="V68" s="268">
        <f>(R68*S68)</f>
        <v>9200</v>
      </c>
      <c r="W68" s="271"/>
      <c r="X68" s="271" t="s">
        <v>8</v>
      </c>
      <c r="Y68" s="271"/>
      <c r="Z68" s="266" t="s">
        <v>490</v>
      </c>
      <c r="AA68" s="266" t="s">
        <v>26</v>
      </c>
      <c r="AB68" s="266" t="s">
        <v>26</v>
      </c>
      <c r="AC68" s="272" t="s">
        <v>188</v>
      </c>
      <c r="AD68" s="272" t="s">
        <v>26</v>
      </c>
      <c r="AE68" s="159"/>
    </row>
    <row r="69" spans="1:31" s="8" customFormat="1" ht="75" x14ac:dyDescent="0.25">
      <c r="A69" s="265" t="s">
        <v>313</v>
      </c>
      <c r="B69" s="259" t="s">
        <v>136</v>
      </c>
      <c r="C69" s="261">
        <v>0</v>
      </c>
      <c r="D69" s="261">
        <v>80</v>
      </c>
      <c r="E69" s="266" t="s">
        <v>216</v>
      </c>
      <c r="F69" s="267">
        <v>0</v>
      </c>
      <c r="G69" s="259" t="s">
        <v>64</v>
      </c>
      <c r="H69" s="259" t="s">
        <v>26</v>
      </c>
      <c r="I69" s="259" t="s">
        <v>82</v>
      </c>
      <c r="J69" s="261" t="str">
        <f>IF($E$6&gt;100,"MAX","")</f>
        <v/>
      </c>
      <c r="K69" s="268" t="s">
        <v>40</v>
      </c>
      <c r="L69" s="268"/>
      <c r="M69" s="268"/>
      <c r="N69" s="268"/>
      <c r="O69" s="268"/>
      <c r="P69" s="268"/>
      <c r="Q69" s="268">
        <f>$E$7*IF(AND(X69="Double", $E$8=10, $E$6&gt;=Y69), 2, IF(W69="Simple", 1+($E$8*F69), (1+F69)^$E$8))</f>
        <v>100000</v>
      </c>
      <c r="R69" s="269">
        <f>IF(J69="MAX",K69,Q69)</f>
        <v>100000</v>
      </c>
      <c r="S69" s="270">
        <f>(HLOOKUP($E$5,'single life agebands'!A170:BD171,2,FALSE))+(HLOOKUP($E$5,'single life agebands'!A172:BD173,2,FALSE)*$E$8)</f>
        <v>7.8999999999999987E-2</v>
      </c>
      <c r="T69" s="261" t="b">
        <f>OR($E$5&lt;C69,$E$5&gt;D69,$E$8&lt;1)</f>
        <v>0</v>
      </c>
      <c r="U69" s="292">
        <f t="shared" si="33"/>
        <v>7899.9999999999991</v>
      </c>
      <c r="V69" s="268">
        <f>(R69*S69)</f>
        <v>7899.9999999999991</v>
      </c>
      <c r="W69" s="271"/>
      <c r="X69" s="271" t="s">
        <v>8</v>
      </c>
      <c r="Y69" s="271"/>
      <c r="Z69" s="266" t="s">
        <v>490</v>
      </c>
      <c r="AA69" s="266" t="s">
        <v>26</v>
      </c>
      <c r="AB69" s="266" t="s">
        <v>26</v>
      </c>
      <c r="AC69" s="272" t="s">
        <v>188</v>
      </c>
      <c r="AD69" s="272" t="s">
        <v>26</v>
      </c>
      <c r="AE69" s="159"/>
    </row>
    <row r="70" spans="1:31" s="8" customFormat="1" ht="45" x14ac:dyDescent="0.25">
      <c r="A70" s="265" t="s">
        <v>217</v>
      </c>
      <c r="B70" s="259" t="s">
        <v>136</v>
      </c>
      <c r="C70" s="261">
        <v>0</v>
      </c>
      <c r="D70" s="261">
        <v>80</v>
      </c>
      <c r="E70" s="266" t="s">
        <v>215</v>
      </c>
      <c r="F70" s="267">
        <v>0</v>
      </c>
      <c r="G70" s="259" t="s">
        <v>63</v>
      </c>
      <c r="H70" s="259" t="s">
        <v>26</v>
      </c>
      <c r="I70" s="259" t="s">
        <v>82</v>
      </c>
      <c r="J70" s="261" t="str">
        <f>IF($E$6&gt;100,"MAX","")</f>
        <v/>
      </c>
      <c r="K70" s="268" t="s">
        <v>40</v>
      </c>
      <c r="L70" s="268"/>
      <c r="M70" s="268"/>
      <c r="N70" s="268"/>
      <c r="O70" s="268"/>
      <c r="P70" s="268"/>
      <c r="Q70" s="268">
        <f>$E$7*IF(AND(X70="Double", $E$8=10, $E$6&gt;=Y70), 2, IF(W70="Simple", 1+($E$8*F70), (1+F70)^$E$8))</f>
        <v>100000</v>
      </c>
      <c r="R70" s="269">
        <f>IF(J70="MAX",K70,Q70)</f>
        <v>100000</v>
      </c>
      <c r="S70" s="270">
        <f>(HLOOKUP($E$5,'single life agebands'!A176:BD177,2,FALSE))+(HLOOKUP($E$5,'single life agebands'!A178:BD179,2,FALSE)*$E$8)</f>
        <v>9.1999999999999998E-2</v>
      </c>
      <c r="T70" s="261" t="b">
        <f>OR($E$5&lt;C70,$E$5&gt;D70,$E$8&lt;1)</f>
        <v>0</v>
      </c>
      <c r="U70" s="292">
        <f t="shared" si="33"/>
        <v>9200</v>
      </c>
      <c r="V70" s="268">
        <f>(R70*S70)</f>
        <v>9200</v>
      </c>
      <c r="W70" s="271"/>
      <c r="X70" s="271" t="s">
        <v>8</v>
      </c>
      <c r="Y70" s="271"/>
      <c r="Z70" s="266" t="s">
        <v>490</v>
      </c>
      <c r="AA70" s="266" t="s">
        <v>26</v>
      </c>
      <c r="AB70" s="266" t="s">
        <v>26</v>
      </c>
      <c r="AC70" s="272" t="s">
        <v>188</v>
      </c>
      <c r="AD70" s="272" t="s">
        <v>26</v>
      </c>
      <c r="AE70" s="159"/>
    </row>
    <row r="71" spans="1:31" s="8" customFormat="1" ht="75" x14ac:dyDescent="0.25">
      <c r="A71" s="265" t="s">
        <v>217</v>
      </c>
      <c r="B71" s="259" t="s">
        <v>136</v>
      </c>
      <c r="C71" s="261">
        <v>0</v>
      </c>
      <c r="D71" s="261">
        <v>80</v>
      </c>
      <c r="E71" s="266" t="s">
        <v>216</v>
      </c>
      <c r="F71" s="267">
        <v>0</v>
      </c>
      <c r="G71" s="259" t="s">
        <v>64</v>
      </c>
      <c r="H71" s="259" t="s">
        <v>26</v>
      </c>
      <c r="I71" s="259" t="s">
        <v>82</v>
      </c>
      <c r="J71" s="261" t="str">
        <f>IF($E$6&gt;100,"MAX","")</f>
        <v/>
      </c>
      <c r="K71" s="268" t="s">
        <v>40</v>
      </c>
      <c r="L71" s="268"/>
      <c r="M71" s="268"/>
      <c r="N71" s="268"/>
      <c r="O71" s="268"/>
      <c r="P71" s="268"/>
      <c r="Q71" s="268">
        <f>$E$7*IF(AND(X71="Double", $E$8=10, $E$6&gt;=Y71), 2, IF(W71="Simple", 1+($E$8*F71), (1+F71)^$E$8))</f>
        <v>100000</v>
      </c>
      <c r="R71" s="269">
        <f>IF(J71="MAX",K71,Q71)</f>
        <v>100000</v>
      </c>
      <c r="S71" s="270">
        <f>(HLOOKUP($E$5,'single life agebands'!A182:BD183,2,FALSE))+(HLOOKUP($E$5,'single life agebands'!A184:BD185,2,FALSE)*$E$8)</f>
        <v>7.9000000000000001E-2</v>
      </c>
      <c r="T71" s="261" t="b">
        <f>OR($E$5&lt;C71,$E$5&gt;D71,$E$8&lt;1)</f>
        <v>0</v>
      </c>
      <c r="U71" s="292">
        <f t="shared" si="33"/>
        <v>7900</v>
      </c>
      <c r="V71" s="268">
        <f>(R71*S71)</f>
        <v>7900</v>
      </c>
      <c r="W71" s="271"/>
      <c r="X71" s="271" t="s">
        <v>8</v>
      </c>
      <c r="Y71" s="271"/>
      <c r="Z71" s="266" t="s">
        <v>490</v>
      </c>
      <c r="AA71" s="266" t="s">
        <v>26</v>
      </c>
      <c r="AB71" s="266" t="s">
        <v>26</v>
      </c>
      <c r="AC71" s="272" t="s">
        <v>188</v>
      </c>
      <c r="AD71" s="272" t="s">
        <v>26</v>
      </c>
      <c r="AE71" s="159"/>
    </row>
    <row r="72" spans="1:31" s="8" customFormat="1" ht="30" x14ac:dyDescent="0.25">
      <c r="A72" s="265" t="s">
        <v>234</v>
      </c>
      <c r="B72" s="259" t="s">
        <v>137</v>
      </c>
      <c r="C72" s="261">
        <v>50</v>
      </c>
      <c r="D72" s="261">
        <v>85</v>
      </c>
      <c r="E72" s="259" t="s">
        <v>233</v>
      </c>
      <c r="F72" s="267">
        <v>0</v>
      </c>
      <c r="G72" s="259" t="s">
        <v>0</v>
      </c>
      <c r="H72" s="259" t="s">
        <v>22</v>
      </c>
      <c r="I72" s="273" t="s">
        <v>14</v>
      </c>
      <c r="J72" s="261" t="str">
        <f>IF($E$8&gt;AA72,"MAX","")</f>
        <v/>
      </c>
      <c r="K72" s="268">
        <f>($E$7*F72)*AA72+$E$7</f>
        <v>100000</v>
      </c>
      <c r="L72" s="274"/>
      <c r="M72" s="274"/>
      <c r="N72" s="274"/>
      <c r="O72" s="274"/>
      <c r="P72" s="274"/>
      <c r="Q72" s="268"/>
      <c r="R72" s="269">
        <f>'Brighthouse SLPP Market Growth'!G59</f>
        <v>100000</v>
      </c>
      <c r="S72" s="270">
        <f>'Brighthouse SLPP Market Growth'!M59</f>
        <v>7.7499999999999999E-2</v>
      </c>
      <c r="T72" s="261" t="b">
        <f t="shared" ref="T72:T78" si="34">OR($E$5&lt;C72,$E$5&gt;D72)</f>
        <v>0</v>
      </c>
      <c r="U72" s="292">
        <f t="shared" si="33"/>
        <v>7750</v>
      </c>
      <c r="V72" s="274">
        <f>'Brighthouse SLPP Market Growth'!S59</f>
        <v>7750</v>
      </c>
      <c r="W72" s="271"/>
      <c r="X72" s="271"/>
      <c r="Y72" s="271"/>
      <c r="Z72" s="266" t="s">
        <v>26</v>
      </c>
      <c r="AA72" s="266">
        <v>10</v>
      </c>
      <c r="AB72" s="266" t="s">
        <v>8</v>
      </c>
      <c r="AC72" s="272" t="s">
        <v>8</v>
      </c>
      <c r="AD72" s="272" t="s">
        <v>184</v>
      </c>
      <c r="AE72" s="159"/>
    </row>
    <row r="73" spans="1:31" s="8" customFormat="1" ht="30" x14ac:dyDescent="0.25">
      <c r="A73" s="265" t="s">
        <v>234</v>
      </c>
      <c r="B73" s="259" t="s">
        <v>137</v>
      </c>
      <c r="C73" s="261">
        <v>50</v>
      </c>
      <c r="D73" s="261">
        <v>85</v>
      </c>
      <c r="E73" s="259" t="s">
        <v>235</v>
      </c>
      <c r="F73" s="267">
        <v>0.05</v>
      </c>
      <c r="G73" s="259" t="s">
        <v>0</v>
      </c>
      <c r="H73" s="259" t="s">
        <v>22</v>
      </c>
      <c r="I73" s="273" t="s">
        <v>14</v>
      </c>
      <c r="J73" s="261" t="str">
        <f>IF($E$8&gt;AA73,"MAX","")</f>
        <v/>
      </c>
      <c r="K73" s="268">
        <f>($E$7*F73)*AA73+$E$7</f>
        <v>150000</v>
      </c>
      <c r="L73" s="274"/>
      <c r="M73" s="274"/>
      <c r="N73" s="274"/>
      <c r="O73" s="274"/>
      <c r="P73" s="274"/>
      <c r="Q73" s="268"/>
      <c r="R73" s="269">
        <f>'Brighthouse SLPP with Rollup'!R57</f>
        <v>150000</v>
      </c>
      <c r="S73" s="270">
        <f>'Brighthouse SLPP with Rollup'!M59</f>
        <v>6.5000000000000002E-2</v>
      </c>
      <c r="T73" s="261" t="b">
        <f t="shared" si="34"/>
        <v>0</v>
      </c>
      <c r="U73" s="292">
        <f t="shared" ref="U73:U79" si="35">IF(T73=TRUE,"N/A",V73)</f>
        <v>9750</v>
      </c>
      <c r="V73" s="274">
        <f>'Brighthouse SLPP with Rollup'!S59</f>
        <v>9750</v>
      </c>
      <c r="W73" s="271"/>
      <c r="X73" s="271"/>
      <c r="Y73" s="271"/>
      <c r="Z73" s="266" t="s">
        <v>26</v>
      </c>
      <c r="AA73" s="266">
        <v>10</v>
      </c>
      <c r="AB73" s="266" t="s">
        <v>8</v>
      </c>
      <c r="AC73" s="272" t="s">
        <v>8</v>
      </c>
      <c r="AD73" s="272" t="s">
        <v>184</v>
      </c>
      <c r="AE73" s="159"/>
    </row>
    <row r="74" spans="1:31" s="8" customFormat="1" ht="60" x14ac:dyDescent="0.25">
      <c r="A74" s="265" t="s">
        <v>359</v>
      </c>
      <c r="B74" s="259" t="s">
        <v>135</v>
      </c>
      <c r="C74" s="261">
        <v>0</v>
      </c>
      <c r="D74" s="261">
        <v>85</v>
      </c>
      <c r="E74" s="259" t="s">
        <v>351</v>
      </c>
      <c r="F74" s="267">
        <v>0</v>
      </c>
      <c r="G74" s="259" t="s">
        <v>26</v>
      </c>
      <c r="H74" s="259" t="s">
        <v>22</v>
      </c>
      <c r="I74" s="273" t="s">
        <v>65</v>
      </c>
      <c r="J74" s="261" t="str">
        <f>IF($E$8&gt;AA74,"MAX","")</f>
        <v/>
      </c>
      <c r="K74" s="268" t="s">
        <v>40</v>
      </c>
      <c r="L74" s="275">
        <f>$E$8</f>
        <v>10</v>
      </c>
      <c r="M74" s="275"/>
      <c r="N74" s="274" t="b">
        <f>IF(L74&lt;3,TRUE,FALSE)</f>
        <v>0</v>
      </c>
      <c r="O74" s="274"/>
      <c r="P74" s="274"/>
      <c r="Q74" s="268">
        <f t="shared" ref="Q74:Q81" si="36">$E$7*IF(AND(X74="Double", $E$8=10, $E$6&gt;=Y74), 2, IF(W74="Simple", 1+($E$8*F74), (1+F74)^$E$8))</f>
        <v>100000</v>
      </c>
      <c r="R74" s="269">
        <f t="shared" ref="R74:R81" si="37">IF(J74="MAX",K74,Q74)</f>
        <v>100000</v>
      </c>
      <c r="S74" s="270">
        <f>HLOOKUP($E$6,'single life agebands'!A400:AY401,2)</f>
        <v>5.7500000000000002E-2</v>
      </c>
      <c r="T74" s="261" t="b">
        <f t="shared" si="34"/>
        <v>0</v>
      </c>
      <c r="U74" s="292" t="str">
        <f t="shared" si="35"/>
        <v>N/A</v>
      </c>
      <c r="V74" s="274" t="str">
        <f>IF(N74=TRUE,(R74*S74),"N/A")</f>
        <v>N/A</v>
      </c>
      <c r="W74" s="271"/>
      <c r="X74" s="271" t="s">
        <v>8</v>
      </c>
      <c r="Y74" s="271"/>
      <c r="Z74" s="266" t="s">
        <v>26</v>
      </c>
      <c r="AA74" s="266" t="s">
        <v>26</v>
      </c>
      <c r="AB74" s="266" t="s">
        <v>26</v>
      </c>
      <c r="AC74" s="272" t="s">
        <v>8</v>
      </c>
      <c r="AD74" s="272" t="s">
        <v>26</v>
      </c>
      <c r="AE74" s="159"/>
    </row>
    <row r="75" spans="1:31" s="8" customFormat="1" ht="60" x14ac:dyDescent="0.25">
      <c r="A75" s="265" t="s">
        <v>359</v>
      </c>
      <c r="B75" s="259" t="s">
        <v>135</v>
      </c>
      <c r="C75" s="261">
        <v>0</v>
      </c>
      <c r="D75" s="261">
        <v>85</v>
      </c>
      <c r="E75" s="259" t="s">
        <v>352</v>
      </c>
      <c r="F75" s="267">
        <v>0</v>
      </c>
      <c r="G75" s="259" t="s">
        <v>26</v>
      </c>
      <c r="H75" s="259" t="s">
        <v>22</v>
      </c>
      <c r="I75" s="273" t="s">
        <v>65</v>
      </c>
      <c r="J75" s="261">
        <f>'Joint Life Calculator'!E377</f>
        <v>0</v>
      </c>
      <c r="K75" s="268" t="s">
        <v>40</v>
      </c>
      <c r="L75" s="275">
        <f>$E$8</f>
        <v>10</v>
      </c>
      <c r="M75" s="275"/>
      <c r="N75" s="274" t="b">
        <f>AND(L75&lt;6,L75&gt;=3)</f>
        <v>0</v>
      </c>
      <c r="O75" s="274"/>
      <c r="P75" s="274"/>
      <c r="Q75" s="268">
        <f t="shared" si="36"/>
        <v>100000</v>
      </c>
      <c r="R75" s="269">
        <f t="shared" si="37"/>
        <v>100000</v>
      </c>
      <c r="S75" s="270">
        <f>HLOOKUP($E$6,'single life agebands'!A404:AY405,2)</f>
        <v>6.25E-2</v>
      </c>
      <c r="T75" s="261" t="b">
        <f>OR($E$5&lt;C75,$E$5&gt;D75)</f>
        <v>0</v>
      </c>
      <c r="U75" s="292" t="str">
        <f t="shared" si="35"/>
        <v>N/A</v>
      </c>
      <c r="V75" s="274" t="str">
        <f>IF(N75=TRUE,(R75*S75),"N/A")</f>
        <v>N/A</v>
      </c>
      <c r="W75" s="271"/>
      <c r="X75" s="271" t="s">
        <v>8</v>
      </c>
      <c r="Y75" s="271"/>
      <c r="Z75" s="266" t="s">
        <v>491</v>
      </c>
      <c r="AA75" s="266" t="s">
        <v>26</v>
      </c>
      <c r="AB75" s="266" t="str">
        <f>'Single Life Calculator'!AB81</f>
        <v>Yes</v>
      </c>
      <c r="AC75" s="272" t="s">
        <v>8</v>
      </c>
      <c r="AD75" s="272" t="s">
        <v>26</v>
      </c>
      <c r="AE75" s="159"/>
    </row>
    <row r="76" spans="1:31" s="8" customFormat="1" ht="60" x14ac:dyDescent="0.25">
      <c r="A76" s="265" t="s">
        <v>359</v>
      </c>
      <c r="B76" s="259" t="s">
        <v>135</v>
      </c>
      <c r="C76" s="261">
        <v>0</v>
      </c>
      <c r="D76" s="261">
        <v>85</v>
      </c>
      <c r="E76" s="259" t="s">
        <v>353</v>
      </c>
      <c r="F76" s="267">
        <v>0</v>
      </c>
      <c r="G76" s="259" t="s">
        <v>26</v>
      </c>
      <c r="H76" s="259" t="s">
        <v>22</v>
      </c>
      <c r="I76" s="273" t="s">
        <v>65</v>
      </c>
      <c r="J76" s="261" t="str">
        <f>IF($E$8&gt;AA76,"MAX","")</f>
        <v/>
      </c>
      <c r="K76" s="268" t="s">
        <v>40</v>
      </c>
      <c r="L76" s="275">
        <f>$E$8</f>
        <v>10</v>
      </c>
      <c r="M76" s="275"/>
      <c r="N76" s="274" t="b">
        <f>AND(L76&lt;9,L76&gt;=6)</f>
        <v>0</v>
      </c>
      <c r="O76" s="274"/>
      <c r="P76" s="274"/>
      <c r="Q76" s="268">
        <f t="shared" si="36"/>
        <v>100000</v>
      </c>
      <c r="R76" s="269">
        <f t="shared" si="37"/>
        <v>100000</v>
      </c>
      <c r="S76" s="270">
        <f>HLOOKUP($E$6,'single life agebands'!A408:AY409,2)</f>
        <v>7.0000000000000007E-2</v>
      </c>
      <c r="T76" s="261" t="b">
        <f t="shared" si="34"/>
        <v>0</v>
      </c>
      <c r="U76" s="292" t="str">
        <f t="shared" si="35"/>
        <v>N/A</v>
      </c>
      <c r="V76" s="274" t="str">
        <f>IF(N76=TRUE,(R76*S76),"N/A")</f>
        <v>N/A</v>
      </c>
      <c r="W76" s="271"/>
      <c r="X76" s="271" t="s">
        <v>8</v>
      </c>
      <c r="Y76" s="271"/>
      <c r="Z76" s="266" t="s">
        <v>487</v>
      </c>
      <c r="AA76" s="266" t="s">
        <v>26</v>
      </c>
      <c r="AB76" s="266">
        <f>'Single Life Calculator'!AB82</f>
        <v>0</v>
      </c>
      <c r="AC76" s="272" t="s">
        <v>8</v>
      </c>
      <c r="AD76" s="272" t="s">
        <v>26</v>
      </c>
      <c r="AE76" s="159"/>
    </row>
    <row r="77" spans="1:31" s="8" customFormat="1" ht="60" x14ac:dyDescent="0.25">
      <c r="A77" s="265" t="s">
        <v>359</v>
      </c>
      <c r="B77" s="259" t="s">
        <v>135</v>
      </c>
      <c r="C77" s="261">
        <v>0</v>
      </c>
      <c r="D77" s="261">
        <v>85</v>
      </c>
      <c r="E77" s="259" t="s">
        <v>354</v>
      </c>
      <c r="F77" s="267">
        <v>0</v>
      </c>
      <c r="G77" s="259" t="s">
        <v>26</v>
      </c>
      <c r="H77" s="259" t="s">
        <v>22</v>
      </c>
      <c r="I77" s="273" t="s">
        <v>65</v>
      </c>
      <c r="J77" s="261" t="str">
        <f>IF($E$8&gt;AA77,"MAX","")</f>
        <v/>
      </c>
      <c r="K77" s="268" t="s">
        <v>40</v>
      </c>
      <c r="L77" s="275">
        <f>$E$8</f>
        <v>10</v>
      </c>
      <c r="M77" s="275"/>
      <c r="N77" s="274" t="b">
        <f>IF(L77&gt;=7,TRUE,FALSE)</f>
        <v>1</v>
      </c>
      <c r="O77" s="274"/>
      <c r="P77" s="274"/>
      <c r="Q77" s="268">
        <f t="shared" si="36"/>
        <v>100000</v>
      </c>
      <c r="R77" s="269">
        <f>IF(J77="MAX",K77,Q77)</f>
        <v>100000</v>
      </c>
      <c r="S77" s="270">
        <f>HLOOKUP($E$6,'single life agebands'!A412:AY413,2)</f>
        <v>7.4999999999999997E-2</v>
      </c>
      <c r="T77" s="261" t="b">
        <f t="shared" si="34"/>
        <v>0</v>
      </c>
      <c r="U77" s="292">
        <f>IF(T77=TRUE,"N/A",V77)</f>
        <v>7500</v>
      </c>
      <c r="V77" s="274">
        <f>IF(N77=TRUE,(R77*S77),"N/A")</f>
        <v>7500</v>
      </c>
      <c r="W77" s="271"/>
      <c r="X77" s="271" t="s">
        <v>8</v>
      </c>
      <c r="Y77" s="271"/>
      <c r="Z77" s="266" t="s">
        <v>493</v>
      </c>
      <c r="AA77" s="266" t="s">
        <v>26</v>
      </c>
      <c r="AB77" s="266" t="str">
        <f>'Single Life Calculator'!AB85</f>
        <v>Yes</v>
      </c>
      <c r="AC77" s="272" t="s">
        <v>8</v>
      </c>
      <c r="AD77" s="272" t="s">
        <v>26</v>
      </c>
      <c r="AE77" s="159"/>
    </row>
    <row r="78" spans="1:31" s="8" customFormat="1" ht="60" x14ac:dyDescent="0.25">
      <c r="A78" s="265" t="s">
        <v>511</v>
      </c>
      <c r="B78" s="259" t="s">
        <v>143</v>
      </c>
      <c r="C78" s="261">
        <v>45</v>
      </c>
      <c r="D78" s="261">
        <v>85</v>
      </c>
      <c r="E78" s="259" t="s">
        <v>512</v>
      </c>
      <c r="F78" s="267">
        <v>0</v>
      </c>
      <c r="G78" s="259" t="s">
        <v>393</v>
      </c>
      <c r="H78" s="259" t="s">
        <v>22</v>
      </c>
      <c r="I78" s="273" t="s">
        <v>14</v>
      </c>
      <c r="J78" s="261" t="str">
        <f>IF($E$6&gt;100,"MAX","")</f>
        <v/>
      </c>
      <c r="K78" s="268" t="s">
        <v>40</v>
      </c>
      <c r="L78" s="268">
        <f>IF($E$8&lt;11,$E$8,10)</f>
        <v>10</v>
      </c>
      <c r="M78" s="275"/>
      <c r="N78" s="274"/>
      <c r="O78" s="274"/>
      <c r="P78" s="274"/>
      <c r="Q78" s="268">
        <f>$E$7*IF(AND(X78="Double", $E$8=10, $E$6&gt;=Y78), 2, IF(W78="Simple", 1+($E$8*F78), (1+F78)^$E$8))</f>
        <v>100000</v>
      </c>
      <c r="R78" s="269">
        <f>IF(J78="MAX",K78,Q78)</f>
        <v>100000</v>
      </c>
      <c r="S78" s="270">
        <f>(HLOOKUP($E$5,'single life agebands'!A444:BD445,2,FALSE))+(HLOOKUP($E$5,'single life agebands'!A446:BD447,2,FALSE)*L78)</f>
        <v>8.1499999999999989E-2</v>
      </c>
      <c r="T78" s="261" t="b">
        <f t="shared" si="34"/>
        <v>0</v>
      </c>
      <c r="U78" s="292">
        <f>IF(T78=TRUE,"N/A",V78)</f>
        <v>8149.9999999999991</v>
      </c>
      <c r="V78" s="363">
        <f>(R78*S78)</f>
        <v>8149.9999999999991</v>
      </c>
      <c r="W78" s="271"/>
      <c r="X78" s="271" t="s">
        <v>8</v>
      </c>
      <c r="Y78" s="271"/>
      <c r="Z78" s="266" t="s">
        <v>491</v>
      </c>
      <c r="AA78" s="266">
        <v>10</v>
      </c>
      <c r="AB78" s="266" t="s">
        <v>188</v>
      </c>
      <c r="AC78" s="272" t="s">
        <v>8</v>
      </c>
      <c r="AD78" s="272" t="s">
        <v>26</v>
      </c>
      <c r="AE78" s="159"/>
    </row>
    <row r="79" spans="1:31" s="8" customFormat="1" ht="60" x14ac:dyDescent="0.25">
      <c r="A79" s="265" t="s">
        <v>463</v>
      </c>
      <c r="B79" s="259" t="s">
        <v>139</v>
      </c>
      <c r="C79" s="261">
        <v>45</v>
      </c>
      <c r="D79" s="261">
        <v>80</v>
      </c>
      <c r="E79" s="259" t="s">
        <v>466</v>
      </c>
      <c r="F79" s="267">
        <v>0</v>
      </c>
      <c r="G79" s="259" t="s">
        <v>465</v>
      </c>
      <c r="H79" s="259" t="s">
        <v>26</v>
      </c>
      <c r="I79" s="273" t="s">
        <v>14</v>
      </c>
      <c r="J79" s="261"/>
      <c r="K79" s="268" t="s">
        <v>40</v>
      </c>
      <c r="L79" s="274"/>
      <c r="M79" s="274"/>
      <c r="N79" s="274"/>
      <c r="O79" s="274"/>
      <c r="P79" s="274"/>
      <c r="Q79" s="268">
        <f>$E$7*IF(AND(X79="Double", $E$8=10, $E$6&gt;=Y79), 2, IF(W79="Simple", 1+($E$8*F79), (1+F79)^$E$8))</f>
        <v>100000</v>
      </c>
      <c r="R79" s="269">
        <f>IF(J79="MAX",K79,Q79)</f>
        <v>100000</v>
      </c>
      <c r="S79" s="270">
        <f>'Principal Strat Income Level'!M29</f>
        <v>7.7500000000000027E-2</v>
      </c>
      <c r="T79" s="261" t="b">
        <f>OR($E$5&lt;C79,$E$5&gt;D79)</f>
        <v>0</v>
      </c>
      <c r="U79" s="292">
        <f t="shared" si="35"/>
        <v>7750.0000000000027</v>
      </c>
      <c r="V79" s="274">
        <f>'Principal Strat Income Level'!S29</f>
        <v>7750.0000000000027</v>
      </c>
      <c r="W79" s="271"/>
      <c r="X79" s="271" t="s">
        <v>8</v>
      </c>
      <c r="Y79" s="271"/>
      <c r="Z79" s="266" t="s">
        <v>26</v>
      </c>
      <c r="AA79" s="266" t="s">
        <v>390</v>
      </c>
      <c r="AB79" s="266" t="s">
        <v>26</v>
      </c>
      <c r="AC79" s="272" t="s">
        <v>8</v>
      </c>
      <c r="AD79" s="266" t="s">
        <v>26</v>
      </c>
      <c r="AE79" s="159"/>
    </row>
    <row r="80" spans="1:31" s="8" customFormat="1" ht="45" x14ac:dyDescent="0.25">
      <c r="A80" s="265" t="s">
        <v>300</v>
      </c>
      <c r="B80" s="259" t="s">
        <v>138</v>
      </c>
      <c r="C80" s="261">
        <v>21</v>
      </c>
      <c r="D80" s="261">
        <v>85</v>
      </c>
      <c r="E80" s="266" t="s">
        <v>220</v>
      </c>
      <c r="F80" s="267">
        <v>0</v>
      </c>
      <c r="G80" s="259" t="s">
        <v>264</v>
      </c>
      <c r="H80" s="259" t="s">
        <v>22</v>
      </c>
      <c r="I80" s="259" t="s">
        <v>71</v>
      </c>
      <c r="J80" s="261"/>
      <c r="K80" s="268" t="s">
        <v>40</v>
      </c>
      <c r="L80" s="268">
        <f>IF($E$8&lt;11,$E$8,10)</f>
        <v>10</v>
      </c>
      <c r="M80" s="268"/>
      <c r="N80" s="268" t="b">
        <f>IF(L80&gt;=9,TRUE, FALSE)</f>
        <v>1</v>
      </c>
      <c r="O80" s="268"/>
      <c r="P80" s="268"/>
      <c r="Q80" s="268">
        <f t="shared" si="36"/>
        <v>100000</v>
      </c>
      <c r="R80" s="269">
        <f>IF(J80="MAX",K80,Q80)</f>
        <v>100000</v>
      </c>
      <c r="S80" s="270">
        <f>(HLOOKUP($E$5,'single life agebands'!A260:CB261,2,FALSE))+(HLOOKUP($E$5,'single life agebands'!A262:CB263,2,FALSE)*L80)</f>
        <v>0.09</v>
      </c>
      <c r="T80" s="261" t="b">
        <f>OR($E$5&lt;C80,$E$5&gt;D80,)</f>
        <v>0</v>
      </c>
      <c r="U80" s="292">
        <f t="shared" si="33"/>
        <v>9000</v>
      </c>
      <c r="V80" s="268">
        <f>(R80*S80)</f>
        <v>9000</v>
      </c>
      <c r="W80" s="271"/>
      <c r="X80" s="271" t="s">
        <v>8</v>
      </c>
      <c r="Y80" s="271"/>
      <c r="Z80" s="266" t="s">
        <v>26</v>
      </c>
      <c r="AA80" s="266">
        <v>10</v>
      </c>
      <c r="AB80" s="266" t="s">
        <v>26</v>
      </c>
      <c r="AC80" s="272" t="s">
        <v>8</v>
      </c>
      <c r="AD80" s="272" t="s">
        <v>26</v>
      </c>
      <c r="AE80" s="159"/>
    </row>
    <row r="81" spans="1:31" s="8" customFormat="1" ht="60" x14ac:dyDescent="0.25">
      <c r="A81" s="265" t="s">
        <v>221</v>
      </c>
      <c r="B81" s="259" t="s">
        <v>139</v>
      </c>
      <c r="C81" s="261">
        <v>45</v>
      </c>
      <c r="D81" s="261">
        <v>80</v>
      </c>
      <c r="E81" s="259" t="s">
        <v>222</v>
      </c>
      <c r="F81" s="267">
        <v>7.0000000000000007E-2</v>
      </c>
      <c r="G81" s="259" t="s">
        <v>224</v>
      </c>
      <c r="H81" s="259" t="s">
        <v>22</v>
      </c>
      <c r="I81" s="273" t="s">
        <v>14</v>
      </c>
      <c r="J81" s="261" t="str">
        <f>IF($E$8&gt;AA81,"MAX","")</f>
        <v/>
      </c>
      <c r="K81" s="268">
        <f>($E$7*F81)*AA81+$E$7</f>
        <v>240000.00000000003</v>
      </c>
      <c r="L81" s="274"/>
      <c r="M81" s="274"/>
      <c r="N81" s="274"/>
      <c r="O81" s="274"/>
      <c r="P81" s="274"/>
      <c r="Q81" s="268">
        <f t="shared" si="36"/>
        <v>170000.00000000003</v>
      </c>
      <c r="R81" s="269">
        <f t="shared" si="37"/>
        <v>170000.00000000003</v>
      </c>
      <c r="S81" s="270">
        <f>HLOOKUP($E$5,'single life agebands'!A338:BD339,2)</f>
        <v>0.05</v>
      </c>
      <c r="T81" s="261" t="b">
        <f>OR($E$5&lt;C81,$E$5&gt;D81)</f>
        <v>0</v>
      </c>
      <c r="U81" s="292">
        <f t="shared" si="33"/>
        <v>8500.0000000000018</v>
      </c>
      <c r="V81" s="274">
        <f>(R81*S81)</f>
        <v>8500.0000000000018</v>
      </c>
      <c r="W81" s="271" t="s">
        <v>0</v>
      </c>
      <c r="X81" s="271" t="s">
        <v>8</v>
      </c>
      <c r="Y81" s="271"/>
      <c r="Z81" s="266" t="s">
        <v>26</v>
      </c>
      <c r="AA81" s="266">
        <v>20</v>
      </c>
      <c r="AB81" s="266" t="s">
        <v>188</v>
      </c>
      <c r="AC81" s="272" t="s">
        <v>8</v>
      </c>
      <c r="AD81" s="272" t="s">
        <v>186</v>
      </c>
      <c r="AE81" s="159"/>
    </row>
    <row r="82" spans="1:31" s="8" customFormat="1" ht="150" customHeight="1" x14ac:dyDescent="0.25">
      <c r="A82" s="419" t="s">
        <v>468</v>
      </c>
      <c r="B82" s="420"/>
      <c r="C82" s="420"/>
      <c r="D82" s="420"/>
      <c r="E82" s="420"/>
      <c r="F82" s="420"/>
      <c r="G82" s="420"/>
      <c r="H82" s="420"/>
      <c r="I82" s="420"/>
      <c r="J82" s="420"/>
      <c r="K82" s="420"/>
      <c r="L82" s="420"/>
      <c r="M82" s="420"/>
      <c r="N82" s="420"/>
      <c r="O82" s="420"/>
      <c r="P82" s="420"/>
      <c r="Q82" s="420"/>
      <c r="R82" s="420"/>
      <c r="S82" s="420"/>
      <c r="T82" s="420"/>
      <c r="U82" s="420"/>
      <c r="V82" s="420"/>
      <c r="W82" s="420"/>
      <c r="X82" s="420"/>
      <c r="Y82" s="420"/>
      <c r="Z82" s="420"/>
      <c r="AA82" s="420"/>
      <c r="AB82" s="420"/>
      <c r="AC82" s="421"/>
      <c r="AD82" s="421"/>
      <c r="AE82" s="159"/>
    </row>
    <row r="83" spans="1:31" s="8" customFormat="1" ht="60" x14ac:dyDescent="0.25">
      <c r="A83" s="265" t="s">
        <v>384</v>
      </c>
      <c r="B83" s="259" t="s">
        <v>139</v>
      </c>
      <c r="C83" s="261">
        <v>45</v>
      </c>
      <c r="D83" s="261">
        <v>80</v>
      </c>
      <c r="E83" s="259" t="s">
        <v>385</v>
      </c>
      <c r="F83" s="267">
        <v>0</v>
      </c>
      <c r="G83" s="259" t="s">
        <v>393</v>
      </c>
      <c r="H83" s="259" t="s">
        <v>26</v>
      </c>
      <c r="I83" s="273" t="s">
        <v>386</v>
      </c>
      <c r="J83" s="261"/>
      <c r="K83" s="268">
        <f>E7</f>
        <v>100000</v>
      </c>
      <c r="L83" s="274"/>
      <c r="M83" s="274"/>
      <c r="N83" s="274"/>
      <c r="O83" s="274"/>
      <c r="P83" s="274"/>
      <c r="Q83" s="268">
        <f>$E$7*IF(AND(X83="Double", $E$8=10, $E$6&gt;=Y83), 2, IF(W83="Simple", 1+($E$8*F83), (1+F83)^$E$8))</f>
        <v>100000</v>
      </c>
      <c r="R83" s="269" t="s">
        <v>389</v>
      </c>
      <c r="S83" s="270">
        <f>'Prudential FlexGuard Income'!M59</f>
        <v>7.3000000000000023E-2</v>
      </c>
      <c r="T83" s="261" t="b">
        <f>OR($E$5&lt;C83,$E$5&gt;D83)</f>
        <v>0</v>
      </c>
      <c r="U83" s="292" t="s">
        <v>388</v>
      </c>
      <c r="V83" s="274" t="e">
        <f>(R83*S83)</f>
        <v>#VALUE!</v>
      </c>
      <c r="W83" s="271" t="s">
        <v>0</v>
      </c>
      <c r="X83" s="271" t="s">
        <v>8</v>
      </c>
      <c r="Y83" s="271"/>
      <c r="Z83" s="266" t="s">
        <v>26</v>
      </c>
      <c r="AA83" s="266" t="s">
        <v>390</v>
      </c>
      <c r="AB83" s="266" t="s">
        <v>26</v>
      </c>
      <c r="AC83" s="272" t="s">
        <v>188</v>
      </c>
      <c r="AD83" s="266" t="s">
        <v>26</v>
      </c>
      <c r="AE83" s="159"/>
    </row>
    <row r="84" spans="1:31" s="8" customFormat="1" ht="60" x14ac:dyDescent="0.25">
      <c r="A84" s="265" t="s">
        <v>463</v>
      </c>
      <c r="B84" s="259" t="s">
        <v>139</v>
      </c>
      <c r="C84" s="261">
        <v>45</v>
      </c>
      <c r="D84" s="261">
        <v>80</v>
      </c>
      <c r="E84" s="259" t="s">
        <v>464</v>
      </c>
      <c r="F84" s="267">
        <v>0</v>
      </c>
      <c r="G84" s="259" t="s">
        <v>465</v>
      </c>
      <c r="H84" s="259" t="s">
        <v>26</v>
      </c>
      <c r="I84" s="273" t="s">
        <v>14</v>
      </c>
      <c r="J84" s="261"/>
      <c r="K84" s="268" t="s">
        <v>40</v>
      </c>
      <c r="L84" s="274"/>
      <c r="M84" s="274"/>
      <c r="N84" s="274"/>
      <c r="O84" s="274"/>
      <c r="P84" s="274"/>
      <c r="Q84" s="268">
        <f>$E$7*IF(AND(X84="Double", $E$8=10, $E$6&gt;=Y84), 2, IF(W84="Simple", 1+($E$8*F84), (1+F84)^$E$8))</f>
        <v>100000</v>
      </c>
      <c r="R84" s="269">
        <f>IF(J84="MAX",K84,Q84)</f>
        <v>100000</v>
      </c>
      <c r="S84" s="270">
        <f>'Principal Strat Income Tiered'!M29</f>
        <v>9.2499999999999999E-2</v>
      </c>
      <c r="T84" s="261" t="b">
        <f>OR($E$5&lt;C84,$E$5&gt;D84)</f>
        <v>0</v>
      </c>
      <c r="U84" s="292">
        <f>IF(T84=TRUE,"N/A",V84)</f>
        <v>9250</v>
      </c>
      <c r="V84" s="274">
        <f>'Principal Strat Income Tiered'!S29</f>
        <v>9250</v>
      </c>
      <c r="W84" s="271"/>
      <c r="X84" s="271" t="s">
        <v>8</v>
      </c>
      <c r="Y84" s="271"/>
      <c r="Z84" s="266" t="s">
        <v>26</v>
      </c>
      <c r="AA84" s="266" t="s">
        <v>390</v>
      </c>
      <c r="AB84" s="266" t="s">
        <v>26</v>
      </c>
      <c r="AC84" s="266" t="s">
        <v>8</v>
      </c>
      <c r="AD84" s="266" t="s">
        <v>26</v>
      </c>
      <c r="AE84" s="159"/>
    </row>
    <row r="85" spans="1:31" s="8" customFormat="1" ht="60" x14ac:dyDescent="0.25">
      <c r="A85" s="265" t="s">
        <v>221</v>
      </c>
      <c r="B85" s="259" t="s">
        <v>139</v>
      </c>
      <c r="C85" s="261">
        <v>45</v>
      </c>
      <c r="D85" s="261">
        <v>80</v>
      </c>
      <c r="E85" s="259" t="s">
        <v>223</v>
      </c>
      <c r="F85" s="267">
        <v>7.0000000000000007E-2</v>
      </c>
      <c r="G85" s="259" t="s">
        <v>224</v>
      </c>
      <c r="H85" s="259" t="s">
        <v>22</v>
      </c>
      <c r="I85" s="273" t="s">
        <v>14</v>
      </c>
      <c r="J85" s="261" t="str">
        <f>IF($E$8&gt;AA85,"MAX","")</f>
        <v/>
      </c>
      <c r="K85" s="268">
        <f>($E$7*F85)*AA85+$E$7</f>
        <v>240000.00000000003</v>
      </c>
      <c r="L85" s="274"/>
      <c r="M85" s="274"/>
      <c r="N85" s="274"/>
      <c r="O85" s="274"/>
      <c r="P85" s="274"/>
      <c r="Q85" s="268">
        <f>$E$7*IF(AND(X85="Double", $E$8=10, $E$6&gt;=Y85), 2, IF(W85="Simple", 1+($E$8*F85), (1+F85)^$E$8))</f>
        <v>170000.00000000003</v>
      </c>
      <c r="R85" s="269">
        <f>IF(J85="MAX",K85,Q85)</f>
        <v>170000.00000000003</v>
      </c>
      <c r="S85" s="270">
        <f>HLOOKUP($E$5,'single life agebands'!A342:BD343,2)</f>
        <v>6.5000000000000002E-2</v>
      </c>
      <c r="T85" s="261" t="b">
        <f>OR($E$5&lt;C85,$E$5&gt;D85)</f>
        <v>0</v>
      </c>
      <c r="U85" s="292">
        <f>IF(T85=TRUE,"N/A",V85)</f>
        <v>11050.000000000002</v>
      </c>
      <c r="V85" s="274">
        <f>(R85*S85)</f>
        <v>11050.000000000002</v>
      </c>
      <c r="W85" s="271" t="s">
        <v>0</v>
      </c>
      <c r="X85" s="271" t="s">
        <v>8</v>
      </c>
      <c r="Y85" s="271"/>
      <c r="Z85" s="266" t="s">
        <v>26</v>
      </c>
      <c r="AA85" s="266">
        <v>20</v>
      </c>
      <c r="AB85" s="266" t="s">
        <v>188</v>
      </c>
      <c r="AC85" s="272" t="s">
        <v>8</v>
      </c>
      <c r="AD85" s="272" t="s">
        <v>186</v>
      </c>
      <c r="AE85" s="159"/>
    </row>
    <row r="86" spans="1:31" s="8" customFormat="1" ht="30" customHeight="1" x14ac:dyDescent="0.25">
      <c r="A86" s="407" t="s">
        <v>16</v>
      </c>
      <c r="B86" s="407"/>
      <c r="C86" s="407"/>
      <c r="D86" s="407"/>
      <c r="E86" s="407"/>
      <c r="F86" s="407"/>
      <c r="G86" s="407"/>
      <c r="H86" s="407"/>
      <c r="I86" s="407"/>
      <c r="J86" s="407"/>
      <c r="K86" s="407"/>
      <c r="L86" s="407"/>
      <c r="M86" s="407"/>
      <c r="N86" s="407"/>
      <c r="O86" s="407"/>
      <c r="P86" s="407"/>
      <c r="Q86" s="407"/>
      <c r="R86" s="407"/>
      <c r="S86" s="407"/>
      <c r="T86" s="407"/>
      <c r="U86" s="407"/>
      <c r="V86" s="407"/>
      <c r="W86" s="407"/>
      <c r="X86" s="407"/>
      <c r="Y86" s="407"/>
      <c r="Z86" s="407"/>
      <c r="AA86" s="407"/>
      <c r="AB86" s="407"/>
      <c r="AC86" s="408"/>
      <c r="AD86" s="408"/>
      <c r="AE86" s="159"/>
    </row>
    <row r="87" spans="1:31" s="142" customFormat="1" ht="110.25" x14ac:dyDescent="0.2">
      <c r="A87" s="262" t="s">
        <v>147</v>
      </c>
      <c r="B87" s="263" t="s">
        <v>134</v>
      </c>
      <c r="C87" s="263" t="s">
        <v>44</v>
      </c>
      <c r="D87" s="263" t="s">
        <v>52</v>
      </c>
      <c r="E87" s="263" t="s">
        <v>48</v>
      </c>
      <c r="F87" s="263" t="s">
        <v>4</v>
      </c>
      <c r="G87" s="263" t="s">
        <v>5</v>
      </c>
      <c r="H87" s="263" t="s">
        <v>25</v>
      </c>
      <c r="I87" s="263" t="s">
        <v>12</v>
      </c>
      <c r="J87" s="263" t="s">
        <v>51</v>
      </c>
      <c r="K87" s="263" t="s">
        <v>39</v>
      </c>
      <c r="L87" s="263" t="s">
        <v>42</v>
      </c>
      <c r="M87" s="263"/>
      <c r="N87" s="263" t="s">
        <v>43</v>
      </c>
      <c r="O87" s="263" t="s">
        <v>99</v>
      </c>
      <c r="P87" s="263"/>
      <c r="Q87" s="263" t="s">
        <v>38</v>
      </c>
      <c r="R87" s="263" t="s">
        <v>49</v>
      </c>
      <c r="S87" s="263" t="s">
        <v>3</v>
      </c>
      <c r="T87" s="263" t="s">
        <v>53</v>
      </c>
      <c r="U87" s="263" t="s">
        <v>36</v>
      </c>
      <c r="V87" s="262" t="s">
        <v>45</v>
      </c>
      <c r="W87" s="263" t="s">
        <v>46</v>
      </c>
      <c r="X87" s="263" t="s">
        <v>47</v>
      </c>
      <c r="Y87" s="263" t="s">
        <v>164</v>
      </c>
      <c r="Z87" s="263" t="s">
        <v>486</v>
      </c>
      <c r="AA87" s="263" t="s">
        <v>249</v>
      </c>
      <c r="AB87" s="263" t="s">
        <v>182</v>
      </c>
      <c r="AC87" s="264" t="s">
        <v>548</v>
      </c>
      <c r="AD87" s="264" t="s">
        <v>183</v>
      </c>
      <c r="AE87" s="161"/>
    </row>
    <row r="88" spans="1:31" s="8" customFormat="1" ht="45" x14ac:dyDescent="0.25">
      <c r="A88" s="265" t="s">
        <v>153</v>
      </c>
      <c r="B88" s="259" t="s">
        <v>136</v>
      </c>
      <c r="C88" s="261">
        <v>0</v>
      </c>
      <c r="D88" s="261">
        <v>80</v>
      </c>
      <c r="E88" s="259" t="s">
        <v>225</v>
      </c>
      <c r="F88" s="277">
        <v>0</v>
      </c>
      <c r="G88" s="259" t="s">
        <v>272</v>
      </c>
      <c r="H88" s="259" t="s">
        <v>26</v>
      </c>
      <c r="I88" s="273" t="s">
        <v>77</v>
      </c>
      <c r="J88" s="261" t="str">
        <f>IF($E$6&gt;100,"MAX","")</f>
        <v/>
      </c>
      <c r="K88" s="268" t="s">
        <v>40</v>
      </c>
      <c r="L88" s="268"/>
      <c r="M88" s="268"/>
      <c r="N88" s="268"/>
      <c r="O88" s="268"/>
      <c r="P88" s="268"/>
      <c r="Q88" s="268">
        <f>$E$7*IF(AND(X88="Double", $E$8=10, $E$6&gt;=Y88), 2, IF(W88="Simple", 1+($E$8*F88), (1+F88)^$E$8))</f>
        <v>100000</v>
      </c>
      <c r="R88" s="269">
        <f t="shared" ref="R88:R95" si="38">IF(J88="MAX",K88,Q88)</f>
        <v>100000</v>
      </c>
      <c r="S88" s="270">
        <f>(HLOOKUP($E$5,'single life agebands'!A140:BD141,2,FALSE))+(HLOOKUP($E$5,'single life agebands'!A142:BD143,2,FALSE)*$E$8)</f>
        <v>0.111</v>
      </c>
      <c r="T88" s="261" t="b">
        <f t="shared" ref="T88:T101" si="39">OR($E$5&lt;C88,$E$5&gt;D88)</f>
        <v>0</v>
      </c>
      <c r="U88" s="292">
        <f t="shared" ref="U88:U117" si="40">IF(T88=TRUE,"N/A",V88)</f>
        <v>11100</v>
      </c>
      <c r="V88" s="274">
        <f t="shared" ref="V88:V100" si="41">(R88*S88)</f>
        <v>11100</v>
      </c>
      <c r="W88" s="271"/>
      <c r="X88" s="271" t="s">
        <v>8</v>
      </c>
      <c r="Y88" s="271"/>
      <c r="Z88" s="266" t="s">
        <v>26</v>
      </c>
      <c r="AA88" s="266" t="s">
        <v>26</v>
      </c>
      <c r="AB88" s="266" t="s">
        <v>189</v>
      </c>
      <c r="AC88" s="272" t="s">
        <v>8</v>
      </c>
      <c r="AD88" s="272" t="s">
        <v>26</v>
      </c>
      <c r="AE88" s="159"/>
    </row>
    <row r="89" spans="1:31" s="8" customFormat="1" ht="75" x14ac:dyDescent="0.25">
      <c r="A89" s="265" t="s">
        <v>153</v>
      </c>
      <c r="B89" s="259" t="s">
        <v>136</v>
      </c>
      <c r="C89" s="261">
        <v>0</v>
      </c>
      <c r="D89" s="261">
        <v>80</v>
      </c>
      <c r="E89" s="259" t="s">
        <v>226</v>
      </c>
      <c r="F89" s="277">
        <v>0</v>
      </c>
      <c r="G89" s="259" t="s">
        <v>273</v>
      </c>
      <c r="H89" s="259" t="s">
        <v>26</v>
      </c>
      <c r="I89" s="273" t="s">
        <v>93</v>
      </c>
      <c r="J89" s="261" t="str">
        <f>IF($E$6&gt;100,"MAX","")</f>
        <v/>
      </c>
      <c r="K89" s="268" t="s">
        <v>40</v>
      </c>
      <c r="L89" s="268"/>
      <c r="M89" s="268"/>
      <c r="N89" s="268"/>
      <c r="O89" s="268"/>
      <c r="P89" s="268"/>
      <c r="Q89" s="268">
        <f>$E$7*IF(AND(X89="Double", $E$8=10, $E$6&gt;=Y89), 2, IF(W89="Simple", 1+($E$8*F89), (1+F89)^$E$8))</f>
        <v>100000</v>
      </c>
      <c r="R89" s="269">
        <f t="shared" si="38"/>
        <v>100000</v>
      </c>
      <c r="S89" s="270">
        <f>(HLOOKUP($E$5,'single life agebands'!A146:BD147,2,FALSE))+(HLOOKUP($E$5,'single life agebands'!A148:BD149,2,FALSE)*$E$8)</f>
        <v>0.10400000000000001</v>
      </c>
      <c r="T89" s="261" t="b">
        <f t="shared" si="39"/>
        <v>0</v>
      </c>
      <c r="U89" s="292">
        <f t="shared" si="40"/>
        <v>10400.000000000002</v>
      </c>
      <c r="V89" s="274">
        <f t="shared" si="41"/>
        <v>10400.000000000002</v>
      </c>
      <c r="W89" s="271"/>
      <c r="X89" s="271" t="s">
        <v>8</v>
      </c>
      <c r="Y89" s="271"/>
      <c r="Z89" s="266" t="s">
        <v>26</v>
      </c>
      <c r="AA89" s="266" t="s">
        <v>26</v>
      </c>
      <c r="AB89" s="266" t="s">
        <v>26</v>
      </c>
      <c r="AC89" s="272" t="s">
        <v>8</v>
      </c>
      <c r="AD89" s="272" t="s">
        <v>26</v>
      </c>
      <c r="AE89" s="159"/>
    </row>
    <row r="90" spans="1:31" s="8" customFormat="1" ht="45" x14ac:dyDescent="0.25">
      <c r="A90" s="265" t="s">
        <v>376</v>
      </c>
      <c r="B90" s="259" t="s">
        <v>136</v>
      </c>
      <c r="C90" s="261">
        <v>0</v>
      </c>
      <c r="D90" s="261">
        <v>80</v>
      </c>
      <c r="E90" s="259" t="s">
        <v>379</v>
      </c>
      <c r="F90" s="277">
        <v>0</v>
      </c>
      <c r="G90" s="259" t="s">
        <v>380</v>
      </c>
      <c r="H90" s="259" t="s">
        <v>26</v>
      </c>
      <c r="I90" s="273" t="s">
        <v>382</v>
      </c>
      <c r="J90" s="261" t="str">
        <f>IF($E$6&gt;100,"MAX","")</f>
        <v/>
      </c>
      <c r="K90" s="268" t="s">
        <v>40</v>
      </c>
      <c r="L90" s="268"/>
      <c r="M90" s="268"/>
      <c r="N90" s="268"/>
      <c r="O90" s="268"/>
      <c r="P90" s="268"/>
      <c r="Q90" s="268">
        <f>$E$7*IF(AND(X90="Double", $E$8=10, $E$6&gt;=Y90), 2, IF(W90="Simple", 1+($E$8*F90), (1+F90)^$E$8))</f>
        <v>100000</v>
      </c>
      <c r="R90" s="269">
        <f t="shared" ref="R90:R91" si="42">IF(J90="MAX",K90,Q90)</f>
        <v>100000</v>
      </c>
      <c r="S90" s="270">
        <f>(HLOOKUP($E$5,'single life agebands'!A152:BD153,2,FALSE))+(HLOOKUP($E$5,'single life agebands'!A154:BD155,2,FALSE)*$E$8)</f>
        <v>9.7000000000000003E-2</v>
      </c>
      <c r="T90" s="261" t="b">
        <f t="shared" ref="T90:T91" si="43">OR($E$5&lt;C90,$E$5&gt;D90)</f>
        <v>0</v>
      </c>
      <c r="U90" s="292">
        <f t="shared" ref="U90:U91" si="44">IF(T90=TRUE,"N/A",V90)</f>
        <v>9700</v>
      </c>
      <c r="V90" s="274">
        <f t="shared" ref="V90:V91" si="45">(R90*S90)</f>
        <v>9700</v>
      </c>
      <c r="W90" s="271"/>
      <c r="X90" s="271" t="s">
        <v>8</v>
      </c>
      <c r="Y90" s="271"/>
      <c r="Z90" s="266" t="s">
        <v>26</v>
      </c>
      <c r="AA90" s="266" t="s">
        <v>26</v>
      </c>
      <c r="AB90" s="266" t="s">
        <v>189</v>
      </c>
      <c r="AC90" s="272" t="s">
        <v>8</v>
      </c>
      <c r="AD90" s="272" t="s">
        <v>26</v>
      </c>
      <c r="AE90" s="159"/>
    </row>
    <row r="91" spans="1:31" s="8" customFormat="1" ht="75" x14ac:dyDescent="0.25">
      <c r="A91" s="265" t="s">
        <v>376</v>
      </c>
      <c r="B91" s="259" t="s">
        <v>136</v>
      </c>
      <c r="C91" s="261">
        <v>0</v>
      </c>
      <c r="D91" s="261">
        <v>80</v>
      </c>
      <c r="E91" s="259" t="s">
        <v>378</v>
      </c>
      <c r="F91" s="277">
        <v>0</v>
      </c>
      <c r="G91" s="259" t="s">
        <v>381</v>
      </c>
      <c r="H91" s="259" t="s">
        <v>26</v>
      </c>
      <c r="I91" s="273" t="s">
        <v>383</v>
      </c>
      <c r="J91" s="261" t="str">
        <f>IF($E$6&gt;100,"MAX","")</f>
        <v/>
      </c>
      <c r="K91" s="268" t="s">
        <v>40</v>
      </c>
      <c r="L91" s="268"/>
      <c r="M91" s="268"/>
      <c r="N91" s="268"/>
      <c r="O91" s="268"/>
      <c r="P91" s="268"/>
      <c r="Q91" s="268">
        <f>$E$7*IF(AND(X91="Double", $E$8=10, $E$6&gt;=Y91), 2, IF(W91="Simple", 1+($E$8*F91), (1+F91)^$E$8))</f>
        <v>100000</v>
      </c>
      <c r="R91" s="269">
        <f t="shared" si="42"/>
        <v>100000</v>
      </c>
      <c r="S91" s="270">
        <f>(HLOOKUP($E$5,'single life agebands'!A158:BD159,2,FALSE))+(HLOOKUP($E$5,'single life agebands'!A160:BD161,2,FALSE)*$E$8)</f>
        <v>9.0999999999999998E-2</v>
      </c>
      <c r="T91" s="261" t="b">
        <f t="shared" si="43"/>
        <v>0</v>
      </c>
      <c r="U91" s="292">
        <f t="shared" si="44"/>
        <v>9100</v>
      </c>
      <c r="V91" s="274">
        <f t="shared" si="45"/>
        <v>9100</v>
      </c>
      <c r="W91" s="271"/>
      <c r="X91" s="271" t="s">
        <v>8</v>
      </c>
      <c r="Y91" s="271"/>
      <c r="Z91" s="266" t="s">
        <v>26</v>
      </c>
      <c r="AA91" s="266" t="s">
        <v>26</v>
      </c>
      <c r="AB91" s="266" t="s">
        <v>26</v>
      </c>
      <c r="AC91" s="272" t="s">
        <v>8</v>
      </c>
      <c r="AD91" s="272" t="s">
        <v>26</v>
      </c>
      <c r="AE91" s="159"/>
    </row>
    <row r="92" spans="1:31" s="8" customFormat="1" ht="30" x14ac:dyDescent="0.25">
      <c r="A92" s="265" t="s">
        <v>154</v>
      </c>
      <c r="B92" s="259" t="s">
        <v>136</v>
      </c>
      <c r="C92" s="261">
        <v>0</v>
      </c>
      <c r="D92" s="261">
        <v>80</v>
      </c>
      <c r="E92" s="259" t="s">
        <v>29</v>
      </c>
      <c r="F92" s="277">
        <v>6.8500000000000005E-2</v>
      </c>
      <c r="G92" s="259" t="s">
        <v>1</v>
      </c>
      <c r="H92" s="259" t="s">
        <v>22</v>
      </c>
      <c r="I92" s="273" t="s">
        <v>37</v>
      </c>
      <c r="J92" s="261" t="str">
        <f>IF($E$8&gt;AA92,"MAX","")</f>
        <v/>
      </c>
      <c r="K92" s="268">
        <f>$E$7*(1+F92)^AA92</f>
        <v>193974.77867052559</v>
      </c>
      <c r="L92" s="268"/>
      <c r="M92" s="268"/>
      <c r="N92" s="268"/>
      <c r="O92" s="268"/>
      <c r="P92" s="268"/>
      <c r="Q92" s="268">
        <f>$E$7*IF(AND(X92="Double",$E$8=10,$E$6&gt;=Y92),2,IF(W92="Simple",1+($E$8*F92),(1+F92)^$E$8))</f>
        <v>193974.77867052559</v>
      </c>
      <c r="R92" s="269">
        <f t="shared" si="38"/>
        <v>193974.77867052559</v>
      </c>
      <c r="S92" s="270">
        <f>IF(E8&gt;=10,(HLOOKUP($E$6,'single life agebands'!A278:AY279,2,FALSE)),HLOOKUP($E$6,'single life agebands'!A278:AY279,2,FALSE))</f>
        <v>5.0000000000000017E-2</v>
      </c>
      <c r="T92" s="261" t="b">
        <f t="shared" si="39"/>
        <v>0</v>
      </c>
      <c r="U92" s="292">
        <f t="shared" si="40"/>
        <v>9698.7389335262833</v>
      </c>
      <c r="V92" s="274">
        <f t="shared" si="41"/>
        <v>9698.7389335262833</v>
      </c>
      <c r="W92" s="271" t="s">
        <v>7</v>
      </c>
      <c r="X92" s="271" t="s">
        <v>8</v>
      </c>
      <c r="Y92" s="271">
        <v>0</v>
      </c>
      <c r="Z92" s="266" t="s">
        <v>26</v>
      </c>
      <c r="AA92" s="266">
        <v>10</v>
      </c>
      <c r="AB92" s="266" t="s">
        <v>8</v>
      </c>
      <c r="AC92" s="272" t="s">
        <v>8</v>
      </c>
      <c r="AD92" s="272" t="s">
        <v>184</v>
      </c>
      <c r="AE92" s="159"/>
    </row>
    <row r="93" spans="1:31" s="8" customFormat="1" ht="30" x14ac:dyDescent="0.25">
      <c r="A93" s="265" t="s">
        <v>154</v>
      </c>
      <c r="B93" s="259" t="s">
        <v>136</v>
      </c>
      <c r="C93" s="261">
        <v>0</v>
      </c>
      <c r="D93" s="261">
        <v>80</v>
      </c>
      <c r="E93" s="259" t="s">
        <v>131</v>
      </c>
      <c r="F93" s="277">
        <v>3.85E-2</v>
      </c>
      <c r="G93" s="259" t="s">
        <v>133</v>
      </c>
      <c r="H93" s="259" t="s">
        <v>22</v>
      </c>
      <c r="I93" s="273" t="s">
        <v>132</v>
      </c>
      <c r="J93" s="261" t="str">
        <f>IF($E$8&gt;AA93,"MAX","")</f>
        <v/>
      </c>
      <c r="K93" s="268">
        <f>$E$7*(1+F93)^AA93</f>
        <v>145903.26437388716</v>
      </c>
      <c r="L93" s="268"/>
      <c r="M93" s="268"/>
      <c r="N93" s="268"/>
      <c r="O93" s="268"/>
      <c r="P93" s="268"/>
      <c r="Q93" s="268">
        <f>$E$7*IF(AND(X93="Double",$E$8=10,$E$6&gt;=Y93),2,IF(W93="Simple",1+($E$8*F93),(1+F93)^$E$8))</f>
        <v>145903.26437388716</v>
      </c>
      <c r="R93" s="269">
        <f t="shared" si="38"/>
        <v>145903.26437388716</v>
      </c>
      <c r="S93" s="270">
        <f>IF(E9&gt;=10,(HLOOKUP($E$6,'single life agebands'!A278:AY279,2,FALSE)),HLOOKUP($E$6,'single life agebands'!A278:AY279,2,FALSE))</f>
        <v>5.0000000000000017E-2</v>
      </c>
      <c r="T93" s="261" t="b">
        <f t="shared" si="39"/>
        <v>0</v>
      </c>
      <c r="U93" s="292">
        <f t="shared" si="40"/>
        <v>7295.1632186943598</v>
      </c>
      <c r="V93" s="274">
        <f t="shared" si="41"/>
        <v>7295.1632186943598</v>
      </c>
      <c r="W93" s="271" t="s">
        <v>7</v>
      </c>
      <c r="X93" s="271" t="s">
        <v>8</v>
      </c>
      <c r="Y93" s="271">
        <v>0</v>
      </c>
      <c r="Z93" s="266" t="s">
        <v>26</v>
      </c>
      <c r="AA93" s="266">
        <v>10</v>
      </c>
      <c r="AB93" s="266" t="s">
        <v>8</v>
      </c>
      <c r="AC93" s="272" t="s">
        <v>8</v>
      </c>
      <c r="AD93" s="272" t="s">
        <v>184</v>
      </c>
      <c r="AE93" s="159"/>
    </row>
    <row r="94" spans="1:31" s="8" customFormat="1" ht="30" x14ac:dyDescent="0.25">
      <c r="A94" s="265" t="s">
        <v>155</v>
      </c>
      <c r="B94" s="259" t="s">
        <v>136</v>
      </c>
      <c r="C94" s="261">
        <v>0</v>
      </c>
      <c r="D94" s="261">
        <v>80</v>
      </c>
      <c r="E94" s="259" t="s">
        <v>29</v>
      </c>
      <c r="F94" s="277">
        <v>6.8500000000000005E-2</v>
      </c>
      <c r="G94" s="259" t="s">
        <v>1</v>
      </c>
      <c r="H94" s="259" t="s">
        <v>22</v>
      </c>
      <c r="I94" s="273" t="s">
        <v>37</v>
      </c>
      <c r="J94" s="261" t="str">
        <f>IF($E$8&gt;AA94,"MAX","")</f>
        <v/>
      </c>
      <c r="K94" s="268">
        <f>$E$7*(1+F94)^AA94</f>
        <v>193974.77867052559</v>
      </c>
      <c r="L94" s="268"/>
      <c r="M94" s="268"/>
      <c r="N94" s="268"/>
      <c r="O94" s="268"/>
      <c r="P94" s="268"/>
      <c r="Q94" s="268">
        <f>$E$7*IF(AND(X94="Double",$E$8=10,$E$6&gt;=Y94),2,IF(W94="Simple",1+($E$8*F94),(1+F94)^$E$8))</f>
        <v>193974.77867052559</v>
      </c>
      <c r="R94" s="269">
        <f t="shared" si="38"/>
        <v>193974.77867052559</v>
      </c>
      <c r="S94" s="270">
        <f>IF(E10&gt;=10,(HLOOKUP($E$6,'single life agebands'!A278:AY279,2,FALSE)),HLOOKUP($E$6,'single life agebands'!A278:AY279,2,FALSE))</f>
        <v>5.0000000000000017E-2</v>
      </c>
      <c r="T94" s="261" t="b">
        <f t="shared" si="39"/>
        <v>0</v>
      </c>
      <c r="U94" s="292">
        <f t="shared" si="40"/>
        <v>9698.7389335262833</v>
      </c>
      <c r="V94" s="274">
        <f t="shared" si="41"/>
        <v>9698.7389335262833</v>
      </c>
      <c r="W94" s="271" t="s">
        <v>7</v>
      </c>
      <c r="X94" s="271" t="s">
        <v>8</v>
      </c>
      <c r="Y94" s="271">
        <v>0</v>
      </c>
      <c r="Z94" s="266" t="s">
        <v>26</v>
      </c>
      <c r="AA94" s="266">
        <v>10</v>
      </c>
      <c r="AB94" s="266" t="s">
        <v>8</v>
      </c>
      <c r="AC94" s="272" t="s">
        <v>8</v>
      </c>
      <c r="AD94" s="272" t="s">
        <v>184</v>
      </c>
      <c r="AE94" s="159"/>
    </row>
    <row r="95" spans="1:31" s="8" customFormat="1" ht="30" x14ac:dyDescent="0.25">
      <c r="A95" s="265" t="s">
        <v>155</v>
      </c>
      <c r="B95" s="259" t="s">
        <v>136</v>
      </c>
      <c r="C95" s="261">
        <v>0</v>
      </c>
      <c r="D95" s="261">
        <v>80</v>
      </c>
      <c r="E95" s="259" t="s">
        <v>131</v>
      </c>
      <c r="F95" s="277">
        <v>3.85E-2</v>
      </c>
      <c r="G95" s="259" t="s">
        <v>133</v>
      </c>
      <c r="H95" s="259" t="s">
        <v>22</v>
      </c>
      <c r="I95" s="273" t="s">
        <v>132</v>
      </c>
      <c r="J95" s="261" t="str">
        <f>IF($E$8&gt;AA95,"MAX","")</f>
        <v/>
      </c>
      <c r="K95" s="268">
        <f>$E$7*(1+F95)^AA95</f>
        <v>145903.26437388716</v>
      </c>
      <c r="L95" s="268"/>
      <c r="M95" s="268"/>
      <c r="N95" s="268"/>
      <c r="O95" s="268"/>
      <c r="P95" s="268"/>
      <c r="Q95" s="268">
        <f>$E$7*IF(AND(X95="Double",$E$8=10,$E$6&gt;=Y95),2,IF(W95="Simple",1+($E$8*F95),(1+F95)^$E$8))</f>
        <v>145903.26437388716</v>
      </c>
      <c r="R95" s="269">
        <f t="shared" si="38"/>
        <v>145903.26437388716</v>
      </c>
      <c r="S95" s="270">
        <f>IF(E12&gt;=10,(HLOOKUP($E$6,'single life agebands'!A278:AY279,2,FALSE)),HLOOKUP($E$6,'single life agebands'!A278:AY279,2,FALSE))</f>
        <v>5.0000000000000017E-2</v>
      </c>
      <c r="T95" s="261" t="b">
        <f t="shared" si="39"/>
        <v>0</v>
      </c>
      <c r="U95" s="292">
        <f t="shared" si="40"/>
        <v>7295.1632186943598</v>
      </c>
      <c r="V95" s="274">
        <f t="shared" si="41"/>
        <v>7295.1632186943598</v>
      </c>
      <c r="W95" s="271" t="s">
        <v>7</v>
      </c>
      <c r="X95" s="271" t="s">
        <v>8</v>
      </c>
      <c r="Y95" s="271">
        <v>0</v>
      </c>
      <c r="Z95" s="266" t="s">
        <v>26</v>
      </c>
      <c r="AA95" s="266">
        <v>10</v>
      </c>
      <c r="AB95" s="266" t="s">
        <v>8</v>
      </c>
      <c r="AC95" s="272" t="s">
        <v>8</v>
      </c>
      <c r="AD95" s="272" t="s">
        <v>184</v>
      </c>
      <c r="AE95" s="159"/>
    </row>
    <row r="96" spans="1:31" s="8" customFormat="1" ht="60" x14ac:dyDescent="0.25">
      <c r="A96" s="265" t="s">
        <v>156</v>
      </c>
      <c r="B96" s="259" t="s">
        <v>140</v>
      </c>
      <c r="C96" s="261">
        <v>35</v>
      </c>
      <c r="D96" s="261">
        <v>80</v>
      </c>
      <c r="E96" s="259" t="s">
        <v>399</v>
      </c>
      <c r="F96" s="277">
        <v>0.1</v>
      </c>
      <c r="G96" s="259" t="s">
        <v>395</v>
      </c>
      <c r="H96" s="259" t="s">
        <v>22</v>
      </c>
      <c r="I96" s="273" t="s">
        <v>71</v>
      </c>
      <c r="J96" s="261" t="str">
        <f>IF(P96&gt;21,"Exceed 20","Less than 21")</f>
        <v>Less than 21</v>
      </c>
      <c r="K96" s="268">
        <f>IF(P96&gt;10,(($E$7*0.1)*10),0)</f>
        <v>0</v>
      </c>
      <c r="L96" s="278" t="str">
        <f>IF(J96="Exceed 20",P96-10,"Less than 21")</f>
        <v>Less than 21</v>
      </c>
      <c r="M96" s="268"/>
      <c r="N96" s="268">
        <f>IF(J96="Exceed 10",(($E$7*0.05)*L96),0)</f>
        <v>0</v>
      </c>
      <c r="O96" s="268">
        <f>(F96*$E$7*P96)+($E$7)</f>
        <v>200000</v>
      </c>
      <c r="P96" s="279">
        <f>IF($E$8&gt;20,20,$E$8)</f>
        <v>10</v>
      </c>
      <c r="Q96" s="268">
        <f>K96+N96+($E$7)</f>
        <v>100000</v>
      </c>
      <c r="R96" s="269">
        <f>IF(J96="Exceed 10",Q96,O96)</f>
        <v>200000</v>
      </c>
      <c r="S96" s="270">
        <f>'Athene Pro 7 '!M109</f>
        <v>7.1500000000000008E-2</v>
      </c>
      <c r="T96" s="261" t="b">
        <f t="shared" si="39"/>
        <v>0</v>
      </c>
      <c r="U96" s="292">
        <f t="shared" si="40"/>
        <v>14300.000000000002</v>
      </c>
      <c r="V96" s="274">
        <f t="shared" si="41"/>
        <v>14300.000000000002</v>
      </c>
      <c r="W96" s="271" t="s">
        <v>0</v>
      </c>
      <c r="X96" s="271" t="s">
        <v>8</v>
      </c>
      <c r="Y96" s="271">
        <v>0</v>
      </c>
      <c r="Z96" s="266" t="s">
        <v>26</v>
      </c>
      <c r="AA96" s="266">
        <v>20</v>
      </c>
      <c r="AB96" s="266" t="s">
        <v>26</v>
      </c>
      <c r="AC96" s="272" t="s">
        <v>188</v>
      </c>
      <c r="AD96" s="272" t="s">
        <v>184</v>
      </c>
      <c r="AE96" s="159"/>
    </row>
    <row r="97" spans="1:31" s="8" customFormat="1" ht="60" x14ac:dyDescent="0.25">
      <c r="A97" s="265" t="s">
        <v>157</v>
      </c>
      <c r="B97" s="259" t="s">
        <v>140</v>
      </c>
      <c r="C97" s="261">
        <v>35</v>
      </c>
      <c r="D97" s="261">
        <v>80</v>
      </c>
      <c r="E97" s="259" t="s">
        <v>400</v>
      </c>
      <c r="F97" s="277">
        <v>0.1</v>
      </c>
      <c r="G97" s="259" t="s">
        <v>395</v>
      </c>
      <c r="H97" s="259" t="s">
        <v>22</v>
      </c>
      <c r="I97" s="273" t="s">
        <v>71</v>
      </c>
      <c r="J97" s="261" t="str">
        <f>IF(P97&gt;21,"Exceed 20","Less than 21")</f>
        <v>Less than 21</v>
      </c>
      <c r="K97" s="268">
        <f>IF(P97&gt;10,(($E$7*0.1)*10),0)</f>
        <v>0</v>
      </c>
      <c r="L97" s="278" t="str">
        <f>IF(J97="Exceed 20",P97-10,"Less than 21")</f>
        <v>Less than 21</v>
      </c>
      <c r="M97" s="268"/>
      <c r="N97" s="268">
        <f>IF(J97="Exceed 10",(($E$7*0.05)*L97),0)</f>
        <v>0</v>
      </c>
      <c r="O97" s="268">
        <f>(F97*$E$7*P97)+($E$7)</f>
        <v>200000</v>
      </c>
      <c r="P97" s="279">
        <f>IF($E$8&gt;20,20,$E$8)</f>
        <v>10</v>
      </c>
      <c r="Q97" s="268">
        <f>K97+N97+($E$7)</f>
        <v>100000</v>
      </c>
      <c r="R97" s="269">
        <f>IF(J97="Exceed 10",Q97,O97)</f>
        <v>200000</v>
      </c>
      <c r="S97" s="270">
        <f>'Athene Pro 10'!M109</f>
        <v>7.2000000000000008E-2</v>
      </c>
      <c r="T97" s="261" t="b">
        <f t="shared" si="39"/>
        <v>0</v>
      </c>
      <c r="U97" s="292">
        <f t="shared" si="40"/>
        <v>14400.000000000002</v>
      </c>
      <c r="V97" s="274">
        <f t="shared" si="41"/>
        <v>14400.000000000002</v>
      </c>
      <c r="W97" s="271" t="s">
        <v>0</v>
      </c>
      <c r="X97" s="271" t="s">
        <v>8</v>
      </c>
      <c r="Y97" s="271">
        <v>0</v>
      </c>
      <c r="Z97" s="266" t="s">
        <v>26</v>
      </c>
      <c r="AA97" s="266">
        <v>20</v>
      </c>
      <c r="AB97" s="266" t="s">
        <v>26</v>
      </c>
      <c r="AC97" s="272" t="s">
        <v>188</v>
      </c>
      <c r="AD97" s="272" t="s">
        <v>184</v>
      </c>
      <c r="AE97" s="159"/>
    </row>
    <row r="98" spans="1:31" s="8" customFormat="1" ht="24" customHeight="1" x14ac:dyDescent="0.25">
      <c r="A98" s="265" t="s">
        <v>321</v>
      </c>
      <c r="B98" s="259" t="s">
        <v>137</v>
      </c>
      <c r="C98" s="261">
        <v>50</v>
      </c>
      <c r="D98" s="261">
        <v>85</v>
      </c>
      <c r="E98" s="259" t="s">
        <v>323</v>
      </c>
      <c r="F98" s="277">
        <v>7.0000000000000007E-2</v>
      </c>
      <c r="G98" s="259" t="s">
        <v>0</v>
      </c>
      <c r="H98" s="259" t="s">
        <v>22</v>
      </c>
      <c r="I98" s="273" t="s">
        <v>71</v>
      </c>
      <c r="J98" s="261" t="str">
        <f>IF($E$8&gt;AA98,"MAX","")</f>
        <v/>
      </c>
      <c r="K98" s="268">
        <f>($E$7*F98)*AA98+$E$7</f>
        <v>170000</v>
      </c>
      <c r="L98" s="268"/>
      <c r="M98" s="268"/>
      <c r="N98" s="268"/>
      <c r="O98" s="268"/>
      <c r="P98" s="268"/>
      <c r="Q98" s="268">
        <f>$E$7*IF(AND(X98="Double", $E$8=10, $E$6&gt;=Y98), 2, IF(W98="Simple", 1+($E$8*F98), (1+F98)^$E$8))</f>
        <v>170000.00000000003</v>
      </c>
      <c r="R98" s="269">
        <f>IF(J98="MAX",K98,Q98)</f>
        <v>170000.00000000003</v>
      </c>
      <c r="S98" s="270">
        <f>HLOOKUP($E$6,'single life agebands'!A392:AP393,2,FALSE)</f>
        <v>0.06</v>
      </c>
      <c r="T98" s="261" t="b">
        <f t="shared" si="39"/>
        <v>0</v>
      </c>
      <c r="U98" s="292">
        <f t="shared" si="40"/>
        <v>10200.000000000002</v>
      </c>
      <c r="V98" s="274">
        <f t="shared" si="41"/>
        <v>10200.000000000002</v>
      </c>
      <c r="W98" s="271" t="s">
        <v>0</v>
      </c>
      <c r="X98" s="271" t="s">
        <v>8</v>
      </c>
      <c r="Y98" s="271" t="s">
        <v>322</v>
      </c>
      <c r="Z98" s="266" t="s">
        <v>26</v>
      </c>
      <c r="AA98" s="266">
        <v>10</v>
      </c>
      <c r="AB98" s="266" t="s">
        <v>8</v>
      </c>
      <c r="AC98" s="272" t="s">
        <v>8</v>
      </c>
      <c r="AD98" s="272" t="s">
        <v>184</v>
      </c>
      <c r="AE98" s="159"/>
    </row>
    <row r="99" spans="1:31" s="8" customFormat="1" ht="30" x14ac:dyDescent="0.25">
      <c r="A99" s="265" t="s">
        <v>307</v>
      </c>
      <c r="B99" s="259" t="s">
        <v>135</v>
      </c>
      <c r="C99" s="261">
        <v>50</v>
      </c>
      <c r="D99" s="261">
        <v>80</v>
      </c>
      <c r="E99" s="259" t="s">
        <v>396</v>
      </c>
      <c r="F99" s="277">
        <v>0.1</v>
      </c>
      <c r="G99" s="259" t="s">
        <v>0</v>
      </c>
      <c r="H99" s="259" t="s">
        <v>22</v>
      </c>
      <c r="I99" s="273" t="s">
        <v>37</v>
      </c>
      <c r="J99" s="261"/>
      <c r="K99" s="268" t="s">
        <v>40</v>
      </c>
      <c r="L99" s="268"/>
      <c r="M99" s="268"/>
      <c r="N99" s="268"/>
      <c r="O99" s="268"/>
      <c r="P99" s="268"/>
      <c r="Q99" s="268">
        <f>$E$7*IF(AND(X99="Double", $E$8=10, $E$6&gt;=Y99), 2, IF(W99="Simple", 1+($E$8*F99), (1+F99)^$E$8))</f>
        <v>200000</v>
      </c>
      <c r="R99" s="269">
        <f>IF(J99="MAX",K99,Q99)</f>
        <v>200000</v>
      </c>
      <c r="S99" s="270">
        <f>HLOOKUP($E$6,'single life agebands'!A132:AY133,2)</f>
        <v>7.1999999999999995E-2</v>
      </c>
      <c r="T99" s="261" t="b">
        <f t="shared" si="39"/>
        <v>0</v>
      </c>
      <c r="U99" s="292">
        <f t="shared" si="40"/>
        <v>14399.999999999998</v>
      </c>
      <c r="V99" s="274">
        <f t="shared" si="41"/>
        <v>14399.999999999998</v>
      </c>
      <c r="W99" s="271" t="s">
        <v>10</v>
      </c>
      <c r="X99" s="271" t="s">
        <v>8</v>
      </c>
      <c r="Y99" s="271">
        <v>0</v>
      </c>
      <c r="Z99" s="266" t="s">
        <v>26</v>
      </c>
      <c r="AA99" s="266" t="s">
        <v>26</v>
      </c>
      <c r="AB99" s="266" t="s">
        <v>188</v>
      </c>
      <c r="AC99" s="272" t="s">
        <v>8</v>
      </c>
      <c r="AD99" s="272" t="s">
        <v>184</v>
      </c>
      <c r="AE99" s="159"/>
    </row>
    <row r="100" spans="1:31" s="8" customFormat="1" ht="30" x14ac:dyDescent="0.25">
      <c r="A100" s="265" t="s">
        <v>307</v>
      </c>
      <c r="B100" s="259" t="s">
        <v>135</v>
      </c>
      <c r="C100" s="261">
        <v>50</v>
      </c>
      <c r="D100" s="261">
        <v>80</v>
      </c>
      <c r="E100" s="259" t="s">
        <v>397</v>
      </c>
      <c r="F100" s="277">
        <v>0</v>
      </c>
      <c r="G100" s="259" t="s">
        <v>72</v>
      </c>
      <c r="H100" s="259" t="s">
        <v>22</v>
      </c>
      <c r="I100" s="273" t="s">
        <v>37</v>
      </c>
      <c r="J100" s="261"/>
      <c r="K100" s="268" t="s">
        <v>40</v>
      </c>
      <c r="L100" s="268"/>
      <c r="M100" s="268"/>
      <c r="N100" s="268"/>
      <c r="O100" s="268"/>
      <c r="P100" s="268"/>
      <c r="Q100" s="268"/>
      <c r="R100" s="269">
        <f>$E$7</f>
        <v>100000</v>
      </c>
      <c r="S100" s="270">
        <f>HLOOKUP($E$6,'single life agebands'!A136:AY137,2)</f>
        <v>6.7500000000000004E-2</v>
      </c>
      <c r="T100" s="261" t="b">
        <f t="shared" si="39"/>
        <v>0</v>
      </c>
      <c r="U100" s="292">
        <f t="shared" si="40"/>
        <v>6750</v>
      </c>
      <c r="V100" s="274">
        <f t="shared" si="41"/>
        <v>6750</v>
      </c>
      <c r="W100" s="271"/>
      <c r="X100" s="271" t="s">
        <v>8</v>
      </c>
      <c r="Y100" s="271"/>
      <c r="Z100" s="266" t="s">
        <v>26</v>
      </c>
      <c r="AA100" s="266" t="s">
        <v>26</v>
      </c>
      <c r="AB100" s="266" t="s">
        <v>26</v>
      </c>
      <c r="AC100" s="272" t="s">
        <v>8</v>
      </c>
      <c r="AD100" s="272" t="s">
        <v>26</v>
      </c>
      <c r="AE100" s="159"/>
    </row>
    <row r="101" spans="1:31" s="8" customFormat="1" ht="45" x14ac:dyDescent="0.25">
      <c r="A101" s="265" t="s">
        <v>309</v>
      </c>
      <c r="B101" s="259" t="s">
        <v>137</v>
      </c>
      <c r="C101" s="261">
        <v>50</v>
      </c>
      <c r="D101" s="261">
        <v>85</v>
      </c>
      <c r="E101" s="259" t="s">
        <v>310</v>
      </c>
      <c r="F101" s="277">
        <v>0.1</v>
      </c>
      <c r="G101" s="259" t="s">
        <v>311</v>
      </c>
      <c r="H101" s="259" t="s">
        <v>22</v>
      </c>
      <c r="I101" s="273" t="s">
        <v>312</v>
      </c>
      <c r="J101" s="261" t="str">
        <f t="shared" ref="J101" si="46">IF($E$8&gt;AA101,"MAX","")</f>
        <v/>
      </c>
      <c r="K101" s="268">
        <f>($E$7*F101)*AA101+($E$7*1.2)</f>
        <v>220000</v>
      </c>
      <c r="L101" s="268"/>
      <c r="M101" s="268"/>
      <c r="N101" s="268"/>
      <c r="O101" s="268"/>
      <c r="P101" s="268"/>
      <c r="Q101" s="268">
        <f>$E$7*IF(AND(X101="Double", $E$8=10, $E$6&gt;=Y101), 2, IF(W101="Simple", 1+($E$8*F101), (1+F101)^$E$8))+($E$7*0.2)</f>
        <v>220000</v>
      </c>
      <c r="R101" s="269">
        <f t="shared" ref="R101" si="47">IF(J101="MAX",K101,Q101)</f>
        <v>220000</v>
      </c>
      <c r="S101" s="270">
        <f>HLOOKUP($E$6,'single life agebands'!A376:AY377,2)</f>
        <v>6.25E-2</v>
      </c>
      <c r="T101" s="261" t="b">
        <f>OR($E$5&lt;C101,$E$5&gt;D101,$E$8&lt;1)</f>
        <v>0</v>
      </c>
      <c r="U101" s="292">
        <f t="shared" si="40"/>
        <v>13750</v>
      </c>
      <c r="V101" s="274">
        <f>IF($E$5&gt;49,(R101*S101),"N/A")</f>
        <v>13750</v>
      </c>
      <c r="W101" s="271" t="s">
        <v>0</v>
      </c>
      <c r="X101" s="271" t="s">
        <v>8</v>
      </c>
      <c r="Y101" s="271">
        <v>0</v>
      </c>
      <c r="Z101" s="266" t="s">
        <v>490</v>
      </c>
      <c r="AA101" s="266">
        <v>10</v>
      </c>
      <c r="AB101" s="266" t="s">
        <v>8</v>
      </c>
      <c r="AC101" s="272" t="s">
        <v>188</v>
      </c>
      <c r="AD101" s="272" t="s">
        <v>184</v>
      </c>
      <c r="AE101" s="159"/>
    </row>
    <row r="102" spans="1:31" s="8" customFormat="1" ht="45" hidden="1" x14ac:dyDescent="0.25">
      <c r="A102" s="265" t="s">
        <v>604</v>
      </c>
      <c r="B102" s="259" t="s">
        <v>137</v>
      </c>
      <c r="C102" s="261">
        <v>50</v>
      </c>
      <c r="D102" s="261">
        <v>85</v>
      </c>
      <c r="E102" s="259" t="s">
        <v>605</v>
      </c>
      <c r="F102" s="277">
        <v>0.12</v>
      </c>
      <c r="G102" s="259" t="s">
        <v>311</v>
      </c>
      <c r="H102" s="259" t="s">
        <v>22</v>
      </c>
      <c r="I102" s="273" t="s">
        <v>312</v>
      </c>
      <c r="J102" s="261" t="str">
        <f t="shared" ref="J102:J105" si="48">IF($E$8&gt;AA102,"MAX","")</f>
        <v>MAX</v>
      </c>
      <c r="K102" s="268">
        <f>($E$7*F102)*AA102+($E$7*1.2)</f>
        <v>204000</v>
      </c>
      <c r="L102" s="268"/>
      <c r="M102" s="268"/>
      <c r="N102" s="268"/>
      <c r="O102" s="268"/>
      <c r="P102" s="268"/>
      <c r="Q102" s="268">
        <f>$E$7*IF(AND(X102="Double", $E$8=10, $E$6&gt;=Y102), 2, IF(W102="Simple", 1+($E$8*F102), (1+F102)^$E$8))+($E$7*0.2)</f>
        <v>240000.00000000003</v>
      </c>
      <c r="R102" s="269">
        <f t="shared" ref="R102:R108" si="49">IF(J102="MAX",K102,Q102)</f>
        <v>204000</v>
      </c>
      <c r="S102" s="270">
        <f>HLOOKUP($E$6,'single life agebands'!A454:AY455,2)</f>
        <v>6.0499999999999998E-2</v>
      </c>
      <c r="T102" s="261" t="b">
        <f>OR($E$5&lt;C102,$E$5&gt;D102,$E$8&lt;1)</f>
        <v>0</v>
      </c>
      <c r="U102" s="292">
        <f t="shared" si="40"/>
        <v>12342</v>
      </c>
      <c r="V102" s="274">
        <f>IF($E$5&gt;49,(R102*S102),"N/A")</f>
        <v>12342</v>
      </c>
      <c r="W102" s="271" t="s">
        <v>0</v>
      </c>
      <c r="X102" s="271" t="s">
        <v>8</v>
      </c>
      <c r="Y102" s="271">
        <v>0</v>
      </c>
      <c r="Z102" s="266" t="s">
        <v>490</v>
      </c>
      <c r="AA102" s="266">
        <v>7</v>
      </c>
      <c r="AB102" s="266" t="s">
        <v>8</v>
      </c>
      <c r="AC102" s="272" t="s">
        <v>188</v>
      </c>
      <c r="AD102" s="272" t="s">
        <v>184</v>
      </c>
      <c r="AE102" s="159"/>
    </row>
    <row r="103" spans="1:31" s="8" customFormat="1" ht="30" hidden="1" x14ac:dyDescent="0.25">
      <c r="A103" s="265" t="s">
        <v>604</v>
      </c>
      <c r="B103" s="259" t="s">
        <v>137</v>
      </c>
      <c r="C103" s="261">
        <v>50</v>
      </c>
      <c r="D103" s="261">
        <v>85</v>
      </c>
      <c r="E103" s="259" t="s">
        <v>606</v>
      </c>
      <c r="F103" s="277">
        <v>0.1</v>
      </c>
      <c r="G103" s="259" t="s">
        <v>1</v>
      </c>
      <c r="H103" s="259" t="s">
        <v>22</v>
      </c>
      <c r="I103" s="273" t="s">
        <v>312</v>
      </c>
      <c r="J103" s="261" t="str">
        <f t="shared" si="48"/>
        <v/>
      </c>
      <c r="K103" s="268">
        <f>$E$7*(1+F103)^AA103</f>
        <v>259374.24601000018</v>
      </c>
      <c r="L103" s="268"/>
      <c r="M103" s="268"/>
      <c r="N103" s="268"/>
      <c r="O103" s="268"/>
      <c r="P103" s="268"/>
      <c r="Q103" s="268">
        <f>$E$7*IF(AND(X103="Double",$E$8=10,$E$6&gt;=Y103),2,IF(W103="Simple",1+($E$8*F103),(1+F103)^$E$8))</f>
        <v>259374.24601000018</v>
      </c>
      <c r="R103" s="269">
        <f t="shared" si="49"/>
        <v>259374.24601000018</v>
      </c>
      <c r="S103" s="270">
        <f>HLOOKUP($E$6,'single life agebands'!A450:AY451,2)</f>
        <v>6.0499999999999998E-2</v>
      </c>
      <c r="T103" s="261" t="b">
        <f>OR($E$5&lt;C103,$E$5&gt;D103,$E$8&lt;1)</f>
        <v>0</v>
      </c>
      <c r="U103" s="292">
        <f t="shared" si="40"/>
        <v>15692.141883605011</v>
      </c>
      <c r="V103" s="274">
        <f>IF($E$5&gt;49,(R103*S103),"N/A")</f>
        <v>15692.141883605011</v>
      </c>
      <c r="W103" s="271" t="s">
        <v>7</v>
      </c>
      <c r="X103" s="271" t="s">
        <v>8</v>
      </c>
      <c r="Y103" s="271">
        <v>0</v>
      </c>
      <c r="Z103" s="266" t="s">
        <v>490</v>
      </c>
      <c r="AA103" s="266">
        <v>10</v>
      </c>
      <c r="AB103" s="266" t="s">
        <v>8</v>
      </c>
      <c r="AC103" s="272" t="s">
        <v>188</v>
      </c>
      <c r="AD103" s="272" t="s">
        <v>184</v>
      </c>
      <c r="AE103" s="159"/>
    </row>
    <row r="104" spans="1:31" s="8" customFormat="1" ht="45" x14ac:dyDescent="0.25">
      <c r="A104" s="265" t="s">
        <v>474</v>
      </c>
      <c r="B104" s="259" t="s">
        <v>137</v>
      </c>
      <c r="C104" s="261">
        <v>50</v>
      </c>
      <c r="D104" s="261">
        <v>85</v>
      </c>
      <c r="E104" s="259" t="s">
        <v>172</v>
      </c>
      <c r="F104" s="277">
        <v>0.14000000000000001</v>
      </c>
      <c r="G104" s="259" t="s">
        <v>0</v>
      </c>
      <c r="H104" s="259" t="s">
        <v>22</v>
      </c>
      <c r="I104" s="273" t="s">
        <v>37</v>
      </c>
      <c r="J104" s="261" t="str">
        <f t="shared" si="48"/>
        <v>MAX</v>
      </c>
      <c r="K104" s="268">
        <f>($E$7*F104)*AA104+$E$7</f>
        <v>170000</v>
      </c>
      <c r="L104" s="268"/>
      <c r="M104" s="268"/>
      <c r="N104" s="268"/>
      <c r="O104" s="268"/>
      <c r="P104" s="268"/>
      <c r="Q104" s="268">
        <f t="shared" ref="Q104:Q108" si="50">$E$7*IF(AND(X104="Double", $E$8=10, $E$6&gt;=Y104), 2, IF(W104="Simple", 1+($E$8*F104), (1+F104)^$E$8))</f>
        <v>240000.00000000003</v>
      </c>
      <c r="R104" s="269">
        <f t="shared" si="49"/>
        <v>170000</v>
      </c>
      <c r="S104" s="270">
        <f>HLOOKUP($E$6,'single life agebands'!A302:AY303,2)</f>
        <v>6.7000000000000004E-2</v>
      </c>
      <c r="T104" s="261" t="b">
        <f>OR($E$5&lt;C104,$E$5&gt;D104,$E$8=0)</f>
        <v>0</v>
      </c>
      <c r="U104" s="292">
        <f t="shared" si="40"/>
        <v>11390</v>
      </c>
      <c r="V104" s="274">
        <f>IF($E$5&gt;49,(R104*S104),"N/A")</f>
        <v>11390</v>
      </c>
      <c r="W104" s="271" t="s">
        <v>0</v>
      </c>
      <c r="X104" s="271" t="s">
        <v>8</v>
      </c>
      <c r="Y104" s="271">
        <v>0</v>
      </c>
      <c r="Z104" s="266" t="s">
        <v>490</v>
      </c>
      <c r="AA104" s="266">
        <v>5</v>
      </c>
      <c r="AB104" s="266" t="s">
        <v>8</v>
      </c>
      <c r="AC104" s="272" t="s">
        <v>188</v>
      </c>
      <c r="AD104" s="272" t="s">
        <v>26</v>
      </c>
      <c r="AE104" s="159"/>
    </row>
    <row r="105" spans="1:31" s="8" customFormat="1" ht="45" x14ac:dyDescent="0.25">
      <c r="A105" s="265" t="s">
        <v>474</v>
      </c>
      <c r="B105" s="259" t="s">
        <v>137</v>
      </c>
      <c r="C105" s="261">
        <v>50</v>
      </c>
      <c r="D105" s="261">
        <v>85</v>
      </c>
      <c r="E105" s="259" t="s">
        <v>173</v>
      </c>
      <c r="F105" s="277">
        <v>0.12</v>
      </c>
      <c r="G105" s="259" t="s">
        <v>0</v>
      </c>
      <c r="H105" s="259" t="s">
        <v>22</v>
      </c>
      <c r="I105" s="273" t="s">
        <v>37</v>
      </c>
      <c r="J105" s="261" t="str">
        <f t="shared" si="48"/>
        <v/>
      </c>
      <c r="K105" s="268">
        <f>($E$7*F105)*AA105+$E$7</f>
        <v>220000</v>
      </c>
      <c r="L105" s="268"/>
      <c r="M105" s="268"/>
      <c r="N105" s="268"/>
      <c r="O105" s="268"/>
      <c r="P105" s="268"/>
      <c r="Q105" s="268">
        <f t="shared" si="50"/>
        <v>220000.00000000003</v>
      </c>
      <c r="R105" s="269">
        <f t="shared" si="49"/>
        <v>220000.00000000003</v>
      </c>
      <c r="S105" s="270">
        <f>HLOOKUP($E$6,'single life agebands'!A306:AY307,2)</f>
        <v>6.7000000000000004E-2</v>
      </c>
      <c r="T105" s="261" t="b">
        <f>OR($E$5&lt;C105,$E$5&gt;D105,$E$8&lt;1)</f>
        <v>0</v>
      </c>
      <c r="U105" s="292">
        <f t="shared" si="40"/>
        <v>14740.000000000004</v>
      </c>
      <c r="V105" s="274">
        <f>IF($E$5&gt;49,(R105*S105),"N/A")</f>
        <v>14740.000000000004</v>
      </c>
      <c r="W105" s="271" t="s">
        <v>0</v>
      </c>
      <c r="X105" s="271" t="s">
        <v>8</v>
      </c>
      <c r="Y105" s="271">
        <v>0</v>
      </c>
      <c r="Z105" s="266" t="s">
        <v>490</v>
      </c>
      <c r="AA105" s="266">
        <v>10</v>
      </c>
      <c r="AB105" s="266" t="s">
        <v>8</v>
      </c>
      <c r="AC105" s="272" t="s">
        <v>188</v>
      </c>
      <c r="AD105" s="272" t="s">
        <v>26</v>
      </c>
      <c r="AE105" s="159"/>
    </row>
    <row r="106" spans="1:31" s="8" customFormat="1" ht="30" x14ac:dyDescent="0.25">
      <c r="A106" s="265" t="s">
        <v>158</v>
      </c>
      <c r="B106" s="259" t="s">
        <v>143</v>
      </c>
      <c r="C106" s="261">
        <v>45</v>
      </c>
      <c r="D106" s="261">
        <v>85</v>
      </c>
      <c r="E106" s="259" t="s">
        <v>289</v>
      </c>
      <c r="F106" s="277">
        <v>0.15</v>
      </c>
      <c r="G106" s="259" t="s">
        <v>0</v>
      </c>
      <c r="H106" s="259" t="s">
        <v>22</v>
      </c>
      <c r="I106" s="273" t="s">
        <v>360</v>
      </c>
      <c r="J106" s="261" t="str">
        <f>IF($E$8&gt;AA106,"MAX","")</f>
        <v/>
      </c>
      <c r="K106" s="268">
        <f>($E$7*F106)*AA106+$E$7</f>
        <v>400000</v>
      </c>
      <c r="L106" s="268"/>
      <c r="M106" s="268"/>
      <c r="N106" s="268"/>
      <c r="O106" s="268"/>
      <c r="P106" s="268"/>
      <c r="Q106" s="268">
        <f t="shared" si="50"/>
        <v>250000</v>
      </c>
      <c r="R106" s="269">
        <f t="shared" si="49"/>
        <v>250000</v>
      </c>
      <c r="S106" s="270">
        <f>HLOOKUP($E$6,'single life agebands'!A216:AT217,2,FALSE)</f>
        <v>5.5500000000000001E-2</v>
      </c>
      <c r="T106" s="261" t="b">
        <f>OR($E$5&lt;C106,$E$5&gt;D106)</f>
        <v>0</v>
      </c>
      <c r="U106" s="292">
        <f t="shared" si="40"/>
        <v>13875</v>
      </c>
      <c r="V106" s="274">
        <f t="shared" ref="V106:V115" si="51">(R106*S106)</f>
        <v>13875</v>
      </c>
      <c r="W106" s="271" t="s">
        <v>0</v>
      </c>
      <c r="X106" s="271" t="s">
        <v>8</v>
      </c>
      <c r="Y106" s="271">
        <v>0</v>
      </c>
      <c r="Z106" s="266" t="s">
        <v>26</v>
      </c>
      <c r="AA106" s="266">
        <v>20</v>
      </c>
      <c r="AB106" s="266" t="s">
        <v>26</v>
      </c>
      <c r="AC106" s="272" t="s">
        <v>188</v>
      </c>
      <c r="AD106" s="272" t="s">
        <v>26</v>
      </c>
      <c r="AE106" s="159"/>
    </row>
    <row r="107" spans="1:31" s="8" customFormat="1" ht="105" x14ac:dyDescent="0.25">
      <c r="A107" s="265" t="s">
        <v>158</v>
      </c>
      <c r="B107" s="259" t="s">
        <v>594</v>
      </c>
      <c r="C107" s="261">
        <v>45</v>
      </c>
      <c r="D107" s="261">
        <v>70</v>
      </c>
      <c r="E107" s="259" t="s">
        <v>600</v>
      </c>
      <c r="F107" s="277">
        <v>0.15</v>
      </c>
      <c r="G107" s="259" t="s">
        <v>0</v>
      </c>
      <c r="H107" s="259" t="s">
        <v>22</v>
      </c>
      <c r="I107" s="273" t="s">
        <v>360</v>
      </c>
      <c r="J107" s="261" t="str">
        <f>IF($E$8&gt;AA107,"MAX","")</f>
        <v/>
      </c>
      <c r="K107" s="268">
        <f>($E$7*F107)*AA107+$E$7</f>
        <v>400000</v>
      </c>
      <c r="L107" s="275">
        <f>IF($E$6&lt;71,$E$8,16)</f>
        <v>10</v>
      </c>
      <c r="M107" s="268"/>
      <c r="N107" s="274" t="b">
        <f>AND(L107&lt;16,L107&gt;=0)</f>
        <v>1</v>
      </c>
      <c r="O107" s="268"/>
      <c r="P107" s="268"/>
      <c r="Q107" s="268">
        <f t="shared" si="50"/>
        <v>250000</v>
      </c>
      <c r="R107" s="269">
        <f t="shared" si="49"/>
        <v>250000</v>
      </c>
      <c r="S107" s="270">
        <f>HLOOKUP($E$6,'single life agebands'!A220:AT221,2,FALSE)</f>
        <v>6.5000000000000002E-2</v>
      </c>
      <c r="T107" s="261" t="b">
        <f>OR($E$5&lt;C107,$E$5&gt;D107)</f>
        <v>0</v>
      </c>
      <c r="U107" s="292">
        <f t="shared" si="40"/>
        <v>16250</v>
      </c>
      <c r="V107" s="274">
        <f>IF(N107=TRUE,(R107*S107),"N/A")</f>
        <v>16250</v>
      </c>
      <c r="W107" s="271" t="s">
        <v>0</v>
      </c>
      <c r="X107" s="271" t="s">
        <v>8</v>
      </c>
      <c r="Y107" s="271">
        <v>0</v>
      </c>
      <c r="Z107" s="266" t="s">
        <v>26</v>
      </c>
      <c r="AA107" s="266">
        <v>20</v>
      </c>
      <c r="AB107" s="266" t="s">
        <v>26</v>
      </c>
      <c r="AC107" s="272" t="s">
        <v>188</v>
      </c>
      <c r="AD107" s="272" t="s">
        <v>26</v>
      </c>
      <c r="AE107" s="159"/>
    </row>
    <row r="108" spans="1:31" s="8" customFormat="1" ht="43.5" customHeight="1" x14ac:dyDescent="0.25">
      <c r="A108" s="265" t="s">
        <v>158</v>
      </c>
      <c r="B108" s="259" t="s">
        <v>143</v>
      </c>
      <c r="C108" s="261">
        <v>45</v>
      </c>
      <c r="D108" s="261">
        <v>85</v>
      </c>
      <c r="E108" s="259" t="s">
        <v>290</v>
      </c>
      <c r="F108" s="277">
        <v>0</v>
      </c>
      <c r="G108" s="259" t="s">
        <v>505</v>
      </c>
      <c r="H108" s="259" t="s">
        <v>22</v>
      </c>
      <c r="I108" s="273" t="s">
        <v>434</v>
      </c>
      <c r="J108" s="261" t="str">
        <f>IF($E$6&gt;100,"MAX","")</f>
        <v/>
      </c>
      <c r="K108" s="268">
        <f>(($E$7*F108)*(100-$E$5))+$E$7</f>
        <v>100000</v>
      </c>
      <c r="L108" s="268"/>
      <c r="M108" s="268"/>
      <c r="N108" s="268"/>
      <c r="O108" s="268"/>
      <c r="P108" s="268"/>
      <c r="Q108" s="268">
        <f t="shared" si="50"/>
        <v>100000</v>
      </c>
      <c r="R108" s="269">
        <f t="shared" si="49"/>
        <v>100000</v>
      </c>
      <c r="S108" s="270">
        <f>HLOOKUP($E$6,'single life agebands'!A226:AT227,2,FALSE)</f>
        <v>5.8999999999999997E-2</v>
      </c>
      <c r="T108" s="261" t="b">
        <f>OR($E$5&lt;C108,$E$5&gt;D108)</f>
        <v>0</v>
      </c>
      <c r="U108" s="292">
        <f t="shared" si="40"/>
        <v>5900</v>
      </c>
      <c r="V108" s="274">
        <f t="shared" si="51"/>
        <v>5900</v>
      </c>
      <c r="W108" s="271" t="s">
        <v>0</v>
      </c>
      <c r="X108" s="271" t="s">
        <v>8</v>
      </c>
      <c r="Y108" s="271">
        <v>0</v>
      </c>
      <c r="Z108" s="266" t="s">
        <v>26</v>
      </c>
      <c r="AA108" s="266" t="s">
        <v>329</v>
      </c>
      <c r="AB108" s="266" t="s">
        <v>26</v>
      </c>
      <c r="AC108" s="272" t="s">
        <v>188</v>
      </c>
      <c r="AD108" s="272" t="s">
        <v>26</v>
      </c>
      <c r="AE108" s="159"/>
    </row>
    <row r="109" spans="1:31" s="8" customFormat="1" ht="90" x14ac:dyDescent="0.25">
      <c r="A109" s="265" t="s">
        <v>251</v>
      </c>
      <c r="B109" s="259" t="s">
        <v>146</v>
      </c>
      <c r="C109" s="261">
        <v>55</v>
      </c>
      <c r="D109" s="261">
        <v>85</v>
      </c>
      <c r="E109" s="259" t="s">
        <v>112</v>
      </c>
      <c r="F109" s="277">
        <v>7.4999999999999997E-2</v>
      </c>
      <c r="G109" s="259" t="s">
        <v>252</v>
      </c>
      <c r="H109" s="259" t="s">
        <v>26</v>
      </c>
      <c r="I109" s="273" t="s">
        <v>360</v>
      </c>
      <c r="J109" s="261"/>
      <c r="K109" s="268">
        <f>($E$7*0.075)*P109</f>
        <v>30000</v>
      </c>
      <c r="L109" s="278"/>
      <c r="M109" s="268"/>
      <c r="N109" s="268"/>
      <c r="O109" s="268">
        <f>(K109)+($E$7*1.2)</f>
        <v>150000</v>
      </c>
      <c r="P109" s="279">
        <f>IF($E$8&gt;4,4,$E$8)</f>
        <v>4</v>
      </c>
      <c r="Q109" s="268">
        <f>K109+N109+($E$7*1.2)</f>
        <v>150000</v>
      </c>
      <c r="R109" s="269">
        <f>Q109</f>
        <v>150000</v>
      </c>
      <c r="S109" s="270">
        <f>HLOOKUP($E$6,'single life agebands'!A346:BD347,2,FALSE)</f>
        <v>6.1499999999999999E-2</v>
      </c>
      <c r="T109" s="261" t="b">
        <f t="shared" ref="T109:T122" si="52">OR($E$5&lt;C109,$E$5&gt;D109)</f>
        <v>0</v>
      </c>
      <c r="U109" s="292">
        <f t="shared" si="40"/>
        <v>9225</v>
      </c>
      <c r="V109" s="274">
        <f t="shared" si="51"/>
        <v>9225</v>
      </c>
      <c r="W109" s="271" t="s">
        <v>0</v>
      </c>
      <c r="X109" s="271" t="s">
        <v>8</v>
      </c>
      <c r="Y109" s="271">
        <v>0</v>
      </c>
      <c r="Z109" s="266" t="s">
        <v>26</v>
      </c>
      <c r="AA109" s="266">
        <v>5</v>
      </c>
      <c r="AB109" s="266" t="s">
        <v>26</v>
      </c>
      <c r="AC109" s="272" t="s">
        <v>188</v>
      </c>
      <c r="AD109" s="266" t="s">
        <v>26</v>
      </c>
      <c r="AE109" s="159"/>
    </row>
    <row r="110" spans="1:31" s="8" customFormat="1" ht="105" x14ac:dyDescent="0.25">
      <c r="A110" s="265" t="s">
        <v>251</v>
      </c>
      <c r="B110" s="259" t="s">
        <v>597</v>
      </c>
      <c r="C110" s="261">
        <v>55</v>
      </c>
      <c r="D110" s="261">
        <v>70</v>
      </c>
      <c r="E110" s="259" t="s">
        <v>601</v>
      </c>
      <c r="F110" s="277">
        <v>7.4999999999999997E-2</v>
      </c>
      <c r="G110" s="259" t="s">
        <v>252</v>
      </c>
      <c r="H110" s="259" t="s">
        <v>26</v>
      </c>
      <c r="I110" s="273" t="s">
        <v>360</v>
      </c>
      <c r="J110" s="261"/>
      <c r="K110" s="268">
        <f>($E$7*0.075)*P110</f>
        <v>30000</v>
      </c>
      <c r="L110" s="275">
        <f>IF($E$6&lt;71,$E$8,16)</f>
        <v>10</v>
      </c>
      <c r="M110" s="268"/>
      <c r="N110" s="274" t="b">
        <f>AND(L110&lt;16,L110&gt;=0)</f>
        <v>1</v>
      </c>
      <c r="O110" s="268">
        <f>(K110)+($E$7*1.2)</f>
        <v>150000</v>
      </c>
      <c r="P110" s="279">
        <f>IF($E$8&gt;4,4,$E$8)</f>
        <v>4</v>
      </c>
      <c r="Q110" s="268">
        <f>K110+N110+($E$7*1.2)</f>
        <v>150001</v>
      </c>
      <c r="R110" s="269">
        <f>Q110</f>
        <v>150001</v>
      </c>
      <c r="S110" s="270">
        <f>HLOOKUP($E$6,'single life agebands'!A350:BD351,2,FALSE)</f>
        <v>6.8500000000000005E-2</v>
      </c>
      <c r="T110" s="261" t="b">
        <f t="shared" si="52"/>
        <v>0</v>
      </c>
      <c r="U110" s="292">
        <f t="shared" si="40"/>
        <v>10275.068500000001</v>
      </c>
      <c r="V110" s="274">
        <f>IF(N110=TRUE,(R110*S110),"N/A")</f>
        <v>10275.068500000001</v>
      </c>
      <c r="W110" s="271" t="s">
        <v>0</v>
      </c>
      <c r="X110" s="271" t="s">
        <v>8</v>
      </c>
      <c r="Y110" s="271">
        <v>0</v>
      </c>
      <c r="Z110" s="266" t="s">
        <v>26</v>
      </c>
      <c r="AA110" s="266">
        <v>5</v>
      </c>
      <c r="AB110" s="266" t="s">
        <v>26</v>
      </c>
      <c r="AC110" s="272" t="s">
        <v>188</v>
      </c>
      <c r="AD110" s="266" t="s">
        <v>26</v>
      </c>
      <c r="AE110" s="159"/>
    </row>
    <row r="111" spans="1:31" s="8" customFormat="1" ht="60" x14ac:dyDescent="0.25">
      <c r="A111" s="265" t="s">
        <v>159</v>
      </c>
      <c r="B111" s="259" t="s">
        <v>139</v>
      </c>
      <c r="C111" s="261">
        <v>45</v>
      </c>
      <c r="D111" s="261">
        <v>80</v>
      </c>
      <c r="E111" s="259" t="s">
        <v>112</v>
      </c>
      <c r="F111" s="277" t="s">
        <v>270</v>
      </c>
      <c r="G111" s="259" t="s">
        <v>271</v>
      </c>
      <c r="H111" s="259" t="s">
        <v>22</v>
      </c>
      <c r="I111" s="273" t="s">
        <v>113</v>
      </c>
      <c r="J111" s="261" t="s">
        <v>34</v>
      </c>
      <c r="K111" s="268" t="s">
        <v>34</v>
      </c>
      <c r="L111" s="268" t="s">
        <v>34</v>
      </c>
      <c r="M111" s="268"/>
      <c r="N111" s="268" t="s">
        <v>34</v>
      </c>
      <c r="O111" s="268" t="s">
        <v>34</v>
      </c>
      <c r="P111" s="268" t="s">
        <v>34</v>
      </c>
      <c r="Q111" s="268" t="s">
        <v>34</v>
      </c>
      <c r="R111" s="269">
        <f>'Integrity Indextra Table'!$Q$48</f>
        <v>194000</v>
      </c>
      <c r="S111" s="270">
        <f>'Integrity Indextra Table'!$Q$50</f>
        <v>0.05</v>
      </c>
      <c r="T111" s="261" t="b">
        <f t="shared" si="52"/>
        <v>0</v>
      </c>
      <c r="U111" s="292">
        <f t="shared" si="40"/>
        <v>9700</v>
      </c>
      <c r="V111" s="274">
        <f t="shared" si="51"/>
        <v>9700</v>
      </c>
      <c r="W111" s="271" t="s">
        <v>34</v>
      </c>
      <c r="X111" s="271" t="s">
        <v>34</v>
      </c>
      <c r="Y111" s="271" t="s">
        <v>34</v>
      </c>
      <c r="Z111" s="266" t="s">
        <v>26</v>
      </c>
      <c r="AA111" s="266">
        <v>10</v>
      </c>
      <c r="AB111" s="266" t="s">
        <v>8</v>
      </c>
      <c r="AC111" s="272" t="s">
        <v>8</v>
      </c>
      <c r="AD111" s="272" t="s">
        <v>184</v>
      </c>
      <c r="AE111" s="159"/>
    </row>
    <row r="112" spans="1:31" s="8" customFormat="1" ht="45" x14ac:dyDescent="0.25">
      <c r="A112" s="265" t="s">
        <v>148</v>
      </c>
      <c r="B112" s="259" t="s">
        <v>135</v>
      </c>
      <c r="C112" s="261">
        <v>50</v>
      </c>
      <c r="D112" s="261">
        <v>80</v>
      </c>
      <c r="E112" s="259" t="s">
        <v>88</v>
      </c>
      <c r="F112" s="277">
        <v>0</v>
      </c>
      <c r="G112" s="259" t="s">
        <v>243</v>
      </c>
      <c r="H112" s="259" t="s">
        <v>26</v>
      </c>
      <c r="I112" s="273" t="s">
        <v>94</v>
      </c>
      <c r="J112" s="261" t="str">
        <f>IF($E$6&gt;100,"MAX","")</f>
        <v/>
      </c>
      <c r="K112" s="268" t="s">
        <v>40</v>
      </c>
      <c r="L112" s="268">
        <f>IF($E$6&gt;85,85,$E$6)</f>
        <v>65</v>
      </c>
      <c r="M112" s="268"/>
      <c r="N112" s="268">
        <f>IF($E$8&gt;15,15,$E$8)</f>
        <v>10</v>
      </c>
      <c r="O112" s="268"/>
      <c r="P112" s="268"/>
      <c r="Q112" s="279">
        <f>IF($E$6&gt;85,L112-$E$5,N112)</f>
        <v>10</v>
      </c>
      <c r="R112" s="269">
        <f>$E$7</f>
        <v>100000</v>
      </c>
      <c r="S112" s="270">
        <f>(HLOOKUP($E$5,'single life agebands'!A254:AY255,2,FALSE))+(HLOOKUP($E$5,'single life agebands'!A256:AY257,2,FALSE)*Q112)</f>
        <v>7.0000000000000007E-2</v>
      </c>
      <c r="T112" s="261" t="b">
        <f>OR($E$5&lt;C112,$E$5&gt;D112)</f>
        <v>0</v>
      </c>
      <c r="U112" s="292">
        <f t="shared" si="40"/>
        <v>7000.0000000000009</v>
      </c>
      <c r="V112" s="274">
        <f t="shared" si="51"/>
        <v>7000.0000000000009</v>
      </c>
      <c r="W112" s="271"/>
      <c r="X112" s="271" t="s">
        <v>8</v>
      </c>
      <c r="Y112" s="271">
        <v>0</v>
      </c>
      <c r="Z112" s="266" t="s">
        <v>26</v>
      </c>
      <c r="AA112" s="266" t="s">
        <v>78</v>
      </c>
      <c r="AB112" s="266" t="s">
        <v>26</v>
      </c>
      <c r="AC112" s="272" t="s">
        <v>8</v>
      </c>
      <c r="AD112" s="272" t="s">
        <v>26</v>
      </c>
      <c r="AE112" s="159"/>
    </row>
    <row r="113" spans="1:31" s="8" customFormat="1" ht="23.1" customHeight="1" x14ac:dyDescent="0.25">
      <c r="A113" s="265" t="s">
        <v>308</v>
      </c>
      <c r="B113" s="259" t="s">
        <v>144</v>
      </c>
      <c r="C113" s="261">
        <v>40</v>
      </c>
      <c r="D113" s="261">
        <v>85</v>
      </c>
      <c r="E113" s="259" t="s">
        <v>21</v>
      </c>
      <c r="F113" s="277">
        <v>0.1</v>
      </c>
      <c r="G113" s="259" t="s">
        <v>0</v>
      </c>
      <c r="H113" s="259" t="s">
        <v>22</v>
      </c>
      <c r="I113" s="273" t="s">
        <v>37</v>
      </c>
      <c r="J113" s="261" t="str">
        <f t="shared" ref="J113:J121" si="53">IF($E$8&gt;AA113,"MAX","")</f>
        <v/>
      </c>
      <c r="K113" s="268">
        <f>($E$7*F113)*AA113+$E$7</f>
        <v>200000</v>
      </c>
      <c r="L113" s="268"/>
      <c r="M113" s="268"/>
      <c r="N113" s="268"/>
      <c r="O113" s="268"/>
      <c r="P113" s="268"/>
      <c r="Q113" s="268">
        <f>$E$7*IF(AND(X113="Double", $E$8=10, $E$6&gt;=Y113), 2, IF(W113="Simple", 1+($E$8*F113), (1+F113)^$E$8))</f>
        <v>200000</v>
      </c>
      <c r="R113" s="269">
        <f t="shared" ref="R113:R121" si="54">IF(J113="MAX",K113,Q113)</f>
        <v>200000</v>
      </c>
      <c r="S113" s="270">
        <f>HLOOKUP($E$6,'single life agebands'!A128:AT129,2,FALSE)</f>
        <v>6.4000000000000001E-2</v>
      </c>
      <c r="T113" s="261" t="b">
        <f t="shared" si="52"/>
        <v>0</v>
      </c>
      <c r="U113" s="292">
        <f t="shared" si="40"/>
        <v>12800</v>
      </c>
      <c r="V113" s="274">
        <f t="shared" si="51"/>
        <v>12800</v>
      </c>
      <c r="W113" s="271" t="s">
        <v>0</v>
      </c>
      <c r="X113" s="271" t="s">
        <v>8</v>
      </c>
      <c r="Y113" s="271">
        <v>0</v>
      </c>
      <c r="Z113" s="266" t="s">
        <v>26</v>
      </c>
      <c r="AA113" s="266">
        <v>10</v>
      </c>
      <c r="AB113" s="266" t="s">
        <v>188</v>
      </c>
      <c r="AC113" s="272" t="s">
        <v>188</v>
      </c>
      <c r="AD113" s="272" t="s">
        <v>186</v>
      </c>
      <c r="AE113" s="159"/>
    </row>
    <row r="114" spans="1:31" s="8" customFormat="1" ht="30" x14ac:dyDescent="0.25">
      <c r="A114" s="265" t="s">
        <v>316</v>
      </c>
      <c r="B114" s="259" t="s">
        <v>145</v>
      </c>
      <c r="C114" s="261">
        <v>40</v>
      </c>
      <c r="D114" s="261">
        <v>80</v>
      </c>
      <c r="E114" s="259" t="s">
        <v>68</v>
      </c>
      <c r="F114" s="277">
        <v>0.01</v>
      </c>
      <c r="G114" s="259" t="s">
        <v>1</v>
      </c>
      <c r="H114" s="259" t="s">
        <v>22</v>
      </c>
      <c r="I114" s="273" t="s">
        <v>27</v>
      </c>
      <c r="J114" s="261" t="str">
        <f t="shared" si="53"/>
        <v/>
      </c>
      <c r="K114" s="268">
        <f>$E$7*(1+F114)^AA114</f>
        <v>110462.21254112048</v>
      </c>
      <c r="L114" s="268"/>
      <c r="M114" s="268"/>
      <c r="N114" s="268"/>
      <c r="O114" s="268"/>
      <c r="P114" s="268"/>
      <c r="Q114" s="268">
        <f>$E$7*IF(AND(X114="Double",$E$8=10,$E$6&gt;=Y114),2,IF(W114="Simple",1+($E$8*F114),(1+F114)^$E$8))</f>
        <v>110462.21254112048</v>
      </c>
      <c r="R114" s="269">
        <f t="shared" si="54"/>
        <v>110462.21254112048</v>
      </c>
      <c r="S114" s="270">
        <f>HLOOKUP($E$5,'HP365 single'!$C$4:$AQ$67,$E$8+2,FALSE)</f>
        <v>7.4800000000000005E-2</v>
      </c>
      <c r="T114" s="261" t="b">
        <f t="shared" si="52"/>
        <v>0</v>
      </c>
      <c r="U114" s="292">
        <f t="shared" si="40"/>
        <v>8262.5734980758116</v>
      </c>
      <c r="V114" s="274">
        <f t="shared" si="51"/>
        <v>8262.5734980758116</v>
      </c>
      <c r="W114" s="271" t="s">
        <v>7</v>
      </c>
      <c r="X114" s="271" t="s">
        <v>8</v>
      </c>
      <c r="Y114" s="271">
        <v>0</v>
      </c>
      <c r="Z114" s="266" t="s">
        <v>494</v>
      </c>
      <c r="AA114" s="266">
        <v>10</v>
      </c>
      <c r="AB114" s="266" t="s">
        <v>8</v>
      </c>
      <c r="AC114" s="272" t="s">
        <v>8</v>
      </c>
      <c r="AD114" s="272" t="s">
        <v>184</v>
      </c>
      <c r="AE114" s="159"/>
    </row>
    <row r="115" spans="1:31" s="8" customFormat="1" ht="30" x14ac:dyDescent="0.25">
      <c r="A115" s="265" t="s">
        <v>316</v>
      </c>
      <c r="B115" s="259" t="s">
        <v>145</v>
      </c>
      <c r="C115" s="261">
        <v>40</v>
      </c>
      <c r="D115" s="261">
        <v>80</v>
      </c>
      <c r="E115" s="259" t="s">
        <v>317</v>
      </c>
      <c r="F115" s="277">
        <v>9.5000000000000001E-2</v>
      </c>
      <c r="G115" s="259" t="s">
        <v>1</v>
      </c>
      <c r="H115" s="259" t="s">
        <v>22</v>
      </c>
      <c r="I115" s="273" t="s">
        <v>76</v>
      </c>
      <c r="J115" s="261" t="str">
        <f t="shared" si="53"/>
        <v/>
      </c>
      <c r="K115" s="268">
        <f>L115*(1+F115)^AA115</f>
        <v>386289.39234954299</v>
      </c>
      <c r="L115" s="268">
        <f>$E$7*1.3</f>
        <v>130000</v>
      </c>
      <c r="M115" s="268"/>
      <c r="N115" s="268"/>
      <c r="O115" s="268"/>
      <c r="P115" s="268"/>
      <c r="Q115" s="268">
        <f>L115*IF(AND(X115="Double",$E$8=10,$E$6&gt;=Y115),2,IF(W115="Simple",1+($E$8*F115),(1+F115)^$E$8))</f>
        <v>322169.58974962402</v>
      </c>
      <c r="R115" s="269">
        <f>IF(J115="MAX",K115,Q115)</f>
        <v>322169.58974962402</v>
      </c>
      <c r="S115" s="270">
        <f>HLOOKUP($E$5,'HP365 single bonus'!$C$4:$AQ$81,$E$8+2,FALSE)</f>
        <v>4.7199999999999999E-2</v>
      </c>
      <c r="T115" s="261" t="b">
        <f t="shared" si="52"/>
        <v>0</v>
      </c>
      <c r="U115" s="292">
        <f t="shared" si="40"/>
        <v>15206.404636182253</v>
      </c>
      <c r="V115" s="274">
        <f t="shared" si="51"/>
        <v>15206.404636182253</v>
      </c>
      <c r="W115" s="271" t="s">
        <v>7</v>
      </c>
      <c r="X115" s="271" t="s">
        <v>8</v>
      </c>
      <c r="Y115" s="271">
        <v>0</v>
      </c>
      <c r="Z115" s="266" t="s">
        <v>490</v>
      </c>
      <c r="AA115" s="266">
        <v>12</v>
      </c>
      <c r="AB115" s="266" t="s">
        <v>8</v>
      </c>
      <c r="AC115" s="272" t="s">
        <v>8</v>
      </c>
      <c r="AD115" s="272" t="s">
        <v>184</v>
      </c>
      <c r="AE115" s="159"/>
    </row>
    <row r="116" spans="1:31" s="8" customFormat="1" ht="45" x14ac:dyDescent="0.25">
      <c r="A116" s="265" t="s">
        <v>274</v>
      </c>
      <c r="B116" s="259" t="s">
        <v>141</v>
      </c>
      <c r="C116" s="261">
        <v>0</v>
      </c>
      <c r="D116" s="261">
        <v>85</v>
      </c>
      <c r="E116" s="259" t="s">
        <v>276</v>
      </c>
      <c r="F116" s="277">
        <v>5.5E-2</v>
      </c>
      <c r="G116" s="259" t="s">
        <v>280</v>
      </c>
      <c r="H116" s="259" t="s">
        <v>22</v>
      </c>
      <c r="I116" s="273" t="s">
        <v>37</v>
      </c>
      <c r="J116" s="261" t="str">
        <f t="shared" si="53"/>
        <v/>
      </c>
      <c r="K116" s="268">
        <f>($E$7*F116)*AA116+$E$7</f>
        <v>155000</v>
      </c>
      <c r="L116" s="268"/>
      <c r="M116" s="268"/>
      <c r="N116" s="268"/>
      <c r="O116" s="268"/>
      <c r="P116" s="268"/>
      <c r="Q116" s="268">
        <f t="shared" ref="Q116:Q124" si="55">$E$7*IF(AND(X116="Double", $E$8=10, $E$6&gt;=Y116), 2, IF(W116="Simple", 1+($E$8*F116), (1+F116)^$E$8))</f>
        <v>155000</v>
      </c>
      <c r="R116" s="269">
        <f t="shared" si="54"/>
        <v>155000</v>
      </c>
      <c r="S116" s="270">
        <f>HLOOKUP($E$6,'single life agebands'!A356:BD357,2)</f>
        <v>5.5E-2</v>
      </c>
      <c r="T116" s="261" t="b">
        <f t="shared" si="52"/>
        <v>0</v>
      </c>
      <c r="U116" s="292">
        <f t="shared" si="40"/>
        <v>8525</v>
      </c>
      <c r="V116" s="274">
        <f>IF($E$5&gt;54,(R116*S116),"N/A")</f>
        <v>8525</v>
      </c>
      <c r="W116" s="271" t="s">
        <v>0</v>
      </c>
      <c r="X116" s="271" t="s">
        <v>8</v>
      </c>
      <c r="Y116" s="271">
        <v>0</v>
      </c>
      <c r="Z116" s="266" t="s">
        <v>26</v>
      </c>
      <c r="AA116" s="266">
        <v>10</v>
      </c>
      <c r="AB116" s="266" t="s">
        <v>188</v>
      </c>
      <c r="AC116" s="272" t="s">
        <v>8</v>
      </c>
      <c r="AD116" s="272" t="s">
        <v>186</v>
      </c>
      <c r="AE116" s="159"/>
    </row>
    <row r="117" spans="1:31" s="8" customFormat="1" ht="30" x14ac:dyDescent="0.25">
      <c r="A117" s="265" t="s">
        <v>275</v>
      </c>
      <c r="B117" s="259" t="s">
        <v>141</v>
      </c>
      <c r="C117" s="261">
        <v>0</v>
      </c>
      <c r="D117" s="261">
        <v>85</v>
      </c>
      <c r="E117" s="259" t="s">
        <v>277</v>
      </c>
      <c r="F117" s="277">
        <v>0.08</v>
      </c>
      <c r="G117" s="259" t="s">
        <v>0</v>
      </c>
      <c r="H117" s="259" t="s">
        <v>22</v>
      </c>
      <c r="I117" s="273" t="s">
        <v>37</v>
      </c>
      <c r="J117" s="261" t="str">
        <f t="shared" si="53"/>
        <v/>
      </c>
      <c r="K117" s="268">
        <f>($E$7*F117)*AA117+$E$7</f>
        <v>180000</v>
      </c>
      <c r="L117" s="268"/>
      <c r="M117" s="268"/>
      <c r="N117" s="268"/>
      <c r="O117" s="268"/>
      <c r="P117" s="268"/>
      <c r="Q117" s="268">
        <f t="shared" si="55"/>
        <v>180000</v>
      </c>
      <c r="R117" s="269">
        <f t="shared" si="54"/>
        <v>180000</v>
      </c>
      <c r="S117" s="270">
        <f>HLOOKUP($E$6,'single life agebands'!A356:BD357,2)</f>
        <v>5.5E-2</v>
      </c>
      <c r="T117" s="261" t="b">
        <f t="shared" si="52"/>
        <v>0</v>
      </c>
      <c r="U117" s="292">
        <f t="shared" si="40"/>
        <v>9900</v>
      </c>
      <c r="V117" s="274">
        <f>IF($E$5&gt;54,(R117*S117),"N/A")</f>
        <v>9900</v>
      </c>
      <c r="W117" s="271" t="s">
        <v>0</v>
      </c>
      <c r="X117" s="271" t="s">
        <v>8</v>
      </c>
      <c r="Y117" s="271">
        <v>0</v>
      </c>
      <c r="Z117" s="266" t="s">
        <v>26</v>
      </c>
      <c r="AA117" s="266">
        <v>10</v>
      </c>
      <c r="AB117" s="266" t="s">
        <v>188</v>
      </c>
      <c r="AC117" s="272" t="s">
        <v>8</v>
      </c>
      <c r="AD117" s="272" t="s">
        <v>186</v>
      </c>
      <c r="AE117" s="159"/>
    </row>
    <row r="118" spans="1:31" s="8" customFormat="1" ht="45" x14ac:dyDescent="0.25">
      <c r="A118" s="265" t="s">
        <v>315</v>
      </c>
      <c r="B118" s="259" t="s">
        <v>141</v>
      </c>
      <c r="C118" s="261">
        <v>0</v>
      </c>
      <c r="D118" s="261">
        <v>85</v>
      </c>
      <c r="E118" s="259" t="s">
        <v>314</v>
      </c>
      <c r="F118" s="267">
        <v>8.5000000000000006E-2</v>
      </c>
      <c r="G118" s="259" t="s">
        <v>1</v>
      </c>
      <c r="H118" s="259" t="s">
        <v>22</v>
      </c>
      <c r="I118" s="273" t="s">
        <v>76</v>
      </c>
      <c r="J118" s="261" t="str">
        <f t="shared" si="53"/>
        <v/>
      </c>
      <c r="K118" s="268">
        <f>$E$7*(1.085^10)</f>
        <v>226098.34419174332</v>
      </c>
      <c r="L118" s="275">
        <f>$E$8</f>
        <v>10</v>
      </c>
      <c r="M118" s="275"/>
      <c r="N118" s="274" t="b">
        <f>IF(L118&gt;0,TRUE,FALSE)</f>
        <v>1</v>
      </c>
      <c r="O118" s="274"/>
      <c r="P118" s="274"/>
      <c r="Q118" s="268">
        <f t="shared" si="55"/>
        <v>226098.34419174332</v>
      </c>
      <c r="R118" s="269">
        <f t="shared" si="54"/>
        <v>226098.34419174332</v>
      </c>
      <c r="S118" s="270">
        <f>HLOOKUP($E$6,'single life agebands'!A384:AY385,2)</f>
        <v>7.0000000000000007E-2</v>
      </c>
      <c r="T118" s="261" t="b">
        <f t="shared" si="52"/>
        <v>0</v>
      </c>
      <c r="U118" s="292">
        <f>IF(N118=FALSE,"N/A",V118)</f>
        <v>15826.884093422033</v>
      </c>
      <c r="V118" s="274">
        <f>IF(N118=TRUE,(R118*S118),"N/A")</f>
        <v>15826.884093422033</v>
      </c>
      <c r="W118" s="271" t="s">
        <v>7</v>
      </c>
      <c r="X118" s="271" t="s">
        <v>8</v>
      </c>
      <c r="Y118" s="271">
        <v>0</v>
      </c>
      <c r="Z118" s="266" t="s">
        <v>490</v>
      </c>
      <c r="AA118" s="266">
        <v>10</v>
      </c>
      <c r="AB118" s="266" t="s">
        <v>26</v>
      </c>
      <c r="AC118" s="272" t="s">
        <v>188</v>
      </c>
      <c r="AD118" s="272" t="s">
        <v>26</v>
      </c>
      <c r="AE118" s="159"/>
    </row>
    <row r="119" spans="1:31" s="8" customFormat="1" ht="45" x14ac:dyDescent="0.25">
      <c r="A119" s="265" t="s">
        <v>523</v>
      </c>
      <c r="B119" s="259" t="s">
        <v>141</v>
      </c>
      <c r="C119" s="261">
        <v>0</v>
      </c>
      <c r="D119" s="261">
        <v>85</v>
      </c>
      <c r="E119" s="259" t="s">
        <v>314</v>
      </c>
      <c r="F119" s="267">
        <v>8.5000000000000006E-2</v>
      </c>
      <c r="G119" s="259" t="s">
        <v>1</v>
      </c>
      <c r="H119" s="259" t="s">
        <v>22</v>
      </c>
      <c r="I119" s="273" t="s">
        <v>76</v>
      </c>
      <c r="J119" s="261" t="str">
        <f t="shared" ref="J119" si="56">IF($E$8&gt;AA119,"MAX","")</f>
        <v/>
      </c>
      <c r="K119" s="268">
        <f>$E$7*(1.085^10)</f>
        <v>226098.34419174332</v>
      </c>
      <c r="L119" s="275">
        <f>$E$8</f>
        <v>10</v>
      </c>
      <c r="M119" s="275"/>
      <c r="N119" s="274" t="b">
        <f>IF(L119&gt;0,TRUE,FALSE)</f>
        <v>1</v>
      </c>
      <c r="O119" s="274"/>
      <c r="P119" s="274"/>
      <c r="Q119" s="268">
        <f t="shared" ref="Q119" si="57">$E$7*IF(AND(X119="Double", $E$8=10, $E$6&gt;=Y119), 2, IF(W119="Simple", 1+($E$8*F119), (1+F119)^$E$8))</f>
        <v>226098.34419174332</v>
      </c>
      <c r="R119" s="269">
        <f t="shared" ref="R119" si="58">IF(J119="MAX",K119,Q119)</f>
        <v>226098.34419174332</v>
      </c>
      <c r="S119" s="270">
        <f>HLOOKUP($E$6,'single life agebands'!A388:AY389,2)</f>
        <v>7.0000000000000007E-2</v>
      </c>
      <c r="T119" s="261" t="b">
        <f t="shared" ref="T119" si="59">OR($E$5&lt;C119,$E$5&gt;D119)</f>
        <v>0</v>
      </c>
      <c r="U119" s="292">
        <f>IF(N119=FALSE,"N/A",V119)</f>
        <v>15826.884093422033</v>
      </c>
      <c r="V119" s="274">
        <f>IF(N119=TRUE,(R119*S119),"N/A")</f>
        <v>15826.884093422033</v>
      </c>
      <c r="W119" s="271" t="s">
        <v>7</v>
      </c>
      <c r="X119" s="271" t="s">
        <v>8</v>
      </c>
      <c r="Y119" s="271">
        <v>0</v>
      </c>
      <c r="Z119" s="266" t="s">
        <v>490</v>
      </c>
      <c r="AA119" s="266">
        <v>10</v>
      </c>
      <c r="AB119" s="266" t="s">
        <v>26</v>
      </c>
      <c r="AC119" s="272" t="s">
        <v>188</v>
      </c>
      <c r="AD119" s="272" t="s">
        <v>26</v>
      </c>
      <c r="AE119" s="159"/>
    </row>
    <row r="120" spans="1:31" s="8" customFormat="1" ht="30" x14ac:dyDescent="0.25">
      <c r="A120" s="265" t="s">
        <v>160</v>
      </c>
      <c r="B120" s="259" t="s">
        <v>137</v>
      </c>
      <c r="C120" s="261">
        <v>50</v>
      </c>
      <c r="D120" s="261">
        <v>85</v>
      </c>
      <c r="E120" s="259" t="s">
        <v>227</v>
      </c>
      <c r="F120" s="277">
        <v>0.1</v>
      </c>
      <c r="G120" s="259" t="s">
        <v>0</v>
      </c>
      <c r="H120" s="259" t="s">
        <v>22</v>
      </c>
      <c r="I120" s="273" t="s">
        <v>37</v>
      </c>
      <c r="J120" s="261" t="str">
        <f t="shared" si="53"/>
        <v/>
      </c>
      <c r="K120" s="268">
        <f>($E$7*F120)*AA120+$E$7</f>
        <v>200000</v>
      </c>
      <c r="L120" s="268"/>
      <c r="M120" s="268"/>
      <c r="N120" s="268"/>
      <c r="O120" s="268"/>
      <c r="P120" s="268"/>
      <c r="Q120" s="268">
        <f t="shared" si="55"/>
        <v>200000</v>
      </c>
      <c r="R120" s="269">
        <f t="shared" si="54"/>
        <v>200000</v>
      </c>
      <c r="S120" s="270">
        <f>HLOOKUP($E$6,'single life agebands'!A192:AP193,2)</f>
        <v>6.4500000000000002E-2</v>
      </c>
      <c r="T120" s="261" t="b">
        <f t="shared" si="52"/>
        <v>0</v>
      </c>
      <c r="U120" s="292">
        <f t="shared" ref="U120:U128" si="60">IF(T120=TRUE,"N/A",V120)</f>
        <v>12900</v>
      </c>
      <c r="V120" s="274">
        <f>(R120*S120)</f>
        <v>12900</v>
      </c>
      <c r="W120" s="271" t="s">
        <v>0</v>
      </c>
      <c r="X120" s="271" t="s">
        <v>8</v>
      </c>
      <c r="Y120" s="271">
        <v>0</v>
      </c>
      <c r="Z120" s="266" t="s">
        <v>26</v>
      </c>
      <c r="AA120" s="266">
        <v>10</v>
      </c>
      <c r="AB120" s="266" t="s">
        <v>8</v>
      </c>
      <c r="AC120" s="272" t="s">
        <v>188</v>
      </c>
      <c r="AD120" s="272" t="s">
        <v>184</v>
      </c>
      <c r="AE120" s="159"/>
    </row>
    <row r="121" spans="1:31" s="8" customFormat="1" ht="60" x14ac:dyDescent="0.25">
      <c r="A121" s="265" t="s">
        <v>160</v>
      </c>
      <c r="B121" s="259" t="s">
        <v>137</v>
      </c>
      <c r="C121" s="261">
        <v>50</v>
      </c>
      <c r="D121" s="261">
        <v>85</v>
      </c>
      <c r="E121" s="259" t="s">
        <v>228</v>
      </c>
      <c r="F121" s="277">
        <v>0.1</v>
      </c>
      <c r="G121" s="259" t="s">
        <v>86</v>
      </c>
      <c r="H121" s="259" t="s">
        <v>22</v>
      </c>
      <c r="I121" s="273" t="s">
        <v>37</v>
      </c>
      <c r="J121" s="261" t="str">
        <f t="shared" si="53"/>
        <v/>
      </c>
      <c r="K121" s="268">
        <f>(($E$7*F121)*AA121)+$E$7</f>
        <v>200000</v>
      </c>
      <c r="L121" s="268"/>
      <c r="M121" s="268"/>
      <c r="N121" s="268"/>
      <c r="O121" s="268"/>
      <c r="P121" s="268"/>
      <c r="Q121" s="268">
        <f t="shared" si="55"/>
        <v>200000</v>
      </c>
      <c r="R121" s="269">
        <f t="shared" si="54"/>
        <v>200000</v>
      </c>
      <c r="S121" s="270">
        <f>HLOOKUP($E$6,'single life agebands'!A188:AP189,2)</f>
        <v>5.0999999999999997E-2</v>
      </c>
      <c r="T121" s="261" t="b">
        <f t="shared" si="52"/>
        <v>0</v>
      </c>
      <c r="U121" s="292">
        <f t="shared" si="60"/>
        <v>10200</v>
      </c>
      <c r="V121" s="274">
        <f>(R121*S121)</f>
        <v>10200</v>
      </c>
      <c r="W121" s="271" t="s">
        <v>0</v>
      </c>
      <c r="X121" s="271" t="s">
        <v>8</v>
      </c>
      <c r="Y121" s="271">
        <v>0</v>
      </c>
      <c r="Z121" s="266" t="s">
        <v>26</v>
      </c>
      <c r="AA121" s="266">
        <v>10</v>
      </c>
      <c r="AB121" s="266" t="s">
        <v>8</v>
      </c>
      <c r="AC121" s="272" t="s">
        <v>188</v>
      </c>
      <c r="AD121" s="272" t="s">
        <v>184</v>
      </c>
      <c r="AE121" s="159"/>
    </row>
    <row r="122" spans="1:31" s="8" customFormat="1" ht="45" x14ac:dyDescent="0.25">
      <c r="A122" s="265" t="s">
        <v>244</v>
      </c>
      <c r="B122" s="259" t="s">
        <v>139</v>
      </c>
      <c r="C122" s="261">
        <v>45</v>
      </c>
      <c r="D122" s="261">
        <v>80</v>
      </c>
      <c r="E122" s="259" t="s">
        <v>30</v>
      </c>
      <c r="F122" s="277">
        <v>0.1</v>
      </c>
      <c r="G122" s="259" t="s">
        <v>0</v>
      </c>
      <c r="H122" s="259" t="s">
        <v>22</v>
      </c>
      <c r="I122" s="273" t="s">
        <v>13</v>
      </c>
      <c r="J122" s="261" t="s">
        <v>26</v>
      </c>
      <c r="K122" s="268">
        <f>$E$7*2</f>
        <v>200000</v>
      </c>
      <c r="L122" s="268"/>
      <c r="M122" s="268"/>
      <c r="N122" s="268"/>
      <c r="O122" s="268"/>
      <c r="P122" s="268"/>
      <c r="Q122" s="268">
        <f t="shared" si="55"/>
        <v>200000</v>
      </c>
      <c r="R122" s="269">
        <f>IF(Q122&gt;(2*$E$7),K122,Q122)</f>
        <v>200000</v>
      </c>
      <c r="S122" s="270">
        <f>HLOOKUP($E$6,'single life agebands'!A212:AT213,2,FALSE)</f>
        <v>6.8000000000000005E-2</v>
      </c>
      <c r="T122" s="261" t="b">
        <f t="shared" si="52"/>
        <v>0</v>
      </c>
      <c r="U122" s="292">
        <f>IF(E8&gt;0,IF(T122=TRUE,"N/A",V122),"N/A")</f>
        <v>13600.000000000002</v>
      </c>
      <c r="V122" s="274">
        <f>(R122*S122)</f>
        <v>13600.000000000002</v>
      </c>
      <c r="W122" s="271" t="s">
        <v>0</v>
      </c>
      <c r="X122" s="271" t="s">
        <v>8</v>
      </c>
      <c r="Y122" s="271">
        <v>0</v>
      </c>
      <c r="Z122" s="266" t="s">
        <v>490</v>
      </c>
      <c r="AA122" s="259" t="s">
        <v>31</v>
      </c>
      <c r="AB122" s="259" t="s">
        <v>8</v>
      </c>
      <c r="AC122" s="291" t="s">
        <v>188</v>
      </c>
      <c r="AD122" s="291" t="s">
        <v>26</v>
      </c>
      <c r="AE122" s="159"/>
    </row>
    <row r="123" spans="1:31" s="8" customFormat="1" ht="30" x14ac:dyDescent="0.25">
      <c r="A123" s="265" t="s">
        <v>392</v>
      </c>
      <c r="B123" s="259" t="s">
        <v>144</v>
      </c>
      <c r="C123" s="261">
        <v>40</v>
      </c>
      <c r="D123" s="261">
        <v>80</v>
      </c>
      <c r="E123" s="259" t="s">
        <v>229</v>
      </c>
      <c r="F123" s="277">
        <v>0.08</v>
      </c>
      <c r="G123" s="259" t="s">
        <v>1</v>
      </c>
      <c r="H123" s="259" t="s">
        <v>26</v>
      </c>
      <c r="I123" s="273" t="s">
        <v>218</v>
      </c>
      <c r="J123" s="261"/>
      <c r="K123" s="268">
        <f>$E$7*(1+F123)^AA123</f>
        <v>215892.49972727877</v>
      </c>
      <c r="L123" s="268"/>
      <c r="M123" s="268"/>
      <c r="N123" s="268"/>
      <c r="O123" s="268"/>
      <c r="P123" s="268"/>
      <c r="Q123" s="268">
        <f t="shared" si="55"/>
        <v>215892.49972727877</v>
      </c>
      <c r="R123" s="280">
        <f>IF(Q123&gt;(2*$E$7),K123,Q123)</f>
        <v>215892.49972727877</v>
      </c>
      <c r="S123" s="270">
        <f>HLOOKUP($E$6,'single life agebands'!A330:AY331,2,FALSE)</f>
        <v>6.9499999999999992E-2</v>
      </c>
      <c r="T123" s="261" t="b">
        <f>OR($E$5&lt;C123,$E$5&gt;D123,$E$8&lt;1)</f>
        <v>0</v>
      </c>
      <c r="U123" s="292">
        <f t="shared" si="60"/>
        <v>15004.528731045873</v>
      </c>
      <c r="V123" s="274">
        <f>(R123*S123)</f>
        <v>15004.528731045873</v>
      </c>
      <c r="W123" s="271" t="s">
        <v>7</v>
      </c>
      <c r="X123" s="271" t="s">
        <v>8</v>
      </c>
      <c r="Y123" s="271">
        <v>0</v>
      </c>
      <c r="Z123" s="266" t="s">
        <v>490</v>
      </c>
      <c r="AA123" s="259">
        <v>10</v>
      </c>
      <c r="AB123" s="259" t="s">
        <v>8</v>
      </c>
      <c r="AC123" s="291" t="s">
        <v>188</v>
      </c>
      <c r="AD123" s="291" t="s">
        <v>26</v>
      </c>
      <c r="AE123" s="159"/>
    </row>
    <row r="124" spans="1:31" s="8" customFormat="1" ht="30" x14ac:dyDescent="0.25">
      <c r="A124" s="265" t="s">
        <v>391</v>
      </c>
      <c r="B124" s="259" t="s">
        <v>144</v>
      </c>
      <c r="C124" s="261">
        <v>40</v>
      </c>
      <c r="D124" s="261">
        <v>80</v>
      </c>
      <c r="E124" s="259" t="s">
        <v>230</v>
      </c>
      <c r="F124" s="277">
        <v>0.08</v>
      </c>
      <c r="G124" s="259" t="s">
        <v>219</v>
      </c>
      <c r="H124" s="259" t="s">
        <v>26</v>
      </c>
      <c r="I124" s="273" t="s">
        <v>218</v>
      </c>
      <c r="J124" s="261"/>
      <c r="K124" s="268">
        <f>$E$7*(1+F124)^AA124</f>
        <v>215892.49972727877</v>
      </c>
      <c r="L124" s="268"/>
      <c r="M124" s="268"/>
      <c r="N124" s="268"/>
      <c r="O124" s="268"/>
      <c r="P124" s="268"/>
      <c r="Q124" s="268">
        <f t="shared" si="55"/>
        <v>215892.49972727877</v>
      </c>
      <c r="R124" s="280">
        <f>IF(Q124&gt;(2*$E$7),K124,Q124)</f>
        <v>215892.49972727877</v>
      </c>
      <c r="S124" s="270">
        <f>HLOOKUP($E$6,'single life agebands'!A334:AY335,2,FALSE)</f>
        <v>5.3999999999999999E-2</v>
      </c>
      <c r="T124" s="261" t="b">
        <f>OR($E$5&lt;C124,$E$5&gt;D124,$E$8&lt;1)</f>
        <v>0</v>
      </c>
      <c r="U124" s="292">
        <f t="shared" si="60"/>
        <v>11658.194985273054</v>
      </c>
      <c r="V124" s="274">
        <f>(R124*S124)</f>
        <v>11658.194985273054</v>
      </c>
      <c r="W124" s="271" t="s">
        <v>7</v>
      </c>
      <c r="X124" s="271" t="s">
        <v>8</v>
      </c>
      <c r="Y124" s="271">
        <v>0</v>
      </c>
      <c r="Z124" s="266" t="s">
        <v>490</v>
      </c>
      <c r="AA124" s="259">
        <v>10</v>
      </c>
      <c r="AB124" s="259" t="s">
        <v>8</v>
      </c>
      <c r="AC124" s="291" t="s">
        <v>188</v>
      </c>
      <c r="AD124" s="291" t="s">
        <v>26</v>
      </c>
      <c r="AE124" s="159"/>
    </row>
    <row r="125" spans="1:31" s="8" customFormat="1" ht="30" x14ac:dyDescent="0.25">
      <c r="A125" s="265" t="s">
        <v>435</v>
      </c>
      <c r="B125" s="259" t="s">
        <v>440</v>
      </c>
      <c r="C125" s="261">
        <v>50</v>
      </c>
      <c r="D125" s="261">
        <v>79</v>
      </c>
      <c r="E125" s="259" t="s">
        <v>436</v>
      </c>
      <c r="F125" s="277">
        <v>7.4999999999999997E-2</v>
      </c>
      <c r="G125" s="259" t="s">
        <v>0</v>
      </c>
      <c r="H125" s="259" t="s">
        <v>22</v>
      </c>
      <c r="I125" s="273" t="s">
        <v>218</v>
      </c>
      <c r="J125" s="261" t="str">
        <f>IF($E$8&gt;AA125,"MAX","")</f>
        <v/>
      </c>
      <c r="K125" s="268">
        <f>($E$7*F125)*AA125+$E$7</f>
        <v>175000</v>
      </c>
      <c r="L125" s="268"/>
      <c r="M125" s="268"/>
      <c r="N125" s="268"/>
      <c r="O125" s="268"/>
      <c r="P125" s="268"/>
      <c r="Q125" s="268">
        <f>$E$7*IF(AND(X125="Double", $E$8=10, $E$6&gt;=Y125), 2, IF(W125="Simple", 1+($E$8*F125), (1+F125)^$E$8))</f>
        <v>175000</v>
      </c>
      <c r="R125" s="269">
        <f>IF(J125="MAX",K125,Q125)</f>
        <v>175000</v>
      </c>
      <c r="S125" s="270">
        <f>HLOOKUP($E$6,'single life agebands'!A424:AY425,2)</f>
        <v>7.0999999999999994E-2</v>
      </c>
      <c r="T125" s="261" t="b">
        <f>OR($E$5&lt;C125,$E$5&gt;D125)</f>
        <v>0</v>
      </c>
      <c r="U125" s="292">
        <f t="shared" si="60"/>
        <v>12424.999999999998</v>
      </c>
      <c r="V125" s="274">
        <f>IF($E$5&gt;49,(R125*S125),"N/A")</f>
        <v>12424.999999999998</v>
      </c>
      <c r="W125" s="271" t="s">
        <v>0</v>
      </c>
      <c r="X125" s="271" t="s">
        <v>8</v>
      </c>
      <c r="Y125" s="271">
        <v>0</v>
      </c>
      <c r="Z125" s="266" t="s">
        <v>26</v>
      </c>
      <c r="AA125" s="259">
        <v>10</v>
      </c>
      <c r="AB125" s="266" t="s">
        <v>8</v>
      </c>
      <c r="AC125" s="291" t="s">
        <v>188</v>
      </c>
      <c r="AD125" s="272" t="s">
        <v>26</v>
      </c>
      <c r="AE125" s="159"/>
    </row>
    <row r="126" spans="1:31" s="8" customFormat="1" ht="30" x14ac:dyDescent="0.25">
      <c r="A126" s="265" t="s">
        <v>435</v>
      </c>
      <c r="B126" s="259" t="s">
        <v>440</v>
      </c>
      <c r="C126" s="261">
        <v>50</v>
      </c>
      <c r="D126" s="261">
        <v>79</v>
      </c>
      <c r="E126" s="259" t="s">
        <v>437</v>
      </c>
      <c r="F126" s="277">
        <v>7.4999999999999997E-2</v>
      </c>
      <c r="G126" s="259" t="s">
        <v>0</v>
      </c>
      <c r="H126" s="259" t="s">
        <v>22</v>
      </c>
      <c r="I126" s="273" t="s">
        <v>218</v>
      </c>
      <c r="J126" s="261" t="str">
        <f>IF($E$8&gt;AA126,"MAX","")</f>
        <v/>
      </c>
      <c r="K126" s="268">
        <f>($E$7*F126)*AA126+$E$7</f>
        <v>175000</v>
      </c>
      <c r="L126" s="268"/>
      <c r="M126" s="268"/>
      <c r="N126" s="268"/>
      <c r="O126" s="268"/>
      <c r="P126" s="268"/>
      <c r="Q126" s="268">
        <f>$E$7*IF(AND(X126="Double", $E$8=10, $E$6&gt;=Y126), 2, IF(W126="Simple", 1+($E$8*F126), (1+F126)^$E$8))</f>
        <v>175000</v>
      </c>
      <c r="R126" s="269">
        <f>IF(J126="MAX",K126,Q126)</f>
        <v>175000</v>
      </c>
      <c r="S126" s="270">
        <f>HLOOKUP($E$6,'single life agebands'!A428:AY429,2)</f>
        <v>5.5500000000000001E-2</v>
      </c>
      <c r="T126" s="261" t="b">
        <f>OR($E$5&lt;C126,$E$5&gt;D126)</f>
        <v>0</v>
      </c>
      <c r="U126" s="292">
        <f t="shared" si="60"/>
        <v>9712.5</v>
      </c>
      <c r="V126" s="274">
        <f>IF($E$5&gt;49,(R126*S126),"N/A")</f>
        <v>9712.5</v>
      </c>
      <c r="W126" s="271" t="s">
        <v>0</v>
      </c>
      <c r="X126" s="271" t="s">
        <v>8</v>
      </c>
      <c r="Y126" s="271">
        <v>0</v>
      </c>
      <c r="Z126" s="266" t="s">
        <v>26</v>
      </c>
      <c r="AA126" s="266">
        <v>10</v>
      </c>
      <c r="AB126" s="266" t="s">
        <v>8</v>
      </c>
      <c r="AC126" s="291" t="s">
        <v>188</v>
      </c>
      <c r="AD126" s="272" t="s">
        <v>26</v>
      </c>
      <c r="AE126" s="159"/>
    </row>
    <row r="127" spans="1:31" s="8" customFormat="1" ht="75" x14ac:dyDescent="0.25">
      <c r="A127" s="265" t="s">
        <v>161</v>
      </c>
      <c r="B127" s="259" t="s">
        <v>137</v>
      </c>
      <c r="C127" s="261">
        <v>50</v>
      </c>
      <c r="D127" s="261">
        <v>85</v>
      </c>
      <c r="E127" s="259" t="s">
        <v>231</v>
      </c>
      <c r="F127" s="277">
        <v>0</v>
      </c>
      <c r="G127" s="259" t="s">
        <v>349</v>
      </c>
      <c r="H127" s="259" t="s">
        <v>26</v>
      </c>
      <c r="I127" s="273" t="s">
        <v>89</v>
      </c>
      <c r="J127" s="261" t="str">
        <f>IF($E$8&gt;AA127,"MAX","")</f>
        <v/>
      </c>
      <c r="K127" s="268" t="s">
        <v>41</v>
      </c>
      <c r="L127" s="268" t="b">
        <f>IF($E$8&gt;10,TRUE,FALSE)</f>
        <v>0</v>
      </c>
      <c r="M127" s="268"/>
      <c r="N127" s="268">
        <f>IF(L127=FALSE,$E$8,10)</f>
        <v>10</v>
      </c>
      <c r="O127" s="268"/>
      <c r="P127" s="268"/>
      <c r="Q127" s="268">
        <f>$E$7*IF(AND(X127="Double", $N$127=10, $E$6&gt;=Y127), 2, IF(W127="Simple", 1+($N$127*F127), (1+F127)^$N$127))</f>
        <v>100000</v>
      </c>
      <c r="R127" s="269">
        <f>Q127</f>
        <v>100000</v>
      </c>
      <c r="S127" s="270">
        <f>(HLOOKUP($E$5,'single life agebands'!A238:AY239,2,FALSE))+(HLOOKUP($E$5,'single life agebands'!A240:AY241,2,FALSE)*$N$127)</f>
        <v>0.10400000000000001</v>
      </c>
      <c r="T127" s="261" t="b">
        <f>OR($E$5&lt;C127,$E$5&gt;D127)</f>
        <v>0</v>
      </c>
      <c r="U127" s="292">
        <f t="shared" si="60"/>
        <v>10400.000000000002</v>
      </c>
      <c r="V127" s="274">
        <f>R127*S127</f>
        <v>10400.000000000002</v>
      </c>
      <c r="W127" s="271"/>
      <c r="X127" s="271" t="s">
        <v>8</v>
      </c>
      <c r="Y127" s="271"/>
      <c r="Z127" s="266" t="s">
        <v>26</v>
      </c>
      <c r="AA127" s="266">
        <v>10</v>
      </c>
      <c r="AB127" s="266" t="s">
        <v>26</v>
      </c>
      <c r="AC127" s="291" t="s">
        <v>549</v>
      </c>
      <c r="AD127" s="272" t="s">
        <v>26</v>
      </c>
      <c r="AE127" s="159"/>
    </row>
    <row r="128" spans="1:31" s="8" customFormat="1" ht="75" x14ac:dyDescent="0.25">
      <c r="A128" s="265" t="s">
        <v>161</v>
      </c>
      <c r="B128" s="259" t="s">
        <v>137</v>
      </c>
      <c r="C128" s="261">
        <v>50</v>
      </c>
      <c r="D128" s="261">
        <v>85</v>
      </c>
      <c r="E128" s="259" t="s">
        <v>232</v>
      </c>
      <c r="F128" s="277">
        <v>0</v>
      </c>
      <c r="G128" s="259" t="s">
        <v>350</v>
      </c>
      <c r="H128" s="259" t="s">
        <v>26</v>
      </c>
      <c r="I128" s="273" t="s">
        <v>89</v>
      </c>
      <c r="J128" s="261" t="str">
        <f>IF($E$8&gt;AA128,"MAX","")</f>
        <v/>
      </c>
      <c r="K128" s="268" t="s">
        <v>41</v>
      </c>
      <c r="L128" s="268" t="b">
        <f>IF($E$8&gt;10,TRUE,FALSE)</f>
        <v>0</v>
      </c>
      <c r="M128" s="268"/>
      <c r="N128" s="268">
        <f>IF(L128=FALSE,$E$8,10)</f>
        <v>10</v>
      </c>
      <c r="O128" s="268"/>
      <c r="P128" s="268"/>
      <c r="Q128" s="268">
        <f>$E$7*IF(AND(X128="Double", $N$128=10, $E$6&gt;=Y128), 2, IF(W128="Simple", 1+($N$128*F128), (1+F128)^$N$128))</f>
        <v>100000</v>
      </c>
      <c r="R128" s="269">
        <f>Q128</f>
        <v>100000</v>
      </c>
      <c r="S128" s="270">
        <f>(HLOOKUP($E$5,'single life agebands'!A244:AY245,2,FALSE))+(HLOOKUP($E$5,'single life agebands'!A246:AY247,2,FALSE)*$N$128)</f>
        <v>9.1499999999999998E-2</v>
      </c>
      <c r="T128" s="261" t="b">
        <f>OR($E$5&lt;C128,$E$5&gt;D128)</f>
        <v>0</v>
      </c>
      <c r="U128" s="292">
        <f t="shared" si="60"/>
        <v>9150</v>
      </c>
      <c r="V128" s="274">
        <f>R128*S128</f>
        <v>9150</v>
      </c>
      <c r="W128" s="271"/>
      <c r="X128" s="271" t="s">
        <v>8</v>
      </c>
      <c r="Y128" s="271"/>
      <c r="Z128" s="266" t="s">
        <v>26</v>
      </c>
      <c r="AA128" s="266">
        <v>10</v>
      </c>
      <c r="AB128" s="266" t="s">
        <v>26</v>
      </c>
      <c r="AC128" s="291" t="s">
        <v>549</v>
      </c>
      <c r="AD128" s="272" t="s">
        <v>26</v>
      </c>
      <c r="AE128" s="159"/>
    </row>
    <row r="129" spans="1:324" s="8" customFormat="1" ht="30" customHeight="1" x14ac:dyDescent="0.25">
      <c r="A129" s="265" t="s">
        <v>369</v>
      </c>
      <c r="B129" s="259" t="s">
        <v>135</v>
      </c>
      <c r="C129" s="261">
        <v>50</v>
      </c>
      <c r="D129" s="261">
        <v>80</v>
      </c>
      <c r="E129" s="259" t="s">
        <v>370</v>
      </c>
      <c r="F129" s="277">
        <v>0</v>
      </c>
      <c r="G129" s="259" t="s">
        <v>26</v>
      </c>
      <c r="H129" s="259" t="s">
        <v>22</v>
      </c>
      <c r="I129" s="273" t="s">
        <v>95</v>
      </c>
      <c r="J129" s="261" t="s">
        <v>26</v>
      </c>
      <c r="K129" s="268">
        <f>$E$7</f>
        <v>100000</v>
      </c>
      <c r="L129" s="268"/>
      <c r="M129" s="268"/>
      <c r="N129" s="268"/>
      <c r="O129" s="268"/>
      <c r="P129" s="268"/>
      <c r="Q129" s="268">
        <f t="shared" ref="Q129:Q130" si="61">$E$7*IF(AND(X129="Double", $E$8=10, $E$6&gt;=Y129), 2, IF(W129="Simple", 1+($E$8*F129), (1+F129)^$E$8))</f>
        <v>100000</v>
      </c>
      <c r="R129" s="269">
        <f>$E$7</f>
        <v>100000</v>
      </c>
      <c r="S129" s="270">
        <f>HLOOKUP($E$6,'single life agebands'!A416:AY417,2)</f>
        <v>6.999999999999991E-2</v>
      </c>
      <c r="T129" s="261" t="b">
        <f t="shared" ref="T129:T130" si="62">OR($E$5&lt;C129,$E$5&gt;D129)</f>
        <v>0</v>
      </c>
      <c r="U129" s="292">
        <f>IF(T129=TRUE,"N/A",V129)</f>
        <v>6999.9999999999909</v>
      </c>
      <c r="V129" s="274">
        <f t="shared" ref="V129:V130" si="63">R129*S129</f>
        <v>6999.9999999999909</v>
      </c>
      <c r="W129" s="271"/>
      <c r="X129" s="271" t="s">
        <v>372</v>
      </c>
      <c r="Y129" s="271">
        <v>0</v>
      </c>
      <c r="Z129" s="266" t="s">
        <v>26</v>
      </c>
      <c r="AA129" s="266">
        <v>10</v>
      </c>
      <c r="AB129" s="266" t="s">
        <v>26</v>
      </c>
      <c r="AC129" s="272" t="s">
        <v>8</v>
      </c>
      <c r="AD129" s="272" t="s">
        <v>26</v>
      </c>
      <c r="AE129" s="159"/>
    </row>
    <row r="130" spans="1:324" s="142" customFormat="1" ht="39.950000000000003" customHeight="1" x14ac:dyDescent="0.2">
      <c r="A130" s="265" t="s">
        <v>369</v>
      </c>
      <c r="B130" s="259" t="s">
        <v>135</v>
      </c>
      <c r="C130" s="261">
        <v>50</v>
      </c>
      <c r="D130" s="261">
        <v>80</v>
      </c>
      <c r="E130" s="259" t="s">
        <v>371</v>
      </c>
      <c r="F130" s="277">
        <v>0</v>
      </c>
      <c r="G130" s="259" t="s">
        <v>26</v>
      </c>
      <c r="H130" s="259" t="s">
        <v>22</v>
      </c>
      <c r="I130" s="273" t="s">
        <v>95</v>
      </c>
      <c r="J130" s="261" t="s">
        <v>26</v>
      </c>
      <c r="K130" s="268">
        <f>$E$7</f>
        <v>100000</v>
      </c>
      <c r="L130" s="268"/>
      <c r="M130" s="268"/>
      <c r="N130" s="268"/>
      <c r="O130" s="268"/>
      <c r="P130" s="268"/>
      <c r="Q130" s="268">
        <f t="shared" si="61"/>
        <v>100000</v>
      </c>
      <c r="R130" s="269">
        <f>$E$7</f>
        <v>100000</v>
      </c>
      <c r="S130" s="270">
        <f>HLOOKUP($E$6,'single life agebands'!A420:AY421,2)</f>
        <v>4.8000000000000001E-2</v>
      </c>
      <c r="T130" s="261" t="b">
        <f t="shared" si="62"/>
        <v>0</v>
      </c>
      <c r="U130" s="292">
        <f>IF(T130=TRUE,"N/A",V130)</f>
        <v>4800</v>
      </c>
      <c r="V130" s="274">
        <f t="shared" si="63"/>
        <v>4800</v>
      </c>
      <c r="W130" s="271"/>
      <c r="X130" s="271" t="s">
        <v>372</v>
      </c>
      <c r="Y130" s="271">
        <v>0</v>
      </c>
      <c r="Z130" s="266" t="s">
        <v>26</v>
      </c>
      <c r="AA130" s="266">
        <v>10</v>
      </c>
      <c r="AB130" s="266" t="s">
        <v>26</v>
      </c>
      <c r="AC130" s="272" t="s">
        <v>8</v>
      </c>
      <c r="AD130" s="272" t="s">
        <v>26</v>
      </c>
      <c r="AE130" s="161"/>
    </row>
    <row r="131" spans="1:324" s="8" customFormat="1" ht="28.5" customHeight="1" x14ac:dyDescent="0.25">
      <c r="A131" s="407" t="s">
        <v>69</v>
      </c>
      <c r="B131" s="407"/>
      <c r="C131" s="407"/>
      <c r="D131" s="407"/>
      <c r="E131" s="407"/>
      <c r="F131" s="407"/>
      <c r="G131" s="407"/>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8"/>
      <c r="AD131" s="408"/>
      <c r="AE131" s="159"/>
    </row>
    <row r="132" spans="1:324" s="8" customFormat="1" ht="110.25" x14ac:dyDescent="0.25">
      <c r="A132" s="262" t="s">
        <v>147</v>
      </c>
      <c r="B132" s="263" t="s">
        <v>134</v>
      </c>
      <c r="C132" s="263" t="s">
        <v>44</v>
      </c>
      <c r="D132" s="263" t="s">
        <v>52</v>
      </c>
      <c r="E132" s="263" t="s">
        <v>48</v>
      </c>
      <c r="F132" s="263" t="s">
        <v>4</v>
      </c>
      <c r="G132" s="263" t="s">
        <v>5</v>
      </c>
      <c r="H132" s="263" t="s">
        <v>25</v>
      </c>
      <c r="I132" s="263" t="s">
        <v>12</v>
      </c>
      <c r="J132" s="263" t="s">
        <v>51</v>
      </c>
      <c r="K132" s="263" t="s">
        <v>39</v>
      </c>
      <c r="L132" s="263" t="s">
        <v>42</v>
      </c>
      <c r="M132" s="263"/>
      <c r="N132" s="263" t="s">
        <v>43</v>
      </c>
      <c r="O132" s="263" t="s">
        <v>99</v>
      </c>
      <c r="P132" s="263"/>
      <c r="Q132" s="263" t="s">
        <v>38</v>
      </c>
      <c r="R132" s="263" t="s">
        <v>49</v>
      </c>
      <c r="S132" s="263" t="s">
        <v>3</v>
      </c>
      <c r="T132" s="263" t="s">
        <v>53</v>
      </c>
      <c r="U132" s="263" t="s">
        <v>36</v>
      </c>
      <c r="V132" s="262" t="s">
        <v>45</v>
      </c>
      <c r="W132" s="263" t="s">
        <v>46</v>
      </c>
      <c r="X132" s="263" t="s">
        <v>47</v>
      </c>
      <c r="Y132" s="263" t="s">
        <v>164</v>
      </c>
      <c r="Z132" s="263" t="s">
        <v>486</v>
      </c>
      <c r="AA132" s="263" t="s">
        <v>249</v>
      </c>
      <c r="AB132" s="263" t="s">
        <v>182</v>
      </c>
      <c r="AC132" s="264" t="s">
        <v>548</v>
      </c>
      <c r="AD132" s="264" t="s">
        <v>183</v>
      </c>
      <c r="AE132" s="159"/>
    </row>
    <row r="133" spans="1:324" s="8" customFormat="1" ht="17.25" customHeight="1" x14ac:dyDescent="0.25">
      <c r="A133" s="265" t="s">
        <v>307</v>
      </c>
      <c r="B133" s="259" t="s">
        <v>135</v>
      </c>
      <c r="C133" s="261">
        <v>50</v>
      </c>
      <c r="D133" s="261">
        <v>80</v>
      </c>
      <c r="E133" s="266" t="s">
        <v>70</v>
      </c>
      <c r="F133" s="267">
        <v>8.5000000000000006E-2</v>
      </c>
      <c r="G133" s="259" t="s">
        <v>0</v>
      </c>
      <c r="H133" s="259" t="s">
        <v>26</v>
      </c>
      <c r="I133" s="273" t="s">
        <v>95</v>
      </c>
      <c r="J133" s="261" t="s">
        <v>34</v>
      </c>
      <c r="K133" s="268" t="s">
        <v>40</v>
      </c>
      <c r="L133" s="288">
        <f>Q133*0.085</f>
        <v>552.5</v>
      </c>
      <c r="M133" s="268"/>
      <c r="N133" s="268"/>
      <c r="O133" s="268"/>
      <c r="P133" s="268"/>
      <c r="Q133" s="289">
        <f>('Single Life Calculator'!$E$7*S133)</f>
        <v>6500</v>
      </c>
      <c r="R133" s="269" t="s">
        <v>26</v>
      </c>
      <c r="S133" s="270">
        <f>HLOOKUP($E$5,'single life agebands'!A250:AY251,2)</f>
        <v>6.5000000000000002E-2</v>
      </c>
      <c r="T133" s="261" t="b">
        <f>OR($E$5&lt;C133,$E$5&gt;D133)</f>
        <v>0</v>
      </c>
      <c r="U133" s="292">
        <f>IF(T133=TRUE,"N/A",V133)</f>
        <v>12025</v>
      </c>
      <c r="V133" s="289">
        <f>Q133+($E$8*L133)</f>
        <v>12025</v>
      </c>
      <c r="W133" s="271" t="s">
        <v>10</v>
      </c>
      <c r="X133" s="271" t="s">
        <v>8</v>
      </c>
      <c r="Y133" s="271">
        <v>0</v>
      </c>
      <c r="Z133" s="266" t="s">
        <v>26</v>
      </c>
      <c r="AA133" s="266" t="s">
        <v>26</v>
      </c>
      <c r="AB133" s="266" t="s">
        <v>26</v>
      </c>
      <c r="AC133" s="272" t="s">
        <v>8</v>
      </c>
      <c r="AD133" s="272" t="s">
        <v>26</v>
      </c>
      <c r="AE133" s="159"/>
    </row>
    <row r="134" spans="1:324" s="8" customFormat="1" ht="27" customHeight="1" x14ac:dyDescent="0.25">
      <c r="A134" s="265" t="s">
        <v>162</v>
      </c>
      <c r="B134" s="259" t="s">
        <v>135</v>
      </c>
      <c r="C134" s="261">
        <v>50</v>
      </c>
      <c r="D134" s="261">
        <v>80</v>
      </c>
      <c r="E134" s="266" t="s">
        <v>293</v>
      </c>
      <c r="F134" s="267">
        <v>0</v>
      </c>
      <c r="G134" s="259" t="s">
        <v>126</v>
      </c>
      <c r="H134" s="259" t="s">
        <v>26</v>
      </c>
      <c r="I134" s="273" t="s">
        <v>95</v>
      </c>
      <c r="J134" s="261" t="str">
        <f>IF($E$8&gt;AA134,"MAX","")</f>
        <v/>
      </c>
      <c r="K134" s="268"/>
      <c r="L134" s="268"/>
      <c r="M134" s="268"/>
      <c r="N134" s="268"/>
      <c r="O134" s="268"/>
      <c r="P134" s="268"/>
      <c r="Q134" s="274"/>
      <c r="R134" s="269" t="s">
        <v>26</v>
      </c>
      <c r="S134" s="270">
        <f>'NY Life Clear Income Advantage'!M54</f>
        <v>0.105</v>
      </c>
      <c r="T134" s="261" t="b">
        <f>OR($E$5&lt;C134,$E$5&gt;D134)</f>
        <v>0</v>
      </c>
      <c r="U134" s="292">
        <f>IF(T134=TRUE,"N/A",V134)</f>
        <v>10500</v>
      </c>
      <c r="V134" s="274">
        <f>'NY Life Clear Income Advantage'!S54</f>
        <v>10500</v>
      </c>
      <c r="W134" s="271" t="s">
        <v>34</v>
      </c>
      <c r="X134" s="271" t="s">
        <v>8</v>
      </c>
      <c r="Y134" s="271">
        <v>0</v>
      </c>
      <c r="Z134" s="266" t="s">
        <v>26</v>
      </c>
      <c r="AA134" s="266" t="s">
        <v>26</v>
      </c>
      <c r="AB134" s="272" t="s">
        <v>26</v>
      </c>
      <c r="AC134" s="272" t="s">
        <v>8</v>
      </c>
      <c r="AD134" s="272" t="s">
        <v>26</v>
      </c>
      <c r="AE134" s="159"/>
    </row>
    <row r="135" spans="1:324" s="8" customFormat="1" ht="34.5" customHeight="1" x14ac:dyDescent="0.25">
      <c r="A135" s="265" t="s">
        <v>162</v>
      </c>
      <c r="B135" s="259" t="s">
        <v>135</v>
      </c>
      <c r="C135" s="261">
        <v>50</v>
      </c>
      <c r="D135" s="261">
        <v>80</v>
      </c>
      <c r="E135" s="266" t="s">
        <v>294</v>
      </c>
      <c r="F135" s="267">
        <v>0</v>
      </c>
      <c r="G135" s="259" t="s">
        <v>126</v>
      </c>
      <c r="H135" s="259" t="s">
        <v>26</v>
      </c>
      <c r="I135" s="273" t="s">
        <v>95</v>
      </c>
      <c r="J135" s="261" t="str">
        <f>IF($E$8&gt;AA135,"MAX","")</f>
        <v/>
      </c>
      <c r="K135" s="268"/>
      <c r="L135" s="268"/>
      <c r="M135" s="268"/>
      <c r="N135" s="268"/>
      <c r="O135" s="268"/>
      <c r="P135" s="268"/>
      <c r="Q135" s="274"/>
      <c r="R135" s="269" t="s">
        <v>26</v>
      </c>
      <c r="S135" s="270">
        <f>'NY Life Clear Income Advantage'!M108</f>
        <v>9.4E-2</v>
      </c>
      <c r="T135" s="261" t="b">
        <f>OR($E$5&lt;C135,$E$5&gt;D135)</f>
        <v>0</v>
      </c>
      <c r="U135" s="292">
        <f>IF(T135=TRUE,"N/A",V135)</f>
        <v>9400</v>
      </c>
      <c r="V135" s="274">
        <f>'NY Life Clear Income Advantage'!S108</f>
        <v>9400</v>
      </c>
      <c r="W135" s="271" t="s">
        <v>34</v>
      </c>
      <c r="X135" s="271" t="s">
        <v>8</v>
      </c>
      <c r="Y135" s="271">
        <v>0</v>
      </c>
      <c r="Z135" s="266" t="s">
        <v>26</v>
      </c>
      <c r="AA135" s="266" t="s">
        <v>26</v>
      </c>
      <c r="AB135" s="272" t="s">
        <v>26</v>
      </c>
      <c r="AC135" s="272" t="s">
        <v>8</v>
      </c>
      <c r="AD135" s="272" t="s">
        <v>26</v>
      </c>
      <c r="AE135" s="159"/>
    </row>
    <row r="136" spans="1:324" ht="30" x14ac:dyDescent="0.25">
      <c r="A136" s="265" t="s">
        <v>152</v>
      </c>
      <c r="B136" s="259" t="s">
        <v>135</v>
      </c>
      <c r="C136" s="261">
        <v>50</v>
      </c>
      <c r="D136" s="261">
        <v>80</v>
      </c>
      <c r="E136" s="266" t="s">
        <v>117</v>
      </c>
      <c r="F136" s="267">
        <v>0</v>
      </c>
      <c r="G136" s="259" t="s">
        <v>126</v>
      </c>
      <c r="H136" s="259" t="s">
        <v>26</v>
      </c>
      <c r="I136" s="273" t="s">
        <v>95</v>
      </c>
      <c r="J136" s="261"/>
      <c r="K136" s="268"/>
      <c r="L136" s="268"/>
      <c r="M136" s="268"/>
      <c r="N136" s="268"/>
      <c r="O136" s="268"/>
      <c r="P136" s="268"/>
      <c r="Q136" s="274"/>
      <c r="R136" s="269" t="s">
        <v>26</v>
      </c>
      <c r="S136" s="270">
        <f>'Protective Income Creator Rates'!$M$54</f>
        <v>0.1105</v>
      </c>
      <c r="T136" s="261" t="b">
        <f>OR($E$5&lt;C136,$E$5&gt;D136)</f>
        <v>0</v>
      </c>
      <c r="U136" s="292">
        <f>IF(T136=TRUE,"N/A",V136)</f>
        <v>11050</v>
      </c>
      <c r="V136" s="274">
        <f>'Protective Income Creator Rates'!$S$54</f>
        <v>11050</v>
      </c>
      <c r="W136" s="271" t="s">
        <v>34</v>
      </c>
      <c r="X136" s="271" t="s">
        <v>8</v>
      </c>
      <c r="Y136" s="271">
        <v>0</v>
      </c>
      <c r="Z136" s="266" t="s">
        <v>26</v>
      </c>
      <c r="AA136" s="266" t="s">
        <v>26</v>
      </c>
      <c r="AB136" s="266" t="s">
        <v>8</v>
      </c>
      <c r="AC136" s="272" t="s">
        <v>188</v>
      </c>
      <c r="AD136" s="266" t="s">
        <v>184</v>
      </c>
      <c r="AV136" s="8"/>
      <c r="AW136" s="295"/>
      <c r="AX136" s="295"/>
      <c r="AY136" s="295"/>
      <c r="AZ136" s="295"/>
      <c r="BA136" s="295"/>
      <c r="BB136" s="295"/>
      <c r="BC136" s="295"/>
      <c r="BD136" s="295"/>
      <c r="BE136" s="295"/>
      <c r="BF136" s="295"/>
      <c r="BG136" s="295"/>
      <c r="BH136" s="295"/>
      <c r="BI136" s="295"/>
      <c r="BJ136" s="295"/>
      <c r="BK136" s="295"/>
      <c r="BL136" s="295"/>
      <c r="BM136" s="295"/>
      <c r="BN136" s="295"/>
      <c r="BO136" s="295"/>
      <c r="BP136" s="295"/>
      <c r="BQ136" s="295"/>
      <c r="BR136" s="295"/>
      <c r="BS136" s="295"/>
      <c r="BT136" s="295"/>
      <c r="BU136" s="295"/>
      <c r="BV136" s="295"/>
      <c r="BW136" s="295"/>
      <c r="BX136" s="295"/>
      <c r="BY136" s="295"/>
      <c r="BZ136" s="295"/>
      <c r="CA136" s="295"/>
      <c r="CB136" s="295"/>
      <c r="CC136" s="295"/>
      <c r="CD136" s="295"/>
      <c r="CE136" s="295"/>
      <c r="CF136" s="295"/>
      <c r="CG136" s="295"/>
      <c r="CH136" s="295"/>
      <c r="CI136" s="295"/>
      <c r="CJ136" s="295"/>
      <c r="CK136" s="295"/>
      <c r="CL136" s="295"/>
      <c r="CM136" s="295"/>
      <c r="CN136" s="295"/>
      <c r="CO136" s="295"/>
      <c r="CP136" s="295"/>
      <c r="CQ136" s="295"/>
      <c r="CR136" s="295"/>
      <c r="CS136" s="295"/>
      <c r="CT136" s="295"/>
      <c r="CU136" s="295"/>
      <c r="CV136" s="295"/>
      <c r="CW136" s="295"/>
      <c r="CX136" s="295"/>
      <c r="CY136" s="295"/>
      <c r="CZ136" s="295"/>
      <c r="DA136" s="295"/>
      <c r="DB136" s="295"/>
      <c r="DC136" s="295"/>
      <c r="DD136" s="295"/>
      <c r="DE136" s="295"/>
      <c r="DF136" s="295"/>
      <c r="DG136" s="295"/>
      <c r="DH136" s="295"/>
      <c r="DI136" s="295"/>
      <c r="DJ136" s="295"/>
      <c r="DK136" s="295"/>
      <c r="DL136" s="295"/>
      <c r="DM136" s="295"/>
      <c r="DN136" s="295"/>
      <c r="DO136" s="295"/>
      <c r="DP136" s="295"/>
      <c r="DQ136" s="295"/>
      <c r="DR136" s="295"/>
      <c r="DS136" s="295"/>
      <c r="DT136" s="295"/>
      <c r="DU136" s="295"/>
      <c r="DV136" s="295"/>
      <c r="DW136" s="295"/>
      <c r="DX136" s="295"/>
      <c r="DY136" s="295"/>
      <c r="DZ136" s="295"/>
      <c r="EA136" s="295"/>
      <c r="EB136" s="295"/>
      <c r="EC136" s="295"/>
      <c r="ED136" s="295"/>
      <c r="EE136" s="295"/>
      <c r="EF136" s="295"/>
      <c r="EG136" s="295"/>
      <c r="EH136" s="295"/>
      <c r="EI136" s="295"/>
      <c r="EJ136" s="295"/>
      <c r="EK136" s="295"/>
      <c r="EL136" s="295"/>
      <c r="EM136" s="295"/>
      <c r="EN136" s="295"/>
      <c r="EO136" s="295"/>
      <c r="EP136" s="295"/>
      <c r="EQ136" s="295"/>
      <c r="ER136" s="295"/>
      <c r="ES136" s="295"/>
      <c r="ET136" s="295"/>
      <c r="EU136" s="295"/>
      <c r="EV136" s="295"/>
      <c r="EW136" s="295"/>
      <c r="EX136" s="295"/>
      <c r="EY136" s="295"/>
      <c r="EZ136" s="295"/>
      <c r="FA136" s="295"/>
      <c r="FB136" s="295"/>
      <c r="FC136" s="295"/>
      <c r="FD136" s="295"/>
      <c r="FE136" s="295"/>
      <c r="FF136" s="295"/>
      <c r="FG136" s="295"/>
      <c r="FH136" s="295"/>
      <c r="FI136" s="295"/>
      <c r="FJ136" s="295"/>
      <c r="FK136" s="295"/>
      <c r="FL136" s="295"/>
      <c r="FM136" s="295"/>
      <c r="FN136" s="295"/>
      <c r="FO136" s="295"/>
      <c r="FP136" s="295"/>
      <c r="FQ136" s="295"/>
      <c r="FR136" s="295"/>
      <c r="FS136" s="295"/>
      <c r="FT136" s="295"/>
      <c r="FU136" s="295"/>
      <c r="FV136" s="295"/>
      <c r="FW136" s="295"/>
      <c r="FX136" s="295"/>
      <c r="FY136" s="295"/>
      <c r="FZ136" s="295"/>
      <c r="GA136" s="295"/>
      <c r="GB136" s="295"/>
      <c r="GC136" s="295"/>
      <c r="GD136" s="295"/>
      <c r="GE136" s="295"/>
      <c r="GF136" s="295"/>
      <c r="GG136" s="295"/>
      <c r="GH136" s="295"/>
      <c r="GI136" s="295"/>
      <c r="GJ136" s="295"/>
      <c r="GK136" s="295"/>
      <c r="GL136" s="295"/>
      <c r="GM136" s="295"/>
      <c r="GN136" s="295"/>
      <c r="GO136" s="295"/>
      <c r="GP136" s="295"/>
      <c r="GQ136" s="295"/>
      <c r="GR136" s="295"/>
      <c r="GS136" s="295"/>
      <c r="GT136" s="295"/>
      <c r="GU136" s="295"/>
      <c r="GV136" s="295"/>
      <c r="GW136" s="295"/>
      <c r="GX136" s="295"/>
      <c r="GY136" s="293"/>
      <c r="GZ136" s="293"/>
      <c r="HA136" s="293"/>
      <c r="HB136" s="293"/>
      <c r="HC136" s="293"/>
      <c r="HD136" s="293"/>
      <c r="HE136" s="293"/>
      <c r="HF136" s="293"/>
      <c r="HG136" s="293"/>
      <c r="HH136" s="293"/>
      <c r="HI136" s="293"/>
      <c r="HJ136" s="293"/>
      <c r="HK136" s="293"/>
      <c r="HL136" s="293"/>
      <c r="HM136" s="293"/>
      <c r="HN136" s="293"/>
      <c r="HO136" s="293"/>
      <c r="HP136" s="293"/>
      <c r="HQ136" s="293"/>
      <c r="HR136" s="293"/>
      <c r="HS136" s="293"/>
      <c r="HT136" s="293"/>
      <c r="HU136" s="293"/>
      <c r="HV136" s="293"/>
      <c r="HW136" s="293"/>
      <c r="HX136" s="293"/>
      <c r="HY136" s="293"/>
      <c r="HZ136" s="293"/>
      <c r="IA136" s="293"/>
      <c r="IB136" s="293"/>
      <c r="IC136" s="293"/>
      <c r="ID136" s="293"/>
      <c r="IE136" s="293"/>
      <c r="IF136" s="293"/>
      <c r="IG136" s="293"/>
      <c r="IH136" s="293"/>
      <c r="II136" s="293"/>
      <c r="IJ136" s="293"/>
      <c r="IK136" s="293"/>
      <c r="IL136" s="293"/>
      <c r="IM136" s="293"/>
      <c r="IN136" s="293"/>
      <c r="IO136" s="293"/>
      <c r="IP136" s="293"/>
      <c r="IQ136" s="293"/>
      <c r="IR136" s="293"/>
      <c r="IS136" s="293"/>
      <c r="IT136" s="293"/>
      <c r="IU136" s="293"/>
      <c r="IV136" s="293"/>
      <c r="IW136" s="293"/>
      <c r="IX136" s="293"/>
      <c r="IY136" s="293"/>
      <c r="IZ136" s="293"/>
      <c r="JA136" s="293"/>
      <c r="JB136" s="293"/>
      <c r="JC136" s="293"/>
      <c r="JD136" s="293"/>
      <c r="JE136" s="293"/>
      <c r="JF136" s="293"/>
      <c r="JG136" s="293"/>
      <c r="JH136" s="293"/>
      <c r="JI136" s="293"/>
      <c r="JJ136" s="293"/>
      <c r="JK136" s="293"/>
      <c r="JL136" s="293"/>
      <c r="JM136" s="293"/>
      <c r="JN136" s="293"/>
      <c r="JO136" s="293"/>
      <c r="JP136" s="293"/>
      <c r="JQ136" s="293"/>
      <c r="JR136" s="293"/>
      <c r="JS136" s="293"/>
      <c r="JT136" s="293"/>
      <c r="JU136" s="293"/>
      <c r="JV136" s="293"/>
      <c r="JW136" s="293"/>
      <c r="JX136" s="293"/>
      <c r="JY136" s="293"/>
      <c r="JZ136" s="293"/>
      <c r="KA136" s="293"/>
      <c r="KB136" s="293"/>
      <c r="KC136" s="293"/>
      <c r="KD136" s="293"/>
      <c r="KE136" s="293"/>
      <c r="KF136" s="293"/>
      <c r="KG136" s="293"/>
      <c r="KH136" s="293"/>
      <c r="KI136" s="293"/>
      <c r="KJ136" s="293"/>
      <c r="KK136" s="293"/>
      <c r="KL136" s="293"/>
      <c r="KM136" s="293"/>
      <c r="KN136" s="293"/>
      <c r="KO136" s="293"/>
      <c r="KP136" s="293"/>
      <c r="KQ136" s="293"/>
      <c r="KR136" s="293"/>
      <c r="KS136" s="293"/>
      <c r="KT136" s="293"/>
      <c r="KU136" s="293"/>
      <c r="KV136" s="293"/>
      <c r="KW136" s="293"/>
      <c r="KX136" s="293"/>
      <c r="KY136" s="293"/>
      <c r="KZ136" s="293"/>
      <c r="LA136" s="293"/>
      <c r="LB136" s="293"/>
      <c r="LC136" s="293"/>
      <c r="LD136" s="293"/>
      <c r="LE136" s="293"/>
      <c r="LF136" s="293"/>
      <c r="LG136" s="293"/>
      <c r="LH136" s="293"/>
      <c r="LI136" s="293"/>
      <c r="LJ136" s="293"/>
      <c r="LK136" s="293"/>
      <c r="LL136" s="293"/>
    </row>
    <row r="137" spans="1:324" s="134" customFormat="1" ht="30" x14ac:dyDescent="0.2">
      <c r="A137" s="265" t="s">
        <v>326</v>
      </c>
      <c r="B137" s="259" t="s">
        <v>143</v>
      </c>
      <c r="C137" s="261">
        <v>45</v>
      </c>
      <c r="D137" s="261">
        <v>85</v>
      </c>
      <c r="E137" s="266" t="s">
        <v>328</v>
      </c>
      <c r="F137" s="267">
        <v>8.5000000000000006E-2</v>
      </c>
      <c r="G137" s="259" t="s">
        <v>0</v>
      </c>
      <c r="H137" s="259" t="s">
        <v>334</v>
      </c>
      <c r="I137" s="273" t="s">
        <v>327</v>
      </c>
      <c r="J137" s="261" t="s">
        <v>34</v>
      </c>
      <c r="K137" s="268" t="s">
        <v>40</v>
      </c>
      <c r="L137" s="268">
        <f>Q137*0.085</f>
        <v>548.25</v>
      </c>
      <c r="M137" s="268"/>
      <c r="N137" s="268"/>
      <c r="O137" s="268"/>
      <c r="P137" s="268"/>
      <c r="Q137" s="274">
        <f>('Single Life Calculator'!$E$7*S137)</f>
        <v>6450</v>
      </c>
      <c r="R137" s="269" t="s">
        <v>26</v>
      </c>
      <c r="S137" s="270">
        <f>HLOOKUP('Single Life Calculator'!$E$5,'single life agebands'!A396:BD397,2)</f>
        <v>6.4500000000000002E-2</v>
      </c>
      <c r="T137" s="261" t="b">
        <f>OR('Single Life Calculator'!$E$5&lt;C137,'Single Life Calculator'!$E$5&gt;D137)</f>
        <v>0</v>
      </c>
      <c r="U137" s="292">
        <f>IF(T137=TRUE,"N/A",V137)</f>
        <v>11932.5</v>
      </c>
      <c r="V137" s="289">
        <f>Q137+('Single Life Calculator'!$E$8*L137)</f>
        <v>11932.5</v>
      </c>
      <c r="W137" s="271" t="s">
        <v>0</v>
      </c>
      <c r="X137" s="271" t="s">
        <v>8</v>
      </c>
      <c r="Y137" s="271">
        <v>0</v>
      </c>
      <c r="Z137" s="266" t="s">
        <v>26</v>
      </c>
      <c r="AA137" s="266" t="s">
        <v>26</v>
      </c>
      <c r="AB137" s="266" t="s">
        <v>8</v>
      </c>
      <c r="AC137" s="272" t="s">
        <v>188</v>
      </c>
      <c r="AD137" s="272" t="s">
        <v>26</v>
      </c>
      <c r="AE137" s="162"/>
      <c r="AV137" s="294"/>
      <c r="AW137" s="294"/>
      <c r="AX137" s="294"/>
      <c r="AY137" s="294"/>
      <c r="AZ137" s="294"/>
      <c r="BA137" s="294"/>
      <c r="BB137" s="294"/>
      <c r="BC137" s="294"/>
      <c r="BD137" s="294"/>
      <c r="BE137" s="294"/>
      <c r="BF137" s="294"/>
      <c r="BG137" s="294"/>
      <c r="BH137" s="294"/>
      <c r="BI137" s="294"/>
      <c r="BJ137" s="294"/>
      <c r="BK137" s="294"/>
      <c r="BL137" s="294"/>
      <c r="BM137" s="294"/>
      <c r="BN137" s="294"/>
      <c r="BO137" s="294"/>
      <c r="BP137" s="294"/>
      <c r="BQ137" s="294"/>
      <c r="BR137" s="294"/>
      <c r="BS137" s="294"/>
      <c r="BT137" s="294"/>
      <c r="BU137" s="294"/>
      <c r="BV137" s="294"/>
      <c r="BW137" s="294"/>
      <c r="BX137" s="294"/>
      <c r="BY137" s="294"/>
      <c r="BZ137" s="294"/>
      <c r="CA137" s="294"/>
      <c r="CB137" s="294"/>
      <c r="CC137" s="294"/>
      <c r="CD137" s="294"/>
      <c r="CE137" s="294"/>
      <c r="CF137" s="294"/>
      <c r="CG137" s="294"/>
      <c r="CH137" s="294"/>
      <c r="CI137" s="294"/>
      <c r="CJ137" s="294"/>
      <c r="CK137" s="294"/>
      <c r="CL137" s="294"/>
      <c r="CM137" s="294"/>
      <c r="CN137" s="294"/>
      <c r="CO137" s="294"/>
      <c r="CP137" s="294"/>
      <c r="CQ137" s="294"/>
      <c r="CR137" s="294"/>
      <c r="CS137" s="294"/>
      <c r="CT137" s="294"/>
      <c r="CU137" s="294"/>
      <c r="CV137" s="294"/>
      <c r="CW137" s="294"/>
      <c r="CX137" s="294"/>
      <c r="CY137" s="294"/>
      <c r="CZ137" s="294"/>
      <c r="DA137" s="294"/>
      <c r="DB137" s="294"/>
      <c r="DC137" s="294"/>
      <c r="DD137" s="294"/>
      <c r="DE137" s="294"/>
      <c r="DF137" s="294"/>
      <c r="DG137" s="294"/>
      <c r="DH137" s="294"/>
      <c r="DI137" s="294"/>
      <c r="DJ137" s="294"/>
      <c r="DK137" s="294"/>
      <c r="DL137" s="294"/>
      <c r="DM137" s="294"/>
      <c r="DN137" s="294"/>
      <c r="DO137" s="294"/>
      <c r="DP137" s="294"/>
      <c r="DQ137" s="294"/>
      <c r="DR137" s="294"/>
      <c r="DS137" s="294"/>
      <c r="DT137" s="294"/>
      <c r="DU137" s="294"/>
      <c r="DV137" s="294"/>
      <c r="DW137" s="294"/>
      <c r="DX137" s="294"/>
      <c r="DY137" s="294"/>
      <c r="DZ137" s="294"/>
      <c r="EA137" s="294"/>
      <c r="EB137" s="294"/>
      <c r="EC137" s="294"/>
      <c r="ED137" s="294"/>
      <c r="EE137" s="294"/>
      <c r="EF137" s="294"/>
      <c r="EG137" s="294"/>
      <c r="EH137" s="294"/>
      <c r="EI137" s="294"/>
      <c r="EJ137" s="294"/>
      <c r="EK137" s="294"/>
      <c r="EL137" s="294"/>
      <c r="EM137" s="294"/>
      <c r="EN137" s="294"/>
      <c r="EO137" s="294"/>
      <c r="EP137" s="294"/>
      <c r="EQ137" s="294"/>
      <c r="ER137" s="294"/>
      <c r="ES137" s="294"/>
      <c r="ET137" s="294"/>
      <c r="EU137" s="294"/>
      <c r="EV137" s="294"/>
      <c r="EW137" s="294"/>
      <c r="EX137" s="294"/>
      <c r="EY137" s="294"/>
      <c r="EZ137" s="294"/>
      <c r="FA137" s="294"/>
      <c r="FB137" s="294"/>
      <c r="FC137" s="294"/>
      <c r="FD137" s="294"/>
      <c r="FE137" s="294"/>
      <c r="FF137" s="294"/>
      <c r="FG137" s="294"/>
      <c r="FH137" s="294"/>
      <c r="FI137" s="294"/>
      <c r="FJ137" s="294"/>
      <c r="FK137" s="294"/>
      <c r="FL137" s="294"/>
      <c r="FM137" s="294"/>
      <c r="FN137" s="294"/>
      <c r="FO137" s="294"/>
      <c r="FP137" s="294"/>
      <c r="FQ137" s="294"/>
      <c r="FR137" s="294"/>
      <c r="FS137" s="294"/>
      <c r="FT137" s="294"/>
      <c r="FU137" s="294"/>
      <c r="FV137" s="294"/>
      <c r="FW137" s="294"/>
      <c r="FX137" s="294"/>
      <c r="FY137" s="294"/>
      <c r="FZ137" s="294"/>
      <c r="GA137" s="294"/>
      <c r="GB137" s="294"/>
      <c r="GC137" s="294"/>
      <c r="GD137" s="294"/>
      <c r="GE137" s="294"/>
      <c r="GF137" s="294"/>
      <c r="GG137" s="294"/>
      <c r="GH137" s="294"/>
      <c r="GI137" s="294"/>
      <c r="GJ137" s="294"/>
      <c r="GK137" s="294"/>
      <c r="GL137" s="294"/>
      <c r="GM137" s="294"/>
      <c r="GN137" s="294"/>
      <c r="GO137" s="294"/>
      <c r="GP137" s="294"/>
      <c r="GQ137" s="294"/>
      <c r="GR137" s="294"/>
      <c r="GS137" s="294"/>
      <c r="GT137" s="294"/>
      <c r="GU137" s="294"/>
      <c r="GV137" s="294"/>
      <c r="GW137" s="294"/>
      <c r="GX137" s="294"/>
      <c r="GY137" s="294"/>
      <c r="GZ137" s="294"/>
      <c r="HA137" s="294"/>
      <c r="HB137" s="294"/>
      <c r="HC137" s="294"/>
      <c r="HD137" s="294"/>
      <c r="HE137" s="294"/>
      <c r="HF137" s="294"/>
      <c r="HG137" s="294"/>
      <c r="HH137" s="294"/>
      <c r="HI137" s="294"/>
      <c r="HJ137" s="294"/>
      <c r="HK137" s="294"/>
      <c r="HL137" s="294"/>
      <c r="HM137" s="294"/>
      <c r="HN137" s="294"/>
      <c r="HO137" s="294"/>
      <c r="HP137" s="294"/>
      <c r="HQ137" s="294"/>
      <c r="HR137" s="294"/>
      <c r="HS137" s="294"/>
      <c r="HT137" s="294"/>
      <c r="HU137" s="294"/>
      <c r="HV137" s="294"/>
      <c r="HW137" s="294"/>
      <c r="HX137" s="294"/>
      <c r="HY137" s="294"/>
      <c r="HZ137" s="294"/>
      <c r="IA137" s="294"/>
      <c r="IB137" s="294"/>
      <c r="IC137" s="294"/>
      <c r="ID137" s="294"/>
      <c r="IE137" s="294"/>
      <c r="IF137" s="294"/>
      <c r="IG137" s="294"/>
      <c r="IH137" s="294"/>
      <c r="II137" s="294"/>
      <c r="IJ137" s="294"/>
      <c r="IK137" s="294"/>
      <c r="IL137" s="294"/>
      <c r="IM137" s="294"/>
      <c r="IN137" s="294"/>
      <c r="IO137" s="294"/>
      <c r="IP137" s="294"/>
      <c r="IQ137" s="294"/>
      <c r="IR137" s="294"/>
      <c r="IS137" s="294"/>
      <c r="IT137" s="294"/>
      <c r="IU137" s="294"/>
      <c r="IV137" s="294"/>
      <c r="IW137" s="294"/>
      <c r="IX137" s="294"/>
      <c r="IY137" s="294"/>
      <c r="IZ137" s="294"/>
      <c r="JA137" s="294"/>
      <c r="JB137" s="294"/>
      <c r="JC137" s="294"/>
      <c r="JD137" s="294"/>
      <c r="JE137" s="294"/>
      <c r="JF137" s="294"/>
      <c r="JG137" s="294"/>
      <c r="JH137" s="294"/>
      <c r="JI137" s="294"/>
      <c r="JJ137" s="294"/>
      <c r="JK137" s="294"/>
      <c r="JL137" s="294"/>
      <c r="JM137" s="294"/>
      <c r="JN137" s="294"/>
      <c r="JO137" s="294"/>
      <c r="JP137" s="294"/>
      <c r="JQ137" s="294"/>
      <c r="JR137" s="294"/>
      <c r="JS137" s="294"/>
      <c r="JT137" s="294"/>
      <c r="JU137" s="294"/>
      <c r="JV137" s="294"/>
      <c r="JW137" s="294"/>
      <c r="JX137" s="294"/>
      <c r="JY137" s="294"/>
      <c r="JZ137" s="294"/>
      <c r="KA137" s="294"/>
      <c r="KB137" s="294"/>
      <c r="KC137" s="294"/>
      <c r="KD137" s="294"/>
      <c r="KE137" s="294"/>
      <c r="KF137" s="294"/>
      <c r="KG137" s="294"/>
      <c r="KH137" s="294"/>
      <c r="KI137" s="294"/>
      <c r="KJ137" s="294"/>
      <c r="KK137" s="294"/>
      <c r="KL137" s="294"/>
      <c r="KM137" s="294"/>
      <c r="KN137" s="294"/>
      <c r="KO137" s="294"/>
      <c r="KP137" s="294"/>
      <c r="KQ137" s="294"/>
      <c r="KR137" s="294"/>
      <c r="KS137" s="294"/>
      <c r="KT137" s="294"/>
      <c r="KU137" s="294"/>
      <c r="KV137" s="294"/>
      <c r="KW137" s="294"/>
      <c r="KX137" s="294"/>
      <c r="KY137" s="294"/>
      <c r="KZ137" s="294"/>
      <c r="LA137" s="294"/>
      <c r="LB137" s="294"/>
      <c r="LC137" s="294"/>
      <c r="LD137" s="294"/>
      <c r="LE137" s="294"/>
      <c r="LF137" s="294"/>
      <c r="LG137" s="294"/>
      <c r="LH137" s="294"/>
      <c r="LI137" s="294"/>
      <c r="LJ137" s="294"/>
      <c r="LK137" s="294"/>
      <c r="LL137" s="294"/>
    </row>
    <row r="138" spans="1:324" s="8" customFormat="1" ht="200.1" customHeight="1" x14ac:dyDescent="0.25">
      <c r="A138" s="422" t="s">
        <v>325</v>
      </c>
      <c r="B138" s="423"/>
      <c r="C138" s="423"/>
      <c r="D138" s="423"/>
      <c r="E138" s="423"/>
      <c r="F138" s="423"/>
      <c r="G138" s="423"/>
      <c r="H138" s="423"/>
      <c r="I138" s="423"/>
      <c r="J138" s="423"/>
      <c r="K138" s="423"/>
      <c r="L138" s="423"/>
      <c r="M138" s="423"/>
      <c r="N138" s="423"/>
      <c r="O138" s="423"/>
      <c r="P138" s="423"/>
      <c r="Q138" s="423"/>
      <c r="R138" s="423"/>
      <c r="S138" s="423"/>
      <c r="T138" s="423"/>
      <c r="U138" s="423"/>
      <c r="V138" s="423"/>
      <c r="W138" s="423"/>
      <c r="X138" s="423"/>
      <c r="Y138" s="423"/>
      <c r="Z138" s="423"/>
      <c r="AA138" s="423"/>
      <c r="AB138" s="423"/>
      <c r="AC138" s="423"/>
      <c r="AD138" s="424"/>
      <c r="AV138" s="295"/>
      <c r="AW138" s="295"/>
      <c r="AX138" s="295"/>
      <c r="AY138" s="295"/>
      <c r="AZ138" s="295"/>
      <c r="BA138" s="295"/>
      <c r="BB138" s="295"/>
      <c r="BC138" s="295"/>
      <c r="BD138" s="295"/>
      <c r="BE138" s="295"/>
      <c r="BF138" s="295"/>
      <c r="BG138" s="295"/>
      <c r="BH138" s="295"/>
      <c r="BI138" s="295"/>
      <c r="BJ138" s="295"/>
      <c r="BK138" s="295"/>
      <c r="BL138" s="295"/>
      <c r="BM138" s="295"/>
      <c r="BN138" s="295"/>
      <c r="BO138" s="295"/>
      <c r="BP138" s="295"/>
      <c r="BQ138" s="295"/>
      <c r="BR138" s="295"/>
      <c r="BS138" s="295"/>
      <c r="BT138" s="295"/>
      <c r="BU138" s="295"/>
      <c r="BV138" s="295"/>
      <c r="BW138" s="295"/>
      <c r="BX138" s="295"/>
      <c r="BY138" s="295"/>
      <c r="BZ138" s="295"/>
      <c r="CA138" s="295"/>
      <c r="CB138" s="295"/>
      <c r="CC138" s="295"/>
      <c r="CD138" s="295"/>
      <c r="CE138" s="295"/>
      <c r="CF138" s="295"/>
      <c r="CG138" s="295"/>
      <c r="CH138" s="295"/>
      <c r="CI138" s="295"/>
      <c r="CJ138" s="295"/>
      <c r="CK138" s="295"/>
      <c r="CL138" s="295"/>
      <c r="CM138" s="295"/>
      <c r="CN138" s="295"/>
      <c r="CO138" s="295"/>
      <c r="CP138" s="295"/>
      <c r="CQ138" s="295"/>
      <c r="CR138" s="295"/>
      <c r="CS138" s="295"/>
      <c r="CT138" s="295"/>
      <c r="CU138" s="295"/>
      <c r="CV138" s="295"/>
      <c r="CW138" s="295"/>
      <c r="CX138" s="295"/>
      <c r="CY138" s="295"/>
      <c r="CZ138" s="295"/>
      <c r="DA138" s="295"/>
      <c r="DB138" s="295"/>
      <c r="DC138" s="295"/>
      <c r="DD138" s="295"/>
      <c r="DE138" s="295"/>
      <c r="DF138" s="295"/>
      <c r="DG138" s="295"/>
      <c r="DH138" s="295"/>
      <c r="DI138" s="295"/>
      <c r="DJ138" s="295"/>
      <c r="DK138" s="295"/>
      <c r="DL138" s="295"/>
      <c r="DM138" s="295"/>
      <c r="DN138" s="295"/>
      <c r="DO138" s="295"/>
      <c r="DP138" s="295"/>
      <c r="DQ138" s="295"/>
      <c r="DR138" s="295"/>
      <c r="DS138" s="295"/>
      <c r="DT138" s="295"/>
      <c r="DU138" s="295"/>
      <c r="DV138" s="295"/>
      <c r="DW138" s="295"/>
      <c r="DX138" s="295"/>
      <c r="DY138" s="295"/>
      <c r="DZ138" s="295"/>
      <c r="EA138" s="295"/>
      <c r="EB138" s="295"/>
      <c r="EC138" s="295"/>
      <c r="ED138" s="295"/>
      <c r="EE138" s="295"/>
      <c r="EF138" s="295"/>
      <c r="EG138" s="295"/>
      <c r="EH138" s="295"/>
      <c r="EI138" s="295"/>
      <c r="EJ138" s="295"/>
      <c r="EK138" s="295"/>
      <c r="EL138" s="295"/>
      <c r="EM138" s="295"/>
      <c r="EN138" s="295"/>
      <c r="EO138" s="295"/>
      <c r="EP138" s="295"/>
      <c r="EQ138" s="295"/>
      <c r="ER138" s="295"/>
      <c r="ES138" s="295"/>
      <c r="ET138" s="295"/>
      <c r="EU138" s="295"/>
      <c r="EV138" s="295"/>
      <c r="EW138" s="295"/>
      <c r="EX138" s="295"/>
      <c r="EY138" s="295"/>
      <c r="EZ138" s="295"/>
      <c r="FA138" s="295"/>
      <c r="FB138" s="295"/>
      <c r="FC138" s="295"/>
      <c r="FD138" s="295"/>
      <c r="FE138" s="295"/>
      <c r="FF138" s="295"/>
      <c r="FG138" s="295"/>
      <c r="FH138" s="295"/>
      <c r="FI138" s="295"/>
      <c r="FJ138" s="295"/>
      <c r="FK138" s="295"/>
      <c r="FL138" s="295"/>
      <c r="FM138" s="295"/>
      <c r="FN138" s="295"/>
      <c r="FO138" s="295"/>
      <c r="FP138" s="295"/>
      <c r="FQ138" s="295"/>
      <c r="FR138" s="295"/>
      <c r="FS138" s="295"/>
      <c r="FT138" s="295"/>
      <c r="FU138" s="295"/>
      <c r="FV138" s="295"/>
      <c r="FW138" s="295"/>
      <c r="FX138" s="295"/>
      <c r="FY138" s="295"/>
      <c r="FZ138" s="295"/>
      <c r="GA138" s="295"/>
      <c r="GB138" s="295"/>
      <c r="GC138" s="295"/>
      <c r="GD138" s="295"/>
      <c r="GE138" s="295"/>
      <c r="GF138" s="295"/>
      <c r="GG138" s="295"/>
      <c r="GH138" s="295"/>
      <c r="GI138" s="295"/>
      <c r="GJ138" s="295"/>
      <c r="GK138" s="295"/>
      <c r="GL138" s="295"/>
      <c r="GM138" s="295"/>
      <c r="GN138" s="295"/>
      <c r="GO138" s="295"/>
      <c r="GP138" s="295"/>
      <c r="GQ138" s="295"/>
      <c r="GR138" s="295"/>
      <c r="GS138" s="295"/>
      <c r="GT138" s="295"/>
      <c r="GU138" s="295"/>
      <c r="GV138" s="295"/>
      <c r="GW138" s="295"/>
      <c r="GX138" s="295"/>
      <c r="GY138" s="295"/>
      <c r="GZ138" s="295"/>
      <c r="HA138" s="295"/>
      <c r="HB138" s="295"/>
      <c r="HC138" s="295"/>
      <c r="HD138" s="295"/>
      <c r="HE138" s="295"/>
      <c r="HF138" s="295"/>
      <c r="HG138" s="295"/>
      <c r="HH138" s="295"/>
      <c r="HI138" s="295"/>
      <c r="HJ138" s="295"/>
      <c r="HK138" s="295"/>
      <c r="HL138" s="295"/>
      <c r="HM138" s="295"/>
      <c r="HN138" s="295"/>
      <c r="HO138" s="295"/>
      <c r="HP138" s="295"/>
      <c r="HQ138" s="295"/>
      <c r="HR138" s="295"/>
      <c r="HS138" s="295"/>
      <c r="HT138" s="295"/>
      <c r="HU138" s="295"/>
      <c r="HV138" s="295"/>
      <c r="HW138" s="295"/>
      <c r="HX138" s="295"/>
      <c r="HY138" s="295"/>
      <c r="HZ138" s="295"/>
      <c r="IA138" s="295"/>
      <c r="IB138" s="295"/>
      <c r="IC138" s="295"/>
      <c r="ID138" s="295"/>
      <c r="IE138" s="295"/>
      <c r="IF138" s="295"/>
      <c r="IG138" s="295"/>
      <c r="IH138" s="295"/>
      <c r="II138" s="295"/>
      <c r="IJ138" s="295"/>
      <c r="IK138" s="295"/>
      <c r="IL138" s="295"/>
      <c r="IM138" s="295"/>
      <c r="IN138" s="295"/>
      <c r="IO138" s="295"/>
      <c r="IP138" s="295"/>
      <c r="IQ138" s="295"/>
      <c r="IR138" s="295"/>
      <c r="IS138" s="295"/>
      <c r="IT138" s="295"/>
      <c r="IU138" s="295"/>
      <c r="IV138" s="295"/>
      <c r="IW138" s="295"/>
      <c r="IX138" s="295"/>
      <c r="IY138" s="295"/>
      <c r="IZ138" s="295"/>
      <c r="JA138" s="295"/>
      <c r="JB138" s="295"/>
      <c r="JC138" s="295"/>
      <c r="JD138" s="295"/>
      <c r="JE138" s="295"/>
      <c r="JF138" s="295"/>
      <c r="JG138" s="295"/>
      <c r="JH138" s="295"/>
      <c r="JI138" s="295"/>
      <c r="JJ138" s="295"/>
      <c r="JK138" s="295"/>
      <c r="JL138" s="295"/>
      <c r="JM138" s="295"/>
      <c r="JN138" s="295"/>
      <c r="JO138" s="295"/>
      <c r="JP138" s="295"/>
      <c r="JQ138" s="295"/>
      <c r="JR138" s="295"/>
      <c r="JS138" s="295"/>
      <c r="JT138" s="295"/>
      <c r="JU138" s="295"/>
      <c r="JV138" s="295"/>
      <c r="JW138" s="295"/>
      <c r="JX138" s="295"/>
      <c r="JY138" s="295"/>
      <c r="JZ138" s="295"/>
      <c r="KA138" s="295"/>
      <c r="KB138" s="295"/>
      <c r="KC138" s="295"/>
      <c r="KD138" s="295"/>
      <c r="KE138" s="295"/>
      <c r="KF138" s="295"/>
      <c r="KG138" s="295"/>
      <c r="KH138" s="295"/>
      <c r="KI138" s="295"/>
      <c r="KJ138" s="295"/>
      <c r="KK138" s="295"/>
      <c r="KL138" s="295"/>
      <c r="KM138" s="295"/>
      <c r="KN138" s="295"/>
      <c r="KO138" s="295"/>
      <c r="KP138" s="295"/>
      <c r="KQ138" s="295"/>
      <c r="KR138" s="295"/>
      <c r="KS138" s="295"/>
      <c r="KT138" s="295"/>
      <c r="KU138" s="295"/>
      <c r="KV138" s="295"/>
      <c r="KW138" s="295"/>
      <c r="KX138" s="295"/>
      <c r="KY138" s="295"/>
      <c r="KZ138" s="295"/>
      <c r="LA138" s="295"/>
      <c r="LB138" s="295"/>
      <c r="LC138" s="295"/>
      <c r="LD138" s="295"/>
      <c r="LE138" s="295"/>
      <c r="LF138" s="295"/>
      <c r="LG138" s="295"/>
      <c r="LH138" s="295"/>
      <c r="LI138" s="295"/>
      <c r="LJ138" s="295"/>
      <c r="LK138" s="295"/>
      <c r="LL138" s="295"/>
    </row>
    <row r="139" spans="1:324" s="8" customFormat="1" ht="18.75" x14ac:dyDescent="0.25">
      <c r="A139" s="417" t="s">
        <v>18</v>
      </c>
      <c r="B139" s="417"/>
      <c r="C139" s="417"/>
      <c r="D139" s="417"/>
      <c r="E139" s="417"/>
      <c r="F139" s="417"/>
      <c r="G139" s="417"/>
      <c r="H139" s="417"/>
      <c r="I139" s="417"/>
      <c r="J139" s="417"/>
      <c r="K139" s="417"/>
      <c r="L139" s="417"/>
      <c r="M139" s="417"/>
      <c r="N139" s="417"/>
      <c r="O139" s="417"/>
      <c r="P139" s="417"/>
      <c r="Q139" s="417"/>
      <c r="R139" s="417"/>
      <c r="S139" s="417"/>
      <c r="T139" s="417"/>
      <c r="U139" s="417"/>
      <c r="V139" s="417"/>
      <c r="W139" s="417"/>
      <c r="X139" s="417"/>
      <c r="Y139" s="417"/>
      <c r="Z139" s="417"/>
      <c r="AA139" s="417"/>
      <c r="AB139" s="417"/>
      <c r="AC139" s="418"/>
      <c r="AD139" s="418"/>
    </row>
    <row r="140" spans="1:324" s="8" customFormat="1" x14ac:dyDescent="0.25">
      <c r="E140" s="9"/>
      <c r="F140" s="140"/>
      <c r="S140" s="140"/>
      <c r="T140" s="140"/>
      <c r="U140" s="141"/>
      <c r="V140" s="9"/>
      <c r="AA140" s="12"/>
      <c r="AB140" s="12"/>
      <c r="AC140" s="12"/>
      <c r="AD140" s="12"/>
    </row>
    <row r="141" spans="1:324" s="8" customFormat="1" x14ac:dyDescent="0.25">
      <c r="E141" s="9"/>
      <c r="F141" s="10"/>
      <c r="S141" s="10"/>
      <c r="T141" s="10"/>
      <c r="U141" s="138"/>
      <c r="V141" s="9"/>
      <c r="AA141" s="12"/>
      <c r="AB141" s="12"/>
      <c r="AC141" s="12"/>
      <c r="AD141" s="12"/>
    </row>
    <row r="142" spans="1:324" s="8" customFormat="1" x14ac:dyDescent="0.25">
      <c r="E142" s="9"/>
      <c r="F142" s="10"/>
      <c r="S142" s="10"/>
      <c r="T142" s="10"/>
      <c r="U142" s="138"/>
      <c r="V142" s="9"/>
      <c r="AA142" s="12"/>
      <c r="AB142" s="12"/>
      <c r="AC142" s="12"/>
      <c r="AD142" s="12"/>
    </row>
    <row r="143" spans="1:324" s="8" customFormat="1" x14ac:dyDescent="0.25">
      <c r="E143" s="9"/>
      <c r="F143" s="10"/>
      <c r="S143" s="10"/>
      <c r="T143" s="10"/>
      <c r="U143" s="138"/>
      <c r="V143" s="9"/>
      <c r="AA143" s="12"/>
      <c r="AB143" s="12"/>
      <c r="AC143" s="12"/>
      <c r="AD143" s="12"/>
    </row>
    <row r="144" spans="1:324" s="8" customFormat="1" x14ac:dyDescent="0.25">
      <c r="E144" s="9"/>
      <c r="F144" s="10"/>
      <c r="S144" s="10"/>
      <c r="T144" s="10"/>
      <c r="U144" s="138"/>
      <c r="V144" s="9"/>
      <c r="AA144" s="12"/>
      <c r="AB144" s="12"/>
      <c r="AC144" s="12"/>
      <c r="AD144" s="12"/>
    </row>
    <row r="145" spans="5:30" s="8" customFormat="1" x14ac:dyDescent="0.25">
      <c r="E145" s="9"/>
      <c r="F145" s="10"/>
      <c r="S145" s="10"/>
      <c r="T145" s="10"/>
      <c r="U145" s="138"/>
      <c r="V145" s="9"/>
      <c r="AA145" s="12"/>
      <c r="AB145" s="12"/>
      <c r="AC145" s="12"/>
      <c r="AD145" s="12"/>
    </row>
    <row r="146" spans="5:30" s="8" customFormat="1" x14ac:dyDescent="0.25">
      <c r="E146" s="9"/>
      <c r="F146" s="10"/>
      <c r="S146" s="10"/>
      <c r="T146" s="10"/>
      <c r="U146" s="138"/>
      <c r="V146" s="9"/>
      <c r="AA146" s="12"/>
      <c r="AB146" s="12"/>
      <c r="AC146" s="12"/>
      <c r="AD146" s="12"/>
    </row>
    <row r="147" spans="5:30" s="8" customFormat="1" x14ac:dyDescent="0.25">
      <c r="E147" s="9"/>
      <c r="F147" s="10"/>
      <c r="S147" s="10"/>
      <c r="T147" s="10"/>
      <c r="U147" s="138"/>
      <c r="V147" s="9"/>
      <c r="AA147" s="12"/>
      <c r="AB147" s="12"/>
      <c r="AC147" s="12"/>
      <c r="AD147" s="12"/>
    </row>
    <row r="148" spans="5:30" s="8" customFormat="1" x14ac:dyDescent="0.25">
      <c r="E148" s="9"/>
      <c r="F148" s="10"/>
      <c r="S148" s="10"/>
      <c r="T148" s="10"/>
      <c r="U148" s="138"/>
      <c r="V148" s="9"/>
      <c r="AA148" s="12"/>
      <c r="AB148" s="12"/>
      <c r="AC148" s="12"/>
      <c r="AD148" s="12"/>
    </row>
    <row r="149" spans="5:30" s="8" customFormat="1" x14ac:dyDescent="0.25">
      <c r="E149" s="9"/>
      <c r="F149" s="10"/>
      <c r="S149" s="10"/>
      <c r="T149" s="10"/>
      <c r="U149" s="138"/>
      <c r="V149" s="9"/>
      <c r="AA149" s="12"/>
      <c r="AB149" s="12"/>
      <c r="AC149" s="12"/>
      <c r="AD149" s="12"/>
    </row>
    <row r="150" spans="5:30" s="8" customFormat="1" x14ac:dyDescent="0.25">
      <c r="E150" s="9"/>
      <c r="F150" s="10"/>
      <c r="S150" s="10"/>
      <c r="T150" s="10"/>
      <c r="U150" s="138"/>
      <c r="V150" s="9"/>
      <c r="AA150" s="12"/>
      <c r="AB150" s="12"/>
      <c r="AC150" s="12"/>
      <c r="AD150" s="12"/>
    </row>
    <row r="151" spans="5:30" s="8" customFormat="1" x14ac:dyDescent="0.25">
      <c r="E151" s="9"/>
      <c r="F151" s="10"/>
      <c r="S151" s="10"/>
      <c r="T151" s="10"/>
      <c r="U151" s="138"/>
      <c r="V151" s="9"/>
      <c r="AA151" s="12"/>
      <c r="AB151" s="12"/>
      <c r="AC151" s="12"/>
      <c r="AD151" s="12"/>
    </row>
    <row r="152" spans="5:30" s="8" customFormat="1" x14ac:dyDescent="0.25">
      <c r="E152" s="9"/>
      <c r="F152" s="10"/>
      <c r="S152" s="10"/>
      <c r="T152" s="10"/>
      <c r="U152" s="138"/>
      <c r="V152" s="9"/>
      <c r="AA152" s="12"/>
      <c r="AB152" s="12"/>
      <c r="AC152" s="12"/>
      <c r="AD152" s="12"/>
    </row>
    <row r="153" spans="5:30" s="8" customFormat="1" x14ac:dyDescent="0.25">
      <c r="E153" s="9"/>
      <c r="F153" s="10"/>
      <c r="S153" s="10"/>
      <c r="T153" s="10"/>
      <c r="U153" s="138"/>
      <c r="V153" s="9"/>
      <c r="AA153" s="12"/>
      <c r="AB153" s="12"/>
      <c r="AC153" s="12"/>
      <c r="AD153" s="12"/>
    </row>
    <row r="154" spans="5:30" s="8" customFormat="1" x14ac:dyDescent="0.25">
      <c r="E154" s="9"/>
      <c r="F154" s="10"/>
      <c r="S154" s="10"/>
      <c r="T154" s="10"/>
      <c r="U154" s="138"/>
      <c r="V154" s="9"/>
      <c r="AA154" s="12"/>
      <c r="AB154" s="12"/>
      <c r="AC154" s="12"/>
      <c r="AD154" s="12"/>
    </row>
    <row r="155" spans="5:30" s="8" customFormat="1" x14ac:dyDescent="0.25">
      <c r="E155" s="9"/>
      <c r="F155" s="10"/>
      <c r="S155" s="10"/>
      <c r="T155" s="10"/>
      <c r="U155" s="138"/>
      <c r="V155" s="9"/>
      <c r="AA155" s="12"/>
      <c r="AB155" s="12"/>
      <c r="AC155" s="12"/>
      <c r="AD155" s="12"/>
    </row>
    <row r="156" spans="5:30" s="8" customFormat="1" x14ac:dyDescent="0.25">
      <c r="E156" s="9"/>
      <c r="F156" s="10"/>
      <c r="S156" s="10"/>
      <c r="T156" s="10"/>
      <c r="U156" s="138"/>
      <c r="V156" s="9"/>
      <c r="AA156" s="12"/>
      <c r="AB156" s="12"/>
      <c r="AC156" s="12"/>
      <c r="AD156" s="12"/>
    </row>
    <row r="157" spans="5:30" s="8" customFormat="1" x14ac:dyDescent="0.25">
      <c r="E157" s="9"/>
      <c r="F157" s="10"/>
      <c r="S157" s="10"/>
      <c r="T157" s="10"/>
      <c r="U157" s="138"/>
      <c r="V157" s="9"/>
      <c r="AA157" s="12"/>
      <c r="AB157" s="12"/>
      <c r="AC157" s="12"/>
      <c r="AD157" s="12"/>
    </row>
    <row r="158" spans="5:30" s="8" customFormat="1" x14ac:dyDescent="0.25">
      <c r="E158" s="9"/>
      <c r="F158" s="10"/>
      <c r="S158" s="10"/>
      <c r="T158" s="10"/>
      <c r="U158" s="138"/>
      <c r="V158" s="9"/>
      <c r="AA158" s="12"/>
      <c r="AB158" s="12"/>
      <c r="AC158" s="12"/>
      <c r="AD158" s="12"/>
    </row>
    <row r="159" spans="5:30" s="8" customFormat="1" x14ac:dyDescent="0.25">
      <c r="E159" s="9"/>
      <c r="F159" s="10"/>
      <c r="S159" s="10"/>
      <c r="T159" s="10"/>
      <c r="U159" s="138"/>
      <c r="V159" s="9"/>
      <c r="AA159" s="12"/>
      <c r="AB159" s="12"/>
      <c r="AC159" s="12"/>
      <c r="AD159" s="12"/>
    </row>
    <row r="160" spans="5:30" s="8" customFormat="1" x14ac:dyDescent="0.25">
      <c r="E160" s="9"/>
      <c r="F160" s="10"/>
      <c r="S160" s="10"/>
      <c r="T160" s="10"/>
      <c r="U160" s="138"/>
      <c r="V160" s="9"/>
      <c r="AA160" s="12"/>
      <c r="AB160" s="12"/>
      <c r="AC160" s="12"/>
      <c r="AD160" s="12"/>
    </row>
    <row r="161" spans="5:30" s="8" customFormat="1" x14ac:dyDescent="0.25">
      <c r="E161" s="9"/>
      <c r="F161" s="10"/>
      <c r="S161" s="10"/>
      <c r="T161" s="10"/>
      <c r="U161" s="138"/>
      <c r="V161" s="9"/>
      <c r="AA161" s="12"/>
      <c r="AB161" s="12"/>
      <c r="AC161" s="12"/>
      <c r="AD161" s="12"/>
    </row>
    <row r="162" spans="5:30" s="8" customFormat="1" x14ac:dyDescent="0.25">
      <c r="E162" s="9"/>
      <c r="F162" s="10"/>
      <c r="S162" s="10"/>
      <c r="T162" s="10"/>
      <c r="U162" s="138"/>
      <c r="V162" s="9"/>
      <c r="AA162" s="12"/>
      <c r="AB162" s="12"/>
      <c r="AC162" s="12"/>
      <c r="AD162" s="12"/>
    </row>
    <row r="163" spans="5:30" s="8" customFormat="1" x14ac:dyDescent="0.25">
      <c r="E163" s="9"/>
      <c r="F163" s="10"/>
      <c r="S163" s="10"/>
      <c r="T163" s="10"/>
      <c r="U163" s="138"/>
      <c r="V163" s="9"/>
      <c r="AA163" s="12"/>
      <c r="AB163" s="12"/>
      <c r="AC163" s="12"/>
      <c r="AD163" s="12"/>
    </row>
    <row r="164" spans="5:30" s="8" customFormat="1" x14ac:dyDescent="0.25">
      <c r="E164" s="9"/>
      <c r="F164" s="10"/>
      <c r="S164" s="10"/>
      <c r="T164" s="10"/>
      <c r="U164" s="138"/>
      <c r="V164" s="9"/>
      <c r="AA164" s="12"/>
      <c r="AB164" s="12"/>
      <c r="AC164" s="12"/>
      <c r="AD164" s="12"/>
    </row>
    <row r="165" spans="5:30" s="8" customFormat="1" x14ac:dyDescent="0.25">
      <c r="E165" s="9"/>
      <c r="F165" s="10"/>
      <c r="S165" s="10"/>
      <c r="T165" s="10"/>
      <c r="U165" s="138"/>
      <c r="V165" s="9"/>
      <c r="AA165" s="12"/>
      <c r="AB165" s="12"/>
      <c r="AC165" s="12"/>
      <c r="AD165" s="12"/>
    </row>
    <row r="166" spans="5:30" s="8" customFormat="1" x14ac:dyDescent="0.25">
      <c r="E166" s="9"/>
      <c r="F166" s="10"/>
      <c r="S166" s="10"/>
      <c r="T166" s="10"/>
      <c r="U166" s="138"/>
      <c r="V166" s="9"/>
      <c r="AA166" s="12"/>
      <c r="AB166" s="12"/>
      <c r="AC166" s="12"/>
      <c r="AD166" s="12"/>
    </row>
    <row r="167" spans="5:30" s="8" customFormat="1" x14ac:dyDescent="0.25">
      <c r="E167" s="9"/>
      <c r="F167" s="10"/>
      <c r="S167" s="10"/>
      <c r="T167" s="10"/>
      <c r="U167" s="138"/>
      <c r="V167" s="9"/>
      <c r="AA167" s="12"/>
      <c r="AB167" s="12"/>
      <c r="AC167" s="12"/>
      <c r="AD167" s="12"/>
    </row>
    <row r="168" spans="5:30" s="8" customFormat="1" x14ac:dyDescent="0.25">
      <c r="E168" s="9"/>
      <c r="F168" s="10"/>
      <c r="S168" s="10"/>
      <c r="T168" s="10"/>
      <c r="U168" s="138"/>
      <c r="V168" s="9"/>
      <c r="AA168" s="12"/>
      <c r="AB168" s="12"/>
      <c r="AC168" s="12"/>
      <c r="AD168" s="12"/>
    </row>
    <row r="169" spans="5:30" s="8" customFormat="1" x14ac:dyDescent="0.25">
      <c r="E169" s="9"/>
      <c r="F169" s="10"/>
      <c r="S169" s="10"/>
      <c r="T169" s="10"/>
      <c r="U169" s="138"/>
      <c r="V169" s="9"/>
      <c r="AA169" s="12"/>
      <c r="AB169" s="12"/>
      <c r="AC169" s="12"/>
      <c r="AD169" s="12"/>
    </row>
    <row r="170" spans="5:30" s="8" customFormat="1" x14ac:dyDescent="0.25">
      <c r="E170" s="9"/>
      <c r="F170" s="10"/>
      <c r="S170" s="10"/>
      <c r="T170" s="10"/>
      <c r="U170" s="138"/>
      <c r="V170" s="9"/>
      <c r="AA170" s="12"/>
      <c r="AB170" s="12"/>
      <c r="AC170" s="12"/>
      <c r="AD170" s="12"/>
    </row>
    <row r="171" spans="5:30" s="8" customFormat="1" x14ac:dyDescent="0.25">
      <c r="E171" s="9"/>
      <c r="F171" s="10"/>
      <c r="S171" s="10"/>
      <c r="T171" s="10"/>
      <c r="U171" s="138"/>
      <c r="V171" s="9"/>
      <c r="AA171" s="12"/>
      <c r="AB171" s="12"/>
      <c r="AC171" s="12"/>
      <c r="AD171" s="12"/>
    </row>
    <row r="172" spans="5:30" s="8" customFormat="1" x14ac:dyDescent="0.25">
      <c r="E172" s="9"/>
      <c r="F172" s="10"/>
      <c r="S172" s="10"/>
      <c r="T172" s="10"/>
      <c r="U172" s="138"/>
      <c r="V172" s="9"/>
      <c r="AA172" s="12"/>
      <c r="AB172" s="12"/>
      <c r="AC172" s="12"/>
      <c r="AD172" s="12"/>
    </row>
    <row r="173" spans="5:30" s="8" customFormat="1" x14ac:dyDescent="0.25">
      <c r="E173" s="9"/>
      <c r="F173" s="10"/>
      <c r="S173" s="10"/>
      <c r="T173" s="10"/>
      <c r="U173" s="138"/>
      <c r="V173" s="9"/>
      <c r="AA173" s="12"/>
      <c r="AB173" s="12"/>
      <c r="AC173" s="12"/>
      <c r="AD173" s="12"/>
    </row>
    <row r="174" spans="5:30" s="8" customFormat="1" x14ac:dyDescent="0.25">
      <c r="E174" s="9"/>
      <c r="F174" s="10"/>
      <c r="S174" s="10"/>
      <c r="T174" s="10"/>
      <c r="U174" s="138"/>
      <c r="V174" s="9"/>
      <c r="AA174" s="12"/>
      <c r="AB174" s="12"/>
      <c r="AC174" s="12"/>
      <c r="AD174" s="12"/>
    </row>
    <row r="175" spans="5:30" s="8" customFormat="1" x14ac:dyDescent="0.25">
      <c r="E175" s="9"/>
      <c r="F175" s="10"/>
      <c r="S175" s="10"/>
      <c r="T175" s="10"/>
      <c r="U175" s="138"/>
      <c r="V175" s="9"/>
      <c r="AA175" s="12"/>
      <c r="AB175" s="12"/>
      <c r="AC175" s="12"/>
      <c r="AD175" s="12"/>
    </row>
    <row r="176" spans="5:30" s="8" customFormat="1" x14ac:dyDescent="0.25">
      <c r="E176" s="9"/>
      <c r="F176" s="10"/>
      <c r="S176" s="10"/>
      <c r="T176" s="10"/>
      <c r="U176" s="138"/>
      <c r="V176" s="9"/>
      <c r="AA176" s="12"/>
      <c r="AB176" s="12"/>
      <c r="AC176" s="12"/>
      <c r="AD176" s="12"/>
    </row>
    <row r="177" spans="5:30" s="8" customFormat="1" x14ac:dyDescent="0.25">
      <c r="E177" s="9"/>
      <c r="F177" s="10"/>
      <c r="S177" s="10"/>
      <c r="T177" s="10"/>
      <c r="U177" s="138"/>
      <c r="V177" s="9"/>
      <c r="AA177" s="12"/>
      <c r="AB177" s="12"/>
      <c r="AC177" s="12"/>
      <c r="AD177" s="12"/>
    </row>
    <row r="178" spans="5:30" s="8" customFormat="1" x14ac:dyDescent="0.25">
      <c r="E178" s="9"/>
      <c r="F178" s="10"/>
      <c r="S178" s="10"/>
      <c r="T178" s="10"/>
      <c r="U178" s="138"/>
      <c r="V178" s="9"/>
      <c r="AA178" s="12"/>
      <c r="AB178" s="12"/>
      <c r="AC178" s="12"/>
      <c r="AD178" s="12"/>
    </row>
    <row r="179" spans="5:30" s="8" customFormat="1" x14ac:dyDescent="0.25">
      <c r="E179" s="9"/>
      <c r="F179" s="10"/>
      <c r="S179" s="10"/>
      <c r="T179" s="10"/>
      <c r="U179" s="138"/>
      <c r="V179" s="9"/>
      <c r="AA179" s="12"/>
      <c r="AB179" s="12"/>
      <c r="AC179" s="12"/>
      <c r="AD179" s="12"/>
    </row>
    <row r="180" spans="5:30" s="8" customFormat="1" x14ac:dyDescent="0.25">
      <c r="E180" s="9"/>
      <c r="F180" s="10"/>
      <c r="S180" s="10"/>
      <c r="T180" s="10"/>
      <c r="U180" s="138"/>
      <c r="V180" s="9"/>
      <c r="AA180" s="12"/>
      <c r="AB180" s="12"/>
      <c r="AC180" s="12"/>
      <c r="AD180" s="12"/>
    </row>
    <row r="181" spans="5:30" s="8" customFormat="1" x14ac:dyDescent="0.25">
      <c r="E181" s="9"/>
      <c r="F181" s="10"/>
      <c r="S181" s="10"/>
      <c r="T181" s="10"/>
      <c r="U181" s="138"/>
      <c r="V181" s="9"/>
      <c r="AA181" s="12"/>
      <c r="AB181" s="12"/>
      <c r="AC181" s="12"/>
      <c r="AD181" s="12"/>
    </row>
    <row r="182" spans="5:30" s="8" customFormat="1" x14ac:dyDescent="0.25">
      <c r="E182" s="9"/>
      <c r="F182" s="10"/>
      <c r="S182" s="10"/>
      <c r="T182" s="10"/>
      <c r="U182" s="138"/>
      <c r="V182" s="9"/>
      <c r="AA182" s="12"/>
      <c r="AB182" s="12"/>
      <c r="AC182" s="12"/>
      <c r="AD182" s="12"/>
    </row>
    <row r="183" spans="5:30" s="8" customFormat="1" x14ac:dyDescent="0.25">
      <c r="E183" s="9"/>
      <c r="F183" s="10"/>
      <c r="S183" s="10"/>
      <c r="T183" s="10"/>
      <c r="U183" s="138"/>
      <c r="V183" s="9"/>
      <c r="AA183" s="12"/>
      <c r="AB183" s="12"/>
      <c r="AC183" s="12"/>
      <c r="AD183" s="12"/>
    </row>
    <row r="184" spans="5:30" s="8" customFormat="1" x14ac:dyDescent="0.25">
      <c r="E184" s="9"/>
      <c r="F184" s="10"/>
      <c r="S184" s="10"/>
      <c r="T184" s="10"/>
      <c r="U184" s="138"/>
      <c r="V184" s="9"/>
      <c r="AA184" s="12"/>
      <c r="AB184" s="12"/>
      <c r="AC184" s="12"/>
      <c r="AD184" s="12"/>
    </row>
    <row r="185" spans="5:30" s="8" customFormat="1" x14ac:dyDescent="0.25">
      <c r="E185" s="9"/>
      <c r="F185" s="10"/>
      <c r="S185" s="10"/>
      <c r="T185" s="10"/>
      <c r="U185" s="138"/>
      <c r="V185" s="9"/>
      <c r="AA185" s="12"/>
      <c r="AB185" s="12"/>
      <c r="AC185" s="12"/>
      <c r="AD185" s="12"/>
    </row>
    <row r="186" spans="5:30" s="8" customFormat="1" x14ac:dyDescent="0.25">
      <c r="E186" s="9"/>
      <c r="F186" s="10"/>
      <c r="S186" s="10"/>
      <c r="T186" s="10"/>
      <c r="U186" s="138"/>
      <c r="V186" s="9"/>
      <c r="AA186" s="12"/>
      <c r="AB186" s="12"/>
      <c r="AC186" s="12"/>
      <c r="AD186" s="12"/>
    </row>
    <row r="187" spans="5:30" s="8" customFormat="1" x14ac:dyDescent="0.25">
      <c r="E187" s="9"/>
      <c r="F187" s="10"/>
      <c r="S187" s="10"/>
      <c r="T187" s="10"/>
      <c r="U187" s="138"/>
      <c r="V187" s="9"/>
      <c r="AA187" s="12"/>
      <c r="AB187" s="12"/>
      <c r="AC187" s="12"/>
      <c r="AD187" s="12"/>
    </row>
    <row r="188" spans="5:30" s="8" customFormat="1" x14ac:dyDescent="0.25">
      <c r="E188" s="9"/>
      <c r="F188" s="10"/>
      <c r="S188" s="10"/>
      <c r="T188" s="10"/>
      <c r="U188" s="138"/>
      <c r="V188" s="9"/>
      <c r="AA188" s="12"/>
      <c r="AB188" s="12"/>
      <c r="AC188" s="12"/>
      <c r="AD188" s="12"/>
    </row>
    <row r="189" spans="5:30" s="8" customFormat="1" x14ac:dyDescent="0.25">
      <c r="E189" s="9"/>
      <c r="F189" s="10"/>
      <c r="S189" s="10"/>
      <c r="T189" s="10"/>
      <c r="U189" s="138"/>
      <c r="V189" s="9"/>
      <c r="AA189" s="12"/>
      <c r="AB189" s="12"/>
      <c r="AC189" s="12"/>
      <c r="AD189" s="12"/>
    </row>
    <row r="190" spans="5:30" s="8" customFormat="1" x14ac:dyDescent="0.25">
      <c r="E190" s="9"/>
      <c r="F190" s="10"/>
      <c r="S190" s="10"/>
      <c r="T190" s="10"/>
      <c r="U190" s="138"/>
      <c r="V190" s="9"/>
      <c r="AA190" s="12"/>
      <c r="AB190" s="12"/>
      <c r="AC190" s="12"/>
      <c r="AD190" s="12"/>
    </row>
    <row r="191" spans="5:30" s="8" customFormat="1" x14ac:dyDescent="0.25">
      <c r="E191" s="9"/>
      <c r="F191" s="10"/>
      <c r="S191" s="10"/>
      <c r="T191" s="10"/>
      <c r="U191" s="138"/>
      <c r="V191" s="9"/>
      <c r="AA191" s="12"/>
      <c r="AB191" s="12"/>
      <c r="AC191" s="12"/>
      <c r="AD191" s="12"/>
    </row>
    <row r="192" spans="5:30" s="8" customFormat="1" x14ac:dyDescent="0.25">
      <c r="E192" s="9"/>
      <c r="F192" s="10"/>
      <c r="S192" s="10"/>
      <c r="T192" s="10"/>
      <c r="U192" s="138"/>
      <c r="V192" s="9"/>
      <c r="AA192" s="12"/>
      <c r="AB192" s="12"/>
      <c r="AC192" s="12"/>
      <c r="AD192" s="12"/>
    </row>
    <row r="193" spans="5:30" s="8" customFormat="1" x14ac:dyDescent="0.25">
      <c r="E193" s="9"/>
      <c r="F193" s="10"/>
      <c r="S193" s="10"/>
      <c r="T193" s="10"/>
      <c r="U193" s="138"/>
      <c r="V193" s="9"/>
      <c r="AA193" s="12"/>
      <c r="AB193" s="12"/>
      <c r="AC193" s="12"/>
      <c r="AD193" s="12"/>
    </row>
    <row r="194" spans="5:30" s="8" customFormat="1" x14ac:dyDescent="0.25">
      <c r="E194" s="9"/>
      <c r="F194" s="10"/>
      <c r="S194" s="10"/>
      <c r="T194" s="10"/>
      <c r="U194" s="138"/>
      <c r="V194" s="9"/>
      <c r="AA194" s="12"/>
      <c r="AB194" s="12"/>
      <c r="AC194" s="12"/>
      <c r="AD194" s="12"/>
    </row>
    <row r="195" spans="5:30" s="8" customFormat="1" x14ac:dyDescent="0.25">
      <c r="E195" s="9"/>
      <c r="F195" s="10"/>
      <c r="S195" s="10"/>
      <c r="T195" s="10"/>
      <c r="U195" s="138"/>
      <c r="V195" s="9"/>
      <c r="AA195" s="12"/>
      <c r="AB195" s="12"/>
      <c r="AC195" s="12"/>
      <c r="AD195" s="12"/>
    </row>
    <row r="196" spans="5:30" s="8" customFormat="1" x14ac:dyDescent="0.25">
      <c r="E196" s="9"/>
      <c r="F196" s="10"/>
      <c r="S196" s="10"/>
      <c r="T196" s="10"/>
      <c r="U196" s="138"/>
      <c r="V196" s="9"/>
      <c r="AA196" s="12"/>
      <c r="AB196" s="12"/>
      <c r="AC196" s="12"/>
      <c r="AD196" s="12"/>
    </row>
    <row r="197" spans="5:30" s="8" customFormat="1" x14ac:dyDescent="0.25">
      <c r="E197" s="9"/>
      <c r="F197" s="10"/>
      <c r="S197" s="10"/>
      <c r="T197" s="10"/>
      <c r="U197" s="138"/>
      <c r="V197" s="9"/>
      <c r="AA197" s="12"/>
      <c r="AB197" s="12"/>
      <c r="AC197" s="12"/>
      <c r="AD197" s="12"/>
    </row>
    <row r="198" spans="5:30" s="8" customFormat="1" x14ac:dyDescent="0.25">
      <c r="E198" s="9"/>
      <c r="F198" s="10"/>
      <c r="S198" s="10"/>
      <c r="T198" s="10"/>
      <c r="U198" s="138"/>
      <c r="V198" s="9"/>
      <c r="AA198" s="12"/>
      <c r="AB198" s="12"/>
      <c r="AC198" s="12"/>
      <c r="AD198" s="12"/>
    </row>
    <row r="199" spans="5:30" s="8" customFormat="1" x14ac:dyDescent="0.25">
      <c r="E199" s="9"/>
      <c r="F199" s="10"/>
      <c r="S199" s="10"/>
      <c r="T199" s="10"/>
      <c r="U199" s="138"/>
      <c r="V199" s="9"/>
      <c r="AA199" s="12"/>
      <c r="AB199" s="12"/>
      <c r="AC199" s="12"/>
      <c r="AD199" s="12"/>
    </row>
    <row r="200" spans="5:30" s="8" customFormat="1" x14ac:dyDescent="0.25">
      <c r="E200" s="9"/>
      <c r="F200" s="10"/>
      <c r="S200" s="10"/>
      <c r="T200" s="10"/>
      <c r="U200" s="138"/>
      <c r="V200" s="9"/>
      <c r="AA200" s="12"/>
      <c r="AB200" s="12"/>
      <c r="AC200" s="12"/>
      <c r="AD200" s="12"/>
    </row>
    <row r="201" spans="5:30" s="8" customFormat="1" x14ac:dyDescent="0.25">
      <c r="E201" s="9"/>
      <c r="F201" s="10"/>
      <c r="S201" s="10"/>
      <c r="T201" s="10"/>
      <c r="U201" s="138"/>
      <c r="V201" s="9"/>
      <c r="AA201" s="12"/>
      <c r="AB201" s="12"/>
      <c r="AC201" s="12"/>
      <c r="AD201" s="12"/>
    </row>
    <row r="202" spans="5:30" s="8" customFormat="1" x14ac:dyDescent="0.25">
      <c r="E202" s="9"/>
      <c r="F202" s="10"/>
      <c r="S202" s="10"/>
      <c r="T202" s="10"/>
      <c r="U202" s="138"/>
      <c r="V202" s="9"/>
      <c r="AA202" s="12"/>
      <c r="AB202" s="12"/>
      <c r="AC202" s="12"/>
      <c r="AD202" s="12"/>
    </row>
    <row r="203" spans="5:30" s="8" customFormat="1" x14ac:dyDescent="0.25">
      <c r="E203" s="9"/>
      <c r="F203" s="10"/>
      <c r="S203" s="10"/>
      <c r="T203" s="10"/>
      <c r="U203" s="138"/>
      <c r="V203" s="9"/>
      <c r="AA203" s="12"/>
      <c r="AB203" s="12"/>
      <c r="AC203" s="12"/>
      <c r="AD203" s="12"/>
    </row>
    <row r="204" spans="5:30" s="8" customFormat="1" x14ac:dyDescent="0.25">
      <c r="E204" s="9"/>
      <c r="F204" s="10"/>
      <c r="S204" s="10"/>
      <c r="T204" s="10"/>
      <c r="U204" s="138"/>
      <c r="V204" s="9"/>
      <c r="AA204" s="12"/>
      <c r="AB204" s="12"/>
      <c r="AC204" s="12"/>
      <c r="AD204" s="12"/>
    </row>
    <row r="205" spans="5:30" s="8" customFormat="1" x14ac:dyDescent="0.25">
      <c r="E205" s="9"/>
      <c r="F205" s="10"/>
      <c r="S205" s="10"/>
      <c r="T205" s="10"/>
      <c r="U205" s="138"/>
      <c r="V205" s="9"/>
      <c r="AA205" s="12"/>
      <c r="AB205" s="12"/>
      <c r="AC205" s="12"/>
      <c r="AD205" s="12"/>
    </row>
    <row r="206" spans="5:30" s="8" customFormat="1" x14ac:dyDescent="0.25">
      <c r="E206" s="9"/>
      <c r="F206" s="10"/>
      <c r="S206" s="10"/>
      <c r="T206" s="10"/>
      <c r="U206" s="138"/>
      <c r="V206" s="9"/>
      <c r="AA206" s="12"/>
      <c r="AB206" s="12"/>
      <c r="AC206" s="12"/>
      <c r="AD206" s="12"/>
    </row>
    <row r="207" spans="5:30" s="8" customFormat="1" x14ac:dyDescent="0.25">
      <c r="E207" s="9"/>
      <c r="F207" s="10"/>
      <c r="S207" s="10"/>
      <c r="T207" s="10"/>
      <c r="U207" s="138"/>
      <c r="V207" s="9"/>
      <c r="AA207" s="12"/>
      <c r="AB207" s="12"/>
      <c r="AC207" s="12"/>
      <c r="AD207" s="12"/>
    </row>
    <row r="208" spans="5:30" s="8" customFormat="1" x14ac:dyDescent="0.25">
      <c r="E208" s="9"/>
      <c r="F208" s="10"/>
      <c r="S208" s="10"/>
      <c r="T208" s="10"/>
      <c r="U208" s="138"/>
      <c r="V208" s="9"/>
      <c r="AA208" s="12"/>
      <c r="AB208" s="12"/>
      <c r="AC208" s="12"/>
      <c r="AD208" s="12"/>
    </row>
    <row r="209" spans="5:30" s="8" customFormat="1" x14ac:dyDescent="0.25">
      <c r="E209" s="9"/>
      <c r="F209" s="10"/>
      <c r="S209" s="10"/>
      <c r="T209" s="10"/>
      <c r="U209" s="138"/>
      <c r="V209" s="9"/>
      <c r="AA209" s="12"/>
      <c r="AB209" s="12"/>
      <c r="AC209" s="12"/>
      <c r="AD209" s="12"/>
    </row>
    <row r="210" spans="5:30" s="8" customFormat="1" x14ac:dyDescent="0.25">
      <c r="E210" s="9"/>
      <c r="F210" s="10"/>
      <c r="S210" s="10"/>
      <c r="T210" s="10"/>
      <c r="U210" s="138"/>
      <c r="V210" s="9"/>
      <c r="AA210" s="12"/>
      <c r="AB210" s="12"/>
      <c r="AC210" s="12"/>
      <c r="AD210" s="12"/>
    </row>
    <row r="211" spans="5:30" s="8" customFormat="1" x14ac:dyDescent="0.25">
      <c r="E211" s="9"/>
      <c r="F211" s="10"/>
      <c r="S211" s="10"/>
      <c r="T211" s="10"/>
      <c r="U211" s="138"/>
      <c r="V211" s="9"/>
      <c r="AA211" s="12"/>
      <c r="AB211" s="12"/>
      <c r="AC211" s="12"/>
      <c r="AD211" s="12"/>
    </row>
    <row r="212" spans="5:30" s="8" customFormat="1" x14ac:dyDescent="0.25">
      <c r="E212" s="9"/>
      <c r="F212" s="10"/>
      <c r="S212" s="10"/>
      <c r="T212" s="10"/>
      <c r="U212" s="138"/>
      <c r="V212" s="9"/>
      <c r="AA212" s="12"/>
      <c r="AB212" s="12"/>
      <c r="AC212" s="12"/>
      <c r="AD212" s="12"/>
    </row>
    <row r="213" spans="5:30" s="8" customFormat="1" x14ac:dyDescent="0.25">
      <c r="E213" s="9"/>
      <c r="F213" s="10"/>
      <c r="S213" s="10"/>
      <c r="T213" s="10"/>
      <c r="U213" s="138"/>
      <c r="V213" s="9"/>
      <c r="AA213" s="12"/>
      <c r="AB213" s="12"/>
      <c r="AC213" s="12"/>
      <c r="AD213" s="12"/>
    </row>
    <row r="214" spans="5:30" s="8" customFormat="1" x14ac:dyDescent="0.25">
      <c r="E214" s="9"/>
      <c r="F214" s="10"/>
      <c r="S214" s="10"/>
      <c r="T214" s="10"/>
      <c r="U214" s="138"/>
      <c r="V214" s="9"/>
      <c r="AA214" s="12"/>
      <c r="AB214" s="12"/>
      <c r="AC214" s="12"/>
      <c r="AD214" s="12"/>
    </row>
    <row r="215" spans="5:30" s="8" customFormat="1" x14ac:dyDescent="0.25">
      <c r="E215" s="9"/>
      <c r="F215" s="10"/>
      <c r="S215" s="10"/>
      <c r="T215" s="10"/>
      <c r="U215" s="138"/>
      <c r="V215" s="9"/>
      <c r="AA215" s="12"/>
      <c r="AB215" s="12"/>
      <c r="AC215" s="12"/>
      <c r="AD215" s="12"/>
    </row>
    <row r="216" spans="5:30" s="8" customFormat="1" x14ac:dyDescent="0.25">
      <c r="E216" s="9"/>
      <c r="F216" s="10"/>
      <c r="S216" s="10"/>
      <c r="T216" s="10"/>
      <c r="U216" s="138"/>
      <c r="V216" s="9"/>
      <c r="AA216" s="12"/>
      <c r="AB216" s="12"/>
      <c r="AC216" s="12"/>
      <c r="AD216" s="12"/>
    </row>
    <row r="217" spans="5:30" s="8" customFormat="1" x14ac:dyDescent="0.25">
      <c r="E217" s="9"/>
      <c r="F217" s="10"/>
      <c r="S217" s="10"/>
      <c r="T217" s="10"/>
      <c r="U217" s="138"/>
      <c r="V217" s="9"/>
      <c r="AA217" s="12"/>
      <c r="AB217" s="12"/>
      <c r="AC217" s="12"/>
      <c r="AD217" s="12"/>
    </row>
    <row r="218" spans="5:30" s="8" customFormat="1" x14ac:dyDescent="0.25">
      <c r="E218" s="9"/>
      <c r="F218" s="10"/>
      <c r="S218" s="10"/>
      <c r="T218" s="10"/>
      <c r="U218" s="138"/>
      <c r="V218" s="9"/>
      <c r="AA218" s="12"/>
      <c r="AB218" s="12"/>
      <c r="AC218" s="12"/>
      <c r="AD218" s="12"/>
    </row>
    <row r="219" spans="5:30" s="8" customFormat="1" x14ac:dyDescent="0.25">
      <c r="E219" s="9"/>
      <c r="F219" s="10"/>
      <c r="S219" s="10"/>
      <c r="T219" s="10"/>
      <c r="U219" s="138"/>
      <c r="V219" s="9"/>
      <c r="AA219" s="12"/>
      <c r="AB219" s="12"/>
      <c r="AC219" s="12"/>
      <c r="AD219" s="12"/>
    </row>
    <row r="220" spans="5:30" s="8" customFormat="1" x14ac:dyDescent="0.25">
      <c r="E220" s="9"/>
      <c r="F220" s="10"/>
      <c r="S220" s="10"/>
      <c r="T220" s="10"/>
      <c r="U220" s="138"/>
      <c r="V220" s="9"/>
      <c r="AA220" s="12"/>
      <c r="AB220" s="12"/>
      <c r="AC220" s="12"/>
      <c r="AD220" s="12"/>
    </row>
    <row r="221" spans="5:30" s="8" customFormat="1" x14ac:dyDescent="0.25">
      <c r="E221" s="9"/>
      <c r="F221" s="10"/>
      <c r="S221" s="10"/>
      <c r="T221" s="10"/>
      <c r="U221" s="138"/>
      <c r="V221" s="9"/>
      <c r="AA221" s="12"/>
      <c r="AB221" s="12"/>
      <c r="AC221" s="12"/>
      <c r="AD221" s="12"/>
    </row>
    <row r="222" spans="5:30" s="8" customFormat="1" x14ac:dyDescent="0.25">
      <c r="E222" s="9"/>
      <c r="F222" s="10"/>
      <c r="S222" s="10"/>
      <c r="T222" s="10"/>
      <c r="U222" s="138"/>
      <c r="V222" s="9"/>
      <c r="AA222" s="12"/>
      <c r="AB222" s="12"/>
      <c r="AC222" s="12"/>
      <c r="AD222" s="12"/>
    </row>
    <row r="223" spans="5:30" s="8" customFormat="1" x14ac:dyDescent="0.25">
      <c r="E223" s="9"/>
      <c r="F223" s="10"/>
      <c r="S223" s="10"/>
      <c r="T223" s="10"/>
      <c r="U223" s="138"/>
      <c r="V223" s="9"/>
      <c r="AA223" s="12"/>
      <c r="AB223" s="12"/>
      <c r="AC223" s="12"/>
      <c r="AD223" s="12"/>
    </row>
    <row r="224" spans="5:30" s="8" customFormat="1" x14ac:dyDescent="0.25">
      <c r="E224" s="9"/>
      <c r="F224" s="10"/>
      <c r="S224" s="10"/>
      <c r="T224" s="10"/>
      <c r="U224" s="138"/>
      <c r="V224" s="9"/>
      <c r="AA224" s="12"/>
      <c r="AB224" s="12"/>
      <c r="AC224" s="12"/>
      <c r="AD224" s="12"/>
    </row>
    <row r="225" spans="5:30" s="8" customFormat="1" x14ac:dyDescent="0.25">
      <c r="E225" s="9"/>
      <c r="F225" s="10"/>
      <c r="S225" s="10"/>
      <c r="T225" s="10"/>
      <c r="U225" s="138"/>
      <c r="V225" s="9"/>
      <c r="AA225" s="12"/>
      <c r="AB225" s="12"/>
      <c r="AC225" s="12"/>
      <c r="AD225" s="12"/>
    </row>
    <row r="226" spans="5:30" s="8" customFormat="1" x14ac:dyDescent="0.25">
      <c r="E226" s="9"/>
      <c r="F226" s="10"/>
      <c r="S226" s="10"/>
      <c r="T226" s="10"/>
      <c r="U226" s="138"/>
      <c r="V226" s="9"/>
      <c r="AA226" s="12"/>
      <c r="AB226" s="12"/>
      <c r="AC226" s="12"/>
      <c r="AD226" s="12"/>
    </row>
    <row r="227" spans="5:30" s="8" customFormat="1" x14ac:dyDescent="0.25">
      <c r="E227" s="9"/>
      <c r="F227" s="10"/>
      <c r="S227" s="10"/>
      <c r="T227" s="10"/>
      <c r="U227" s="138"/>
      <c r="V227" s="9"/>
      <c r="AA227" s="12"/>
      <c r="AB227" s="12"/>
      <c r="AC227" s="12"/>
      <c r="AD227" s="12"/>
    </row>
    <row r="228" spans="5:30" s="8" customFormat="1" x14ac:dyDescent="0.25">
      <c r="E228" s="9"/>
      <c r="F228" s="10"/>
      <c r="S228" s="10"/>
      <c r="T228" s="10"/>
      <c r="U228" s="138"/>
      <c r="V228" s="9"/>
      <c r="AA228" s="12"/>
      <c r="AB228" s="12"/>
      <c r="AC228" s="12"/>
      <c r="AD228" s="12"/>
    </row>
    <row r="229" spans="5:30" s="8" customFormat="1" x14ac:dyDescent="0.25">
      <c r="E229" s="9"/>
      <c r="F229" s="10"/>
      <c r="S229" s="10"/>
      <c r="T229" s="10"/>
      <c r="U229" s="138"/>
      <c r="V229" s="9"/>
      <c r="AA229" s="12"/>
      <c r="AB229" s="12"/>
      <c r="AC229" s="12"/>
      <c r="AD229" s="12"/>
    </row>
    <row r="230" spans="5:30" s="8" customFormat="1" x14ac:dyDescent="0.25">
      <c r="E230" s="9"/>
      <c r="F230" s="10"/>
      <c r="S230" s="10"/>
      <c r="T230" s="10"/>
      <c r="U230" s="138"/>
      <c r="V230" s="9"/>
      <c r="AA230" s="12"/>
      <c r="AB230" s="12"/>
      <c r="AC230" s="12"/>
      <c r="AD230" s="12"/>
    </row>
    <row r="231" spans="5:30" s="8" customFormat="1" x14ac:dyDescent="0.25">
      <c r="E231" s="9"/>
      <c r="F231" s="10"/>
      <c r="S231" s="10"/>
      <c r="T231" s="10"/>
      <c r="U231" s="138"/>
      <c r="V231" s="9"/>
      <c r="AA231" s="12"/>
      <c r="AB231" s="12"/>
      <c r="AC231" s="12"/>
      <c r="AD231" s="12"/>
    </row>
    <row r="232" spans="5:30" s="8" customFormat="1" x14ac:dyDescent="0.25">
      <c r="E232" s="9"/>
      <c r="F232" s="10"/>
      <c r="S232" s="10"/>
      <c r="T232" s="10"/>
      <c r="U232" s="138"/>
      <c r="V232" s="9"/>
      <c r="AA232" s="12"/>
      <c r="AB232" s="12"/>
      <c r="AC232" s="12"/>
      <c r="AD232" s="12"/>
    </row>
    <row r="233" spans="5:30" s="8" customFormat="1" x14ac:dyDescent="0.25">
      <c r="E233" s="9"/>
      <c r="F233" s="10"/>
      <c r="S233" s="10"/>
      <c r="T233" s="10"/>
      <c r="U233" s="138"/>
      <c r="V233" s="9"/>
      <c r="AA233" s="12"/>
      <c r="AB233" s="12"/>
      <c r="AC233" s="12"/>
      <c r="AD233" s="12"/>
    </row>
    <row r="234" spans="5:30" s="8" customFormat="1" x14ac:dyDescent="0.25">
      <c r="E234" s="9"/>
      <c r="F234" s="10"/>
      <c r="S234" s="10"/>
      <c r="T234" s="10"/>
      <c r="U234" s="138"/>
      <c r="V234" s="9"/>
      <c r="AA234" s="12"/>
      <c r="AB234" s="12"/>
      <c r="AC234" s="12"/>
      <c r="AD234" s="12"/>
    </row>
    <row r="235" spans="5:30" s="8" customFormat="1" x14ac:dyDescent="0.25">
      <c r="E235" s="9"/>
      <c r="F235" s="10"/>
      <c r="S235" s="10"/>
      <c r="T235" s="10"/>
      <c r="U235" s="138"/>
      <c r="V235" s="9"/>
      <c r="AA235" s="12"/>
      <c r="AB235" s="12"/>
      <c r="AC235" s="12"/>
      <c r="AD235" s="12"/>
    </row>
    <row r="236" spans="5:30" s="8" customFormat="1" x14ac:dyDescent="0.25">
      <c r="E236" s="9"/>
      <c r="F236" s="10"/>
      <c r="S236" s="10"/>
      <c r="T236" s="10"/>
      <c r="U236" s="138"/>
      <c r="V236" s="9"/>
      <c r="AA236" s="12"/>
      <c r="AB236" s="12"/>
      <c r="AC236" s="12"/>
      <c r="AD236" s="12"/>
    </row>
    <row r="237" spans="5:30" s="8" customFormat="1" x14ac:dyDescent="0.25">
      <c r="E237" s="9"/>
      <c r="F237" s="10"/>
      <c r="S237" s="10"/>
      <c r="T237" s="10"/>
      <c r="U237" s="138"/>
      <c r="V237" s="9"/>
      <c r="AA237" s="12"/>
      <c r="AB237" s="12"/>
      <c r="AC237" s="12"/>
      <c r="AD237" s="12"/>
    </row>
    <row r="238" spans="5:30" s="8" customFormat="1" x14ac:dyDescent="0.25">
      <c r="E238" s="9"/>
      <c r="F238" s="10"/>
      <c r="S238" s="10"/>
      <c r="T238" s="10"/>
      <c r="U238" s="138"/>
      <c r="V238" s="9"/>
      <c r="AA238" s="12"/>
      <c r="AB238" s="12"/>
      <c r="AC238" s="12"/>
      <c r="AD238" s="12"/>
    </row>
    <row r="239" spans="5:30" s="8" customFormat="1" x14ac:dyDescent="0.25">
      <c r="E239" s="9"/>
      <c r="F239" s="10"/>
      <c r="S239" s="10"/>
      <c r="T239" s="10"/>
      <c r="U239" s="138"/>
      <c r="V239" s="9"/>
      <c r="AA239" s="12"/>
      <c r="AB239" s="12"/>
      <c r="AC239" s="12"/>
      <c r="AD239" s="12"/>
    </row>
    <row r="240" spans="5:30" s="8" customFormat="1" x14ac:dyDescent="0.25">
      <c r="E240" s="9"/>
      <c r="F240" s="10"/>
      <c r="S240" s="10"/>
      <c r="T240" s="10"/>
      <c r="U240" s="138"/>
      <c r="V240" s="9"/>
      <c r="AA240" s="12"/>
      <c r="AB240" s="12"/>
      <c r="AC240" s="12"/>
      <c r="AD240" s="12"/>
    </row>
    <row r="241" spans="5:30" s="8" customFormat="1" x14ac:dyDescent="0.25">
      <c r="E241" s="9"/>
      <c r="F241" s="10"/>
      <c r="S241" s="10"/>
      <c r="T241" s="10"/>
      <c r="U241" s="138"/>
      <c r="V241" s="9"/>
      <c r="AA241" s="12"/>
      <c r="AB241" s="12"/>
      <c r="AC241" s="12"/>
      <c r="AD241" s="12"/>
    </row>
    <row r="242" spans="5:30" s="8" customFormat="1" x14ac:dyDescent="0.25">
      <c r="E242" s="9"/>
      <c r="F242" s="10"/>
      <c r="S242" s="10"/>
      <c r="T242" s="10"/>
      <c r="U242" s="138"/>
      <c r="V242" s="9"/>
      <c r="AA242" s="12"/>
      <c r="AB242" s="12"/>
      <c r="AC242" s="12"/>
      <c r="AD242" s="12"/>
    </row>
    <row r="243" spans="5:30" s="8" customFormat="1" x14ac:dyDescent="0.25">
      <c r="E243" s="9"/>
      <c r="F243" s="10"/>
      <c r="S243" s="10"/>
      <c r="T243" s="10"/>
      <c r="U243" s="138"/>
      <c r="V243" s="9"/>
      <c r="AA243" s="12"/>
      <c r="AB243" s="12"/>
      <c r="AC243" s="12"/>
      <c r="AD243" s="12"/>
    </row>
    <row r="244" spans="5:30" s="8" customFormat="1" x14ac:dyDescent="0.25">
      <c r="E244" s="9"/>
      <c r="F244" s="10"/>
      <c r="S244" s="10"/>
      <c r="T244" s="10"/>
      <c r="U244" s="138"/>
      <c r="V244" s="9"/>
      <c r="AA244" s="12"/>
      <c r="AB244" s="12"/>
      <c r="AC244" s="12"/>
      <c r="AD244" s="12"/>
    </row>
    <row r="245" spans="5:30" s="8" customFormat="1" x14ac:dyDescent="0.25">
      <c r="E245" s="9"/>
      <c r="F245" s="10"/>
      <c r="S245" s="10"/>
      <c r="T245" s="10"/>
      <c r="U245" s="138"/>
      <c r="V245" s="9"/>
      <c r="AA245" s="12"/>
      <c r="AB245" s="12"/>
      <c r="AC245" s="12"/>
      <c r="AD245" s="12"/>
    </row>
    <row r="246" spans="5:30" s="8" customFormat="1" x14ac:dyDescent="0.25">
      <c r="E246" s="9"/>
      <c r="F246" s="10"/>
      <c r="S246" s="10"/>
      <c r="T246" s="10"/>
      <c r="U246" s="138"/>
      <c r="V246" s="9"/>
      <c r="AA246" s="12"/>
      <c r="AB246" s="12"/>
      <c r="AC246" s="12"/>
      <c r="AD246" s="12"/>
    </row>
    <row r="247" spans="5:30" s="8" customFormat="1" x14ac:dyDescent="0.25">
      <c r="E247" s="9"/>
      <c r="F247" s="10"/>
      <c r="S247" s="10"/>
      <c r="T247" s="10"/>
      <c r="U247" s="138"/>
      <c r="V247" s="9"/>
      <c r="AA247" s="12"/>
      <c r="AB247" s="12"/>
      <c r="AC247" s="12"/>
      <c r="AD247" s="12"/>
    </row>
    <row r="248" spans="5:30" s="8" customFormat="1" x14ac:dyDescent="0.25">
      <c r="E248" s="9"/>
      <c r="F248" s="10"/>
      <c r="S248" s="10"/>
      <c r="T248" s="10"/>
      <c r="U248" s="138"/>
      <c r="V248" s="9"/>
      <c r="AA248" s="12"/>
      <c r="AB248" s="12"/>
      <c r="AC248" s="12"/>
      <c r="AD248" s="12"/>
    </row>
    <row r="249" spans="5:30" s="8" customFormat="1" x14ac:dyDescent="0.25">
      <c r="E249" s="9"/>
      <c r="F249" s="10"/>
      <c r="S249" s="10"/>
      <c r="T249" s="10"/>
      <c r="U249" s="138"/>
      <c r="V249" s="9"/>
      <c r="AA249" s="12"/>
      <c r="AB249" s="12"/>
      <c r="AC249" s="12"/>
      <c r="AD249" s="12"/>
    </row>
    <row r="250" spans="5:30" s="8" customFormat="1" x14ac:dyDescent="0.25">
      <c r="E250" s="9"/>
      <c r="F250" s="10"/>
      <c r="S250" s="10"/>
      <c r="T250" s="10"/>
      <c r="U250" s="138"/>
      <c r="V250" s="9"/>
      <c r="AA250" s="12"/>
      <c r="AB250" s="12"/>
      <c r="AC250" s="12"/>
      <c r="AD250" s="12"/>
    </row>
    <row r="251" spans="5:30" s="8" customFormat="1" x14ac:dyDescent="0.25">
      <c r="E251" s="9"/>
      <c r="F251" s="10"/>
      <c r="S251" s="10"/>
      <c r="T251" s="10"/>
      <c r="U251" s="138"/>
      <c r="V251" s="9"/>
      <c r="AA251" s="12"/>
      <c r="AB251" s="12"/>
      <c r="AC251" s="12"/>
      <c r="AD251" s="12"/>
    </row>
    <row r="252" spans="5:30" s="8" customFormat="1" x14ac:dyDescent="0.25">
      <c r="E252" s="9"/>
      <c r="F252" s="10"/>
      <c r="S252" s="10"/>
      <c r="T252" s="10"/>
      <c r="U252" s="138"/>
      <c r="V252" s="9"/>
      <c r="AA252" s="12"/>
      <c r="AB252" s="12"/>
      <c r="AC252" s="12"/>
      <c r="AD252" s="12"/>
    </row>
    <row r="253" spans="5:30" s="8" customFormat="1" x14ac:dyDescent="0.25">
      <c r="E253" s="9"/>
      <c r="F253" s="10"/>
      <c r="S253" s="10"/>
      <c r="T253" s="10"/>
      <c r="U253" s="138"/>
      <c r="V253" s="9"/>
      <c r="AA253" s="12"/>
      <c r="AB253" s="12"/>
      <c r="AC253" s="12"/>
      <c r="AD253" s="12"/>
    </row>
    <row r="254" spans="5:30" s="8" customFormat="1" x14ac:dyDescent="0.25">
      <c r="E254" s="9"/>
      <c r="F254" s="10"/>
      <c r="S254" s="10"/>
      <c r="T254" s="10"/>
      <c r="U254" s="138"/>
      <c r="V254" s="9"/>
      <c r="AA254" s="12"/>
      <c r="AB254" s="12"/>
      <c r="AC254" s="12"/>
      <c r="AD254" s="12"/>
    </row>
    <row r="255" spans="5:30" s="8" customFormat="1" x14ac:dyDescent="0.25">
      <c r="E255" s="9"/>
      <c r="F255" s="10"/>
      <c r="S255" s="10"/>
      <c r="T255" s="10"/>
      <c r="U255" s="138"/>
      <c r="V255" s="9"/>
      <c r="AA255" s="12"/>
      <c r="AB255" s="12"/>
      <c r="AC255" s="12"/>
      <c r="AD255" s="12"/>
    </row>
    <row r="256" spans="5:30" s="8" customFormat="1" x14ac:dyDescent="0.25">
      <c r="E256" s="9"/>
      <c r="F256" s="10"/>
      <c r="S256" s="10"/>
      <c r="T256" s="10"/>
      <c r="U256" s="138"/>
      <c r="V256" s="9"/>
      <c r="AA256" s="12"/>
      <c r="AB256" s="12"/>
      <c r="AC256" s="12"/>
      <c r="AD256" s="12"/>
    </row>
    <row r="257" spans="5:30" s="8" customFormat="1" x14ac:dyDescent="0.25">
      <c r="E257" s="9"/>
      <c r="F257" s="10"/>
      <c r="S257" s="10"/>
      <c r="T257" s="10"/>
      <c r="U257" s="138"/>
      <c r="V257" s="9"/>
      <c r="AA257" s="12"/>
      <c r="AB257" s="12"/>
      <c r="AC257" s="12"/>
      <c r="AD257" s="12"/>
    </row>
    <row r="258" spans="5:30" s="8" customFormat="1" x14ac:dyDescent="0.25">
      <c r="E258" s="9"/>
      <c r="F258" s="10"/>
      <c r="S258" s="10"/>
      <c r="T258" s="10"/>
      <c r="U258" s="138"/>
      <c r="V258" s="9"/>
      <c r="AA258" s="12"/>
      <c r="AB258" s="12"/>
      <c r="AC258" s="12"/>
      <c r="AD258" s="12"/>
    </row>
    <row r="259" spans="5:30" s="8" customFormat="1" x14ac:dyDescent="0.25">
      <c r="E259" s="9"/>
      <c r="F259" s="10"/>
      <c r="S259" s="10"/>
      <c r="T259" s="10"/>
      <c r="U259" s="138"/>
      <c r="V259" s="9"/>
      <c r="AA259" s="12"/>
      <c r="AB259" s="12"/>
      <c r="AC259" s="12"/>
      <c r="AD259" s="12"/>
    </row>
    <row r="260" spans="5:30" s="8" customFormat="1" x14ac:dyDescent="0.25">
      <c r="E260" s="9"/>
      <c r="F260" s="10"/>
      <c r="S260" s="10"/>
      <c r="T260" s="10"/>
      <c r="U260" s="138"/>
      <c r="V260" s="9"/>
      <c r="AA260" s="12"/>
      <c r="AB260" s="12"/>
      <c r="AC260" s="12"/>
      <c r="AD260" s="12"/>
    </row>
    <row r="261" spans="5:30" s="8" customFormat="1" x14ac:dyDescent="0.25">
      <c r="E261" s="9"/>
      <c r="F261" s="10"/>
      <c r="S261" s="10"/>
      <c r="T261" s="10"/>
      <c r="U261" s="138"/>
      <c r="V261" s="9"/>
      <c r="AA261" s="12"/>
      <c r="AB261" s="12"/>
      <c r="AC261" s="12"/>
      <c r="AD261" s="12"/>
    </row>
    <row r="262" spans="5:30" s="8" customFormat="1" x14ac:dyDescent="0.25">
      <c r="E262" s="9"/>
      <c r="F262" s="10"/>
      <c r="S262" s="10"/>
      <c r="T262" s="10"/>
      <c r="U262" s="138"/>
      <c r="V262" s="9"/>
      <c r="AA262" s="12"/>
      <c r="AB262" s="12"/>
      <c r="AC262" s="12"/>
      <c r="AD262" s="12"/>
    </row>
    <row r="263" spans="5:30" s="8" customFormat="1" x14ac:dyDescent="0.25">
      <c r="E263" s="9"/>
      <c r="F263" s="10"/>
      <c r="S263" s="10"/>
      <c r="T263" s="10"/>
      <c r="U263" s="138"/>
      <c r="V263" s="9"/>
      <c r="AA263" s="12"/>
      <c r="AB263" s="12"/>
      <c r="AC263" s="12"/>
      <c r="AD263" s="12"/>
    </row>
    <row r="264" spans="5:30" s="8" customFormat="1" x14ac:dyDescent="0.25">
      <c r="E264" s="9"/>
      <c r="F264" s="10"/>
      <c r="S264" s="10"/>
      <c r="T264" s="10"/>
      <c r="U264" s="138"/>
      <c r="V264" s="9"/>
      <c r="AA264" s="12"/>
      <c r="AB264" s="12"/>
      <c r="AC264" s="12"/>
      <c r="AD264" s="12"/>
    </row>
    <row r="265" spans="5:30" s="8" customFormat="1" x14ac:dyDescent="0.25">
      <c r="E265" s="9"/>
      <c r="F265" s="10"/>
      <c r="S265" s="10"/>
      <c r="T265" s="10"/>
      <c r="U265" s="138"/>
      <c r="V265" s="9"/>
      <c r="AA265" s="12"/>
      <c r="AB265" s="12"/>
      <c r="AC265" s="12"/>
      <c r="AD265" s="12"/>
    </row>
    <row r="266" spans="5:30" s="8" customFormat="1" x14ac:dyDescent="0.25">
      <c r="E266" s="9"/>
      <c r="F266" s="10"/>
      <c r="S266" s="10"/>
      <c r="T266" s="10"/>
      <c r="U266" s="138"/>
      <c r="V266" s="9"/>
      <c r="AA266" s="12"/>
      <c r="AB266" s="12"/>
      <c r="AC266" s="12"/>
      <c r="AD266" s="12"/>
    </row>
    <row r="267" spans="5:30" s="8" customFormat="1" x14ac:dyDescent="0.25">
      <c r="E267" s="9"/>
      <c r="F267" s="10"/>
      <c r="S267" s="10"/>
      <c r="T267" s="10"/>
      <c r="U267" s="138"/>
      <c r="V267" s="9"/>
      <c r="AA267" s="12"/>
      <c r="AB267" s="12"/>
      <c r="AC267" s="12"/>
      <c r="AD267" s="12"/>
    </row>
    <row r="268" spans="5:30" s="8" customFormat="1" x14ac:dyDescent="0.25">
      <c r="E268" s="9"/>
      <c r="F268" s="10"/>
      <c r="S268" s="10"/>
      <c r="T268" s="10"/>
      <c r="U268" s="138"/>
      <c r="V268" s="9"/>
      <c r="AA268" s="12"/>
      <c r="AB268" s="12"/>
      <c r="AC268" s="12"/>
      <c r="AD268" s="12"/>
    </row>
    <row r="269" spans="5:30" s="8" customFormat="1" x14ac:dyDescent="0.25">
      <c r="E269" s="9"/>
      <c r="F269" s="10"/>
      <c r="S269" s="10"/>
      <c r="T269" s="10"/>
      <c r="U269" s="138"/>
      <c r="V269" s="9"/>
      <c r="AA269" s="12"/>
      <c r="AB269" s="12"/>
      <c r="AC269" s="12"/>
      <c r="AD269" s="12"/>
    </row>
    <row r="270" spans="5:30" s="8" customFormat="1" x14ac:dyDescent="0.25">
      <c r="E270" s="9"/>
      <c r="F270" s="10"/>
      <c r="S270" s="10"/>
      <c r="T270" s="10"/>
      <c r="U270" s="138"/>
      <c r="V270" s="9"/>
      <c r="AA270" s="12"/>
      <c r="AB270" s="12"/>
      <c r="AC270" s="12"/>
      <c r="AD270" s="12"/>
    </row>
    <row r="271" spans="5:30" s="8" customFormat="1" x14ac:dyDescent="0.25">
      <c r="E271" s="9"/>
      <c r="F271" s="10"/>
      <c r="S271" s="10"/>
      <c r="T271" s="10"/>
      <c r="U271" s="138"/>
      <c r="V271" s="9"/>
      <c r="AA271" s="12"/>
      <c r="AB271" s="12"/>
      <c r="AC271" s="12"/>
      <c r="AD271" s="12"/>
    </row>
    <row r="272" spans="5:30" s="8" customFormat="1" x14ac:dyDescent="0.25">
      <c r="E272" s="9"/>
      <c r="F272" s="10"/>
      <c r="S272" s="10"/>
      <c r="T272" s="10"/>
      <c r="U272" s="138"/>
      <c r="V272" s="9"/>
      <c r="AA272" s="12"/>
      <c r="AB272" s="12"/>
      <c r="AC272" s="12"/>
      <c r="AD272" s="12"/>
    </row>
    <row r="273" spans="5:30" s="8" customFormat="1" x14ac:dyDescent="0.25">
      <c r="E273" s="9"/>
      <c r="F273" s="10"/>
      <c r="S273" s="10"/>
      <c r="T273" s="10"/>
      <c r="U273" s="138"/>
      <c r="V273" s="9"/>
      <c r="AA273" s="12"/>
      <c r="AB273" s="12"/>
      <c r="AC273" s="12"/>
      <c r="AD273" s="12"/>
    </row>
    <row r="274" spans="5:30" s="8" customFormat="1" x14ac:dyDescent="0.25">
      <c r="E274" s="9"/>
      <c r="F274" s="10"/>
      <c r="S274" s="10"/>
      <c r="T274" s="10"/>
      <c r="U274" s="138"/>
      <c r="V274" s="9"/>
      <c r="AA274" s="12"/>
      <c r="AB274" s="12"/>
      <c r="AC274" s="12"/>
      <c r="AD274" s="12"/>
    </row>
    <row r="275" spans="5:30" s="8" customFormat="1" x14ac:dyDescent="0.25">
      <c r="E275" s="9"/>
      <c r="F275" s="10"/>
      <c r="S275" s="10"/>
      <c r="T275" s="10"/>
      <c r="U275" s="138"/>
      <c r="V275" s="9"/>
      <c r="AA275" s="12"/>
      <c r="AB275" s="12"/>
      <c r="AC275" s="12"/>
      <c r="AD275" s="12"/>
    </row>
    <row r="276" spans="5:30" s="8" customFormat="1" x14ac:dyDescent="0.25">
      <c r="E276" s="9"/>
      <c r="F276" s="10"/>
      <c r="S276" s="10"/>
      <c r="T276" s="10"/>
      <c r="U276" s="138"/>
      <c r="V276" s="9"/>
      <c r="AA276" s="12"/>
      <c r="AB276" s="12"/>
      <c r="AC276" s="12"/>
      <c r="AD276" s="12"/>
    </row>
    <row r="277" spans="5:30" s="8" customFormat="1" x14ac:dyDescent="0.25">
      <c r="E277" s="9"/>
      <c r="F277" s="10"/>
      <c r="S277" s="10"/>
      <c r="T277" s="10"/>
      <c r="U277" s="138"/>
      <c r="V277" s="9"/>
      <c r="AA277" s="12"/>
      <c r="AB277" s="12"/>
      <c r="AC277" s="12"/>
      <c r="AD277" s="12"/>
    </row>
    <row r="278" spans="5:30" s="8" customFormat="1" x14ac:dyDescent="0.25">
      <c r="E278" s="9"/>
      <c r="F278" s="10"/>
      <c r="S278" s="10"/>
      <c r="T278" s="10"/>
      <c r="U278" s="138"/>
      <c r="V278" s="9"/>
      <c r="AA278" s="12"/>
      <c r="AB278" s="12"/>
      <c r="AC278" s="12"/>
      <c r="AD278" s="12"/>
    </row>
    <row r="279" spans="5:30" s="8" customFormat="1" x14ac:dyDescent="0.25">
      <c r="E279" s="9"/>
      <c r="F279" s="10"/>
      <c r="S279" s="10"/>
      <c r="T279" s="10"/>
      <c r="U279" s="138"/>
      <c r="V279" s="9"/>
      <c r="AA279" s="12"/>
      <c r="AB279" s="12"/>
      <c r="AC279" s="12"/>
      <c r="AD279" s="12"/>
    </row>
    <row r="280" spans="5:30" s="8" customFormat="1" x14ac:dyDescent="0.25">
      <c r="E280" s="9"/>
      <c r="F280" s="10"/>
      <c r="S280" s="10"/>
      <c r="T280" s="10"/>
      <c r="U280" s="138"/>
      <c r="V280" s="9"/>
      <c r="AA280" s="12"/>
      <c r="AB280" s="12"/>
      <c r="AC280" s="12"/>
      <c r="AD280" s="12"/>
    </row>
    <row r="281" spans="5:30" s="8" customFormat="1" x14ac:dyDescent="0.25">
      <c r="E281" s="9"/>
      <c r="F281" s="10"/>
      <c r="S281" s="10"/>
      <c r="T281" s="10"/>
      <c r="U281" s="138"/>
      <c r="V281" s="9"/>
      <c r="AA281" s="12"/>
      <c r="AB281" s="12"/>
      <c r="AC281" s="12"/>
      <c r="AD281" s="12"/>
    </row>
    <row r="282" spans="5:30" s="8" customFormat="1" x14ac:dyDescent="0.25">
      <c r="E282" s="9"/>
      <c r="F282" s="10"/>
      <c r="S282" s="10"/>
      <c r="T282" s="10"/>
      <c r="U282" s="138"/>
      <c r="V282" s="9"/>
      <c r="AA282" s="12"/>
      <c r="AB282" s="12"/>
      <c r="AC282" s="12"/>
      <c r="AD282" s="12"/>
    </row>
    <row r="283" spans="5:30" s="8" customFormat="1" x14ac:dyDescent="0.25">
      <c r="E283" s="9"/>
      <c r="F283" s="10"/>
      <c r="S283" s="10"/>
      <c r="T283" s="10"/>
      <c r="U283" s="138"/>
      <c r="V283" s="9"/>
      <c r="AA283" s="12"/>
      <c r="AB283" s="12"/>
      <c r="AC283" s="12"/>
      <c r="AD283" s="12"/>
    </row>
    <row r="284" spans="5:30" s="8" customFormat="1" x14ac:dyDescent="0.25">
      <c r="E284" s="9"/>
      <c r="F284" s="10"/>
      <c r="S284" s="10"/>
      <c r="T284" s="10"/>
      <c r="U284" s="138"/>
      <c r="V284" s="9"/>
      <c r="AA284" s="12"/>
      <c r="AB284" s="12"/>
      <c r="AC284" s="12"/>
      <c r="AD284" s="12"/>
    </row>
    <row r="285" spans="5:30" s="8" customFormat="1" x14ac:dyDescent="0.25">
      <c r="E285" s="9"/>
      <c r="F285" s="10"/>
      <c r="S285" s="10"/>
      <c r="T285" s="10"/>
      <c r="U285" s="138"/>
      <c r="V285" s="9"/>
      <c r="AA285" s="12"/>
      <c r="AB285" s="12"/>
      <c r="AC285" s="12"/>
      <c r="AD285" s="12"/>
    </row>
    <row r="286" spans="5:30" s="8" customFormat="1" x14ac:dyDescent="0.25">
      <c r="E286" s="9"/>
      <c r="F286" s="10"/>
      <c r="S286" s="10"/>
      <c r="T286" s="10"/>
      <c r="U286" s="138"/>
      <c r="V286" s="9"/>
      <c r="AA286" s="12"/>
      <c r="AB286" s="12"/>
      <c r="AC286" s="12"/>
      <c r="AD286" s="12"/>
    </row>
    <row r="287" spans="5:30" s="8" customFormat="1" x14ac:dyDescent="0.25">
      <c r="E287" s="9"/>
      <c r="F287" s="10"/>
      <c r="S287" s="10"/>
      <c r="T287" s="10"/>
      <c r="U287" s="138"/>
      <c r="V287" s="9"/>
      <c r="AA287" s="12"/>
      <c r="AB287" s="12"/>
      <c r="AC287" s="12"/>
      <c r="AD287" s="12"/>
    </row>
    <row r="288" spans="5:30" s="8" customFormat="1" x14ac:dyDescent="0.25">
      <c r="E288" s="9"/>
      <c r="F288" s="10"/>
      <c r="S288" s="10"/>
      <c r="T288" s="10"/>
      <c r="U288" s="138"/>
      <c r="V288" s="9"/>
      <c r="AA288" s="12"/>
      <c r="AB288" s="12"/>
      <c r="AC288" s="12"/>
      <c r="AD288" s="12"/>
    </row>
    <row r="289" spans="5:30" s="8" customFormat="1" x14ac:dyDescent="0.25">
      <c r="E289" s="9"/>
      <c r="F289" s="10"/>
      <c r="S289" s="10"/>
      <c r="T289" s="10"/>
      <c r="U289" s="138"/>
      <c r="V289" s="9"/>
      <c r="AA289" s="12"/>
      <c r="AB289" s="12"/>
      <c r="AC289" s="12"/>
      <c r="AD289" s="12"/>
    </row>
    <row r="290" spans="5:30" s="8" customFormat="1" x14ac:dyDescent="0.25">
      <c r="E290" s="9"/>
      <c r="F290" s="10"/>
      <c r="S290" s="10"/>
      <c r="T290" s="10"/>
      <c r="U290" s="138"/>
      <c r="V290" s="9"/>
      <c r="AA290" s="12"/>
      <c r="AB290" s="12"/>
      <c r="AC290" s="12"/>
      <c r="AD290" s="12"/>
    </row>
    <row r="291" spans="5:30" s="8" customFormat="1" x14ac:dyDescent="0.25">
      <c r="E291" s="9"/>
      <c r="F291" s="10"/>
      <c r="S291" s="10"/>
      <c r="T291" s="10"/>
      <c r="U291" s="138"/>
      <c r="V291" s="9"/>
      <c r="AA291" s="12"/>
      <c r="AB291" s="12"/>
      <c r="AC291" s="12"/>
      <c r="AD291" s="12"/>
    </row>
    <row r="292" spans="5:30" s="8" customFormat="1" x14ac:dyDescent="0.25">
      <c r="E292" s="9"/>
      <c r="F292" s="10"/>
      <c r="S292" s="10"/>
      <c r="T292" s="10"/>
      <c r="U292" s="138"/>
      <c r="V292" s="9"/>
      <c r="AA292" s="12"/>
      <c r="AB292" s="12"/>
      <c r="AC292" s="12"/>
      <c r="AD292" s="12"/>
    </row>
    <row r="293" spans="5:30" s="8" customFormat="1" x14ac:dyDescent="0.25">
      <c r="E293" s="9"/>
      <c r="F293" s="10"/>
      <c r="S293" s="10"/>
      <c r="T293" s="10"/>
      <c r="U293" s="138"/>
      <c r="V293" s="9"/>
      <c r="AA293" s="12"/>
      <c r="AB293" s="12"/>
      <c r="AC293" s="12"/>
      <c r="AD293" s="12"/>
    </row>
    <row r="294" spans="5:30" s="8" customFormat="1" x14ac:dyDescent="0.25">
      <c r="E294" s="9"/>
      <c r="F294" s="10"/>
      <c r="S294" s="10"/>
      <c r="T294" s="10"/>
      <c r="U294" s="138"/>
      <c r="V294" s="9"/>
      <c r="AA294" s="12"/>
      <c r="AB294" s="12"/>
      <c r="AC294" s="12"/>
      <c r="AD294" s="12"/>
    </row>
    <row r="295" spans="5:30" s="8" customFormat="1" x14ac:dyDescent="0.25">
      <c r="E295" s="9"/>
      <c r="F295" s="10"/>
      <c r="S295" s="10"/>
      <c r="T295" s="10"/>
      <c r="U295" s="138"/>
      <c r="V295" s="9"/>
      <c r="AA295" s="12"/>
      <c r="AB295" s="12"/>
      <c r="AC295" s="12"/>
      <c r="AD295" s="12"/>
    </row>
    <row r="296" spans="5:30" s="8" customFormat="1" x14ac:dyDescent="0.25">
      <c r="E296" s="9"/>
      <c r="F296" s="10"/>
      <c r="S296" s="10"/>
      <c r="T296" s="10"/>
      <c r="U296" s="138"/>
      <c r="V296" s="9"/>
      <c r="AA296" s="12"/>
      <c r="AB296" s="12"/>
      <c r="AC296" s="12"/>
      <c r="AD296" s="12"/>
    </row>
    <row r="297" spans="5:30" s="8" customFormat="1" x14ac:dyDescent="0.25">
      <c r="E297" s="9"/>
      <c r="F297" s="10"/>
      <c r="S297" s="10"/>
      <c r="T297" s="10"/>
      <c r="U297" s="138"/>
      <c r="V297" s="9"/>
      <c r="AA297" s="12"/>
      <c r="AB297" s="12"/>
      <c r="AC297" s="12"/>
      <c r="AD297" s="12"/>
    </row>
    <row r="298" spans="5:30" s="8" customFormat="1" x14ac:dyDescent="0.25">
      <c r="E298" s="9"/>
      <c r="F298" s="10"/>
      <c r="S298" s="10"/>
      <c r="T298" s="10"/>
      <c r="U298" s="138"/>
      <c r="V298" s="9"/>
      <c r="AA298" s="12"/>
      <c r="AB298" s="12"/>
      <c r="AC298" s="12"/>
      <c r="AD298" s="12"/>
    </row>
    <row r="299" spans="5:30" s="8" customFormat="1" x14ac:dyDescent="0.25">
      <c r="E299" s="9"/>
      <c r="F299" s="10"/>
      <c r="S299" s="10"/>
      <c r="T299" s="10"/>
      <c r="U299" s="138"/>
      <c r="V299" s="9"/>
      <c r="AA299" s="12"/>
      <c r="AB299" s="12"/>
      <c r="AC299" s="12"/>
      <c r="AD299" s="12"/>
    </row>
    <row r="300" spans="5:30" s="8" customFormat="1" x14ac:dyDescent="0.25">
      <c r="E300" s="9"/>
      <c r="F300" s="10"/>
      <c r="S300" s="10"/>
      <c r="T300" s="10"/>
      <c r="U300" s="138"/>
      <c r="V300" s="9"/>
      <c r="AA300" s="12"/>
      <c r="AB300" s="12"/>
      <c r="AC300" s="12"/>
      <c r="AD300" s="12"/>
    </row>
    <row r="301" spans="5:30" s="8" customFormat="1" x14ac:dyDescent="0.25">
      <c r="E301" s="9"/>
      <c r="F301" s="10"/>
      <c r="S301" s="10"/>
      <c r="T301" s="10"/>
      <c r="U301" s="138"/>
      <c r="V301" s="9"/>
      <c r="AA301" s="12"/>
      <c r="AB301" s="12"/>
      <c r="AC301" s="12"/>
      <c r="AD301" s="12"/>
    </row>
    <row r="302" spans="5:30" s="8" customFormat="1" x14ac:dyDescent="0.25">
      <c r="E302" s="9"/>
      <c r="F302" s="10"/>
      <c r="S302" s="10"/>
      <c r="T302" s="10"/>
      <c r="U302" s="138"/>
      <c r="V302" s="9"/>
      <c r="AA302" s="12"/>
      <c r="AB302" s="12"/>
      <c r="AC302" s="12"/>
      <c r="AD302" s="12"/>
    </row>
    <row r="303" spans="5:30" s="8" customFormat="1" x14ac:dyDescent="0.25">
      <c r="E303" s="9"/>
      <c r="F303" s="10"/>
      <c r="S303" s="10"/>
      <c r="T303" s="10"/>
      <c r="U303" s="138"/>
      <c r="V303" s="9"/>
      <c r="AA303" s="12"/>
      <c r="AB303" s="12"/>
      <c r="AC303" s="12"/>
      <c r="AD303" s="12"/>
    </row>
    <row r="304" spans="5:30" s="8" customFormat="1" x14ac:dyDescent="0.25">
      <c r="E304" s="9"/>
      <c r="F304" s="10"/>
      <c r="S304" s="10"/>
      <c r="T304" s="10"/>
      <c r="U304" s="138"/>
      <c r="V304" s="9"/>
      <c r="AA304" s="12"/>
      <c r="AB304" s="12"/>
      <c r="AC304" s="12"/>
      <c r="AD304" s="12"/>
    </row>
    <row r="305" spans="5:30" s="8" customFormat="1" x14ac:dyDescent="0.25">
      <c r="E305" s="9"/>
      <c r="F305" s="10"/>
      <c r="S305" s="10"/>
      <c r="T305" s="10"/>
      <c r="U305" s="138"/>
      <c r="V305" s="9"/>
      <c r="AA305" s="12"/>
      <c r="AB305" s="12"/>
      <c r="AC305" s="12"/>
      <c r="AD305" s="12"/>
    </row>
    <row r="306" spans="5:30" s="8" customFormat="1" x14ac:dyDescent="0.25">
      <c r="E306" s="9"/>
      <c r="F306" s="10"/>
      <c r="S306" s="10"/>
      <c r="T306" s="10"/>
      <c r="U306" s="138"/>
      <c r="V306" s="9"/>
      <c r="AA306" s="12"/>
      <c r="AB306" s="12"/>
      <c r="AC306" s="12"/>
      <c r="AD306" s="12"/>
    </row>
    <row r="307" spans="5:30" s="8" customFormat="1" x14ac:dyDescent="0.25">
      <c r="E307" s="9"/>
      <c r="F307" s="10"/>
      <c r="S307" s="10"/>
      <c r="T307" s="10"/>
      <c r="U307" s="138"/>
      <c r="V307" s="9"/>
      <c r="AA307" s="12"/>
      <c r="AB307" s="12"/>
      <c r="AC307" s="12"/>
      <c r="AD307" s="12"/>
    </row>
    <row r="308" spans="5:30" s="8" customFormat="1" x14ac:dyDescent="0.25">
      <c r="E308" s="9"/>
      <c r="F308" s="10"/>
      <c r="S308" s="10"/>
      <c r="T308" s="10"/>
      <c r="U308" s="138"/>
      <c r="V308" s="9"/>
      <c r="AA308" s="12"/>
      <c r="AB308" s="12"/>
      <c r="AC308" s="12"/>
      <c r="AD308" s="12"/>
    </row>
    <row r="309" spans="5:30" s="8" customFormat="1" x14ac:dyDescent="0.25">
      <c r="E309" s="9"/>
      <c r="F309" s="10"/>
      <c r="S309" s="10"/>
      <c r="T309" s="10"/>
      <c r="U309" s="138"/>
      <c r="V309" s="9"/>
      <c r="AA309" s="12"/>
      <c r="AB309" s="12"/>
      <c r="AC309" s="12"/>
      <c r="AD309" s="12"/>
    </row>
    <row r="310" spans="5:30" s="8" customFormat="1" x14ac:dyDescent="0.25">
      <c r="E310" s="9"/>
      <c r="F310" s="10"/>
      <c r="S310" s="10"/>
      <c r="T310" s="10"/>
      <c r="U310" s="138"/>
      <c r="V310" s="9"/>
      <c r="AA310" s="12"/>
      <c r="AB310" s="12"/>
      <c r="AC310" s="12"/>
      <c r="AD310" s="12"/>
    </row>
    <row r="311" spans="5:30" s="8" customFormat="1" x14ac:dyDescent="0.25">
      <c r="E311" s="9"/>
      <c r="F311" s="10"/>
      <c r="S311" s="10"/>
      <c r="T311" s="10"/>
      <c r="U311" s="138"/>
      <c r="V311" s="9"/>
      <c r="AA311" s="12"/>
      <c r="AB311" s="12"/>
      <c r="AC311" s="12"/>
      <c r="AD311" s="12"/>
    </row>
    <row r="312" spans="5:30" s="8" customFormat="1" x14ac:dyDescent="0.25">
      <c r="E312" s="9"/>
      <c r="F312" s="10"/>
      <c r="S312" s="10"/>
      <c r="T312" s="10"/>
      <c r="U312" s="138"/>
      <c r="V312" s="9"/>
      <c r="AA312" s="12"/>
      <c r="AB312" s="12"/>
      <c r="AC312" s="12"/>
      <c r="AD312" s="12"/>
    </row>
    <row r="313" spans="5:30" s="8" customFormat="1" x14ac:dyDescent="0.25">
      <c r="E313" s="9"/>
      <c r="F313" s="10"/>
      <c r="S313" s="10"/>
      <c r="T313" s="10"/>
      <c r="U313" s="138"/>
      <c r="V313" s="9"/>
      <c r="AA313" s="12"/>
      <c r="AB313" s="12"/>
      <c r="AC313" s="12"/>
      <c r="AD313" s="12"/>
    </row>
    <row r="314" spans="5:30" s="8" customFormat="1" x14ac:dyDescent="0.25">
      <c r="E314" s="9"/>
      <c r="F314" s="10"/>
      <c r="S314" s="10"/>
      <c r="T314" s="10"/>
      <c r="U314" s="138"/>
      <c r="V314" s="9"/>
      <c r="AA314" s="12"/>
      <c r="AB314" s="12"/>
      <c r="AC314" s="12"/>
      <c r="AD314" s="12"/>
    </row>
    <row r="315" spans="5:30" s="8" customFormat="1" x14ac:dyDescent="0.25">
      <c r="E315" s="9"/>
      <c r="F315" s="10"/>
      <c r="S315" s="10"/>
      <c r="T315" s="10"/>
      <c r="U315" s="138"/>
      <c r="V315" s="9"/>
      <c r="AA315" s="12"/>
      <c r="AB315" s="12"/>
      <c r="AC315" s="12"/>
      <c r="AD315" s="12"/>
    </row>
    <row r="316" spans="5:30" s="8" customFormat="1" x14ac:dyDescent="0.25">
      <c r="E316" s="9"/>
      <c r="F316" s="10"/>
      <c r="S316" s="10"/>
      <c r="T316" s="10"/>
      <c r="U316" s="138"/>
      <c r="V316" s="9"/>
      <c r="AA316" s="12"/>
      <c r="AB316" s="12"/>
      <c r="AC316" s="12"/>
      <c r="AD316" s="12"/>
    </row>
    <row r="317" spans="5:30" s="8" customFormat="1" x14ac:dyDescent="0.25">
      <c r="E317" s="9"/>
      <c r="F317" s="10"/>
      <c r="S317" s="10"/>
      <c r="T317" s="10"/>
      <c r="U317" s="138"/>
      <c r="V317" s="9"/>
      <c r="AA317" s="12"/>
      <c r="AB317" s="12"/>
      <c r="AC317" s="12"/>
      <c r="AD317" s="12"/>
    </row>
    <row r="318" spans="5:30" s="8" customFormat="1" x14ac:dyDescent="0.25">
      <c r="E318" s="9"/>
      <c r="F318" s="10"/>
      <c r="S318" s="10"/>
      <c r="T318" s="10"/>
      <c r="U318" s="138"/>
      <c r="V318" s="9"/>
      <c r="AA318" s="12"/>
      <c r="AB318" s="12"/>
      <c r="AC318" s="12"/>
      <c r="AD318" s="12"/>
    </row>
    <row r="319" spans="5:30" s="8" customFormat="1" x14ac:dyDescent="0.25">
      <c r="E319" s="9"/>
      <c r="F319" s="10"/>
      <c r="S319" s="10"/>
      <c r="T319" s="10"/>
      <c r="U319" s="138"/>
      <c r="V319" s="9"/>
      <c r="AA319" s="12"/>
      <c r="AB319" s="12"/>
      <c r="AC319" s="12"/>
      <c r="AD319" s="12"/>
    </row>
    <row r="320" spans="5:30" s="8" customFormat="1" x14ac:dyDescent="0.25">
      <c r="E320" s="9"/>
      <c r="F320" s="10"/>
      <c r="S320" s="10"/>
      <c r="T320" s="10"/>
      <c r="U320" s="138"/>
      <c r="V320" s="9"/>
      <c r="AA320" s="12"/>
      <c r="AB320" s="12"/>
      <c r="AC320" s="12"/>
      <c r="AD320" s="12"/>
    </row>
    <row r="321" spans="5:30" s="8" customFormat="1" x14ac:dyDescent="0.25">
      <c r="E321" s="9"/>
      <c r="F321" s="10"/>
      <c r="S321" s="10"/>
      <c r="T321" s="10"/>
      <c r="U321" s="138"/>
      <c r="V321" s="9"/>
      <c r="AA321" s="12"/>
      <c r="AB321" s="12"/>
      <c r="AC321" s="12"/>
      <c r="AD321" s="12"/>
    </row>
    <row r="322" spans="5:30" s="8" customFormat="1" x14ac:dyDescent="0.25">
      <c r="E322" s="9"/>
      <c r="F322" s="10"/>
      <c r="S322" s="10"/>
      <c r="T322" s="10"/>
      <c r="U322" s="138"/>
      <c r="V322" s="9"/>
      <c r="AA322" s="12"/>
      <c r="AB322" s="12"/>
      <c r="AC322" s="12"/>
      <c r="AD322" s="12"/>
    </row>
    <row r="323" spans="5:30" s="8" customFormat="1" x14ac:dyDescent="0.25">
      <c r="E323" s="9"/>
      <c r="F323" s="10"/>
      <c r="S323" s="10"/>
      <c r="T323" s="10"/>
      <c r="U323" s="138"/>
      <c r="V323" s="9"/>
      <c r="AA323" s="12"/>
      <c r="AB323" s="12"/>
      <c r="AC323" s="12"/>
      <c r="AD323" s="12"/>
    </row>
    <row r="324" spans="5:30" s="8" customFormat="1" x14ac:dyDescent="0.25">
      <c r="E324" s="9"/>
      <c r="F324" s="10"/>
      <c r="S324" s="10"/>
      <c r="T324" s="10"/>
      <c r="U324" s="138"/>
      <c r="V324" s="9"/>
      <c r="AA324" s="12"/>
      <c r="AB324" s="12"/>
      <c r="AC324" s="12"/>
      <c r="AD324" s="12"/>
    </row>
    <row r="325" spans="5:30" s="8" customFormat="1" x14ac:dyDescent="0.25">
      <c r="E325" s="9"/>
      <c r="F325" s="10"/>
      <c r="S325" s="10"/>
      <c r="T325" s="10"/>
      <c r="U325" s="138"/>
      <c r="V325" s="9"/>
      <c r="AA325" s="12"/>
      <c r="AB325" s="12"/>
      <c r="AC325" s="12"/>
      <c r="AD325" s="12"/>
    </row>
    <row r="326" spans="5:30" s="8" customFormat="1" x14ac:dyDescent="0.25">
      <c r="E326" s="9"/>
      <c r="F326" s="10"/>
      <c r="S326" s="10"/>
      <c r="T326" s="10"/>
      <c r="U326" s="138"/>
      <c r="V326" s="9"/>
      <c r="AA326" s="12"/>
      <c r="AB326" s="12"/>
      <c r="AC326" s="12"/>
      <c r="AD326" s="12"/>
    </row>
    <row r="327" spans="5:30" s="8" customFormat="1" x14ac:dyDescent="0.25">
      <c r="E327" s="9"/>
      <c r="F327" s="10"/>
      <c r="S327" s="10"/>
      <c r="T327" s="10"/>
      <c r="U327" s="138"/>
      <c r="V327" s="9"/>
      <c r="AA327" s="12"/>
      <c r="AB327" s="12"/>
      <c r="AC327" s="12"/>
      <c r="AD327" s="12"/>
    </row>
    <row r="328" spans="5:30" s="8" customFormat="1" x14ac:dyDescent="0.25">
      <c r="E328" s="9"/>
      <c r="F328" s="10"/>
      <c r="S328" s="10"/>
      <c r="T328" s="10"/>
      <c r="U328" s="138"/>
      <c r="V328" s="9"/>
      <c r="AA328" s="12"/>
      <c r="AB328" s="12"/>
      <c r="AC328" s="12"/>
      <c r="AD328" s="12"/>
    </row>
    <row r="329" spans="5:30" s="8" customFormat="1" x14ac:dyDescent="0.25">
      <c r="E329" s="9"/>
      <c r="F329" s="10"/>
      <c r="S329" s="10"/>
      <c r="T329" s="10"/>
      <c r="U329" s="138"/>
      <c r="V329" s="9"/>
      <c r="AA329" s="12"/>
      <c r="AB329" s="12"/>
      <c r="AC329" s="12"/>
      <c r="AD329" s="12"/>
    </row>
    <row r="330" spans="5:30" s="8" customFormat="1" x14ac:dyDescent="0.25">
      <c r="E330" s="9"/>
      <c r="F330" s="10"/>
      <c r="S330" s="10"/>
      <c r="T330" s="10"/>
      <c r="U330" s="138"/>
      <c r="V330" s="9"/>
      <c r="AA330" s="12"/>
      <c r="AB330" s="12"/>
      <c r="AC330" s="12"/>
      <c r="AD330" s="12"/>
    </row>
    <row r="331" spans="5:30" s="8" customFormat="1" x14ac:dyDescent="0.25">
      <c r="E331" s="9"/>
      <c r="F331" s="10"/>
      <c r="S331" s="10"/>
      <c r="T331" s="10"/>
      <c r="U331" s="138"/>
      <c r="V331" s="9"/>
      <c r="AA331" s="12"/>
      <c r="AB331" s="12"/>
      <c r="AC331" s="12"/>
      <c r="AD331" s="12"/>
    </row>
    <row r="332" spans="5:30" s="8" customFormat="1" x14ac:dyDescent="0.25">
      <c r="E332" s="9"/>
      <c r="F332" s="10"/>
      <c r="S332" s="10"/>
      <c r="T332" s="10"/>
      <c r="U332" s="138"/>
      <c r="V332" s="9"/>
      <c r="AA332" s="12"/>
      <c r="AB332" s="12"/>
      <c r="AC332" s="12"/>
      <c r="AD332" s="12"/>
    </row>
    <row r="333" spans="5:30" s="8" customFormat="1" x14ac:dyDescent="0.25">
      <c r="E333" s="9"/>
      <c r="F333" s="10"/>
      <c r="S333" s="10"/>
      <c r="T333" s="10"/>
      <c r="U333" s="138"/>
      <c r="V333" s="9"/>
      <c r="AA333" s="12"/>
      <c r="AB333" s="12"/>
      <c r="AC333" s="12"/>
      <c r="AD333" s="12"/>
    </row>
    <row r="334" spans="5:30" s="8" customFormat="1" x14ac:dyDescent="0.25">
      <c r="E334" s="9"/>
      <c r="F334" s="10"/>
      <c r="S334" s="10"/>
      <c r="T334" s="10"/>
      <c r="U334" s="138"/>
      <c r="V334" s="9"/>
      <c r="AA334" s="12"/>
      <c r="AB334" s="12"/>
      <c r="AC334" s="12"/>
      <c r="AD334" s="12"/>
    </row>
    <row r="335" spans="5:30" s="8" customFormat="1" x14ac:dyDescent="0.25">
      <c r="E335" s="9"/>
      <c r="F335" s="10"/>
      <c r="S335" s="10"/>
      <c r="T335" s="10"/>
      <c r="U335" s="138"/>
      <c r="V335" s="9"/>
      <c r="AA335" s="12"/>
      <c r="AB335" s="12"/>
      <c r="AC335" s="12"/>
      <c r="AD335" s="12"/>
    </row>
    <row r="336" spans="5:30" s="8" customFormat="1" x14ac:dyDescent="0.25">
      <c r="E336" s="9"/>
      <c r="F336" s="10"/>
      <c r="S336" s="10"/>
      <c r="T336" s="10"/>
      <c r="U336" s="138"/>
      <c r="V336" s="9"/>
      <c r="AA336" s="12"/>
      <c r="AB336" s="12"/>
      <c r="AC336" s="12"/>
      <c r="AD336" s="12"/>
    </row>
    <row r="337" spans="5:30" s="8" customFormat="1" x14ac:dyDescent="0.25">
      <c r="E337" s="9"/>
      <c r="F337" s="10"/>
      <c r="S337" s="10"/>
      <c r="T337" s="10"/>
      <c r="U337" s="138"/>
      <c r="V337" s="9"/>
      <c r="AA337" s="12"/>
      <c r="AB337" s="12"/>
      <c r="AC337" s="12"/>
      <c r="AD337" s="12"/>
    </row>
    <row r="338" spans="5:30" s="8" customFormat="1" x14ac:dyDescent="0.25">
      <c r="E338" s="9"/>
      <c r="F338" s="10"/>
      <c r="S338" s="10"/>
      <c r="T338" s="10"/>
      <c r="U338" s="138"/>
      <c r="V338" s="9"/>
      <c r="AA338" s="12"/>
      <c r="AB338" s="12"/>
      <c r="AC338" s="12"/>
      <c r="AD338" s="12"/>
    </row>
    <row r="339" spans="5:30" s="8" customFormat="1" x14ac:dyDescent="0.25">
      <c r="E339" s="9"/>
      <c r="F339" s="10"/>
      <c r="S339" s="10"/>
      <c r="T339" s="10"/>
      <c r="U339" s="138"/>
      <c r="V339" s="9"/>
      <c r="AA339" s="12"/>
      <c r="AB339" s="12"/>
      <c r="AC339" s="12"/>
      <c r="AD339" s="12"/>
    </row>
    <row r="340" spans="5:30" s="8" customFormat="1" x14ac:dyDescent="0.25">
      <c r="E340" s="9"/>
      <c r="F340" s="10"/>
      <c r="S340" s="10"/>
      <c r="T340" s="10"/>
      <c r="U340" s="138"/>
      <c r="V340" s="9"/>
      <c r="AA340" s="12"/>
      <c r="AB340" s="12"/>
      <c r="AC340" s="12"/>
      <c r="AD340" s="12"/>
    </row>
    <row r="341" spans="5:30" s="8" customFormat="1" x14ac:dyDescent="0.25">
      <c r="E341" s="9"/>
      <c r="F341" s="10"/>
      <c r="S341" s="10"/>
      <c r="T341" s="10"/>
      <c r="U341" s="138"/>
      <c r="V341" s="9"/>
      <c r="AA341" s="12"/>
      <c r="AB341" s="12"/>
      <c r="AC341" s="12"/>
      <c r="AD341" s="12"/>
    </row>
    <row r="342" spans="5:30" s="8" customFormat="1" x14ac:dyDescent="0.25">
      <c r="E342" s="9"/>
      <c r="F342" s="10"/>
      <c r="S342" s="10"/>
      <c r="T342" s="10"/>
      <c r="U342" s="138"/>
      <c r="V342" s="9"/>
      <c r="AA342" s="12"/>
      <c r="AB342" s="12"/>
      <c r="AC342" s="12"/>
      <c r="AD342" s="12"/>
    </row>
    <row r="343" spans="5:30" s="8" customFormat="1" x14ac:dyDescent="0.25">
      <c r="E343" s="9"/>
      <c r="F343" s="10"/>
      <c r="S343" s="10"/>
      <c r="T343" s="10"/>
      <c r="U343" s="138"/>
      <c r="V343" s="9"/>
      <c r="AA343" s="12"/>
      <c r="AB343" s="12"/>
      <c r="AC343" s="12"/>
      <c r="AD343" s="12"/>
    </row>
    <row r="344" spans="5:30" s="8" customFormat="1" x14ac:dyDescent="0.25">
      <c r="E344" s="9"/>
      <c r="F344" s="10"/>
      <c r="S344" s="10"/>
      <c r="T344" s="10"/>
      <c r="U344" s="138"/>
      <c r="V344" s="9"/>
      <c r="AA344" s="12"/>
      <c r="AB344" s="12"/>
      <c r="AC344" s="12"/>
      <c r="AD344" s="12"/>
    </row>
    <row r="345" spans="5:30" s="8" customFormat="1" x14ac:dyDescent="0.25">
      <c r="E345" s="9"/>
      <c r="F345" s="10"/>
      <c r="S345" s="10"/>
      <c r="T345" s="10"/>
      <c r="U345" s="138"/>
      <c r="V345" s="9"/>
      <c r="AA345" s="12"/>
      <c r="AB345" s="12"/>
      <c r="AC345" s="12"/>
      <c r="AD345" s="12"/>
    </row>
    <row r="346" spans="5:30" s="8" customFormat="1" x14ac:dyDescent="0.25">
      <c r="E346" s="9"/>
      <c r="F346" s="10"/>
      <c r="S346" s="10"/>
      <c r="T346" s="10"/>
      <c r="U346" s="138"/>
      <c r="V346" s="9"/>
      <c r="AA346" s="12"/>
      <c r="AB346" s="12"/>
      <c r="AC346" s="12"/>
      <c r="AD346" s="12"/>
    </row>
    <row r="347" spans="5:30" s="8" customFormat="1" x14ac:dyDescent="0.25">
      <c r="E347" s="9"/>
      <c r="F347" s="10"/>
      <c r="S347" s="10"/>
      <c r="T347" s="10"/>
      <c r="U347" s="138"/>
      <c r="V347" s="9"/>
      <c r="AA347" s="12"/>
      <c r="AB347" s="12"/>
      <c r="AC347" s="12"/>
      <c r="AD347" s="12"/>
    </row>
    <row r="348" spans="5:30" s="8" customFormat="1" x14ac:dyDescent="0.25">
      <c r="E348" s="9"/>
      <c r="F348" s="10"/>
      <c r="S348" s="10"/>
      <c r="T348" s="10"/>
      <c r="U348" s="138"/>
      <c r="V348" s="9"/>
      <c r="AA348" s="12"/>
      <c r="AB348" s="12"/>
      <c r="AC348" s="12"/>
      <c r="AD348" s="12"/>
    </row>
    <row r="349" spans="5:30" s="8" customFormat="1" x14ac:dyDescent="0.25">
      <c r="E349" s="9"/>
      <c r="F349" s="10"/>
      <c r="S349" s="10"/>
      <c r="T349" s="10"/>
      <c r="U349" s="138"/>
      <c r="V349" s="9"/>
      <c r="AA349" s="12"/>
      <c r="AB349" s="12"/>
      <c r="AC349" s="12"/>
      <c r="AD349" s="12"/>
    </row>
    <row r="350" spans="5:30" s="8" customFormat="1" x14ac:dyDescent="0.25">
      <c r="E350" s="9"/>
      <c r="F350" s="10"/>
      <c r="S350" s="10"/>
      <c r="T350" s="10"/>
      <c r="U350" s="138"/>
      <c r="V350" s="9"/>
      <c r="AA350" s="12"/>
      <c r="AB350" s="12"/>
      <c r="AC350" s="12"/>
      <c r="AD350" s="12"/>
    </row>
    <row r="351" spans="5:30" s="8" customFormat="1" x14ac:dyDescent="0.25">
      <c r="E351" s="9"/>
      <c r="F351" s="10"/>
      <c r="S351" s="10"/>
      <c r="T351" s="10"/>
      <c r="U351" s="138"/>
      <c r="V351" s="9"/>
      <c r="AA351" s="12"/>
      <c r="AB351" s="12"/>
      <c r="AC351" s="12"/>
      <c r="AD351" s="12"/>
    </row>
    <row r="352" spans="5:30" s="8" customFormat="1" x14ac:dyDescent="0.25">
      <c r="E352" s="9"/>
      <c r="F352" s="10"/>
      <c r="S352" s="10"/>
      <c r="T352" s="10"/>
      <c r="U352" s="138"/>
      <c r="V352" s="9"/>
      <c r="AA352" s="12"/>
      <c r="AB352" s="12"/>
      <c r="AC352" s="12"/>
      <c r="AD352" s="12"/>
    </row>
    <row r="353" spans="5:30" s="8" customFormat="1" x14ac:dyDescent="0.25">
      <c r="E353" s="9"/>
      <c r="F353" s="10"/>
      <c r="S353" s="10"/>
      <c r="T353" s="10"/>
      <c r="U353" s="138"/>
      <c r="V353" s="9"/>
      <c r="AA353" s="12"/>
      <c r="AB353" s="12"/>
      <c r="AC353" s="12"/>
      <c r="AD353" s="12"/>
    </row>
    <row r="354" spans="5:30" s="8" customFormat="1" x14ac:dyDescent="0.25">
      <c r="E354" s="9"/>
      <c r="F354" s="10"/>
      <c r="S354" s="10"/>
      <c r="T354" s="10"/>
      <c r="U354" s="138"/>
      <c r="V354" s="9"/>
      <c r="AA354" s="12"/>
      <c r="AB354" s="12"/>
      <c r="AC354" s="12"/>
      <c r="AD354" s="12"/>
    </row>
    <row r="355" spans="5:30" s="8" customFormat="1" x14ac:dyDescent="0.25">
      <c r="E355" s="9"/>
      <c r="F355" s="10"/>
      <c r="S355" s="10"/>
      <c r="T355" s="10"/>
      <c r="U355" s="138"/>
      <c r="V355" s="9"/>
      <c r="AA355" s="12"/>
      <c r="AB355" s="12"/>
      <c r="AC355" s="12"/>
      <c r="AD355" s="12"/>
    </row>
    <row r="356" spans="5:30" s="8" customFormat="1" x14ac:dyDescent="0.25">
      <c r="E356" s="9"/>
      <c r="F356" s="10"/>
      <c r="S356" s="10"/>
      <c r="T356" s="10"/>
      <c r="U356" s="138"/>
      <c r="V356" s="9"/>
      <c r="AA356" s="12"/>
      <c r="AB356" s="12"/>
      <c r="AC356" s="12"/>
      <c r="AD356" s="12"/>
    </row>
    <row r="357" spans="5:30" s="8" customFormat="1" x14ac:dyDescent="0.25">
      <c r="E357" s="9"/>
      <c r="F357" s="10"/>
      <c r="S357" s="10"/>
      <c r="T357" s="10"/>
      <c r="U357" s="138"/>
      <c r="V357" s="9"/>
      <c r="AA357" s="12"/>
      <c r="AB357" s="12"/>
      <c r="AC357" s="12"/>
      <c r="AD357" s="12"/>
    </row>
    <row r="358" spans="5:30" s="8" customFormat="1" x14ac:dyDescent="0.25">
      <c r="E358" s="9"/>
      <c r="F358" s="10"/>
      <c r="S358" s="10"/>
      <c r="T358" s="10"/>
      <c r="U358" s="138"/>
      <c r="V358" s="9"/>
      <c r="AA358" s="12"/>
      <c r="AB358" s="12"/>
      <c r="AC358" s="12"/>
      <c r="AD358" s="12"/>
    </row>
    <row r="359" spans="5:30" s="8" customFormat="1" x14ac:dyDescent="0.25">
      <c r="E359" s="9"/>
      <c r="F359" s="10"/>
      <c r="S359" s="10"/>
      <c r="T359" s="10"/>
      <c r="U359" s="138"/>
      <c r="V359" s="9"/>
      <c r="AA359" s="12"/>
      <c r="AB359" s="12"/>
      <c r="AC359" s="12"/>
      <c r="AD359" s="12"/>
    </row>
    <row r="360" spans="5:30" s="8" customFormat="1" x14ac:dyDescent="0.25">
      <c r="E360" s="9"/>
      <c r="F360" s="10"/>
      <c r="S360" s="10"/>
      <c r="T360" s="10"/>
      <c r="U360" s="138"/>
      <c r="V360" s="9"/>
      <c r="AA360" s="12"/>
      <c r="AB360" s="12"/>
      <c r="AC360" s="12"/>
      <c r="AD360" s="12"/>
    </row>
    <row r="361" spans="5:30" s="8" customFormat="1" x14ac:dyDescent="0.25">
      <c r="E361" s="9"/>
      <c r="F361" s="10"/>
      <c r="S361" s="10"/>
      <c r="T361" s="10"/>
      <c r="U361" s="138"/>
      <c r="V361" s="9"/>
      <c r="AA361" s="12"/>
      <c r="AB361" s="12"/>
      <c r="AC361" s="12"/>
      <c r="AD361" s="12"/>
    </row>
    <row r="362" spans="5:30" s="8" customFormat="1" x14ac:dyDescent="0.25">
      <c r="E362" s="9"/>
      <c r="F362" s="10"/>
      <c r="S362" s="10"/>
      <c r="T362" s="10"/>
      <c r="U362" s="138"/>
      <c r="V362" s="9"/>
      <c r="AA362" s="12"/>
      <c r="AB362" s="12"/>
      <c r="AC362" s="12"/>
      <c r="AD362" s="12"/>
    </row>
    <row r="363" spans="5:30" s="8" customFormat="1" x14ac:dyDescent="0.25">
      <c r="E363" s="9"/>
      <c r="F363" s="10"/>
      <c r="S363" s="10"/>
      <c r="T363" s="10"/>
      <c r="U363" s="138"/>
      <c r="V363" s="9"/>
      <c r="AA363" s="12"/>
      <c r="AB363" s="12"/>
      <c r="AC363" s="12"/>
      <c r="AD363" s="12"/>
    </row>
    <row r="364" spans="5:30" s="8" customFormat="1" x14ac:dyDescent="0.25">
      <c r="E364" s="9"/>
      <c r="F364" s="10"/>
      <c r="S364" s="10"/>
      <c r="T364" s="10"/>
      <c r="U364" s="138"/>
      <c r="V364" s="9"/>
      <c r="AA364" s="12"/>
      <c r="AB364" s="12"/>
      <c r="AC364" s="12"/>
      <c r="AD364" s="12"/>
    </row>
    <row r="365" spans="5:30" s="8" customFormat="1" x14ac:dyDescent="0.25">
      <c r="E365" s="9"/>
      <c r="F365" s="10"/>
      <c r="S365" s="10"/>
      <c r="T365" s="10"/>
      <c r="U365" s="138"/>
      <c r="V365" s="9"/>
      <c r="AA365" s="12"/>
      <c r="AB365" s="12"/>
      <c r="AC365" s="12"/>
      <c r="AD365" s="12"/>
    </row>
    <row r="366" spans="5:30" s="8" customFormat="1" x14ac:dyDescent="0.25">
      <c r="E366" s="9"/>
      <c r="F366" s="10"/>
      <c r="S366" s="10"/>
      <c r="T366" s="10"/>
      <c r="U366" s="138"/>
      <c r="V366" s="9"/>
      <c r="AA366" s="12"/>
      <c r="AB366" s="12"/>
      <c r="AC366" s="12"/>
      <c r="AD366" s="12"/>
    </row>
    <row r="367" spans="5:30" s="8" customFormat="1" x14ac:dyDescent="0.25">
      <c r="E367" s="9"/>
      <c r="F367" s="10"/>
      <c r="S367" s="10"/>
      <c r="T367" s="10"/>
      <c r="U367" s="138"/>
      <c r="V367" s="9"/>
      <c r="AA367" s="12"/>
      <c r="AB367" s="12"/>
      <c r="AC367" s="12"/>
      <c r="AD367" s="12"/>
    </row>
    <row r="368" spans="5:30" s="8" customFormat="1" x14ac:dyDescent="0.25">
      <c r="E368" s="9"/>
      <c r="F368" s="10"/>
      <c r="S368" s="10"/>
      <c r="T368" s="10"/>
      <c r="U368" s="138"/>
      <c r="V368" s="9"/>
      <c r="AA368" s="12"/>
      <c r="AB368" s="12"/>
      <c r="AC368" s="12"/>
      <c r="AD368" s="12"/>
    </row>
    <row r="369" spans="5:30" s="8" customFormat="1" x14ac:dyDescent="0.25">
      <c r="E369" s="9"/>
      <c r="F369" s="10"/>
      <c r="S369" s="10"/>
      <c r="T369" s="10"/>
      <c r="U369" s="138"/>
      <c r="V369" s="9"/>
      <c r="AA369" s="12"/>
      <c r="AB369" s="12"/>
      <c r="AC369" s="12"/>
      <c r="AD369" s="12"/>
    </row>
    <row r="370" spans="5:30" s="8" customFormat="1" x14ac:dyDescent="0.25">
      <c r="E370" s="9"/>
      <c r="F370" s="10"/>
      <c r="S370" s="10"/>
      <c r="T370" s="10"/>
      <c r="U370" s="138"/>
      <c r="V370" s="9"/>
      <c r="AA370" s="12"/>
      <c r="AB370" s="12"/>
      <c r="AC370" s="12"/>
      <c r="AD370" s="12"/>
    </row>
    <row r="371" spans="5:30" s="8" customFormat="1" x14ac:dyDescent="0.25">
      <c r="E371" s="9"/>
      <c r="F371" s="10"/>
      <c r="S371" s="10"/>
      <c r="T371" s="10"/>
      <c r="U371" s="138"/>
      <c r="V371" s="9"/>
      <c r="AA371" s="12"/>
      <c r="AB371" s="12"/>
      <c r="AC371" s="12"/>
      <c r="AD371" s="12"/>
    </row>
    <row r="372" spans="5:30" s="8" customFormat="1" x14ac:dyDescent="0.25">
      <c r="E372" s="9"/>
      <c r="F372" s="10"/>
      <c r="S372" s="10"/>
      <c r="T372" s="10"/>
      <c r="U372" s="138"/>
      <c r="V372" s="9"/>
      <c r="AA372" s="12"/>
      <c r="AB372" s="12"/>
      <c r="AC372" s="12"/>
      <c r="AD372" s="12"/>
    </row>
    <row r="373" spans="5:30" s="8" customFormat="1" x14ac:dyDescent="0.25">
      <c r="E373" s="9"/>
      <c r="F373" s="10"/>
      <c r="S373" s="10"/>
      <c r="T373" s="10"/>
      <c r="U373" s="138"/>
      <c r="V373" s="9"/>
      <c r="AA373" s="12"/>
      <c r="AB373" s="12"/>
      <c r="AC373" s="12"/>
      <c r="AD373" s="12"/>
    </row>
    <row r="374" spans="5:30" s="8" customFormat="1" x14ac:dyDescent="0.25">
      <c r="E374" s="9"/>
      <c r="F374" s="10"/>
      <c r="S374" s="10"/>
      <c r="T374" s="10"/>
      <c r="U374" s="138"/>
      <c r="V374" s="9"/>
      <c r="AA374" s="12"/>
      <c r="AB374" s="12"/>
      <c r="AC374" s="12"/>
      <c r="AD374" s="12"/>
    </row>
    <row r="375" spans="5:30" s="8" customFormat="1" x14ac:dyDescent="0.25">
      <c r="E375" s="9"/>
      <c r="F375" s="10"/>
      <c r="S375" s="10"/>
      <c r="T375" s="10"/>
      <c r="U375" s="138"/>
      <c r="V375" s="9"/>
      <c r="AA375" s="12"/>
      <c r="AB375" s="12"/>
      <c r="AC375" s="12"/>
      <c r="AD375" s="12"/>
    </row>
    <row r="376" spans="5:30" s="8" customFormat="1" x14ac:dyDescent="0.25">
      <c r="E376" s="9"/>
      <c r="F376" s="10"/>
      <c r="S376" s="10"/>
      <c r="T376" s="10"/>
      <c r="U376" s="138"/>
      <c r="V376" s="9"/>
      <c r="AA376" s="12"/>
      <c r="AB376" s="12"/>
      <c r="AC376" s="12"/>
      <c r="AD376" s="12"/>
    </row>
    <row r="377" spans="5:30" s="8" customFormat="1" x14ac:dyDescent="0.25">
      <c r="E377" s="9"/>
      <c r="F377" s="10"/>
      <c r="S377" s="10"/>
      <c r="T377" s="10"/>
      <c r="U377" s="138"/>
      <c r="V377" s="9"/>
      <c r="AA377" s="12"/>
      <c r="AB377" s="12"/>
      <c r="AC377" s="12"/>
      <c r="AD377" s="12"/>
    </row>
    <row r="378" spans="5:30" s="8" customFormat="1" x14ac:dyDescent="0.25">
      <c r="E378" s="9"/>
      <c r="F378" s="10"/>
      <c r="S378" s="10"/>
      <c r="T378" s="10"/>
      <c r="U378" s="138"/>
      <c r="V378" s="9"/>
      <c r="AA378" s="12"/>
      <c r="AB378" s="12"/>
      <c r="AC378" s="12"/>
      <c r="AD378" s="12"/>
    </row>
    <row r="379" spans="5:30" s="8" customFormat="1" x14ac:dyDescent="0.25">
      <c r="E379" s="9"/>
      <c r="F379" s="10"/>
      <c r="S379" s="10"/>
      <c r="T379" s="10"/>
      <c r="U379" s="138"/>
      <c r="V379" s="9"/>
      <c r="AA379" s="12"/>
      <c r="AB379" s="12"/>
      <c r="AC379" s="12"/>
      <c r="AD379" s="12"/>
    </row>
    <row r="380" spans="5:30" s="8" customFormat="1" x14ac:dyDescent="0.25">
      <c r="E380" s="9"/>
      <c r="F380" s="10"/>
      <c r="S380" s="10"/>
      <c r="T380" s="10"/>
      <c r="U380" s="138"/>
      <c r="V380" s="9"/>
      <c r="AA380" s="12"/>
      <c r="AB380" s="12"/>
      <c r="AC380" s="12"/>
      <c r="AD380" s="12"/>
    </row>
    <row r="381" spans="5:30" s="8" customFormat="1" x14ac:dyDescent="0.25">
      <c r="E381" s="9"/>
      <c r="F381" s="10"/>
      <c r="S381" s="10"/>
      <c r="T381" s="10"/>
      <c r="U381" s="138"/>
      <c r="V381" s="9"/>
      <c r="AA381" s="12"/>
      <c r="AB381" s="12"/>
      <c r="AC381" s="12"/>
      <c r="AD381" s="12"/>
    </row>
    <row r="382" spans="5:30" s="8" customFormat="1" x14ac:dyDescent="0.25">
      <c r="E382" s="9"/>
      <c r="F382" s="10"/>
      <c r="S382" s="10"/>
      <c r="T382" s="10"/>
      <c r="U382" s="138"/>
      <c r="V382" s="9"/>
      <c r="AA382" s="12"/>
      <c r="AB382" s="12"/>
      <c r="AC382" s="12"/>
      <c r="AD382" s="12"/>
    </row>
    <row r="383" spans="5:30" s="8" customFormat="1" x14ac:dyDescent="0.25">
      <c r="E383" s="9"/>
      <c r="F383" s="10"/>
      <c r="S383" s="10"/>
      <c r="T383" s="10"/>
      <c r="U383" s="138"/>
      <c r="V383" s="9"/>
      <c r="AA383" s="12"/>
      <c r="AB383" s="12"/>
      <c r="AC383" s="12"/>
      <c r="AD383" s="12"/>
    </row>
    <row r="384" spans="5:30" s="8" customFormat="1" x14ac:dyDescent="0.25">
      <c r="E384" s="9"/>
      <c r="F384" s="10"/>
      <c r="S384" s="10"/>
      <c r="T384" s="10"/>
      <c r="U384" s="138"/>
      <c r="V384" s="9"/>
      <c r="AA384" s="12"/>
      <c r="AB384" s="12"/>
      <c r="AC384" s="12"/>
      <c r="AD384" s="12"/>
    </row>
    <row r="385" spans="5:30" s="8" customFormat="1" x14ac:dyDescent="0.25">
      <c r="E385" s="9"/>
      <c r="F385" s="10"/>
      <c r="S385" s="10"/>
      <c r="T385" s="10"/>
      <c r="U385" s="138"/>
      <c r="V385" s="9"/>
      <c r="AA385" s="12"/>
      <c r="AB385" s="12"/>
      <c r="AC385" s="12"/>
      <c r="AD385" s="12"/>
    </row>
    <row r="386" spans="5:30" s="8" customFormat="1" x14ac:dyDescent="0.25">
      <c r="E386" s="9"/>
      <c r="F386" s="10"/>
      <c r="S386" s="10"/>
      <c r="T386" s="10"/>
      <c r="U386" s="138"/>
      <c r="V386" s="9"/>
      <c r="AA386" s="12"/>
      <c r="AB386" s="12"/>
      <c r="AC386" s="12"/>
      <c r="AD386" s="12"/>
    </row>
    <row r="387" spans="5:30" s="8" customFormat="1" x14ac:dyDescent="0.25">
      <c r="E387" s="9"/>
      <c r="F387" s="10"/>
      <c r="S387" s="10"/>
      <c r="T387" s="10"/>
      <c r="U387" s="138"/>
      <c r="V387" s="9"/>
      <c r="AA387" s="12"/>
      <c r="AB387" s="12"/>
      <c r="AC387" s="12"/>
      <c r="AD387" s="12"/>
    </row>
    <row r="388" spans="5:30" s="8" customFormat="1" x14ac:dyDescent="0.25">
      <c r="E388" s="9"/>
      <c r="F388" s="10"/>
      <c r="S388" s="10"/>
      <c r="T388" s="10"/>
      <c r="U388" s="138"/>
      <c r="V388" s="9"/>
      <c r="AA388" s="12"/>
      <c r="AB388" s="12"/>
      <c r="AC388" s="12"/>
      <c r="AD388" s="12"/>
    </row>
    <row r="389" spans="5:30" s="8" customFormat="1" x14ac:dyDescent="0.25">
      <c r="E389" s="9"/>
      <c r="F389" s="10"/>
      <c r="S389" s="10"/>
      <c r="T389" s="10"/>
      <c r="U389" s="138"/>
      <c r="V389" s="9"/>
      <c r="AA389" s="12"/>
      <c r="AB389" s="12"/>
      <c r="AC389" s="12"/>
      <c r="AD389" s="12"/>
    </row>
    <row r="390" spans="5:30" s="8" customFormat="1" x14ac:dyDescent="0.25">
      <c r="E390" s="9"/>
      <c r="F390" s="10"/>
      <c r="S390" s="10"/>
      <c r="T390" s="10"/>
      <c r="U390" s="138"/>
      <c r="V390" s="9"/>
      <c r="AA390" s="12"/>
      <c r="AB390" s="12"/>
      <c r="AC390" s="12"/>
      <c r="AD390" s="12"/>
    </row>
    <row r="391" spans="5:30" s="8" customFormat="1" x14ac:dyDescent="0.25">
      <c r="E391" s="9"/>
      <c r="F391" s="10"/>
      <c r="S391" s="10"/>
      <c r="T391" s="10"/>
      <c r="U391" s="138"/>
      <c r="V391" s="9"/>
      <c r="AA391" s="12"/>
      <c r="AB391" s="12"/>
      <c r="AC391" s="12"/>
      <c r="AD391" s="12"/>
    </row>
    <row r="392" spans="5:30" s="8" customFormat="1" x14ac:dyDescent="0.25">
      <c r="E392" s="9"/>
      <c r="F392" s="10"/>
      <c r="S392" s="10"/>
      <c r="T392" s="10"/>
      <c r="U392" s="138"/>
      <c r="V392" s="9"/>
      <c r="AA392" s="12"/>
      <c r="AB392" s="12"/>
      <c r="AC392" s="12"/>
      <c r="AD392" s="12"/>
    </row>
    <row r="393" spans="5:30" s="8" customFormat="1" x14ac:dyDescent="0.25">
      <c r="E393" s="9"/>
      <c r="F393" s="10"/>
      <c r="S393" s="10"/>
      <c r="T393" s="10"/>
      <c r="U393" s="138"/>
      <c r="V393" s="9"/>
      <c r="AA393" s="12"/>
      <c r="AB393" s="12"/>
      <c r="AC393" s="12"/>
      <c r="AD393" s="12"/>
    </row>
    <row r="394" spans="5:30" s="8" customFormat="1" x14ac:dyDescent="0.25">
      <c r="E394" s="9"/>
      <c r="F394" s="10"/>
      <c r="S394" s="10"/>
      <c r="T394" s="10"/>
      <c r="U394" s="138"/>
      <c r="V394" s="9"/>
      <c r="AA394" s="12"/>
      <c r="AB394" s="12"/>
      <c r="AC394" s="12"/>
      <c r="AD394" s="12"/>
    </row>
    <row r="395" spans="5:30" s="8" customFormat="1" x14ac:dyDescent="0.25">
      <c r="E395" s="9"/>
      <c r="F395" s="10"/>
      <c r="S395" s="10"/>
      <c r="T395" s="10"/>
      <c r="U395" s="138"/>
      <c r="V395" s="9"/>
      <c r="AA395" s="12"/>
      <c r="AB395" s="12"/>
      <c r="AC395" s="12"/>
      <c r="AD395" s="12"/>
    </row>
    <row r="396" spans="5:30" s="8" customFormat="1" x14ac:dyDescent="0.25">
      <c r="E396" s="9"/>
      <c r="F396" s="10"/>
      <c r="S396" s="10"/>
      <c r="T396" s="10"/>
      <c r="U396" s="138"/>
      <c r="V396" s="9"/>
      <c r="AA396" s="12"/>
      <c r="AB396" s="12"/>
      <c r="AC396" s="12"/>
      <c r="AD396" s="12"/>
    </row>
    <row r="397" spans="5:30" s="8" customFormat="1" x14ac:dyDescent="0.25">
      <c r="E397" s="9"/>
      <c r="F397" s="10"/>
      <c r="S397" s="10"/>
      <c r="T397" s="10"/>
      <c r="U397" s="138"/>
      <c r="V397" s="9"/>
      <c r="AA397" s="12"/>
      <c r="AB397" s="12"/>
      <c r="AC397" s="12"/>
      <c r="AD397" s="12"/>
    </row>
    <row r="398" spans="5:30" s="8" customFormat="1" x14ac:dyDescent="0.25">
      <c r="E398" s="9"/>
      <c r="F398" s="10"/>
      <c r="S398" s="10"/>
      <c r="T398" s="10"/>
      <c r="U398" s="138"/>
      <c r="V398" s="9"/>
      <c r="AA398" s="12"/>
      <c r="AB398" s="12"/>
      <c r="AC398" s="12"/>
      <c r="AD398" s="12"/>
    </row>
    <row r="399" spans="5:30" s="8" customFormat="1" x14ac:dyDescent="0.25">
      <c r="E399" s="9"/>
      <c r="F399" s="10"/>
      <c r="S399" s="10"/>
      <c r="T399" s="10"/>
      <c r="U399" s="138"/>
      <c r="V399" s="9"/>
      <c r="AA399" s="12"/>
      <c r="AB399" s="12"/>
      <c r="AC399" s="12"/>
      <c r="AD399" s="12"/>
    </row>
    <row r="400" spans="5:30" s="8" customFormat="1" x14ac:dyDescent="0.25">
      <c r="E400" s="9"/>
      <c r="F400" s="10"/>
      <c r="S400" s="10"/>
      <c r="T400" s="10"/>
      <c r="U400" s="138"/>
      <c r="V400" s="9"/>
      <c r="AA400" s="12"/>
      <c r="AB400" s="12"/>
      <c r="AC400" s="12"/>
      <c r="AD400" s="12"/>
    </row>
    <row r="401" spans="5:30" s="8" customFormat="1" x14ac:dyDescent="0.25">
      <c r="E401" s="9"/>
      <c r="F401" s="10"/>
      <c r="S401" s="10"/>
      <c r="T401" s="10"/>
      <c r="U401" s="138"/>
      <c r="V401" s="9"/>
      <c r="AA401" s="12"/>
      <c r="AB401" s="12"/>
      <c r="AC401" s="12"/>
      <c r="AD401" s="12"/>
    </row>
    <row r="402" spans="5:30" s="8" customFormat="1" x14ac:dyDescent="0.25">
      <c r="E402" s="9"/>
      <c r="F402" s="10"/>
      <c r="S402" s="10"/>
      <c r="T402" s="10"/>
      <c r="U402" s="138"/>
      <c r="V402" s="9"/>
      <c r="AA402" s="12"/>
      <c r="AB402" s="12"/>
      <c r="AC402" s="12"/>
      <c r="AD402" s="12"/>
    </row>
    <row r="403" spans="5:30" s="8" customFormat="1" x14ac:dyDescent="0.25">
      <c r="E403" s="9"/>
      <c r="F403" s="10"/>
      <c r="S403" s="10"/>
      <c r="T403" s="10"/>
      <c r="U403" s="138"/>
      <c r="V403" s="9"/>
      <c r="AA403" s="12"/>
      <c r="AB403" s="12"/>
      <c r="AC403" s="12"/>
      <c r="AD403" s="12"/>
    </row>
    <row r="404" spans="5:30" s="8" customFormat="1" x14ac:dyDescent="0.25">
      <c r="E404" s="9"/>
      <c r="F404" s="10"/>
      <c r="S404" s="10"/>
      <c r="T404" s="10"/>
      <c r="U404" s="138"/>
      <c r="V404" s="9"/>
      <c r="AA404" s="12"/>
      <c r="AB404" s="12"/>
      <c r="AC404" s="12"/>
      <c r="AD404" s="12"/>
    </row>
    <row r="405" spans="5:30" s="8" customFormat="1" x14ac:dyDescent="0.25">
      <c r="E405" s="9"/>
      <c r="F405" s="10"/>
      <c r="S405" s="10"/>
      <c r="T405" s="10"/>
      <c r="U405" s="138"/>
      <c r="V405" s="9"/>
      <c r="AA405" s="12"/>
      <c r="AB405" s="12"/>
      <c r="AC405" s="12"/>
      <c r="AD405" s="12"/>
    </row>
    <row r="406" spans="5:30" s="8" customFormat="1" x14ac:dyDescent="0.25">
      <c r="E406" s="9"/>
      <c r="F406" s="10"/>
      <c r="S406" s="10"/>
      <c r="T406" s="10"/>
      <c r="U406" s="138"/>
      <c r="V406" s="9"/>
      <c r="AA406" s="12"/>
      <c r="AB406" s="12"/>
      <c r="AC406" s="12"/>
      <c r="AD406" s="12"/>
    </row>
    <row r="407" spans="5:30" s="8" customFormat="1" x14ac:dyDescent="0.25">
      <c r="E407" s="9"/>
      <c r="F407" s="10"/>
      <c r="S407" s="10"/>
      <c r="T407" s="10"/>
      <c r="U407" s="138"/>
      <c r="V407" s="9"/>
      <c r="AA407" s="12"/>
      <c r="AB407" s="12"/>
      <c r="AC407" s="12"/>
      <c r="AD407" s="12"/>
    </row>
    <row r="408" spans="5:30" s="8" customFormat="1" x14ac:dyDescent="0.25">
      <c r="E408" s="9"/>
      <c r="F408" s="10"/>
      <c r="S408" s="10"/>
      <c r="T408" s="10"/>
      <c r="U408" s="138"/>
      <c r="V408" s="9"/>
      <c r="AA408" s="12"/>
      <c r="AB408" s="12"/>
      <c r="AC408" s="12"/>
      <c r="AD408" s="12"/>
    </row>
    <row r="409" spans="5:30" s="8" customFormat="1" x14ac:dyDescent="0.25">
      <c r="E409" s="9"/>
      <c r="F409" s="10"/>
      <c r="S409" s="10"/>
      <c r="T409" s="10"/>
      <c r="U409" s="138"/>
      <c r="V409" s="9"/>
      <c r="AA409" s="12"/>
      <c r="AB409" s="12"/>
      <c r="AC409" s="12"/>
      <c r="AD409" s="12"/>
    </row>
    <row r="410" spans="5:30" s="8" customFormat="1" x14ac:dyDescent="0.25">
      <c r="E410" s="9"/>
      <c r="F410" s="10"/>
      <c r="S410" s="10"/>
      <c r="T410" s="10"/>
      <c r="U410" s="138"/>
      <c r="V410" s="9"/>
      <c r="AA410" s="12"/>
      <c r="AB410" s="12"/>
      <c r="AC410" s="12"/>
      <c r="AD410" s="12"/>
    </row>
    <row r="411" spans="5:30" s="8" customFormat="1" x14ac:dyDescent="0.25">
      <c r="E411" s="9"/>
      <c r="F411" s="10"/>
      <c r="S411" s="10"/>
      <c r="T411" s="10"/>
      <c r="U411" s="138"/>
      <c r="V411" s="9"/>
      <c r="AA411" s="12"/>
      <c r="AB411" s="12"/>
      <c r="AC411" s="12"/>
      <c r="AD411" s="12"/>
    </row>
    <row r="412" spans="5:30" s="8" customFormat="1" x14ac:dyDescent="0.25">
      <c r="E412" s="9"/>
      <c r="F412" s="10"/>
      <c r="S412" s="10"/>
      <c r="T412" s="10"/>
      <c r="U412" s="138"/>
      <c r="V412" s="9"/>
      <c r="AA412" s="12"/>
      <c r="AB412" s="12"/>
      <c r="AC412" s="12"/>
      <c r="AD412" s="12"/>
    </row>
    <row r="413" spans="5:30" s="8" customFormat="1" x14ac:dyDescent="0.25">
      <c r="E413" s="9"/>
      <c r="F413" s="10"/>
      <c r="S413" s="10"/>
      <c r="T413" s="10"/>
      <c r="U413" s="138"/>
      <c r="V413" s="9"/>
      <c r="AA413" s="12"/>
      <c r="AB413" s="12"/>
      <c r="AC413" s="12"/>
      <c r="AD413" s="12"/>
    </row>
    <row r="414" spans="5:30" s="8" customFormat="1" x14ac:dyDescent="0.25">
      <c r="E414" s="9"/>
      <c r="F414" s="10"/>
      <c r="S414" s="10"/>
      <c r="T414" s="10"/>
      <c r="U414" s="138"/>
      <c r="V414" s="9"/>
      <c r="AA414" s="12"/>
      <c r="AB414" s="12"/>
      <c r="AC414" s="12"/>
      <c r="AD414" s="12"/>
    </row>
    <row r="415" spans="5:30" s="8" customFormat="1" x14ac:dyDescent="0.25">
      <c r="E415" s="9"/>
      <c r="F415" s="10"/>
      <c r="S415" s="10"/>
      <c r="T415" s="10"/>
      <c r="U415" s="138"/>
      <c r="V415" s="9"/>
      <c r="AA415" s="12"/>
      <c r="AB415" s="12"/>
      <c r="AC415" s="12"/>
      <c r="AD415" s="12"/>
    </row>
    <row r="416" spans="5:30" s="8" customFormat="1" x14ac:dyDescent="0.25">
      <c r="E416" s="9"/>
      <c r="F416" s="10"/>
      <c r="S416" s="10"/>
      <c r="T416" s="10"/>
      <c r="U416" s="138"/>
      <c r="V416" s="9"/>
      <c r="AA416" s="12"/>
      <c r="AB416" s="12"/>
      <c r="AC416" s="12"/>
      <c r="AD416" s="12"/>
    </row>
    <row r="417" spans="5:30" s="8" customFormat="1" x14ac:dyDescent="0.25">
      <c r="E417" s="9"/>
      <c r="F417" s="10"/>
      <c r="S417" s="10"/>
      <c r="T417" s="10"/>
      <c r="U417" s="138"/>
      <c r="V417" s="9"/>
      <c r="AA417" s="12"/>
      <c r="AB417" s="12"/>
      <c r="AC417" s="12"/>
      <c r="AD417" s="12"/>
    </row>
    <row r="418" spans="5:30" s="8" customFormat="1" x14ac:dyDescent="0.25">
      <c r="E418" s="9"/>
      <c r="F418" s="10"/>
      <c r="S418" s="10"/>
      <c r="T418" s="10"/>
      <c r="U418" s="138"/>
      <c r="V418" s="9"/>
      <c r="AA418" s="12"/>
      <c r="AB418" s="12"/>
      <c r="AC418" s="12"/>
      <c r="AD418" s="12"/>
    </row>
    <row r="419" spans="5:30" s="8" customFormat="1" x14ac:dyDescent="0.25">
      <c r="E419" s="9"/>
      <c r="F419" s="10"/>
      <c r="S419" s="10"/>
      <c r="T419" s="10"/>
      <c r="U419" s="138"/>
      <c r="V419" s="9"/>
      <c r="AA419" s="12"/>
      <c r="AB419" s="12"/>
      <c r="AC419" s="12"/>
      <c r="AD419" s="12"/>
    </row>
    <row r="420" spans="5:30" s="8" customFormat="1" x14ac:dyDescent="0.25">
      <c r="E420" s="9"/>
      <c r="F420" s="10"/>
      <c r="S420" s="10"/>
      <c r="T420" s="10"/>
      <c r="U420" s="138"/>
      <c r="V420" s="9"/>
      <c r="AA420" s="12"/>
      <c r="AB420" s="12"/>
      <c r="AC420" s="12"/>
      <c r="AD420" s="12"/>
    </row>
    <row r="421" spans="5:30" s="8" customFormat="1" x14ac:dyDescent="0.25">
      <c r="E421" s="9"/>
      <c r="F421" s="10"/>
      <c r="S421" s="10"/>
      <c r="T421" s="10"/>
      <c r="U421" s="138"/>
      <c r="V421" s="9"/>
      <c r="AA421" s="12"/>
      <c r="AB421" s="12"/>
      <c r="AC421" s="12"/>
      <c r="AD421" s="12"/>
    </row>
    <row r="422" spans="5:30" s="8" customFormat="1" x14ac:dyDescent="0.25">
      <c r="E422" s="9"/>
      <c r="F422" s="10"/>
      <c r="S422" s="10"/>
      <c r="T422" s="10"/>
      <c r="U422" s="138"/>
      <c r="V422" s="9"/>
      <c r="AA422" s="12"/>
      <c r="AB422" s="12"/>
      <c r="AC422" s="12"/>
      <c r="AD422" s="12"/>
    </row>
    <row r="423" spans="5:30" s="8" customFormat="1" x14ac:dyDescent="0.25">
      <c r="E423" s="9"/>
      <c r="F423" s="10"/>
      <c r="S423" s="10"/>
      <c r="T423" s="10"/>
      <c r="U423" s="138"/>
      <c r="V423" s="9"/>
      <c r="AA423" s="12"/>
      <c r="AB423" s="12"/>
      <c r="AC423" s="12"/>
      <c r="AD423" s="12"/>
    </row>
    <row r="424" spans="5:30" s="8" customFormat="1" x14ac:dyDescent="0.25">
      <c r="E424" s="9"/>
      <c r="F424" s="10"/>
      <c r="S424" s="10"/>
      <c r="T424" s="10"/>
      <c r="U424" s="138"/>
      <c r="V424" s="9"/>
      <c r="AA424" s="12"/>
      <c r="AB424" s="12"/>
      <c r="AC424" s="12"/>
      <c r="AD424" s="12"/>
    </row>
    <row r="425" spans="5:30" s="8" customFormat="1" x14ac:dyDescent="0.25">
      <c r="E425" s="9"/>
      <c r="F425" s="10"/>
      <c r="S425" s="10"/>
      <c r="T425" s="10"/>
      <c r="U425" s="138"/>
      <c r="V425" s="9"/>
      <c r="AA425" s="12"/>
      <c r="AB425" s="12"/>
      <c r="AC425" s="12"/>
      <c r="AD425" s="12"/>
    </row>
    <row r="426" spans="5:30" s="8" customFormat="1" x14ac:dyDescent="0.25">
      <c r="E426" s="9"/>
      <c r="F426" s="10"/>
      <c r="S426" s="10"/>
      <c r="T426" s="10"/>
      <c r="U426" s="138"/>
      <c r="V426" s="9"/>
      <c r="AA426" s="12"/>
      <c r="AB426" s="12"/>
      <c r="AC426" s="12"/>
      <c r="AD426" s="12"/>
    </row>
    <row r="427" spans="5:30" s="8" customFormat="1" x14ac:dyDescent="0.25">
      <c r="E427" s="9"/>
      <c r="F427" s="10"/>
      <c r="S427" s="10"/>
      <c r="T427" s="10"/>
      <c r="U427" s="138"/>
      <c r="V427" s="9"/>
      <c r="AA427" s="12"/>
      <c r="AB427" s="12"/>
      <c r="AC427" s="12"/>
      <c r="AD427" s="12"/>
    </row>
    <row r="428" spans="5:30" s="8" customFormat="1" x14ac:dyDescent="0.25">
      <c r="E428" s="9"/>
      <c r="F428" s="10"/>
      <c r="S428" s="10"/>
      <c r="T428" s="10"/>
      <c r="U428" s="138"/>
      <c r="V428" s="9"/>
      <c r="AA428" s="12"/>
      <c r="AB428" s="12"/>
      <c r="AC428" s="12"/>
      <c r="AD428" s="12"/>
    </row>
    <row r="429" spans="5:30" s="8" customFormat="1" x14ac:dyDescent="0.25">
      <c r="E429" s="9"/>
      <c r="F429" s="10"/>
      <c r="S429" s="10"/>
      <c r="T429" s="10"/>
      <c r="U429" s="138"/>
      <c r="V429" s="9"/>
      <c r="AA429" s="12"/>
      <c r="AB429" s="12"/>
      <c r="AC429" s="12"/>
      <c r="AD429" s="12"/>
    </row>
    <row r="430" spans="5:30" s="8" customFormat="1" x14ac:dyDescent="0.25">
      <c r="E430" s="9"/>
      <c r="F430" s="10"/>
      <c r="S430" s="10"/>
      <c r="T430" s="10"/>
      <c r="U430" s="138"/>
      <c r="V430" s="9"/>
      <c r="AA430" s="12"/>
      <c r="AB430" s="12"/>
      <c r="AC430" s="12"/>
      <c r="AD430" s="12"/>
    </row>
    <row r="431" spans="5:30" s="8" customFormat="1" x14ac:dyDescent="0.25">
      <c r="E431" s="9"/>
      <c r="F431" s="10"/>
      <c r="S431" s="10"/>
      <c r="T431" s="10"/>
      <c r="U431" s="138"/>
      <c r="V431" s="9"/>
      <c r="AA431" s="12"/>
      <c r="AB431" s="12"/>
      <c r="AC431" s="12"/>
      <c r="AD431" s="12"/>
    </row>
    <row r="432" spans="5:30" s="8" customFormat="1" x14ac:dyDescent="0.25">
      <c r="E432" s="9"/>
      <c r="F432" s="10"/>
      <c r="S432" s="10"/>
      <c r="T432" s="10"/>
      <c r="U432" s="138"/>
      <c r="V432" s="9"/>
      <c r="AA432" s="12"/>
      <c r="AB432" s="12"/>
      <c r="AC432" s="12"/>
      <c r="AD432" s="12"/>
    </row>
    <row r="433" spans="5:30" s="8" customFormat="1" x14ac:dyDescent="0.25">
      <c r="E433" s="9"/>
      <c r="F433" s="10"/>
      <c r="S433" s="10"/>
      <c r="T433" s="10"/>
      <c r="U433" s="138"/>
      <c r="V433" s="9"/>
      <c r="AA433" s="12"/>
      <c r="AB433" s="12"/>
      <c r="AC433" s="12"/>
      <c r="AD433" s="12"/>
    </row>
    <row r="434" spans="5:30" s="8" customFormat="1" x14ac:dyDescent="0.25">
      <c r="E434" s="9"/>
      <c r="F434" s="10"/>
      <c r="S434" s="10"/>
      <c r="T434" s="10"/>
      <c r="U434" s="138"/>
      <c r="V434" s="9"/>
      <c r="AA434" s="12"/>
      <c r="AB434" s="12"/>
      <c r="AC434" s="12"/>
      <c r="AD434" s="12"/>
    </row>
    <row r="435" spans="5:30" s="8" customFormat="1" x14ac:dyDescent="0.25">
      <c r="E435" s="9"/>
      <c r="F435" s="10"/>
      <c r="S435" s="10"/>
      <c r="T435" s="10"/>
      <c r="U435" s="138"/>
      <c r="V435" s="9"/>
      <c r="AA435" s="12"/>
      <c r="AB435" s="12"/>
      <c r="AC435" s="12"/>
      <c r="AD435" s="12"/>
    </row>
    <row r="436" spans="5:30" s="8" customFormat="1" x14ac:dyDescent="0.25">
      <c r="E436" s="9"/>
      <c r="F436" s="10"/>
      <c r="S436" s="10"/>
      <c r="T436" s="10"/>
      <c r="U436" s="138"/>
      <c r="V436" s="9"/>
      <c r="AA436" s="12"/>
      <c r="AB436" s="12"/>
      <c r="AC436" s="12"/>
      <c r="AD436" s="12"/>
    </row>
    <row r="437" spans="5:30" s="8" customFormat="1" x14ac:dyDescent="0.25">
      <c r="E437" s="9"/>
      <c r="F437" s="10"/>
      <c r="S437" s="10"/>
      <c r="T437" s="10"/>
      <c r="U437" s="138"/>
      <c r="V437" s="9"/>
      <c r="AA437" s="12"/>
      <c r="AB437" s="12"/>
      <c r="AC437" s="12"/>
      <c r="AD437" s="12"/>
    </row>
    <row r="438" spans="5:30" s="8" customFormat="1" x14ac:dyDescent="0.25">
      <c r="E438" s="9"/>
      <c r="F438" s="10"/>
      <c r="S438" s="10"/>
      <c r="T438" s="10"/>
      <c r="U438" s="138"/>
      <c r="V438" s="9"/>
      <c r="AA438" s="12"/>
      <c r="AB438" s="12"/>
      <c r="AC438" s="12"/>
      <c r="AD438" s="12"/>
    </row>
    <row r="439" spans="5:30" s="8" customFormat="1" x14ac:dyDescent="0.25">
      <c r="E439" s="9"/>
      <c r="F439" s="10"/>
      <c r="S439" s="10"/>
      <c r="T439" s="10"/>
      <c r="U439" s="138"/>
      <c r="V439" s="9"/>
      <c r="AA439" s="12"/>
      <c r="AB439" s="12"/>
      <c r="AC439" s="12"/>
      <c r="AD439" s="12"/>
    </row>
    <row r="440" spans="5:30" s="8" customFormat="1" x14ac:dyDescent="0.25">
      <c r="E440" s="9"/>
      <c r="F440" s="10"/>
      <c r="S440" s="10"/>
      <c r="T440" s="10"/>
      <c r="U440" s="138"/>
      <c r="V440" s="9"/>
      <c r="AA440" s="12"/>
      <c r="AB440" s="12"/>
      <c r="AC440" s="12"/>
      <c r="AD440" s="12"/>
    </row>
    <row r="441" spans="5:30" s="8" customFormat="1" x14ac:dyDescent="0.25">
      <c r="E441" s="9"/>
      <c r="F441" s="10"/>
      <c r="S441" s="10"/>
      <c r="T441" s="10"/>
      <c r="U441" s="138"/>
      <c r="V441" s="9"/>
      <c r="AA441" s="12"/>
      <c r="AB441" s="12"/>
      <c r="AC441" s="12"/>
      <c r="AD441" s="12"/>
    </row>
    <row r="442" spans="5:30" s="8" customFormat="1" x14ac:dyDescent="0.25">
      <c r="E442" s="9"/>
      <c r="F442" s="10"/>
      <c r="S442" s="10"/>
      <c r="T442" s="10"/>
      <c r="U442" s="138"/>
      <c r="V442" s="9"/>
      <c r="AA442" s="12"/>
      <c r="AB442" s="12"/>
      <c r="AC442" s="12"/>
      <c r="AD442" s="12"/>
    </row>
    <row r="443" spans="5:30" s="8" customFormat="1" x14ac:dyDescent="0.25">
      <c r="E443" s="9"/>
      <c r="F443" s="10"/>
      <c r="S443" s="10"/>
      <c r="T443" s="10"/>
      <c r="U443" s="138"/>
      <c r="V443" s="9"/>
      <c r="AA443" s="12"/>
      <c r="AB443" s="12"/>
      <c r="AC443" s="12"/>
      <c r="AD443" s="12"/>
    </row>
    <row r="444" spans="5:30" s="8" customFormat="1" x14ac:dyDescent="0.25">
      <c r="E444" s="9"/>
      <c r="F444" s="10"/>
      <c r="S444" s="10"/>
      <c r="T444" s="10"/>
      <c r="U444" s="138"/>
      <c r="V444" s="9"/>
      <c r="AA444" s="12"/>
      <c r="AB444" s="12"/>
      <c r="AC444" s="12"/>
      <c r="AD444" s="12"/>
    </row>
    <row r="445" spans="5:30" s="8" customFormat="1" x14ac:dyDescent="0.25">
      <c r="E445" s="9"/>
      <c r="F445" s="10"/>
      <c r="S445" s="10"/>
      <c r="T445" s="10"/>
      <c r="U445" s="138"/>
      <c r="V445" s="9"/>
      <c r="AA445" s="12"/>
      <c r="AB445" s="12"/>
      <c r="AC445" s="12"/>
      <c r="AD445" s="12"/>
    </row>
    <row r="446" spans="5:30" s="8" customFormat="1" x14ac:dyDescent="0.25">
      <c r="E446" s="9"/>
      <c r="F446" s="10"/>
      <c r="S446" s="10"/>
      <c r="T446" s="10"/>
      <c r="U446" s="138"/>
      <c r="V446" s="9"/>
      <c r="AA446" s="12"/>
      <c r="AB446" s="12"/>
      <c r="AC446" s="12"/>
      <c r="AD446" s="12"/>
    </row>
    <row r="447" spans="5:30" s="8" customFormat="1" x14ac:dyDescent="0.25">
      <c r="E447" s="9"/>
      <c r="F447" s="10"/>
      <c r="S447" s="10"/>
      <c r="T447" s="10"/>
      <c r="U447" s="138"/>
      <c r="V447" s="9"/>
      <c r="AA447" s="12"/>
      <c r="AB447" s="12"/>
      <c r="AC447" s="12"/>
      <c r="AD447" s="12"/>
    </row>
    <row r="448" spans="5:30" s="8" customFormat="1" x14ac:dyDescent="0.25">
      <c r="E448" s="9"/>
      <c r="F448" s="10"/>
      <c r="S448" s="10"/>
      <c r="T448" s="10"/>
      <c r="U448" s="138"/>
      <c r="V448" s="9"/>
      <c r="AA448" s="12"/>
      <c r="AB448" s="12"/>
      <c r="AC448" s="12"/>
      <c r="AD448" s="12"/>
    </row>
    <row r="449" spans="5:30" s="8" customFormat="1" x14ac:dyDescent="0.25">
      <c r="E449" s="9"/>
      <c r="F449" s="10"/>
      <c r="S449" s="10"/>
      <c r="T449" s="10"/>
      <c r="U449" s="138"/>
      <c r="V449" s="9"/>
      <c r="AA449" s="12"/>
      <c r="AB449" s="12"/>
      <c r="AC449" s="12"/>
      <c r="AD449" s="12"/>
    </row>
    <row r="450" spans="5:30" s="8" customFormat="1" x14ac:dyDescent="0.25">
      <c r="E450" s="9"/>
      <c r="F450" s="10"/>
      <c r="S450" s="10"/>
      <c r="T450" s="10"/>
      <c r="U450" s="138"/>
      <c r="V450" s="9"/>
      <c r="AA450" s="12"/>
      <c r="AB450" s="12"/>
      <c r="AC450" s="12"/>
      <c r="AD450" s="12"/>
    </row>
    <row r="451" spans="5:30" s="8" customFormat="1" x14ac:dyDescent="0.25">
      <c r="E451" s="9"/>
      <c r="F451" s="10"/>
      <c r="S451" s="10"/>
      <c r="T451" s="10"/>
      <c r="U451" s="138"/>
      <c r="V451" s="9"/>
      <c r="AA451" s="12"/>
      <c r="AB451" s="12"/>
      <c r="AC451" s="12"/>
      <c r="AD451" s="12"/>
    </row>
    <row r="452" spans="5:30" s="8" customFormat="1" x14ac:dyDescent="0.25">
      <c r="E452" s="9"/>
      <c r="F452" s="10"/>
      <c r="S452" s="10"/>
      <c r="T452" s="10"/>
      <c r="U452" s="138"/>
      <c r="V452" s="9"/>
      <c r="AA452" s="12"/>
      <c r="AB452" s="12"/>
      <c r="AC452" s="12"/>
      <c r="AD452" s="12"/>
    </row>
    <row r="453" spans="5:30" s="8" customFormat="1" x14ac:dyDescent="0.25">
      <c r="E453" s="9"/>
      <c r="F453" s="10"/>
      <c r="S453" s="10"/>
      <c r="T453" s="10"/>
      <c r="U453" s="138"/>
      <c r="V453" s="9"/>
      <c r="AA453" s="12"/>
      <c r="AB453" s="12"/>
      <c r="AC453" s="12"/>
      <c r="AD453" s="12"/>
    </row>
    <row r="454" spans="5:30" s="8" customFormat="1" x14ac:dyDescent="0.25">
      <c r="E454" s="9"/>
      <c r="F454" s="10"/>
      <c r="S454" s="10"/>
      <c r="T454" s="10"/>
      <c r="U454" s="138"/>
      <c r="V454" s="9"/>
      <c r="AA454" s="12"/>
      <c r="AB454" s="12"/>
      <c r="AC454" s="12"/>
      <c r="AD454" s="12"/>
    </row>
    <row r="455" spans="5:30" s="8" customFormat="1" x14ac:dyDescent="0.25">
      <c r="E455" s="9"/>
      <c r="F455" s="10"/>
      <c r="S455" s="10"/>
      <c r="T455" s="10"/>
      <c r="U455" s="138"/>
      <c r="V455" s="9"/>
      <c r="AA455" s="12"/>
      <c r="AB455" s="12"/>
      <c r="AC455" s="12"/>
      <c r="AD455" s="12"/>
    </row>
    <row r="456" spans="5:30" s="8" customFormat="1" x14ac:dyDescent="0.25">
      <c r="E456" s="9"/>
      <c r="F456" s="10"/>
      <c r="S456" s="10"/>
      <c r="T456" s="10"/>
      <c r="U456" s="138"/>
      <c r="V456" s="9"/>
      <c r="AA456" s="12"/>
      <c r="AB456" s="12"/>
      <c r="AC456" s="12"/>
      <c r="AD456" s="12"/>
    </row>
    <row r="457" spans="5:30" s="8" customFormat="1" x14ac:dyDescent="0.25">
      <c r="E457" s="9"/>
      <c r="F457" s="10"/>
      <c r="S457" s="10"/>
      <c r="T457" s="10"/>
      <c r="U457" s="138"/>
      <c r="V457" s="9"/>
      <c r="AA457" s="12"/>
      <c r="AB457" s="12"/>
      <c r="AC457" s="12"/>
      <c r="AD457" s="12"/>
    </row>
    <row r="458" spans="5:30" s="8" customFormat="1" x14ac:dyDescent="0.25">
      <c r="E458" s="9"/>
      <c r="F458" s="10"/>
      <c r="S458" s="10"/>
      <c r="T458" s="10"/>
      <c r="U458" s="138"/>
      <c r="V458" s="9"/>
      <c r="AA458" s="12"/>
      <c r="AB458" s="12"/>
      <c r="AC458" s="12"/>
      <c r="AD458" s="12"/>
    </row>
    <row r="459" spans="5:30" s="8" customFormat="1" x14ac:dyDescent="0.25">
      <c r="E459" s="9"/>
      <c r="F459" s="10"/>
      <c r="S459" s="10"/>
      <c r="T459" s="10"/>
      <c r="U459" s="138"/>
      <c r="V459" s="9"/>
      <c r="AA459" s="12"/>
      <c r="AB459" s="12"/>
      <c r="AC459" s="12"/>
      <c r="AD459" s="12"/>
    </row>
    <row r="460" spans="5:30" s="8" customFormat="1" x14ac:dyDescent="0.25">
      <c r="E460" s="9"/>
      <c r="F460" s="10"/>
      <c r="S460" s="10"/>
      <c r="T460" s="10"/>
      <c r="U460" s="138"/>
      <c r="V460" s="9"/>
      <c r="AA460" s="12"/>
      <c r="AB460" s="12"/>
      <c r="AC460" s="12"/>
      <c r="AD460" s="12"/>
    </row>
    <row r="461" spans="5:30" s="8" customFormat="1" x14ac:dyDescent="0.25">
      <c r="E461" s="9"/>
      <c r="F461" s="10"/>
      <c r="S461" s="10"/>
      <c r="T461" s="10"/>
      <c r="U461" s="138"/>
      <c r="V461" s="9"/>
      <c r="AA461" s="12"/>
      <c r="AB461" s="12"/>
      <c r="AC461" s="12"/>
      <c r="AD461" s="12"/>
    </row>
    <row r="462" spans="5:30" s="8" customFormat="1" x14ac:dyDescent="0.25">
      <c r="E462" s="9"/>
      <c r="F462" s="10"/>
      <c r="S462" s="10"/>
      <c r="T462" s="10"/>
      <c r="U462" s="138"/>
      <c r="V462" s="9"/>
      <c r="AA462" s="12"/>
      <c r="AB462" s="12"/>
      <c r="AC462" s="12"/>
      <c r="AD462" s="12"/>
    </row>
    <row r="463" spans="5:30" s="8" customFormat="1" x14ac:dyDescent="0.25">
      <c r="E463" s="9"/>
      <c r="F463" s="10"/>
      <c r="S463" s="10"/>
      <c r="T463" s="10"/>
      <c r="U463" s="138"/>
      <c r="V463" s="9"/>
      <c r="AA463" s="12"/>
      <c r="AB463" s="12"/>
      <c r="AC463" s="12"/>
      <c r="AD463" s="12"/>
    </row>
    <row r="464" spans="5:30" s="8" customFormat="1" x14ac:dyDescent="0.25">
      <c r="E464" s="9"/>
      <c r="F464" s="10"/>
      <c r="S464" s="10"/>
      <c r="T464" s="10"/>
      <c r="U464" s="138"/>
      <c r="V464" s="9"/>
      <c r="AA464" s="12"/>
      <c r="AB464" s="12"/>
      <c r="AC464" s="12"/>
      <c r="AD464" s="12"/>
    </row>
    <row r="465" spans="5:30" s="8" customFormat="1" x14ac:dyDescent="0.25">
      <c r="E465" s="9"/>
      <c r="F465" s="10"/>
      <c r="S465" s="10"/>
      <c r="T465" s="10"/>
      <c r="U465" s="138"/>
      <c r="V465" s="9"/>
      <c r="AA465" s="12"/>
      <c r="AB465" s="12"/>
      <c r="AC465" s="12"/>
      <c r="AD465" s="12"/>
    </row>
    <row r="466" spans="5:30" s="8" customFormat="1" x14ac:dyDescent="0.25">
      <c r="E466" s="9"/>
      <c r="F466" s="10"/>
      <c r="S466" s="10"/>
      <c r="T466" s="10"/>
      <c r="U466" s="138"/>
      <c r="V466" s="9"/>
      <c r="AA466" s="12"/>
      <c r="AB466" s="12"/>
      <c r="AC466" s="12"/>
      <c r="AD466" s="12"/>
    </row>
    <row r="467" spans="5:30" s="8" customFormat="1" x14ac:dyDescent="0.25">
      <c r="E467" s="9"/>
      <c r="F467" s="10"/>
      <c r="S467" s="10"/>
      <c r="T467" s="10"/>
      <c r="U467" s="138"/>
      <c r="V467" s="9"/>
      <c r="AA467" s="12"/>
      <c r="AB467" s="12"/>
      <c r="AC467" s="12"/>
      <c r="AD467" s="12"/>
    </row>
    <row r="468" spans="5:30" s="8" customFormat="1" x14ac:dyDescent="0.25">
      <c r="E468" s="9"/>
      <c r="F468" s="10"/>
      <c r="S468" s="10"/>
      <c r="T468" s="10"/>
      <c r="U468" s="138"/>
      <c r="V468" s="9"/>
      <c r="AA468" s="12"/>
      <c r="AB468" s="12"/>
      <c r="AC468" s="12"/>
      <c r="AD468" s="12"/>
    </row>
    <row r="469" spans="5:30" s="8" customFormat="1" x14ac:dyDescent="0.25">
      <c r="E469" s="9"/>
      <c r="F469" s="10"/>
      <c r="S469" s="10"/>
      <c r="T469" s="10"/>
      <c r="U469" s="138"/>
      <c r="V469" s="9"/>
      <c r="AA469" s="12"/>
      <c r="AB469" s="12"/>
      <c r="AC469" s="12"/>
      <c r="AD469" s="12"/>
    </row>
    <row r="470" spans="5:30" s="8" customFormat="1" x14ac:dyDescent="0.25">
      <c r="E470" s="9"/>
      <c r="F470" s="10"/>
      <c r="S470" s="10"/>
      <c r="T470" s="10"/>
      <c r="U470" s="138"/>
      <c r="V470" s="9"/>
      <c r="AA470" s="12"/>
      <c r="AB470" s="12"/>
      <c r="AC470" s="12"/>
      <c r="AD470" s="12"/>
    </row>
    <row r="471" spans="5:30" s="8" customFormat="1" x14ac:dyDescent="0.25">
      <c r="E471" s="9"/>
      <c r="F471" s="10"/>
      <c r="S471" s="10"/>
      <c r="T471" s="10"/>
      <c r="U471" s="138"/>
      <c r="V471" s="9"/>
      <c r="AA471" s="12"/>
      <c r="AB471" s="12"/>
      <c r="AC471" s="12"/>
      <c r="AD471" s="12"/>
    </row>
    <row r="472" spans="5:30" s="8" customFormat="1" x14ac:dyDescent="0.25">
      <c r="E472" s="9"/>
      <c r="F472" s="10"/>
      <c r="S472" s="10"/>
      <c r="T472" s="10"/>
      <c r="U472" s="138"/>
      <c r="V472" s="9"/>
      <c r="AA472" s="12"/>
      <c r="AB472" s="12"/>
      <c r="AC472" s="12"/>
      <c r="AD472" s="12"/>
    </row>
    <row r="473" spans="5:30" s="8" customFormat="1" x14ac:dyDescent="0.25">
      <c r="E473" s="9"/>
      <c r="F473" s="10"/>
      <c r="S473" s="10"/>
      <c r="T473" s="10"/>
      <c r="U473" s="138"/>
      <c r="V473" s="9"/>
      <c r="AA473" s="12"/>
      <c r="AB473" s="12"/>
      <c r="AC473" s="12"/>
      <c r="AD473" s="12"/>
    </row>
    <row r="474" spans="5:30" s="8" customFormat="1" x14ac:dyDescent="0.25">
      <c r="E474" s="9"/>
      <c r="F474" s="10"/>
      <c r="S474" s="10"/>
      <c r="T474" s="10"/>
      <c r="U474" s="138"/>
      <c r="V474" s="9"/>
      <c r="AA474" s="12"/>
      <c r="AB474" s="12"/>
      <c r="AC474" s="12"/>
      <c r="AD474" s="12"/>
    </row>
    <row r="475" spans="5:30" s="8" customFormat="1" x14ac:dyDescent="0.25">
      <c r="E475" s="9"/>
      <c r="F475" s="10"/>
      <c r="S475" s="10"/>
      <c r="T475" s="10"/>
      <c r="U475" s="138"/>
      <c r="V475" s="9"/>
      <c r="AA475" s="12"/>
      <c r="AB475" s="12"/>
      <c r="AC475" s="12"/>
      <c r="AD475" s="12"/>
    </row>
    <row r="476" spans="5:30" s="8" customFormat="1" x14ac:dyDescent="0.25">
      <c r="E476" s="9"/>
      <c r="F476" s="10"/>
      <c r="S476" s="10"/>
      <c r="T476" s="10"/>
      <c r="U476" s="138"/>
      <c r="V476" s="9"/>
      <c r="AA476" s="12"/>
      <c r="AB476" s="12"/>
      <c r="AC476" s="12"/>
      <c r="AD476" s="12"/>
    </row>
    <row r="477" spans="5:30" s="8" customFormat="1" x14ac:dyDescent="0.25">
      <c r="E477" s="9"/>
      <c r="F477" s="10"/>
      <c r="S477" s="10"/>
      <c r="T477" s="10"/>
      <c r="U477" s="138"/>
      <c r="V477" s="9"/>
      <c r="AA477" s="12"/>
      <c r="AB477" s="12"/>
      <c r="AC477" s="12"/>
      <c r="AD477" s="12"/>
    </row>
    <row r="478" spans="5:30" s="8" customFormat="1" x14ac:dyDescent="0.25">
      <c r="E478" s="9"/>
      <c r="F478" s="10"/>
      <c r="S478" s="10"/>
      <c r="T478" s="10"/>
      <c r="U478" s="138"/>
      <c r="V478" s="9"/>
      <c r="AA478" s="12"/>
      <c r="AB478" s="12"/>
      <c r="AC478" s="12"/>
      <c r="AD478" s="12"/>
    </row>
    <row r="479" spans="5:30" s="8" customFormat="1" x14ac:dyDescent="0.25">
      <c r="E479" s="9"/>
      <c r="F479" s="10"/>
      <c r="S479" s="10"/>
      <c r="T479" s="10"/>
      <c r="U479" s="138"/>
      <c r="V479" s="9"/>
      <c r="AA479" s="12"/>
      <c r="AB479" s="12"/>
      <c r="AC479" s="12"/>
      <c r="AD479" s="12"/>
    </row>
    <row r="480" spans="5:30" s="8" customFormat="1" x14ac:dyDescent="0.25">
      <c r="E480" s="9"/>
      <c r="F480" s="10"/>
      <c r="S480" s="10"/>
      <c r="T480" s="10"/>
      <c r="U480" s="138"/>
      <c r="V480" s="9"/>
      <c r="AA480" s="12"/>
      <c r="AB480" s="12"/>
      <c r="AC480" s="12"/>
      <c r="AD480" s="12"/>
    </row>
    <row r="481" spans="5:30" s="8" customFormat="1" x14ac:dyDescent="0.25">
      <c r="E481" s="9"/>
      <c r="F481" s="10"/>
      <c r="S481" s="10"/>
      <c r="T481" s="10"/>
      <c r="U481" s="138"/>
      <c r="V481" s="9"/>
      <c r="AA481" s="12"/>
      <c r="AB481" s="12"/>
      <c r="AC481" s="12"/>
      <c r="AD481" s="12"/>
    </row>
    <row r="482" spans="5:30" s="8" customFormat="1" x14ac:dyDescent="0.25">
      <c r="E482" s="9"/>
      <c r="F482" s="10"/>
      <c r="S482" s="10"/>
      <c r="T482" s="10"/>
      <c r="U482" s="138"/>
      <c r="V482" s="9"/>
      <c r="AA482" s="12"/>
      <c r="AB482" s="12"/>
      <c r="AC482" s="12"/>
      <c r="AD482" s="12"/>
    </row>
    <row r="483" spans="5:30" s="8" customFormat="1" x14ac:dyDescent="0.25">
      <c r="E483" s="9"/>
      <c r="F483" s="10"/>
      <c r="S483" s="10"/>
      <c r="T483" s="10"/>
      <c r="U483" s="138"/>
      <c r="V483" s="9"/>
      <c r="AA483" s="12"/>
      <c r="AB483" s="12"/>
      <c r="AC483" s="12"/>
      <c r="AD483" s="12"/>
    </row>
    <row r="484" spans="5:30" s="8" customFormat="1" x14ac:dyDescent="0.25">
      <c r="E484" s="9"/>
      <c r="F484" s="10"/>
      <c r="S484" s="10"/>
      <c r="T484" s="10"/>
      <c r="U484" s="138"/>
      <c r="V484" s="9"/>
      <c r="AA484" s="12"/>
      <c r="AB484" s="12"/>
      <c r="AC484" s="12"/>
      <c r="AD484" s="12"/>
    </row>
    <row r="485" spans="5:30" s="8" customFormat="1" x14ac:dyDescent="0.25">
      <c r="E485" s="9"/>
      <c r="F485" s="10"/>
      <c r="S485" s="10"/>
      <c r="T485" s="10"/>
      <c r="U485" s="138"/>
      <c r="V485" s="9"/>
      <c r="AA485" s="12"/>
      <c r="AB485" s="12"/>
      <c r="AC485" s="12"/>
      <c r="AD485" s="12"/>
    </row>
    <row r="486" spans="5:30" s="8" customFormat="1" x14ac:dyDescent="0.25">
      <c r="E486" s="9"/>
      <c r="F486" s="10"/>
      <c r="S486" s="10"/>
      <c r="T486" s="10"/>
      <c r="U486" s="138"/>
      <c r="V486" s="9"/>
      <c r="AA486" s="12"/>
      <c r="AB486" s="12"/>
      <c r="AC486" s="12"/>
      <c r="AD486" s="12"/>
    </row>
    <row r="487" spans="5:30" s="8" customFormat="1" x14ac:dyDescent="0.25">
      <c r="E487" s="9"/>
      <c r="F487" s="10"/>
      <c r="S487" s="10"/>
      <c r="T487" s="10"/>
      <c r="U487" s="138"/>
      <c r="V487" s="9"/>
      <c r="AA487" s="12"/>
      <c r="AB487" s="12"/>
      <c r="AC487" s="12"/>
      <c r="AD487" s="12"/>
    </row>
    <row r="488" spans="5:30" s="8" customFormat="1" x14ac:dyDescent="0.25">
      <c r="E488" s="9"/>
      <c r="F488" s="10"/>
      <c r="S488" s="10"/>
      <c r="T488" s="10"/>
      <c r="U488" s="138"/>
      <c r="V488" s="9"/>
      <c r="AA488" s="12"/>
      <c r="AB488" s="12"/>
      <c r="AC488" s="12"/>
      <c r="AD488" s="12"/>
    </row>
    <row r="489" spans="5:30" s="8" customFormat="1" x14ac:dyDescent="0.25">
      <c r="E489" s="9"/>
      <c r="F489" s="10"/>
      <c r="S489" s="10"/>
      <c r="T489" s="10"/>
      <c r="U489" s="138"/>
      <c r="V489" s="9"/>
      <c r="AA489" s="12"/>
      <c r="AB489" s="12"/>
      <c r="AC489" s="12"/>
      <c r="AD489" s="12"/>
    </row>
    <row r="490" spans="5:30" s="8" customFormat="1" x14ac:dyDescent="0.25">
      <c r="E490" s="9"/>
      <c r="F490" s="10"/>
      <c r="S490" s="10"/>
      <c r="T490" s="10"/>
      <c r="U490" s="138"/>
      <c r="V490" s="9"/>
      <c r="AA490" s="12"/>
      <c r="AB490" s="12"/>
      <c r="AC490" s="12"/>
      <c r="AD490" s="12"/>
    </row>
    <row r="491" spans="5:30" s="8" customFormat="1" x14ac:dyDescent="0.25">
      <c r="E491" s="9"/>
      <c r="F491" s="10"/>
      <c r="S491" s="10"/>
      <c r="T491" s="10"/>
      <c r="U491" s="138"/>
      <c r="V491" s="9"/>
      <c r="AA491" s="12"/>
      <c r="AB491" s="12"/>
      <c r="AC491" s="12"/>
      <c r="AD491" s="12"/>
    </row>
    <row r="492" spans="5:30" s="8" customFormat="1" x14ac:dyDescent="0.25">
      <c r="E492" s="9"/>
      <c r="F492" s="10"/>
      <c r="S492" s="10"/>
      <c r="T492" s="10"/>
      <c r="U492" s="138"/>
      <c r="V492" s="9"/>
      <c r="AA492" s="12"/>
      <c r="AB492" s="12"/>
      <c r="AC492" s="12"/>
      <c r="AD492" s="12"/>
    </row>
    <row r="493" spans="5:30" s="8" customFormat="1" x14ac:dyDescent="0.25">
      <c r="E493" s="9"/>
      <c r="F493" s="10"/>
      <c r="S493" s="10"/>
      <c r="T493" s="10"/>
      <c r="U493" s="138"/>
      <c r="V493" s="9"/>
      <c r="AA493" s="12"/>
      <c r="AB493" s="12"/>
      <c r="AC493" s="12"/>
      <c r="AD493" s="12"/>
    </row>
    <row r="494" spans="5:30" s="8" customFormat="1" x14ac:dyDescent="0.25">
      <c r="E494" s="9"/>
      <c r="F494" s="10"/>
      <c r="S494" s="10"/>
      <c r="T494" s="10"/>
      <c r="U494" s="138"/>
      <c r="V494" s="9"/>
      <c r="AA494" s="12"/>
      <c r="AB494" s="12"/>
      <c r="AC494" s="12"/>
      <c r="AD494" s="12"/>
    </row>
    <row r="495" spans="5:30" s="8" customFormat="1" x14ac:dyDescent="0.25">
      <c r="E495" s="9"/>
      <c r="F495" s="10"/>
      <c r="S495" s="10"/>
      <c r="T495" s="10"/>
      <c r="U495" s="138"/>
      <c r="V495" s="9"/>
      <c r="AA495" s="12"/>
      <c r="AB495" s="12"/>
      <c r="AC495" s="12"/>
      <c r="AD495" s="12"/>
    </row>
    <row r="496" spans="5:30" s="8" customFormat="1" x14ac:dyDescent="0.25">
      <c r="E496" s="9"/>
      <c r="F496" s="10"/>
      <c r="S496" s="10"/>
      <c r="T496" s="10"/>
      <c r="U496" s="138"/>
      <c r="V496" s="9"/>
      <c r="AA496" s="12"/>
      <c r="AB496" s="12"/>
      <c r="AC496" s="12"/>
      <c r="AD496" s="12"/>
    </row>
    <row r="497" spans="5:30" s="8" customFormat="1" x14ac:dyDescent="0.25">
      <c r="E497" s="9"/>
      <c r="F497" s="10"/>
      <c r="S497" s="10"/>
      <c r="T497" s="10"/>
      <c r="U497" s="138"/>
      <c r="V497" s="9"/>
      <c r="AA497" s="12"/>
      <c r="AB497" s="12"/>
      <c r="AC497" s="12"/>
      <c r="AD497" s="12"/>
    </row>
    <row r="498" spans="5:30" s="8" customFormat="1" x14ac:dyDescent="0.25">
      <c r="E498" s="9"/>
      <c r="F498" s="10"/>
      <c r="S498" s="10"/>
      <c r="T498" s="10"/>
      <c r="U498" s="138"/>
      <c r="V498" s="9"/>
      <c r="AA498" s="12"/>
      <c r="AB498" s="12"/>
      <c r="AC498" s="12"/>
      <c r="AD498" s="12"/>
    </row>
    <row r="499" spans="5:30" s="8" customFormat="1" x14ac:dyDescent="0.25">
      <c r="E499" s="9"/>
      <c r="F499" s="10"/>
      <c r="S499" s="10"/>
      <c r="T499" s="10"/>
      <c r="U499" s="138"/>
      <c r="V499" s="9"/>
      <c r="AA499" s="12"/>
      <c r="AB499" s="12"/>
      <c r="AC499" s="12"/>
      <c r="AD499" s="12"/>
    </row>
    <row r="500" spans="5:30" s="8" customFormat="1" x14ac:dyDescent="0.25">
      <c r="E500" s="9"/>
      <c r="F500" s="10"/>
      <c r="S500" s="10"/>
      <c r="T500" s="10"/>
      <c r="U500" s="138"/>
      <c r="V500" s="9"/>
      <c r="AA500" s="12"/>
      <c r="AB500" s="12"/>
      <c r="AC500" s="12"/>
      <c r="AD500" s="12"/>
    </row>
    <row r="501" spans="5:30" s="8" customFormat="1" x14ac:dyDescent="0.25">
      <c r="E501" s="9"/>
      <c r="F501" s="10"/>
      <c r="S501" s="10"/>
      <c r="T501" s="10"/>
      <c r="U501" s="138"/>
      <c r="V501" s="9"/>
      <c r="AA501" s="12"/>
      <c r="AB501" s="12"/>
      <c r="AC501" s="12"/>
      <c r="AD501" s="12"/>
    </row>
    <row r="502" spans="5:30" s="8" customFormat="1" x14ac:dyDescent="0.25">
      <c r="E502" s="9"/>
      <c r="F502" s="10"/>
      <c r="S502" s="10"/>
      <c r="T502" s="10"/>
      <c r="U502" s="138"/>
      <c r="V502" s="9"/>
      <c r="AA502" s="12"/>
      <c r="AB502" s="12"/>
      <c r="AC502" s="12"/>
      <c r="AD502" s="12"/>
    </row>
    <row r="503" spans="5:30" s="8" customFormat="1" x14ac:dyDescent="0.25">
      <c r="E503" s="9"/>
      <c r="F503" s="10"/>
      <c r="S503" s="10"/>
      <c r="T503" s="10"/>
      <c r="U503" s="138"/>
      <c r="V503" s="9"/>
      <c r="AA503" s="12"/>
      <c r="AB503" s="12"/>
      <c r="AC503" s="12"/>
      <c r="AD503" s="12"/>
    </row>
    <row r="504" spans="5:30" s="8" customFormat="1" x14ac:dyDescent="0.25">
      <c r="E504" s="9"/>
      <c r="F504" s="10"/>
      <c r="S504" s="10"/>
      <c r="T504" s="10"/>
      <c r="U504" s="138"/>
      <c r="V504" s="9"/>
      <c r="AA504" s="12"/>
      <c r="AB504" s="12"/>
      <c r="AC504" s="12"/>
      <c r="AD504" s="12"/>
    </row>
    <row r="505" spans="5:30" s="8" customFormat="1" x14ac:dyDescent="0.25">
      <c r="E505" s="9"/>
      <c r="F505" s="10"/>
      <c r="S505" s="10"/>
      <c r="T505" s="10"/>
      <c r="U505" s="138"/>
      <c r="V505" s="9"/>
      <c r="AA505" s="12"/>
      <c r="AB505" s="12"/>
      <c r="AC505" s="12"/>
      <c r="AD505" s="12"/>
    </row>
    <row r="506" spans="5:30" s="8" customFormat="1" x14ac:dyDescent="0.25">
      <c r="E506" s="9"/>
      <c r="F506" s="10"/>
      <c r="S506" s="10"/>
      <c r="T506" s="10"/>
      <c r="U506" s="138"/>
      <c r="V506" s="9"/>
      <c r="AA506" s="12"/>
      <c r="AB506" s="12"/>
      <c r="AC506" s="12"/>
      <c r="AD506" s="12"/>
    </row>
    <row r="507" spans="5:30" s="8" customFormat="1" x14ac:dyDescent="0.25">
      <c r="E507" s="9"/>
      <c r="F507" s="10"/>
      <c r="S507" s="10"/>
      <c r="T507" s="10"/>
      <c r="U507" s="138"/>
      <c r="V507" s="9"/>
      <c r="AA507" s="12"/>
      <c r="AB507" s="12"/>
      <c r="AC507" s="12"/>
      <c r="AD507" s="12"/>
    </row>
    <row r="508" spans="5:30" s="8" customFormat="1" x14ac:dyDescent="0.25">
      <c r="E508" s="9"/>
      <c r="F508" s="10"/>
      <c r="S508" s="10"/>
      <c r="T508" s="10"/>
      <c r="U508" s="138"/>
      <c r="V508" s="9"/>
      <c r="AA508" s="12"/>
      <c r="AB508" s="12"/>
      <c r="AC508" s="12"/>
      <c r="AD508" s="12"/>
    </row>
    <row r="509" spans="5:30" s="8" customFormat="1" x14ac:dyDescent="0.25">
      <c r="E509" s="9"/>
      <c r="F509" s="10"/>
      <c r="S509" s="10"/>
      <c r="T509" s="10"/>
      <c r="U509" s="138"/>
      <c r="V509" s="9"/>
      <c r="AA509" s="12"/>
      <c r="AB509" s="12"/>
      <c r="AC509" s="12"/>
      <c r="AD509" s="12"/>
    </row>
    <row r="510" spans="5:30" s="8" customFormat="1" x14ac:dyDescent="0.25">
      <c r="E510" s="9"/>
      <c r="F510" s="10"/>
      <c r="S510" s="10"/>
      <c r="T510" s="10"/>
      <c r="U510" s="138"/>
      <c r="V510" s="9"/>
      <c r="AA510" s="12"/>
      <c r="AB510" s="12"/>
      <c r="AC510" s="12"/>
      <c r="AD510" s="12"/>
    </row>
    <row r="511" spans="5:30" s="8" customFormat="1" x14ac:dyDescent="0.25">
      <c r="E511" s="9"/>
      <c r="F511" s="10"/>
      <c r="S511" s="10"/>
      <c r="T511" s="10"/>
      <c r="U511" s="138"/>
      <c r="V511" s="9"/>
      <c r="AA511" s="12"/>
      <c r="AB511" s="12"/>
      <c r="AC511" s="12"/>
      <c r="AD511" s="12"/>
    </row>
    <row r="512" spans="5:30" s="8" customFormat="1" x14ac:dyDescent="0.25">
      <c r="E512" s="9"/>
      <c r="F512" s="10"/>
      <c r="S512" s="10"/>
      <c r="T512" s="10"/>
      <c r="U512" s="138"/>
      <c r="V512" s="9"/>
      <c r="AA512" s="12"/>
      <c r="AB512" s="12"/>
      <c r="AC512" s="12"/>
      <c r="AD512" s="12"/>
    </row>
    <row r="513" spans="5:30" s="8" customFormat="1" x14ac:dyDescent="0.25">
      <c r="E513" s="9"/>
      <c r="F513" s="10"/>
      <c r="S513" s="10"/>
      <c r="T513" s="10"/>
      <c r="U513" s="138"/>
      <c r="V513" s="9"/>
      <c r="AA513" s="12"/>
      <c r="AB513" s="12"/>
      <c r="AC513" s="12"/>
      <c r="AD513" s="12"/>
    </row>
    <row r="514" spans="5:30" s="8" customFormat="1" x14ac:dyDescent="0.25">
      <c r="E514" s="9"/>
      <c r="F514" s="10"/>
      <c r="S514" s="10"/>
      <c r="T514" s="10"/>
      <c r="U514" s="138"/>
      <c r="V514" s="9"/>
      <c r="AA514" s="12"/>
      <c r="AB514" s="12"/>
      <c r="AC514" s="12"/>
      <c r="AD514" s="12"/>
    </row>
    <row r="515" spans="5:30" s="8" customFormat="1" x14ac:dyDescent="0.25">
      <c r="E515" s="9"/>
      <c r="F515" s="10"/>
      <c r="S515" s="10"/>
      <c r="T515" s="10"/>
      <c r="U515" s="138"/>
      <c r="V515" s="9"/>
      <c r="AA515" s="12"/>
      <c r="AB515" s="12"/>
      <c r="AC515" s="12"/>
      <c r="AD515" s="12"/>
    </row>
    <row r="516" spans="5:30" s="8" customFormat="1" x14ac:dyDescent="0.25">
      <c r="E516" s="9"/>
      <c r="F516" s="10"/>
      <c r="S516" s="10"/>
      <c r="T516" s="10"/>
      <c r="U516" s="138"/>
      <c r="V516" s="9"/>
      <c r="AA516" s="12"/>
      <c r="AB516" s="12"/>
      <c r="AC516" s="12"/>
      <c r="AD516" s="12"/>
    </row>
    <row r="517" spans="5:30" s="8" customFormat="1" x14ac:dyDescent="0.25">
      <c r="E517" s="9"/>
      <c r="F517" s="10"/>
      <c r="S517" s="10"/>
      <c r="T517" s="10"/>
      <c r="U517" s="138"/>
      <c r="V517" s="9"/>
      <c r="AA517" s="12"/>
      <c r="AB517" s="12"/>
      <c r="AC517" s="12"/>
      <c r="AD517" s="12"/>
    </row>
    <row r="518" spans="5:30" s="8" customFormat="1" x14ac:dyDescent="0.25">
      <c r="E518" s="9"/>
      <c r="F518" s="10"/>
      <c r="S518" s="10"/>
      <c r="T518" s="10"/>
      <c r="U518" s="138"/>
      <c r="V518" s="9"/>
      <c r="AA518" s="12"/>
      <c r="AB518" s="12"/>
      <c r="AC518" s="12"/>
      <c r="AD518" s="12"/>
    </row>
    <row r="519" spans="5:30" s="8" customFormat="1" x14ac:dyDescent="0.25">
      <c r="E519" s="9"/>
      <c r="F519" s="10"/>
      <c r="S519" s="10"/>
      <c r="T519" s="10"/>
      <c r="U519" s="138"/>
      <c r="V519" s="9"/>
      <c r="AA519" s="12"/>
      <c r="AB519" s="12"/>
      <c r="AC519" s="12"/>
      <c r="AD519" s="12"/>
    </row>
    <row r="520" spans="5:30" s="8" customFormat="1" x14ac:dyDescent="0.25">
      <c r="E520" s="9"/>
      <c r="F520" s="10"/>
      <c r="S520" s="10"/>
      <c r="T520" s="10"/>
      <c r="U520" s="138"/>
      <c r="V520" s="9"/>
      <c r="AA520" s="12"/>
      <c r="AB520" s="12"/>
      <c r="AC520" s="12"/>
      <c r="AD520" s="12"/>
    </row>
    <row r="521" spans="5:30" s="8" customFormat="1" x14ac:dyDescent="0.25">
      <c r="E521" s="9"/>
      <c r="F521" s="10"/>
      <c r="S521" s="10"/>
      <c r="T521" s="10"/>
      <c r="U521" s="138"/>
      <c r="V521" s="9"/>
      <c r="AA521" s="12"/>
      <c r="AB521" s="12"/>
      <c r="AC521" s="12"/>
      <c r="AD521" s="12"/>
    </row>
    <row r="522" spans="5:30" s="8" customFormat="1" x14ac:dyDescent="0.25">
      <c r="E522" s="9"/>
      <c r="F522" s="10"/>
      <c r="S522" s="10"/>
      <c r="T522" s="10"/>
      <c r="U522" s="138"/>
      <c r="V522" s="9"/>
      <c r="AA522" s="12"/>
      <c r="AB522" s="12"/>
      <c r="AC522" s="12"/>
      <c r="AD522" s="12"/>
    </row>
    <row r="523" spans="5:30" s="8" customFormat="1" x14ac:dyDescent="0.25">
      <c r="E523" s="9"/>
      <c r="F523" s="10"/>
      <c r="S523" s="10"/>
      <c r="T523" s="10"/>
      <c r="U523" s="138"/>
      <c r="V523" s="9"/>
      <c r="AA523" s="12"/>
      <c r="AB523" s="12"/>
      <c r="AC523" s="12"/>
      <c r="AD523" s="12"/>
    </row>
    <row r="524" spans="5:30" s="8" customFormat="1" x14ac:dyDescent="0.25">
      <c r="E524" s="9"/>
      <c r="F524" s="10"/>
      <c r="S524" s="10"/>
      <c r="T524" s="10"/>
      <c r="U524" s="138"/>
      <c r="V524" s="9"/>
      <c r="AA524" s="12"/>
      <c r="AB524" s="12"/>
      <c r="AC524" s="12"/>
      <c r="AD524" s="12"/>
    </row>
    <row r="525" spans="5:30" s="8" customFormat="1" x14ac:dyDescent="0.25">
      <c r="E525" s="9"/>
      <c r="F525" s="10"/>
      <c r="S525" s="10"/>
      <c r="T525" s="10"/>
      <c r="U525" s="138"/>
      <c r="V525" s="9"/>
      <c r="AA525" s="12"/>
      <c r="AB525" s="12"/>
      <c r="AC525" s="12"/>
      <c r="AD525" s="12"/>
    </row>
    <row r="526" spans="5:30" s="8" customFormat="1" x14ac:dyDescent="0.25">
      <c r="E526" s="9"/>
      <c r="F526" s="10"/>
      <c r="S526" s="10"/>
      <c r="T526" s="10"/>
      <c r="U526" s="138"/>
      <c r="V526" s="9"/>
      <c r="AA526" s="12"/>
      <c r="AB526" s="12"/>
      <c r="AC526" s="12"/>
      <c r="AD526" s="12"/>
    </row>
    <row r="527" spans="5:30" s="8" customFormat="1" x14ac:dyDescent="0.25">
      <c r="E527" s="9"/>
      <c r="F527" s="10"/>
      <c r="S527" s="10"/>
      <c r="T527" s="10"/>
      <c r="U527" s="138"/>
      <c r="V527" s="9"/>
      <c r="AA527" s="12"/>
      <c r="AB527" s="12"/>
      <c r="AC527" s="12"/>
      <c r="AD527" s="12"/>
    </row>
    <row r="528" spans="5:30" s="8" customFormat="1" x14ac:dyDescent="0.25">
      <c r="E528" s="9"/>
      <c r="F528" s="10"/>
      <c r="S528" s="10"/>
      <c r="T528" s="10"/>
      <c r="U528" s="138"/>
      <c r="V528" s="9"/>
      <c r="AA528" s="12"/>
      <c r="AB528" s="12"/>
      <c r="AC528" s="12"/>
      <c r="AD528" s="12"/>
    </row>
    <row r="529" spans="5:30" s="8" customFormat="1" x14ac:dyDescent="0.25">
      <c r="E529" s="9"/>
      <c r="F529" s="10"/>
      <c r="S529" s="10"/>
      <c r="T529" s="10"/>
      <c r="U529" s="138"/>
      <c r="V529" s="9"/>
      <c r="AA529" s="12"/>
      <c r="AB529" s="12"/>
      <c r="AC529" s="12"/>
      <c r="AD529" s="12"/>
    </row>
    <row r="530" spans="5:30" s="8" customFormat="1" x14ac:dyDescent="0.25">
      <c r="E530" s="9"/>
      <c r="F530" s="10"/>
      <c r="S530" s="10"/>
      <c r="T530" s="10"/>
      <c r="U530" s="138"/>
      <c r="V530" s="9"/>
      <c r="AA530" s="12"/>
      <c r="AB530" s="12"/>
      <c r="AC530" s="12"/>
      <c r="AD530" s="12"/>
    </row>
    <row r="531" spans="5:30" s="8" customFormat="1" x14ac:dyDescent="0.25">
      <c r="E531" s="9"/>
      <c r="F531" s="10"/>
      <c r="S531" s="10"/>
      <c r="T531" s="10"/>
      <c r="U531" s="138"/>
      <c r="V531" s="9"/>
      <c r="AA531" s="12"/>
      <c r="AB531" s="12"/>
      <c r="AC531" s="12"/>
      <c r="AD531" s="12"/>
    </row>
    <row r="532" spans="5:30" s="8" customFormat="1" x14ac:dyDescent="0.25">
      <c r="E532" s="9"/>
      <c r="F532" s="10"/>
      <c r="S532" s="10"/>
      <c r="T532" s="10"/>
      <c r="U532" s="138"/>
      <c r="V532" s="9"/>
      <c r="AA532" s="12"/>
      <c r="AB532" s="12"/>
      <c r="AC532" s="12"/>
      <c r="AD532" s="12"/>
    </row>
    <row r="533" spans="5:30" s="8" customFormat="1" x14ac:dyDescent="0.25">
      <c r="E533" s="9"/>
      <c r="F533" s="10"/>
      <c r="S533" s="10"/>
      <c r="T533" s="10"/>
      <c r="U533" s="138"/>
      <c r="V533" s="9"/>
      <c r="AA533" s="12"/>
      <c r="AB533" s="12"/>
      <c r="AC533" s="12"/>
      <c r="AD533" s="12"/>
    </row>
    <row r="534" spans="5:30" s="8" customFormat="1" x14ac:dyDescent="0.25">
      <c r="E534" s="9"/>
      <c r="F534" s="10"/>
      <c r="S534" s="10"/>
      <c r="T534" s="10"/>
      <c r="U534" s="138"/>
      <c r="V534" s="9"/>
      <c r="AA534" s="12"/>
      <c r="AB534" s="12"/>
      <c r="AC534" s="12"/>
      <c r="AD534" s="12"/>
    </row>
    <row r="535" spans="5:30" s="8" customFormat="1" x14ac:dyDescent="0.25">
      <c r="E535" s="9"/>
      <c r="F535" s="10"/>
      <c r="S535" s="10"/>
      <c r="T535" s="10"/>
      <c r="U535" s="138"/>
      <c r="V535" s="9"/>
      <c r="AA535" s="12"/>
      <c r="AB535" s="12"/>
      <c r="AC535" s="12"/>
      <c r="AD535" s="12"/>
    </row>
    <row r="536" spans="5:30" s="8" customFormat="1" x14ac:dyDescent="0.25">
      <c r="E536" s="9"/>
      <c r="F536" s="10"/>
      <c r="S536" s="10"/>
      <c r="T536" s="10"/>
      <c r="U536" s="138"/>
      <c r="V536" s="9"/>
      <c r="AA536" s="12"/>
      <c r="AB536" s="12"/>
      <c r="AC536" s="12"/>
      <c r="AD536" s="12"/>
    </row>
    <row r="537" spans="5:30" s="8" customFormat="1" x14ac:dyDescent="0.25">
      <c r="E537" s="9"/>
      <c r="F537" s="10"/>
      <c r="S537" s="10"/>
      <c r="T537" s="10"/>
      <c r="U537" s="138"/>
      <c r="V537" s="9"/>
      <c r="AA537" s="12"/>
      <c r="AB537" s="12"/>
      <c r="AC537" s="12"/>
      <c r="AD537" s="12"/>
    </row>
    <row r="538" spans="5:30" s="8" customFormat="1" x14ac:dyDescent="0.25">
      <c r="E538" s="9"/>
      <c r="F538" s="10"/>
      <c r="S538" s="10"/>
      <c r="T538" s="10"/>
      <c r="U538" s="138"/>
      <c r="V538" s="9"/>
      <c r="AA538" s="12"/>
      <c r="AB538" s="12"/>
      <c r="AC538" s="12"/>
      <c r="AD538" s="12"/>
    </row>
    <row r="539" spans="5:30" s="8" customFormat="1" x14ac:dyDescent="0.25">
      <c r="E539" s="9"/>
      <c r="F539" s="10"/>
      <c r="S539" s="10"/>
      <c r="T539" s="10"/>
      <c r="U539" s="138"/>
      <c r="V539" s="9"/>
      <c r="AA539" s="12"/>
      <c r="AB539" s="12"/>
      <c r="AC539" s="12"/>
      <c r="AD539" s="12"/>
    </row>
    <row r="540" spans="5:30" s="8" customFormat="1" x14ac:dyDescent="0.25">
      <c r="E540" s="9"/>
      <c r="F540" s="10"/>
      <c r="S540" s="10"/>
      <c r="T540" s="10"/>
      <c r="U540" s="138"/>
      <c r="V540" s="9"/>
      <c r="AA540" s="12"/>
      <c r="AB540" s="12"/>
      <c r="AC540" s="12"/>
      <c r="AD540" s="12"/>
    </row>
    <row r="541" spans="5:30" s="8" customFormat="1" x14ac:dyDescent="0.25">
      <c r="E541" s="9"/>
      <c r="F541" s="10"/>
      <c r="S541" s="10"/>
      <c r="T541" s="10"/>
      <c r="U541" s="138"/>
      <c r="V541" s="9"/>
      <c r="AA541" s="12"/>
      <c r="AB541" s="12"/>
      <c r="AC541" s="12"/>
      <c r="AD541" s="12"/>
    </row>
    <row r="542" spans="5:30" s="8" customFormat="1" x14ac:dyDescent="0.25">
      <c r="E542" s="9"/>
      <c r="F542" s="10"/>
      <c r="S542" s="10"/>
      <c r="T542" s="10"/>
      <c r="U542" s="138"/>
      <c r="V542" s="9"/>
      <c r="AA542" s="12"/>
      <c r="AB542" s="12"/>
      <c r="AC542" s="12"/>
      <c r="AD542" s="12"/>
    </row>
    <row r="543" spans="5:30" s="8" customFormat="1" x14ac:dyDescent="0.25">
      <c r="E543" s="9"/>
      <c r="F543" s="10"/>
      <c r="S543" s="10"/>
      <c r="T543" s="10"/>
      <c r="U543" s="138"/>
      <c r="V543" s="9"/>
      <c r="AA543" s="12"/>
      <c r="AB543" s="12"/>
      <c r="AC543" s="12"/>
      <c r="AD543" s="12"/>
    </row>
    <row r="544" spans="5:30" s="8" customFormat="1" x14ac:dyDescent="0.25">
      <c r="E544" s="9"/>
      <c r="F544" s="10"/>
      <c r="S544" s="10"/>
      <c r="T544" s="10"/>
      <c r="U544" s="138"/>
      <c r="V544" s="9"/>
      <c r="AA544" s="12"/>
      <c r="AB544" s="12"/>
      <c r="AC544" s="12"/>
      <c r="AD544" s="12"/>
    </row>
    <row r="545" spans="5:30" s="8" customFormat="1" x14ac:dyDescent="0.25">
      <c r="E545" s="9"/>
      <c r="F545" s="10"/>
      <c r="S545" s="10"/>
      <c r="T545" s="10"/>
      <c r="U545" s="138"/>
      <c r="V545" s="9"/>
      <c r="AA545" s="12"/>
      <c r="AB545" s="12"/>
      <c r="AC545" s="12"/>
      <c r="AD545" s="12"/>
    </row>
    <row r="546" spans="5:30" s="8" customFormat="1" x14ac:dyDescent="0.25">
      <c r="E546" s="9"/>
      <c r="F546" s="10"/>
      <c r="S546" s="10"/>
      <c r="T546" s="10"/>
      <c r="U546" s="138"/>
      <c r="V546" s="9"/>
      <c r="AA546" s="12"/>
      <c r="AB546" s="12"/>
      <c r="AC546" s="12"/>
      <c r="AD546" s="12"/>
    </row>
    <row r="547" spans="5:30" s="8" customFormat="1" x14ac:dyDescent="0.25">
      <c r="E547" s="9"/>
      <c r="F547" s="10"/>
      <c r="S547" s="10"/>
      <c r="T547" s="10"/>
      <c r="U547" s="138"/>
      <c r="V547" s="9"/>
      <c r="AA547" s="12"/>
      <c r="AB547" s="12"/>
      <c r="AC547" s="12"/>
      <c r="AD547" s="12"/>
    </row>
    <row r="548" spans="5:30" s="8" customFormat="1" x14ac:dyDescent="0.25">
      <c r="E548" s="9"/>
      <c r="F548" s="10"/>
      <c r="S548" s="10"/>
      <c r="T548" s="10"/>
      <c r="U548" s="138"/>
      <c r="V548" s="9"/>
      <c r="AA548" s="12"/>
      <c r="AB548" s="12"/>
      <c r="AC548" s="12"/>
      <c r="AD548" s="12"/>
    </row>
    <row r="549" spans="5:30" s="8" customFormat="1" x14ac:dyDescent="0.25">
      <c r="E549" s="9"/>
      <c r="F549" s="10"/>
      <c r="S549" s="10"/>
      <c r="T549" s="10"/>
      <c r="U549" s="138"/>
      <c r="V549" s="9"/>
      <c r="AA549" s="12"/>
      <c r="AB549" s="12"/>
      <c r="AC549" s="12"/>
      <c r="AD549" s="12"/>
    </row>
    <row r="550" spans="5:30" s="8" customFormat="1" x14ac:dyDescent="0.25">
      <c r="E550" s="9"/>
      <c r="F550" s="10"/>
      <c r="S550" s="10"/>
      <c r="T550" s="10"/>
      <c r="U550" s="138"/>
      <c r="V550" s="9"/>
      <c r="AA550" s="12"/>
      <c r="AB550" s="12"/>
      <c r="AC550" s="12"/>
      <c r="AD550" s="12"/>
    </row>
    <row r="551" spans="5:30" s="8" customFormat="1" x14ac:dyDescent="0.25">
      <c r="E551" s="9"/>
      <c r="F551" s="10"/>
      <c r="S551" s="10"/>
      <c r="T551" s="10"/>
      <c r="U551" s="138"/>
      <c r="V551" s="9"/>
      <c r="AA551" s="12"/>
      <c r="AB551" s="12"/>
      <c r="AC551" s="12"/>
      <c r="AD551" s="12"/>
    </row>
    <row r="552" spans="5:30" s="8" customFormat="1" x14ac:dyDescent="0.25">
      <c r="E552" s="9"/>
      <c r="F552" s="10"/>
      <c r="S552" s="10"/>
      <c r="T552" s="10"/>
      <c r="U552" s="138"/>
      <c r="V552" s="9"/>
      <c r="AA552" s="12"/>
      <c r="AB552" s="12"/>
      <c r="AC552" s="12"/>
      <c r="AD552" s="12"/>
    </row>
    <row r="553" spans="5:30" s="8" customFormat="1" x14ac:dyDescent="0.25">
      <c r="E553" s="9"/>
      <c r="F553" s="10"/>
      <c r="S553" s="10"/>
      <c r="T553" s="10"/>
      <c r="U553" s="138"/>
      <c r="V553" s="9"/>
      <c r="AA553" s="12"/>
      <c r="AB553" s="12"/>
      <c r="AC553" s="12"/>
      <c r="AD553" s="12"/>
    </row>
    <row r="554" spans="5:30" s="8" customFormat="1" x14ac:dyDescent="0.25">
      <c r="E554" s="9"/>
      <c r="F554" s="10"/>
      <c r="S554" s="10"/>
      <c r="T554" s="10"/>
      <c r="U554" s="138"/>
      <c r="V554" s="9"/>
      <c r="AA554" s="12"/>
      <c r="AB554" s="12"/>
      <c r="AC554" s="12"/>
      <c r="AD554" s="12"/>
    </row>
    <row r="555" spans="5:30" s="8" customFormat="1" x14ac:dyDescent="0.25">
      <c r="E555" s="9"/>
      <c r="F555" s="10"/>
      <c r="S555" s="10"/>
      <c r="T555" s="10"/>
      <c r="U555" s="138"/>
      <c r="V555" s="9"/>
      <c r="AA555" s="12"/>
      <c r="AB555" s="12"/>
      <c r="AC555" s="12"/>
      <c r="AD555" s="12"/>
    </row>
    <row r="556" spans="5:30" s="8" customFormat="1" x14ac:dyDescent="0.25">
      <c r="E556" s="9"/>
      <c r="F556" s="10"/>
      <c r="S556" s="10"/>
      <c r="T556" s="10"/>
      <c r="U556" s="138"/>
      <c r="V556" s="9"/>
      <c r="AA556" s="12"/>
      <c r="AB556" s="12"/>
      <c r="AC556" s="12"/>
      <c r="AD556" s="12"/>
    </row>
    <row r="557" spans="5:30" s="8" customFormat="1" x14ac:dyDescent="0.25">
      <c r="E557" s="9"/>
      <c r="F557" s="10"/>
      <c r="S557" s="10"/>
      <c r="T557" s="10"/>
      <c r="U557" s="138"/>
      <c r="V557" s="9"/>
      <c r="AA557" s="12"/>
      <c r="AB557" s="12"/>
      <c r="AC557" s="12"/>
      <c r="AD557" s="12"/>
    </row>
    <row r="558" spans="5:30" s="8" customFormat="1" x14ac:dyDescent="0.25">
      <c r="E558" s="9"/>
      <c r="F558" s="10"/>
      <c r="S558" s="10"/>
      <c r="T558" s="10"/>
      <c r="U558" s="138"/>
      <c r="V558" s="9"/>
      <c r="AA558" s="12"/>
      <c r="AB558" s="12"/>
      <c r="AC558" s="12"/>
      <c r="AD558" s="12"/>
    </row>
    <row r="559" spans="5:30" s="8" customFormat="1" x14ac:dyDescent="0.25">
      <c r="E559" s="9"/>
      <c r="F559" s="10"/>
      <c r="S559" s="10"/>
      <c r="T559" s="10"/>
      <c r="U559" s="138"/>
      <c r="V559" s="9"/>
      <c r="AA559" s="12"/>
      <c r="AB559" s="12"/>
      <c r="AC559" s="12"/>
      <c r="AD559" s="12"/>
    </row>
    <row r="560" spans="5:30" s="8" customFormat="1" x14ac:dyDescent="0.25">
      <c r="E560" s="9"/>
      <c r="F560" s="10"/>
      <c r="S560" s="10"/>
      <c r="T560" s="10"/>
      <c r="U560" s="138"/>
      <c r="V560" s="9"/>
      <c r="AA560" s="12"/>
      <c r="AB560" s="12"/>
      <c r="AC560" s="12"/>
      <c r="AD560" s="12"/>
    </row>
    <row r="561" spans="5:30" s="8" customFormat="1" x14ac:dyDescent="0.25">
      <c r="E561" s="9"/>
      <c r="F561" s="10"/>
      <c r="S561" s="10"/>
      <c r="T561" s="10"/>
      <c r="U561" s="138"/>
      <c r="V561" s="9"/>
      <c r="AA561" s="12"/>
      <c r="AB561" s="12"/>
      <c r="AC561" s="12"/>
      <c r="AD561" s="12"/>
    </row>
    <row r="562" spans="5:30" s="8" customFormat="1" x14ac:dyDescent="0.25">
      <c r="E562" s="9"/>
      <c r="F562" s="10"/>
      <c r="S562" s="10"/>
      <c r="T562" s="10"/>
      <c r="U562" s="138"/>
      <c r="V562" s="9"/>
      <c r="AA562" s="12"/>
      <c r="AB562" s="12"/>
      <c r="AC562" s="12"/>
      <c r="AD562" s="12"/>
    </row>
    <row r="563" spans="5:30" s="8" customFormat="1" x14ac:dyDescent="0.25">
      <c r="E563" s="9"/>
      <c r="F563" s="10"/>
      <c r="S563" s="10"/>
      <c r="T563" s="10"/>
      <c r="U563" s="138"/>
      <c r="V563" s="9"/>
      <c r="AA563" s="12"/>
      <c r="AB563" s="12"/>
      <c r="AC563" s="12"/>
      <c r="AD563" s="12"/>
    </row>
    <row r="564" spans="5:30" s="8" customFormat="1" x14ac:dyDescent="0.25">
      <c r="E564" s="9"/>
      <c r="F564" s="10"/>
      <c r="S564" s="10"/>
      <c r="T564" s="10"/>
      <c r="U564" s="138"/>
      <c r="V564" s="9"/>
      <c r="AA564" s="12"/>
      <c r="AB564" s="12"/>
      <c r="AC564" s="12"/>
      <c r="AD564" s="12"/>
    </row>
    <row r="565" spans="5:30" s="8" customFormat="1" x14ac:dyDescent="0.25">
      <c r="E565" s="9"/>
      <c r="F565" s="10"/>
      <c r="S565" s="10"/>
      <c r="T565" s="10"/>
      <c r="U565" s="138"/>
      <c r="V565" s="9"/>
      <c r="AA565" s="12"/>
      <c r="AB565" s="12"/>
      <c r="AC565" s="12"/>
      <c r="AD565" s="12"/>
    </row>
    <row r="566" spans="5:30" s="8" customFormat="1" x14ac:dyDescent="0.25">
      <c r="E566" s="9"/>
      <c r="F566" s="10"/>
      <c r="S566" s="10"/>
      <c r="T566" s="10"/>
      <c r="U566" s="138"/>
      <c r="V566" s="9"/>
      <c r="AA566" s="12"/>
      <c r="AB566" s="12"/>
      <c r="AC566" s="12"/>
      <c r="AD566" s="12"/>
    </row>
    <row r="567" spans="5:30" s="8" customFormat="1" x14ac:dyDescent="0.25">
      <c r="E567" s="9"/>
      <c r="F567" s="10"/>
      <c r="S567" s="10"/>
      <c r="T567" s="10"/>
      <c r="U567" s="138"/>
      <c r="V567" s="9"/>
      <c r="AA567" s="12"/>
      <c r="AB567" s="12"/>
      <c r="AC567" s="12"/>
      <c r="AD567" s="12"/>
    </row>
    <row r="568" spans="5:30" s="8" customFormat="1" x14ac:dyDescent="0.25">
      <c r="E568" s="9"/>
      <c r="F568" s="10"/>
      <c r="S568" s="10"/>
      <c r="T568" s="10"/>
      <c r="U568" s="138"/>
      <c r="V568" s="9"/>
      <c r="AA568" s="12"/>
      <c r="AB568" s="12"/>
      <c r="AC568" s="12"/>
      <c r="AD568" s="12"/>
    </row>
    <row r="569" spans="5:30" s="8" customFormat="1" x14ac:dyDescent="0.25">
      <c r="E569" s="9"/>
      <c r="F569" s="10"/>
      <c r="S569" s="10"/>
      <c r="T569" s="10"/>
      <c r="U569" s="138"/>
      <c r="V569" s="9"/>
      <c r="AA569" s="12"/>
      <c r="AB569" s="12"/>
      <c r="AC569" s="12"/>
      <c r="AD569" s="12"/>
    </row>
    <row r="570" spans="5:30" s="8" customFormat="1" x14ac:dyDescent="0.25">
      <c r="E570" s="9"/>
      <c r="F570" s="10"/>
      <c r="S570" s="10"/>
      <c r="T570" s="10"/>
      <c r="U570" s="138"/>
      <c r="V570" s="9"/>
      <c r="AA570" s="12"/>
      <c r="AB570" s="12"/>
      <c r="AC570" s="12"/>
      <c r="AD570" s="12"/>
    </row>
    <row r="571" spans="5:30" s="8" customFormat="1" x14ac:dyDescent="0.25">
      <c r="E571" s="9"/>
      <c r="F571" s="10"/>
      <c r="S571" s="10"/>
      <c r="T571" s="10"/>
      <c r="U571" s="138"/>
      <c r="V571" s="9"/>
      <c r="AA571" s="12"/>
      <c r="AB571" s="12"/>
      <c r="AC571" s="12"/>
      <c r="AD571" s="12"/>
    </row>
    <row r="572" spans="5:30" s="8" customFormat="1" x14ac:dyDescent="0.25">
      <c r="E572" s="9"/>
      <c r="F572" s="10"/>
      <c r="S572" s="10"/>
      <c r="T572" s="10"/>
      <c r="U572" s="138"/>
      <c r="V572" s="9"/>
      <c r="AA572" s="12"/>
      <c r="AB572" s="12"/>
      <c r="AC572" s="12"/>
      <c r="AD572" s="12"/>
    </row>
    <row r="573" spans="5:30" s="8" customFormat="1" x14ac:dyDescent="0.25">
      <c r="E573" s="9"/>
      <c r="F573" s="10"/>
      <c r="S573" s="10"/>
      <c r="T573" s="10"/>
      <c r="U573" s="138"/>
      <c r="V573" s="9"/>
      <c r="AA573" s="12"/>
      <c r="AB573" s="12"/>
      <c r="AC573" s="12"/>
      <c r="AD573" s="12"/>
    </row>
    <row r="574" spans="5:30" s="8" customFormat="1" x14ac:dyDescent="0.25">
      <c r="E574" s="9"/>
      <c r="F574" s="10"/>
      <c r="S574" s="10"/>
      <c r="T574" s="10"/>
      <c r="U574" s="138"/>
      <c r="V574" s="9"/>
      <c r="AA574" s="12"/>
      <c r="AB574" s="12"/>
      <c r="AC574" s="12"/>
      <c r="AD574" s="12"/>
    </row>
    <row r="575" spans="5:30" s="8" customFormat="1" x14ac:dyDescent="0.25">
      <c r="E575" s="9"/>
      <c r="F575" s="10"/>
      <c r="S575" s="10"/>
      <c r="T575" s="10"/>
      <c r="U575" s="138"/>
      <c r="V575" s="9"/>
      <c r="AA575" s="12"/>
      <c r="AB575" s="12"/>
      <c r="AC575" s="12"/>
      <c r="AD575" s="12"/>
    </row>
    <row r="576" spans="5:30" s="8" customFormat="1" x14ac:dyDescent="0.25">
      <c r="E576" s="9"/>
      <c r="F576" s="10"/>
      <c r="S576" s="10"/>
      <c r="T576" s="10"/>
      <c r="U576" s="138"/>
      <c r="V576" s="9"/>
      <c r="AA576" s="12"/>
      <c r="AB576" s="12"/>
      <c r="AC576" s="12"/>
      <c r="AD576" s="12"/>
    </row>
    <row r="577" spans="5:30" s="8" customFormat="1" x14ac:dyDescent="0.25">
      <c r="E577" s="9"/>
      <c r="F577" s="10"/>
      <c r="S577" s="10"/>
      <c r="T577" s="10"/>
      <c r="U577" s="138"/>
      <c r="V577" s="9"/>
      <c r="AA577" s="12"/>
      <c r="AB577" s="12"/>
      <c r="AC577" s="12"/>
      <c r="AD577" s="12"/>
    </row>
    <row r="578" spans="5:30" s="8" customFormat="1" x14ac:dyDescent="0.25">
      <c r="E578" s="9"/>
      <c r="F578" s="10"/>
      <c r="S578" s="10"/>
      <c r="T578" s="10"/>
      <c r="U578" s="138"/>
      <c r="V578" s="9"/>
      <c r="AA578" s="12"/>
      <c r="AB578" s="12"/>
      <c r="AC578" s="12"/>
      <c r="AD578" s="12"/>
    </row>
    <row r="579" spans="5:30" s="8" customFormat="1" x14ac:dyDescent="0.25">
      <c r="E579" s="9"/>
      <c r="F579" s="10"/>
      <c r="S579" s="10"/>
      <c r="T579" s="10"/>
      <c r="U579" s="138"/>
      <c r="V579" s="9"/>
      <c r="AA579" s="12"/>
      <c r="AB579" s="12"/>
      <c r="AC579" s="12"/>
      <c r="AD579" s="12"/>
    </row>
    <row r="580" spans="5:30" s="8" customFormat="1" x14ac:dyDescent="0.25">
      <c r="E580" s="9"/>
      <c r="F580" s="10"/>
      <c r="S580" s="10"/>
      <c r="T580" s="10"/>
      <c r="U580" s="138"/>
      <c r="V580" s="9"/>
      <c r="AA580" s="12"/>
      <c r="AB580" s="12"/>
      <c r="AC580" s="12"/>
      <c r="AD580" s="12"/>
    </row>
    <row r="581" spans="5:30" s="8" customFormat="1" x14ac:dyDescent="0.25">
      <c r="E581" s="9"/>
      <c r="F581" s="10"/>
      <c r="S581" s="10"/>
      <c r="T581" s="10"/>
      <c r="U581" s="138"/>
      <c r="V581" s="9"/>
      <c r="AA581" s="12"/>
      <c r="AB581" s="12"/>
      <c r="AC581" s="12"/>
      <c r="AD581" s="12"/>
    </row>
    <row r="582" spans="5:30" s="8" customFormat="1" x14ac:dyDescent="0.25">
      <c r="E582" s="9"/>
      <c r="F582" s="10"/>
      <c r="S582" s="10"/>
      <c r="T582" s="10"/>
      <c r="U582" s="138"/>
      <c r="V582" s="9"/>
      <c r="AA582" s="12"/>
      <c r="AB582" s="12"/>
      <c r="AC582" s="12"/>
      <c r="AD582" s="12"/>
    </row>
    <row r="583" spans="5:30" s="8" customFormat="1" x14ac:dyDescent="0.25">
      <c r="E583" s="9"/>
      <c r="F583" s="10"/>
      <c r="S583" s="10"/>
      <c r="T583" s="10"/>
      <c r="U583" s="138"/>
      <c r="V583" s="9"/>
      <c r="AA583" s="12"/>
      <c r="AB583" s="12"/>
      <c r="AC583" s="12"/>
      <c r="AD583" s="12"/>
    </row>
    <row r="584" spans="5:30" s="8" customFormat="1" x14ac:dyDescent="0.25">
      <c r="E584" s="9"/>
      <c r="F584" s="10"/>
      <c r="S584" s="10"/>
      <c r="T584" s="10"/>
      <c r="U584" s="138"/>
      <c r="V584" s="9"/>
      <c r="AA584" s="12"/>
      <c r="AB584" s="12"/>
      <c r="AC584" s="12"/>
      <c r="AD584" s="12"/>
    </row>
    <row r="585" spans="5:30" s="8" customFormat="1" x14ac:dyDescent="0.25">
      <c r="E585" s="9"/>
      <c r="F585" s="10"/>
      <c r="S585" s="10"/>
      <c r="T585" s="10"/>
      <c r="U585" s="138"/>
      <c r="V585" s="9"/>
      <c r="AA585" s="12"/>
      <c r="AB585" s="12"/>
      <c r="AC585" s="12"/>
      <c r="AD585" s="12"/>
    </row>
    <row r="586" spans="5:30" s="8" customFormat="1" x14ac:dyDescent="0.25">
      <c r="E586" s="9"/>
      <c r="F586" s="10"/>
      <c r="S586" s="10"/>
      <c r="T586" s="10"/>
      <c r="U586" s="138"/>
      <c r="V586" s="9"/>
      <c r="AA586" s="12"/>
      <c r="AB586" s="12"/>
      <c r="AC586" s="12"/>
      <c r="AD586" s="12"/>
    </row>
    <row r="587" spans="5:30" s="8" customFormat="1" x14ac:dyDescent="0.25">
      <c r="E587" s="9"/>
      <c r="F587" s="10"/>
      <c r="S587" s="10"/>
      <c r="T587" s="10"/>
      <c r="U587" s="138"/>
      <c r="V587" s="9"/>
      <c r="AA587" s="12"/>
      <c r="AB587" s="12"/>
      <c r="AC587" s="12"/>
      <c r="AD587" s="12"/>
    </row>
    <row r="588" spans="5:30" s="8" customFormat="1" x14ac:dyDescent="0.25">
      <c r="E588" s="9"/>
      <c r="F588" s="10"/>
      <c r="S588" s="10"/>
      <c r="T588" s="10"/>
      <c r="U588" s="138"/>
      <c r="V588" s="9"/>
      <c r="AA588" s="12"/>
      <c r="AB588" s="12"/>
      <c r="AC588" s="12"/>
      <c r="AD588" s="12"/>
    </row>
    <row r="589" spans="5:30" s="8" customFormat="1" x14ac:dyDescent="0.25">
      <c r="E589" s="9"/>
      <c r="F589" s="10"/>
      <c r="S589" s="10"/>
      <c r="T589" s="10"/>
      <c r="U589" s="138"/>
      <c r="V589" s="9"/>
      <c r="AA589" s="12"/>
      <c r="AB589" s="12"/>
      <c r="AC589" s="12"/>
      <c r="AD589" s="12"/>
    </row>
    <row r="590" spans="5:30" s="8" customFormat="1" x14ac:dyDescent="0.25">
      <c r="E590" s="9"/>
      <c r="F590" s="10"/>
      <c r="S590" s="10"/>
      <c r="T590" s="10"/>
      <c r="U590" s="138"/>
      <c r="V590" s="9"/>
      <c r="AA590" s="12"/>
      <c r="AB590" s="12"/>
      <c r="AC590" s="12"/>
      <c r="AD590" s="12"/>
    </row>
    <row r="591" spans="5:30" s="8" customFormat="1" x14ac:dyDescent="0.25">
      <c r="E591" s="9"/>
      <c r="F591" s="10"/>
      <c r="S591" s="10"/>
      <c r="T591" s="10"/>
      <c r="U591" s="138"/>
      <c r="V591" s="9"/>
      <c r="AA591" s="12"/>
      <c r="AB591" s="12"/>
      <c r="AC591" s="12"/>
      <c r="AD591" s="12"/>
    </row>
    <row r="592" spans="5:30" s="8" customFormat="1" x14ac:dyDescent="0.25">
      <c r="E592" s="9"/>
      <c r="F592" s="10"/>
      <c r="S592" s="10"/>
      <c r="T592" s="10"/>
      <c r="U592" s="138"/>
      <c r="V592" s="9"/>
      <c r="AA592" s="12"/>
      <c r="AB592" s="12"/>
      <c r="AC592" s="12"/>
      <c r="AD592" s="12"/>
    </row>
    <row r="593" spans="5:30" s="8" customFormat="1" x14ac:dyDescent="0.25">
      <c r="E593" s="9"/>
      <c r="F593" s="10"/>
      <c r="S593" s="10"/>
      <c r="T593" s="10"/>
      <c r="U593" s="138"/>
      <c r="V593" s="9"/>
      <c r="AA593" s="12"/>
      <c r="AB593" s="12"/>
      <c r="AC593" s="12"/>
      <c r="AD593" s="12"/>
    </row>
    <row r="594" spans="5:30" s="8" customFormat="1" x14ac:dyDescent="0.25">
      <c r="E594" s="9"/>
      <c r="F594" s="10"/>
      <c r="S594" s="10"/>
      <c r="T594" s="10"/>
      <c r="U594" s="138"/>
      <c r="V594" s="9"/>
      <c r="AA594" s="12"/>
      <c r="AB594" s="12"/>
      <c r="AC594" s="12"/>
      <c r="AD594" s="12"/>
    </row>
    <row r="595" spans="5:30" s="8" customFormat="1" x14ac:dyDescent="0.25">
      <c r="E595" s="9"/>
      <c r="F595" s="10"/>
      <c r="S595" s="10"/>
      <c r="T595" s="10"/>
      <c r="U595" s="138"/>
      <c r="V595" s="9"/>
      <c r="AA595" s="12"/>
      <c r="AB595" s="12"/>
      <c r="AC595" s="12"/>
      <c r="AD595" s="12"/>
    </row>
    <row r="596" spans="5:30" s="8" customFormat="1" x14ac:dyDescent="0.25">
      <c r="E596" s="9"/>
      <c r="F596" s="10"/>
      <c r="S596" s="10"/>
      <c r="T596" s="10"/>
      <c r="U596" s="138"/>
      <c r="V596" s="9"/>
      <c r="AA596" s="12"/>
      <c r="AB596" s="12"/>
      <c r="AC596" s="12"/>
      <c r="AD596" s="12"/>
    </row>
    <row r="597" spans="5:30" s="8" customFormat="1" x14ac:dyDescent="0.25">
      <c r="E597" s="9"/>
      <c r="F597" s="10"/>
      <c r="S597" s="10"/>
      <c r="T597" s="10"/>
      <c r="U597" s="138"/>
      <c r="V597" s="9"/>
      <c r="AA597" s="12"/>
      <c r="AB597" s="12"/>
      <c r="AC597" s="12"/>
      <c r="AD597" s="12"/>
    </row>
    <row r="598" spans="5:30" s="8" customFormat="1" x14ac:dyDescent="0.25">
      <c r="E598" s="9"/>
      <c r="F598" s="10"/>
      <c r="S598" s="10"/>
      <c r="T598" s="10"/>
      <c r="U598" s="138"/>
      <c r="V598" s="9"/>
      <c r="AA598" s="12"/>
      <c r="AB598" s="12"/>
      <c r="AC598" s="12"/>
      <c r="AD598" s="12"/>
    </row>
    <row r="599" spans="5:30" s="8" customFormat="1" x14ac:dyDescent="0.25">
      <c r="E599" s="9"/>
      <c r="F599" s="10"/>
      <c r="S599" s="10"/>
      <c r="T599" s="10"/>
      <c r="U599" s="138"/>
      <c r="V599" s="9"/>
      <c r="AA599" s="12"/>
      <c r="AB599" s="12"/>
      <c r="AC599" s="12"/>
      <c r="AD599" s="12"/>
    </row>
    <row r="600" spans="5:30" s="8" customFormat="1" x14ac:dyDescent="0.25">
      <c r="E600" s="9"/>
      <c r="F600" s="10"/>
      <c r="S600" s="10"/>
      <c r="T600" s="10"/>
      <c r="U600" s="138"/>
      <c r="V600" s="9"/>
      <c r="AA600" s="12"/>
      <c r="AB600" s="12"/>
      <c r="AC600" s="12"/>
      <c r="AD600" s="12"/>
    </row>
    <row r="601" spans="5:30" s="8" customFormat="1" x14ac:dyDescent="0.25">
      <c r="E601" s="9"/>
      <c r="F601" s="10"/>
      <c r="S601" s="10"/>
      <c r="T601" s="10"/>
      <c r="U601" s="138"/>
      <c r="V601" s="9"/>
      <c r="AA601" s="12"/>
      <c r="AB601" s="12"/>
      <c r="AC601" s="12"/>
      <c r="AD601" s="12"/>
    </row>
    <row r="602" spans="5:30" s="8" customFormat="1" x14ac:dyDescent="0.25">
      <c r="E602" s="9"/>
      <c r="F602" s="10"/>
      <c r="S602" s="10"/>
      <c r="T602" s="10"/>
      <c r="U602" s="138"/>
      <c r="V602" s="9"/>
      <c r="AA602" s="12"/>
      <c r="AB602" s="12"/>
      <c r="AC602" s="12"/>
      <c r="AD602" s="12"/>
    </row>
    <row r="603" spans="5:30" s="8" customFormat="1" x14ac:dyDescent="0.25">
      <c r="E603" s="9"/>
      <c r="F603" s="10"/>
      <c r="S603" s="10"/>
      <c r="T603" s="10"/>
      <c r="U603" s="138"/>
      <c r="V603" s="9"/>
      <c r="AA603" s="12"/>
      <c r="AB603" s="12"/>
      <c r="AC603" s="12"/>
      <c r="AD603" s="12"/>
    </row>
    <row r="604" spans="5:30" s="8" customFormat="1" x14ac:dyDescent="0.25">
      <c r="E604" s="9"/>
      <c r="F604" s="10"/>
      <c r="S604" s="10"/>
      <c r="T604" s="10"/>
      <c r="U604" s="138"/>
      <c r="V604" s="9"/>
      <c r="AA604" s="12"/>
      <c r="AB604" s="12"/>
      <c r="AC604" s="12"/>
      <c r="AD604" s="12"/>
    </row>
    <row r="605" spans="5:30" s="8" customFormat="1" x14ac:dyDescent="0.25">
      <c r="E605" s="9"/>
      <c r="F605" s="10"/>
      <c r="S605" s="10"/>
      <c r="T605" s="10"/>
      <c r="U605" s="138"/>
      <c r="V605" s="9"/>
      <c r="AA605" s="12"/>
      <c r="AB605" s="12"/>
      <c r="AC605" s="12"/>
      <c r="AD605" s="12"/>
    </row>
    <row r="606" spans="5:30" s="8" customFormat="1" x14ac:dyDescent="0.25">
      <c r="E606" s="9"/>
      <c r="F606" s="10"/>
      <c r="S606" s="10"/>
      <c r="T606" s="10"/>
      <c r="U606" s="138"/>
      <c r="V606" s="9"/>
      <c r="AA606" s="12"/>
      <c r="AB606" s="12"/>
      <c r="AC606" s="12"/>
      <c r="AD606" s="12"/>
    </row>
    <row r="607" spans="5:30" s="8" customFormat="1" x14ac:dyDescent="0.25">
      <c r="E607" s="9"/>
      <c r="F607" s="10"/>
      <c r="S607" s="10"/>
      <c r="T607" s="10"/>
      <c r="U607" s="138"/>
      <c r="V607" s="9"/>
      <c r="AA607" s="12"/>
      <c r="AB607" s="12"/>
      <c r="AC607" s="12"/>
      <c r="AD607" s="12"/>
    </row>
    <row r="608" spans="5:30" s="8" customFormat="1" x14ac:dyDescent="0.25">
      <c r="E608" s="9"/>
      <c r="F608" s="10"/>
      <c r="S608" s="10"/>
      <c r="T608" s="10"/>
      <c r="U608" s="138"/>
      <c r="V608" s="9"/>
      <c r="AA608" s="12"/>
      <c r="AB608" s="12"/>
      <c r="AC608" s="12"/>
      <c r="AD608" s="12"/>
    </row>
    <row r="609" spans="5:30" s="8" customFormat="1" x14ac:dyDescent="0.25">
      <c r="E609" s="9"/>
      <c r="F609" s="10"/>
      <c r="S609" s="10"/>
      <c r="T609" s="10"/>
      <c r="U609" s="138"/>
      <c r="V609" s="9"/>
      <c r="AA609" s="12"/>
      <c r="AB609" s="12"/>
      <c r="AC609" s="12"/>
      <c r="AD609" s="12"/>
    </row>
    <row r="610" spans="5:30" s="8" customFormat="1" x14ac:dyDescent="0.25">
      <c r="E610" s="9"/>
      <c r="F610" s="10"/>
      <c r="S610" s="10"/>
      <c r="T610" s="10"/>
      <c r="U610" s="138"/>
      <c r="V610" s="9"/>
      <c r="AA610" s="12"/>
      <c r="AB610" s="12"/>
      <c r="AC610" s="12"/>
      <c r="AD610" s="12"/>
    </row>
    <row r="611" spans="5:30" s="8" customFormat="1" x14ac:dyDescent="0.25">
      <c r="E611" s="9"/>
      <c r="F611" s="10"/>
      <c r="S611" s="10"/>
      <c r="T611" s="10"/>
      <c r="U611" s="138"/>
      <c r="V611" s="9"/>
      <c r="AA611" s="12"/>
      <c r="AB611" s="12"/>
      <c r="AC611" s="12"/>
      <c r="AD611" s="12"/>
    </row>
    <row r="612" spans="5:30" s="8" customFormat="1" x14ac:dyDescent="0.25">
      <c r="E612" s="9"/>
      <c r="F612" s="10"/>
      <c r="S612" s="10"/>
      <c r="T612" s="10"/>
      <c r="U612" s="138"/>
      <c r="V612" s="9"/>
      <c r="AA612" s="12"/>
      <c r="AB612" s="12"/>
      <c r="AC612" s="12"/>
      <c r="AD612" s="12"/>
    </row>
    <row r="613" spans="5:30" s="8" customFormat="1" x14ac:dyDescent="0.25">
      <c r="E613" s="9"/>
      <c r="F613" s="10"/>
      <c r="S613" s="10"/>
      <c r="T613" s="10"/>
      <c r="U613" s="138"/>
      <c r="V613" s="9"/>
      <c r="AA613" s="12"/>
      <c r="AB613" s="12"/>
      <c r="AC613" s="12"/>
      <c r="AD613" s="12"/>
    </row>
    <row r="614" spans="5:30" s="8" customFormat="1" x14ac:dyDescent="0.25">
      <c r="E614" s="9"/>
      <c r="F614" s="10"/>
      <c r="S614" s="10"/>
      <c r="T614" s="10"/>
      <c r="U614" s="138"/>
      <c r="V614" s="9"/>
      <c r="AA614" s="12"/>
      <c r="AB614" s="12"/>
      <c r="AC614" s="12"/>
      <c r="AD614" s="12"/>
    </row>
    <row r="615" spans="5:30" s="8" customFormat="1" x14ac:dyDescent="0.25">
      <c r="E615" s="9"/>
      <c r="F615" s="10"/>
      <c r="S615" s="10"/>
      <c r="T615" s="10"/>
      <c r="U615" s="138"/>
      <c r="V615" s="9"/>
      <c r="AA615" s="12"/>
      <c r="AB615" s="12"/>
      <c r="AC615" s="12"/>
      <c r="AD615" s="12"/>
    </row>
    <row r="616" spans="5:30" s="8" customFormat="1" x14ac:dyDescent="0.25">
      <c r="E616" s="9"/>
      <c r="F616" s="10"/>
      <c r="S616" s="10"/>
      <c r="T616" s="10"/>
      <c r="U616" s="138"/>
      <c r="V616" s="9"/>
      <c r="AA616" s="12"/>
      <c r="AB616" s="12"/>
      <c r="AC616" s="12"/>
      <c r="AD616" s="12"/>
    </row>
    <row r="617" spans="5:30" s="8" customFormat="1" x14ac:dyDescent="0.25">
      <c r="E617" s="9"/>
      <c r="F617" s="10"/>
      <c r="S617" s="10"/>
      <c r="T617" s="10"/>
      <c r="U617" s="138"/>
      <c r="V617" s="9"/>
      <c r="AA617" s="12"/>
      <c r="AB617" s="12"/>
      <c r="AC617" s="12"/>
      <c r="AD617" s="12"/>
    </row>
    <row r="618" spans="5:30" s="8" customFormat="1" x14ac:dyDescent="0.25">
      <c r="E618" s="9"/>
      <c r="F618" s="10"/>
      <c r="S618" s="10"/>
      <c r="T618" s="10"/>
      <c r="U618" s="138"/>
      <c r="V618" s="9"/>
      <c r="AA618" s="12"/>
      <c r="AB618" s="12"/>
      <c r="AC618" s="12"/>
      <c r="AD618" s="12"/>
    </row>
    <row r="619" spans="5:30" s="8" customFormat="1" x14ac:dyDescent="0.25">
      <c r="E619" s="9"/>
      <c r="F619" s="10"/>
      <c r="S619" s="10"/>
      <c r="T619" s="10"/>
      <c r="U619" s="138"/>
      <c r="V619" s="9"/>
      <c r="AA619" s="12"/>
      <c r="AB619" s="12"/>
      <c r="AC619" s="12"/>
      <c r="AD619" s="12"/>
    </row>
    <row r="620" spans="5:30" s="8" customFormat="1" x14ac:dyDescent="0.25">
      <c r="E620" s="9"/>
      <c r="F620" s="10"/>
      <c r="S620" s="10"/>
      <c r="T620" s="10"/>
      <c r="U620" s="138"/>
      <c r="V620" s="9"/>
      <c r="AA620" s="12"/>
      <c r="AB620" s="12"/>
      <c r="AC620" s="12"/>
      <c r="AD620" s="12"/>
    </row>
    <row r="621" spans="5:30" s="8" customFormat="1" x14ac:dyDescent="0.25">
      <c r="E621" s="9"/>
      <c r="F621" s="10"/>
      <c r="S621" s="10"/>
      <c r="T621" s="10"/>
      <c r="U621" s="138"/>
      <c r="V621" s="9"/>
      <c r="AA621" s="12"/>
      <c r="AB621" s="12"/>
      <c r="AC621" s="12"/>
      <c r="AD621" s="12"/>
    </row>
    <row r="622" spans="5:30" s="8" customFormat="1" x14ac:dyDescent="0.25">
      <c r="E622" s="9"/>
      <c r="F622" s="10"/>
      <c r="S622" s="10"/>
      <c r="T622" s="10"/>
      <c r="U622" s="138"/>
      <c r="V622" s="9"/>
      <c r="AA622" s="12"/>
      <c r="AB622" s="12"/>
      <c r="AC622" s="12"/>
      <c r="AD622" s="12"/>
    </row>
    <row r="623" spans="5:30" s="8" customFormat="1" x14ac:dyDescent="0.25">
      <c r="E623" s="9"/>
      <c r="F623" s="10"/>
      <c r="S623" s="10"/>
      <c r="T623" s="10"/>
      <c r="U623" s="138"/>
      <c r="V623" s="9"/>
      <c r="AA623" s="12"/>
      <c r="AB623" s="12"/>
      <c r="AC623" s="12"/>
      <c r="AD623" s="12"/>
    </row>
    <row r="624" spans="5:30" s="8" customFormat="1" x14ac:dyDescent="0.25">
      <c r="E624" s="9"/>
      <c r="F624" s="10"/>
      <c r="S624" s="10"/>
      <c r="T624" s="10"/>
      <c r="U624" s="138"/>
      <c r="V624" s="9"/>
      <c r="AA624" s="12"/>
      <c r="AB624" s="12"/>
      <c r="AC624" s="12"/>
      <c r="AD624" s="12"/>
    </row>
    <row r="625" spans="5:30" s="8" customFormat="1" x14ac:dyDescent="0.25">
      <c r="E625" s="9"/>
      <c r="F625" s="10"/>
      <c r="S625" s="10"/>
      <c r="T625" s="10"/>
      <c r="U625" s="138"/>
      <c r="V625" s="9"/>
      <c r="AA625" s="12"/>
      <c r="AB625" s="12"/>
      <c r="AC625" s="12"/>
      <c r="AD625" s="12"/>
    </row>
    <row r="626" spans="5:30" s="8" customFormat="1" x14ac:dyDescent="0.25">
      <c r="E626" s="9"/>
      <c r="F626" s="10"/>
      <c r="S626" s="10"/>
      <c r="T626" s="10"/>
      <c r="U626" s="138"/>
      <c r="V626" s="9"/>
      <c r="AA626" s="12"/>
      <c r="AB626" s="12"/>
      <c r="AC626" s="12"/>
      <c r="AD626" s="12"/>
    </row>
    <row r="627" spans="5:30" s="8" customFormat="1" x14ac:dyDescent="0.25">
      <c r="E627" s="9"/>
      <c r="F627" s="10"/>
      <c r="S627" s="10"/>
      <c r="T627" s="10"/>
      <c r="U627" s="138"/>
      <c r="V627" s="9"/>
      <c r="AA627" s="12"/>
      <c r="AB627" s="12"/>
      <c r="AC627" s="12"/>
      <c r="AD627" s="12"/>
    </row>
    <row r="628" spans="5:30" s="8" customFormat="1" x14ac:dyDescent="0.25">
      <c r="E628" s="9"/>
      <c r="F628" s="10"/>
      <c r="S628" s="10"/>
      <c r="T628" s="10"/>
      <c r="U628" s="138"/>
      <c r="V628" s="9"/>
      <c r="AA628" s="12"/>
      <c r="AB628" s="12"/>
      <c r="AC628" s="12"/>
      <c r="AD628" s="12"/>
    </row>
    <row r="629" spans="5:30" s="8" customFormat="1" x14ac:dyDescent="0.25">
      <c r="E629" s="9"/>
      <c r="F629" s="10"/>
      <c r="S629" s="10"/>
      <c r="T629" s="10"/>
      <c r="U629" s="138"/>
      <c r="V629" s="9"/>
      <c r="AA629" s="12"/>
      <c r="AB629" s="12"/>
      <c r="AC629" s="12"/>
      <c r="AD629" s="12"/>
    </row>
    <row r="630" spans="5:30" s="8" customFormat="1" x14ac:dyDescent="0.25">
      <c r="E630" s="9"/>
      <c r="F630" s="10"/>
      <c r="S630" s="10"/>
      <c r="T630" s="10"/>
      <c r="U630" s="138"/>
      <c r="V630" s="9"/>
      <c r="AA630" s="12"/>
      <c r="AB630" s="12"/>
      <c r="AC630" s="12"/>
      <c r="AD630" s="12"/>
    </row>
    <row r="631" spans="5:30" s="8" customFormat="1" x14ac:dyDescent="0.25">
      <c r="E631" s="9"/>
      <c r="F631" s="10"/>
      <c r="S631" s="10"/>
      <c r="T631" s="10"/>
      <c r="U631" s="138"/>
      <c r="V631" s="9"/>
      <c r="AA631" s="12"/>
      <c r="AB631" s="12"/>
      <c r="AC631" s="12"/>
      <c r="AD631" s="12"/>
    </row>
    <row r="632" spans="5:30" s="8" customFormat="1" x14ac:dyDescent="0.25">
      <c r="E632" s="9"/>
      <c r="F632" s="10"/>
      <c r="S632" s="10"/>
      <c r="T632" s="10"/>
      <c r="U632" s="138"/>
      <c r="V632" s="9"/>
      <c r="AA632" s="12"/>
      <c r="AB632" s="12"/>
      <c r="AC632" s="12"/>
      <c r="AD632" s="12"/>
    </row>
    <row r="633" spans="5:30" s="8" customFormat="1" x14ac:dyDescent="0.25">
      <c r="E633" s="9"/>
      <c r="F633" s="10"/>
      <c r="S633" s="10"/>
      <c r="T633" s="10"/>
      <c r="U633" s="138"/>
      <c r="V633" s="9"/>
      <c r="AA633" s="12"/>
      <c r="AB633" s="12"/>
      <c r="AC633" s="12"/>
      <c r="AD633" s="12"/>
    </row>
    <row r="634" spans="5:30" s="8" customFormat="1" x14ac:dyDescent="0.25">
      <c r="E634" s="9"/>
      <c r="F634" s="10"/>
      <c r="S634" s="10"/>
      <c r="T634" s="10"/>
      <c r="U634" s="138"/>
      <c r="V634" s="9"/>
      <c r="AA634" s="12"/>
      <c r="AB634" s="12"/>
      <c r="AC634" s="12"/>
      <c r="AD634" s="12"/>
    </row>
    <row r="635" spans="5:30" s="8" customFormat="1" x14ac:dyDescent="0.25">
      <c r="E635" s="9"/>
      <c r="F635" s="10"/>
      <c r="S635" s="10"/>
      <c r="T635" s="10"/>
      <c r="U635" s="138"/>
      <c r="V635" s="9"/>
      <c r="AA635" s="12"/>
      <c r="AB635" s="12"/>
      <c r="AC635" s="12"/>
      <c r="AD635" s="12"/>
    </row>
    <row r="636" spans="5:30" s="8" customFormat="1" x14ac:dyDescent="0.25">
      <c r="E636" s="9"/>
      <c r="F636" s="10"/>
      <c r="S636" s="10"/>
      <c r="T636" s="10"/>
      <c r="U636" s="138"/>
      <c r="V636" s="9"/>
      <c r="AA636" s="12"/>
      <c r="AB636" s="12"/>
      <c r="AC636" s="12"/>
      <c r="AD636" s="12"/>
    </row>
    <row r="637" spans="5:30" s="8" customFormat="1" x14ac:dyDescent="0.25">
      <c r="E637" s="9"/>
      <c r="F637" s="10"/>
      <c r="S637" s="10"/>
      <c r="T637" s="10"/>
      <c r="U637" s="138"/>
      <c r="V637" s="9"/>
      <c r="AA637" s="12"/>
      <c r="AB637" s="12"/>
      <c r="AC637" s="12"/>
      <c r="AD637" s="12"/>
    </row>
    <row r="638" spans="5:30" s="8" customFormat="1" x14ac:dyDescent="0.25">
      <c r="E638" s="9"/>
      <c r="F638" s="10"/>
      <c r="S638" s="10"/>
      <c r="T638" s="10"/>
      <c r="U638" s="138"/>
      <c r="V638" s="9"/>
      <c r="AA638" s="12"/>
      <c r="AB638" s="12"/>
      <c r="AC638" s="12"/>
      <c r="AD638" s="12"/>
    </row>
    <row r="639" spans="5:30" s="8" customFormat="1" x14ac:dyDescent="0.25">
      <c r="E639" s="9"/>
      <c r="F639" s="10"/>
      <c r="S639" s="10"/>
      <c r="T639" s="10"/>
      <c r="U639" s="138"/>
      <c r="V639" s="9"/>
      <c r="AA639" s="12"/>
      <c r="AB639" s="12"/>
      <c r="AC639" s="12"/>
      <c r="AD639" s="12"/>
    </row>
    <row r="640" spans="5:30" s="8" customFormat="1" x14ac:dyDescent="0.25">
      <c r="E640" s="9"/>
      <c r="F640" s="10"/>
      <c r="S640" s="10"/>
      <c r="T640" s="10"/>
      <c r="U640" s="138"/>
      <c r="V640" s="9"/>
      <c r="AA640" s="12"/>
      <c r="AB640" s="12"/>
      <c r="AC640" s="12"/>
      <c r="AD640" s="12"/>
    </row>
    <row r="641" spans="5:30" s="8" customFormat="1" x14ac:dyDescent="0.25">
      <c r="E641" s="9"/>
      <c r="F641" s="10"/>
      <c r="S641" s="10"/>
      <c r="T641" s="10"/>
      <c r="U641" s="138"/>
      <c r="V641" s="9"/>
      <c r="AA641" s="12"/>
      <c r="AB641" s="12"/>
      <c r="AC641" s="12"/>
      <c r="AD641" s="12"/>
    </row>
    <row r="642" spans="5:30" s="8" customFormat="1" x14ac:dyDescent="0.25">
      <c r="E642" s="9"/>
      <c r="F642" s="10"/>
      <c r="S642" s="10"/>
      <c r="T642" s="10"/>
      <c r="U642" s="138"/>
      <c r="V642" s="9"/>
      <c r="AA642" s="12"/>
      <c r="AB642" s="12"/>
      <c r="AC642" s="12"/>
      <c r="AD642" s="12"/>
    </row>
    <row r="643" spans="5:30" s="8" customFormat="1" x14ac:dyDescent="0.25">
      <c r="E643" s="9"/>
      <c r="F643" s="10"/>
      <c r="S643" s="10"/>
      <c r="T643" s="10"/>
      <c r="U643" s="138"/>
      <c r="V643" s="9"/>
      <c r="AA643" s="12"/>
      <c r="AB643" s="12"/>
      <c r="AC643" s="12"/>
      <c r="AD643" s="12"/>
    </row>
    <row r="644" spans="5:30" s="8" customFormat="1" x14ac:dyDescent="0.25">
      <c r="E644" s="9"/>
      <c r="F644" s="10"/>
      <c r="S644" s="10"/>
      <c r="T644" s="10"/>
      <c r="U644" s="138"/>
      <c r="V644" s="9"/>
      <c r="AA644" s="12"/>
      <c r="AB644" s="12"/>
      <c r="AC644" s="12"/>
      <c r="AD644" s="12"/>
    </row>
    <row r="645" spans="5:30" s="8" customFormat="1" x14ac:dyDescent="0.25">
      <c r="E645" s="9"/>
      <c r="F645" s="10"/>
      <c r="S645" s="10"/>
      <c r="T645" s="10"/>
      <c r="U645" s="138"/>
      <c r="V645" s="9"/>
      <c r="AA645" s="12"/>
      <c r="AB645" s="12"/>
      <c r="AC645" s="12"/>
      <c r="AD645" s="12"/>
    </row>
    <row r="646" spans="5:30" s="8" customFormat="1" x14ac:dyDescent="0.25">
      <c r="E646" s="9"/>
      <c r="F646" s="10"/>
      <c r="S646" s="10"/>
      <c r="T646" s="10"/>
      <c r="U646" s="138"/>
      <c r="V646" s="9"/>
      <c r="AA646" s="12"/>
      <c r="AB646" s="12"/>
      <c r="AC646" s="12"/>
      <c r="AD646" s="12"/>
    </row>
    <row r="647" spans="5:30" s="8" customFormat="1" x14ac:dyDescent="0.25">
      <c r="E647" s="9"/>
      <c r="F647" s="10"/>
      <c r="S647" s="10"/>
      <c r="T647" s="10"/>
      <c r="U647" s="138"/>
      <c r="V647" s="9"/>
      <c r="AA647" s="12"/>
      <c r="AB647" s="12"/>
      <c r="AC647" s="12"/>
      <c r="AD647" s="12"/>
    </row>
    <row r="648" spans="5:30" s="8" customFormat="1" x14ac:dyDescent="0.25">
      <c r="E648" s="9"/>
      <c r="F648" s="10"/>
      <c r="S648" s="10"/>
      <c r="T648" s="10"/>
      <c r="U648" s="138"/>
      <c r="V648" s="9"/>
      <c r="AA648" s="12"/>
      <c r="AB648" s="12"/>
      <c r="AC648" s="12"/>
      <c r="AD648" s="12"/>
    </row>
    <row r="649" spans="5:30" s="8" customFormat="1" x14ac:dyDescent="0.25">
      <c r="E649" s="9"/>
      <c r="F649" s="10"/>
      <c r="S649" s="10"/>
      <c r="T649" s="10"/>
      <c r="U649" s="138"/>
      <c r="V649" s="9"/>
      <c r="AA649" s="12"/>
      <c r="AB649" s="12"/>
      <c r="AC649" s="12"/>
      <c r="AD649" s="12"/>
    </row>
    <row r="650" spans="5:30" s="8" customFormat="1" x14ac:dyDescent="0.25">
      <c r="E650" s="9"/>
      <c r="F650" s="10"/>
      <c r="S650" s="10"/>
      <c r="T650" s="10"/>
      <c r="U650" s="138"/>
      <c r="V650" s="9"/>
      <c r="AA650" s="12"/>
      <c r="AB650" s="12"/>
      <c r="AC650" s="12"/>
      <c r="AD650" s="12"/>
    </row>
    <row r="651" spans="5:30" s="8" customFormat="1" x14ac:dyDescent="0.25">
      <c r="E651" s="9"/>
      <c r="F651" s="10"/>
      <c r="S651" s="10"/>
      <c r="T651" s="10"/>
      <c r="U651" s="138"/>
      <c r="V651" s="9"/>
      <c r="AA651" s="12"/>
      <c r="AB651" s="12"/>
      <c r="AC651" s="12"/>
      <c r="AD651" s="12"/>
    </row>
    <row r="652" spans="5:30" s="8" customFormat="1" x14ac:dyDescent="0.25">
      <c r="E652" s="9"/>
      <c r="F652" s="10"/>
      <c r="S652" s="10"/>
      <c r="T652" s="10"/>
      <c r="U652" s="138"/>
      <c r="V652" s="9"/>
      <c r="AA652" s="12"/>
      <c r="AB652" s="12"/>
      <c r="AC652" s="12"/>
      <c r="AD652" s="12"/>
    </row>
    <row r="653" spans="5:30" s="8" customFormat="1" x14ac:dyDescent="0.25">
      <c r="E653" s="9"/>
      <c r="F653" s="10"/>
      <c r="S653" s="10"/>
      <c r="T653" s="10"/>
      <c r="U653" s="138"/>
      <c r="V653" s="9"/>
      <c r="AA653" s="12"/>
      <c r="AB653" s="12"/>
      <c r="AC653" s="12"/>
      <c r="AD653" s="12"/>
    </row>
    <row r="654" spans="5:30" s="8" customFormat="1" x14ac:dyDescent="0.25">
      <c r="E654" s="9"/>
      <c r="F654" s="10"/>
      <c r="S654" s="10"/>
      <c r="T654" s="10"/>
      <c r="U654" s="138"/>
      <c r="V654" s="9"/>
      <c r="AA654" s="12"/>
      <c r="AB654" s="12"/>
      <c r="AC654" s="12"/>
      <c r="AD654" s="12"/>
    </row>
    <row r="655" spans="5:30" s="8" customFormat="1" x14ac:dyDescent="0.25">
      <c r="E655" s="9"/>
      <c r="F655" s="10"/>
      <c r="S655" s="10"/>
      <c r="T655" s="10"/>
      <c r="U655" s="138"/>
      <c r="V655" s="9"/>
      <c r="AA655" s="12"/>
      <c r="AB655" s="12"/>
      <c r="AC655" s="12"/>
      <c r="AD655" s="12"/>
    </row>
    <row r="656" spans="5:30" s="8" customFormat="1" x14ac:dyDescent="0.25">
      <c r="E656" s="9"/>
      <c r="F656" s="10"/>
      <c r="S656" s="10"/>
      <c r="T656" s="10"/>
      <c r="U656" s="138"/>
      <c r="V656" s="9"/>
      <c r="AA656" s="12"/>
      <c r="AB656" s="12"/>
      <c r="AC656" s="12"/>
      <c r="AD656" s="12"/>
    </row>
    <row r="657" spans="5:30" s="8" customFormat="1" x14ac:dyDescent="0.25">
      <c r="E657" s="9"/>
      <c r="F657" s="10"/>
      <c r="S657" s="10"/>
      <c r="T657" s="10"/>
      <c r="U657" s="138"/>
      <c r="V657" s="9"/>
      <c r="AA657" s="12"/>
      <c r="AB657" s="12"/>
      <c r="AC657" s="12"/>
      <c r="AD657" s="12"/>
    </row>
    <row r="658" spans="5:30" s="8" customFormat="1" x14ac:dyDescent="0.25">
      <c r="E658" s="9"/>
      <c r="F658" s="10"/>
      <c r="S658" s="10"/>
      <c r="T658" s="10"/>
      <c r="U658" s="138"/>
      <c r="V658" s="9"/>
      <c r="AA658" s="12"/>
      <c r="AB658" s="12"/>
      <c r="AC658" s="12"/>
      <c r="AD658" s="12"/>
    </row>
    <row r="659" spans="5:30" s="8" customFormat="1" x14ac:dyDescent="0.25">
      <c r="E659" s="9"/>
      <c r="F659" s="10"/>
      <c r="S659" s="10"/>
      <c r="T659" s="10"/>
      <c r="U659" s="138"/>
      <c r="V659" s="9"/>
      <c r="AA659" s="12"/>
      <c r="AB659" s="12"/>
      <c r="AC659" s="12"/>
      <c r="AD659" s="12"/>
    </row>
    <row r="660" spans="5:30" s="8" customFormat="1" x14ac:dyDescent="0.25">
      <c r="E660" s="9"/>
      <c r="F660" s="10"/>
      <c r="S660" s="10"/>
      <c r="T660" s="10"/>
      <c r="U660" s="138"/>
      <c r="V660" s="9"/>
      <c r="AA660" s="12"/>
      <c r="AB660" s="12"/>
      <c r="AC660" s="12"/>
      <c r="AD660" s="12"/>
    </row>
    <row r="661" spans="5:30" s="8" customFormat="1" x14ac:dyDescent="0.25">
      <c r="E661" s="9"/>
      <c r="F661" s="10"/>
      <c r="S661" s="10"/>
      <c r="T661" s="10"/>
      <c r="U661" s="138"/>
      <c r="V661" s="9"/>
      <c r="AA661" s="12"/>
      <c r="AB661" s="12"/>
      <c r="AC661" s="12"/>
      <c r="AD661" s="12"/>
    </row>
    <row r="662" spans="5:30" s="8" customFormat="1" x14ac:dyDescent="0.25">
      <c r="E662" s="9"/>
      <c r="F662" s="10"/>
      <c r="S662" s="10"/>
      <c r="T662" s="10"/>
      <c r="U662" s="138"/>
      <c r="V662" s="9"/>
      <c r="AA662" s="12"/>
      <c r="AB662" s="12"/>
      <c r="AC662" s="12"/>
      <c r="AD662" s="12"/>
    </row>
    <row r="663" spans="5:30" s="8" customFormat="1" x14ac:dyDescent="0.25">
      <c r="E663" s="9"/>
      <c r="F663" s="10"/>
      <c r="S663" s="10"/>
      <c r="T663" s="10"/>
      <c r="U663" s="138"/>
      <c r="V663" s="9"/>
      <c r="AA663" s="12"/>
      <c r="AB663" s="12"/>
      <c r="AC663" s="12"/>
      <c r="AD663" s="12"/>
    </row>
    <row r="664" spans="5:30" s="8" customFormat="1" x14ac:dyDescent="0.25">
      <c r="E664" s="9"/>
      <c r="F664" s="10"/>
      <c r="S664" s="10"/>
      <c r="T664" s="10"/>
      <c r="U664" s="138"/>
      <c r="V664" s="9"/>
      <c r="AA664" s="12"/>
      <c r="AB664" s="12"/>
      <c r="AC664" s="12"/>
      <c r="AD664" s="12"/>
    </row>
    <row r="665" spans="5:30" s="8" customFormat="1" x14ac:dyDescent="0.25">
      <c r="E665" s="9"/>
      <c r="F665" s="10"/>
      <c r="S665" s="10"/>
      <c r="T665" s="10"/>
      <c r="U665" s="138"/>
      <c r="V665" s="9"/>
      <c r="AA665" s="12"/>
      <c r="AB665" s="12"/>
      <c r="AC665" s="12"/>
      <c r="AD665" s="12"/>
    </row>
    <row r="666" spans="5:30" s="8" customFormat="1" x14ac:dyDescent="0.25">
      <c r="E666" s="9"/>
      <c r="F666" s="10"/>
      <c r="S666" s="10"/>
      <c r="T666" s="10"/>
      <c r="U666" s="138"/>
      <c r="V666" s="9"/>
      <c r="AA666" s="12"/>
      <c r="AB666" s="12"/>
      <c r="AC666" s="12"/>
      <c r="AD666" s="12"/>
    </row>
    <row r="667" spans="5:30" s="8" customFormat="1" x14ac:dyDescent="0.25">
      <c r="E667" s="9"/>
      <c r="F667" s="10"/>
      <c r="S667" s="10"/>
      <c r="T667" s="10"/>
      <c r="U667" s="138"/>
      <c r="V667" s="9"/>
      <c r="AA667" s="12"/>
      <c r="AB667" s="12"/>
      <c r="AC667" s="12"/>
      <c r="AD667" s="12"/>
    </row>
    <row r="668" spans="5:30" s="8" customFormat="1" x14ac:dyDescent="0.25">
      <c r="E668" s="9"/>
      <c r="F668" s="10"/>
      <c r="S668" s="10"/>
      <c r="T668" s="10"/>
      <c r="U668" s="138"/>
      <c r="V668" s="9"/>
      <c r="AA668" s="12"/>
      <c r="AB668" s="12"/>
      <c r="AC668" s="12"/>
      <c r="AD668" s="12"/>
    </row>
    <row r="669" spans="5:30" s="8" customFormat="1" x14ac:dyDescent="0.25">
      <c r="E669" s="9"/>
      <c r="F669" s="10"/>
      <c r="S669" s="10"/>
      <c r="T669" s="10"/>
      <c r="U669" s="138"/>
      <c r="V669" s="9"/>
      <c r="AA669" s="12"/>
      <c r="AB669" s="12"/>
      <c r="AC669" s="12"/>
      <c r="AD669" s="12"/>
    </row>
    <row r="670" spans="5:30" s="8" customFormat="1" x14ac:dyDescent="0.25">
      <c r="E670" s="9"/>
      <c r="F670" s="10"/>
      <c r="S670" s="10"/>
      <c r="T670" s="10"/>
      <c r="U670" s="138"/>
      <c r="V670" s="9"/>
      <c r="AA670" s="12"/>
      <c r="AB670" s="12"/>
      <c r="AC670" s="12"/>
      <c r="AD670" s="12"/>
    </row>
    <row r="671" spans="5:30" s="8" customFormat="1" x14ac:dyDescent="0.25">
      <c r="E671" s="9"/>
      <c r="F671" s="10"/>
      <c r="S671" s="10"/>
      <c r="T671" s="10"/>
      <c r="U671" s="138"/>
      <c r="V671" s="9"/>
      <c r="AA671" s="12"/>
      <c r="AB671" s="12"/>
      <c r="AC671" s="12"/>
      <c r="AD671" s="12"/>
    </row>
    <row r="672" spans="5:30" s="8" customFormat="1" x14ac:dyDescent="0.25">
      <c r="E672" s="9"/>
      <c r="F672" s="10"/>
      <c r="S672" s="10"/>
      <c r="T672" s="10"/>
      <c r="U672" s="138"/>
      <c r="V672" s="9"/>
      <c r="AA672" s="12"/>
      <c r="AB672" s="12"/>
      <c r="AC672" s="12"/>
      <c r="AD672" s="12"/>
    </row>
    <row r="673" spans="5:30" s="8" customFormat="1" x14ac:dyDescent="0.25">
      <c r="E673" s="9"/>
      <c r="F673" s="10"/>
      <c r="S673" s="10"/>
      <c r="T673" s="10"/>
      <c r="U673" s="138"/>
      <c r="V673" s="9"/>
      <c r="AA673" s="12"/>
      <c r="AB673" s="12"/>
      <c r="AC673" s="12"/>
      <c r="AD673" s="12"/>
    </row>
    <row r="674" spans="5:30" s="8" customFormat="1" x14ac:dyDescent="0.25">
      <c r="E674" s="9"/>
      <c r="F674" s="10"/>
      <c r="S674" s="10"/>
      <c r="T674" s="10"/>
      <c r="U674" s="138"/>
      <c r="V674" s="9"/>
      <c r="AA674" s="12"/>
      <c r="AB674" s="12"/>
      <c r="AC674" s="12"/>
      <c r="AD674" s="12"/>
    </row>
    <row r="675" spans="5:30" s="8" customFormat="1" x14ac:dyDescent="0.25">
      <c r="E675" s="9"/>
      <c r="F675" s="10"/>
      <c r="S675" s="10"/>
      <c r="T675" s="10"/>
      <c r="U675" s="138"/>
      <c r="V675" s="9"/>
      <c r="AA675" s="12"/>
      <c r="AB675" s="12"/>
      <c r="AC675" s="12"/>
      <c r="AD675" s="12"/>
    </row>
    <row r="676" spans="5:30" s="8" customFormat="1" x14ac:dyDescent="0.25">
      <c r="E676" s="9"/>
      <c r="F676" s="10"/>
      <c r="S676" s="10"/>
      <c r="T676" s="10"/>
      <c r="U676" s="138"/>
      <c r="V676" s="9"/>
      <c r="AA676" s="12"/>
      <c r="AB676" s="12"/>
      <c r="AC676" s="12"/>
      <c r="AD676" s="12"/>
    </row>
    <row r="677" spans="5:30" s="8" customFormat="1" x14ac:dyDescent="0.25">
      <c r="E677" s="9"/>
      <c r="F677" s="10"/>
      <c r="S677" s="10"/>
      <c r="T677" s="10"/>
      <c r="U677" s="138"/>
      <c r="V677" s="9"/>
      <c r="AA677" s="12"/>
      <c r="AB677" s="12"/>
      <c r="AC677" s="12"/>
      <c r="AD677" s="12"/>
    </row>
    <row r="678" spans="5:30" s="8" customFormat="1" x14ac:dyDescent="0.25">
      <c r="E678" s="9"/>
      <c r="F678" s="10"/>
      <c r="S678" s="10"/>
      <c r="T678" s="10"/>
      <c r="U678" s="138"/>
      <c r="V678" s="9"/>
      <c r="AA678" s="12"/>
      <c r="AB678" s="12"/>
      <c r="AC678" s="12"/>
      <c r="AD678" s="12"/>
    </row>
    <row r="679" spans="5:30" s="8" customFormat="1" x14ac:dyDescent="0.25">
      <c r="E679" s="9"/>
      <c r="F679" s="10"/>
      <c r="S679" s="10"/>
      <c r="T679" s="10"/>
      <c r="U679" s="138"/>
      <c r="V679" s="9"/>
      <c r="AA679" s="12"/>
      <c r="AB679" s="12"/>
      <c r="AC679" s="12"/>
      <c r="AD679" s="12"/>
    </row>
    <row r="680" spans="5:30" s="8" customFormat="1" x14ac:dyDescent="0.25">
      <c r="E680" s="9"/>
      <c r="F680" s="10"/>
      <c r="S680" s="10"/>
      <c r="T680" s="10"/>
      <c r="U680" s="138"/>
      <c r="V680" s="9"/>
      <c r="AA680" s="12"/>
      <c r="AB680" s="12"/>
      <c r="AC680" s="12"/>
      <c r="AD680" s="12"/>
    </row>
    <row r="681" spans="5:30" s="8" customFormat="1" x14ac:dyDescent="0.25">
      <c r="E681" s="9"/>
      <c r="F681" s="10"/>
      <c r="S681" s="10"/>
      <c r="T681" s="10"/>
      <c r="U681" s="138"/>
      <c r="V681" s="9"/>
      <c r="AA681" s="12"/>
      <c r="AB681" s="12"/>
      <c r="AC681" s="12"/>
      <c r="AD681" s="12"/>
    </row>
    <row r="682" spans="5:30" s="8" customFormat="1" x14ac:dyDescent="0.25">
      <c r="E682" s="9"/>
      <c r="F682" s="10"/>
      <c r="S682" s="10"/>
      <c r="T682" s="10"/>
      <c r="U682" s="138"/>
      <c r="V682" s="9"/>
      <c r="AA682" s="12"/>
      <c r="AB682" s="12"/>
      <c r="AC682" s="12"/>
      <c r="AD682" s="12"/>
    </row>
    <row r="683" spans="5:30" s="8" customFormat="1" x14ac:dyDescent="0.25">
      <c r="E683" s="9"/>
      <c r="F683" s="10"/>
      <c r="S683" s="10"/>
      <c r="T683" s="10"/>
      <c r="U683" s="138"/>
      <c r="V683" s="9"/>
      <c r="AA683" s="12"/>
      <c r="AB683" s="12"/>
      <c r="AC683" s="12"/>
      <c r="AD683" s="12"/>
    </row>
    <row r="684" spans="5:30" s="8" customFormat="1" x14ac:dyDescent="0.25">
      <c r="E684" s="9"/>
      <c r="F684" s="10"/>
      <c r="S684" s="10"/>
      <c r="T684" s="10"/>
      <c r="U684" s="138"/>
      <c r="V684" s="9"/>
      <c r="AA684" s="12"/>
      <c r="AB684" s="12"/>
      <c r="AC684" s="12"/>
      <c r="AD684" s="12"/>
    </row>
    <row r="685" spans="5:30" s="8" customFormat="1" x14ac:dyDescent="0.25">
      <c r="E685" s="9"/>
      <c r="F685" s="10"/>
      <c r="S685" s="10"/>
      <c r="T685" s="10"/>
      <c r="U685" s="138"/>
      <c r="V685" s="9"/>
      <c r="AA685" s="12"/>
      <c r="AB685" s="12"/>
      <c r="AC685" s="12"/>
      <c r="AD685" s="12"/>
    </row>
    <row r="686" spans="5:30" s="8" customFormat="1" x14ac:dyDescent="0.25">
      <c r="E686" s="9"/>
      <c r="F686" s="10"/>
      <c r="S686" s="10"/>
      <c r="T686" s="10"/>
      <c r="U686" s="138"/>
      <c r="V686" s="9"/>
      <c r="AA686" s="12"/>
      <c r="AB686" s="12"/>
      <c r="AC686" s="12"/>
      <c r="AD686" s="12"/>
    </row>
    <row r="687" spans="5:30" s="8" customFormat="1" x14ac:dyDescent="0.25">
      <c r="E687" s="9"/>
      <c r="F687" s="10"/>
      <c r="S687" s="10"/>
      <c r="T687" s="10"/>
      <c r="U687" s="138"/>
      <c r="V687" s="9"/>
      <c r="AA687" s="12"/>
      <c r="AB687" s="12"/>
      <c r="AC687" s="12"/>
      <c r="AD687" s="12"/>
    </row>
    <row r="688" spans="5:30" s="8" customFormat="1" x14ac:dyDescent="0.25">
      <c r="E688" s="9"/>
      <c r="F688" s="10"/>
      <c r="S688" s="10"/>
      <c r="T688" s="10"/>
      <c r="U688" s="138"/>
      <c r="V688" s="9"/>
      <c r="AA688" s="12"/>
      <c r="AB688" s="12"/>
      <c r="AC688" s="12"/>
      <c r="AD688" s="12"/>
    </row>
    <row r="689" spans="5:30" s="8" customFormat="1" x14ac:dyDescent="0.25">
      <c r="E689" s="9"/>
      <c r="F689" s="10"/>
      <c r="S689" s="10"/>
      <c r="T689" s="10"/>
      <c r="U689" s="138"/>
      <c r="V689" s="9"/>
      <c r="AA689" s="12"/>
      <c r="AB689" s="12"/>
      <c r="AC689" s="12"/>
      <c r="AD689" s="12"/>
    </row>
    <row r="690" spans="5:30" s="8" customFormat="1" x14ac:dyDescent="0.25">
      <c r="E690" s="9"/>
      <c r="F690" s="10"/>
      <c r="S690" s="10"/>
      <c r="T690" s="10"/>
      <c r="U690" s="138"/>
      <c r="V690" s="9"/>
      <c r="AA690" s="12"/>
      <c r="AB690" s="12"/>
      <c r="AC690" s="12"/>
      <c r="AD690" s="12"/>
    </row>
    <row r="691" spans="5:30" s="8" customFormat="1" x14ac:dyDescent="0.25">
      <c r="E691" s="9"/>
      <c r="F691" s="10"/>
      <c r="S691" s="10"/>
      <c r="T691" s="10"/>
      <c r="U691" s="138"/>
      <c r="V691" s="9"/>
      <c r="AA691" s="12"/>
      <c r="AB691" s="12"/>
      <c r="AC691" s="12"/>
      <c r="AD691" s="12"/>
    </row>
    <row r="692" spans="5:30" s="8" customFormat="1" x14ac:dyDescent="0.25">
      <c r="E692" s="9"/>
      <c r="F692" s="10"/>
      <c r="S692" s="10"/>
      <c r="T692" s="10"/>
      <c r="U692" s="138"/>
      <c r="V692" s="9"/>
      <c r="AA692" s="12"/>
      <c r="AB692" s="12"/>
      <c r="AC692" s="12"/>
      <c r="AD692" s="12"/>
    </row>
    <row r="693" spans="5:30" s="8" customFormat="1" x14ac:dyDescent="0.25">
      <c r="E693" s="9"/>
      <c r="F693" s="10"/>
      <c r="S693" s="10"/>
      <c r="T693" s="10"/>
      <c r="U693" s="138"/>
      <c r="V693" s="9"/>
      <c r="AA693" s="12"/>
      <c r="AB693" s="12"/>
      <c r="AC693" s="12"/>
      <c r="AD693" s="12"/>
    </row>
    <row r="694" spans="5:30" s="8" customFormat="1" x14ac:dyDescent="0.25">
      <c r="E694" s="9"/>
      <c r="F694" s="10"/>
      <c r="S694" s="10"/>
      <c r="T694" s="10"/>
      <c r="U694" s="138"/>
      <c r="V694" s="9"/>
      <c r="AA694" s="12"/>
      <c r="AB694" s="12"/>
      <c r="AC694" s="12"/>
      <c r="AD694" s="12"/>
    </row>
    <row r="695" spans="5:30" s="8" customFormat="1" x14ac:dyDescent="0.25">
      <c r="E695" s="9"/>
      <c r="F695" s="10"/>
      <c r="S695" s="10"/>
      <c r="T695" s="10"/>
      <c r="U695" s="138"/>
      <c r="V695" s="9"/>
      <c r="AA695" s="12"/>
      <c r="AB695" s="12"/>
      <c r="AC695" s="12"/>
      <c r="AD695" s="12"/>
    </row>
    <row r="696" spans="5:30" s="8" customFormat="1" x14ac:dyDescent="0.25">
      <c r="E696" s="9"/>
      <c r="F696" s="10"/>
      <c r="S696" s="10"/>
      <c r="T696" s="10"/>
      <c r="U696" s="138"/>
      <c r="V696" s="9"/>
      <c r="AA696" s="12"/>
      <c r="AB696" s="12"/>
      <c r="AC696" s="12"/>
      <c r="AD696" s="12"/>
    </row>
    <row r="697" spans="5:30" s="8" customFormat="1" x14ac:dyDescent="0.25">
      <c r="E697" s="9"/>
      <c r="F697" s="10"/>
      <c r="S697" s="10"/>
      <c r="T697" s="10"/>
      <c r="U697" s="138"/>
      <c r="V697" s="9"/>
      <c r="AA697" s="12"/>
      <c r="AB697" s="12"/>
      <c r="AC697" s="12"/>
      <c r="AD697" s="12"/>
    </row>
    <row r="698" spans="5:30" s="8" customFormat="1" x14ac:dyDescent="0.25">
      <c r="E698" s="9"/>
      <c r="F698" s="10"/>
      <c r="S698" s="10"/>
      <c r="T698" s="10"/>
      <c r="U698" s="138"/>
      <c r="V698" s="9"/>
      <c r="AA698" s="12"/>
      <c r="AB698" s="12"/>
      <c r="AC698" s="12"/>
      <c r="AD698" s="12"/>
    </row>
    <row r="699" spans="5:30" s="8" customFormat="1" x14ac:dyDescent="0.25">
      <c r="E699" s="9"/>
      <c r="F699" s="10"/>
      <c r="S699" s="10"/>
      <c r="T699" s="10"/>
      <c r="U699" s="138"/>
      <c r="V699" s="9"/>
      <c r="AA699" s="12"/>
      <c r="AB699" s="12"/>
      <c r="AC699" s="12"/>
      <c r="AD699" s="12"/>
    </row>
    <row r="700" spans="5:30" s="8" customFormat="1" x14ac:dyDescent="0.25">
      <c r="E700" s="9"/>
      <c r="F700" s="10"/>
      <c r="S700" s="10"/>
      <c r="T700" s="10"/>
      <c r="U700" s="138"/>
      <c r="V700" s="9"/>
      <c r="AA700" s="12"/>
      <c r="AB700" s="12"/>
      <c r="AC700" s="12"/>
      <c r="AD700" s="12"/>
    </row>
    <row r="701" spans="5:30" s="8" customFormat="1" x14ac:dyDescent="0.25">
      <c r="E701" s="9"/>
      <c r="F701" s="10"/>
      <c r="S701" s="10"/>
      <c r="T701" s="10"/>
      <c r="U701" s="138"/>
      <c r="V701" s="9"/>
      <c r="AA701" s="12"/>
      <c r="AB701" s="12"/>
      <c r="AC701" s="12"/>
      <c r="AD701" s="12"/>
    </row>
    <row r="702" spans="5:30" s="8" customFormat="1" x14ac:dyDescent="0.25">
      <c r="E702" s="9"/>
      <c r="F702" s="10"/>
      <c r="S702" s="10"/>
      <c r="T702" s="10"/>
      <c r="U702" s="138"/>
      <c r="V702" s="9"/>
      <c r="AA702" s="12"/>
      <c r="AB702" s="12"/>
      <c r="AC702" s="12"/>
      <c r="AD702" s="12"/>
    </row>
    <row r="703" spans="5:30" s="8" customFormat="1" x14ac:dyDescent="0.25">
      <c r="E703" s="9"/>
      <c r="F703" s="10"/>
      <c r="S703" s="10"/>
      <c r="T703" s="10"/>
      <c r="U703" s="138"/>
      <c r="V703" s="9"/>
      <c r="AA703" s="12"/>
      <c r="AB703" s="12"/>
      <c r="AC703" s="12"/>
      <c r="AD703" s="12"/>
    </row>
    <row r="704" spans="5:30" s="8" customFormat="1" x14ac:dyDescent="0.25">
      <c r="E704" s="9"/>
      <c r="F704" s="10"/>
      <c r="S704" s="10"/>
      <c r="T704" s="10"/>
      <c r="U704" s="138"/>
      <c r="V704" s="9"/>
      <c r="AA704" s="12"/>
      <c r="AB704" s="12"/>
      <c r="AC704" s="12"/>
      <c r="AD704" s="12"/>
    </row>
    <row r="705" spans="5:30" s="8" customFormat="1" x14ac:dyDescent="0.25">
      <c r="E705" s="9"/>
      <c r="F705" s="10"/>
      <c r="S705" s="10"/>
      <c r="T705" s="10"/>
      <c r="U705" s="138"/>
      <c r="V705" s="9"/>
      <c r="AA705" s="12"/>
      <c r="AB705" s="12"/>
      <c r="AC705" s="12"/>
      <c r="AD705" s="12"/>
    </row>
    <row r="706" spans="5:30" s="8" customFormat="1" x14ac:dyDescent="0.25">
      <c r="E706" s="9"/>
      <c r="F706" s="10"/>
      <c r="S706" s="10"/>
      <c r="T706" s="10"/>
      <c r="U706" s="138"/>
      <c r="V706" s="9"/>
      <c r="AA706" s="12"/>
      <c r="AB706" s="12"/>
      <c r="AC706" s="12"/>
      <c r="AD706" s="12"/>
    </row>
    <row r="707" spans="5:30" s="8" customFormat="1" x14ac:dyDescent="0.25">
      <c r="E707" s="9"/>
      <c r="F707" s="10"/>
      <c r="S707" s="10"/>
      <c r="T707" s="10"/>
      <c r="U707" s="138"/>
      <c r="V707" s="9"/>
      <c r="AA707" s="12"/>
      <c r="AB707" s="12"/>
      <c r="AC707" s="12"/>
      <c r="AD707" s="12"/>
    </row>
    <row r="708" spans="5:30" s="8" customFormat="1" x14ac:dyDescent="0.25">
      <c r="E708" s="9"/>
      <c r="F708" s="10"/>
      <c r="S708" s="10"/>
      <c r="T708" s="10"/>
      <c r="U708" s="138"/>
      <c r="V708" s="9"/>
      <c r="AA708" s="12"/>
      <c r="AB708" s="12"/>
      <c r="AC708" s="12"/>
      <c r="AD708" s="12"/>
    </row>
    <row r="709" spans="5:30" s="8" customFormat="1" x14ac:dyDescent="0.25">
      <c r="E709" s="9"/>
      <c r="F709" s="10"/>
      <c r="S709" s="10"/>
      <c r="T709" s="10"/>
      <c r="U709" s="138"/>
      <c r="V709" s="9"/>
      <c r="AA709" s="12"/>
      <c r="AB709" s="12"/>
      <c r="AC709" s="12"/>
      <c r="AD709" s="12"/>
    </row>
    <row r="710" spans="5:30" s="8" customFormat="1" x14ac:dyDescent="0.25">
      <c r="E710" s="9"/>
      <c r="F710" s="10"/>
      <c r="S710" s="10"/>
      <c r="T710" s="10"/>
      <c r="U710" s="138"/>
      <c r="V710" s="9"/>
      <c r="AA710" s="12"/>
      <c r="AB710" s="12"/>
      <c r="AC710" s="12"/>
      <c r="AD710" s="12"/>
    </row>
    <row r="711" spans="5:30" s="8" customFormat="1" x14ac:dyDescent="0.25">
      <c r="E711" s="9"/>
      <c r="F711" s="10"/>
      <c r="S711" s="10"/>
      <c r="T711" s="10"/>
      <c r="U711" s="138"/>
      <c r="V711" s="9"/>
      <c r="AA711" s="12"/>
      <c r="AB711" s="12"/>
      <c r="AC711" s="12"/>
      <c r="AD711" s="12"/>
    </row>
    <row r="712" spans="5:30" s="8" customFormat="1" x14ac:dyDescent="0.25">
      <c r="E712" s="9"/>
      <c r="F712" s="10"/>
      <c r="S712" s="10"/>
      <c r="T712" s="10"/>
      <c r="U712" s="138"/>
      <c r="V712" s="9"/>
      <c r="AA712" s="12"/>
      <c r="AB712" s="12"/>
      <c r="AC712" s="12"/>
      <c r="AD712" s="12"/>
    </row>
    <row r="713" spans="5:30" s="8" customFormat="1" x14ac:dyDescent="0.25">
      <c r="E713" s="9"/>
      <c r="F713" s="10"/>
      <c r="S713" s="10"/>
      <c r="T713" s="10"/>
      <c r="U713" s="138"/>
      <c r="V713" s="9"/>
      <c r="AA713" s="12"/>
      <c r="AB713" s="12"/>
      <c r="AC713" s="12"/>
      <c r="AD713" s="12"/>
    </row>
    <row r="714" spans="5:30" s="8" customFormat="1" x14ac:dyDescent="0.25">
      <c r="E714" s="9"/>
      <c r="F714" s="10"/>
      <c r="S714" s="10"/>
      <c r="T714" s="10"/>
      <c r="U714" s="138"/>
      <c r="V714" s="9"/>
      <c r="AA714" s="12"/>
      <c r="AB714" s="12"/>
      <c r="AC714" s="12"/>
      <c r="AD714" s="12"/>
    </row>
    <row r="715" spans="5:30" s="8" customFormat="1" x14ac:dyDescent="0.25">
      <c r="E715" s="9"/>
      <c r="F715" s="10"/>
      <c r="S715" s="10"/>
      <c r="T715" s="10"/>
      <c r="U715" s="138"/>
      <c r="V715" s="9"/>
      <c r="AA715" s="12"/>
      <c r="AB715" s="12"/>
      <c r="AC715" s="12"/>
      <c r="AD715" s="12"/>
    </row>
    <row r="716" spans="5:30" s="8" customFormat="1" x14ac:dyDescent="0.25">
      <c r="E716" s="9"/>
      <c r="F716" s="10"/>
      <c r="S716" s="10"/>
      <c r="T716" s="10"/>
      <c r="U716" s="138"/>
      <c r="V716" s="9"/>
      <c r="AA716" s="12"/>
      <c r="AB716" s="12"/>
      <c r="AC716" s="12"/>
      <c r="AD716" s="12"/>
    </row>
    <row r="717" spans="5:30" s="8" customFormat="1" x14ac:dyDescent="0.25">
      <c r="E717" s="9"/>
      <c r="F717" s="10"/>
      <c r="S717" s="10"/>
      <c r="T717" s="10"/>
      <c r="U717" s="138"/>
      <c r="V717" s="9"/>
      <c r="AA717" s="12"/>
      <c r="AB717" s="12"/>
      <c r="AC717" s="12"/>
      <c r="AD717" s="12"/>
    </row>
    <row r="718" spans="5:30" s="8" customFormat="1" x14ac:dyDescent="0.25">
      <c r="E718" s="9"/>
      <c r="F718" s="10"/>
      <c r="S718" s="10"/>
      <c r="T718" s="10"/>
      <c r="U718" s="138"/>
      <c r="V718" s="9"/>
      <c r="AA718" s="12"/>
      <c r="AB718" s="12"/>
      <c r="AC718" s="12"/>
      <c r="AD718" s="12"/>
    </row>
    <row r="719" spans="5:30" s="8" customFormat="1" x14ac:dyDescent="0.25">
      <c r="E719" s="9"/>
      <c r="F719" s="10"/>
      <c r="S719" s="10"/>
      <c r="T719" s="10"/>
      <c r="U719" s="138"/>
      <c r="V719" s="9"/>
      <c r="AA719" s="12"/>
      <c r="AB719" s="12"/>
      <c r="AC719" s="12"/>
      <c r="AD719" s="12"/>
    </row>
    <row r="720" spans="5:30" s="8" customFormat="1" x14ac:dyDescent="0.25">
      <c r="E720" s="9"/>
      <c r="F720" s="10"/>
      <c r="S720" s="10"/>
      <c r="T720" s="10"/>
      <c r="U720" s="138"/>
      <c r="V720" s="9"/>
      <c r="AA720" s="12"/>
      <c r="AB720" s="12"/>
      <c r="AC720" s="12"/>
      <c r="AD720" s="12"/>
    </row>
    <row r="721" spans="5:30" s="8" customFormat="1" x14ac:dyDescent="0.25">
      <c r="E721" s="9"/>
      <c r="F721" s="10"/>
      <c r="S721" s="10"/>
      <c r="T721" s="10"/>
      <c r="U721" s="138"/>
      <c r="V721" s="9"/>
      <c r="AA721" s="12"/>
      <c r="AB721" s="12"/>
      <c r="AC721" s="12"/>
      <c r="AD721" s="12"/>
    </row>
    <row r="722" spans="5:30" s="8" customFormat="1" x14ac:dyDescent="0.25">
      <c r="E722" s="9"/>
      <c r="F722" s="10"/>
      <c r="S722" s="10"/>
      <c r="T722" s="10"/>
      <c r="U722" s="138"/>
      <c r="V722" s="9"/>
      <c r="AA722" s="12"/>
      <c r="AB722" s="12"/>
      <c r="AC722" s="12"/>
      <c r="AD722" s="12"/>
    </row>
    <row r="723" spans="5:30" s="8" customFormat="1" x14ac:dyDescent="0.25">
      <c r="E723" s="9"/>
      <c r="F723" s="10"/>
      <c r="S723" s="10"/>
      <c r="T723" s="10"/>
      <c r="U723" s="138"/>
      <c r="V723" s="9"/>
      <c r="AA723" s="12"/>
      <c r="AB723" s="12"/>
      <c r="AC723" s="12"/>
      <c r="AD723" s="12"/>
    </row>
    <row r="724" spans="5:30" s="8" customFormat="1" x14ac:dyDescent="0.25">
      <c r="E724" s="9"/>
      <c r="F724" s="10"/>
      <c r="S724" s="10"/>
      <c r="T724" s="10"/>
      <c r="U724" s="138"/>
      <c r="V724" s="9"/>
      <c r="AA724" s="12"/>
      <c r="AB724" s="12"/>
      <c r="AC724" s="12"/>
      <c r="AD724" s="12"/>
    </row>
    <row r="725" spans="5:30" s="8" customFormat="1" x14ac:dyDescent="0.25">
      <c r="E725" s="9"/>
      <c r="F725" s="10"/>
      <c r="S725" s="10"/>
      <c r="T725" s="10"/>
      <c r="U725" s="138"/>
      <c r="V725" s="9"/>
      <c r="AA725" s="12"/>
      <c r="AB725" s="12"/>
      <c r="AC725" s="12"/>
      <c r="AD725" s="12"/>
    </row>
    <row r="726" spans="5:30" s="8" customFormat="1" x14ac:dyDescent="0.25">
      <c r="E726" s="9"/>
      <c r="F726" s="10"/>
      <c r="S726" s="10"/>
      <c r="T726" s="10"/>
      <c r="U726" s="138"/>
      <c r="V726" s="9"/>
      <c r="AA726" s="12"/>
      <c r="AB726" s="12"/>
      <c r="AC726" s="12"/>
      <c r="AD726" s="12"/>
    </row>
    <row r="727" spans="5:30" s="8" customFormat="1" x14ac:dyDescent="0.25">
      <c r="E727" s="9"/>
      <c r="F727" s="10"/>
      <c r="S727" s="10"/>
      <c r="T727" s="10"/>
      <c r="U727" s="138"/>
      <c r="V727" s="9"/>
      <c r="AA727" s="12"/>
      <c r="AB727" s="12"/>
      <c r="AC727" s="12"/>
      <c r="AD727" s="12"/>
    </row>
    <row r="728" spans="5:30" s="8" customFormat="1" x14ac:dyDescent="0.25">
      <c r="E728" s="9"/>
      <c r="F728" s="10"/>
      <c r="S728" s="10"/>
      <c r="T728" s="10"/>
      <c r="U728" s="138"/>
      <c r="V728" s="9"/>
      <c r="AA728" s="12"/>
      <c r="AB728" s="12"/>
      <c r="AC728" s="12"/>
      <c r="AD728" s="12"/>
    </row>
    <row r="729" spans="5:30" s="8" customFormat="1" x14ac:dyDescent="0.25">
      <c r="E729" s="9"/>
      <c r="F729" s="10"/>
      <c r="S729" s="10"/>
      <c r="T729" s="10"/>
      <c r="U729" s="138"/>
      <c r="V729" s="9"/>
      <c r="AA729" s="12"/>
      <c r="AB729" s="12"/>
      <c r="AC729" s="12"/>
      <c r="AD729" s="12"/>
    </row>
    <row r="730" spans="5:30" s="8" customFormat="1" x14ac:dyDescent="0.25">
      <c r="E730" s="9"/>
      <c r="F730" s="10"/>
      <c r="S730" s="10"/>
      <c r="T730" s="10"/>
      <c r="U730" s="138"/>
      <c r="V730" s="9"/>
      <c r="AA730" s="12"/>
      <c r="AB730" s="12"/>
      <c r="AC730" s="12"/>
      <c r="AD730" s="12"/>
    </row>
    <row r="731" spans="5:30" s="8" customFormat="1" x14ac:dyDescent="0.25">
      <c r="E731" s="9"/>
      <c r="F731" s="10"/>
      <c r="S731" s="10"/>
      <c r="T731" s="10"/>
      <c r="U731" s="138"/>
      <c r="V731" s="9"/>
      <c r="AA731" s="12"/>
      <c r="AB731" s="12"/>
      <c r="AC731" s="12"/>
      <c r="AD731" s="12"/>
    </row>
    <row r="732" spans="5:30" s="8" customFormat="1" x14ac:dyDescent="0.25">
      <c r="E732" s="9"/>
      <c r="F732" s="10"/>
      <c r="S732" s="10"/>
      <c r="T732" s="10"/>
      <c r="U732" s="138"/>
      <c r="V732" s="9"/>
      <c r="AA732" s="12"/>
      <c r="AB732" s="12"/>
      <c r="AC732" s="12"/>
      <c r="AD732" s="12"/>
    </row>
    <row r="733" spans="5:30" s="8" customFormat="1" x14ac:dyDescent="0.25">
      <c r="E733" s="9"/>
      <c r="F733" s="10"/>
      <c r="S733" s="10"/>
      <c r="T733" s="10"/>
      <c r="U733" s="138"/>
      <c r="V733" s="9"/>
      <c r="AA733" s="12"/>
      <c r="AB733" s="12"/>
      <c r="AC733" s="12"/>
      <c r="AD733" s="12"/>
    </row>
    <row r="734" spans="5:30" s="8" customFormat="1" x14ac:dyDescent="0.25">
      <c r="E734" s="9"/>
      <c r="F734" s="10"/>
      <c r="S734" s="10"/>
      <c r="T734" s="10"/>
      <c r="U734" s="138"/>
      <c r="V734" s="9"/>
      <c r="AA734" s="12"/>
      <c r="AB734" s="12"/>
      <c r="AC734" s="12"/>
      <c r="AD734" s="12"/>
    </row>
    <row r="735" spans="5:30" s="8" customFormat="1" x14ac:dyDescent="0.25">
      <c r="E735" s="9"/>
      <c r="F735" s="10"/>
      <c r="S735" s="10"/>
      <c r="T735" s="10"/>
      <c r="U735" s="138"/>
      <c r="V735" s="9"/>
      <c r="AA735" s="12"/>
      <c r="AB735" s="12"/>
      <c r="AC735" s="12"/>
      <c r="AD735" s="12"/>
    </row>
    <row r="736" spans="5:30" s="8" customFormat="1" x14ac:dyDescent="0.25">
      <c r="E736" s="9"/>
      <c r="F736" s="10"/>
      <c r="S736" s="10"/>
      <c r="T736" s="10"/>
      <c r="U736" s="138"/>
      <c r="V736" s="9"/>
      <c r="AA736" s="12"/>
      <c r="AB736" s="12"/>
      <c r="AC736" s="12"/>
      <c r="AD736" s="12"/>
    </row>
    <row r="737" spans="5:30" s="8" customFormat="1" x14ac:dyDescent="0.25">
      <c r="E737" s="9"/>
      <c r="F737" s="10"/>
      <c r="S737" s="10"/>
      <c r="T737" s="10"/>
      <c r="U737" s="138"/>
      <c r="V737" s="9"/>
      <c r="AA737" s="12"/>
      <c r="AB737" s="12"/>
      <c r="AC737" s="12"/>
      <c r="AD737" s="12"/>
    </row>
    <row r="738" spans="5:30" s="8" customFormat="1" x14ac:dyDescent="0.25">
      <c r="E738" s="9"/>
      <c r="F738" s="10"/>
      <c r="S738" s="10"/>
      <c r="T738" s="10"/>
      <c r="U738" s="138"/>
      <c r="V738" s="9"/>
      <c r="AA738" s="12"/>
      <c r="AB738" s="12"/>
      <c r="AC738" s="12"/>
      <c r="AD738" s="12"/>
    </row>
    <row r="739" spans="5:30" s="8" customFormat="1" x14ac:dyDescent="0.25">
      <c r="E739" s="9"/>
      <c r="F739" s="10"/>
      <c r="S739" s="10"/>
      <c r="T739" s="10"/>
      <c r="U739" s="138"/>
      <c r="V739" s="9"/>
      <c r="AA739" s="12"/>
      <c r="AB739" s="12"/>
      <c r="AC739" s="12"/>
      <c r="AD739" s="12"/>
    </row>
    <row r="740" spans="5:30" s="8" customFormat="1" x14ac:dyDescent="0.25">
      <c r="E740" s="9"/>
      <c r="F740" s="10"/>
      <c r="S740" s="10"/>
      <c r="T740" s="10"/>
      <c r="U740" s="138"/>
      <c r="V740" s="9"/>
      <c r="AA740" s="12"/>
      <c r="AB740" s="12"/>
      <c r="AC740" s="12"/>
      <c r="AD740" s="12"/>
    </row>
    <row r="741" spans="5:30" s="8" customFormat="1" x14ac:dyDescent="0.25">
      <c r="E741" s="9"/>
      <c r="F741" s="10"/>
      <c r="S741" s="10"/>
      <c r="T741" s="10"/>
      <c r="U741" s="138"/>
      <c r="V741" s="9"/>
      <c r="AA741" s="12"/>
      <c r="AB741" s="12"/>
      <c r="AC741" s="12"/>
      <c r="AD741" s="12"/>
    </row>
    <row r="742" spans="5:30" s="8" customFormat="1" x14ac:dyDescent="0.25">
      <c r="E742" s="9"/>
      <c r="F742" s="10"/>
      <c r="S742" s="10"/>
      <c r="T742" s="10"/>
      <c r="U742" s="138"/>
      <c r="V742" s="9"/>
      <c r="AA742" s="12"/>
      <c r="AB742" s="12"/>
      <c r="AC742" s="12"/>
      <c r="AD742" s="12"/>
    </row>
    <row r="743" spans="5:30" s="8" customFormat="1" x14ac:dyDescent="0.25">
      <c r="E743" s="9"/>
      <c r="F743" s="10"/>
      <c r="S743" s="10"/>
      <c r="T743" s="10"/>
      <c r="U743" s="138"/>
      <c r="V743" s="9"/>
      <c r="AA743" s="12"/>
      <c r="AB743" s="12"/>
      <c r="AC743" s="12"/>
      <c r="AD743" s="12"/>
    </row>
    <row r="744" spans="5:30" s="8" customFormat="1" x14ac:dyDescent="0.25">
      <c r="E744" s="9"/>
      <c r="F744" s="10"/>
      <c r="S744" s="10"/>
      <c r="T744" s="10"/>
      <c r="U744" s="138"/>
      <c r="V744" s="9"/>
      <c r="AA744" s="12"/>
      <c r="AB744" s="12"/>
      <c r="AC744" s="12"/>
      <c r="AD744" s="12"/>
    </row>
    <row r="745" spans="5:30" s="8" customFormat="1" x14ac:dyDescent="0.25">
      <c r="E745" s="9"/>
      <c r="F745" s="10"/>
      <c r="S745" s="10"/>
      <c r="T745" s="10"/>
      <c r="U745" s="138"/>
      <c r="V745" s="9"/>
      <c r="AA745" s="12"/>
      <c r="AB745" s="12"/>
      <c r="AC745" s="12"/>
      <c r="AD745" s="12"/>
    </row>
    <row r="746" spans="5:30" s="8" customFormat="1" x14ac:dyDescent="0.25">
      <c r="E746" s="9"/>
      <c r="F746" s="10"/>
      <c r="S746" s="10"/>
      <c r="T746" s="10"/>
      <c r="U746" s="138"/>
      <c r="V746" s="9"/>
      <c r="AA746" s="12"/>
      <c r="AB746" s="12"/>
      <c r="AC746" s="12"/>
      <c r="AD746" s="12"/>
    </row>
    <row r="747" spans="5:30" s="8" customFormat="1" x14ac:dyDescent="0.25">
      <c r="E747" s="9"/>
      <c r="F747" s="10"/>
      <c r="S747" s="10"/>
      <c r="T747" s="10"/>
      <c r="U747" s="138"/>
      <c r="V747" s="9"/>
      <c r="AA747" s="12"/>
      <c r="AB747" s="12"/>
      <c r="AC747" s="12"/>
      <c r="AD747" s="12"/>
    </row>
    <row r="748" spans="5:30" s="8" customFormat="1" x14ac:dyDescent="0.25">
      <c r="E748" s="9"/>
      <c r="F748" s="10"/>
      <c r="S748" s="10"/>
      <c r="T748" s="10"/>
      <c r="U748" s="138"/>
      <c r="V748" s="9"/>
      <c r="AA748" s="12"/>
      <c r="AB748" s="12"/>
      <c r="AC748" s="12"/>
      <c r="AD748" s="12"/>
    </row>
    <row r="749" spans="5:30" s="8" customFormat="1" x14ac:dyDescent="0.25">
      <c r="E749" s="9"/>
      <c r="F749" s="10"/>
      <c r="S749" s="10"/>
      <c r="T749" s="10"/>
      <c r="U749" s="138"/>
      <c r="V749" s="9"/>
      <c r="AA749" s="12"/>
      <c r="AB749" s="12"/>
      <c r="AC749" s="12"/>
      <c r="AD749" s="12"/>
    </row>
    <row r="750" spans="5:30" s="8" customFormat="1" x14ac:dyDescent="0.25">
      <c r="E750" s="9"/>
      <c r="F750" s="10"/>
      <c r="S750" s="10"/>
      <c r="T750" s="10"/>
      <c r="U750" s="138"/>
      <c r="V750" s="9"/>
      <c r="AA750" s="12"/>
      <c r="AB750" s="12"/>
      <c r="AC750" s="12"/>
      <c r="AD750" s="12"/>
    </row>
    <row r="751" spans="5:30" s="8" customFormat="1" x14ac:dyDescent="0.25">
      <c r="E751" s="9"/>
      <c r="F751" s="10"/>
      <c r="S751" s="10"/>
      <c r="T751" s="10"/>
      <c r="U751" s="138"/>
      <c r="V751" s="9"/>
      <c r="AA751" s="12"/>
      <c r="AB751" s="12"/>
      <c r="AC751" s="12"/>
      <c r="AD751" s="12"/>
    </row>
    <row r="752" spans="5:30" s="8" customFormat="1" x14ac:dyDescent="0.25">
      <c r="E752" s="9"/>
      <c r="F752" s="10"/>
      <c r="S752" s="10"/>
      <c r="T752" s="10"/>
      <c r="U752" s="138"/>
      <c r="V752" s="9"/>
      <c r="AA752" s="12"/>
      <c r="AB752" s="12"/>
      <c r="AC752" s="12"/>
      <c r="AD752" s="12"/>
    </row>
    <row r="753" spans="5:30" s="8" customFormat="1" x14ac:dyDescent="0.25">
      <c r="E753" s="9"/>
      <c r="F753" s="10"/>
      <c r="S753" s="10"/>
      <c r="T753" s="10"/>
      <c r="U753" s="138"/>
      <c r="V753" s="9"/>
      <c r="AA753" s="12"/>
      <c r="AB753" s="12"/>
      <c r="AC753" s="12"/>
      <c r="AD753" s="12"/>
    </row>
    <row r="754" spans="5:30" s="8" customFormat="1" x14ac:dyDescent="0.25">
      <c r="E754" s="9"/>
      <c r="F754" s="10"/>
      <c r="S754" s="10"/>
      <c r="T754" s="10"/>
      <c r="U754" s="138"/>
      <c r="V754" s="9"/>
      <c r="AA754" s="12"/>
      <c r="AB754" s="12"/>
      <c r="AC754" s="12"/>
      <c r="AD754" s="12"/>
    </row>
    <row r="755" spans="5:30" s="8" customFormat="1" x14ac:dyDescent="0.25">
      <c r="E755" s="9"/>
      <c r="F755" s="10"/>
      <c r="S755" s="10"/>
      <c r="T755" s="10"/>
      <c r="U755" s="138"/>
      <c r="V755" s="9"/>
      <c r="AA755" s="12"/>
      <c r="AB755" s="12"/>
      <c r="AC755" s="12"/>
      <c r="AD755" s="12"/>
    </row>
    <row r="756" spans="5:30" s="8" customFormat="1" x14ac:dyDescent="0.25">
      <c r="E756" s="9"/>
      <c r="F756" s="10"/>
      <c r="S756" s="10"/>
      <c r="T756" s="10"/>
      <c r="U756" s="138"/>
      <c r="V756" s="9"/>
      <c r="AA756" s="12"/>
      <c r="AB756" s="12"/>
      <c r="AC756" s="12"/>
      <c r="AD756" s="12"/>
    </row>
    <row r="757" spans="5:30" s="8" customFormat="1" x14ac:dyDescent="0.25">
      <c r="E757" s="9"/>
      <c r="F757" s="10"/>
      <c r="S757" s="10"/>
      <c r="T757" s="10"/>
      <c r="U757" s="138"/>
      <c r="V757" s="9"/>
      <c r="AA757" s="12"/>
      <c r="AB757" s="12"/>
      <c r="AC757" s="12"/>
      <c r="AD757" s="12"/>
    </row>
    <row r="758" spans="5:30" s="8" customFormat="1" x14ac:dyDescent="0.25">
      <c r="E758" s="9"/>
      <c r="F758" s="10"/>
      <c r="S758" s="10"/>
      <c r="T758" s="10"/>
      <c r="U758" s="138"/>
      <c r="V758" s="9"/>
      <c r="AA758" s="12"/>
      <c r="AB758" s="12"/>
      <c r="AC758" s="12"/>
      <c r="AD758" s="12"/>
    </row>
    <row r="759" spans="5:30" s="8" customFormat="1" x14ac:dyDescent="0.25">
      <c r="E759" s="9"/>
      <c r="F759" s="10"/>
      <c r="S759" s="10"/>
      <c r="T759" s="10"/>
      <c r="U759" s="138"/>
      <c r="V759" s="9"/>
      <c r="AA759" s="12"/>
      <c r="AB759" s="12"/>
      <c r="AC759" s="12"/>
      <c r="AD759" s="12"/>
    </row>
    <row r="760" spans="5:30" s="8" customFormat="1" x14ac:dyDescent="0.25">
      <c r="E760" s="9"/>
      <c r="F760" s="10"/>
      <c r="S760" s="10"/>
      <c r="T760" s="10"/>
      <c r="U760" s="138"/>
      <c r="V760" s="9"/>
      <c r="AA760" s="12"/>
      <c r="AB760" s="12"/>
      <c r="AC760" s="12"/>
      <c r="AD760" s="12"/>
    </row>
    <row r="761" spans="5:30" s="8" customFormat="1" x14ac:dyDescent="0.25">
      <c r="E761" s="9"/>
      <c r="F761" s="10"/>
      <c r="S761" s="10"/>
      <c r="T761" s="10"/>
      <c r="U761" s="138"/>
      <c r="V761" s="9"/>
      <c r="AA761" s="12"/>
      <c r="AB761" s="12"/>
      <c r="AC761" s="12"/>
      <c r="AD761" s="12"/>
    </row>
    <row r="762" spans="5:30" s="8" customFormat="1" x14ac:dyDescent="0.25">
      <c r="E762" s="9"/>
      <c r="F762" s="10"/>
      <c r="S762" s="10"/>
      <c r="T762" s="10"/>
      <c r="U762" s="138"/>
      <c r="V762" s="9"/>
      <c r="AA762" s="12"/>
      <c r="AB762" s="12"/>
      <c r="AC762" s="12"/>
      <c r="AD762" s="12"/>
    </row>
    <row r="763" spans="5:30" s="8" customFormat="1" x14ac:dyDescent="0.25">
      <c r="E763" s="9"/>
      <c r="F763" s="10"/>
      <c r="S763" s="10"/>
      <c r="T763" s="10"/>
      <c r="U763" s="138"/>
      <c r="V763" s="9"/>
      <c r="AA763" s="12"/>
      <c r="AB763" s="12"/>
      <c r="AC763" s="12"/>
      <c r="AD763" s="12"/>
    </row>
    <row r="764" spans="5:30" s="8" customFormat="1" x14ac:dyDescent="0.25">
      <c r="E764" s="9"/>
      <c r="F764" s="10"/>
      <c r="S764" s="10"/>
      <c r="T764" s="10"/>
      <c r="U764" s="138"/>
      <c r="V764" s="9"/>
      <c r="AA764" s="12"/>
      <c r="AB764" s="12"/>
      <c r="AC764" s="12"/>
      <c r="AD764" s="12"/>
    </row>
    <row r="765" spans="5:30" s="8" customFormat="1" x14ac:dyDescent="0.25">
      <c r="E765" s="9"/>
      <c r="F765" s="10"/>
      <c r="S765" s="10"/>
      <c r="T765" s="10"/>
      <c r="U765" s="138"/>
      <c r="V765" s="9"/>
      <c r="AA765" s="12"/>
      <c r="AB765" s="12"/>
      <c r="AC765" s="12"/>
      <c r="AD765" s="12"/>
    </row>
    <row r="766" spans="5:30" s="8" customFormat="1" x14ac:dyDescent="0.25">
      <c r="E766" s="9"/>
      <c r="F766" s="10"/>
      <c r="S766" s="10"/>
      <c r="T766" s="10"/>
      <c r="U766" s="138"/>
      <c r="V766" s="9"/>
      <c r="AA766" s="12"/>
      <c r="AB766" s="12"/>
      <c r="AC766" s="12"/>
      <c r="AD766" s="12"/>
    </row>
    <row r="767" spans="5:30" s="8" customFormat="1" x14ac:dyDescent="0.25">
      <c r="E767" s="9"/>
      <c r="F767" s="10"/>
      <c r="S767" s="10"/>
      <c r="T767" s="10"/>
      <c r="U767" s="138"/>
      <c r="V767" s="9"/>
      <c r="AA767" s="12"/>
      <c r="AB767" s="12"/>
      <c r="AC767" s="12"/>
      <c r="AD767" s="12"/>
    </row>
    <row r="768" spans="5:30" s="8" customFormat="1" x14ac:dyDescent="0.25">
      <c r="E768" s="9"/>
      <c r="F768" s="10"/>
      <c r="S768" s="10"/>
      <c r="T768" s="10"/>
      <c r="U768" s="138"/>
      <c r="V768" s="9"/>
      <c r="AA768" s="12"/>
      <c r="AB768" s="12"/>
      <c r="AC768" s="12"/>
      <c r="AD768" s="12"/>
    </row>
    <row r="769" spans="5:30" s="8" customFormat="1" x14ac:dyDescent="0.25">
      <c r="E769" s="9"/>
      <c r="F769" s="10"/>
      <c r="S769" s="10"/>
      <c r="T769" s="10"/>
      <c r="U769" s="138"/>
      <c r="V769" s="9"/>
      <c r="AA769" s="12"/>
      <c r="AB769" s="12"/>
      <c r="AC769" s="12"/>
      <c r="AD769" s="12"/>
    </row>
    <row r="770" spans="5:30" s="8" customFormat="1" x14ac:dyDescent="0.25">
      <c r="E770" s="9"/>
      <c r="F770" s="10"/>
      <c r="S770" s="10"/>
      <c r="T770" s="10"/>
      <c r="U770" s="138"/>
      <c r="V770" s="9"/>
      <c r="AA770" s="12"/>
      <c r="AB770" s="12"/>
      <c r="AC770" s="12"/>
      <c r="AD770" s="12"/>
    </row>
    <row r="771" spans="5:30" s="8" customFormat="1" x14ac:dyDescent="0.25">
      <c r="E771" s="9"/>
      <c r="F771" s="10"/>
      <c r="S771" s="10"/>
      <c r="T771" s="10"/>
      <c r="U771" s="138"/>
      <c r="V771" s="9"/>
      <c r="AA771" s="12"/>
      <c r="AB771" s="12"/>
      <c r="AC771" s="12"/>
      <c r="AD771" s="12"/>
    </row>
    <row r="772" spans="5:30" s="8" customFormat="1" x14ac:dyDescent="0.25">
      <c r="E772" s="9"/>
      <c r="F772" s="10"/>
      <c r="S772" s="10"/>
      <c r="T772" s="10"/>
      <c r="U772" s="138"/>
      <c r="V772" s="9"/>
      <c r="AA772" s="12"/>
      <c r="AB772" s="12"/>
      <c r="AC772" s="12"/>
      <c r="AD772" s="12"/>
    </row>
    <row r="773" spans="5:30" s="8" customFormat="1" x14ac:dyDescent="0.25">
      <c r="E773" s="9"/>
      <c r="F773" s="10"/>
      <c r="S773" s="10"/>
      <c r="T773" s="10"/>
      <c r="U773" s="138"/>
      <c r="V773" s="9"/>
      <c r="AA773" s="12"/>
      <c r="AB773" s="12"/>
      <c r="AC773" s="12"/>
      <c r="AD773" s="12"/>
    </row>
    <row r="774" spans="5:30" s="8" customFormat="1" x14ac:dyDescent="0.25">
      <c r="E774" s="9"/>
      <c r="F774" s="10"/>
      <c r="S774" s="10"/>
      <c r="T774" s="10"/>
      <c r="U774" s="138"/>
      <c r="V774" s="9"/>
      <c r="AA774" s="12"/>
      <c r="AB774" s="12"/>
      <c r="AC774" s="12"/>
      <c r="AD774" s="12"/>
    </row>
    <row r="775" spans="5:30" s="8" customFormat="1" x14ac:dyDescent="0.25">
      <c r="E775" s="9"/>
      <c r="F775" s="10"/>
      <c r="S775" s="10"/>
      <c r="T775" s="10"/>
      <c r="U775" s="138"/>
      <c r="V775" s="9"/>
      <c r="AA775" s="12"/>
      <c r="AB775" s="12"/>
      <c r="AC775" s="12"/>
      <c r="AD775" s="12"/>
    </row>
    <row r="776" spans="5:30" s="8" customFormat="1" x14ac:dyDescent="0.25">
      <c r="E776" s="9"/>
      <c r="F776" s="10"/>
      <c r="S776" s="10"/>
      <c r="T776" s="10"/>
      <c r="U776" s="138"/>
      <c r="V776" s="9"/>
      <c r="AA776" s="12"/>
      <c r="AB776" s="12"/>
      <c r="AC776" s="12"/>
      <c r="AD776" s="12"/>
    </row>
    <row r="777" spans="5:30" s="8" customFormat="1" x14ac:dyDescent="0.25">
      <c r="E777" s="9"/>
      <c r="F777" s="10"/>
      <c r="S777" s="10"/>
      <c r="T777" s="10"/>
      <c r="U777" s="138"/>
      <c r="V777" s="9"/>
      <c r="AA777" s="12"/>
      <c r="AB777" s="12"/>
      <c r="AC777" s="12"/>
      <c r="AD777" s="12"/>
    </row>
    <row r="778" spans="5:30" s="8" customFormat="1" x14ac:dyDescent="0.25">
      <c r="E778" s="9"/>
      <c r="F778" s="10"/>
      <c r="S778" s="10"/>
      <c r="T778" s="10"/>
      <c r="U778" s="138"/>
      <c r="V778" s="9"/>
      <c r="AA778" s="12"/>
      <c r="AB778" s="12"/>
      <c r="AC778" s="12"/>
      <c r="AD778" s="12"/>
    </row>
    <row r="779" spans="5:30" s="8" customFormat="1" x14ac:dyDescent="0.25">
      <c r="E779" s="9"/>
      <c r="F779" s="10"/>
      <c r="S779" s="10"/>
      <c r="T779" s="10"/>
      <c r="U779" s="138"/>
      <c r="V779" s="9"/>
      <c r="AA779" s="12"/>
      <c r="AB779" s="12"/>
      <c r="AC779" s="12"/>
      <c r="AD779" s="12"/>
    </row>
    <row r="780" spans="5:30" s="8" customFormat="1" x14ac:dyDescent="0.25">
      <c r="E780" s="9"/>
      <c r="F780" s="10"/>
      <c r="S780" s="10"/>
      <c r="T780" s="10"/>
      <c r="U780" s="138"/>
      <c r="V780" s="9"/>
      <c r="AA780" s="12"/>
      <c r="AB780" s="12"/>
      <c r="AC780" s="12"/>
      <c r="AD780" s="12"/>
    </row>
    <row r="781" spans="5:30" s="8" customFormat="1" x14ac:dyDescent="0.25">
      <c r="E781" s="9"/>
      <c r="F781" s="10"/>
      <c r="S781" s="10"/>
      <c r="T781" s="10"/>
      <c r="U781" s="138"/>
      <c r="V781" s="9"/>
      <c r="AA781" s="12"/>
      <c r="AB781" s="12"/>
      <c r="AC781" s="12"/>
      <c r="AD781" s="12"/>
    </row>
    <row r="782" spans="5:30" s="8" customFormat="1" x14ac:dyDescent="0.25">
      <c r="E782" s="9"/>
      <c r="F782" s="10"/>
      <c r="S782" s="10"/>
      <c r="T782" s="10"/>
      <c r="U782" s="138"/>
      <c r="V782" s="9"/>
      <c r="AA782" s="12"/>
      <c r="AB782" s="12"/>
      <c r="AC782" s="12"/>
      <c r="AD782" s="12"/>
    </row>
    <row r="783" spans="5:30" s="8" customFormat="1" x14ac:dyDescent="0.25">
      <c r="E783" s="9"/>
      <c r="F783" s="10"/>
      <c r="S783" s="10"/>
      <c r="T783" s="10"/>
      <c r="U783" s="138"/>
      <c r="V783" s="9"/>
      <c r="AA783" s="12"/>
      <c r="AB783" s="12"/>
      <c r="AC783" s="12"/>
      <c r="AD783" s="12"/>
    </row>
    <row r="784" spans="5:30" s="8" customFormat="1" x14ac:dyDescent="0.25">
      <c r="E784" s="9"/>
      <c r="F784" s="10"/>
      <c r="S784" s="10"/>
      <c r="T784" s="10"/>
      <c r="U784" s="138"/>
      <c r="V784" s="9"/>
      <c r="AA784" s="12"/>
      <c r="AB784" s="12"/>
      <c r="AC784" s="12"/>
      <c r="AD784" s="12"/>
    </row>
    <row r="785" spans="5:30" s="8" customFormat="1" x14ac:dyDescent="0.25">
      <c r="E785" s="9"/>
      <c r="F785" s="10"/>
      <c r="S785" s="10"/>
      <c r="T785" s="10"/>
      <c r="U785" s="138"/>
      <c r="V785" s="9"/>
      <c r="AA785" s="12"/>
      <c r="AB785" s="12"/>
      <c r="AC785" s="12"/>
      <c r="AD785" s="12"/>
    </row>
    <row r="786" spans="5:30" s="8" customFormat="1" x14ac:dyDescent="0.25">
      <c r="E786" s="9"/>
      <c r="F786" s="10"/>
      <c r="S786" s="10"/>
      <c r="T786" s="10"/>
      <c r="U786" s="138"/>
      <c r="V786" s="9"/>
      <c r="AA786" s="12"/>
      <c r="AB786" s="12"/>
      <c r="AC786" s="12"/>
      <c r="AD786" s="12"/>
    </row>
    <row r="787" spans="5:30" s="8" customFormat="1" x14ac:dyDescent="0.25">
      <c r="E787" s="9"/>
      <c r="F787" s="10"/>
      <c r="S787" s="10"/>
      <c r="T787" s="10"/>
      <c r="U787" s="138"/>
      <c r="V787" s="9"/>
      <c r="AA787" s="12"/>
      <c r="AB787" s="12"/>
      <c r="AC787" s="12"/>
      <c r="AD787" s="12"/>
    </row>
    <row r="788" spans="5:30" s="8" customFormat="1" x14ac:dyDescent="0.25">
      <c r="E788" s="9"/>
      <c r="F788" s="10"/>
      <c r="S788" s="10"/>
      <c r="T788" s="10"/>
      <c r="U788" s="138"/>
      <c r="V788" s="9"/>
      <c r="AA788" s="12"/>
      <c r="AB788" s="12"/>
      <c r="AC788" s="12"/>
      <c r="AD788" s="12"/>
    </row>
    <row r="789" spans="5:30" s="8" customFormat="1" x14ac:dyDescent="0.25">
      <c r="E789" s="9"/>
      <c r="F789" s="10"/>
      <c r="S789" s="10"/>
      <c r="T789" s="10"/>
      <c r="U789" s="138"/>
      <c r="V789" s="9"/>
      <c r="AA789" s="12"/>
      <c r="AB789" s="12"/>
      <c r="AC789" s="12"/>
      <c r="AD789" s="12"/>
    </row>
    <row r="790" spans="5:30" s="8" customFormat="1" x14ac:dyDescent="0.25">
      <c r="E790" s="9"/>
      <c r="F790" s="10"/>
      <c r="S790" s="10"/>
      <c r="T790" s="10"/>
      <c r="U790" s="138"/>
      <c r="V790" s="9"/>
      <c r="AA790" s="12"/>
      <c r="AB790" s="12"/>
      <c r="AC790" s="12"/>
      <c r="AD790" s="12"/>
    </row>
    <row r="791" spans="5:30" s="8" customFormat="1" x14ac:dyDescent="0.25">
      <c r="E791" s="9"/>
      <c r="F791" s="10"/>
      <c r="S791" s="10"/>
      <c r="T791" s="10"/>
      <c r="U791" s="138"/>
      <c r="V791" s="9"/>
      <c r="AA791" s="12"/>
      <c r="AB791" s="12"/>
      <c r="AC791" s="12"/>
      <c r="AD791" s="12"/>
    </row>
    <row r="792" spans="5:30" s="8" customFormat="1" x14ac:dyDescent="0.25">
      <c r="E792" s="9"/>
      <c r="F792" s="10"/>
      <c r="S792" s="10"/>
      <c r="T792" s="10"/>
      <c r="U792" s="138"/>
      <c r="V792" s="9"/>
      <c r="AA792" s="12"/>
      <c r="AB792" s="12"/>
      <c r="AC792" s="12"/>
      <c r="AD792" s="12"/>
    </row>
    <row r="793" spans="5:30" s="8" customFormat="1" x14ac:dyDescent="0.25">
      <c r="E793" s="9"/>
      <c r="F793" s="10"/>
      <c r="S793" s="10"/>
      <c r="T793" s="10"/>
      <c r="U793" s="138"/>
      <c r="V793" s="9"/>
      <c r="AA793" s="12"/>
      <c r="AB793" s="12"/>
      <c r="AC793" s="12"/>
      <c r="AD793" s="12"/>
    </row>
    <row r="794" spans="5:30" s="8" customFormat="1" x14ac:dyDescent="0.25">
      <c r="E794" s="9"/>
      <c r="F794" s="10"/>
      <c r="S794" s="10"/>
      <c r="T794" s="10"/>
      <c r="U794" s="138"/>
      <c r="V794" s="9"/>
      <c r="AA794" s="12"/>
      <c r="AB794" s="12"/>
      <c r="AC794" s="12"/>
      <c r="AD794" s="12"/>
    </row>
    <row r="795" spans="5:30" s="8" customFormat="1" x14ac:dyDescent="0.25">
      <c r="E795" s="9"/>
      <c r="F795" s="10"/>
      <c r="S795" s="10"/>
      <c r="T795" s="10"/>
      <c r="U795" s="138"/>
      <c r="V795" s="9"/>
      <c r="AA795" s="12"/>
      <c r="AB795" s="12"/>
      <c r="AC795" s="12"/>
      <c r="AD795" s="12"/>
    </row>
    <row r="796" spans="5:30" s="8" customFormat="1" x14ac:dyDescent="0.25">
      <c r="E796" s="9"/>
      <c r="F796" s="10"/>
      <c r="S796" s="10"/>
      <c r="T796" s="10"/>
      <c r="U796" s="138"/>
      <c r="V796" s="9"/>
      <c r="AA796" s="12"/>
      <c r="AB796" s="12"/>
      <c r="AC796" s="12"/>
      <c r="AD796" s="12"/>
    </row>
    <row r="797" spans="5:30" s="8" customFormat="1" x14ac:dyDescent="0.25">
      <c r="E797" s="9"/>
      <c r="F797" s="10"/>
      <c r="S797" s="10"/>
      <c r="T797" s="10"/>
      <c r="U797" s="138"/>
      <c r="V797" s="9"/>
      <c r="AA797" s="12"/>
      <c r="AB797" s="12"/>
      <c r="AC797" s="12"/>
      <c r="AD797" s="12"/>
    </row>
    <row r="798" spans="5:30" s="8" customFormat="1" x14ac:dyDescent="0.25">
      <c r="E798" s="9"/>
      <c r="F798" s="10"/>
      <c r="S798" s="10"/>
      <c r="T798" s="10"/>
      <c r="U798" s="138"/>
      <c r="V798" s="9"/>
      <c r="AA798" s="12"/>
      <c r="AB798" s="12"/>
      <c r="AC798" s="12"/>
      <c r="AD798" s="12"/>
    </row>
    <row r="799" spans="5:30" s="8" customFormat="1" x14ac:dyDescent="0.25">
      <c r="E799" s="9"/>
      <c r="F799" s="10"/>
      <c r="S799" s="10"/>
      <c r="T799" s="10"/>
      <c r="U799" s="138"/>
      <c r="V799" s="9"/>
      <c r="AA799" s="12"/>
      <c r="AB799" s="12"/>
      <c r="AC799" s="12"/>
      <c r="AD799" s="12"/>
    </row>
    <row r="800" spans="5:30" s="8" customFormat="1" x14ac:dyDescent="0.25">
      <c r="E800" s="9"/>
      <c r="F800" s="10"/>
      <c r="S800" s="10"/>
      <c r="T800" s="10"/>
      <c r="U800" s="138"/>
      <c r="V800" s="9"/>
      <c r="AA800" s="12"/>
      <c r="AB800" s="12"/>
      <c r="AC800" s="12"/>
      <c r="AD800" s="12"/>
    </row>
    <row r="801" spans="5:30" s="8" customFormat="1" x14ac:dyDescent="0.25">
      <c r="E801" s="9"/>
      <c r="F801" s="10"/>
      <c r="S801" s="10"/>
      <c r="T801" s="10"/>
      <c r="U801" s="138"/>
      <c r="V801" s="9"/>
      <c r="AA801" s="12"/>
      <c r="AB801" s="12"/>
      <c r="AC801" s="12"/>
      <c r="AD801" s="12"/>
    </row>
    <row r="802" spans="5:30" s="8" customFormat="1" x14ac:dyDescent="0.25">
      <c r="E802" s="9"/>
      <c r="F802" s="10"/>
      <c r="S802" s="10"/>
      <c r="T802" s="10"/>
      <c r="U802" s="138"/>
      <c r="V802" s="9"/>
      <c r="AA802" s="12"/>
      <c r="AB802" s="12"/>
      <c r="AC802" s="12"/>
      <c r="AD802" s="12"/>
    </row>
    <row r="803" spans="5:30" s="8" customFormat="1" x14ac:dyDescent="0.25">
      <c r="E803" s="9"/>
      <c r="F803" s="10"/>
      <c r="S803" s="10"/>
      <c r="T803" s="10"/>
      <c r="U803" s="138"/>
      <c r="V803" s="9"/>
      <c r="AA803" s="12"/>
      <c r="AB803" s="12"/>
      <c r="AC803" s="12"/>
      <c r="AD803" s="12"/>
    </row>
    <row r="804" spans="5:30" s="8" customFormat="1" x14ac:dyDescent="0.25">
      <c r="E804" s="9"/>
      <c r="F804" s="10"/>
      <c r="S804" s="10"/>
      <c r="T804" s="10"/>
      <c r="U804" s="138"/>
      <c r="V804" s="9"/>
      <c r="AA804" s="12"/>
      <c r="AB804" s="12"/>
      <c r="AC804" s="12"/>
      <c r="AD804" s="12"/>
    </row>
    <row r="805" spans="5:30" s="8" customFormat="1" x14ac:dyDescent="0.25">
      <c r="E805" s="9"/>
      <c r="F805" s="10"/>
      <c r="S805" s="10"/>
      <c r="T805" s="10"/>
      <c r="U805" s="138"/>
      <c r="V805" s="9"/>
      <c r="AA805" s="12"/>
      <c r="AB805" s="12"/>
      <c r="AC805" s="12"/>
      <c r="AD805" s="12"/>
    </row>
    <row r="806" spans="5:30" s="8" customFormat="1" x14ac:dyDescent="0.25">
      <c r="E806" s="9"/>
      <c r="F806" s="10"/>
      <c r="S806" s="10"/>
      <c r="T806" s="10"/>
      <c r="U806" s="138"/>
      <c r="V806" s="9"/>
      <c r="AA806" s="12"/>
      <c r="AB806" s="12"/>
      <c r="AC806" s="12"/>
      <c r="AD806" s="12"/>
    </row>
    <row r="807" spans="5:30" s="8" customFormat="1" x14ac:dyDescent="0.25">
      <c r="E807" s="9"/>
      <c r="F807" s="10"/>
      <c r="S807" s="10"/>
      <c r="T807" s="10"/>
      <c r="U807" s="138"/>
      <c r="V807" s="9"/>
      <c r="AA807" s="12"/>
      <c r="AB807" s="12"/>
      <c r="AC807" s="12"/>
      <c r="AD807" s="12"/>
    </row>
    <row r="808" spans="5:30" s="8" customFormat="1" x14ac:dyDescent="0.25">
      <c r="E808" s="9"/>
      <c r="F808" s="10"/>
      <c r="S808" s="10"/>
      <c r="T808" s="10"/>
      <c r="U808" s="138"/>
      <c r="V808" s="9"/>
      <c r="AA808" s="12"/>
      <c r="AB808" s="12"/>
      <c r="AC808" s="12"/>
      <c r="AD808" s="12"/>
    </row>
    <row r="809" spans="5:30" s="8" customFormat="1" x14ac:dyDescent="0.25">
      <c r="E809" s="9"/>
      <c r="F809" s="10"/>
      <c r="S809" s="10"/>
      <c r="T809" s="10"/>
      <c r="U809" s="138"/>
      <c r="V809" s="9"/>
      <c r="AA809" s="12"/>
      <c r="AB809" s="12"/>
      <c r="AC809" s="12"/>
      <c r="AD809" s="12"/>
    </row>
    <row r="810" spans="5:30" s="8" customFormat="1" x14ac:dyDescent="0.25">
      <c r="E810" s="9"/>
      <c r="F810" s="10"/>
      <c r="S810" s="10"/>
      <c r="T810" s="10"/>
      <c r="U810" s="138"/>
      <c r="V810" s="9"/>
      <c r="AA810" s="12"/>
      <c r="AB810" s="12"/>
      <c r="AC810" s="12"/>
      <c r="AD810" s="12"/>
    </row>
    <row r="811" spans="5:30" s="8" customFormat="1" x14ac:dyDescent="0.25">
      <c r="E811" s="9"/>
      <c r="F811" s="10"/>
      <c r="S811" s="10"/>
      <c r="T811" s="10"/>
      <c r="U811" s="138"/>
      <c r="V811" s="9"/>
      <c r="AA811" s="12"/>
      <c r="AB811" s="12"/>
      <c r="AC811" s="12"/>
      <c r="AD811" s="12"/>
    </row>
    <row r="812" spans="5:30" s="8" customFormat="1" x14ac:dyDescent="0.25">
      <c r="E812" s="9"/>
      <c r="F812" s="10"/>
      <c r="S812" s="10"/>
      <c r="T812" s="10"/>
      <c r="U812" s="138"/>
      <c r="V812" s="9"/>
      <c r="AA812" s="12"/>
      <c r="AB812" s="12"/>
      <c r="AC812" s="12"/>
      <c r="AD812" s="12"/>
    </row>
    <row r="813" spans="5:30" s="8" customFormat="1" x14ac:dyDescent="0.25">
      <c r="E813" s="9"/>
      <c r="F813" s="10"/>
      <c r="S813" s="10"/>
      <c r="T813" s="10"/>
      <c r="U813" s="138"/>
      <c r="V813" s="9"/>
      <c r="AA813" s="12"/>
      <c r="AB813" s="12"/>
      <c r="AC813" s="12"/>
      <c r="AD813" s="12"/>
    </row>
    <row r="814" spans="5:30" s="8" customFormat="1" x14ac:dyDescent="0.25">
      <c r="E814" s="9"/>
      <c r="F814" s="10"/>
      <c r="S814" s="10"/>
      <c r="T814" s="10"/>
      <c r="U814" s="138"/>
      <c r="V814" s="9"/>
      <c r="AA814" s="12"/>
      <c r="AB814" s="12"/>
      <c r="AC814" s="12"/>
      <c r="AD814" s="12"/>
    </row>
    <row r="815" spans="5:30" s="8" customFormat="1" x14ac:dyDescent="0.25">
      <c r="E815" s="9"/>
      <c r="F815" s="10"/>
      <c r="S815" s="10"/>
      <c r="T815" s="10"/>
      <c r="U815" s="138"/>
      <c r="V815" s="9"/>
      <c r="AA815" s="12"/>
      <c r="AB815" s="12"/>
      <c r="AC815" s="12"/>
      <c r="AD815" s="12"/>
    </row>
    <row r="816" spans="5:30" s="8" customFormat="1" x14ac:dyDescent="0.25">
      <c r="E816" s="9"/>
      <c r="F816" s="10"/>
      <c r="S816" s="10"/>
      <c r="T816" s="10"/>
      <c r="U816" s="138"/>
      <c r="V816" s="9"/>
      <c r="AA816" s="12"/>
      <c r="AB816" s="12"/>
      <c r="AC816" s="12"/>
      <c r="AD816" s="12"/>
    </row>
    <row r="817" spans="5:30" s="8" customFormat="1" x14ac:dyDescent="0.25">
      <c r="E817" s="9"/>
      <c r="F817" s="10"/>
      <c r="S817" s="10"/>
      <c r="T817" s="10"/>
      <c r="U817" s="138"/>
      <c r="V817" s="9"/>
      <c r="AA817" s="12"/>
      <c r="AB817" s="12"/>
      <c r="AC817" s="12"/>
      <c r="AD817" s="12"/>
    </row>
    <row r="818" spans="5:30" s="8" customFormat="1" x14ac:dyDescent="0.25">
      <c r="E818" s="9"/>
      <c r="F818" s="10"/>
      <c r="S818" s="10"/>
      <c r="T818" s="10"/>
      <c r="U818" s="138"/>
      <c r="V818" s="9"/>
      <c r="AA818" s="12"/>
      <c r="AB818" s="12"/>
      <c r="AC818" s="12"/>
      <c r="AD818" s="12"/>
    </row>
    <row r="819" spans="5:30" s="8" customFormat="1" x14ac:dyDescent="0.25">
      <c r="E819" s="9"/>
      <c r="F819" s="10"/>
      <c r="S819" s="10"/>
      <c r="T819" s="10"/>
      <c r="U819" s="138"/>
      <c r="V819" s="9"/>
      <c r="AA819" s="12"/>
      <c r="AB819" s="12"/>
      <c r="AC819" s="12"/>
      <c r="AD819" s="12"/>
    </row>
    <row r="820" spans="5:30" s="8" customFormat="1" x14ac:dyDescent="0.25">
      <c r="E820" s="9"/>
      <c r="F820" s="10"/>
      <c r="S820" s="10"/>
      <c r="T820" s="10"/>
      <c r="U820" s="138"/>
      <c r="V820" s="9"/>
      <c r="AA820" s="12"/>
      <c r="AB820" s="12"/>
      <c r="AC820" s="12"/>
      <c r="AD820" s="12"/>
    </row>
    <row r="821" spans="5:30" s="8" customFormat="1" x14ac:dyDescent="0.25">
      <c r="E821" s="9"/>
      <c r="F821" s="10"/>
      <c r="S821" s="10"/>
      <c r="T821" s="10"/>
      <c r="U821" s="138"/>
      <c r="V821" s="9"/>
      <c r="AA821" s="12"/>
      <c r="AB821" s="12"/>
      <c r="AC821" s="12"/>
      <c r="AD821" s="12"/>
    </row>
    <row r="822" spans="5:30" s="8" customFormat="1" x14ac:dyDescent="0.25">
      <c r="E822" s="9"/>
      <c r="F822" s="10"/>
      <c r="S822" s="10"/>
      <c r="T822" s="10"/>
      <c r="U822" s="138"/>
      <c r="V822" s="9"/>
      <c r="AA822" s="12"/>
      <c r="AB822" s="12"/>
      <c r="AC822" s="12"/>
      <c r="AD822" s="12"/>
    </row>
    <row r="823" spans="5:30" s="8" customFormat="1" x14ac:dyDescent="0.25">
      <c r="E823" s="9"/>
      <c r="F823" s="10"/>
      <c r="S823" s="10"/>
      <c r="T823" s="10"/>
      <c r="U823" s="138"/>
      <c r="V823" s="9"/>
      <c r="AA823" s="12"/>
      <c r="AB823" s="12"/>
      <c r="AC823" s="12"/>
      <c r="AD823" s="12"/>
    </row>
    <row r="824" spans="5:30" s="8" customFormat="1" x14ac:dyDescent="0.25">
      <c r="E824" s="9"/>
      <c r="F824" s="10"/>
      <c r="S824" s="10"/>
      <c r="T824" s="10"/>
      <c r="U824" s="138"/>
      <c r="V824" s="9"/>
      <c r="AA824" s="12"/>
      <c r="AB824" s="12"/>
      <c r="AC824" s="12"/>
      <c r="AD824" s="12"/>
    </row>
    <row r="825" spans="5:30" s="8" customFormat="1" x14ac:dyDescent="0.25">
      <c r="E825" s="9"/>
      <c r="F825" s="10"/>
      <c r="S825" s="10"/>
      <c r="T825" s="10"/>
      <c r="U825" s="138"/>
      <c r="V825" s="9"/>
      <c r="AA825" s="12"/>
      <c r="AB825" s="12"/>
      <c r="AC825" s="12"/>
      <c r="AD825" s="12"/>
    </row>
    <row r="826" spans="5:30" s="8" customFormat="1" x14ac:dyDescent="0.25">
      <c r="E826" s="9"/>
      <c r="F826" s="10"/>
      <c r="S826" s="10"/>
      <c r="T826" s="10"/>
      <c r="U826" s="138"/>
      <c r="V826" s="9"/>
      <c r="AA826" s="12"/>
      <c r="AB826" s="12"/>
      <c r="AC826" s="12"/>
      <c r="AD826" s="12"/>
    </row>
    <row r="827" spans="5:30" s="8" customFormat="1" x14ac:dyDescent="0.25">
      <c r="E827" s="9"/>
      <c r="F827" s="10"/>
      <c r="S827" s="10"/>
      <c r="T827" s="10"/>
      <c r="U827" s="138"/>
      <c r="V827" s="9"/>
      <c r="AA827" s="12"/>
      <c r="AB827" s="12"/>
      <c r="AC827" s="12"/>
      <c r="AD827" s="12"/>
    </row>
    <row r="828" spans="5:30" s="8" customFormat="1" x14ac:dyDescent="0.25">
      <c r="E828" s="9"/>
      <c r="F828" s="10"/>
      <c r="S828" s="10"/>
      <c r="T828" s="10"/>
      <c r="U828" s="138"/>
      <c r="V828" s="9"/>
      <c r="AA828" s="12"/>
      <c r="AB828" s="12"/>
      <c r="AC828" s="12"/>
      <c r="AD828" s="12"/>
    </row>
    <row r="829" spans="5:30" s="8" customFormat="1" x14ac:dyDescent="0.25">
      <c r="E829" s="9"/>
      <c r="F829" s="10"/>
      <c r="S829" s="10"/>
      <c r="T829" s="10"/>
      <c r="U829" s="138"/>
      <c r="V829" s="9"/>
      <c r="AA829" s="12"/>
      <c r="AB829" s="12"/>
      <c r="AC829" s="12"/>
      <c r="AD829" s="12"/>
    </row>
    <row r="830" spans="5:30" s="8" customFormat="1" x14ac:dyDescent="0.25">
      <c r="E830" s="9"/>
      <c r="F830" s="10"/>
      <c r="S830" s="10"/>
      <c r="T830" s="10"/>
      <c r="U830" s="138"/>
      <c r="V830" s="9"/>
      <c r="AA830" s="12"/>
      <c r="AB830" s="12"/>
      <c r="AC830" s="12"/>
      <c r="AD830" s="12"/>
    </row>
    <row r="831" spans="5:30" s="8" customFormat="1" x14ac:dyDescent="0.25">
      <c r="E831" s="9"/>
      <c r="F831" s="10"/>
      <c r="S831" s="10"/>
      <c r="T831" s="10"/>
      <c r="U831" s="138"/>
      <c r="V831" s="9"/>
      <c r="AA831" s="12"/>
      <c r="AB831" s="12"/>
      <c r="AC831" s="12"/>
      <c r="AD831" s="12"/>
    </row>
    <row r="832" spans="5:30" s="8" customFormat="1" x14ac:dyDescent="0.25">
      <c r="E832" s="9"/>
      <c r="F832" s="10"/>
      <c r="S832" s="10"/>
      <c r="T832" s="10"/>
      <c r="U832" s="138"/>
      <c r="V832" s="9"/>
      <c r="AA832" s="12"/>
      <c r="AB832" s="12"/>
      <c r="AC832" s="12"/>
      <c r="AD832" s="12"/>
    </row>
    <row r="833" spans="5:30" s="8" customFormat="1" x14ac:dyDescent="0.25">
      <c r="E833" s="9"/>
      <c r="F833" s="10"/>
      <c r="S833" s="10"/>
      <c r="T833" s="10"/>
      <c r="U833" s="138"/>
      <c r="V833" s="9"/>
      <c r="AA833" s="12"/>
      <c r="AB833" s="12"/>
      <c r="AC833" s="12"/>
      <c r="AD833" s="12"/>
    </row>
    <row r="834" spans="5:30" s="8" customFormat="1" x14ac:dyDescent="0.25">
      <c r="E834" s="9"/>
      <c r="F834" s="10"/>
      <c r="S834" s="10"/>
      <c r="T834" s="10"/>
      <c r="U834" s="138"/>
      <c r="V834" s="9"/>
      <c r="AA834" s="12"/>
      <c r="AB834" s="12"/>
      <c r="AC834" s="12"/>
      <c r="AD834" s="12"/>
    </row>
    <row r="835" spans="5:30" s="8" customFormat="1" x14ac:dyDescent="0.25">
      <c r="E835" s="9"/>
      <c r="F835" s="10"/>
      <c r="S835" s="10"/>
      <c r="T835" s="10"/>
      <c r="U835" s="138"/>
      <c r="V835" s="9"/>
      <c r="AA835" s="12"/>
      <c r="AB835" s="12"/>
      <c r="AC835" s="12"/>
      <c r="AD835" s="12"/>
    </row>
    <row r="836" spans="5:30" s="8" customFormat="1" x14ac:dyDescent="0.25">
      <c r="E836" s="9"/>
      <c r="F836" s="10"/>
      <c r="S836" s="10"/>
      <c r="T836" s="10"/>
      <c r="U836" s="138"/>
      <c r="V836" s="9"/>
      <c r="AA836" s="12"/>
      <c r="AB836" s="12"/>
      <c r="AC836" s="12"/>
      <c r="AD836" s="12"/>
    </row>
    <row r="837" spans="5:30" s="8" customFormat="1" x14ac:dyDescent="0.25">
      <c r="E837" s="9"/>
      <c r="F837" s="10"/>
      <c r="S837" s="10"/>
      <c r="T837" s="10"/>
      <c r="U837" s="138"/>
      <c r="V837" s="9"/>
      <c r="AA837" s="12"/>
      <c r="AB837" s="12"/>
      <c r="AC837" s="12"/>
      <c r="AD837" s="12"/>
    </row>
    <row r="838" spans="5:30" s="8" customFormat="1" x14ac:dyDescent="0.25">
      <c r="E838" s="9"/>
      <c r="F838" s="10"/>
      <c r="S838" s="10"/>
      <c r="T838" s="10"/>
      <c r="U838" s="138"/>
      <c r="V838" s="9"/>
      <c r="AA838" s="12"/>
      <c r="AB838" s="12"/>
      <c r="AC838" s="12"/>
      <c r="AD838" s="12"/>
    </row>
    <row r="839" spans="5:30" s="8" customFormat="1" x14ac:dyDescent="0.25">
      <c r="E839" s="9"/>
      <c r="F839" s="10"/>
      <c r="S839" s="10"/>
      <c r="T839" s="10"/>
      <c r="U839" s="138"/>
      <c r="V839" s="9"/>
      <c r="AA839" s="12"/>
      <c r="AB839" s="12"/>
      <c r="AC839" s="12"/>
      <c r="AD839" s="12"/>
    </row>
    <row r="840" spans="5:30" s="8" customFormat="1" x14ac:dyDescent="0.25">
      <c r="E840" s="9"/>
      <c r="F840" s="10"/>
      <c r="S840" s="10"/>
      <c r="T840" s="10"/>
      <c r="U840" s="138"/>
      <c r="V840" s="9"/>
      <c r="AA840" s="12"/>
      <c r="AB840" s="12"/>
      <c r="AC840" s="12"/>
      <c r="AD840" s="12"/>
    </row>
    <row r="841" spans="5:30" s="8" customFormat="1" x14ac:dyDescent="0.25">
      <c r="E841" s="9"/>
      <c r="F841" s="10"/>
      <c r="S841" s="10"/>
      <c r="T841" s="10"/>
      <c r="U841" s="138"/>
      <c r="V841" s="9"/>
      <c r="AA841" s="12"/>
      <c r="AB841" s="12"/>
      <c r="AC841" s="12"/>
      <c r="AD841" s="12"/>
    </row>
    <row r="842" spans="5:30" s="8" customFormat="1" x14ac:dyDescent="0.25">
      <c r="E842" s="9"/>
      <c r="F842" s="10"/>
      <c r="S842" s="10"/>
      <c r="T842" s="10"/>
      <c r="U842" s="138"/>
      <c r="V842" s="9"/>
      <c r="AA842" s="12"/>
      <c r="AB842" s="12"/>
      <c r="AC842" s="12"/>
      <c r="AD842" s="12"/>
    </row>
    <row r="843" spans="5:30" s="8" customFormat="1" x14ac:dyDescent="0.25">
      <c r="E843" s="9"/>
      <c r="F843" s="10"/>
      <c r="S843" s="10"/>
      <c r="T843" s="10"/>
      <c r="U843" s="138"/>
      <c r="V843" s="9"/>
      <c r="AA843" s="12"/>
      <c r="AB843" s="12"/>
      <c r="AC843" s="12"/>
      <c r="AD843" s="12"/>
    </row>
    <row r="844" spans="5:30" s="8" customFormat="1" x14ac:dyDescent="0.25">
      <c r="E844" s="9"/>
      <c r="F844" s="10"/>
      <c r="S844" s="10"/>
      <c r="T844" s="10"/>
      <c r="U844" s="138"/>
      <c r="V844" s="9"/>
      <c r="AA844" s="12"/>
      <c r="AB844" s="12"/>
      <c r="AC844" s="12"/>
      <c r="AD844" s="12"/>
    </row>
    <row r="845" spans="5:30" s="8" customFormat="1" x14ac:dyDescent="0.25">
      <c r="E845" s="9"/>
      <c r="F845" s="10"/>
      <c r="S845" s="10"/>
      <c r="T845" s="10"/>
      <c r="U845" s="138"/>
      <c r="V845" s="9"/>
      <c r="AA845" s="12"/>
      <c r="AB845" s="12"/>
      <c r="AC845" s="12"/>
      <c r="AD845" s="12"/>
    </row>
    <row r="846" spans="5:30" s="8" customFormat="1" x14ac:dyDescent="0.25">
      <c r="E846" s="9"/>
      <c r="F846" s="10"/>
      <c r="S846" s="10"/>
      <c r="T846" s="10"/>
      <c r="U846" s="138"/>
      <c r="V846" s="9"/>
      <c r="AA846" s="12"/>
      <c r="AB846" s="12"/>
      <c r="AC846" s="12"/>
      <c r="AD846" s="12"/>
    </row>
    <row r="847" spans="5:30" s="8" customFormat="1" x14ac:dyDescent="0.25">
      <c r="E847" s="9"/>
      <c r="F847" s="10"/>
      <c r="S847" s="10"/>
      <c r="T847" s="10"/>
      <c r="U847" s="138"/>
      <c r="V847" s="9"/>
      <c r="AA847" s="12"/>
      <c r="AB847" s="12"/>
      <c r="AC847" s="12"/>
      <c r="AD847" s="12"/>
    </row>
    <row r="848" spans="5:30" s="8" customFormat="1" x14ac:dyDescent="0.25">
      <c r="E848" s="9"/>
      <c r="F848" s="10"/>
      <c r="S848" s="10"/>
      <c r="T848" s="10"/>
      <c r="U848" s="138"/>
      <c r="V848" s="9"/>
      <c r="AA848" s="12"/>
      <c r="AB848" s="12"/>
      <c r="AC848" s="12"/>
      <c r="AD848" s="12"/>
    </row>
    <row r="849" spans="5:30" s="8" customFormat="1" x14ac:dyDescent="0.25">
      <c r="E849" s="9"/>
      <c r="F849" s="10"/>
      <c r="S849" s="10"/>
      <c r="T849" s="10"/>
      <c r="U849" s="138"/>
      <c r="V849" s="9"/>
      <c r="AA849" s="12"/>
      <c r="AB849" s="12"/>
      <c r="AC849" s="12"/>
      <c r="AD849" s="12"/>
    </row>
    <row r="850" spans="5:30" s="8" customFormat="1" x14ac:dyDescent="0.25">
      <c r="E850" s="9"/>
      <c r="F850" s="10"/>
      <c r="S850" s="10"/>
      <c r="T850" s="10"/>
      <c r="U850" s="138"/>
      <c r="V850" s="9"/>
      <c r="AA850" s="12"/>
      <c r="AB850" s="12"/>
      <c r="AC850" s="12"/>
      <c r="AD850" s="12"/>
    </row>
    <row r="851" spans="5:30" s="8" customFormat="1" x14ac:dyDescent="0.25">
      <c r="E851" s="9"/>
      <c r="F851" s="10"/>
      <c r="S851" s="10"/>
      <c r="T851" s="10"/>
      <c r="U851" s="138"/>
      <c r="V851" s="9"/>
      <c r="AA851" s="12"/>
      <c r="AB851" s="12"/>
      <c r="AC851" s="12"/>
      <c r="AD851" s="12"/>
    </row>
    <row r="852" spans="5:30" s="8" customFormat="1" x14ac:dyDescent="0.25">
      <c r="E852" s="9"/>
      <c r="F852" s="10"/>
      <c r="S852" s="10"/>
      <c r="T852" s="10"/>
      <c r="U852" s="138"/>
      <c r="V852" s="9"/>
      <c r="AA852" s="12"/>
      <c r="AB852" s="12"/>
      <c r="AC852" s="12"/>
      <c r="AD852" s="12"/>
    </row>
    <row r="853" spans="5:30" s="8" customFormat="1" x14ac:dyDescent="0.25">
      <c r="E853" s="9"/>
      <c r="F853" s="10"/>
      <c r="S853" s="10"/>
      <c r="T853" s="10"/>
      <c r="U853" s="138"/>
      <c r="V853" s="9"/>
      <c r="AA853" s="12"/>
      <c r="AB853" s="12"/>
      <c r="AC853" s="12"/>
      <c r="AD853" s="12"/>
    </row>
    <row r="854" spans="5:30" s="8" customFormat="1" x14ac:dyDescent="0.25">
      <c r="E854" s="9"/>
      <c r="F854" s="10"/>
      <c r="S854" s="10"/>
      <c r="T854" s="10"/>
      <c r="U854" s="138"/>
      <c r="V854" s="9"/>
      <c r="AA854" s="12"/>
      <c r="AB854" s="12"/>
      <c r="AC854" s="12"/>
      <c r="AD854" s="12"/>
    </row>
    <row r="855" spans="5:30" s="8" customFormat="1" x14ac:dyDescent="0.25">
      <c r="E855" s="9"/>
      <c r="F855" s="10"/>
      <c r="S855" s="10"/>
      <c r="T855" s="10"/>
      <c r="U855" s="138"/>
      <c r="V855" s="9"/>
      <c r="AA855" s="12"/>
      <c r="AB855" s="12"/>
      <c r="AC855" s="12"/>
      <c r="AD855" s="12"/>
    </row>
    <row r="856" spans="5:30" s="8" customFormat="1" x14ac:dyDescent="0.25">
      <c r="E856" s="9"/>
      <c r="F856" s="10"/>
      <c r="S856" s="10"/>
      <c r="T856" s="10"/>
      <c r="U856" s="138"/>
      <c r="V856" s="9"/>
      <c r="AA856" s="12"/>
      <c r="AB856" s="12"/>
      <c r="AC856" s="12"/>
      <c r="AD856" s="12"/>
    </row>
    <row r="857" spans="5:30" s="8" customFormat="1" x14ac:dyDescent="0.25">
      <c r="E857" s="9"/>
      <c r="F857" s="10"/>
      <c r="S857" s="10"/>
      <c r="T857" s="10"/>
      <c r="U857" s="138"/>
      <c r="V857" s="9"/>
      <c r="AA857" s="12"/>
      <c r="AB857" s="12"/>
      <c r="AC857" s="12"/>
      <c r="AD857" s="12"/>
    </row>
    <row r="858" spans="5:30" s="8" customFormat="1" x14ac:dyDescent="0.25">
      <c r="E858" s="9"/>
      <c r="F858" s="10"/>
      <c r="S858" s="10"/>
      <c r="T858" s="10"/>
      <c r="U858" s="138"/>
      <c r="V858" s="9"/>
      <c r="AA858" s="12"/>
      <c r="AB858" s="12"/>
      <c r="AC858" s="12"/>
      <c r="AD858" s="12"/>
    </row>
    <row r="859" spans="5:30" s="8" customFormat="1" x14ac:dyDescent="0.25">
      <c r="E859" s="9"/>
      <c r="F859" s="10"/>
      <c r="S859" s="10"/>
      <c r="T859" s="10"/>
      <c r="U859" s="138"/>
      <c r="V859" s="9"/>
      <c r="AA859" s="12"/>
      <c r="AB859" s="12"/>
      <c r="AC859" s="12"/>
      <c r="AD859" s="12"/>
    </row>
    <row r="860" spans="5:30" s="8" customFormat="1" x14ac:dyDescent="0.25">
      <c r="E860" s="9"/>
      <c r="F860" s="10"/>
      <c r="S860" s="10"/>
      <c r="T860" s="10"/>
      <c r="U860" s="138"/>
      <c r="V860" s="9"/>
      <c r="AA860" s="12"/>
      <c r="AB860" s="12"/>
      <c r="AC860" s="12"/>
      <c r="AD860" s="12"/>
    </row>
    <row r="861" spans="5:30" s="8" customFormat="1" x14ac:dyDescent="0.25">
      <c r="E861" s="9"/>
      <c r="F861" s="10"/>
      <c r="S861" s="10"/>
      <c r="T861" s="10"/>
      <c r="U861" s="138"/>
      <c r="V861" s="9"/>
      <c r="AA861" s="12"/>
      <c r="AB861" s="12"/>
      <c r="AC861" s="12"/>
      <c r="AD861" s="12"/>
    </row>
    <row r="862" spans="5:30" s="8" customFormat="1" x14ac:dyDescent="0.25">
      <c r="E862" s="9"/>
      <c r="F862" s="10"/>
      <c r="S862" s="10"/>
      <c r="T862" s="10"/>
      <c r="U862" s="138"/>
      <c r="V862" s="9"/>
      <c r="AA862" s="12"/>
      <c r="AB862" s="12"/>
      <c r="AC862" s="12"/>
      <c r="AD862" s="12"/>
    </row>
    <row r="863" spans="5:30" s="8" customFormat="1" x14ac:dyDescent="0.25">
      <c r="E863" s="9"/>
      <c r="F863" s="10"/>
      <c r="S863" s="10"/>
      <c r="T863" s="10"/>
      <c r="U863" s="138"/>
      <c r="V863" s="9"/>
      <c r="AA863" s="12"/>
      <c r="AB863" s="12"/>
      <c r="AC863" s="12"/>
      <c r="AD863" s="12"/>
    </row>
    <row r="864" spans="5:30" s="8" customFormat="1" x14ac:dyDescent="0.25">
      <c r="E864" s="9"/>
      <c r="F864" s="10"/>
      <c r="S864" s="10"/>
      <c r="T864" s="10"/>
      <c r="U864" s="138"/>
      <c r="V864" s="9"/>
      <c r="AA864" s="12"/>
      <c r="AB864" s="12"/>
      <c r="AC864" s="12"/>
      <c r="AD864" s="12"/>
    </row>
    <row r="865" spans="5:30" s="8" customFormat="1" x14ac:dyDescent="0.25">
      <c r="E865" s="9"/>
      <c r="F865" s="10"/>
      <c r="S865" s="10"/>
      <c r="T865" s="10"/>
      <c r="U865" s="138"/>
      <c r="V865" s="9"/>
      <c r="AA865" s="12"/>
      <c r="AB865" s="12"/>
      <c r="AC865" s="12"/>
      <c r="AD865" s="12"/>
    </row>
    <row r="866" spans="5:30" s="8" customFormat="1" x14ac:dyDescent="0.25">
      <c r="E866" s="9"/>
      <c r="F866" s="10"/>
      <c r="S866" s="10"/>
      <c r="T866" s="10"/>
      <c r="U866" s="138"/>
      <c r="V866" s="9"/>
      <c r="AA866" s="12"/>
      <c r="AB866" s="12"/>
      <c r="AC866" s="12"/>
      <c r="AD866" s="12"/>
    </row>
    <row r="867" spans="5:30" s="8" customFormat="1" x14ac:dyDescent="0.25">
      <c r="E867" s="9"/>
      <c r="F867" s="10"/>
      <c r="S867" s="10"/>
      <c r="T867" s="10"/>
      <c r="U867" s="138"/>
      <c r="V867" s="9"/>
      <c r="AA867" s="12"/>
      <c r="AB867" s="12"/>
      <c r="AC867" s="12"/>
      <c r="AD867" s="12"/>
    </row>
    <row r="868" spans="5:30" s="8" customFormat="1" x14ac:dyDescent="0.25">
      <c r="E868" s="9"/>
      <c r="F868" s="10"/>
      <c r="S868" s="10"/>
      <c r="T868" s="10"/>
      <c r="U868" s="138"/>
      <c r="V868" s="9"/>
      <c r="AA868" s="12"/>
      <c r="AB868" s="12"/>
      <c r="AC868" s="12"/>
      <c r="AD868" s="12"/>
    </row>
    <row r="869" spans="5:30" s="8" customFormat="1" x14ac:dyDescent="0.25">
      <c r="E869" s="9"/>
      <c r="F869" s="10"/>
      <c r="S869" s="10"/>
      <c r="T869" s="10"/>
      <c r="U869" s="138"/>
      <c r="V869" s="9"/>
      <c r="AA869" s="12"/>
      <c r="AB869" s="12"/>
      <c r="AC869" s="12"/>
      <c r="AD869" s="12"/>
    </row>
    <row r="870" spans="5:30" s="8" customFormat="1" x14ac:dyDescent="0.25">
      <c r="E870" s="9"/>
      <c r="F870" s="10"/>
      <c r="S870" s="10"/>
      <c r="T870" s="10"/>
      <c r="U870" s="138"/>
      <c r="V870" s="9"/>
      <c r="AA870" s="12"/>
      <c r="AB870" s="12"/>
      <c r="AC870" s="12"/>
      <c r="AD870" s="12"/>
    </row>
    <row r="871" spans="5:30" s="8" customFormat="1" x14ac:dyDescent="0.25">
      <c r="E871" s="9"/>
      <c r="F871" s="10"/>
      <c r="S871" s="10"/>
      <c r="T871" s="10"/>
      <c r="U871" s="138"/>
      <c r="V871" s="9"/>
      <c r="AA871" s="12"/>
      <c r="AB871" s="12"/>
      <c r="AC871" s="12"/>
      <c r="AD871" s="12"/>
    </row>
    <row r="872" spans="5:30" s="8" customFormat="1" x14ac:dyDescent="0.25">
      <c r="E872" s="9"/>
      <c r="F872" s="10"/>
      <c r="S872" s="10"/>
      <c r="T872" s="10"/>
      <c r="U872" s="138"/>
      <c r="V872" s="9"/>
      <c r="AA872" s="12"/>
      <c r="AB872" s="12"/>
      <c r="AC872" s="12"/>
      <c r="AD872" s="12"/>
    </row>
    <row r="873" spans="5:30" s="8" customFormat="1" x14ac:dyDescent="0.25">
      <c r="E873" s="9"/>
      <c r="F873" s="10"/>
      <c r="S873" s="10"/>
      <c r="T873" s="10"/>
      <c r="U873" s="138"/>
      <c r="V873" s="9"/>
      <c r="AA873" s="12"/>
      <c r="AB873" s="12"/>
      <c r="AC873" s="12"/>
      <c r="AD873" s="12"/>
    </row>
    <row r="874" spans="5:30" s="8" customFormat="1" x14ac:dyDescent="0.25">
      <c r="E874" s="9"/>
      <c r="F874" s="10"/>
      <c r="S874" s="10"/>
      <c r="T874" s="10"/>
      <c r="U874" s="138"/>
      <c r="V874" s="9"/>
      <c r="AA874" s="12"/>
      <c r="AB874" s="12"/>
      <c r="AC874" s="12"/>
      <c r="AD874" s="12"/>
    </row>
    <row r="875" spans="5:30" s="8" customFormat="1" x14ac:dyDescent="0.25">
      <c r="E875" s="9"/>
      <c r="F875" s="10"/>
      <c r="S875" s="10"/>
      <c r="T875" s="10"/>
      <c r="U875" s="138"/>
      <c r="V875" s="9"/>
      <c r="AA875" s="12"/>
      <c r="AB875" s="12"/>
      <c r="AC875" s="12"/>
      <c r="AD875" s="12"/>
    </row>
    <row r="876" spans="5:30" s="8" customFormat="1" x14ac:dyDescent="0.25">
      <c r="E876" s="9"/>
      <c r="F876" s="10"/>
      <c r="S876" s="10"/>
      <c r="T876" s="10"/>
      <c r="U876" s="138"/>
      <c r="V876" s="9"/>
      <c r="AA876" s="12"/>
      <c r="AB876" s="12"/>
      <c r="AC876" s="12"/>
      <c r="AD876" s="12"/>
    </row>
    <row r="877" spans="5:30" s="8" customFormat="1" x14ac:dyDescent="0.25">
      <c r="E877" s="9"/>
      <c r="F877" s="10"/>
      <c r="S877" s="10"/>
      <c r="T877" s="10"/>
      <c r="U877" s="138"/>
      <c r="V877" s="9"/>
      <c r="AA877" s="12"/>
      <c r="AB877" s="12"/>
      <c r="AC877" s="12"/>
      <c r="AD877" s="12"/>
    </row>
    <row r="878" spans="5:30" s="8" customFormat="1" x14ac:dyDescent="0.25">
      <c r="E878" s="9"/>
      <c r="F878" s="10"/>
      <c r="S878" s="10"/>
      <c r="T878" s="10"/>
      <c r="U878" s="138"/>
      <c r="V878" s="9"/>
      <c r="AA878" s="12"/>
      <c r="AB878" s="12"/>
      <c r="AC878" s="12"/>
      <c r="AD878" s="12"/>
    </row>
    <row r="879" spans="5:30" s="8" customFormat="1" x14ac:dyDescent="0.25">
      <c r="E879" s="9"/>
      <c r="F879" s="10"/>
      <c r="S879" s="10"/>
      <c r="T879" s="10"/>
      <c r="U879" s="138"/>
      <c r="V879" s="9"/>
      <c r="AA879" s="12"/>
      <c r="AB879" s="12"/>
      <c r="AC879" s="12"/>
      <c r="AD879" s="12"/>
    </row>
    <row r="880" spans="5:30" s="8" customFormat="1" x14ac:dyDescent="0.25">
      <c r="E880" s="9"/>
      <c r="F880" s="10"/>
      <c r="S880" s="10"/>
      <c r="T880" s="10"/>
      <c r="U880" s="138"/>
      <c r="V880" s="9"/>
      <c r="AA880" s="12"/>
      <c r="AB880" s="12"/>
      <c r="AC880" s="12"/>
      <c r="AD880" s="12"/>
    </row>
    <row r="881" spans="5:30" s="8" customFormat="1" x14ac:dyDescent="0.25">
      <c r="E881" s="9"/>
      <c r="F881" s="10"/>
      <c r="S881" s="10"/>
      <c r="T881" s="10"/>
      <c r="U881" s="138"/>
      <c r="V881" s="9"/>
      <c r="AA881" s="12"/>
      <c r="AB881" s="12"/>
      <c r="AC881" s="12"/>
      <c r="AD881" s="12"/>
    </row>
    <row r="882" spans="5:30" s="8" customFormat="1" x14ac:dyDescent="0.25">
      <c r="E882" s="9"/>
      <c r="F882" s="10"/>
      <c r="S882" s="10"/>
      <c r="T882" s="10"/>
      <c r="U882" s="138"/>
      <c r="V882" s="9"/>
      <c r="AA882" s="12"/>
      <c r="AB882" s="12"/>
      <c r="AC882" s="12"/>
      <c r="AD882" s="12"/>
    </row>
    <row r="883" spans="5:30" s="8" customFormat="1" x14ac:dyDescent="0.25">
      <c r="E883" s="9"/>
      <c r="F883" s="10"/>
      <c r="S883" s="10"/>
      <c r="T883" s="10"/>
      <c r="U883" s="138"/>
      <c r="V883" s="9"/>
      <c r="AA883" s="12"/>
      <c r="AB883" s="12"/>
      <c r="AC883" s="12"/>
      <c r="AD883" s="12"/>
    </row>
    <row r="884" spans="5:30" s="8" customFormat="1" x14ac:dyDescent="0.25">
      <c r="E884" s="9"/>
      <c r="F884" s="10"/>
      <c r="S884" s="10"/>
      <c r="T884" s="10"/>
      <c r="U884" s="138"/>
      <c r="V884" s="9"/>
      <c r="AA884" s="12"/>
      <c r="AB884" s="12"/>
      <c r="AC884" s="12"/>
      <c r="AD884" s="12"/>
    </row>
    <row r="885" spans="5:30" s="8" customFormat="1" x14ac:dyDescent="0.25">
      <c r="E885" s="9"/>
      <c r="F885" s="10"/>
      <c r="S885" s="10"/>
      <c r="T885" s="10"/>
      <c r="U885" s="138"/>
      <c r="V885" s="9"/>
      <c r="AA885" s="12"/>
      <c r="AB885" s="12"/>
      <c r="AC885" s="12"/>
      <c r="AD885" s="12"/>
    </row>
    <row r="886" spans="5:30" s="8" customFormat="1" x14ac:dyDescent="0.25">
      <c r="E886" s="9"/>
      <c r="F886" s="10"/>
      <c r="S886" s="10"/>
      <c r="T886" s="10"/>
      <c r="U886" s="138"/>
      <c r="V886" s="9"/>
      <c r="AA886" s="12"/>
      <c r="AB886" s="12"/>
      <c r="AC886" s="12"/>
      <c r="AD886" s="12"/>
    </row>
    <row r="887" spans="5:30" s="8" customFormat="1" x14ac:dyDescent="0.25">
      <c r="E887" s="9"/>
      <c r="F887" s="10"/>
      <c r="S887" s="10"/>
      <c r="T887" s="10"/>
      <c r="U887" s="138"/>
      <c r="V887" s="9"/>
      <c r="AA887" s="12"/>
      <c r="AB887" s="12"/>
      <c r="AC887" s="12"/>
      <c r="AD887" s="12"/>
    </row>
    <row r="888" spans="5:30" s="8" customFormat="1" x14ac:dyDescent="0.25">
      <c r="E888" s="9"/>
      <c r="F888" s="10"/>
      <c r="S888" s="10"/>
      <c r="T888" s="10"/>
      <c r="U888" s="138"/>
      <c r="V888" s="9"/>
      <c r="AA888" s="12"/>
      <c r="AB888" s="12"/>
      <c r="AC888" s="12"/>
      <c r="AD888" s="12"/>
    </row>
    <row r="889" spans="5:30" s="8" customFormat="1" x14ac:dyDescent="0.25">
      <c r="E889" s="9"/>
      <c r="F889" s="10"/>
      <c r="S889" s="10"/>
      <c r="T889" s="10"/>
      <c r="U889" s="138"/>
      <c r="V889" s="9"/>
      <c r="AA889" s="12"/>
      <c r="AB889" s="12"/>
      <c r="AC889" s="12"/>
      <c r="AD889" s="12"/>
    </row>
    <row r="890" spans="5:30" s="8" customFormat="1" x14ac:dyDescent="0.25">
      <c r="E890" s="9"/>
      <c r="F890" s="10"/>
      <c r="S890" s="10"/>
      <c r="T890" s="10"/>
      <c r="U890" s="138"/>
      <c r="V890" s="9"/>
      <c r="AA890" s="12"/>
      <c r="AB890" s="12"/>
      <c r="AC890" s="12"/>
      <c r="AD890" s="12"/>
    </row>
    <row r="891" spans="5:30" s="8" customFormat="1" x14ac:dyDescent="0.25">
      <c r="E891" s="9"/>
      <c r="F891" s="10"/>
      <c r="S891" s="10"/>
      <c r="T891" s="10"/>
      <c r="U891" s="138"/>
      <c r="V891" s="9"/>
      <c r="AA891" s="12"/>
      <c r="AB891" s="12"/>
      <c r="AC891" s="12"/>
      <c r="AD891" s="12"/>
    </row>
    <row r="892" spans="5:30" s="8" customFormat="1" x14ac:dyDescent="0.25">
      <c r="E892" s="9"/>
      <c r="F892" s="10"/>
      <c r="S892" s="10"/>
      <c r="T892" s="10"/>
      <c r="U892" s="138"/>
      <c r="V892" s="9"/>
      <c r="AA892" s="12"/>
      <c r="AB892" s="12"/>
      <c r="AC892" s="12"/>
      <c r="AD892" s="12"/>
    </row>
    <row r="893" spans="5:30" s="8" customFormat="1" x14ac:dyDescent="0.25">
      <c r="E893" s="9"/>
      <c r="F893" s="10"/>
      <c r="S893" s="10"/>
      <c r="T893" s="10"/>
      <c r="U893" s="138"/>
      <c r="V893" s="9"/>
      <c r="AA893" s="12"/>
      <c r="AB893" s="12"/>
      <c r="AC893" s="12"/>
      <c r="AD893" s="12"/>
    </row>
    <row r="894" spans="5:30" s="8" customFormat="1" x14ac:dyDescent="0.25">
      <c r="E894" s="9"/>
      <c r="F894" s="10"/>
      <c r="S894" s="10"/>
      <c r="T894" s="10"/>
      <c r="U894" s="138"/>
      <c r="V894" s="9"/>
      <c r="AA894" s="12"/>
      <c r="AB894" s="12"/>
      <c r="AC894" s="12"/>
      <c r="AD894" s="12"/>
    </row>
    <row r="895" spans="5:30" s="8" customFormat="1" x14ac:dyDescent="0.25">
      <c r="E895" s="9"/>
      <c r="F895" s="10"/>
      <c r="S895" s="10"/>
      <c r="T895" s="10"/>
      <c r="U895" s="138"/>
      <c r="V895" s="9"/>
      <c r="AA895" s="12"/>
      <c r="AB895" s="12"/>
      <c r="AC895" s="12"/>
      <c r="AD895" s="12"/>
    </row>
    <row r="896" spans="5:30" s="8" customFormat="1" x14ac:dyDescent="0.25">
      <c r="E896" s="9"/>
      <c r="F896" s="10"/>
      <c r="S896" s="10"/>
      <c r="T896" s="10"/>
      <c r="U896" s="138"/>
      <c r="V896" s="9"/>
      <c r="AA896" s="12"/>
      <c r="AB896" s="12"/>
      <c r="AC896" s="12"/>
      <c r="AD896" s="12"/>
    </row>
    <row r="897" spans="5:30" s="8" customFormat="1" x14ac:dyDescent="0.25">
      <c r="E897" s="9"/>
      <c r="F897" s="10"/>
      <c r="S897" s="10"/>
      <c r="T897" s="10"/>
      <c r="U897" s="138"/>
      <c r="V897" s="9"/>
      <c r="AA897" s="12"/>
      <c r="AB897" s="12"/>
      <c r="AC897" s="12"/>
      <c r="AD897" s="12"/>
    </row>
    <row r="898" spans="5:30" s="8" customFormat="1" x14ac:dyDescent="0.25">
      <c r="E898" s="9"/>
      <c r="F898" s="10"/>
      <c r="S898" s="10"/>
      <c r="T898" s="10"/>
      <c r="U898" s="138"/>
      <c r="V898" s="9"/>
      <c r="AA898" s="12"/>
      <c r="AB898" s="12"/>
      <c r="AC898" s="12"/>
      <c r="AD898" s="12"/>
    </row>
    <row r="899" spans="5:30" s="8" customFormat="1" x14ac:dyDescent="0.25">
      <c r="E899" s="9"/>
      <c r="F899" s="10"/>
      <c r="S899" s="10"/>
      <c r="T899" s="10"/>
      <c r="U899" s="138"/>
      <c r="V899" s="9"/>
      <c r="AA899" s="12"/>
      <c r="AB899" s="12"/>
      <c r="AC899" s="12"/>
      <c r="AD899" s="12"/>
    </row>
    <row r="900" spans="5:30" s="8" customFormat="1" x14ac:dyDescent="0.25">
      <c r="E900" s="9"/>
      <c r="F900" s="10"/>
      <c r="S900" s="10"/>
      <c r="T900" s="10"/>
      <c r="U900" s="138"/>
      <c r="V900" s="9"/>
      <c r="AA900" s="12"/>
      <c r="AB900" s="12"/>
      <c r="AC900" s="12"/>
      <c r="AD900" s="12"/>
    </row>
    <row r="901" spans="5:30" s="8" customFormat="1" x14ac:dyDescent="0.25">
      <c r="E901" s="9"/>
      <c r="F901" s="10"/>
      <c r="S901" s="10"/>
      <c r="T901" s="10"/>
      <c r="U901" s="138"/>
      <c r="V901" s="9"/>
      <c r="AA901" s="12"/>
      <c r="AB901" s="12"/>
      <c r="AC901" s="12"/>
      <c r="AD901" s="12"/>
    </row>
    <row r="902" spans="5:30" s="8" customFormat="1" x14ac:dyDescent="0.25">
      <c r="E902" s="9"/>
      <c r="F902" s="10"/>
      <c r="S902" s="10"/>
      <c r="T902" s="10"/>
      <c r="U902" s="138"/>
      <c r="V902" s="9"/>
      <c r="AA902" s="12"/>
      <c r="AB902" s="12"/>
      <c r="AC902" s="12"/>
      <c r="AD902" s="12"/>
    </row>
    <row r="903" spans="5:30" s="8" customFormat="1" x14ac:dyDescent="0.25">
      <c r="E903" s="9"/>
      <c r="F903" s="10"/>
      <c r="S903" s="10"/>
      <c r="T903" s="10"/>
      <c r="U903" s="138"/>
      <c r="V903" s="9"/>
      <c r="AA903" s="12"/>
      <c r="AB903" s="12"/>
      <c r="AC903" s="12"/>
      <c r="AD903" s="12"/>
    </row>
    <row r="904" spans="5:30" s="8" customFormat="1" x14ac:dyDescent="0.25">
      <c r="E904" s="9"/>
      <c r="F904" s="10"/>
      <c r="S904" s="10"/>
      <c r="T904" s="10"/>
      <c r="U904" s="138"/>
      <c r="V904" s="9"/>
      <c r="AA904" s="12"/>
      <c r="AB904" s="12"/>
      <c r="AC904" s="12"/>
      <c r="AD904" s="12"/>
    </row>
    <row r="905" spans="5:30" s="8" customFormat="1" x14ac:dyDescent="0.25">
      <c r="E905" s="9"/>
      <c r="F905" s="10"/>
      <c r="S905" s="10"/>
      <c r="T905" s="10"/>
      <c r="U905" s="138"/>
      <c r="V905" s="9"/>
      <c r="AA905" s="12"/>
      <c r="AB905" s="12"/>
      <c r="AC905" s="12"/>
      <c r="AD905" s="12"/>
    </row>
    <row r="906" spans="5:30" s="8" customFormat="1" x14ac:dyDescent="0.25">
      <c r="E906" s="9"/>
      <c r="F906" s="10"/>
      <c r="S906" s="10"/>
      <c r="T906" s="10"/>
      <c r="U906" s="138"/>
      <c r="V906" s="9"/>
      <c r="AA906" s="12"/>
      <c r="AB906" s="12"/>
      <c r="AC906" s="12"/>
      <c r="AD906" s="12"/>
    </row>
    <row r="907" spans="5:30" s="8" customFormat="1" x14ac:dyDescent="0.25">
      <c r="E907" s="9"/>
      <c r="F907" s="10"/>
      <c r="S907" s="10"/>
      <c r="T907" s="10"/>
      <c r="U907" s="138"/>
      <c r="V907" s="9"/>
      <c r="AA907" s="12"/>
      <c r="AB907" s="12"/>
      <c r="AC907" s="12"/>
      <c r="AD907" s="12"/>
    </row>
    <row r="908" spans="5:30" s="8" customFormat="1" x14ac:dyDescent="0.25">
      <c r="E908" s="9"/>
      <c r="F908" s="10"/>
      <c r="S908" s="10"/>
      <c r="T908" s="10"/>
      <c r="U908" s="138"/>
      <c r="V908" s="9"/>
      <c r="AA908" s="12"/>
      <c r="AB908" s="12"/>
      <c r="AC908" s="12"/>
      <c r="AD908" s="12"/>
    </row>
    <row r="909" spans="5:30" s="8" customFormat="1" x14ac:dyDescent="0.25">
      <c r="E909" s="9"/>
      <c r="F909" s="10"/>
      <c r="S909" s="10"/>
      <c r="T909" s="10"/>
      <c r="U909" s="138"/>
      <c r="V909" s="9"/>
      <c r="AA909" s="12"/>
      <c r="AB909" s="12"/>
      <c r="AC909" s="12"/>
      <c r="AD909" s="12"/>
    </row>
    <row r="910" spans="5:30" s="8" customFormat="1" x14ac:dyDescent="0.25">
      <c r="E910" s="9"/>
      <c r="F910" s="10"/>
      <c r="S910" s="10"/>
      <c r="T910" s="10"/>
      <c r="U910" s="138"/>
      <c r="V910" s="9"/>
      <c r="AA910" s="12"/>
      <c r="AB910" s="12"/>
      <c r="AC910" s="12"/>
      <c r="AD910" s="12"/>
    </row>
    <row r="911" spans="5:30" s="8" customFormat="1" x14ac:dyDescent="0.25">
      <c r="E911" s="9"/>
      <c r="F911" s="10"/>
      <c r="S911" s="10"/>
      <c r="T911" s="10"/>
      <c r="U911" s="138"/>
      <c r="V911" s="9"/>
      <c r="AA911" s="12"/>
      <c r="AB911" s="12"/>
      <c r="AC911" s="12"/>
      <c r="AD911" s="12"/>
    </row>
    <row r="912" spans="5:30" s="8" customFormat="1" x14ac:dyDescent="0.25">
      <c r="E912" s="9"/>
      <c r="F912" s="10"/>
      <c r="S912" s="10"/>
      <c r="T912" s="10"/>
      <c r="U912" s="138"/>
      <c r="V912" s="9"/>
      <c r="AA912" s="12"/>
      <c r="AB912" s="12"/>
      <c r="AC912" s="12"/>
      <c r="AD912" s="12"/>
    </row>
    <row r="913" spans="5:30" s="8" customFormat="1" x14ac:dyDescent="0.25">
      <c r="E913" s="9"/>
      <c r="F913" s="10"/>
      <c r="S913" s="10"/>
      <c r="T913" s="10"/>
      <c r="U913" s="138"/>
      <c r="V913" s="9"/>
      <c r="AA913" s="12"/>
      <c r="AB913" s="12"/>
      <c r="AC913" s="12"/>
      <c r="AD913" s="12"/>
    </row>
    <row r="914" spans="5:30" s="8" customFormat="1" x14ac:dyDescent="0.25">
      <c r="E914" s="9"/>
      <c r="F914" s="10"/>
      <c r="S914" s="10"/>
      <c r="T914" s="10"/>
      <c r="U914" s="138"/>
      <c r="V914" s="9"/>
      <c r="AA914" s="12"/>
      <c r="AB914" s="12"/>
      <c r="AC914" s="12"/>
      <c r="AD914" s="12"/>
    </row>
    <row r="915" spans="5:30" s="8" customFormat="1" x14ac:dyDescent="0.25">
      <c r="E915" s="9"/>
      <c r="F915" s="10"/>
      <c r="S915" s="10"/>
      <c r="T915" s="10"/>
      <c r="U915" s="138"/>
      <c r="V915" s="9"/>
      <c r="AA915" s="12"/>
      <c r="AB915" s="12"/>
      <c r="AC915" s="12"/>
      <c r="AD915" s="12"/>
    </row>
    <row r="916" spans="5:30" s="8" customFormat="1" x14ac:dyDescent="0.25">
      <c r="E916" s="9"/>
      <c r="F916" s="10"/>
      <c r="S916" s="10"/>
      <c r="T916" s="10"/>
      <c r="U916" s="138"/>
      <c r="V916" s="9"/>
      <c r="AA916" s="12"/>
      <c r="AB916" s="12"/>
      <c r="AC916" s="12"/>
      <c r="AD916" s="12"/>
    </row>
    <row r="917" spans="5:30" s="8" customFormat="1" x14ac:dyDescent="0.25">
      <c r="E917" s="9"/>
      <c r="F917" s="10"/>
      <c r="S917" s="10"/>
      <c r="T917" s="10"/>
      <c r="U917" s="138"/>
      <c r="V917" s="9"/>
      <c r="AA917" s="12"/>
      <c r="AB917" s="12"/>
      <c r="AC917" s="12"/>
      <c r="AD917" s="12"/>
    </row>
    <row r="918" spans="5:30" s="8" customFormat="1" x14ac:dyDescent="0.25">
      <c r="E918" s="9"/>
      <c r="F918" s="10"/>
      <c r="S918" s="10"/>
      <c r="T918" s="10"/>
      <c r="U918" s="138"/>
      <c r="V918" s="9"/>
      <c r="AA918" s="12"/>
      <c r="AB918" s="12"/>
      <c r="AC918" s="12"/>
      <c r="AD918" s="12"/>
    </row>
    <row r="919" spans="5:30" s="8" customFormat="1" x14ac:dyDescent="0.25">
      <c r="E919" s="9"/>
      <c r="F919" s="10"/>
      <c r="S919" s="10"/>
      <c r="T919" s="10"/>
      <c r="U919" s="138"/>
      <c r="V919" s="9"/>
      <c r="AA919" s="12"/>
      <c r="AB919" s="12"/>
      <c r="AC919" s="12"/>
      <c r="AD919" s="12"/>
    </row>
    <row r="920" spans="5:30" s="8" customFormat="1" x14ac:dyDescent="0.25">
      <c r="E920" s="9"/>
      <c r="F920" s="10"/>
      <c r="S920" s="10"/>
      <c r="T920" s="10"/>
      <c r="U920" s="138"/>
      <c r="V920" s="9"/>
      <c r="AA920" s="12"/>
      <c r="AB920" s="12"/>
      <c r="AC920" s="12"/>
      <c r="AD920" s="12"/>
    </row>
    <row r="921" spans="5:30" s="8" customFormat="1" x14ac:dyDescent="0.25">
      <c r="E921" s="9"/>
      <c r="F921" s="10"/>
      <c r="S921" s="10"/>
      <c r="T921" s="10"/>
      <c r="U921" s="138"/>
      <c r="V921" s="9"/>
      <c r="AA921" s="12"/>
      <c r="AB921" s="12"/>
      <c r="AC921" s="12"/>
      <c r="AD921" s="12"/>
    </row>
    <row r="922" spans="5:30" s="8" customFormat="1" x14ac:dyDescent="0.25">
      <c r="E922" s="9"/>
      <c r="F922" s="10"/>
      <c r="S922" s="10"/>
      <c r="T922" s="10"/>
      <c r="U922" s="138"/>
      <c r="V922" s="9"/>
      <c r="AA922" s="12"/>
      <c r="AB922" s="12"/>
      <c r="AC922" s="12"/>
      <c r="AD922" s="12"/>
    </row>
    <row r="923" spans="5:30" s="8" customFormat="1" x14ac:dyDescent="0.25">
      <c r="E923" s="9"/>
      <c r="F923" s="10"/>
      <c r="S923" s="10"/>
      <c r="T923" s="10"/>
      <c r="U923" s="138"/>
      <c r="V923" s="9"/>
      <c r="AA923" s="12"/>
      <c r="AB923" s="12"/>
      <c r="AC923" s="12"/>
      <c r="AD923" s="12"/>
    </row>
    <row r="924" spans="5:30" s="8" customFormat="1" x14ac:dyDescent="0.25">
      <c r="E924" s="9"/>
      <c r="F924" s="10"/>
      <c r="S924" s="10"/>
      <c r="T924" s="10"/>
      <c r="U924" s="138"/>
      <c r="V924" s="9"/>
      <c r="AA924" s="12"/>
      <c r="AB924" s="12"/>
      <c r="AC924" s="12"/>
      <c r="AD924" s="12"/>
    </row>
    <row r="925" spans="5:30" s="8" customFormat="1" x14ac:dyDescent="0.25">
      <c r="E925" s="9"/>
      <c r="F925" s="10"/>
      <c r="S925" s="10"/>
      <c r="T925" s="10"/>
      <c r="U925" s="138"/>
      <c r="V925" s="9"/>
      <c r="AA925" s="12"/>
      <c r="AB925" s="12"/>
      <c r="AC925" s="12"/>
      <c r="AD925" s="12"/>
    </row>
    <row r="926" spans="5:30" s="8" customFormat="1" x14ac:dyDescent="0.25">
      <c r="E926" s="9"/>
      <c r="F926" s="10"/>
      <c r="S926" s="10"/>
      <c r="T926" s="10"/>
      <c r="U926" s="138"/>
      <c r="V926" s="9"/>
      <c r="AA926" s="12"/>
      <c r="AB926" s="12"/>
      <c r="AC926" s="12"/>
      <c r="AD926" s="12"/>
    </row>
    <row r="927" spans="5:30" s="8" customFormat="1" x14ac:dyDescent="0.25">
      <c r="E927" s="9"/>
      <c r="F927" s="10"/>
      <c r="S927" s="10"/>
      <c r="T927" s="10"/>
      <c r="U927" s="138"/>
      <c r="V927" s="9"/>
      <c r="AA927" s="12"/>
      <c r="AB927" s="12"/>
      <c r="AC927" s="12"/>
      <c r="AD927" s="12"/>
    </row>
    <row r="928" spans="5:30" s="8" customFormat="1" x14ac:dyDescent="0.25">
      <c r="E928" s="9"/>
      <c r="F928" s="10"/>
      <c r="S928" s="10"/>
      <c r="T928" s="10"/>
      <c r="U928" s="138"/>
      <c r="V928" s="9"/>
      <c r="AA928" s="12"/>
      <c r="AB928" s="12"/>
      <c r="AC928" s="12"/>
      <c r="AD928" s="12"/>
    </row>
    <row r="929" spans="5:30" s="8" customFormat="1" x14ac:dyDescent="0.25">
      <c r="E929" s="9"/>
      <c r="F929" s="10"/>
      <c r="S929" s="10"/>
      <c r="T929" s="10"/>
      <c r="U929" s="138"/>
      <c r="V929" s="9"/>
      <c r="AA929" s="12"/>
      <c r="AB929" s="12"/>
      <c r="AC929" s="12"/>
      <c r="AD929" s="12"/>
    </row>
    <row r="930" spans="5:30" s="8" customFormat="1" x14ac:dyDescent="0.25">
      <c r="E930" s="9"/>
      <c r="F930" s="10"/>
      <c r="S930" s="10"/>
      <c r="T930" s="10"/>
      <c r="U930" s="138"/>
      <c r="V930" s="9"/>
      <c r="AA930" s="12"/>
      <c r="AB930" s="12"/>
      <c r="AC930" s="12"/>
      <c r="AD930" s="12"/>
    </row>
    <row r="931" spans="5:30" s="8" customFormat="1" x14ac:dyDescent="0.25">
      <c r="E931" s="9"/>
      <c r="F931" s="10"/>
      <c r="S931" s="10"/>
      <c r="T931" s="10"/>
      <c r="U931" s="138"/>
      <c r="V931" s="9"/>
      <c r="AA931" s="12"/>
      <c r="AB931" s="12"/>
      <c r="AC931" s="12"/>
      <c r="AD931" s="12"/>
    </row>
    <row r="932" spans="5:30" s="8" customFormat="1" x14ac:dyDescent="0.25">
      <c r="E932" s="9"/>
      <c r="F932" s="10"/>
      <c r="S932" s="10"/>
      <c r="T932" s="10"/>
      <c r="U932" s="138"/>
      <c r="V932" s="9"/>
      <c r="AA932" s="12"/>
      <c r="AB932" s="12"/>
      <c r="AC932" s="12"/>
      <c r="AD932" s="12"/>
    </row>
    <row r="933" spans="5:30" s="8" customFormat="1" x14ac:dyDescent="0.25">
      <c r="E933" s="9"/>
      <c r="F933" s="10"/>
      <c r="S933" s="10"/>
      <c r="T933" s="10"/>
      <c r="U933" s="138"/>
      <c r="V933" s="9"/>
      <c r="AA933" s="12"/>
      <c r="AB933" s="12"/>
      <c r="AC933" s="12"/>
      <c r="AD933" s="12"/>
    </row>
    <row r="934" spans="5:30" s="8" customFormat="1" x14ac:dyDescent="0.25">
      <c r="E934" s="9"/>
      <c r="F934" s="10"/>
      <c r="S934" s="10"/>
      <c r="T934" s="10"/>
      <c r="U934" s="138"/>
      <c r="V934" s="9"/>
      <c r="AA934" s="12"/>
      <c r="AB934" s="12"/>
      <c r="AC934" s="12"/>
      <c r="AD934" s="12"/>
    </row>
    <row r="935" spans="5:30" s="8" customFormat="1" x14ac:dyDescent="0.25">
      <c r="E935" s="9"/>
      <c r="F935" s="10"/>
      <c r="S935" s="10"/>
      <c r="T935" s="10"/>
      <c r="U935" s="138"/>
      <c r="V935" s="9"/>
      <c r="AA935" s="12"/>
      <c r="AB935" s="12"/>
      <c r="AC935" s="12"/>
      <c r="AD935" s="12"/>
    </row>
    <row r="936" spans="5:30" s="8" customFormat="1" x14ac:dyDescent="0.25">
      <c r="E936" s="9"/>
      <c r="F936" s="10"/>
      <c r="S936" s="10"/>
      <c r="T936" s="10"/>
      <c r="U936" s="138"/>
      <c r="V936" s="9"/>
      <c r="AA936" s="12"/>
      <c r="AB936" s="12"/>
      <c r="AC936" s="12"/>
      <c r="AD936" s="12"/>
    </row>
    <row r="937" spans="5:30" s="8" customFormat="1" x14ac:dyDescent="0.25">
      <c r="E937" s="9"/>
      <c r="F937" s="10"/>
      <c r="S937" s="10"/>
      <c r="T937" s="10"/>
      <c r="U937" s="138"/>
      <c r="V937" s="9"/>
      <c r="AA937" s="12"/>
      <c r="AB937" s="12"/>
      <c r="AC937" s="12"/>
      <c r="AD937" s="12"/>
    </row>
    <row r="938" spans="5:30" s="8" customFormat="1" x14ac:dyDescent="0.25">
      <c r="E938" s="9"/>
      <c r="F938" s="10"/>
      <c r="S938" s="10"/>
      <c r="T938" s="10"/>
      <c r="U938" s="138"/>
      <c r="V938" s="9"/>
      <c r="AA938" s="12"/>
      <c r="AB938" s="12"/>
      <c r="AC938" s="12"/>
      <c r="AD938" s="12"/>
    </row>
    <row r="939" spans="5:30" s="8" customFormat="1" x14ac:dyDescent="0.25">
      <c r="E939" s="9"/>
      <c r="F939" s="10"/>
      <c r="S939" s="10"/>
      <c r="T939" s="10"/>
      <c r="U939" s="138"/>
      <c r="V939" s="9"/>
      <c r="AA939" s="12"/>
      <c r="AB939" s="12"/>
      <c r="AC939" s="12"/>
      <c r="AD939" s="12"/>
    </row>
    <row r="940" spans="5:30" s="8" customFormat="1" x14ac:dyDescent="0.25">
      <c r="E940" s="9"/>
      <c r="F940" s="10"/>
      <c r="S940" s="10"/>
      <c r="T940" s="10"/>
      <c r="U940" s="138"/>
      <c r="V940" s="9"/>
      <c r="AA940" s="12"/>
      <c r="AB940" s="12"/>
      <c r="AC940" s="12"/>
      <c r="AD940" s="12"/>
    </row>
    <row r="941" spans="5:30" s="8" customFormat="1" x14ac:dyDescent="0.25">
      <c r="E941" s="9"/>
      <c r="F941" s="10"/>
      <c r="S941" s="10"/>
      <c r="T941" s="10"/>
      <c r="U941" s="138"/>
      <c r="V941" s="9"/>
      <c r="AA941" s="12"/>
      <c r="AB941" s="12"/>
      <c r="AC941" s="12"/>
      <c r="AD941" s="12"/>
    </row>
    <row r="942" spans="5:30" s="8" customFormat="1" x14ac:dyDescent="0.25">
      <c r="E942" s="9"/>
      <c r="F942" s="10"/>
      <c r="S942" s="10"/>
      <c r="T942" s="10"/>
      <c r="U942" s="138"/>
      <c r="V942" s="9"/>
      <c r="AA942" s="12"/>
      <c r="AB942" s="12"/>
      <c r="AC942" s="12"/>
      <c r="AD942" s="12"/>
    </row>
    <row r="943" spans="5:30" s="8" customFormat="1" x14ac:dyDescent="0.25">
      <c r="E943" s="9"/>
      <c r="F943" s="10"/>
      <c r="S943" s="10"/>
      <c r="T943" s="10"/>
      <c r="U943" s="138"/>
      <c r="V943" s="9"/>
      <c r="AA943" s="12"/>
      <c r="AB943" s="12"/>
      <c r="AC943" s="12"/>
      <c r="AD943" s="12"/>
    </row>
    <row r="944" spans="5:30" s="8" customFormat="1" x14ac:dyDescent="0.25">
      <c r="E944" s="9"/>
      <c r="F944" s="10"/>
      <c r="S944" s="10"/>
      <c r="T944" s="10"/>
      <c r="U944" s="138"/>
      <c r="V944" s="9"/>
      <c r="AA944" s="12"/>
      <c r="AB944" s="12"/>
      <c r="AC944" s="12"/>
      <c r="AD944" s="12"/>
    </row>
    <row r="945" spans="5:30" s="8" customFormat="1" x14ac:dyDescent="0.25">
      <c r="E945" s="9"/>
      <c r="F945" s="10"/>
      <c r="S945" s="10"/>
      <c r="T945" s="10"/>
      <c r="U945" s="138"/>
      <c r="V945" s="9"/>
      <c r="AA945" s="12"/>
      <c r="AB945" s="12"/>
      <c r="AC945" s="12"/>
      <c r="AD945" s="12"/>
    </row>
    <row r="946" spans="5:30" s="8" customFormat="1" x14ac:dyDescent="0.25">
      <c r="E946" s="9"/>
      <c r="F946" s="10"/>
      <c r="S946" s="10"/>
      <c r="T946" s="10"/>
      <c r="U946" s="138"/>
      <c r="V946" s="9"/>
      <c r="AA946" s="12"/>
      <c r="AB946" s="12"/>
      <c r="AC946" s="12"/>
      <c r="AD946" s="12"/>
    </row>
    <row r="947" spans="5:30" s="8" customFormat="1" x14ac:dyDescent="0.25">
      <c r="E947" s="9"/>
      <c r="F947" s="10"/>
      <c r="S947" s="10"/>
      <c r="T947" s="10"/>
      <c r="U947" s="138"/>
      <c r="V947" s="9"/>
      <c r="AA947" s="12"/>
      <c r="AB947" s="12"/>
      <c r="AC947" s="12"/>
      <c r="AD947" s="12"/>
    </row>
    <row r="948" spans="5:30" s="8" customFormat="1" x14ac:dyDescent="0.25">
      <c r="E948" s="9"/>
      <c r="F948" s="10"/>
      <c r="S948" s="10"/>
      <c r="T948" s="10"/>
      <c r="U948" s="138"/>
      <c r="V948" s="9"/>
      <c r="AA948" s="12"/>
      <c r="AB948" s="12"/>
      <c r="AC948" s="12"/>
      <c r="AD948" s="12"/>
    </row>
    <row r="949" spans="5:30" s="8" customFormat="1" x14ac:dyDescent="0.25">
      <c r="E949" s="9"/>
      <c r="F949" s="10"/>
      <c r="S949" s="10"/>
      <c r="T949" s="10"/>
      <c r="U949" s="138"/>
      <c r="V949" s="9"/>
      <c r="AA949" s="12"/>
      <c r="AB949" s="12"/>
      <c r="AC949" s="12"/>
      <c r="AD949" s="12"/>
    </row>
    <row r="950" spans="5:30" s="8" customFormat="1" x14ac:dyDescent="0.25">
      <c r="E950" s="9"/>
      <c r="F950" s="10"/>
      <c r="S950" s="10"/>
      <c r="T950" s="10"/>
      <c r="U950" s="138"/>
      <c r="V950" s="9"/>
      <c r="AA950" s="12"/>
      <c r="AB950" s="12"/>
      <c r="AC950" s="12"/>
      <c r="AD950" s="12"/>
    </row>
    <row r="951" spans="5:30" s="8" customFormat="1" x14ac:dyDescent="0.25">
      <c r="E951" s="9"/>
      <c r="F951" s="10"/>
      <c r="S951" s="10"/>
      <c r="T951" s="10"/>
      <c r="U951" s="138"/>
      <c r="V951" s="9"/>
      <c r="AA951" s="12"/>
      <c r="AB951" s="12"/>
      <c r="AC951" s="12"/>
      <c r="AD951" s="12"/>
    </row>
    <row r="952" spans="5:30" s="8" customFormat="1" x14ac:dyDescent="0.25">
      <c r="E952" s="9"/>
      <c r="F952" s="10"/>
      <c r="S952" s="10"/>
      <c r="T952" s="10"/>
      <c r="U952" s="138"/>
      <c r="V952" s="9"/>
      <c r="AA952" s="12"/>
      <c r="AB952" s="12"/>
      <c r="AC952" s="12"/>
      <c r="AD952" s="12"/>
    </row>
    <row r="953" spans="5:30" s="8" customFormat="1" x14ac:dyDescent="0.25">
      <c r="E953" s="9"/>
      <c r="F953" s="10"/>
      <c r="S953" s="10"/>
      <c r="T953" s="10"/>
      <c r="U953" s="138"/>
      <c r="V953" s="9"/>
      <c r="AA953" s="12"/>
      <c r="AB953" s="12"/>
      <c r="AC953" s="12"/>
      <c r="AD953" s="12"/>
    </row>
    <row r="954" spans="5:30" s="8" customFormat="1" x14ac:dyDescent="0.25">
      <c r="E954" s="9"/>
      <c r="F954" s="10"/>
      <c r="S954" s="10"/>
      <c r="T954" s="10"/>
      <c r="U954" s="138"/>
      <c r="V954" s="9"/>
      <c r="AA954" s="12"/>
      <c r="AB954" s="12"/>
      <c r="AC954" s="12"/>
      <c r="AD954" s="12"/>
    </row>
    <row r="955" spans="5:30" s="8" customFormat="1" x14ac:dyDescent="0.25">
      <c r="E955" s="9"/>
      <c r="F955" s="10"/>
      <c r="S955" s="10"/>
      <c r="T955" s="10"/>
      <c r="U955" s="138"/>
      <c r="V955" s="9"/>
      <c r="AA955" s="12"/>
      <c r="AB955" s="12"/>
      <c r="AC955" s="12"/>
      <c r="AD955" s="12"/>
    </row>
    <row r="956" spans="5:30" s="8" customFormat="1" x14ac:dyDescent="0.25">
      <c r="E956" s="9"/>
      <c r="F956" s="10"/>
      <c r="S956" s="10"/>
      <c r="T956" s="10"/>
      <c r="U956" s="138"/>
      <c r="V956" s="9"/>
      <c r="AA956" s="12"/>
      <c r="AB956" s="12"/>
      <c r="AC956" s="12"/>
      <c r="AD956" s="12"/>
    </row>
    <row r="957" spans="5:30" s="8" customFormat="1" x14ac:dyDescent="0.25">
      <c r="E957" s="9"/>
      <c r="F957" s="10"/>
      <c r="S957" s="10"/>
      <c r="T957" s="10"/>
      <c r="U957" s="138"/>
      <c r="V957" s="9"/>
      <c r="AA957" s="12"/>
      <c r="AB957" s="12"/>
      <c r="AC957" s="12"/>
      <c r="AD957" s="12"/>
    </row>
    <row r="958" spans="5:30" s="8" customFormat="1" x14ac:dyDescent="0.25">
      <c r="E958" s="9"/>
      <c r="F958" s="10"/>
      <c r="S958" s="10"/>
      <c r="T958" s="10"/>
      <c r="U958" s="138"/>
      <c r="V958" s="9"/>
      <c r="AA958" s="12"/>
      <c r="AB958" s="12"/>
      <c r="AC958" s="12"/>
      <c r="AD958" s="12"/>
    </row>
    <row r="959" spans="5:30" s="8" customFormat="1" x14ac:dyDescent="0.25">
      <c r="E959" s="9"/>
      <c r="F959" s="10"/>
      <c r="S959" s="10"/>
      <c r="T959" s="10"/>
      <c r="U959" s="138"/>
      <c r="V959" s="9"/>
      <c r="AA959" s="12"/>
      <c r="AB959" s="12"/>
      <c r="AC959" s="12"/>
      <c r="AD959" s="12"/>
    </row>
    <row r="960" spans="5:30" s="8" customFormat="1" x14ac:dyDescent="0.25">
      <c r="E960" s="9"/>
      <c r="F960" s="10"/>
      <c r="S960" s="10"/>
      <c r="T960" s="10"/>
      <c r="U960" s="138"/>
      <c r="V960" s="9"/>
      <c r="AA960" s="12"/>
      <c r="AB960" s="12"/>
      <c r="AC960" s="12"/>
      <c r="AD960" s="12"/>
    </row>
    <row r="961" spans="5:30" s="8" customFormat="1" x14ac:dyDescent="0.25">
      <c r="E961" s="9"/>
      <c r="F961" s="10"/>
      <c r="S961" s="10"/>
      <c r="T961" s="10"/>
      <c r="U961" s="138"/>
      <c r="V961" s="9"/>
      <c r="AA961" s="12"/>
      <c r="AB961" s="12"/>
      <c r="AC961" s="12"/>
      <c r="AD961" s="12"/>
    </row>
    <row r="962" spans="5:30" s="8" customFormat="1" x14ac:dyDescent="0.25">
      <c r="E962" s="9"/>
      <c r="F962" s="10"/>
      <c r="S962" s="10"/>
      <c r="T962" s="10"/>
      <c r="U962" s="138"/>
      <c r="V962" s="9"/>
      <c r="AA962" s="12"/>
      <c r="AB962" s="12"/>
      <c r="AC962" s="12"/>
      <c r="AD962" s="12"/>
    </row>
    <row r="963" spans="5:30" s="8" customFormat="1" x14ac:dyDescent="0.25">
      <c r="E963" s="9"/>
      <c r="F963" s="10"/>
      <c r="S963" s="10"/>
      <c r="T963" s="10"/>
      <c r="U963" s="138"/>
      <c r="V963" s="9"/>
      <c r="AA963" s="12"/>
      <c r="AB963" s="12"/>
      <c r="AC963" s="12"/>
      <c r="AD963" s="12"/>
    </row>
    <row r="964" spans="5:30" s="8" customFormat="1" x14ac:dyDescent="0.25">
      <c r="E964" s="9"/>
      <c r="F964" s="10"/>
      <c r="S964" s="10"/>
      <c r="T964" s="10"/>
      <c r="U964" s="138"/>
      <c r="V964" s="9"/>
      <c r="AA964" s="12"/>
      <c r="AB964" s="12"/>
      <c r="AC964" s="12"/>
      <c r="AD964" s="12"/>
    </row>
    <row r="965" spans="5:30" s="8" customFormat="1" x14ac:dyDescent="0.25">
      <c r="E965" s="9"/>
      <c r="F965" s="10"/>
      <c r="S965" s="10"/>
      <c r="T965" s="10"/>
      <c r="U965" s="138"/>
      <c r="V965" s="9"/>
      <c r="AA965" s="12"/>
      <c r="AB965" s="12"/>
      <c r="AC965" s="12"/>
      <c r="AD965" s="12"/>
    </row>
    <row r="966" spans="5:30" s="8" customFormat="1" x14ac:dyDescent="0.25">
      <c r="E966" s="9"/>
      <c r="F966" s="10"/>
      <c r="S966" s="10"/>
      <c r="T966" s="10"/>
      <c r="U966" s="138"/>
      <c r="V966" s="9"/>
      <c r="AA966" s="12"/>
      <c r="AB966" s="12"/>
      <c r="AC966" s="12"/>
      <c r="AD966" s="12"/>
    </row>
    <row r="967" spans="5:30" s="8" customFormat="1" x14ac:dyDescent="0.25">
      <c r="E967" s="9"/>
      <c r="F967" s="10"/>
      <c r="S967" s="10"/>
      <c r="T967" s="10"/>
      <c r="U967" s="138"/>
      <c r="V967" s="9"/>
      <c r="AA967" s="12"/>
      <c r="AB967" s="12"/>
      <c r="AC967" s="12"/>
      <c r="AD967" s="12"/>
    </row>
    <row r="968" spans="5:30" s="8" customFormat="1" x14ac:dyDescent="0.25">
      <c r="E968" s="9"/>
      <c r="F968" s="10"/>
      <c r="S968" s="10"/>
      <c r="T968" s="10"/>
      <c r="U968" s="138"/>
      <c r="V968" s="9"/>
      <c r="AA968" s="12"/>
      <c r="AB968" s="12"/>
      <c r="AC968" s="12"/>
      <c r="AD968" s="12"/>
    </row>
    <row r="969" spans="5:30" s="8" customFormat="1" x14ac:dyDescent="0.25">
      <c r="E969" s="9"/>
      <c r="F969" s="10"/>
      <c r="S969" s="10"/>
      <c r="T969" s="10"/>
      <c r="U969" s="138"/>
      <c r="V969" s="9"/>
      <c r="AA969" s="12"/>
      <c r="AB969" s="12"/>
      <c r="AC969" s="12"/>
      <c r="AD969" s="12"/>
    </row>
    <row r="970" spans="5:30" s="8" customFormat="1" x14ac:dyDescent="0.25">
      <c r="E970" s="9"/>
      <c r="F970" s="10"/>
      <c r="S970" s="10"/>
      <c r="T970" s="10"/>
      <c r="U970" s="138"/>
      <c r="V970" s="9"/>
      <c r="AA970" s="12"/>
      <c r="AB970" s="12"/>
      <c r="AC970" s="12"/>
      <c r="AD970" s="12"/>
    </row>
    <row r="971" spans="5:30" s="8" customFormat="1" x14ac:dyDescent="0.25">
      <c r="E971" s="9"/>
      <c r="F971" s="10"/>
      <c r="S971" s="10"/>
      <c r="T971" s="10"/>
      <c r="U971" s="138"/>
      <c r="V971" s="9"/>
      <c r="AA971" s="12"/>
      <c r="AB971" s="12"/>
      <c r="AC971" s="12"/>
      <c r="AD971" s="12"/>
    </row>
    <row r="972" spans="5:30" s="8" customFormat="1" x14ac:dyDescent="0.25">
      <c r="E972" s="9"/>
      <c r="F972" s="10"/>
      <c r="S972" s="10"/>
      <c r="T972" s="10"/>
      <c r="U972" s="138"/>
      <c r="V972" s="9"/>
      <c r="AA972" s="12"/>
      <c r="AB972" s="12"/>
      <c r="AC972" s="12"/>
      <c r="AD972" s="12"/>
    </row>
    <row r="973" spans="5:30" s="8" customFormat="1" x14ac:dyDescent="0.25">
      <c r="E973" s="9"/>
      <c r="F973" s="10"/>
      <c r="S973" s="10"/>
      <c r="T973" s="10"/>
      <c r="U973" s="138"/>
      <c r="V973" s="9"/>
      <c r="AA973" s="12"/>
      <c r="AB973" s="12"/>
      <c r="AC973" s="12"/>
      <c r="AD973" s="12"/>
    </row>
    <row r="974" spans="5:30" s="8" customFormat="1" x14ac:dyDescent="0.25">
      <c r="E974" s="9"/>
      <c r="F974" s="10"/>
      <c r="S974" s="10"/>
      <c r="T974" s="10"/>
      <c r="U974" s="138"/>
      <c r="V974" s="9"/>
      <c r="AA974" s="12"/>
      <c r="AB974" s="12"/>
      <c r="AC974" s="12"/>
      <c r="AD974" s="12"/>
    </row>
    <row r="975" spans="5:30" s="8" customFormat="1" x14ac:dyDescent="0.25">
      <c r="E975" s="9"/>
      <c r="F975" s="10"/>
      <c r="S975" s="10"/>
      <c r="T975" s="10"/>
      <c r="U975" s="138"/>
      <c r="V975" s="9"/>
      <c r="AA975" s="12"/>
      <c r="AB975" s="12"/>
      <c r="AC975" s="12"/>
      <c r="AD975" s="12"/>
    </row>
    <row r="976" spans="5:30" s="8" customFormat="1" x14ac:dyDescent="0.25">
      <c r="E976" s="9"/>
      <c r="F976" s="10"/>
      <c r="S976" s="10"/>
      <c r="T976" s="10"/>
      <c r="U976" s="138"/>
      <c r="V976" s="9"/>
      <c r="AA976" s="12"/>
      <c r="AB976" s="12"/>
      <c r="AC976" s="12"/>
      <c r="AD976" s="12"/>
    </row>
    <row r="977" spans="5:30" s="8" customFormat="1" x14ac:dyDescent="0.25">
      <c r="E977" s="9"/>
      <c r="F977" s="10"/>
      <c r="S977" s="10"/>
      <c r="T977" s="10"/>
      <c r="U977" s="138"/>
      <c r="V977" s="9"/>
      <c r="AA977" s="12"/>
      <c r="AB977" s="12"/>
      <c r="AC977" s="12"/>
      <c r="AD977" s="12"/>
    </row>
    <row r="978" spans="5:30" s="8" customFormat="1" x14ac:dyDescent="0.25">
      <c r="E978" s="9"/>
      <c r="F978" s="10"/>
      <c r="S978" s="10"/>
      <c r="T978" s="10"/>
      <c r="U978" s="138"/>
      <c r="V978" s="9"/>
      <c r="AA978" s="12"/>
      <c r="AB978" s="12"/>
      <c r="AC978" s="12"/>
      <c r="AD978" s="12"/>
    </row>
    <row r="979" spans="5:30" s="8" customFormat="1" x14ac:dyDescent="0.25">
      <c r="E979" s="9"/>
      <c r="F979" s="10"/>
      <c r="S979" s="10"/>
      <c r="T979" s="10"/>
      <c r="U979" s="138"/>
      <c r="V979" s="9"/>
      <c r="AA979" s="12"/>
      <c r="AB979" s="12"/>
      <c r="AC979" s="12"/>
      <c r="AD979" s="12"/>
    </row>
    <row r="980" spans="5:30" s="8" customFormat="1" x14ac:dyDescent="0.25">
      <c r="E980" s="9"/>
      <c r="F980" s="10"/>
      <c r="S980" s="10"/>
      <c r="T980" s="10"/>
      <c r="U980" s="138"/>
      <c r="V980" s="9"/>
      <c r="AA980" s="12"/>
      <c r="AB980" s="12"/>
      <c r="AC980" s="12"/>
      <c r="AD980" s="12"/>
    </row>
    <row r="981" spans="5:30" s="8" customFormat="1" x14ac:dyDescent="0.25">
      <c r="E981" s="9"/>
      <c r="F981" s="10"/>
      <c r="S981" s="10"/>
      <c r="T981" s="10"/>
      <c r="U981" s="138"/>
      <c r="V981" s="9"/>
      <c r="AA981" s="12"/>
      <c r="AB981" s="12"/>
      <c r="AC981" s="12"/>
      <c r="AD981" s="12"/>
    </row>
    <row r="982" spans="5:30" s="8" customFormat="1" x14ac:dyDescent="0.25">
      <c r="E982" s="9"/>
      <c r="F982" s="10"/>
      <c r="S982" s="10"/>
      <c r="T982" s="10"/>
      <c r="U982" s="138"/>
      <c r="V982" s="9"/>
      <c r="AA982" s="12"/>
      <c r="AB982" s="12"/>
      <c r="AC982" s="12"/>
      <c r="AD982" s="12"/>
    </row>
    <row r="983" spans="5:30" s="8" customFormat="1" x14ac:dyDescent="0.25">
      <c r="E983" s="9"/>
      <c r="F983" s="10"/>
      <c r="S983" s="10"/>
      <c r="T983" s="10"/>
      <c r="U983" s="138"/>
      <c r="V983" s="9"/>
      <c r="AA983" s="12"/>
      <c r="AB983" s="12"/>
      <c r="AC983" s="12"/>
      <c r="AD983" s="12"/>
    </row>
    <row r="984" spans="5:30" s="8" customFormat="1" x14ac:dyDescent="0.25">
      <c r="E984" s="9"/>
      <c r="F984" s="10"/>
      <c r="S984" s="10"/>
      <c r="T984" s="10"/>
      <c r="U984" s="138"/>
      <c r="V984" s="9"/>
      <c r="AA984" s="12"/>
      <c r="AB984" s="12"/>
      <c r="AC984" s="12"/>
      <c r="AD984" s="12"/>
    </row>
    <row r="985" spans="5:30" s="8" customFormat="1" x14ac:dyDescent="0.25">
      <c r="E985" s="9"/>
      <c r="F985" s="10"/>
      <c r="S985" s="10"/>
      <c r="T985" s="10"/>
      <c r="U985" s="138"/>
      <c r="V985" s="9"/>
      <c r="AA985" s="12"/>
      <c r="AB985" s="12"/>
      <c r="AC985" s="12"/>
      <c r="AD985" s="12"/>
    </row>
    <row r="986" spans="5:30" s="8" customFormat="1" x14ac:dyDescent="0.25">
      <c r="E986" s="9"/>
      <c r="F986" s="10"/>
      <c r="S986" s="10"/>
      <c r="T986" s="10"/>
      <c r="U986" s="138"/>
      <c r="V986" s="9"/>
      <c r="AA986" s="12"/>
      <c r="AB986" s="12"/>
      <c r="AC986" s="12"/>
      <c r="AD986" s="12"/>
    </row>
    <row r="987" spans="5:30" s="8" customFormat="1" x14ac:dyDescent="0.25">
      <c r="E987" s="9"/>
      <c r="F987" s="10"/>
      <c r="S987" s="10"/>
      <c r="T987" s="10"/>
      <c r="U987" s="138"/>
      <c r="V987" s="9"/>
      <c r="AA987" s="12"/>
      <c r="AB987" s="12"/>
      <c r="AC987" s="12"/>
      <c r="AD987" s="12"/>
    </row>
    <row r="988" spans="5:30" s="8" customFormat="1" x14ac:dyDescent="0.25">
      <c r="E988" s="9"/>
      <c r="F988" s="10"/>
      <c r="S988" s="10"/>
      <c r="T988" s="10"/>
      <c r="U988" s="138"/>
      <c r="V988" s="9"/>
      <c r="AA988" s="12"/>
      <c r="AB988" s="12"/>
      <c r="AC988" s="12"/>
      <c r="AD988" s="12"/>
    </row>
    <row r="989" spans="5:30" s="8" customFormat="1" x14ac:dyDescent="0.25">
      <c r="E989" s="9"/>
      <c r="F989" s="10"/>
      <c r="S989" s="10"/>
      <c r="T989" s="10"/>
      <c r="U989" s="138"/>
      <c r="V989" s="9"/>
      <c r="AA989" s="12"/>
      <c r="AB989" s="12"/>
      <c r="AC989" s="12"/>
      <c r="AD989" s="12"/>
    </row>
    <row r="990" spans="5:30" s="8" customFormat="1" x14ac:dyDescent="0.25">
      <c r="E990" s="9"/>
      <c r="F990" s="10"/>
      <c r="S990" s="10"/>
      <c r="T990" s="10"/>
      <c r="U990" s="138"/>
      <c r="V990" s="9"/>
      <c r="AA990" s="12"/>
      <c r="AB990" s="12"/>
      <c r="AC990" s="12"/>
      <c r="AD990" s="12"/>
    </row>
    <row r="991" spans="5:30" s="8" customFormat="1" x14ac:dyDescent="0.25">
      <c r="E991" s="9"/>
      <c r="F991" s="10"/>
      <c r="S991" s="10"/>
      <c r="T991" s="10"/>
      <c r="U991" s="138"/>
      <c r="V991" s="9"/>
      <c r="AA991" s="12"/>
      <c r="AB991" s="12"/>
      <c r="AC991" s="12"/>
      <c r="AD991" s="12"/>
    </row>
    <row r="992" spans="5:30" s="8" customFormat="1" x14ac:dyDescent="0.25">
      <c r="E992" s="9"/>
      <c r="F992" s="10"/>
      <c r="S992" s="10"/>
      <c r="T992" s="10"/>
      <c r="U992" s="138"/>
      <c r="V992" s="9"/>
      <c r="AA992" s="12"/>
      <c r="AB992" s="12"/>
      <c r="AC992" s="12"/>
      <c r="AD992" s="12"/>
    </row>
    <row r="993" spans="5:30" s="8" customFormat="1" x14ac:dyDescent="0.25">
      <c r="E993" s="9"/>
      <c r="F993" s="10"/>
      <c r="S993" s="10"/>
      <c r="T993" s="10"/>
      <c r="U993" s="138"/>
      <c r="V993" s="9"/>
      <c r="AA993" s="12"/>
      <c r="AB993" s="12"/>
      <c r="AC993" s="12"/>
      <c r="AD993" s="12"/>
    </row>
    <row r="994" spans="5:30" s="8" customFormat="1" x14ac:dyDescent="0.25">
      <c r="E994" s="9"/>
      <c r="F994" s="10"/>
      <c r="S994" s="10"/>
      <c r="T994" s="10"/>
      <c r="U994" s="138"/>
      <c r="V994" s="9"/>
      <c r="AA994" s="12"/>
      <c r="AB994" s="12"/>
      <c r="AC994" s="12"/>
      <c r="AD994" s="12"/>
    </row>
    <row r="995" spans="5:30" s="8" customFormat="1" x14ac:dyDescent="0.25">
      <c r="E995" s="9"/>
      <c r="F995" s="10"/>
      <c r="S995" s="10"/>
      <c r="T995" s="10"/>
      <c r="U995" s="138"/>
      <c r="V995" s="9"/>
      <c r="AA995" s="12"/>
      <c r="AB995" s="12"/>
      <c r="AC995" s="12"/>
      <c r="AD995" s="12"/>
    </row>
    <row r="996" spans="5:30" s="8" customFormat="1" x14ac:dyDescent="0.25">
      <c r="E996" s="9"/>
      <c r="F996" s="10"/>
      <c r="S996" s="10"/>
      <c r="T996" s="10"/>
      <c r="U996" s="138"/>
      <c r="V996" s="9"/>
      <c r="AA996" s="12"/>
      <c r="AB996" s="12"/>
      <c r="AC996" s="12"/>
      <c r="AD996" s="12"/>
    </row>
    <row r="997" spans="5:30" s="8" customFormat="1" x14ac:dyDescent="0.25">
      <c r="E997" s="9"/>
      <c r="F997" s="10"/>
      <c r="S997" s="10"/>
      <c r="T997" s="10"/>
      <c r="U997" s="138"/>
      <c r="V997" s="9"/>
      <c r="AA997" s="12"/>
      <c r="AB997" s="12"/>
      <c r="AC997" s="12"/>
      <c r="AD997" s="12"/>
    </row>
    <row r="998" spans="5:30" s="8" customFormat="1" x14ac:dyDescent="0.25">
      <c r="E998" s="9"/>
      <c r="F998" s="10"/>
      <c r="S998" s="10"/>
      <c r="T998" s="10"/>
      <c r="U998" s="138"/>
      <c r="V998" s="9"/>
      <c r="AA998" s="12"/>
      <c r="AB998" s="12"/>
      <c r="AC998" s="12"/>
      <c r="AD998" s="12"/>
    </row>
    <row r="999" spans="5:30" s="8" customFormat="1" x14ac:dyDescent="0.25">
      <c r="E999" s="9"/>
      <c r="F999" s="10"/>
      <c r="S999" s="10"/>
      <c r="T999" s="10"/>
      <c r="U999" s="138"/>
      <c r="V999" s="9"/>
      <c r="AA999" s="12"/>
      <c r="AB999" s="12"/>
      <c r="AC999" s="12"/>
      <c r="AD999" s="12"/>
    </row>
    <row r="1000" spans="5:30" s="8" customFormat="1" x14ac:dyDescent="0.25">
      <c r="E1000" s="9"/>
      <c r="F1000" s="10"/>
      <c r="S1000" s="10"/>
      <c r="T1000" s="10"/>
      <c r="U1000" s="138"/>
      <c r="V1000" s="9"/>
      <c r="AA1000" s="12"/>
      <c r="AB1000" s="12"/>
      <c r="AC1000" s="12"/>
      <c r="AD1000" s="12"/>
    </row>
    <row r="1001" spans="5:30" s="8" customFormat="1" x14ac:dyDescent="0.25">
      <c r="E1001" s="9"/>
      <c r="F1001" s="10"/>
      <c r="S1001" s="10"/>
      <c r="T1001" s="10"/>
      <c r="U1001" s="138"/>
      <c r="V1001" s="9"/>
      <c r="AA1001" s="12"/>
      <c r="AB1001" s="12"/>
      <c r="AC1001" s="12"/>
      <c r="AD1001" s="12"/>
    </row>
    <row r="1002" spans="5:30" s="8" customFormat="1" x14ac:dyDescent="0.25">
      <c r="E1002" s="9"/>
      <c r="F1002" s="10"/>
      <c r="S1002" s="10"/>
      <c r="T1002" s="10"/>
      <c r="U1002" s="138"/>
      <c r="V1002" s="9"/>
      <c r="AA1002" s="12"/>
      <c r="AB1002" s="12"/>
      <c r="AC1002" s="12"/>
      <c r="AD1002" s="12"/>
    </row>
    <row r="1003" spans="5:30" s="8" customFormat="1" x14ac:dyDescent="0.25">
      <c r="E1003" s="9"/>
      <c r="F1003" s="10"/>
      <c r="S1003" s="10"/>
      <c r="T1003" s="10"/>
      <c r="U1003" s="138"/>
      <c r="V1003" s="9"/>
      <c r="AA1003" s="12"/>
      <c r="AB1003" s="12"/>
      <c r="AC1003" s="12"/>
      <c r="AD1003" s="12"/>
    </row>
    <row r="1004" spans="5:30" s="8" customFormat="1" x14ac:dyDescent="0.25">
      <c r="E1004" s="9"/>
      <c r="F1004" s="10"/>
      <c r="S1004" s="10"/>
      <c r="T1004" s="10"/>
      <c r="U1004" s="138"/>
      <c r="V1004" s="9"/>
      <c r="AA1004" s="12"/>
      <c r="AB1004" s="12"/>
      <c r="AC1004" s="12"/>
      <c r="AD1004" s="12"/>
    </row>
    <row r="1005" spans="5:30" s="8" customFormat="1" x14ac:dyDescent="0.25">
      <c r="E1005" s="9"/>
      <c r="F1005" s="10"/>
      <c r="S1005" s="10"/>
      <c r="T1005" s="10"/>
      <c r="U1005" s="138"/>
      <c r="V1005" s="9"/>
      <c r="AA1005" s="12"/>
      <c r="AB1005" s="12"/>
      <c r="AC1005" s="12"/>
      <c r="AD1005" s="12"/>
    </row>
    <row r="1006" spans="5:30" s="8" customFormat="1" x14ac:dyDescent="0.25">
      <c r="E1006" s="9"/>
      <c r="F1006" s="10"/>
      <c r="S1006" s="10"/>
      <c r="T1006" s="10"/>
      <c r="U1006" s="138"/>
      <c r="V1006" s="9"/>
      <c r="AA1006" s="12"/>
      <c r="AB1006" s="12"/>
      <c r="AC1006" s="12"/>
      <c r="AD1006" s="12"/>
    </row>
    <row r="1007" spans="5:30" s="8" customFormat="1" x14ac:dyDescent="0.25">
      <c r="E1007" s="9"/>
      <c r="F1007" s="10"/>
      <c r="S1007" s="10"/>
      <c r="T1007" s="10"/>
      <c r="U1007" s="138"/>
      <c r="V1007" s="9"/>
      <c r="AA1007" s="12"/>
      <c r="AB1007" s="12"/>
      <c r="AC1007" s="12"/>
      <c r="AD1007" s="12"/>
    </row>
    <row r="1008" spans="5:30" s="8" customFormat="1" x14ac:dyDescent="0.25">
      <c r="E1008" s="9"/>
      <c r="F1008" s="10"/>
      <c r="S1008" s="10"/>
      <c r="T1008" s="10"/>
      <c r="U1008" s="138"/>
      <c r="V1008" s="9"/>
      <c r="AA1008" s="12"/>
      <c r="AB1008" s="12"/>
      <c r="AC1008" s="12"/>
      <c r="AD1008" s="12"/>
    </row>
    <row r="1009" spans="5:30" s="8" customFormat="1" x14ac:dyDescent="0.25">
      <c r="E1009" s="9"/>
      <c r="F1009" s="10"/>
      <c r="S1009" s="10"/>
      <c r="T1009" s="10"/>
      <c r="U1009" s="138"/>
      <c r="V1009" s="9"/>
      <c r="AA1009" s="12"/>
      <c r="AB1009" s="12"/>
      <c r="AC1009" s="12"/>
      <c r="AD1009" s="12"/>
    </row>
    <row r="1010" spans="5:30" s="8" customFormat="1" x14ac:dyDescent="0.25">
      <c r="E1010" s="9"/>
      <c r="F1010" s="10"/>
      <c r="S1010" s="10"/>
      <c r="T1010" s="10"/>
      <c r="U1010" s="138"/>
      <c r="V1010" s="9"/>
      <c r="AA1010" s="12"/>
      <c r="AB1010" s="12"/>
      <c r="AC1010" s="12"/>
      <c r="AD1010" s="12"/>
    </row>
    <row r="1011" spans="5:30" s="8" customFormat="1" x14ac:dyDescent="0.25">
      <c r="E1011" s="9"/>
      <c r="F1011" s="10"/>
      <c r="S1011" s="10"/>
      <c r="T1011" s="10"/>
      <c r="U1011" s="138"/>
      <c r="V1011" s="9"/>
      <c r="AA1011" s="12"/>
      <c r="AB1011" s="12"/>
      <c r="AC1011" s="12"/>
      <c r="AD1011" s="12"/>
    </row>
    <row r="1012" spans="5:30" s="8" customFormat="1" x14ac:dyDescent="0.25">
      <c r="E1012" s="9"/>
      <c r="F1012" s="10"/>
      <c r="S1012" s="10"/>
      <c r="T1012" s="10"/>
      <c r="U1012" s="138"/>
      <c r="V1012" s="9"/>
      <c r="AA1012" s="12"/>
      <c r="AB1012" s="12"/>
      <c r="AC1012" s="12"/>
      <c r="AD1012" s="12"/>
    </row>
    <row r="1013" spans="5:30" s="8" customFormat="1" x14ac:dyDescent="0.25">
      <c r="E1013" s="9"/>
      <c r="F1013" s="10"/>
      <c r="S1013" s="10"/>
      <c r="T1013" s="10"/>
      <c r="U1013" s="138"/>
      <c r="V1013" s="9"/>
      <c r="AA1013" s="12"/>
      <c r="AB1013" s="12"/>
      <c r="AC1013" s="12"/>
      <c r="AD1013" s="12"/>
    </row>
    <row r="1014" spans="5:30" s="8" customFormat="1" x14ac:dyDescent="0.25">
      <c r="E1014" s="9"/>
      <c r="F1014" s="10"/>
      <c r="S1014" s="10"/>
      <c r="T1014" s="10"/>
      <c r="U1014" s="138"/>
      <c r="V1014" s="9"/>
      <c r="AA1014" s="12"/>
      <c r="AB1014" s="12"/>
      <c r="AC1014" s="12"/>
      <c r="AD1014" s="12"/>
    </row>
    <row r="1015" spans="5:30" s="8" customFormat="1" x14ac:dyDescent="0.25">
      <c r="E1015" s="9"/>
      <c r="F1015" s="10"/>
      <c r="S1015" s="10"/>
      <c r="T1015" s="10"/>
      <c r="U1015" s="138"/>
      <c r="V1015" s="9"/>
      <c r="AA1015" s="12"/>
      <c r="AB1015" s="12"/>
      <c r="AC1015" s="12"/>
      <c r="AD1015" s="12"/>
    </row>
    <row r="1016" spans="5:30" s="8" customFormat="1" x14ac:dyDescent="0.25">
      <c r="E1016" s="9"/>
      <c r="F1016" s="10"/>
      <c r="S1016" s="10"/>
      <c r="T1016" s="10"/>
      <c r="U1016" s="138"/>
      <c r="V1016" s="9"/>
      <c r="AA1016" s="12"/>
      <c r="AB1016" s="12"/>
      <c r="AC1016" s="12"/>
      <c r="AD1016" s="12"/>
    </row>
    <row r="1017" spans="5:30" s="8" customFormat="1" x14ac:dyDescent="0.25">
      <c r="E1017" s="9"/>
      <c r="F1017" s="10"/>
      <c r="S1017" s="10"/>
      <c r="T1017" s="10"/>
      <c r="U1017" s="138"/>
      <c r="V1017" s="9"/>
      <c r="AA1017" s="12"/>
      <c r="AB1017" s="12"/>
      <c r="AC1017" s="12"/>
      <c r="AD1017" s="12"/>
    </row>
    <row r="1018" spans="5:30" s="8" customFormat="1" x14ac:dyDescent="0.25">
      <c r="E1018" s="9"/>
      <c r="F1018" s="10"/>
      <c r="S1018" s="10"/>
      <c r="T1018" s="10"/>
      <c r="U1018" s="138"/>
      <c r="V1018" s="9"/>
      <c r="AA1018" s="12"/>
      <c r="AB1018" s="12"/>
      <c r="AC1018" s="12"/>
      <c r="AD1018" s="12"/>
    </row>
    <row r="1019" spans="5:30" s="8" customFormat="1" x14ac:dyDescent="0.25">
      <c r="E1019" s="9"/>
      <c r="F1019" s="10"/>
      <c r="S1019" s="10"/>
      <c r="T1019" s="10"/>
      <c r="U1019" s="138"/>
      <c r="V1019" s="9"/>
      <c r="AA1019" s="12"/>
      <c r="AB1019" s="12"/>
      <c r="AC1019" s="12"/>
      <c r="AD1019" s="12"/>
    </row>
    <row r="1020" spans="5:30" s="8" customFormat="1" x14ac:dyDescent="0.25">
      <c r="E1020" s="9"/>
      <c r="F1020" s="10"/>
      <c r="S1020" s="10"/>
      <c r="T1020" s="10"/>
      <c r="U1020" s="138"/>
      <c r="V1020" s="9"/>
      <c r="AA1020" s="12"/>
      <c r="AB1020" s="12"/>
      <c r="AC1020" s="12"/>
      <c r="AD1020" s="12"/>
    </row>
    <row r="1021" spans="5:30" s="8" customFormat="1" x14ac:dyDescent="0.25">
      <c r="E1021" s="9"/>
      <c r="F1021" s="10"/>
      <c r="S1021" s="10"/>
      <c r="T1021" s="10"/>
      <c r="U1021" s="138"/>
      <c r="V1021" s="9"/>
      <c r="AA1021" s="12"/>
      <c r="AB1021" s="12"/>
      <c r="AC1021" s="12"/>
      <c r="AD1021" s="12"/>
    </row>
    <row r="1022" spans="5:30" s="8" customFormat="1" x14ac:dyDescent="0.25">
      <c r="E1022" s="9"/>
      <c r="F1022" s="10"/>
      <c r="S1022" s="10"/>
      <c r="T1022" s="10"/>
      <c r="U1022" s="138"/>
      <c r="V1022" s="9"/>
      <c r="AA1022" s="12"/>
      <c r="AB1022" s="12"/>
      <c r="AC1022" s="12"/>
      <c r="AD1022" s="12"/>
    </row>
    <row r="1023" spans="5:30" s="8" customFormat="1" x14ac:dyDescent="0.25">
      <c r="E1023" s="9"/>
      <c r="F1023" s="10"/>
      <c r="S1023" s="10"/>
      <c r="T1023" s="10"/>
      <c r="U1023" s="138"/>
      <c r="V1023" s="9"/>
      <c r="AA1023" s="12"/>
      <c r="AB1023" s="12"/>
      <c r="AC1023" s="12"/>
      <c r="AD1023" s="12"/>
    </row>
    <row r="1024" spans="5:30" s="8" customFormat="1" x14ac:dyDescent="0.25">
      <c r="E1024" s="9"/>
      <c r="F1024" s="10"/>
      <c r="S1024" s="10"/>
      <c r="T1024" s="10"/>
      <c r="U1024" s="138"/>
      <c r="V1024" s="9"/>
      <c r="AA1024" s="12"/>
      <c r="AB1024" s="12"/>
      <c r="AC1024" s="12"/>
      <c r="AD1024" s="12"/>
    </row>
    <row r="1025" spans="5:30" s="8" customFormat="1" x14ac:dyDescent="0.25">
      <c r="E1025" s="9"/>
      <c r="F1025" s="10"/>
      <c r="S1025" s="10"/>
      <c r="T1025" s="10"/>
      <c r="U1025" s="138"/>
      <c r="V1025" s="9"/>
      <c r="AA1025" s="12"/>
      <c r="AB1025" s="12"/>
      <c r="AC1025" s="12"/>
      <c r="AD1025" s="12"/>
    </row>
    <row r="1026" spans="5:30" s="8" customFormat="1" x14ac:dyDescent="0.25">
      <c r="E1026" s="9"/>
      <c r="F1026" s="10"/>
      <c r="S1026" s="10"/>
      <c r="T1026" s="10"/>
      <c r="U1026" s="138"/>
      <c r="V1026" s="9"/>
      <c r="AA1026" s="12"/>
      <c r="AB1026" s="12"/>
      <c r="AC1026" s="12"/>
      <c r="AD1026" s="12"/>
    </row>
    <row r="1027" spans="5:30" s="8" customFormat="1" x14ac:dyDescent="0.25">
      <c r="E1027" s="9"/>
      <c r="F1027" s="10"/>
      <c r="S1027" s="10"/>
      <c r="T1027" s="10"/>
      <c r="U1027" s="138"/>
      <c r="V1027" s="9"/>
      <c r="AA1027" s="12"/>
      <c r="AB1027" s="12"/>
      <c r="AC1027" s="12"/>
      <c r="AD1027" s="12"/>
    </row>
    <row r="1028" spans="5:30" s="8" customFormat="1" x14ac:dyDescent="0.25">
      <c r="E1028" s="9"/>
      <c r="F1028" s="10"/>
      <c r="S1028" s="10"/>
      <c r="T1028" s="10"/>
      <c r="U1028" s="138"/>
      <c r="V1028" s="9"/>
      <c r="AA1028" s="12"/>
      <c r="AB1028" s="12"/>
      <c r="AC1028" s="12"/>
      <c r="AD1028" s="12"/>
    </row>
    <row r="1029" spans="5:30" s="8" customFormat="1" x14ac:dyDescent="0.25">
      <c r="E1029" s="9"/>
      <c r="F1029" s="10"/>
      <c r="S1029" s="10"/>
      <c r="T1029" s="10"/>
      <c r="U1029" s="138"/>
      <c r="V1029" s="9"/>
      <c r="AA1029" s="12"/>
      <c r="AB1029" s="12"/>
      <c r="AC1029" s="12"/>
      <c r="AD1029" s="12"/>
    </row>
    <row r="1030" spans="5:30" s="8" customFormat="1" x14ac:dyDescent="0.25">
      <c r="E1030" s="9"/>
      <c r="F1030" s="10"/>
      <c r="S1030" s="10"/>
      <c r="T1030" s="10"/>
      <c r="U1030" s="138"/>
      <c r="V1030" s="9"/>
      <c r="AA1030" s="12"/>
      <c r="AB1030" s="12"/>
      <c r="AC1030" s="12"/>
      <c r="AD1030" s="12"/>
    </row>
    <row r="1031" spans="5:30" s="8" customFormat="1" x14ac:dyDescent="0.25">
      <c r="E1031" s="9"/>
      <c r="F1031" s="10"/>
      <c r="S1031" s="10"/>
      <c r="T1031" s="10"/>
      <c r="U1031" s="138"/>
      <c r="V1031" s="9"/>
      <c r="AA1031" s="12"/>
      <c r="AB1031" s="12"/>
      <c r="AC1031" s="12"/>
      <c r="AD1031" s="12"/>
    </row>
    <row r="1032" spans="5:30" s="8" customFormat="1" x14ac:dyDescent="0.25">
      <c r="E1032" s="9"/>
      <c r="F1032" s="10"/>
      <c r="S1032" s="10"/>
      <c r="T1032" s="10"/>
      <c r="U1032" s="138"/>
      <c r="V1032" s="9"/>
      <c r="AA1032" s="12"/>
      <c r="AB1032" s="12"/>
      <c r="AC1032" s="12"/>
      <c r="AD1032" s="12"/>
    </row>
    <row r="1033" spans="5:30" s="8" customFormat="1" x14ac:dyDescent="0.25">
      <c r="E1033" s="9"/>
      <c r="F1033" s="10"/>
      <c r="S1033" s="10"/>
      <c r="T1033" s="10"/>
      <c r="U1033" s="138"/>
      <c r="V1033" s="9"/>
      <c r="AA1033" s="12"/>
      <c r="AB1033" s="12"/>
      <c r="AC1033" s="12"/>
      <c r="AD1033" s="12"/>
    </row>
    <row r="1034" spans="5:30" s="8" customFormat="1" x14ac:dyDescent="0.25">
      <c r="E1034" s="9"/>
      <c r="F1034" s="10"/>
      <c r="S1034" s="10"/>
      <c r="T1034" s="10"/>
      <c r="U1034" s="138"/>
      <c r="V1034" s="9"/>
      <c r="AA1034" s="12"/>
      <c r="AB1034" s="12"/>
      <c r="AC1034" s="12"/>
      <c r="AD1034" s="12"/>
    </row>
    <row r="1035" spans="5:30" s="8" customFormat="1" x14ac:dyDescent="0.25">
      <c r="E1035" s="9"/>
      <c r="F1035" s="10"/>
      <c r="S1035" s="10"/>
      <c r="T1035" s="10"/>
      <c r="U1035" s="138"/>
      <c r="V1035" s="9"/>
      <c r="AA1035" s="12"/>
      <c r="AB1035" s="12"/>
      <c r="AC1035" s="12"/>
      <c r="AD1035" s="12"/>
    </row>
    <row r="1036" spans="5:30" s="8" customFormat="1" x14ac:dyDescent="0.25">
      <c r="E1036" s="9"/>
      <c r="F1036" s="10"/>
      <c r="S1036" s="10"/>
      <c r="T1036" s="10"/>
      <c r="U1036" s="138"/>
      <c r="V1036" s="9"/>
      <c r="AA1036" s="12"/>
      <c r="AB1036" s="12"/>
      <c r="AC1036" s="12"/>
      <c r="AD1036" s="12"/>
    </row>
    <row r="1037" spans="5:30" s="8" customFormat="1" x14ac:dyDescent="0.25">
      <c r="E1037" s="9"/>
      <c r="F1037" s="10"/>
      <c r="S1037" s="10"/>
      <c r="T1037" s="10"/>
      <c r="U1037" s="138"/>
      <c r="V1037" s="9"/>
      <c r="AA1037" s="12"/>
      <c r="AB1037" s="12"/>
      <c r="AC1037" s="12"/>
      <c r="AD1037" s="12"/>
    </row>
    <row r="1038" spans="5:30" s="8" customFormat="1" x14ac:dyDescent="0.25">
      <c r="E1038" s="9"/>
      <c r="F1038" s="10"/>
      <c r="S1038" s="10"/>
      <c r="T1038" s="10"/>
      <c r="U1038" s="138"/>
      <c r="V1038" s="9"/>
      <c r="AA1038" s="12"/>
      <c r="AB1038" s="12"/>
      <c r="AC1038" s="12"/>
      <c r="AD1038" s="12"/>
    </row>
    <row r="1039" spans="5:30" s="8" customFormat="1" x14ac:dyDescent="0.25">
      <c r="E1039" s="9"/>
      <c r="F1039" s="10"/>
      <c r="S1039" s="10"/>
      <c r="T1039" s="10"/>
      <c r="U1039" s="138"/>
      <c r="V1039" s="9"/>
      <c r="AA1039" s="12"/>
      <c r="AB1039" s="12"/>
      <c r="AC1039" s="12"/>
      <c r="AD1039" s="12"/>
    </row>
    <row r="1040" spans="5:30" s="8" customFormat="1" x14ac:dyDescent="0.25">
      <c r="E1040" s="9"/>
      <c r="F1040" s="10"/>
      <c r="S1040" s="10"/>
      <c r="T1040" s="10"/>
      <c r="U1040" s="138"/>
      <c r="V1040" s="9"/>
      <c r="AA1040" s="12"/>
      <c r="AB1040" s="12"/>
      <c r="AC1040" s="12"/>
      <c r="AD1040" s="12"/>
    </row>
    <row r="1041" spans="5:30" s="8" customFormat="1" x14ac:dyDescent="0.25">
      <c r="E1041" s="9"/>
      <c r="F1041" s="10"/>
      <c r="S1041" s="10"/>
      <c r="T1041" s="10"/>
      <c r="U1041" s="138"/>
      <c r="V1041" s="9"/>
      <c r="AA1041" s="12"/>
      <c r="AB1041" s="12"/>
      <c r="AC1041" s="12"/>
      <c r="AD1041" s="12"/>
    </row>
    <row r="1042" spans="5:30" s="8" customFormat="1" x14ac:dyDescent="0.25">
      <c r="E1042" s="9"/>
      <c r="F1042" s="10"/>
      <c r="S1042" s="10"/>
      <c r="T1042" s="10"/>
      <c r="U1042" s="138"/>
      <c r="V1042" s="9"/>
      <c r="AA1042" s="12"/>
      <c r="AB1042" s="12"/>
      <c r="AC1042" s="12"/>
      <c r="AD1042" s="12"/>
    </row>
    <row r="1043" spans="5:30" s="8" customFormat="1" x14ac:dyDescent="0.25">
      <c r="E1043" s="9"/>
      <c r="F1043" s="10"/>
      <c r="S1043" s="10"/>
      <c r="T1043" s="10"/>
      <c r="U1043" s="138"/>
      <c r="V1043" s="9"/>
      <c r="AA1043" s="12"/>
      <c r="AB1043" s="12"/>
      <c r="AC1043" s="12"/>
      <c r="AD1043" s="12"/>
    </row>
    <row r="1044" spans="5:30" s="8" customFormat="1" x14ac:dyDescent="0.25">
      <c r="E1044" s="9"/>
      <c r="F1044" s="10"/>
      <c r="S1044" s="10"/>
      <c r="T1044" s="10"/>
      <c r="U1044" s="138"/>
      <c r="V1044" s="9"/>
      <c r="AA1044" s="12"/>
      <c r="AB1044" s="12"/>
      <c r="AC1044" s="12"/>
      <c r="AD1044" s="12"/>
    </row>
    <row r="1045" spans="5:30" s="8" customFormat="1" x14ac:dyDescent="0.25">
      <c r="E1045" s="9"/>
      <c r="F1045" s="10"/>
      <c r="S1045" s="10"/>
      <c r="T1045" s="10"/>
      <c r="U1045" s="138"/>
      <c r="V1045" s="9"/>
      <c r="AA1045" s="12"/>
      <c r="AB1045" s="12"/>
      <c r="AC1045" s="12"/>
      <c r="AD1045" s="12"/>
    </row>
    <row r="1046" spans="5:30" s="8" customFormat="1" x14ac:dyDescent="0.25">
      <c r="E1046" s="9"/>
      <c r="F1046" s="10"/>
      <c r="S1046" s="10"/>
      <c r="T1046" s="10"/>
      <c r="U1046" s="138"/>
      <c r="V1046" s="9"/>
      <c r="AA1046" s="12"/>
      <c r="AB1046" s="12"/>
      <c r="AC1046" s="12"/>
      <c r="AD1046" s="12"/>
    </row>
    <row r="1047" spans="5:30" s="8" customFormat="1" x14ac:dyDescent="0.25">
      <c r="E1047" s="9"/>
      <c r="F1047" s="10"/>
      <c r="S1047" s="10"/>
      <c r="T1047" s="10"/>
      <c r="U1047" s="138"/>
      <c r="V1047" s="9"/>
      <c r="AA1047" s="12"/>
      <c r="AB1047" s="12"/>
      <c r="AC1047" s="12"/>
      <c r="AD1047" s="12"/>
    </row>
    <row r="1048" spans="5:30" s="8" customFormat="1" x14ac:dyDescent="0.25">
      <c r="E1048" s="9"/>
      <c r="F1048" s="10"/>
      <c r="S1048" s="10"/>
      <c r="T1048" s="10"/>
      <c r="U1048" s="138"/>
      <c r="V1048" s="9"/>
      <c r="AA1048" s="12"/>
      <c r="AB1048" s="12"/>
      <c r="AC1048" s="12"/>
      <c r="AD1048" s="12"/>
    </row>
    <row r="1049" spans="5:30" s="8" customFormat="1" x14ac:dyDescent="0.25">
      <c r="E1049" s="9"/>
      <c r="F1049" s="10"/>
      <c r="S1049" s="10"/>
      <c r="T1049" s="10"/>
      <c r="U1049" s="138"/>
      <c r="V1049" s="9"/>
      <c r="AA1049" s="12"/>
      <c r="AB1049" s="12"/>
      <c r="AC1049" s="12"/>
      <c r="AD1049" s="12"/>
    </row>
    <row r="1050" spans="5:30" s="8" customFormat="1" x14ac:dyDescent="0.25">
      <c r="E1050" s="9"/>
      <c r="F1050" s="10"/>
      <c r="S1050" s="10"/>
      <c r="T1050" s="10"/>
      <c r="U1050" s="138"/>
      <c r="V1050" s="9"/>
      <c r="AA1050" s="12"/>
      <c r="AB1050" s="12"/>
      <c r="AC1050" s="12"/>
      <c r="AD1050" s="12"/>
    </row>
    <row r="1051" spans="5:30" s="8" customFormat="1" x14ac:dyDescent="0.25">
      <c r="E1051" s="9"/>
      <c r="F1051" s="10"/>
      <c r="S1051" s="10"/>
      <c r="T1051" s="10"/>
      <c r="U1051" s="138"/>
      <c r="V1051" s="9"/>
      <c r="AA1051" s="12"/>
      <c r="AB1051" s="12"/>
      <c r="AC1051" s="12"/>
      <c r="AD1051" s="12"/>
    </row>
    <row r="1052" spans="5:30" s="8" customFormat="1" x14ac:dyDescent="0.25">
      <c r="E1052" s="9"/>
      <c r="F1052" s="10"/>
      <c r="S1052" s="10"/>
      <c r="T1052" s="10"/>
      <c r="U1052" s="138"/>
      <c r="V1052" s="9"/>
      <c r="AA1052" s="12"/>
      <c r="AB1052" s="12"/>
      <c r="AC1052" s="12"/>
      <c r="AD1052" s="12"/>
    </row>
    <row r="1053" spans="5:30" s="8" customFormat="1" x14ac:dyDescent="0.25">
      <c r="E1053" s="9"/>
      <c r="F1053" s="10"/>
      <c r="S1053" s="10"/>
      <c r="T1053" s="10"/>
      <c r="U1053" s="138"/>
      <c r="V1053" s="9"/>
      <c r="AA1053" s="12"/>
      <c r="AB1053" s="12"/>
      <c r="AC1053" s="12"/>
      <c r="AD1053" s="12"/>
    </row>
    <row r="1054" spans="5:30" s="8" customFormat="1" x14ac:dyDescent="0.25">
      <c r="E1054" s="9"/>
      <c r="F1054" s="10"/>
      <c r="S1054" s="10"/>
      <c r="T1054" s="10"/>
      <c r="U1054" s="138"/>
      <c r="V1054" s="9"/>
      <c r="AA1054" s="12"/>
      <c r="AB1054" s="12"/>
      <c r="AC1054" s="12"/>
      <c r="AD1054" s="12"/>
    </row>
    <row r="1055" spans="5:30" s="8" customFormat="1" x14ac:dyDescent="0.25">
      <c r="E1055" s="9"/>
      <c r="F1055" s="10"/>
      <c r="S1055" s="10"/>
      <c r="T1055" s="10"/>
      <c r="U1055" s="138"/>
      <c r="V1055" s="9"/>
      <c r="AA1055" s="12"/>
      <c r="AB1055" s="12"/>
      <c r="AC1055" s="12"/>
      <c r="AD1055" s="12"/>
    </row>
    <row r="1056" spans="5:30" s="8" customFormat="1" x14ac:dyDescent="0.25">
      <c r="E1056" s="9"/>
      <c r="F1056" s="10"/>
      <c r="S1056" s="10"/>
      <c r="T1056" s="10"/>
      <c r="U1056" s="138"/>
      <c r="V1056" s="9"/>
      <c r="AA1056" s="12"/>
      <c r="AB1056" s="12"/>
      <c r="AC1056" s="12"/>
      <c r="AD1056" s="12"/>
    </row>
    <row r="1057" spans="5:30" s="8" customFormat="1" x14ac:dyDescent="0.25">
      <c r="E1057" s="9"/>
      <c r="F1057" s="10"/>
      <c r="S1057" s="10"/>
      <c r="T1057" s="10"/>
      <c r="U1057" s="138"/>
      <c r="V1057" s="9"/>
      <c r="AA1057" s="12"/>
      <c r="AB1057" s="12"/>
      <c r="AC1057" s="12"/>
      <c r="AD1057" s="12"/>
    </row>
    <row r="1058" spans="5:30" s="8" customFormat="1" x14ac:dyDescent="0.25">
      <c r="E1058" s="9"/>
      <c r="F1058" s="10"/>
      <c r="S1058" s="10"/>
      <c r="T1058" s="10"/>
      <c r="U1058" s="138"/>
      <c r="V1058" s="9"/>
      <c r="AA1058" s="12"/>
      <c r="AB1058" s="12"/>
      <c r="AC1058" s="12"/>
      <c r="AD1058" s="12"/>
    </row>
    <row r="1059" spans="5:30" s="8" customFormat="1" x14ac:dyDescent="0.25">
      <c r="E1059" s="9"/>
      <c r="F1059" s="10"/>
      <c r="S1059" s="10"/>
      <c r="T1059" s="10"/>
      <c r="U1059" s="138"/>
      <c r="V1059" s="9"/>
      <c r="AA1059" s="12"/>
      <c r="AB1059" s="12"/>
      <c r="AC1059" s="12"/>
      <c r="AD1059" s="12"/>
    </row>
    <row r="1060" spans="5:30" s="8" customFormat="1" x14ac:dyDescent="0.25">
      <c r="E1060" s="9"/>
      <c r="F1060" s="10"/>
      <c r="S1060" s="10"/>
      <c r="T1060" s="10"/>
      <c r="U1060" s="138"/>
      <c r="V1060" s="9"/>
      <c r="AA1060" s="12"/>
      <c r="AB1060" s="12"/>
      <c r="AC1060" s="12"/>
      <c r="AD1060" s="12"/>
    </row>
    <row r="1061" spans="5:30" s="8" customFormat="1" x14ac:dyDescent="0.25">
      <c r="E1061" s="9"/>
      <c r="F1061" s="10"/>
      <c r="S1061" s="10"/>
      <c r="T1061" s="10"/>
      <c r="U1061" s="138"/>
      <c r="V1061" s="9"/>
      <c r="AA1061" s="12"/>
      <c r="AB1061" s="12"/>
      <c r="AC1061" s="12"/>
      <c r="AD1061" s="12"/>
    </row>
    <row r="1062" spans="5:30" s="8" customFormat="1" x14ac:dyDescent="0.25">
      <c r="E1062" s="9"/>
      <c r="F1062" s="10"/>
      <c r="S1062" s="10"/>
      <c r="T1062" s="10"/>
      <c r="U1062" s="138"/>
      <c r="V1062" s="9"/>
      <c r="AA1062" s="12"/>
      <c r="AB1062" s="12"/>
      <c r="AC1062" s="12"/>
      <c r="AD1062" s="12"/>
    </row>
    <row r="1063" spans="5:30" s="8" customFormat="1" x14ac:dyDescent="0.25">
      <c r="E1063" s="9"/>
      <c r="F1063" s="10"/>
      <c r="S1063" s="10"/>
      <c r="T1063" s="10"/>
      <c r="U1063" s="138"/>
      <c r="V1063" s="9"/>
      <c r="AA1063" s="12"/>
      <c r="AB1063" s="12"/>
      <c r="AC1063" s="12"/>
      <c r="AD1063" s="12"/>
    </row>
    <row r="1064" spans="5:30" s="8" customFormat="1" x14ac:dyDescent="0.25">
      <c r="E1064" s="9"/>
      <c r="F1064" s="10"/>
      <c r="S1064" s="10"/>
      <c r="T1064" s="10"/>
      <c r="U1064" s="138"/>
      <c r="V1064" s="9"/>
      <c r="AA1064" s="12"/>
      <c r="AB1064" s="12"/>
      <c r="AC1064" s="12"/>
      <c r="AD1064" s="12"/>
    </row>
    <row r="1065" spans="5:30" s="8" customFormat="1" x14ac:dyDescent="0.25">
      <c r="E1065" s="9"/>
      <c r="F1065" s="10"/>
      <c r="S1065" s="10"/>
      <c r="T1065" s="10"/>
      <c r="U1065" s="138"/>
      <c r="V1065" s="9"/>
      <c r="AA1065" s="12"/>
      <c r="AB1065" s="12"/>
      <c r="AC1065" s="12"/>
      <c r="AD1065" s="12"/>
    </row>
    <row r="1066" spans="5:30" s="8" customFormat="1" x14ac:dyDescent="0.25">
      <c r="E1066" s="9"/>
      <c r="F1066" s="10"/>
      <c r="S1066" s="10"/>
      <c r="T1066" s="10"/>
      <c r="U1066" s="138"/>
      <c r="V1066" s="9"/>
      <c r="AA1066" s="12"/>
      <c r="AB1066" s="12"/>
      <c r="AC1066" s="12"/>
      <c r="AD1066" s="12"/>
    </row>
    <row r="1067" spans="5:30" s="8" customFormat="1" x14ac:dyDescent="0.25">
      <c r="E1067" s="9"/>
      <c r="F1067" s="10"/>
      <c r="S1067" s="10"/>
      <c r="T1067" s="10"/>
      <c r="U1067" s="138"/>
      <c r="V1067" s="9"/>
      <c r="AA1067" s="12"/>
      <c r="AB1067" s="12"/>
      <c r="AC1067" s="12"/>
      <c r="AD1067" s="12"/>
    </row>
    <row r="1068" spans="5:30" s="8" customFormat="1" x14ac:dyDescent="0.25">
      <c r="E1068" s="9"/>
      <c r="F1068" s="10"/>
      <c r="S1068" s="10"/>
      <c r="T1068" s="10"/>
      <c r="U1068" s="138"/>
      <c r="V1068" s="9"/>
      <c r="AA1068" s="12"/>
      <c r="AB1068" s="12"/>
      <c r="AC1068" s="12"/>
      <c r="AD1068" s="12"/>
    </row>
    <row r="1069" spans="5:30" s="8" customFormat="1" x14ac:dyDescent="0.25">
      <c r="E1069" s="9"/>
      <c r="F1069" s="10"/>
      <c r="S1069" s="10"/>
      <c r="T1069" s="10"/>
      <c r="U1069" s="138"/>
      <c r="V1069" s="9"/>
      <c r="AA1069" s="12"/>
      <c r="AB1069" s="12"/>
      <c r="AC1069" s="12"/>
      <c r="AD1069" s="12"/>
    </row>
    <row r="1070" spans="5:30" s="8" customFormat="1" x14ac:dyDescent="0.25">
      <c r="E1070" s="9"/>
      <c r="F1070" s="10"/>
      <c r="S1070" s="10"/>
      <c r="T1070" s="10"/>
      <c r="U1070" s="138"/>
      <c r="V1070" s="9"/>
      <c r="AA1070" s="12"/>
      <c r="AB1070" s="12"/>
      <c r="AC1070" s="12"/>
      <c r="AD1070" s="12"/>
    </row>
    <row r="1071" spans="5:30" s="8" customFormat="1" x14ac:dyDescent="0.25">
      <c r="E1071" s="9"/>
      <c r="F1071" s="10"/>
      <c r="S1071" s="10"/>
      <c r="T1071" s="10"/>
      <c r="U1071" s="138"/>
      <c r="V1071" s="9"/>
      <c r="AA1071" s="12"/>
      <c r="AB1071" s="12"/>
      <c r="AC1071" s="12"/>
      <c r="AD1071" s="12"/>
    </row>
    <row r="1072" spans="5:30" s="8" customFormat="1" x14ac:dyDescent="0.25">
      <c r="E1072" s="9"/>
      <c r="F1072" s="10"/>
      <c r="S1072" s="10"/>
      <c r="T1072" s="10"/>
      <c r="U1072" s="138"/>
      <c r="V1072" s="9"/>
      <c r="AA1072" s="12"/>
      <c r="AB1072" s="12"/>
      <c r="AC1072" s="12"/>
      <c r="AD1072" s="12"/>
    </row>
    <row r="1073" spans="5:30" s="8" customFormat="1" x14ac:dyDescent="0.25">
      <c r="E1073" s="9"/>
      <c r="F1073" s="10"/>
      <c r="S1073" s="10"/>
      <c r="T1073" s="10"/>
      <c r="U1073" s="138"/>
      <c r="V1073" s="9"/>
      <c r="AA1073" s="12"/>
      <c r="AB1073" s="12"/>
      <c r="AC1073" s="12"/>
      <c r="AD1073" s="12"/>
    </row>
    <row r="1074" spans="5:30" s="8" customFormat="1" x14ac:dyDescent="0.25">
      <c r="E1074" s="9"/>
      <c r="F1074" s="10"/>
      <c r="S1074" s="10"/>
      <c r="T1074" s="10"/>
      <c r="U1074" s="138"/>
      <c r="V1074" s="9"/>
      <c r="AA1074" s="12"/>
      <c r="AB1074" s="12"/>
      <c r="AC1074" s="12"/>
      <c r="AD1074" s="12"/>
    </row>
    <row r="1075" spans="5:30" s="8" customFormat="1" x14ac:dyDescent="0.25">
      <c r="E1075" s="9"/>
      <c r="F1075" s="10"/>
      <c r="S1075" s="10"/>
      <c r="T1075" s="10"/>
      <c r="U1075" s="138"/>
      <c r="V1075" s="9"/>
      <c r="AA1075" s="12"/>
      <c r="AB1075" s="12"/>
      <c r="AC1075" s="12"/>
      <c r="AD1075" s="12"/>
    </row>
    <row r="1076" spans="5:30" s="8" customFormat="1" x14ac:dyDescent="0.25">
      <c r="E1076" s="9"/>
      <c r="F1076" s="10"/>
      <c r="S1076" s="10"/>
      <c r="T1076" s="10"/>
      <c r="U1076" s="138"/>
      <c r="V1076" s="9"/>
      <c r="AA1076" s="12"/>
      <c r="AB1076" s="12"/>
      <c r="AC1076" s="12"/>
      <c r="AD1076" s="12"/>
    </row>
    <row r="1077" spans="5:30" s="8" customFormat="1" x14ac:dyDescent="0.25">
      <c r="E1077" s="9"/>
      <c r="F1077" s="10"/>
      <c r="S1077" s="10"/>
      <c r="T1077" s="10"/>
      <c r="U1077" s="138"/>
      <c r="V1077" s="9"/>
      <c r="AA1077" s="12"/>
      <c r="AB1077" s="12"/>
      <c r="AC1077" s="12"/>
      <c r="AD1077" s="12"/>
    </row>
    <row r="1078" spans="5:30" s="8" customFormat="1" x14ac:dyDescent="0.25">
      <c r="E1078" s="9"/>
      <c r="F1078" s="10"/>
      <c r="S1078" s="10"/>
      <c r="T1078" s="10"/>
      <c r="U1078" s="138"/>
      <c r="V1078" s="9"/>
      <c r="AA1078" s="12"/>
      <c r="AB1078" s="12"/>
      <c r="AC1078" s="12"/>
      <c r="AD1078" s="12"/>
    </row>
    <row r="1079" spans="5:30" s="8" customFormat="1" x14ac:dyDescent="0.25">
      <c r="E1079" s="9"/>
      <c r="F1079" s="10"/>
      <c r="S1079" s="10"/>
      <c r="T1079" s="10"/>
      <c r="U1079" s="138"/>
      <c r="V1079" s="9"/>
      <c r="AA1079" s="12"/>
      <c r="AB1079" s="12"/>
      <c r="AC1079" s="12"/>
      <c r="AD1079" s="12"/>
    </row>
    <row r="1080" spans="5:30" s="8" customFormat="1" x14ac:dyDescent="0.25">
      <c r="E1080" s="9"/>
      <c r="F1080" s="10"/>
      <c r="S1080" s="10"/>
      <c r="T1080" s="10"/>
      <c r="U1080" s="138"/>
      <c r="V1080" s="9"/>
      <c r="AA1080" s="12"/>
      <c r="AB1080" s="12"/>
      <c r="AC1080" s="12"/>
      <c r="AD1080" s="12"/>
    </row>
    <row r="1081" spans="5:30" s="8" customFormat="1" x14ac:dyDescent="0.25">
      <c r="E1081" s="9"/>
      <c r="F1081" s="10"/>
      <c r="S1081" s="10"/>
      <c r="T1081" s="10"/>
      <c r="U1081" s="138"/>
      <c r="V1081" s="9"/>
      <c r="AA1081" s="12"/>
      <c r="AB1081" s="12"/>
      <c r="AC1081" s="12"/>
      <c r="AD1081" s="12"/>
    </row>
    <row r="1082" spans="5:30" s="8" customFormat="1" x14ac:dyDescent="0.25">
      <c r="E1082" s="9"/>
      <c r="F1082" s="10"/>
      <c r="S1082" s="10"/>
      <c r="T1082" s="10"/>
      <c r="U1082" s="138"/>
      <c r="V1082" s="9"/>
      <c r="AA1082" s="12"/>
      <c r="AB1082" s="12"/>
      <c r="AC1082" s="12"/>
      <c r="AD1082" s="12"/>
    </row>
    <row r="1083" spans="5:30" s="8" customFormat="1" x14ac:dyDescent="0.25">
      <c r="E1083" s="9"/>
      <c r="F1083" s="10"/>
      <c r="S1083" s="10"/>
      <c r="T1083" s="10"/>
      <c r="U1083" s="138"/>
      <c r="V1083" s="9"/>
      <c r="AA1083" s="12"/>
      <c r="AB1083" s="12"/>
      <c r="AC1083" s="12"/>
      <c r="AD1083" s="12"/>
    </row>
    <row r="1084" spans="5:30" s="8" customFormat="1" x14ac:dyDescent="0.25">
      <c r="E1084" s="9"/>
      <c r="F1084" s="10"/>
      <c r="S1084" s="10"/>
      <c r="T1084" s="10"/>
      <c r="U1084" s="138"/>
      <c r="V1084" s="9"/>
      <c r="AA1084" s="12"/>
      <c r="AB1084" s="12"/>
      <c r="AC1084" s="12"/>
      <c r="AD1084" s="12"/>
    </row>
    <row r="1085" spans="5:30" s="8" customFormat="1" x14ac:dyDescent="0.25">
      <c r="E1085" s="9"/>
      <c r="F1085" s="10"/>
      <c r="S1085" s="10"/>
      <c r="T1085" s="10"/>
      <c r="U1085" s="138"/>
      <c r="V1085" s="9"/>
      <c r="AA1085" s="12"/>
      <c r="AB1085" s="12"/>
      <c r="AC1085" s="12"/>
      <c r="AD1085" s="12"/>
    </row>
    <row r="1086" spans="5:30" s="8" customFormat="1" x14ac:dyDescent="0.25">
      <c r="E1086" s="9"/>
      <c r="F1086" s="10"/>
      <c r="S1086" s="10"/>
      <c r="T1086" s="10"/>
      <c r="U1086" s="138"/>
      <c r="V1086" s="9"/>
      <c r="AA1086" s="12"/>
      <c r="AB1086" s="12"/>
      <c r="AC1086" s="12"/>
      <c r="AD1086" s="12"/>
    </row>
    <row r="1087" spans="5:30" s="8" customFormat="1" x14ac:dyDescent="0.25">
      <c r="E1087" s="9"/>
      <c r="F1087" s="10"/>
      <c r="S1087" s="10"/>
      <c r="T1087" s="10"/>
      <c r="U1087" s="138"/>
      <c r="V1087" s="9"/>
      <c r="AA1087" s="12"/>
      <c r="AB1087" s="12"/>
      <c r="AC1087" s="12"/>
      <c r="AD1087" s="12"/>
    </row>
    <row r="1088" spans="5:30" s="8" customFormat="1" x14ac:dyDescent="0.25">
      <c r="E1088" s="9"/>
      <c r="F1088" s="10"/>
      <c r="S1088" s="10"/>
      <c r="T1088" s="10"/>
      <c r="U1088" s="138"/>
      <c r="V1088" s="9"/>
      <c r="AA1088" s="12"/>
      <c r="AB1088" s="12"/>
      <c r="AC1088" s="12"/>
      <c r="AD1088" s="12"/>
    </row>
    <row r="1089" spans="5:30" s="8" customFormat="1" x14ac:dyDescent="0.25">
      <c r="E1089" s="9"/>
      <c r="F1089" s="10"/>
      <c r="S1089" s="10"/>
      <c r="T1089" s="10"/>
      <c r="U1089" s="138"/>
      <c r="V1089" s="9"/>
      <c r="AA1089" s="12"/>
      <c r="AB1089" s="12"/>
      <c r="AC1089" s="12"/>
      <c r="AD1089" s="12"/>
    </row>
    <row r="1090" spans="5:30" s="8" customFormat="1" x14ac:dyDescent="0.25">
      <c r="E1090" s="9"/>
      <c r="F1090" s="10"/>
      <c r="S1090" s="10"/>
      <c r="T1090" s="10"/>
      <c r="U1090" s="138"/>
      <c r="V1090" s="9"/>
      <c r="AA1090" s="12"/>
      <c r="AB1090" s="12"/>
      <c r="AC1090" s="12"/>
      <c r="AD1090" s="12"/>
    </row>
    <row r="1091" spans="5:30" s="8" customFormat="1" x14ac:dyDescent="0.25">
      <c r="E1091" s="9"/>
      <c r="F1091" s="10"/>
      <c r="S1091" s="10"/>
      <c r="T1091" s="10"/>
      <c r="U1091" s="138"/>
      <c r="V1091" s="9"/>
      <c r="AA1091" s="12"/>
      <c r="AB1091" s="12"/>
      <c r="AC1091" s="12"/>
      <c r="AD1091" s="12"/>
    </row>
    <row r="1092" spans="5:30" s="8" customFormat="1" x14ac:dyDescent="0.25">
      <c r="E1092" s="9"/>
      <c r="F1092" s="10"/>
      <c r="S1092" s="10"/>
      <c r="T1092" s="10"/>
      <c r="U1092" s="138"/>
      <c r="V1092" s="9"/>
      <c r="AA1092" s="12"/>
      <c r="AB1092" s="12"/>
      <c r="AC1092" s="12"/>
      <c r="AD1092" s="12"/>
    </row>
    <row r="1093" spans="5:30" s="8" customFormat="1" x14ac:dyDescent="0.25">
      <c r="E1093" s="9"/>
      <c r="F1093" s="10"/>
      <c r="S1093" s="10"/>
      <c r="T1093" s="10"/>
      <c r="U1093" s="138"/>
      <c r="V1093" s="9"/>
      <c r="AA1093" s="12"/>
      <c r="AB1093" s="12"/>
      <c r="AC1093" s="12"/>
      <c r="AD1093" s="12"/>
    </row>
    <row r="1094" spans="5:30" s="8" customFormat="1" x14ac:dyDescent="0.25">
      <c r="E1094" s="9"/>
      <c r="F1094" s="10"/>
      <c r="S1094" s="10"/>
      <c r="T1094" s="10"/>
      <c r="U1094" s="138"/>
      <c r="V1094" s="9"/>
      <c r="AA1094" s="12"/>
      <c r="AB1094" s="12"/>
      <c r="AC1094" s="12"/>
      <c r="AD1094" s="12"/>
    </row>
    <row r="1095" spans="5:30" s="8" customFormat="1" x14ac:dyDescent="0.25">
      <c r="E1095" s="9"/>
      <c r="F1095" s="10"/>
      <c r="S1095" s="10"/>
      <c r="T1095" s="10"/>
      <c r="U1095" s="138"/>
      <c r="V1095" s="9"/>
      <c r="AA1095" s="12"/>
      <c r="AB1095" s="12"/>
      <c r="AC1095" s="12"/>
      <c r="AD1095" s="12"/>
    </row>
    <row r="1096" spans="5:30" s="8" customFormat="1" x14ac:dyDescent="0.25">
      <c r="E1096" s="9"/>
      <c r="F1096" s="10"/>
      <c r="S1096" s="10"/>
      <c r="T1096" s="10"/>
      <c r="U1096" s="138"/>
      <c r="V1096" s="9"/>
      <c r="AA1096" s="12"/>
      <c r="AB1096" s="12"/>
      <c r="AC1096" s="12"/>
      <c r="AD1096" s="12"/>
    </row>
    <row r="1097" spans="5:30" s="8" customFormat="1" x14ac:dyDescent="0.25">
      <c r="E1097" s="9"/>
      <c r="F1097" s="10"/>
      <c r="S1097" s="10"/>
      <c r="T1097" s="10"/>
      <c r="U1097" s="138"/>
      <c r="V1097" s="9"/>
      <c r="AA1097" s="12"/>
      <c r="AB1097" s="12"/>
      <c r="AC1097" s="12"/>
      <c r="AD1097" s="12"/>
    </row>
    <row r="1098" spans="5:30" s="8" customFormat="1" x14ac:dyDescent="0.25">
      <c r="E1098" s="9"/>
      <c r="F1098" s="10"/>
      <c r="S1098" s="10"/>
      <c r="T1098" s="10"/>
      <c r="U1098" s="138"/>
      <c r="V1098" s="9"/>
      <c r="AA1098" s="12"/>
      <c r="AB1098" s="12"/>
      <c r="AC1098" s="12"/>
      <c r="AD1098" s="12"/>
    </row>
    <row r="1099" spans="5:30" s="8" customFormat="1" x14ac:dyDescent="0.25">
      <c r="E1099" s="9"/>
      <c r="F1099" s="10"/>
      <c r="S1099" s="10"/>
      <c r="T1099" s="10"/>
      <c r="U1099" s="138"/>
      <c r="V1099" s="9"/>
      <c r="AA1099" s="12"/>
      <c r="AB1099" s="12"/>
      <c r="AC1099" s="12"/>
      <c r="AD1099" s="12"/>
    </row>
    <row r="1100" spans="5:30" s="8" customFormat="1" x14ac:dyDescent="0.25">
      <c r="E1100" s="9"/>
      <c r="F1100" s="10"/>
      <c r="S1100" s="10"/>
      <c r="T1100" s="10"/>
      <c r="U1100" s="138"/>
      <c r="V1100" s="9"/>
      <c r="AA1100" s="12"/>
      <c r="AB1100" s="12"/>
      <c r="AC1100" s="12"/>
      <c r="AD1100" s="12"/>
    </row>
    <row r="1101" spans="5:30" s="8" customFormat="1" x14ac:dyDescent="0.25">
      <c r="E1101" s="9"/>
      <c r="F1101" s="10"/>
      <c r="S1101" s="10"/>
      <c r="T1101" s="10"/>
      <c r="U1101" s="138"/>
      <c r="V1101" s="9"/>
      <c r="AA1101" s="12"/>
      <c r="AB1101" s="12"/>
      <c r="AC1101" s="12"/>
      <c r="AD1101" s="12"/>
    </row>
    <row r="1102" spans="5:30" s="8" customFormat="1" x14ac:dyDescent="0.25">
      <c r="E1102" s="9"/>
      <c r="F1102" s="10"/>
      <c r="S1102" s="10"/>
      <c r="T1102" s="10"/>
      <c r="U1102" s="138"/>
      <c r="V1102" s="9"/>
      <c r="AA1102" s="12"/>
      <c r="AB1102" s="12"/>
      <c r="AC1102" s="12"/>
      <c r="AD1102" s="12"/>
    </row>
    <row r="1103" spans="5:30" s="8" customFormat="1" x14ac:dyDescent="0.25">
      <c r="E1103" s="9"/>
      <c r="F1103" s="10"/>
      <c r="S1103" s="10"/>
      <c r="T1103" s="10"/>
      <c r="U1103" s="138"/>
      <c r="V1103" s="9"/>
      <c r="AA1103" s="12"/>
      <c r="AB1103" s="12"/>
      <c r="AC1103" s="12"/>
      <c r="AD1103" s="12"/>
    </row>
    <row r="1104" spans="5:30" s="8" customFormat="1" x14ac:dyDescent="0.25">
      <c r="E1104" s="9"/>
      <c r="F1104" s="10"/>
      <c r="S1104" s="10"/>
      <c r="T1104" s="10"/>
      <c r="U1104" s="138"/>
      <c r="V1104" s="9"/>
      <c r="AA1104" s="12"/>
      <c r="AB1104" s="12"/>
      <c r="AC1104" s="12"/>
      <c r="AD1104" s="12"/>
    </row>
    <row r="1105" spans="5:30" s="8" customFormat="1" x14ac:dyDescent="0.25">
      <c r="E1105" s="9"/>
      <c r="F1105" s="10"/>
      <c r="S1105" s="10"/>
      <c r="T1105" s="10"/>
      <c r="U1105" s="138"/>
      <c r="V1105" s="9"/>
      <c r="AA1105" s="12"/>
      <c r="AB1105" s="12"/>
      <c r="AC1105" s="12"/>
      <c r="AD1105" s="12"/>
    </row>
    <row r="1106" spans="5:30" s="8" customFormat="1" x14ac:dyDescent="0.25">
      <c r="E1106" s="9"/>
      <c r="F1106" s="10"/>
      <c r="S1106" s="10"/>
      <c r="T1106" s="10"/>
      <c r="U1106" s="138"/>
      <c r="V1106" s="9"/>
      <c r="AA1106" s="12"/>
      <c r="AB1106" s="12"/>
      <c r="AC1106" s="12"/>
      <c r="AD1106" s="12"/>
    </row>
    <row r="1107" spans="5:30" s="8" customFormat="1" x14ac:dyDescent="0.25">
      <c r="E1107" s="9"/>
      <c r="F1107" s="10"/>
      <c r="S1107" s="10"/>
      <c r="T1107" s="10"/>
      <c r="U1107" s="138"/>
      <c r="V1107" s="9"/>
      <c r="AA1107" s="12"/>
      <c r="AB1107" s="12"/>
      <c r="AC1107" s="12"/>
      <c r="AD1107" s="12"/>
    </row>
    <row r="1108" spans="5:30" s="8" customFormat="1" x14ac:dyDescent="0.25">
      <c r="E1108" s="9"/>
      <c r="F1108" s="10"/>
      <c r="S1108" s="10"/>
      <c r="T1108" s="10"/>
      <c r="U1108" s="138"/>
      <c r="V1108" s="9"/>
      <c r="AA1108" s="12"/>
      <c r="AB1108" s="12"/>
      <c r="AC1108" s="12"/>
      <c r="AD1108" s="12"/>
    </row>
    <row r="1109" spans="5:30" s="8" customFormat="1" x14ac:dyDescent="0.25">
      <c r="E1109" s="9"/>
      <c r="F1109" s="10"/>
      <c r="S1109" s="10"/>
      <c r="T1109" s="10"/>
      <c r="U1109" s="138"/>
      <c r="V1109" s="9"/>
      <c r="AA1109" s="12"/>
      <c r="AB1109" s="12"/>
      <c r="AC1109" s="12"/>
      <c r="AD1109" s="12"/>
    </row>
    <row r="1110" spans="5:30" s="8" customFormat="1" x14ac:dyDescent="0.25">
      <c r="E1110" s="9"/>
      <c r="F1110" s="10"/>
      <c r="S1110" s="10"/>
      <c r="T1110" s="10"/>
      <c r="U1110" s="138"/>
      <c r="V1110" s="9"/>
      <c r="AA1110" s="12"/>
      <c r="AB1110" s="12"/>
      <c r="AC1110" s="12"/>
      <c r="AD1110" s="12"/>
    </row>
    <row r="1111" spans="5:30" s="8" customFormat="1" x14ac:dyDescent="0.25">
      <c r="E1111" s="9"/>
      <c r="F1111" s="10"/>
      <c r="S1111" s="10"/>
      <c r="T1111" s="10"/>
      <c r="U1111" s="138"/>
      <c r="V1111" s="9"/>
      <c r="AA1111" s="12"/>
      <c r="AB1111" s="12"/>
      <c r="AC1111" s="12"/>
      <c r="AD1111" s="12"/>
    </row>
    <row r="1112" spans="5:30" s="8" customFormat="1" x14ac:dyDescent="0.25">
      <c r="E1112" s="9"/>
      <c r="F1112" s="10"/>
      <c r="S1112" s="10"/>
      <c r="T1112" s="10"/>
      <c r="U1112" s="138"/>
      <c r="V1112" s="9"/>
      <c r="AA1112" s="12"/>
      <c r="AB1112" s="12"/>
      <c r="AC1112" s="12"/>
      <c r="AD1112" s="12"/>
    </row>
    <row r="1113" spans="5:30" s="8" customFormat="1" x14ac:dyDescent="0.25">
      <c r="E1113" s="9"/>
      <c r="F1113" s="10"/>
      <c r="S1113" s="10"/>
      <c r="T1113" s="10"/>
      <c r="U1113" s="138"/>
      <c r="V1113" s="9"/>
      <c r="AA1113" s="12"/>
      <c r="AB1113" s="12"/>
      <c r="AC1113" s="12"/>
      <c r="AD1113" s="12"/>
    </row>
    <row r="1114" spans="5:30" s="8" customFormat="1" x14ac:dyDescent="0.25">
      <c r="E1114" s="9"/>
      <c r="F1114" s="10"/>
      <c r="S1114" s="10"/>
      <c r="T1114" s="10"/>
      <c r="U1114" s="138"/>
      <c r="V1114" s="9"/>
      <c r="AA1114" s="12"/>
      <c r="AB1114" s="12"/>
      <c r="AC1114" s="12"/>
      <c r="AD1114" s="12"/>
    </row>
    <row r="1115" spans="5:30" s="8" customFormat="1" x14ac:dyDescent="0.25">
      <c r="E1115" s="9"/>
      <c r="F1115" s="10"/>
      <c r="S1115" s="10"/>
      <c r="T1115" s="10"/>
      <c r="U1115" s="138"/>
      <c r="V1115" s="9"/>
      <c r="AA1115" s="12"/>
      <c r="AB1115" s="12"/>
      <c r="AC1115" s="12"/>
      <c r="AD1115" s="12"/>
    </row>
    <row r="1116" spans="5:30" s="8" customFormat="1" x14ac:dyDescent="0.25">
      <c r="E1116" s="9"/>
      <c r="F1116" s="10"/>
      <c r="S1116" s="10"/>
      <c r="T1116" s="10"/>
      <c r="U1116" s="138"/>
      <c r="V1116" s="9"/>
      <c r="AA1116" s="12"/>
      <c r="AB1116" s="12"/>
      <c r="AC1116" s="12"/>
      <c r="AD1116" s="12"/>
    </row>
    <row r="1117" spans="5:30" s="8" customFormat="1" x14ac:dyDescent="0.25">
      <c r="E1117" s="9"/>
      <c r="F1117" s="10"/>
      <c r="S1117" s="10"/>
      <c r="T1117" s="10"/>
      <c r="U1117" s="138"/>
      <c r="V1117" s="9"/>
      <c r="AA1117" s="12"/>
      <c r="AB1117" s="12"/>
      <c r="AC1117" s="12"/>
      <c r="AD1117" s="12"/>
    </row>
    <row r="1118" spans="5:30" s="8" customFormat="1" x14ac:dyDescent="0.25">
      <c r="E1118" s="9"/>
      <c r="F1118" s="10"/>
      <c r="S1118" s="10"/>
      <c r="T1118" s="10"/>
      <c r="U1118" s="138"/>
      <c r="V1118" s="9"/>
      <c r="AA1118" s="12"/>
      <c r="AB1118" s="12"/>
      <c r="AC1118" s="12"/>
      <c r="AD1118" s="12"/>
    </row>
    <row r="1119" spans="5:30" s="8" customFormat="1" x14ac:dyDescent="0.25">
      <c r="E1119" s="9"/>
      <c r="F1119" s="10"/>
      <c r="S1119" s="10"/>
      <c r="T1119" s="10"/>
      <c r="U1119" s="138"/>
      <c r="V1119" s="9"/>
      <c r="AA1119" s="12"/>
      <c r="AB1119" s="12"/>
      <c r="AC1119" s="12"/>
      <c r="AD1119" s="12"/>
    </row>
    <row r="1120" spans="5:30" s="8" customFormat="1" x14ac:dyDescent="0.25">
      <c r="E1120" s="9"/>
      <c r="F1120" s="10"/>
      <c r="S1120" s="10"/>
      <c r="T1120" s="10"/>
      <c r="U1120" s="138"/>
      <c r="V1120" s="9"/>
      <c r="AA1120" s="12"/>
      <c r="AB1120" s="12"/>
      <c r="AC1120" s="12"/>
      <c r="AD1120" s="12"/>
    </row>
    <row r="1121" spans="5:30" s="8" customFormat="1" x14ac:dyDescent="0.25">
      <c r="E1121" s="9"/>
      <c r="F1121" s="10"/>
      <c r="S1121" s="10"/>
      <c r="T1121" s="10"/>
      <c r="U1121" s="138"/>
      <c r="V1121" s="9"/>
      <c r="AA1121" s="12"/>
      <c r="AB1121" s="12"/>
      <c r="AC1121" s="12"/>
      <c r="AD1121" s="12"/>
    </row>
    <row r="1122" spans="5:30" s="8" customFormat="1" x14ac:dyDescent="0.25">
      <c r="E1122" s="9"/>
      <c r="F1122" s="10"/>
      <c r="S1122" s="10"/>
      <c r="T1122" s="10"/>
      <c r="U1122" s="138"/>
      <c r="V1122" s="9"/>
      <c r="AA1122" s="12"/>
      <c r="AB1122" s="12"/>
      <c r="AC1122" s="12"/>
      <c r="AD1122" s="12"/>
    </row>
    <row r="1123" spans="5:30" s="8" customFormat="1" x14ac:dyDescent="0.25">
      <c r="E1123" s="9"/>
      <c r="F1123" s="10"/>
      <c r="S1123" s="10"/>
      <c r="T1123" s="10"/>
      <c r="U1123" s="138"/>
      <c r="V1123" s="9"/>
      <c r="AA1123" s="12"/>
      <c r="AB1123" s="12"/>
      <c r="AC1123" s="12"/>
      <c r="AD1123" s="12"/>
    </row>
    <row r="1124" spans="5:30" s="8" customFormat="1" x14ac:dyDescent="0.25">
      <c r="E1124" s="9"/>
      <c r="F1124" s="10"/>
      <c r="S1124" s="10"/>
      <c r="T1124" s="10"/>
      <c r="U1124" s="138"/>
      <c r="V1124" s="9"/>
      <c r="AA1124" s="12"/>
      <c r="AB1124" s="12"/>
      <c r="AC1124" s="12"/>
      <c r="AD1124" s="12"/>
    </row>
    <row r="1125" spans="5:30" s="8" customFormat="1" x14ac:dyDescent="0.25">
      <c r="E1125" s="9"/>
      <c r="F1125" s="10"/>
      <c r="S1125" s="10"/>
      <c r="T1125" s="10"/>
      <c r="U1125" s="138"/>
      <c r="V1125" s="9"/>
      <c r="AA1125" s="12"/>
      <c r="AB1125" s="12"/>
      <c r="AC1125" s="12"/>
      <c r="AD1125" s="12"/>
    </row>
    <row r="1126" spans="5:30" s="8" customFormat="1" x14ac:dyDescent="0.25">
      <c r="E1126" s="9"/>
      <c r="F1126" s="10"/>
      <c r="S1126" s="10"/>
      <c r="T1126" s="10"/>
      <c r="U1126" s="138"/>
      <c r="V1126" s="9"/>
      <c r="AA1126" s="12"/>
      <c r="AB1126" s="12"/>
      <c r="AC1126" s="12"/>
      <c r="AD1126" s="12"/>
    </row>
    <row r="1127" spans="5:30" s="8" customFormat="1" x14ac:dyDescent="0.25">
      <c r="E1127" s="9"/>
      <c r="F1127" s="10"/>
      <c r="S1127" s="10"/>
      <c r="T1127" s="10"/>
      <c r="U1127" s="138"/>
      <c r="V1127" s="9"/>
      <c r="AA1127" s="12"/>
      <c r="AB1127" s="12"/>
      <c r="AC1127" s="12"/>
      <c r="AD1127" s="12"/>
    </row>
    <row r="1128" spans="5:30" s="8" customFormat="1" x14ac:dyDescent="0.25">
      <c r="E1128" s="9"/>
      <c r="F1128" s="10"/>
      <c r="S1128" s="10"/>
      <c r="T1128" s="10"/>
      <c r="U1128" s="138"/>
      <c r="V1128" s="9"/>
      <c r="AA1128" s="12"/>
      <c r="AB1128" s="12"/>
      <c r="AC1128" s="12"/>
      <c r="AD1128" s="12"/>
    </row>
    <row r="1129" spans="5:30" s="8" customFormat="1" x14ac:dyDescent="0.25">
      <c r="E1129" s="9"/>
      <c r="F1129" s="10"/>
      <c r="S1129" s="10"/>
      <c r="T1129" s="10"/>
      <c r="U1129" s="138"/>
      <c r="V1129" s="9"/>
      <c r="AA1129" s="12"/>
      <c r="AB1129" s="12"/>
      <c r="AC1129" s="12"/>
      <c r="AD1129" s="12"/>
    </row>
    <row r="1130" spans="5:30" s="8" customFormat="1" x14ac:dyDescent="0.25">
      <c r="E1130" s="9"/>
      <c r="F1130" s="10"/>
      <c r="S1130" s="10"/>
      <c r="T1130" s="10"/>
      <c r="U1130" s="138"/>
      <c r="V1130" s="9"/>
      <c r="AA1130" s="12"/>
      <c r="AB1130" s="12"/>
      <c r="AC1130" s="12"/>
      <c r="AD1130" s="12"/>
    </row>
    <row r="1131" spans="5:30" s="8" customFormat="1" x14ac:dyDescent="0.25">
      <c r="E1131" s="9"/>
      <c r="F1131" s="10"/>
      <c r="S1131" s="10"/>
      <c r="T1131" s="10"/>
      <c r="U1131" s="138"/>
      <c r="V1131" s="9"/>
      <c r="AA1131" s="12"/>
      <c r="AB1131" s="12"/>
      <c r="AC1131" s="12"/>
      <c r="AD1131" s="12"/>
    </row>
    <row r="1132" spans="5:30" s="8" customFormat="1" x14ac:dyDescent="0.25">
      <c r="E1132" s="9"/>
      <c r="F1132" s="10"/>
      <c r="S1132" s="10"/>
      <c r="T1132" s="10"/>
      <c r="U1132" s="138"/>
      <c r="V1132" s="9"/>
      <c r="AA1132" s="12"/>
      <c r="AB1132" s="12"/>
      <c r="AC1132" s="12"/>
      <c r="AD1132" s="12"/>
    </row>
    <row r="1133" spans="5:30" s="8" customFormat="1" x14ac:dyDescent="0.25">
      <c r="E1133" s="9"/>
      <c r="F1133" s="10"/>
      <c r="S1133" s="10"/>
      <c r="T1133" s="10"/>
      <c r="U1133" s="138"/>
      <c r="V1133" s="9"/>
      <c r="AA1133" s="12"/>
      <c r="AB1133" s="12"/>
      <c r="AC1133" s="12"/>
      <c r="AD1133" s="12"/>
    </row>
    <row r="1134" spans="5:30" s="8" customFormat="1" x14ac:dyDescent="0.25">
      <c r="E1134" s="9"/>
      <c r="F1134" s="10"/>
      <c r="S1134" s="10"/>
      <c r="T1134" s="10"/>
      <c r="U1134" s="138"/>
      <c r="V1134" s="9"/>
      <c r="AA1134" s="12"/>
      <c r="AB1134" s="12"/>
      <c r="AC1134" s="12"/>
      <c r="AD1134" s="12"/>
    </row>
    <row r="1135" spans="5:30" s="8" customFormat="1" x14ac:dyDescent="0.25">
      <c r="E1135" s="9"/>
      <c r="F1135" s="10"/>
      <c r="S1135" s="10"/>
      <c r="T1135" s="10"/>
      <c r="U1135" s="138"/>
      <c r="V1135" s="9"/>
      <c r="AA1135" s="12"/>
      <c r="AB1135" s="12"/>
      <c r="AC1135" s="12"/>
      <c r="AD1135" s="12"/>
    </row>
    <row r="1136" spans="5:30" s="8" customFormat="1" x14ac:dyDescent="0.25">
      <c r="E1136" s="9"/>
      <c r="F1136" s="10"/>
      <c r="S1136" s="10"/>
      <c r="T1136" s="10"/>
      <c r="U1136" s="138"/>
      <c r="V1136" s="9"/>
      <c r="AA1136" s="12"/>
      <c r="AB1136" s="12"/>
      <c r="AC1136" s="12"/>
      <c r="AD1136" s="12"/>
    </row>
    <row r="1137" spans="1:30" s="8" customFormat="1" x14ac:dyDescent="0.25">
      <c r="E1137" s="9"/>
      <c r="F1137" s="10"/>
      <c r="S1137" s="10"/>
      <c r="T1137" s="10"/>
      <c r="U1137" s="138"/>
      <c r="V1137" s="9"/>
      <c r="AA1137" s="12"/>
      <c r="AB1137" s="12"/>
      <c r="AC1137" s="12"/>
      <c r="AD1137" s="12"/>
    </row>
    <row r="1138" spans="1:30" s="8" customFormat="1" x14ac:dyDescent="0.25">
      <c r="E1138" s="9"/>
      <c r="F1138" s="10"/>
      <c r="S1138" s="10"/>
      <c r="T1138" s="10"/>
      <c r="U1138" s="138"/>
      <c r="V1138" s="9"/>
      <c r="AA1138" s="12"/>
      <c r="AB1138" s="12"/>
      <c r="AC1138" s="12"/>
      <c r="AD1138" s="12"/>
    </row>
    <row r="1139" spans="1:30" s="8" customFormat="1" x14ac:dyDescent="0.25">
      <c r="E1139" s="9"/>
      <c r="F1139" s="10"/>
      <c r="S1139" s="10"/>
      <c r="T1139" s="10"/>
      <c r="U1139" s="138"/>
      <c r="V1139" s="9"/>
      <c r="AA1139" s="12"/>
      <c r="AB1139" s="12"/>
      <c r="AC1139" s="12"/>
      <c r="AD1139" s="12"/>
    </row>
    <row r="1140" spans="1:30" s="8" customFormat="1" x14ac:dyDescent="0.25">
      <c r="E1140" s="9"/>
      <c r="F1140" s="10"/>
      <c r="S1140" s="10"/>
      <c r="T1140" s="10"/>
      <c r="U1140" s="138"/>
      <c r="V1140" s="9"/>
      <c r="AA1140" s="12"/>
      <c r="AB1140" s="12"/>
      <c r="AC1140" s="12"/>
      <c r="AD1140" s="12"/>
    </row>
    <row r="1141" spans="1:30" s="8" customFormat="1" x14ac:dyDescent="0.25">
      <c r="E1141" s="9"/>
      <c r="F1141" s="10"/>
      <c r="S1141" s="10"/>
      <c r="T1141" s="10"/>
      <c r="U1141" s="138"/>
      <c r="V1141" s="9"/>
      <c r="AA1141" s="12"/>
      <c r="AB1141" s="12"/>
      <c r="AC1141" s="12"/>
      <c r="AD1141" s="12"/>
    </row>
    <row r="1142" spans="1:30" s="8" customFormat="1" x14ac:dyDescent="0.25">
      <c r="E1142" s="9"/>
      <c r="F1142" s="10"/>
      <c r="S1142" s="10"/>
      <c r="T1142" s="10"/>
      <c r="U1142" s="138"/>
      <c r="V1142" s="9"/>
      <c r="AA1142" s="12"/>
      <c r="AB1142" s="12"/>
      <c r="AC1142" s="12"/>
      <c r="AD1142" s="12"/>
    </row>
    <row r="1143" spans="1:30" s="8" customFormat="1" x14ac:dyDescent="0.25">
      <c r="E1143" s="9"/>
      <c r="F1143" s="10"/>
      <c r="S1143" s="10"/>
      <c r="T1143" s="10"/>
      <c r="U1143" s="138"/>
      <c r="V1143" s="9"/>
      <c r="AA1143" s="12"/>
      <c r="AB1143" s="12"/>
      <c r="AC1143" s="12"/>
      <c r="AD1143" s="12"/>
    </row>
    <row r="1144" spans="1:30" x14ac:dyDescent="0.25">
      <c r="A1144" s="8"/>
      <c r="B1144" s="8"/>
      <c r="C1144" s="8"/>
      <c r="D1144" s="8"/>
      <c r="E1144" s="9"/>
      <c r="F1144" s="10"/>
      <c r="G1144" s="8"/>
      <c r="H1144" s="8"/>
      <c r="I1144" s="8"/>
      <c r="J1144" s="8"/>
      <c r="K1144" s="8"/>
      <c r="L1144" s="8"/>
      <c r="M1144" s="8"/>
      <c r="N1144" s="8"/>
      <c r="O1144" s="8"/>
      <c r="P1144" s="8"/>
      <c r="Q1144" s="8"/>
      <c r="R1144" s="8"/>
      <c r="S1144" s="10"/>
      <c r="T1144" s="10"/>
      <c r="U1144" s="138"/>
      <c r="V1144" s="9"/>
      <c r="W1144" s="8"/>
      <c r="X1144" s="8"/>
      <c r="Y1144" s="8"/>
      <c r="Z1144" s="8"/>
      <c r="AA1144" s="12"/>
      <c r="AB1144" s="12"/>
      <c r="AC1144" s="12"/>
      <c r="AD1144" s="12"/>
    </row>
    <row r="1145" spans="1:30" x14ac:dyDescent="0.25">
      <c r="A1145" s="8"/>
      <c r="B1145" s="8"/>
      <c r="C1145" s="8"/>
      <c r="D1145" s="8"/>
      <c r="E1145" s="9"/>
      <c r="F1145" s="10"/>
      <c r="G1145" s="8"/>
      <c r="H1145" s="8"/>
      <c r="I1145" s="8"/>
      <c r="J1145" s="8"/>
      <c r="K1145" s="8"/>
      <c r="L1145" s="8"/>
      <c r="M1145" s="8"/>
      <c r="N1145" s="8"/>
      <c r="O1145" s="8"/>
      <c r="P1145" s="8"/>
      <c r="Q1145" s="8"/>
      <c r="R1145" s="8"/>
      <c r="S1145" s="10"/>
      <c r="T1145" s="10"/>
      <c r="U1145" s="138"/>
      <c r="V1145" s="9"/>
      <c r="W1145" s="8"/>
      <c r="X1145" s="8"/>
      <c r="Y1145" s="8"/>
      <c r="Z1145" s="8"/>
      <c r="AA1145" s="12"/>
      <c r="AB1145" s="12"/>
      <c r="AC1145" s="12"/>
      <c r="AD1145" s="12"/>
    </row>
  </sheetData>
  <sheetProtection algorithmName="SHA-512" hashValue="K9IJjJSe1jTagtMQp3EclHZYMrtBRFd8zTxmkmh0Mtv7My5xIKhTMu3rDbjpbqHoc0GDXvX8MjM0KY6gEAHDfg==" saltValue="Gro+lwyLS0rozbEgqL5esw==" spinCount="100000" sheet="1" objects="1" scenarios="1"/>
  <customSheetViews>
    <customSheetView guid="{5E828B17-05C0-40DC-989A-7B2FEB2E04BA}" hiddenColumns="1" showRuler="0" topLeftCell="A10">
      <selection activeCell="A10" sqref="A10:L10"/>
      <pageMargins left="0.5" right="0.75" top="0.5" bottom="0.5" header="0.5" footer="0.25"/>
      <pageSetup orientation="portrait" horizontalDpi="1200" verticalDpi="1200" r:id="rId1"/>
      <headerFooter alignWithMargins="0">
        <oddFooter>&amp;R&amp;D</oddFooter>
      </headerFooter>
    </customSheetView>
  </customSheetViews>
  <mergeCells count="17">
    <mergeCell ref="A139:AD139"/>
    <mergeCell ref="A45:AD45"/>
    <mergeCell ref="A66:AD66"/>
    <mergeCell ref="A86:AD86"/>
    <mergeCell ref="A131:AD131"/>
    <mergeCell ref="A82:AD82"/>
    <mergeCell ref="A138:AD138"/>
    <mergeCell ref="A9:AD9"/>
    <mergeCell ref="F4:AD8"/>
    <mergeCell ref="A1:AD1"/>
    <mergeCell ref="A2:AD2"/>
    <mergeCell ref="A3:AD3"/>
    <mergeCell ref="A4:B4"/>
    <mergeCell ref="A5:B5"/>
    <mergeCell ref="A6:B6"/>
    <mergeCell ref="A7:B7"/>
    <mergeCell ref="A8:B8"/>
  </mergeCells>
  <phoneticPr fontId="4" type="noConversion"/>
  <pageMargins left="0.5" right="0.75" top="0.5" bottom="0.5" header="0.5" footer="0.25"/>
  <pageSetup orientation="portrait" horizontalDpi="1200" verticalDpi="1200" r:id="rId2"/>
  <headerFooter alignWithMargins="0">
    <oddFooter>&amp;R&amp;D</oddFooter>
  </headerFooter>
  <ignoredErrors>
    <ignoredError sqref="Q92 R16 R100 Q52 K121 U42" formula="1"/>
  </ignoredError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G108"/>
  <sheetViews>
    <sheetView zoomScale="90" zoomScaleNormal="90" workbookViewId="0">
      <selection activeCell="AF75" sqref="AF75:AF104"/>
    </sheetView>
  </sheetViews>
  <sheetFormatPr defaultRowHeight="12.75" x14ac:dyDescent="0.2"/>
  <cols>
    <col min="1" max="1" width="14.42578125" style="104" bestFit="1" customWidth="1"/>
    <col min="2" max="2" width="9.140625" style="26"/>
    <col min="3" max="3" width="10.85546875" style="26" customWidth="1"/>
    <col min="4" max="6" width="9.140625" style="26"/>
    <col min="7" max="7" width="13.28515625" style="26" bestFit="1" customWidth="1"/>
    <col min="8" max="17" width="9.140625" style="26"/>
    <col min="18" max="18" width="12.42578125" style="26" bestFit="1" customWidth="1"/>
    <col min="19" max="19" width="16.140625" style="26" customWidth="1"/>
    <col min="20" max="32" width="9.140625" style="26"/>
  </cols>
  <sheetData>
    <row r="1" spans="1:32" x14ac:dyDescent="0.2">
      <c r="A1" s="167"/>
      <c r="B1" s="168" t="s">
        <v>205</v>
      </c>
      <c r="C1" s="169">
        <v>45754</v>
      </c>
    </row>
    <row r="2" spans="1:32" x14ac:dyDescent="0.2">
      <c r="A2" s="104" t="s">
        <v>118</v>
      </c>
    </row>
    <row r="3" spans="1:32" x14ac:dyDescent="0.2">
      <c r="B3" s="460" t="s">
        <v>120</v>
      </c>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row>
    <row r="4" spans="1:32" s="106" customFormat="1" x14ac:dyDescent="0.2">
      <c r="A4" s="105" t="s">
        <v>119</v>
      </c>
      <c r="B4" s="107">
        <v>50</v>
      </c>
      <c r="C4" s="107">
        <f>B4+1</f>
        <v>51</v>
      </c>
      <c r="D4" s="107">
        <f t="shared" ref="D4:AF4" si="0">C4+1</f>
        <v>52</v>
      </c>
      <c r="E4" s="107">
        <f t="shared" si="0"/>
        <v>53</v>
      </c>
      <c r="F4" s="107">
        <f t="shared" si="0"/>
        <v>54</v>
      </c>
      <c r="G4" s="107">
        <f t="shared" si="0"/>
        <v>55</v>
      </c>
      <c r="H4" s="107">
        <f t="shared" si="0"/>
        <v>56</v>
      </c>
      <c r="I4" s="107">
        <f t="shared" si="0"/>
        <v>57</v>
      </c>
      <c r="J4" s="107">
        <f t="shared" si="0"/>
        <v>58</v>
      </c>
      <c r="K4" s="107">
        <f t="shared" si="0"/>
        <v>59</v>
      </c>
      <c r="L4" s="107">
        <f t="shared" si="0"/>
        <v>60</v>
      </c>
      <c r="M4" s="107">
        <f t="shared" si="0"/>
        <v>61</v>
      </c>
      <c r="N4" s="107">
        <f t="shared" si="0"/>
        <v>62</v>
      </c>
      <c r="O4" s="107">
        <f t="shared" si="0"/>
        <v>63</v>
      </c>
      <c r="P4" s="107">
        <f t="shared" si="0"/>
        <v>64</v>
      </c>
      <c r="Q4" s="107">
        <f t="shared" si="0"/>
        <v>65</v>
      </c>
      <c r="R4" s="107">
        <f t="shared" si="0"/>
        <v>66</v>
      </c>
      <c r="S4" s="107">
        <f t="shared" si="0"/>
        <v>67</v>
      </c>
      <c r="T4" s="107">
        <f t="shared" si="0"/>
        <v>68</v>
      </c>
      <c r="U4" s="107">
        <f t="shared" si="0"/>
        <v>69</v>
      </c>
      <c r="V4" s="107">
        <f t="shared" si="0"/>
        <v>70</v>
      </c>
      <c r="W4" s="107">
        <f t="shared" si="0"/>
        <v>71</v>
      </c>
      <c r="X4" s="107">
        <f t="shared" si="0"/>
        <v>72</v>
      </c>
      <c r="Y4" s="107">
        <f t="shared" si="0"/>
        <v>73</v>
      </c>
      <c r="Z4" s="107">
        <f t="shared" si="0"/>
        <v>74</v>
      </c>
      <c r="AA4" s="107">
        <f t="shared" si="0"/>
        <v>75</v>
      </c>
      <c r="AB4" s="107">
        <f t="shared" si="0"/>
        <v>76</v>
      </c>
      <c r="AC4" s="107">
        <f t="shared" si="0"/>
        <v>77</v>
      </c>
      <c r="AD4" s="107">
        <f t="shared" si="0"/>
        <v>78</v>
      </c>
      <c r="AE4" s="107">
        <f t="shared" si="0"/>
        <v>79</v>
      </c>
      <c r="AF4" s="107">
        <f t="shared" si="0"/>
        <v>80</v>
      </c>
    </row>
    <row r="5" spans="1:32" x14ac:dyDescent="0.2">
      <c r="A5" s="107">
        <v>0</v>
      </c>
      <c r="B5" s="185" t="s">
        <v>26</v>
      </c>
      <c r="C5" s="185" t="s">
        <v>26</v>
      </c>
      <c r="D5" s="185" t="s">
        <v>26</v>
      </c>
      <c r="E5" s="185" t="s">
        <v>26</v>
      </c>
      <c r="F5" s="185" t="s">
        <v>26</v>
      </c>
      <c r="G5" s="185" t="s">
        <v>26</v>
      </c>
      <c r="H5" s="185" t="s">
        <v>26</v>
      </c>
      <c r="I5" s="185" t="s">
        <v>26</v>
      </c>
      <c r="J5" s="361">
        <v>6.3500000000000001E-2</v>
      </c>
      <c r="K5" s="361">
        <v>6.4500000000000002E-2</v>
      </c>
      <c r="L5" s="361">
        <v>6.6000000000000003E-2</v>
      </c>
      <c r="M5" s="361">
        <v>6.7000000000000004E-2</v>
      </c>
      <c r="N5" s="361">
        <v>6.8000000000000005E-2</v>
      </c>
      <c r="O5" s="361">
        <v>6.9000000000000006E-2</v>
      </c>
      <c r="P5" s="361">
        <v>7.0000000000000007E-2</v>
      </c>
      <c r="Q5" s="361">
        <v>7.3499999999999996E-2</v>
      </c>
      <c r="R5" s="361">
        <v>7.4499999999999997E-2</v>
      </c>
      <c r="S5" s="361">
        <v>7.5999999999999998E-2</v>
      </c>
      <c r="T5" s="361">
        <v>7.7499999999999999E-2</v>
      </c>
      <c r="U5" s="361">
        <v>7.9000000000000001E-2</v>
      </c>
      <c r="V5" s="361">
        <v>8.1000000000000003E-2</v>
      </c>
      <c r="W5" s="361">
        <v>8.2000000000000003E-2</v>
      </c>
      <c r="X5" s="361">
        <v>8.3000000000000004E-2</v>
      </c>
      <c r="Y5" s="361">
        <v>8.4000000000000005E-2</v>
      </c>
      <c r="Z5" s="361">
        <v>8.4500000000000006E-2</v>
      </c>
      <c r="AA5" s="361">
        <v>8.5000000000000006E-2</v>
      </c>
      <c r="AB5" s="361">
        <v>8.5500000000000007E-2</v>
      </c>
      <c r="AC5" s="361">
        <v>8.5999999999999993E-2</v>
      </c>
      <c r="AD5" s="361">
        <v>8.6499999999999994E-2</v>
      </c>
      <c r="AE5" s="361">
        <v>8.6999999999999994E-2</v>
      </c>
      <c r="AF5" s="361">
        <v>8.7499999999999994E-2</v>
      </c>
    </row>
    <row r="6" spans="1:32" x14ac:dyDescent="0.2">
      <c r="A6" s="107">
        <v>1</v>
      </c>
      <c r="B6" s="185" t="s">
        <v>26</v>
      </c>
      <c r="C6" s="185" t="s">
        <v>26</v>
      </c>
      <c r="D6" s="185" t="s">
        <v>26</v>
      </c>
      <c r="E6" s="185" t="s">
        <v>26</v>
      </c>
      <c r="F6" s="185" t="s">
        <v>26</v>
      </c>
      <c r="G6" s="185" t="s">
        <v>26</v>
      </c>
      <c r="H6" s="185" t="s">
        <v>26</v>
      </c>
      <c r="I6" s="361">
        <v>6.8000000000000005E-2</v>
      </c>
      <c r="J6" s="361">
        <v>6.9000000000000006E-2</v>
      </c>
      <c r="K6" s="361">
        <v>7.0000000000000007E-2</v>
      </c>
      <c r="L6" s="361">
        <v>7.0999999999999994E-2</v>
      </c>
      <c r="M6" s="361">
        <v>7.2499999999999995E-2</v>
      </c>
      <c r="N6" s="361">
        <v>7.3499999999999996E-2</v>
      </c>
      <c r="O6" s="361">
        <v>7.4499999999999997E-2</v>
      </c>
      <c r="P6" s="361">
        <v>7.5999999999999998E-2</v>
      </c>
      <c r="Q6" s="361">
        <v>0.08</v>
      </c>
      <c r="R6" s="361">
        <v>8.1000000000000003E-2</v>
      </c>
      <c r="S6" s="361">
        <v>8.2000000000000003E-2</v>
      </c>
      <c r="T6" s="361">
        <v>8.3000000000000004E-2</v>
      </c>
      <c r="U6" s="361">
        <v>8.5500000000000007E-2</v>
      </c>
      <c r="V6" s="361">
        <v>8.7499999999999994E-2</v>
      </c>
      <c r="W6" s="361">
        <v>8.8999999999999996E-2</v>
      </c>
      <c r="X6" s="361">
        <v>0.09</v>
      </c>
      <c r="Y6" s="361">
        <v>9.0999999999999998E-2</v>
      </c>
      <c r="Z6" s="361">
        <v>9.1999999999999998E-2</v>
      </c>
      <c r="AA6" s="361">
        <v>9.2499999999999999E-2</v>
      </c>
      <c r="AB6" s="361">
        <v>9.2999999999999999E-2</v>
      </c>
      <c r="AC6" s="361">
        <v>9.35E-2</v>
      </c>
      <c r="AD6" s="361">
        <v>9.4E-2</v>
      </c>
      <c r="AE6" s="361">
        <v>9.4500000000000001E-2</v>
      </c>
      <c r="AF6" s="361">
        <v>9.5000000000000001E-2</v>
      </c>
    </row>
    <row r="7" spans="1:32" x14ac:dyDescent="0.2">
      <c r="A7" s="107">
        <f>A6+1</f>
        <v>2</v>
      </c>
      <c r="B7" s="185" t="s">
        <v>26</v>
      </c>
      <c r="C7" s="185" t="s">
        <v>26</v>
      </c>
      <c r="D7" s="185" t="s">
        <v>26</v>
      </c>
      <c r="E7" s="185" t="s">
        <v>26</v>
      </c>
      <c r="F7" s="185" t="s">
        <v>26</v>
      </c>
      <c r="G7" s="185" t="s">
        <v>26</v>
      </c>
      <c r="H7" s="361">
        <v>7.1999999999999995E-2</v>
      </c>
      <c r="I7" s="361">
        <v>7.2999999999999995E-2</v>
      </c>
      <c r="J7" s="361">
        <v>7.3999999999999996E-2</v>
      </c>
      <c r="K7" s="361">
        <v>7.5499999999999998E-2</v>
      </c>
      <c r="L7" s="361">
        <v>7.6499999999999999E-2</v>
      </c>
      <c r="M7" s="361">
        <v>7.7499999999999999E-2</v>
      </c>
      <c r="N7" s="361">
        <v>7.9000000000000001E-2</v>
      </c>
      <c r="O7" s="361">
        <v>8.1000000000000003E-2</v>
      </c>
      <c r="P7" s="361">
        <v>8.2000000000000003E-2</v>
      </c>
      <c r="Q7" s="361">
        <v>8.3000000000000004E-2</v>
      </c>
      <c r="R7" s="361">
        <v>8.4000000000000005E-2</v>
      </c>
      <c r="S7" s="361">
        <v>8.5500000000000007E-2</v>
      </c>
      <c r="T7" s="361">
        <v>8.7999999999999995E-2</v>
      </c>
      <c r="U7" s="361">
        <v>8.9499999999999996E-2</v>
      </c>
      <c r="V7" s="361">
        <v>9.35E-2</v>
      </c>
      <c r="W7" s="361">
        <v>9.4500000000000001E-2</v>
      </c>
      <c r="X7" s="361">
        <v>9.6000000000000002E-2</v>
      </c>
      <c r="Y7" s="361">
        <v>9.7000000000000003E-2</v>
      </c>
      <c r="Z7" s="361">
        <v>9.8000000000000004E-2</v>
      </c>
      <c r="AA7" s="361">
        <v>9.8500000000000004E-2</v>
      </c>
      <c r="AB7" s="361">
        <v>9.9000000000000005E-2</v>
      </c>
      <c r="AC7" s="361">
        <v>9.9500000000000005E-2</v>
      </c>
      <c r="AD7" s="361">
        <v>0.1</v>
      </c>
      <c r="AE7" s="361">
        <v>0.10050000000000001</v>
      </c>
      <c r="AF7" s="361">
        <v>0.10100000000000001</v>
      </c>
    </row>
    <row r="8" spans="1:32" x14ac:dyDescent="0.2">
      <c r="A8" s="107">
        <f t="shared" ref="A8:A50" si="1">A7+1</f>
        <v>3</v>
      </c>
      <c r="B8" s="185" t="s">
        <v>26</v>
      </c>
      <c r="C8" s="185" t="s">
        <v>26</v>
      </c>
      <c r="D8" s="185" t="s">
        <v>26</v>
      </c>
      <c r="E8" s="185" t="s">
        <v>26</v>
      </c>
      <c r="F8" s="185" t="s">
        <v>26</v>
      </c>
      <c r="G8" s="361">
        <v>7.5499999999999998E-2</v>
      </c>
      <c r="H8" s="361">
        <v>7.6999999999999999E-2</v>
      </c>
      <c r="I8" s="361">
        <v>7.85E-2</v>
      </c>
      <c r="J8" s="361">
        <v>7.9500000000000001E-2</v>
      </c>
      <c r="K8" s="361">
        <v>8.0500000000000002E-2</v>
      </c>
      <c r="L8" s="361">
        <v>8.2000000000000003E-2</v>
      </c>
      <c r="M8" s="361">
        <v>8.3500000000000005E-2</v>
      </c>
      <c r="N8" s="361">
        <v>8.5000000000000006E-2</v>
      </c>
      <c r="O8" s="361">
        <v>8.6499999999999994E-2</v>
      </c>
      <c r="P8" s="361">
        <v>8.7999999999999995E-2</v>
      </c>
      <c r="Q8" s="361">
        <v>8.8999999999999996E-2</v>
      </c>
      <c r="R8" s="361">
        <v>0.09</v>
      </c>
      <c r="S8" s="361">
        <v>9.1499999999999998E-2</v>
      </c>
      <c r="T8" s="361">
        <v>9.35E-2</v>
      </c>
      <c r="U8" s="361">
        <v>9.4500000000000001E-2</v>
      </c>
      <c r="V8" s="361">
        <v>9.6000000000000002E-2</v>
      </c>
      <c r="W8" s="361">
        <v>9.7000000000000003E-2</v>
      </c>
      <c r="X8" s="361">
        <v>9.8500000000000004E-2</v>
      </c>
      <c r="Y8" s="361">
        <v>9.9500000000000005E-2</v>
      </c>
      <c r="Z8" s="361">
        <v>0.10100000000000001</v>
      </c>
      <c r="AA8" s="361">
        <v>0.10199999999999999</v>
      </c>
      <c r="AB8" s="361">
        <v>0.10299999999999999</v>
      </c>
      <c r="AC8" s="361">
        <v>0.104</v>
      </c>
      <c r="AD8" s="361">
        <v>0.105</v>
      </c>
      <c r="AE8" s="361">
        <v>0.106</v>
      </c>
      <c r="AF8" s="361">
        <v>0.107</v>
      </c>
    </row>
    <row r="9" spans="1:32" x14ac:dyDescent="0.2">
      <c r="A9" s="107">
        <f t="shared" si="1"/>
        <v>4</v>
      </c>
      <c r="B9" s="185" t="s">
        <v>26</v>
      </c>
      <c r="C9" s="185" t="s">
        <v>26</v>
      </c>
      <c r="D9" s="185" t="s">
        <v>26</v>
      </c>
      <c r="E9" s="185" t="s">
        <v>26</v>
      </c>
      <c r="F9" s="361">
        <v>7.9500000000000001E-2</v>
      </c>
      <c r="G9" s="361">
        <v>8.0500000000000002E-2</v>
      </c>
      <c r="H9" s="361">
        <v>8.2000000000000003E-2</v>
      </c>
      <c r="I9" s="361">
        <v>8.3500000000000005E-2</v>
      </c>
      <c r="J9" s="361">
        <v>8.5000000000000006E-2</v>
      </c>
      <c r="K9" s="361">
        <v>8.5999999999999993E-2</v>
      </c>
      <c r="L9" s="361">
        <v>8.7499999999999994E-2</v>
      </c>
      <c r="M9" s="361">
        <v>0.09</v>
      </c>
      <c r="N9" s="361">
        <v>9.0999999999999998E-2</v>
      </c>
      <c r="O9" s="361">
        <v>9.2499999999999999E-2</v>
      </c>
      <c r="P9" s="361">
        <v>9.2999999999999999E-2</v>
      </c>
      <c r="Q9" s="361">
        <v>9.4500000000000001E-2</v>
      </c>
      <c r="R9" s="361">
        <v>9.6500000000000002E-2</v>
      </c>
      <c r="S9" s="361">
        <v>9.7500000000000003E-2</v>
      </c>
      <c r="T9" s="361">
        <v>9.8500000000000004E-2</v>
      </c>
      <c r="U9" s="361">
        <v>0.10050000000000001</v>
      </c>
      <c r="V9" s="361">
        <v>0.10199999999999999</v>
      </c>
      <c r="W9" s="361">
        <v>0.10349999999999999</v>
      </c>
      <c r="X9" s="361">
        <v>0.105</v>
      </c>
      <c r="Y9" s="361">
        <v>0.1065</v>
      </c>
      <c r="Z9" s="361">
        <v>0.1075</v>
      </c>
      <c r="AA9" s="361">
        <v>0.109</v>
      </c>
      <c r="AB9" s="361">
        <v>0.1105</v>
      </c>
      <c r="AC9" s="361">
        <v>0.112</v>
      </c>
      <c r="AD9" s="361">
        <v>0.114</v>
      </c>
      <c r="AE9" s="361">
        <v>0.115</v>
      </c>
      <c r="AF9" s="361">
        <v>0.11600000000000001</v>
      </c>
    </row>
    <row r="10" spans="1:32" x14ac:dyDescent="0.2">
      <c r="A10" s="107">
        <f t="shared" si="1"/>
        <v>5</v>
      </c>
      <c r="B10" s="185" t="s">
        <v>26</v>
      </c>
      <c r="C10" s="185" t="s">
        <v>26</v>
      </c>
      <c r="D10" s="185" t="s">
        <v>26</v>
      </c>
      <c r="E10" s="361">
        <v>8.3500000000000005E-2</v>
      </c>
      <c r="F10" s="361">
        <v>8.4000000000000005E-2</v>
      </c>
      <c r="G10" s="361">
        <v>8.5500000000000007E-2</v>
      </c>
      <c r="H10" s="361">
        <v>8.6999999999999994E-2</v>
      </c>
      <c r="I10" s="361">
        <v>8.8499999999999995E-2</v>
      </c>
      <c r="J10" s="361">
        <v>0.09</v>
      </c>
      <c r="K10" s="361">
        <v>9.1499999999999998E-2</v>
      </c>
      <c r="L10" s="361">
        <v>9.4500000000000001E-2</v>
      </c>
      <c r="M10" s="361">
        <v>9.5500000000000002E-2</v>
      </c>
      <c r="N10" s="361">
        <v>9.7000000000000003E-2</v>
      </c>
      <c r="O10" s="361">
        <v>9.7500000000000003E-2</v>
      </c>
      <c r="P10" s="361">
        <v>9.9000000000000005E-2</v>
      </c>
      <c r="Q10" s="361">
        <v>0.10050000000000001</v>
      </c>
      <c r="R10" s="361">
        <v>0.10249999999999999</v>
      </c>
      <c r="S10" s="361">
        <v>0.104</v>
      </c>
      <c r="T10" s="361">
        <v>0.105</v>
      </c>
      <c r="U10" s="361">
        <v>0.107</v>
      </c>
      <c r="V10" s="361">
        <v>0.108</v>
      </c>
      <c r="W10" s="361">
        <v>0.1095</v>
      </c>
      <c r="X10" s="361">
        <v>0.111</v>
      </c>
      <c r="Y10" s="361">
        <v>0.1125</v>
      </c>
      <c r="Z10" s="361">
        <v>0.114</v>
      </c>
      <c r="AA10" s="361">
        <v>0.11550000000000001</v>
      </c>
      <c r="AB10" s="361">
        <v>0.11700000000000001</v>
      </c>
      <c r="AC10" s="361">
        <v>0.11899999999999999</v>
      </c>
      <c r="AD10" s="361">
        <v>0.121</v>
      </c>
      <c r="AE10" s="361">
        <v>0.1225</v>
      </c>
      <c r="AF10" s="361">
        <v>0.124</v>
      </c>
    </row>
    <row r="11" spans="1:32" x14ac:dyDescent="0.2">
      <c r="A11" s="107">
        <f t="shared" si="1"/>
        <v>6</v>
      </c>
      <c r="B11" s="185" t="s">
        <v>26</v>
      </c>
      <c r="C11" s="185" t="s">
        <v>26</v>
      </c>
      <c r="D11" s="361">
        <v>8.6999999999999994E-2</v>
      </c>
      <c r="E11" s="361">
        <v>8.7999999999999995E-2</v>
      </c>
      <c r="F11" s="361">
        <v>0.09</v>
      </c>
      <c r="G11" s="361">
        <v>9.0999999999999998E-2</v>
      </c>
      <c r="H11" s="361">
        <v>9.1999999999999998E-2</v>
      </c>
      <c r="I11" s="361">
        <v>9.35E-2</v>
      </c>
      <c r="J11" s="361">
        <v>9.5000000000000001E-2</v>
      </c>
      <c r="K11" s="361">
        <v>9.6500000000000002E-2</v>
      </c>
      <c r="L11" s="361">
        <v>9.8500000000000004E-2</v>
      </c>
      <c r="M11" s="361">
        <v>9.9500000000000005E-2</v>
      </c>
      <c r="N11" s="361">
        <v>0.10100000000000001</v>
      </c>
      <c r="O11" s="361">
        <v>0.10249999999999999</v>
      </c>
      <c r="P11" s="361">
        <v>0.104</v>
      </c>
      <c r="Q11" s="361">
        <v>0.1065</v>
      </c>
      <c r="R11" s="361">
        <v>0.108</v>
      </c>
      <c r="S11" s="361">
        <v>0.11</v>
      </c>
      <c r="T11" s="361">
        <v>0.112</v>
      </c>
      <c r="U11" s="361">
        <v>0.114</v>
      </c>
      <c r="V11" s="361">
        <v>0.115</v>
      </c>
      <c r="W11" s="361">
        <v>0.11700000000000001</v>
      </c>
      <c r="X11" s="361">
        <v>0.11849999999999999</v>
      </c>
      <c r="Y11" s="361">
        <v>0.12</v>
      </c>
      <c r="Z11" s="361">
        <v>0.1215</v>
      </c>
      <c r="AA11" s="361">
        <v>0.122</v>
      </c>
      <c r="AB11" s="361">
        <v>0.1245</v>
      </c>
      <c r="AC11" s="361">
        <v>0.126</v>
      </c>
      <c r="AD11" s="361">
        <v>0.128</v>
      </c>
      <c r="AE11" s="361">
        <v>0.129</v>
      </c>
      <c r="AF11" s="361">
        <v>0.13</v>
      </c>
    </row>
    <row r="12" spans="1:32" x14ac:dyDescent="0.2">
      <c r="A12" s="107">
        <f t="shared" si="1"/>
        <v>7</v>
      </c>
      <c r="B12" s="185" t="s">
        <v>26</v>
      </c>
      <c r="C12" s="361">
        <v>0.09</v>
      </c>
      <c r="D12" s="361">
        <v>9.1499999999999998E-2</v>
      </c>
      <c r="E12" s="361">
        <v>9.2999999999999999E-2</v>
      </c>
      <c r="F12" s="361">
        <v>9.5000000000000001E-2</v>
      </c>
      <c r="G12" s="361">
        <v>9.6000000000000002E-2</v>
      </c>
      <c r="H12" s="361">
        <v>9.7000000000000003E-2</v>
      </c>
      <c r="I12" s="361">
        <v>9.8500000000000004E-2</v>
      </c>
      <c r="J12" s="361">
        <v>0.1</v>
      </c>
      <c r="K12" s="361">
        <v>0.10199999999999999</v>
      </c>
      <c r="L12" s="361">
        <v>0.10349999999999999</v>
      </c>
      <c r="M12" s="361">
        <v>0.105</v>
      </c>
      <c r="N12" s="361">
        <v>0.1065</v>
      </c>
      <c r="O12" s="361">
        <v>0.1085</v>
      </c>
      <c r="P12" s="361">
        <v>0.11</v>
      </c>
      <c r="Q12" s="361">
        <v>0.112</v>
      </c>
      <c r="R12" s="361">
        <v>0.114</v>
      </c>
      <c r="S12" s="361">
        <v>0.11600000000000001</v>
      </c>
      <c r="T12" s="361">
        <v>0.11799999999999999</v>
      </c>
      <c r="U12" s="361">
        <v>0.12</v>
      </c>
      <c r="V12" s="361">
        <v>0.122</v>
      </c>
      <c r="W12" s="361">
        <v>0.123</v>
      </c>
      <c r="X12" s="361">
        <v>0.125</v>
      </c>
      <c r="Y12" s="361">
        <v>0.1265</v>
      </c>
      <c r="Z12" s="361">
        <v>0.1275</v>
      </c>
      <c r="AA12" s="361">
        <v>0.1295</v>
      </c>
      <c r="AB12" s="361">
        <v>0.13100000000000001</v>
      </c>
      <c r="AC12" s="361">
        <v>0.13350000000000001</v>
      </c>
      <c r="AD12" s="361">
        <v>0.13500000000000001</v>
      </c>
      <c r="AE12" s="361">
        <v>0.13600000000000001</v>
      </c>
      <c r="AF12" s="361">
        <v>0.13700000000000001</v>
      </c>
    </row>
    <row r="13" spans="1:32" x14ac:dyDescent="0.2">
      <c r="A13" s="107">
        <f t="shared" si="1"/>
        <v>8</v>
      </c>
      <c r="B13" s="361">
        <v>9.4E-2</v>
      </c>
      <c r="C13" s="361">
        <v>9.5000000000000001E-2</v>
      </c>
      <c r="D13" s="361">
        <v>9.6000000000000002E-2</v>
      </c>
      <c r="E13" s="361">
        <v>9.7000000000000003E-2</v>
      </c>
      <c r="F13" s="361">
        <v>9.8500000000000004E-2</v>
      </c>
      <c r="G13" s="361">
        <v>0.10050000000000001</v>
      </c>
      <c r="H13" s="361">
        <v>0.10249999999999999</v>
      </c>
      <c r="I13" s="361">
        <v>0.1045</v>
      </c>
      <c r="J13" s="361">
        <v>0.1065</v>
      </c>
      <c r="K13" s="361">
        <v>0.1085</v>
      </c>
      <c r="L13" s="361">
        <v>0.11</v>
      </c>
      <c r="M13" s="361">
        <v>0.1115</v>
      </c>
      <c r="N13" s="361">
        <v>0.113</v>
      </c>
      <c r="O13" s="361">
        <v>0.1145</v>
      </c>
      <c r="P13" s="361">
        <v>0.11600000000000001</v>
      </c>
      <c r="Q13" s="361">
        <v>0.11749999999999999</v>
      </c>
      <c r="R13" s="361">
        <v>0.1195</v>
      </c>
      <c r="S13" s="361">
        <v>0.1215</v>
      </c>
      <c r="T13" s="361">
        <v>0.1235</v>
      </c>
      <c r="U13" s="361">
        <v>0.126</v>
      </c>
      <c r="V13" s="361">
        <v>0.128</v>
      </c>
      <c r="W13" s="361">
        <v>0.13</v>
      </c>
      <c r="X13" s="361">
        <v>0.13100000000000001</v>
      </c>
      <c r="Y13" s="361">
        <v>0.13300000000000001</v>
      </c>
      <c r="Z13" s="361">
        <v>0.13450000000000001</v>
      </c>
      <c r="AA13" s="361">
        <v>0.13600000000000001</v>
      </c>
      <c r="AB13" s="361">
        <v>0.13850000000000001</v>
      </c>
      <c r="AC13" s="361">
        <v>0.14000000000000001</v>
      </c>
      <c r="AD13" s="361">
        <v>0.14149999999999999</v>
      </c>
      <c r="AE13" s="361">
        <v>0.14299999999999999</v>
      </c>
      <c r="AF13" s="361">
        <v>0.14399999999999999</v>
      </c>
    </row>
    <row r="14" spans="1:32" x14ac:dyDescent="0.2">
      <c r="A14" s="107">
        <f t="shared" si="1"/>
        <v>9</v>
      </c>
      <c r="B14" s="361">
        <v>9.9000000000000005E-2</v>
      </c>
      <c r="C14" s="361">
        <v>0.1</v>
      </c>
      <c r="D14" s="361">
        <v>0.10100000000000001</v>
      </c>
      <c r="E14" s="361">
        <v>0.10199999999999999</v>
      </c>
      <c r="F14" s="361">
        <v>0.104</v>
      </c>
      <c r="G14" s="361">
        <v>0.106</v>
      </c>
      <c r="H14" s="361">
        <v>0.1075</v>
      </c>
      <c r="I14" s="361">
        <v>0.109</v>
      </c>
      <c r="J14" s="361">
        <v>0.1105</v>
      </c>
      <c r="K14" s="361">
        <v>0.1125</v>
      </c>
      <c r="L14" s="361">
        <v>0.1145</v>
      </c>
      <c r="M14" s="361">
        <v>0.11650000000000001</v>
      </c>
      <c r="N14" s="361">
        <v>0.11849999999999999</v>
      </c>
      <c r="O14" s="361">
        <v>0.1205</v>
      </c>
      <c r="P14" s="361">
        <v>0.1225</v>
      </c>
      <c r="Q14" s="361">
        <v>0.1245</v>
      </c>
      <c r="R14" s="361">
        <v>0.1265</v>
      </c>
      <c r="S14" s="361">
        <v>0.1285</v>
      </c>
      <c r="T14" s="361">
        <v>0.1305</v>
      </c>
      <c r="U14" s="361">
        <v>0.13250000000000001</v>
      </c>
      <c r="V14" s="361">
        <v>0.13450000000000001</v>
      </c>
      <c r="W14" s="361">
        <v>0.13650000000000001</v>
      </c>
      <c r="X14" s="361">
        <v>0.13850000000000001</v>
      </c>
      <c r="Y14" s="361">
        <v>0.13950000000000001</v>
      </c>
      <c r="Z14" s="361">
        <v>0.14099999999999999</v>
      </c>
      <c r="AA14" s="361">
        <v>0.14349999999999999</v>
      </c>
      <c r="AB14" s="361">
        <v>0.14499999999999999</v>
      </c>
      <c r="AC14" s="361">
        <v>0.14649999999999999</v>
      </c>
      <c r="AD14" s="361">
        <v>0.14799999999999999</v>
      </c>
      <c r="AE14" s="361">
        <v>0.14949999999999999</v>
      </c>
      <c r="AF14" s="361">
        <v>0.151</v>
      </c>
    </row>
    <row r="15" spans="1:32" x14ac:dyDescent="0.2">
      <c r="A15" s="107">
        <f t="shared" si="1"/>
        <v>10</v>
      </c>
      <c r="B15" s="362">
        <v>0.104</v>
      </c>
      <c r="C15" s="362">
        <v>0.105</v>
      </c>
      <c r="D15" s="362">
        <v>0.106</v>
      </c>
      <c r="E15" s="362">
        <v>0.1075</v>
      </c>
      <c r="F15" s="362">
        <v>0.1095</v>
      </c>
      <c r="G15" s="362">
        <v>0.1105</v>
      </c>
      <c r="H15" s="362">
        <v>0.112</v>
      </c>
      <c r="I15" s="362">
        <v>0.114</v>
      </c>
      <c r="J15" s="362">
        <v>0.11600000000000001</v>
      </c>
      <c r="K15" s="362">
        <v>0.11799999999999999</v>
      </c>
      <c r="L15" s="362">
        <v>0.12</v>
      </c>
      <c r="M15" s="362">
        <v>0.122</v>
      </c>
      <c r="N15" s="362">
        <v>0.124</v>
      </c>
      <c r="O15" s="362">
        <v>0.126</v>
      </c>
      <c r="P15" s="362">
        <v>0.128</v>
      </c>
      <c r="Q15" s="362">
        <v>0.13</v>
      </c>
      <c r="R15" s="362">
        <v>0.13250000000000001</v>
      </c>
      <c r="S15" s="362">
        <v>0.13450000000000001</v>
      </c>
      <c r="T15" s="362">
        <v>0.13650000000000001</v>
      </c>
      <c r="U15" s="362">
        <v>0.13900000000000001</v>
      </c>
      <c r="V15" s="362">
        <v>0.14099999999999999</v>
      </c>
      <c r="W15" s="362">
        <v>0.14299999999999999</v>
      </c>
      <c r="X15" s="362">
        <v>0.14499999999999999</v>
      </c>
      <c r="Y15" s="362">
        <v>0.14699999999999999</v>
      </c>
      <c r="Z15" s="362">
        <v>0.14799999999999999</v>
      </c>
      <c r="AA15" s="362">
        <v>0.15</v>
      </c>
      <c r="AB15" s="362">
        <v>0.1525</v>
      </c>
      <c r="AC15" s="362">
        <v>0.154</v>
      </c>
      <c r="AD15" s="362">
        <v>0.1555</v>
      </c>
      <c r="AE15" s="362">
        <v>0.157</v>
      </c>
      <c r="AF15" s="362">
        <v>0.1585</v>
      </c>
    </row>
    <row r="16" spans="1:32" x14ac:dyDescent="0.2">
      <c r="A16" s="107">
        <f t="shared" si="1"/>
        <v>11</v>
      </c>
      <c r="B16" s="362">
        <v>0.105</v>
      </c>
      <c r="C16" s="362">
        <v>0.106</v>
      </c>
      <c r="D16" s="362">
        <v>0.1075</v>
      </c>
      <c r="E16" s="362">
        <v>0.1095</v>
      </c>
      <c r="F16" s="362">
        <v>0.1105</v>
      </c>
      <c r="G16" s="362">
        <v>0.112</v>
      </c>
      <c r="H16" s="362">
        <v>0.114</v>
      </c>
      <c r="I16" s="362">
        <v>0.11600000000000001</v>
      </c>
      <c r="J16" s="362">
        <v>0.11799999999999999</v>
      </c>
      <c r="K16" s="362">
        <v>0.12</v>
      </c>
      <c r="L16" s="362">
        <v>0.122</v>
      </c>
      <c r="M16" s="362">
        <v>0.124</v>
      </c>
      <c r="N16" s="362">
        <v>0.126</v>
      </c>
      <c r="O16" s="362">
        <v>0.128</v>
      </c>
      <c r="P16" s="362">
        <v>0.13</v>
      </c>
      <c r="Q16" s="362">
        <v>0.13250000000000001</v>
      </c>
      <c r="R16" s="362">
        <v>0.13450000000000001</v>
      </c>
      <c r="S16" s="362">
        <v>0.13650000000000001</v>
      </c>
      <c r="T16" s="362">
        <v>0.13900000000000001</v>
      </c>
      <c r="U16" s="362">
        <v>0.14099999999999999</v>
      </c>
      <c r="V16" s="362">
        <v>0.14299999999999999</v>
      </c>
      <c r="W16" s="362">
        <v>0.14499999999999999</v>
      </c>
      <c r="X16" s="362">
        <v>0.14699999999999999</v>
      </c>
      <c r="Y16" s="362">
        <v>0.14899999999999999</v>
      </c>
      <c r="Z16" s="362">
        <v>0.151</v>
      </c>
      <c r="AA16" s="362">
        <v>0.1525</v>
      </c>
      <c r="AB16" s="362">
        <v>0.154</v>
      </c>
      <c r="AC16" s="362">
        <v>0.1555</v>
      </c>
      <c r="AD16" s="362">
        <v>0.157</v>
      </c>
      <c r="AE16" s="362">
        <v>0.1585</v>
      </c>
      <c r="AF16" s="362">
        <v>0.1595</v>
      </c>
    </row>
    <row r="17" spans="1:32" x14ac:dyDescent="0.2">
      <c r="A17" s="107">
        <f t="shared" si="1"/>
        <v>12</v>
      </c>
      <c r="B17" s="362">
        <v>0.106</v>
      </c>
      <c r="C17" s="362">
        <v>0.1075</v>
      </c>
      <c r="D17" s="362">
        <v>0.1095</v>
      </c>
      <c r="E17" s="362">
        <v>0.1105</v>
      </c>
      <c r="F17" s="362">
        <v>0.112</v>
      </c>
      <c r="G17" s="362">
        <v>0.114</v>
      </c>
      <c r="H17" s="362">
        <v>0.11600000000000001</v>
      </c>
      <c r="I17" s="362">
        <v>0.11799999999999999</v>
      </c>
      <c r="J17" s="362">
        <v>0.12</v>
      </c>
      <c r="K17" s="362">
        <v>0.122</v>
      </c>
      <c r="L17" s="362">
        <v>0.124</v>
      </c>
      <c r="M17" s="362">
        <v>0.126</v>
      </c>
      <c r="N17" s="362">
        <v>0.128</v>
      </c>
      <c r="O17" s="362">
        <v>0.13</v>
      </c>
      <c r="P17" s="362">
        <v>0.13250000000000001</v>
      </c>
      <c r="Q17" s="362">
        <v>0.13450000000000001</v>
      </c>
      <c r="R17" s="362">
        <v>0.13650000000000001</v>
      </c>
      <c r="S17" s="362">
        <v>0.13900000000000001</v>
      </c>
      <c r="T17" s="362">
        <v>0.14099999999999999</v>
      </c>
      <c r="U17" s="362">
        <v>0.14299999999999999</v>
      </c>
      <c r="V17" s="362">
        <v>0.14499999999999999</v>
      </c>
      <c r="W17" s="362">
        <v>0.14699999999999999</v>
      </c>
      <c r="X17" s="362">
        <v>0.14899999999999999</v>
      </c>
      <c r="Y17" s="362">
        <v>0.151</v>
      </c>
      <c r="Z17" s="362">
        <v>0.1525</v>
      </c>
      <c r="AA17" s="362">
        <v>0.154</v>
      </c>
      <c r="AB17" s="362">
        <v>0.1555</v>
      </c>
      <c r="AC17" s="362">
        <v>0.157</v>
      </c>
      <c r="AD17" s="362">
        <v>0.1585</v>
      </c>
      <c r="AE17" s="362">
        <v>0.1595</v>
      </c>
      <c r="AF17" s="362">
        <v>0.1605</v>
      </c>
    </row>
    <row r="18" spans="1:32" x14ac:dyDescent="0.2">
      <c r="A18" s="107">
        <f t="shared" si="1"/>
        <v>13</v>
      </c>
      <c r="B18" s="362">
        <v>0.1075</v>
      </c>
      <c r="C18" s="362">
        <v>0.1095</v>
      </c>
      <c r="D18" s="362">
        <v>0.1105</v>
      </c>
      <c r="E18" s="362">
        <v>0.112</v>
      </c>
      <c r="F18" s="362">
        <v>0.114</v>
      </c>
      <c r="G18" s="362">
        <v>0.11600000000000001</v>
      </c>
      <c r="H18" s="362">
        <v>0.11799999999999999</v>
      </c>
      <c r="I18" s="362">
        <v>0.12</v>
      </c>
      <c r="J18" s="362">
        <v>0.122</v>
      </c>
      <c r="K18" s="362">
        <v>0.124</v>
      </c>
      <c r="L18" s="362">
        <v>0.126</v>
      </c>
      <c r="M18" s="362">
        <v>0.128</v>
      </c>
      <c r="N18" s="362">
        <v>0.13</v>
      </c>
      <c r="O18" s="362">
        <v>0.13250000000000001</v>
      </c>
      <c r="P18" s="362">
        <v>0.13450000000000001</v>
      </c>
      <c r="Q18" s="362">
        <v>0.13650000000000001</v>
      </c>
      <c r="R18" s="362">
        <v>0.13900000000000001</v>
      </c>
      <c r="S18" s="362">
        <v>0.14099999999999999</v>
      </c>
      <c r="T18" s="362">
        <v>0.14299999999999999</v>
      </c>
      <c r="U18" s="362">
        <v>0.14499999999999999</v>
      </c>
      <c r="V18" s="362">
        <v>0.14699999999999999</v>
      </c>
      <c r="W18" s="362">
        <v>0.14899999999999999</v>
      </c>
      <c r="X18" s="362">
        <v>0.151</v>
      </c>
      <c r="Y18" s="362">
        <v>0.1525</v>
      </c>
      <c r="Z18" s="362">
        <v>0.154</v>
      </c>
      <c r="AA18" s="362">
        <v>0.1555</v>
      </c>
      <c r="AB18" s="362">
        <v>0.157</v>
      </c>
      <c r="AC18" s="362">
        <v>0.1585</v>
      </c>
      <c r="AD18" s="362">
        <v>0.1595</v>
      </c>
      <c r="AE18" s="362">
        <v>0.1605</v>
      </c>
      <c r="AF18" s="362">
        <v>0.1615</v>
      </c>
    </row>
    <row r="19" spans="1:32" x14ac:dyDescent="0.2">
      <c r="A19" s="107">
        <f t="shared" si="1"/>
        <v>14</v>
      </c>
      <c r="B19" s="362">
        <v>0.1095</v>
      </c>
      <c r="C19" s="362">
        <v>0.1105</v>
      </c>
      <c r="D19" s="362">
        <v>0.112</v>
      </c>
      <c r="E19" s="362">
        <v>0.114</v>
      </c>
      <c r="F19" s="362">
        <v>0.11600000000000001</v>
      </c>
      <c r="G19" s="362">
        <v>0.11799999999999999</v>
      </c>
      <c r="H19" s="362">
        <v>0.12</v>
      </c>
      <c r="I19" s="362">
        <v>0.122</v>
      </c>
      <c r="J19" s="362">
        <v>0.124</v>
      </c>
      <c r="K19" s="362">
        <v>0.126</v>
      </c>
      <c r="L19" s="362">
        <v>0.128</v>
      </c>
      <c r="M19" s="362">
        <v>0.13</v>
      </c>
      <c r="N19" s="362">
        <v>0.13250000000000001</v>
      </c>
      <c r="O19" s="362">
        <v>0.13450000000000001</v>
      </c>
      <c r="P19" s="362">
        <v>0.13650000000000001</v>
      </c>
      <c r="Q19" s="362">
        <v>0.13900000000000001</v>
      </c>
      <c r="R19" s="362">
        <v>0.14099999999999999</v>
      </c>
      <c r="S19" s="362">
        <v>0.14299999999999999</v>
      </c>
      <c r="T19" s="362">
        <v>0.14499999999999999</v>
      </c>
      <c r="U19" s="362">
        <v>0.14699999999999999</v>
      </c>
      <c r="V19" s="362">
        <v>0.14899999999999999</v>
      </c>
      <c r="W19" s="362">
        <v>0.151</v>
      </c>
      <c r="X19" s="362">
        <v>0.1525</v>
      </c>
      <c r="Y19" s="362">
        <v>0.154</v>
      </c>
      <c r="Z19" s="362">
        <v>0.1555</v>
      </c>
      <c r="AA19" s="362">
        <v>0.157</v>
      </c>
      <c r="AB19" s="362">
        <v>0.1585</v>
      </c>
      <c r="AC19" s="362">
        <v>0.1595</v>
      </c>
      <c r="AD19" s="362">
        <v>0.1605</v>
      </c>
      <c r="AE19" s="362">
        <v>0.1615</v>
      </c>
      <c r="AF19" s="362">
        <v>0.16250000000000001</v>
      </c>
    </row>
    <row r="20" spans="1:32" x14ac:dyDescent="0.2">
      <c r="A20" s="107">
        <f t="shared" si="1"/>
        <v>15</v>
      </c>
      <c r="B20" s="362">
        <v>0.1105</v>
      </c>
      <c r="C20" s="362">
        <v>0.112</v>
      </c>
      <c r="D20" s="362">
        <v>0.114</v>
      </c>
      <c r="E20" s="362">
        <v>0.11600000000000001</v>
      </c>
      <c r="F20" s="362">
        <v>0.11799999999999999</v>
      </c>
      <c r="G20" s="362">
        <v>0.12</v>
      </c>
      <c r="H20" s="362">
        <v>0.122</v>
      </c>
      <c r="I20" s="362">
        <v>0.124</v>
      </c>
      <c r="J20" s="362">
        <v>0.126</v>
      </c>
      <c r="K20" s="362">
        <v>0.128</v>
      </c>
      <c r="L20" s="362">
        <v>0.13</v>
      </c>
      <c r="M20" s="362">
        <v>0.13250000000000001</v>
      </c>
      <c r="N20" s="362">
        <v>0.13450000000000001</v>
      </c>
      <c r="O20" s="362">
        <v>0.13650000000000001</v>
      </c>
      <c r="P20" s="362">
        <v>0.13900000000000001</v>
      </c>
      <c r="Q20" s="362">
        <v>0.14099999999999999</v>
      </c>
      <c r="R20" s="362">
        <v>0.14299999999999999</v>
      </c>
      <c r="S20" s="362">
        <v>0.14499999999999999</v>
      </c>
      <c r="T20" s="362">
        <v>0.14699999999999999</v>
      </c>
      <c r="U20" s="362">
        <v>0.14899999999999999</v>
      </c>
      <c r="V20" s="362">
        <v>0.151</v>
      </c>
      <c r="W20" s="362">
        <v>0.1525</v>
      </c>
      <c r="X20" s="362">
        <v>0.154</v>
      </c>
      <c r="Y20" s="362">
        <v>0.1555</v>
      </c>
      <c r="Z20" s="362">
        <v>0.157</v>
      </c>
      <c r="AA20" s="362">
        <v>0.1585</v>
      </c>
      <c r="AB20" s="362">
        <v>0.1595</v>
      </c>
      <c r="AC20" s="362">
        <v>0.1605</v>
      </c>
      <c r="AD20" s="362">
        <v>0.1615</v>
      </c>
      <c r="AE20" s="362">
        <v>0.16250000000000001</v>
      </c>
      <c r="AF20" s="362">
        <v>0.16350000000000001</v>
      </c>
    </row>
    <row r="21" spans="1:32" x14ac:dyDescent="0.2">
      <c r="A21" s="107">
        <f t="shared" si="1"/>
        <v>16</v>
      </c>
      <c r="B21" s="362">
        <v>0.112</v>
      </c>
      <c r="C21" s="362">
        <v>0.114</v>
      </c>
      <c r="D21" s="362">
        <v>0.11600000000000001</v>
      </c>
      <c r="E21" s="362">
        <v>0.11799999999999999</v>
      </c>
      <c r="F21" s="362">
        <v>0.12</v>
      </c>
      <c r="G21" s="362">
        <v>0.122</v>
      </c>
      <c r="H21" s="362">
        <v>0.124</v>
      </c>
      <c r="I21" s="362">
        <v>0.126</v>
      </c>
      <c r="J21" s="362">
        <v>0.128</v>
      </c>
      <c r="K21" s="362">
        <v>0.13</v>
      </c>
      <c r="L21" s="362">
        <v>0.13250000000000001</v>
      </c>
      <c r="M21" s="362">
        <v>0.13450000000000001</v>
      </c>
      <c r="N21" s="362">
        <v>0.13650000000000001</v>
      </c>
      <c r="O21" s="362">
        <v>0.13900000000000001</v>
      </c>
      <c r="P21" s="362">
        <v>0.14099999999999999</v>
      </c>
      <c r="Q21" s="362">
        <v>0.14299999999999999</v>
      </c>
      <c r="R21" s="362">
        <v>0.14499999999999999</v>
      </c>
      <c r="S21" s="362">
        <v>0.14699999999999999</v>
      </c>
      <c r="T21" s="362">
        <v>0.14899999999999999</v>
      </c>
      <c r="U21" s="362">
        <v>0.151</v>
      </c>
      <c r="V21" s="362">
        <v>0.1525</v>
      </c>
      <c r="W21" s="362">
        <v>0.154</v>
      </c>
      <c r="X21" s="362">
        <v>0.1555</v>
      </c>
      <c r="Y21" s="362">
        <v>0.157</v>
      </c>
      <c r="Z21" s="362">
        <v>0.1585</v>
      </c>
      <c r="AA21" s="362">
        <v>0.1595</v>
      </c>
      <c r="AB21" s="362">
        <v>0.1605</v>
      </c>
      <c r="AC21" s="362">
        <v>0.1615</v>
      </c>
      <c r="AD21" s="362">
        <v>0.16250000000000001</v>
      </c>
      <c r="AE21" s="362">
        <v>0.16350000000000001</v>
      </c>
      <c r="AF21" s="185" t="s">
        <v>26</v>
      </c>
    </row>
    <row r="22" spans="1:32" x14ac:dyDescent="0.2">
      <c r="A22" s="107">
        <f t="shared" si="1"/>
        <v>17</v>
      </c>
      <c r="B22" s="362">
        <v>0.114</v>
      </c>
      <c r="C22" s="362">
        <v>0.11600000000000001</v>
      </c>
      <c r="D22" s="362">
        <v>0.11799999999999999</v>
      </c>
      <c r="E22" s="362">
        <v>0.12</v>
      </c>
      <c r="F22" s="362">
        <v>0.122</v>
      </c>
      <c r="G22" s="362">
        <v>0.124</v>
      </c>
      <c r="H22" s="362">
        <v>0.126</v>
      </c>
      <c r="I22" s="362">
        <v>0.128</v>
      </c>
      <c r="J22" s="362">
        <v>0.13</v>
      </c>
      <c r="K22" s="362">
        <v>0.13250000000000001</v>
      </c>
      <c r="L22" s="362">
        <v>0.13450000000000001</v>
      </c>
      <c r="M22" s="362">
        <v>0.13650000000000001</v>
      </c>
      <c r="N22" s="362">
        <v>0.13900000000000001</v>
      </c>
      <c r="O22" s="362">
        <v>0.14099999999999999</v>
      </c>
      <c r="P22" s="362">
        <v>0.14299999999999999</v>
      </c>
      <c r="Q22" s="362">
        <v>0.14499999999999999</v>
      </c>
      <c r="R22" s="362">
        <v>0.14699999999999999</v>
      </c>
      <c r="S22" s="362">
        <v>0.14899999999999999</v>
      </c>
      <c r="T22" s="362">
        <v>0.151</v>
      </c>
      <c r="U22" s="362">
        <v>0.1525</v>
      </c>
      <c r="V22" s="362">
        <v>0.154</v>
      </c>
      <c r="W22" s="362">
        <v>0.1555</v>
      </c>
      <c r="X22" s="362">
        <v>0.157</v>
      </c>
      <c r="Y22" s="362">
        <v>0.1585</v>
      </c>
      <c r="Z22" s="362">
        <v>0.1595</v>
      </c>
      <c r="AA22" s="362">
        <v>0.1605</v>
      </c>
      <c r="AB22" s="362">
        <v>0.1615</v>
      </c>
      <c r="AC22" s="362">
        <v>0.16250000000000001</v>
      </c>
      <c r="AD22" s="362">
        <v>0.16350000000000001</v>
      </c>
      <c r="AE22" s="185" t="s">
        <v>26</v>
      </c>
      <c r="AF22" s="185" t="s">
        <v>26</v>
      </c>
    </row>
    <row r="23" spans="1:32" x14ac:dyDescent="0.2">
      <c r="A23" s="107">
        <f t="shared" si="1"/>
        <v>18</v>
      </c>
      <c r="B23" s="362">
        <v>0.11600000000000001</v>
      </c>
      <c r="C23" s="362">
        <v>0.11799999999999999</v>
      </c>
      <c r="D23" s="362">
        <v>0.12</v>
      </c>
      <c r="E23" s="362">
        <v>0.122</v>
      </c>
      <c r="F23" s="362">
        <v>0.124</v>
      </c>
      <c r="G23" s="362">
        <v>0.126</v>
      </c>
      <c r="H23" s="362">
        <v>0.128</v>
      </c>
      <c r="I23" s="362">
        <v>0.13</v>
      </c>
      <c r="J23" s="362">
        <v>0.13250000000000001</v>
      </c>
      <c r="K23" s="362">
        <v>0.13450000000000001</v>
      </c>
      <c r="L23" s="362">
        <v>0.13650000000000001</v>
      </c>
      <c r="M23" s="362">
        <v>0.13900000000000001</v>
      </c>
      <c r="N23" s="362">
        <v>0.14099999999999999</v>
      </c>
      <c r="O23" s="362">
        <v>0.14299999999999999</v>
      </c>
      <c r="P23" s="362">
        <v>0.14499999999999999</v>
      </c>
      <c r="Q23" s="362">
        <v>0.14699999999999999</v>
      </c>
      <c r="R23" s="362">
        <v>0.14899999999999999</v>
      </c>
      <c r="S23" s="362">
        <v>0.151</v>
      </c>
      <c r="T23" s="362">
        <v>0.1525</v>
      </c>
      <c r="U23" s="362">
        <v>0.154</v>
      </c>
      <c r="V23" s="362">
        <v>0.1555</v>
      </c>
      <c r="W23" s="362">
        <v>0.157</v>
      </c>
      <c r="X23" s="362">
        <v>0.1585</v>
      </c>
      <c r="Y23" s="362">
        <v>0.1595</v>
      </c>
      <c r="Z23" s="362">
        <v>0.1605</v>
      </c>
      <c r="AA23" s="362">
        <v>0.1615</v>
      </c>
      <c r="AB23" s="362">
        <v>0.16250000000000001</v>
      </c>
      <c r="AC23" s="362">
        <v>0.16350000000000001</v>
      </c>
      <c r="AD23" s="185" t="s">
        <v>26</v>
      </c>
      <c r="AE23" s="185" t="s">
        <v>26</v>
      </c>
      <c r="AF23" s="185" t="s">
        <v>26</v>
      </c>
    </row>
    <row r="24" spans="1:32" x14ac:dyDescent="0.2">
      <c r="A24" s="107">
        <f t="shared" si="1"/>
        <v>19</v>
      </c>
      <c r="B24" s="362">
        <v>0.11799999999999999</v>
      </c>
      <c r="C24" s="362">
        <v>0.12</v>
      </c>
      <c r="D24" s="362">
        <v>0.122</v>
      </c>
      <c r="E24" s="362">
        <v>0.124</v>
      </c>
      <c r="F24" s="362">
        <v>0.126</v>
      </c>
      <c r="G24" s="362">
        <v>0.128</v>
      </c>
      <c r="H24" s="362">
        <v>0.13</v>
      </c>
      <c r="I24" s="362">
        <v>0.13250000000000001</v>
      </c>
      <c r="J24" s="362">
        <v>0.13450000000000001</v>
      </c>
      <c r="K24" s="362">
        <v>0.13650000000000001</v>
      </c>
      <c r="L24" s="362">
        <v>0.13900000000000001</v>
      </c>
      <c r="M24" s="362">
        <v>0.14099999999999999</v>
      </c>
      <c r="N24" s="362">
        <v>0.14299999999999999</v>
      </c>
      <c r="O24" s="362">
        <v>0.14499999999999999</v>
      </c>
      <c r="P24" s="362">
        <v>0.14699999999999999</v>
      </c>
      <c r="Q24" s="362">
        <v>0.14899999999999999</v>
      </c>
      <c r="R24" s="362">
        <v>0.151</v>
      </c>
      <c r="S24" s="362">
        <v>0.1525</v>
      </c>
      <c r="T24" s="362">
        <v>0.154</v>
      </c>
      <c r="U24" s="362">
        <v>0.1555</v>
      </c>
      <c r="V24" s="362">
        <v>0.157</v>
      </c>
      <c r="W24" s="362">
        <v>0.1585</v>
      </c>
      <c r="X24" s="362">
        <v>0.1595</v>
      </c>
      <c r="Y24" s="362">
        <v>0.1605</v>
      </c>
      <c r="Z24" s="362">
        <v>0.1615</v>
      </c>
      <c r="AA24" s="362">
        <v>0.16250000000000001</v>
      </c>
      <c r="AB24" s="362">
        <v>0.16350000000000001</v>
      </c>
      <c r="AC24" s="185" t="s">
        <v>26</v>
      </c>
      <c r="AD24" s="185" t="s">
        <v>26</v>
      </c>
      <c r="AE24" s="185" t="s">
        <v>26</v>
      </c>
      <c r="AF24" s="185" t="s">
        <v>26</v>
      </c>
    </row>
    <row r="25" spans="1:32" x14ac:dyDescent="0.2">
      <c r="A25" s="107">
        <f t="shared" si="1"/>
        <v>20</v>
      </c>
      <c r="B25" s="362">
        <v>0.12</v>
      </c>
      <c r="C25" s="362">
        <v>0.122</v>
      </c>
      <c r="D25" s="362">
        <v>0.124</v>
      </c>
      <c r="E25" s="362">
        <v>0.126</v>
      </c>
      <c r="F25" s="362">
        <v>0.128</v>
      </c>
      <c r="G25" s="362">
        <v>0.13</v>
      </c>
      <c r="H25" s="362">
        <v>0.13250000000000001</v>
      </c>
      <c r="I25" s="362">
        <v>0.13450000000000001</v>
      </c>
      <c r="J25" s="362">
        <v>0.13650000000000001</v>
      </c>
      <c r="K25" s="362">
        <v>0.13900000000000001</v>
      </c>
      <c r="L25" s="362">
        <v>0.14099999999999999</v>
      </c>
      <c r="M25" s="362">
        <v>0.14299999999999999</v>
      </c>
      <c r="N25" s="362">
        <v>0.14499999999999999</v>
      </c>
      <c r="O25" s="362">
        <v>0.14699999999999999</v>
      </c>
      <c r="P25" s="362">
        <v>0.14899999999999999</v>
      </c>
      <c r="Q25" s="362">
        <v>0.151</v>
      </c>
      <c r="R25" s="362">
        <v>0.1525</v>
      </c>
      <c r="S25" s="362">
        <v>0.154</v>
      </c>
      <c r="T25" s="362">
        <v>0.1555</v>
      </c>
      <c r="U25" s="362">
        <v>0.157</v>
      </c>
      <c r="V25" s="362">
        <v>0.1585</v>
      </c>
      <c r="W25" s="362">
        <v>0.1595</v>
      </c>
      <c r="X25" s="362">
        <v>0.1605</v>
      </c>
      <c r="Y25" s="362">
        <v>0.1615</v>
      </c>
      <c r="Z25" s="362">
        <v>0.16250000000000001</v>
      </c>
      <c r="AA25" s="362">
        <v>0.16350000000000001</v>
      </c>
      <c r="AB25" s="185" t="s">
        <v>26</v>
      </c>
      <c r="AC25" s="185" t="s">
        <v>26</v>
      </c>
      <c r="AD25" s="185" t="s">
        <v>26</v>
      </c>
      <c r="AE25" s="185" t="s">
        <v>26</v>
      </c>
      <c r="AF25" s="185" t="s">
        <v>26</v>
      </c>
    </row>
    <row r="26" spans="1:32" x14ac:dyDescent="0.2">
      <c r="A26" s="107">
        <f t="shared" si="1"/>
        <v>21</v>
      </c>
      <c r="B26" s="362">
        <v>0.122</v>
      </c>
      <c r="C26" s="362">
        <v>0.124</v>
      </c>
      <c r="D26" s="362">
        <v>0.126</v>
      </c>
      <c r="E26" s="362">
        <v>0.128</v>
      </c>
      <c r="F26" s="362">
        <v>0.13</v>
      </c>
      <c r="G26" s="362">
        <v>0.13250000000000001</v>
      </c>
      <c r="H26" s="362">
        <v>0.13450000000000001</v>
      </c>
      <c r="I26" s="362">
        <v>0.13650000000000001</v>
      </c>
      <c r="J26" s="362">
        <v>0.13900000000000001</v>
      </c>
      <c r="K26" s="362">
        <v>0.14099999999999999</v>
      </c>
      <c r="L26" s="362">
        <v>0.14299999999999999</v>
      </c>
      <c r="M26" s="362">
        <v>0.14499999999999999</v>
      </c>
      <c r="N26" s="362">
        <v>0.14699999999999999</v>
      </c>
      <c r="O26" s="362">
        <v>0.14899999999999999</v>
      </c>
      <c r="P26" s="362">
        <v>0.151</v>
      </c>
      <c r="Q26" s="362">
        <v>0.1525</v>
      </c>
      <c r="R26" s="362">
        <v>0.154</v>
      </c>
      <c r="S26" s="362">
        <v>0.1555</v>
      </c>
      <c r="T26" s="362">
        <v>0.157</v>
      </c>
      <c r="U26" s="362">
        <v>0.1585</v>
      </c>
      <c r="V26" s="362">
        <v>0.1595</v>
      </c>
      <c r="W26" s="362">
        <v>0.1605</v>
      </c>
      <c r="X26" s="362">
        <v>0.1615</v>
      </c>
      <c r="Y26" s="362">
        <v>0.16250000000000001</v>
      </c>
      <c r="Z26" s="362">
        <v>0.16350000000000001</v>
      </c>
      <c r="AA26" s="185" t="s">
        <v>26</v>
      </c>
      <c r="AB26" s="185" t="s">
        <v>26</v>
      </c>
      <c r="AC26" s="185" t="s">
        <v>26</v>
      </c>
      <c r="AD26" s="185" t="s">
        <v>26</v>
      </c>
      <c r="AE26" s="185" t="s">
        <v>26</v>
      </c>
      <c r="AF26" s="185" t="s">
        <v>26</v>
      </c>
    </row>
    <row r="27" spans="1:32" x14ac:dyDescent="0.2">
      <c r="A27" s="107">
        <f t="shared" si="1"/>
        <v>22</v>
      </c>
      <c r="B27" s="362">
        <v>0.124</v>
      </c>
      <c r="C27" s="362">
        <v>0.126</v>
      </c>
      <c r="D27" s="362">
        <v>0.128</v>
      </c>
      <c r="E27" s="362">
        <v>0.13</v>
      </c>
      <c r="F27" s="362">
        <v>0.13250000000000001</v>
      </c>
      <c r="G27" s="362">
        <v>0.13450000000000001</v>
      </c>
      <c r="H27" s="362">
        <v>0.13650000000000001</v>
      </c>
      <c r="I27" s="362">
        <v>0.13900000000000001</v>
      </c>
      <c r="J27" s="362">
        <v>0.14099999999999999</v>
      </c>
      <c r="K27" s="362">
        <v>0.14299999999999999</v>
      </c>
      <c r="L27" s="362">
        <v>0.14499999999999999</v>
      </c>
      <c r="M27" s="362">
        <v>0.14699999999999999</v>
      </c>
      <c r="N27" s="362">
        <v>0.14899999999999999</v>
      </c>
      <c r="O27" s="362">
        <v>0.151</v>
      </c>
      <c r="P27" s="362">
        <v>0.1525</v>
      </c>
      <c r="Q27" s="362">
        <v>0.154</v>
      </c>
      <c r="R27" s="362">
        <v>0.1555</v>
      </c>
      <c r="S27" s="362">
        <v>0.157</v>
      </c>
      <c r="T27" s="362">
        <v>0.1585</v>
      </c>
      <c r="U27" s="362">
        <v>0.1595</v>
      </c>
      <c r="V27" s="362">
        <v>0.1605</v>
      </c>
      <c r="W27" s="362">
        <v>0.1615</v>
      </c>
      <c r="X27" s="362">
        <v>0.16250000000000001</v>
      </c>
      <c r="Y27" s="362">
        <v>0.16350000000000001</v>
      </c>
      <c r="Z27" s="185" t="s">
        <v>26</v>
      </c>
      <c r="AA27" s="185" t="s">
        <v>26</v>
      </c>
      <c r="AB27" s="185" t="s">
        <v>26</v>
      </c>
      <c r="AC27" s="185" t="s">
        <v>26</v>
      </c>
      <c r="AD27" s="185" t="s">
        <v>26</v>
      </c>
      <c r="AE27" s="185" t="s">
        <v>26</v>
      </c>
      <c r="AF27" s="185" t="s">
        <v>26</v>
      </c>
    </row>
    <row r="28" spans="1:32" x14ac:dyDescent="0.2">
      <c r="A28" s="107">
        <f t="shared" si="1"/>
        <v>23</v>
      </c>
      <c r="B28" s="362">
        <v>0.126</v>
      </c>
      <c r="C28" s="362">
        <v>0.128</v>
      </c>
      <c r="D28" s="362">
        <v>0.13</v>
      </c>
      <c r="E28" s="362">
        <v>0.13250000000000001</v>
      </c>
      <c r="F28" s="362">
        <v>0.13450000000000001</v>
      </c>
      <c r="G28" s="362">
        <v>0.13650000000000001</v>
      </c>
      <c r="H28" s="362">
        <v>0.13900000000000001</v>
      </c>
      <c r="I28" s="362">
        <v>0.14099999999999999</v>
      </c>
      <c r="J28" s="362">
        <v>0.14299999999999999</v>
      </c>
      <c r="K28" s="362">
        <v>0.14499999999999999</v>
      </c>
      <c r="L28" s="362">
        <v>0.14699999999999999</v>
      </c>
      <c r="M28" s="362">
        <v>0.14899999999999999</v>
      </c>
      <c r="N28" s="362">
        <v>0.151</v>
      </c>
      <c r="O28" s="362">
        <v>0.1525</v>
      </c>
      <c r="P28" s="362">
        <v>0.154</v>
      </c>
      <c r="Q28" s="362">
        <v>0.1555</v>
      </c>
      <c r="R28" s="362">
        <v>0.157</v>
      </c>
      <c r="S28" s="362">
        <v>0.1585</v>
      </c>
      <c r="T28" s="362">
        <v>0.1595</v>
      </c>
      <c r="U28" s="362">
        <v>0.1605</v>
      </c>
      <c r="V28" s="362">
        <v>0.1615</v>
      </c>
      <c r="W28" s="362">
        <v>0.16250000000000001</v>
      </c>
      <c r="X28" s="362">
        <v>0.16350000000000001</v>
      </c>
      <c r="Y28" s="185" t="s">
        <v>26</v>
      </c>
      <c r="Z28" s="185" t="s">
        <v>26</v>
      </c>
      <c r="AA28" s="185" t="s">
        <v>26</v>
      </c>
      <c r="AB28" s="185" t="s">
        <v>26</v>
      </c>
      <c r="AC28" s="185" t="s">
        <v>26</v>
      </c>
      <c r="AD28" s="185" t="s">
        <v>26</v>
      </c>
      <c r="AE28" s="185" t="s">
        <v>26</v>
      </c>
      <c r="AF28" s="185" t="s">
        <v>26</v>
      </c>
    </row>
    <row r="29" spans="1:32" x14ac:dyDescent="0.2">
      <c r="A29" s="107">
        <f t="shared" si="1"/>
        <v>24</v>
      </c>
      <c r="B29" s="362">
        <v>0.128</v>
      </c>
      <c r="C29" s="362">
        <v>0.13</v>
      </c>
      <c r="D29" s="362">
        <v>0.13250000000000001</v>
      </c>
      <c r="E29" s="362">
        <v>0.13450000000000001</v>
      </c>
      <c r="F29" s="362">
        <v>0.13650000000000001</v>
      </c>
      <c r="G29" s="362">
        <v>0.13900000000000001</v>
      </c>
      <c r="H29" s="362">
        <v>0.14099999999999999</v>
      </c>
      <c r="I29" s="362">
        <v>0.14299999999999999</v>
      </c>
      <c r="J29" s="362">
        <v>0.14499999999999999</v>
      </c>
      <c r="K29" s="362">
        <v>0.14699999999999999</v>
      </c>
      <c r="L29" s="362">
        <v>0.14899999999999999</v>
      </c>
      <c r="M29" s="362">
        <v>0.151</v>
      </c>
      <c r="N29" s="362">
        <v>0.1525</v>
      </c>
      <c r="O29" s="362">
        <v>0.154</v>
      </c>
      <c r="P29" s="362">
        <v>0.1555</v>
      </c>
      <c r="Q29" s="362">
        <v>0.157</v>
      </c>
      <c r="R29" s="362">
        <v>0.1585</v>
      </c>
      <c r="S29" s="362">
        <v>0.1595</v>
      </c>
      <c r="T29" s="362">
        <v>0.1605</v>
      </c>
      <c r="U29" s="362">
        <v>0.1615</v>
      </c>
      <c r="V29" s="362">
        <v>0.16250000000000001</v>
      </c>
      <c r="W29" s="362">
        <v>0.16350000000000001</v>
      </c>
      <c r="X29" s="185" t="s">
        <v>26</v>
      </c>
      <c r="Y29" s="185" t="s">
        <v>26</v>
      </c>
      <c r="Z29" s="185" t="s">
        <v>26</v>
      </c>
      <c r="AA29" s="185" t="s">
        <v>26</v>
      </c>
      <c r="AB29" s="185" t="s">
        <v>26</v>
      </c>
      <c r="AC29" s="185" t="s">
        <v>26</v>
      </c>
      <c r="AD29" s="185" t="s">
        <v>26</v>
      </c>
      <c r="AE29" s="185" t="s">
        <v>26</v>
      </c>
      <c r="AF29" s="185" t="s">
        <v>26</v>
      </c>
    </row>
    <row r="30" spans="1:32" x14ac:dyDescent="0.2">
      <c r="A30" s="107">
        <f t="shared" si="1"/>
        <v>25</v>
      </c>
      <c r="B30" s="362">
        <v>0.13</v>
      </c>
      <c r="C30" s="362">
        <v>0.13250000000000001</v>
      </c>
      <c r="D30" s="362">
        <v>0.13450000000000001</v>
      </c>
      <c r="E30" s="362">
        <v>0.13650000000000001</v>
      </c>
      <c r="F30" s="362">
        <v>0.13900000000000001</v>
      </c>
      <c r="G30" s="362">
        <v>0.14099999999999999</v>
      </c>
      <c r="H30" s="362">
        <v>0.14299999999999999</v>
      </c>
      <c r="I30" s="362">
        <v>0.14499999999999999</v>
      </c>
      <c r="J30" s="362">
        <v>0.14699999999999999</v>
      </c>
      <c r="K30" s="362">
        <v>0.14899999999999999</v>
      </c>
      <c r="L30" s="362">
        <v>0.151</v>
      </c>
      <c r="M30" s="362">
        <v>0.1525</v>
      </c>
      <c r="N30" s="362">
        <v>0.154</v>
      </c>
      <c r="O30" s="362">
        <v>0.1555</v>
      </c>
      <c r="P30" s="362">
        <v>0.157</v>
      </c>
      <c r="Q30" s="362">
        <v>0.1585</v>
      </c>
      <c r="R30" s="362">
        <v>0.1595</v>
      </c>
      <c r="S30" s="362">
        <v>0.1605</v>
      </c>
      <c r="T30" s="362">
        <v>0.1615</v>
      </c>
      <c r="U30" s="362">
        <v>0.16250000000000001</v>
      </c>
      <c r="V30" s="362">
        <v>0.16350000000000001</v>
      </c>
      <c r="W30" s="185" t="s">
        <v>26</v>
      </c>
      <c r="X30" s="185" t="s">
        <v>26</v>
      </c>
      <c r="Y30" s="185" t="s">
        <v>26</v>
      </c>
      <c r="Z30" s="185" t="s">
        <v>26</v>
      </c>
      <c r="AA30" s="185" t="s">
        <v>26</v>
      </c>
      <c r="AB30" s="185" t="s">
        <v>26</v>
      </c>
      <c r="AC30" s="185" t="s">
        <v>26</v>
      </c>
      <c r="AD30" s="185" t="s">
        <v>26</v>
      </c>
      <c r="AE30" s="185" t="s">
        <v>26</v>
      </c>
      <c r="AF30" s="185" t="s">
        <v>26</v>
      </c>
    </row>
    <row r="31" spans="1:32" x14ac:dyDescent="0.2">
      <c r="A31" s="107">
        <f t="shared" si="1"/>
        <v>26</v>
      </c>
      <c r="B31" s="362">
        <v>0.13250000000000001</v>
      </c>
      <c r="C31" s="362">
        <v>0.13450000000000001</v>
      </c>
      <c r="D31" s="362">
        <v>0.13650000000000001</v>
      </c>
      <c r="E31" s="362">
        <v>0.13900000000000001</v>
      </c>
      <c r="F31" s="362">
        <v>0.14099999999999999</v>
      </c>
      <c r="G31" s="362">
        <v>0.14299999999999999</v>
      </c>
      <c r="H31" s="362">
        <v>0.14499999999999999</v>
      </c>
      <c r="I31" s="362">
        <v>0.14699999999999999</v>
      </c>
      <c r="J31" s="362">
        <v>0.14899999999999999</v>
      </c>
      <c r="K31" s="362">
        <v>0.151</v>
      </c>
      <c r="L31" s="362">
        <v>0.1525</v>
      </c>
      <c r="M31" s="362">
        <v>0.154</v>
      </c>
      <c r="N31" s="362">
        <v>0.1555</v>
      </c>
      <c r="O31" s="362">
        <v>0.157</v>
      </c>
      <c r="P31" s="362">
        <v>0.1585</v>
      </c>
      <c r="Q31" s="362">
        <v>0.1595</v>
      </c>
      <c r="R31" s="362">
        <v>0.1605</v>
      </c>
      <c r="S31" s="362">
        <v>0.1615</v>
      </c>
      <c r="T31" s="362">
        <v>0.16250000000000001</v>
      </c>
      <c r="U31" s="362">
        <v>0.16350000000000001</v>
      </c>
      <c r="V31" s="185" t="s">
        <v>26</v>
      </c>
      <c r="W31" s="185" t="s">
        <v>26</v>
      </c>
      <c r="X31" s="185" t="s">
        <v>26</v>
      </c>
      <c r="Y31" s="185" t="s">
        <v>26</v>
      </c>
      <c r="Z31" s="185" t="s">
        <v>26</v>
      </c>
      <c r="AA31" s="185" t="s">
        <v>26</v>
      </c>
      <c r="AB31" s="185" t="s">
        <v>26</v>
      </c>
      <c r="AC31" s="185" t="s">
        <v>26</v>
      </c>
      <c r="AD31" s="185" t="s">
        <v>26</v>
      </c>
      <c r="AE31" s="185" t="s">
        <v>26</v>
      </c>
      <c r="AF31" s="185" t="s">
        <v>26</v>
      </c>
    </row>
    <row r="32" spans="1:32" x14ac:dyDescent="0.2">
      <c r="A32" s="107">
        <f t="shared" si="1"/>
        <v>27</v>
      </c>
      <c r="B32" s="362">
        <v>0.13450000000000001</v>
      </c>
      <c r="C32" s="362">
        <v>0.13650000000000001</v>
      </c>
      <c r="D32" s="362">
        <v>0.13900000000000001</v>
      </c>
      <c r="E32" s="362">
        <v>0.14099999999999999</v>
      </c>
      <c r="F32" s="362">
        <v>0.14299999999999999</v>
      </c>
      <c r="G32" s="362">
        <v>0.14499999999999999</v>
      </c>
      <c r="H32" s="362">
        <v>0.14699999999999999</v>
      </c>
      <c r="I32" s="362">
        <v>0.14899999999999999</v>
      </c>
      <c r="J32" s="362">
        <v>0.151</v>
      </c>
      <c r="K32" s="362">
        <v>0.1525</v>
      </c>
      <c r="L32" s="362">
        <v>0.154</v>
      </c>
      <c r="M32" s="362">
        <v>0.1555</v>
      </c>
      <c r="N32" s="362">
        <v>0.157</v>
      </c>
      <c r="O32" s="362">
        <v>0.1585</v>
      </c>
      <c r="P32" s="362">
        <v>0.1595</v>
      </c>
      <c r="Q32" s="362">
        <v>0.1605</v>
      </c>
      <c r="R32" s="362">
        <v>0.1615</v>
      </c>
      <c r="S32" s="362">
        <v>0.16250000000000001</v>
      </c>
      <c r="T32" s="362">
        <v>0.16350000000000001</v>
      </c>
      <c r="U32" s="185" t="s">
        <v>26</v>
      </c>
      <c r="V32" s="185" t="s">
        <v>26</v>
      </c>
      <c r="W32" s="185" t="s">
        <v>26</v>
      </c>
      <c r="X32" s="185" t="s">
        <v>26</v>
      </c>
      <c r="Y32" s="185" t="s">
        <v>26</v>
      </c>
      <c r="Z32" s="185" t="s">
        <v>26</v>
      </c>
      <c r="AA32" s="185" t="s">
        <v>26</v>
      </c>
      <c r="AB32" s="185" t="s">
        <v>26</v>
      </c>
      <c r="AC32" s="185" t="s">
        <v>26</v>
      </c>
      <c r="AD32" s="185" t="s">
        <v>26</v>
      </c>
      <c r="AE32" s="185" t="s">
        <v>26</v>
      </c>
      <c r="AF32" s="185" t="s">
        <v>26</v>
      </c>
    </row>
    <row r="33" spans="1:32" x14ac:dyDescent="0.2">
      <c r="A33" s="107">
        <f t="shared" si="1"/>
        <v>28</v>
      </c>
      <c r="B33" s="362">
        <v>0.13650000000000001</v>
      </c>
      <c r="C33" s="362">
        <v>0.13900000000000001</v>
      </c>
      <c r="D33" s="362">
        <v>0.14099999999999999</v>
      </c>
      <c r="E33" s="362">
        <v>0.14299999999999999</v>
      </c>
      <c r="F33" s="362">
        <v>0.14499999999999999</v>
      </c>
      <c r="G33" s="362">
        <v>0.14699999999999999</v>
      </c>
      <c r="H33" s="362">
        <v>0.14899999999999999</v>
      </c>
      <c r="I33" s="362">
        <v>0.151</v>
      </c>
      <c r="J33" s="362">
        <v>0.1525</v>
      </c>
      <c r="K33" s="362">
        <v>0.154</v>
      </c>
      <c r="L33" s="362">
        <v>0.1555</v>
      </c>
      <c r="M33" s="362">
        <v>0.157</v>
      </c>
      <c r="N33" s="362">
        <v>0.1585</v>
      </c>
      <c r="O33" s="362">
        <v>0.1595</v>
      </c>
      <c r="P33" s="362">
        <v>0.1605</v>
      </c>
      <c r="Q33" s="362">
        <v>0.1615</v>
      </c>
      <c r="R33" s="362">
        <v>0.16250000000000001</v>
      </c>
      <c r="S33" s="362">
        <v>0.16350000000000001</v>
      </c>
      <c r="T33" s="185" t="s">
        <v>26</v>
      </c>
      <c r="U33" s="185" t="s">
        <v>26</v>
      </c>
      <c r="V33" s="185" t="s">
        <v>26</v>
      </c>
      <c r="W33" s="185" t="s">
        <v>26</v>
      </c>
      <c r="X33" s="185" t="s">
        <v>26</v>
      </c>
      <c r="Y33" s="185" t="s">
        <v>26</v>
      </c>
      <c r="Z33" s="185" t="s">
        <v>26</v>
      </c>
      <c r="AA33" s="185" t="s">
        <v>26</v>
      </c>
      <c r="AB33" s="185" t="s">
        <v>26</v>
      </c>
      <c r="AC33" s="185" t="s">
        <v>26</v>
      </c>
      <c r="AD33" s="185" t="s">
        <v>26</v>
      </c>
      <c r="AE33" s="185" t="s">
        <v>26</v>
      </c>
      <c r="AF33" s="185" t="s">
        <v>26</v>
      </c>
    </row>
    <row r="34" spans="1:32" x14ac:dyDescent="0.2">
      <c r="A34" s="107">
        <f t="shared" si="1"/>
        <v>29</v>
      </c>
      <c r="B34" s="362">
        <v>0.13900000000000001</v>
      </c>
      <c r="C34" s="362">
        <v>0.14099999999999999</v>
      </c>
      <c r="D34" s="362">
        <v>0.14299999999999999</v>
      </c>
      <c r="E34" s="362">
        <v>0.14499999999999999</v>
      </c>
      <c r="F34" s="362">
        <v>0.14699999999999999</v>
      </c>
      <c r="G34" s="362">
        <v>0.14899999999999999</v>
      </c>
      <c r="H34" s="362">
        <v>0.151</v>
      </c>
      <c r="I34" s="362">
        <v>0.1525</v>
      </c>
      <c r="J34" s="362">
        <v>0.154</v>
      </c>
      <c r="K34" s="362">
        <v>0.1555</v>
      </c>
      <c r="L34" s="362">
        <v>0.157</v>
      </c>
      <c r="M34" s="362">
        <v>0.1585</v>
      </c>
      <c r="N34" s="362">
        <v>0.1595</v>
      </c>
      <c r="O34" s="362">
        <v>0.1605</v>
      </c>
      <c r="P34" s="362">
        <v>0.1615</v>
      </c>
      <c r="Q34" s="362">
        <v>0.16250000000000001</v>
      </c>
      <c r="R34" s="362">
        <v>0.16350000000000001</v>
      </c>
      <c r="S34" s="185" t="s">
        <v>26</v>
      </c>
      <c r="T34" s="185" t="s">
        <v>26</v>
      </c>
      <c r="U34" s="185" t="s">
        <v>26</v>
      </c>
      <c r="V34" s="185" t="s">
        <v>26</v>
      </c>
      <c r="W34" s="185" t="s">
        <v>26</v>
      </c>
      <c r="X34" s="185" t="s">
        <v>26</v>
      </c>
      <c r="Y34" s="185" t="s">
        <v>26</v>
      </c>
      <c r="Z34" s="185" t="s">
        <v>26</v>
      </c>
      <c r="AA34" s="185" t="s">
        <v>26</v>
      </c>
      <c r="AB34" s="185" t="s">
        <v>26</v>
      </c>
      <c r="AC34" s="185" t="s">
        <v>26</v>
      </c>
      <c r="AD34" s="185" t="s">
        <v>26</v>
      </c>
      <c r="AE34" s="185" t="s">
        <v>26</v>
      </c>
      <c r="AF34" s="185" t="s">
        <v>26</v>
      </c>
    </row>
    <row r="35" spans="1:32" x14ac:dyDescent="0.2">
      <c r="A35" s="107">
        <f t="shared" si="1"/>
        <v>30</v>
      </c>
      <c r="B35" s="362">
        <v>0.14099999999999999</v>
      </c>
      <c r="C35" s="362">
        <v>0.14299999999999999</v>
      </c>
      <c r="D35" s="362">
        <v>0.14499999999999999</v>
      </c>
      <c r="E35" s="362">
        <v>0.14699999999999999</v>
      </c>
      <c r="F35" s="362">
        <v>0.14899999999999999</v>
      </c>
      <c r="G35" s="362">
        <v>0.151</v>
      </c>
      <c r="H35" s="362">
        <v>0.1525</v>
      </c>
      <c r="I35" s="362">
        <v>0.154</v>
      </c>
      <c r="J35" s="362">
        <v>0.1555</v>
      </c>
      <c r="K35" s="362">
        <v>0.157</v>
      </c>
      <c r="L35" s="362">
        <v>0.1585</v>
      </c>
      <c r="M35" s="362">
        <v>0.1595</v>
      </c>
      <c r="N35" s="362">
        <v>0.1605</v>
      </c>
      <c r="O35" s="362">
        <v>0.1615</v>
      </c>
      <c r="P35" s="362">
        <v>0.16250000000000001</v>
      </c>
      <c r="Q35" s="362">
        <v>0.16350000000000001</v>
      </c>
      <c r="R35" s="185" t="s">
        <v>26</v>
      </c>
      <c r="S35" s="185" t="s">
        <v>26</v>
      </c>
      <c r="T35" s="185" t="s">
        <v>26</v>
      </c>
      <c r="U35" s="185" t="s">
        <v>26</v>
      </c>
      <c r="V35" s="185" t="s">
        <v>26</v>
      </c>
      <c r="W35" s="185" t="s">
        <v>26</v>
      </c>
      <c r="X35" s="185" t="s">
        <v>26</v>
      </c>
      <c r="Y35" s="185" t="s">
        <v>26</v>
      </c>
      <c r="Z35" s="185" t="s">
        <v>26</v>
      </c>
      <c r="AA35" s="185" t="s">
        <v>26</v>
      </c>
      <c r="AB35" s="185" t="s">
        <v>26</v>
      </c>
      <c r="AC35" s="185" t="s">
        <v>26</v>
      </c>
      <c r="AD35" s="185" t="s">
        <v>26</v>
      </c>
      <c r="AE35" s="185" t="s">
        <v>26</v>
      </c>
      <c r="AF35" s="185" t="s">
        <v>26</v>
      </c>
    </row>
    <row r="36" spans="1:32" x14ac:dyDescent="0.2">
      <c r="A36" s="107">
        <f t="shared" si="1"/>
        <v>31</v>
      </c>
      <c r="B36" s="362">
        <v>0.14299999999999999</v>
      </c>
      <c r="C36" s="362">
        <v>0.14499999999999999</v>
      </c>
      <c r="D36" s="362">
        <v>0.14699999999999999</v>
      </c>
      <c r="E36" s="362">
        <v>0.14899999999999999</v>
      </c>
      <c r="F36" s="362">
        <v>0.151</v>
      </c>
      <c r="G36" s="362">
        <v>0.1525</v>
      </c>
      <c r="H36" s="362">
        <v>0.154</v>
      </c>
      <c r="I36" s="362">
        <v>0.1555</v>
      </c>
      <c r="J36" s="362">
        <v>0.157</v>
      </c>
      <c r="K36" s="362">
        <v>0.1585</v>
      </c>
      <c r="L36" s="362">
        <v>0.1595</v>
      </c>
      <c r="M36" s="362">
        <v>0.1605</v>
      </c>
      <c r="N36" s="362">
        <v>0.1615</v>
      </c>
      <c r="O36" s="362">
        <v>0.16250000000000001</v>
      </c>
      <c r="P36" s="362">
        <v>0.16350000000000001</v>
      </c>
      <c r="Q36" s="185" t="s">
        <v>26</v>
      </c>
      <c r="R36" s="185" t="s">
        <v>26</v>
      </c>
      <c r="S36" s="185" t="s">
        <v>26</v>
      </c>
      <c r="T36" s="185" t="s">
        <v>26</v>
      </c>
      <c r="U36" s="185" t="s">
        <v>26</v>
      </c>
      <c r="V36" s="185" t="s">
        <v>26</v>
      </c>
      <c r="W36" s="185" t="s">
        <v>26</v>
      </c>
      <c r="X36" s="185" t="s">
        <v>26</v>
      </c>
      <c r="Y36" s="185" t="s">
        <v>26</v>
      </c>
      <c r="Z36" s="185" t="s">
        <v>26</v>
      </c>
      <c r="AA36" s="185" t="s">
        <v>26</v>
      </c>
      <c r="AB36" s="185" t="s">
        <v>26</v>
      </c>
      <c r="AC36" s="185" t="s">
        <v>26</v>
      </c>
      <c r="AD36" s="185" t="s">
        <v>26</v>
      </c>
      <c r="AE36" s="185" t="s">
        <v>26</v>
      </c>
      <c r="AF36" s="185" t="s">
        <v>26</v>
      </c>
    </row>
    <row r="37" spans="1:32" x14ac:dyDescent="0.2">
      <c r="A37" s="107">
        <f t="shared" si="1"/>
        <v>32</v>
      </c>
      <c r="B37" s="362">
        <v>0.14499999999999999</v>
      </c>
      <c r="C37" s="362">
        <v>0.14699999999999999</v>
      </c>
      <c r="D37" s="362">
        <v>0.14899999999999999</v>
      </c>
      <c r="E37" s="362">
        <v>0.151</v>
      </c>
      <c r="F37" s="362">
        <v>0.1525</v>
      </c>
      <c r="G37" s="362">
        <v>0.154</v>
      </c>
      <c r="H37" s="362">
        <v>0.1555</v>
      </c>
      <c r="I37" s="362">
        <v>0.157</v>
      </c>
      <c r="J37" s="362">
        <v>0.1585</v>
      </c>
      <c r="K37" s="362">
        <v>0.1595</v>
      </c>
      <c r="L37" s="362">
        <v>0.1605</v>
      </c>
      <c r="M37" s="362">
        <v>0.1615</v>
      </c>
      <c r="N37" s="362">
        <v>0.16250000000000001</v>
      </c>
      <c r="O37" s="362">
        <v>0.16350000000000001</v>
      </c>
      <c r="P37" s="185" t="s">
        <v>26</v>
      </c>
      <c r="Q37" s="185" t="s">
        <v>26</v>
      </c>
      <c r="R37" s="185" t="s">
        <v>26</v>
      </c>
      <c r="S37" s="185" t="s">
        <v>26</v>
      </c>
      <c r="T37" s="185" t="s">
        <v>26</v>
      </c>
      <c r="U37" s="185" t="s">
        <v>26</v>
      </c>
      <c r="V37" s="185" t="s">
        <v>26</v>
      </c>
      <c r="W37" s="185" t="s">
        <v>26</v>
      </c>
      <c r="X37" s="185" t="s">
        <v>26</v>
      </c>
      <c r="Y37" s="185" t="s">
        <v>26</v>
      </c>
      <c r="Z37" s="185" t="s">
        <v>26</v>
      </c>
      <c r="AA37" s="185" t="s">
        <v>26</v>
      </c>
      <c r="AB37" s="185" t="s">
        <v>26</v>
      </c>
      <c r="AC37" s="185" t="s">
        <v>26</v>
      </c>
      <c r="AD37" s="185" t="s">
        <v>26</v>
      </c>
      <c r="AE37" s="185" t="s">
        <v>26</v>
      </c>
      <c r="AF37" s="185" t="s">
        <v>26</v>
      </c>
    </row>
    <row r="38" spans="1:32" x14ac:dyDescent="0.2">
      <c r="A38" s="107">
        <f t="shared" si="1"/>
        <v>33</v>
      </c>
      <c r="B38" s="362">
        <v>0.14699999999999999</v>
      </c>
      <c r="C38" s="362">
        <v>0.14899999999999999</v>
      </c>
      <c r="D38" s="362">
        <v>0.151</v>
      </c>
      <c r="E38" s="362">
        <v>0.1525</v>
      </c>
      <c r="F38" s="362">
        <v>0.154</v>
      </c>
      <c r="G38" s="362">
        <v>0.1555</v>
      </c>
      <c r="H38" s="362">
        <v>0.157</v>
      </c>
      <c r="I38" s="362">
        <v>0.1585</v>
      </c>
      <c r="J38" s="362">
        <v>0.1595</v>
      </c>
      <c r="K38" s="362">
        <v>0.1605</v>
      </c>
      <c r="L38" s="362">
        <v>0.1615</v>
      </c>
      <c r="M38" s="362">
        <v>0.16250000000000001</v>
      </c>
      <c r="N38" s="362">
        <v>0.16350000000000001</v>
      </c>
      <c r="O38" s="185" t="s">
        <v>26</v>
      </c>
      <c r="P38" s="185" t="s">
        <v>26</v>
      </c>
      <c r="Q38" s="185" t="s">
        <v>26</v>
      </c>
      <c r="R38" s="185" t="s">
        <v>26</v>
      </c>
      <c r="S38" s="185" t="s">
        <v>26</v>
      </c>
      <c r="T38" s="185" t="s">
        <v>26</v>
      </c>
      <c r="U38" s="185" t="s">
        <v>26</v>
      </c>
      <c r="V38" s="185" t="s">
        <v>26</v>
      </c>
      <c r="W38" s="185" t="s">
        <v>26</v>
      </c>
      <c r="X38" s="185" t="s">
        <v>26</v>
      </c>
      <c r="Y38" s="185" t="s">
        <v>26</v>
      </c>
      <c r="Z38" s="185" t="s">
        <v>26</v>
      </c>
      <c r="AA38" s="185" t="s">
        <v>26</v>
      </c>
      <c r="AB38" s="185" t="s">
        <v>26</v>
      </c>
      <c r="AC38" s="185" t="s">
        <v>26</v>
      </c>
      <c r="AD38" s="185" t="s">
        <v>26</v>
      </c>
      <c r="AE38" s="185" t="s">
        <v>26</v>
      </c>
      <c r="AF38" s="185" t="s">
        <v>26</v>
      </c>
    </row>
    <row r="39" spans="1:32" x14ac:dyDescent="0.2">
      <c r="A39" s="107">
        <f t="shared" si="1"/>
        <v>34</v>
      </c>
      <c r="B39" s="362">
        <v>0.14899999999999999</v>
      </c>
      <c r="C39" s="362">
        <v>0.151</v>
      </c>
      <c r="D39" s="362">
        <v>0.1525</v>
      </c>
      <c r="E39" s="362">
        <v>0.154</v>
      </c>
      <c r="F39" s="362">
        <v>0.1555</v>
      </c>
      <c r="G39" s="362">
        <v>0.157</v>
      </c>
      <c r="H39" s="362">
        <v>0.1585</v>
      </c>
      <c r="I39" s="362">
        <v>0.1595</v>
      </c>
      <c r="J39" s="362">
        <v>0.1605</v>
      </c>
      <c r="K39" s="362">
        <v>0.1615</v>
      </c>
      <c r="L39" s="362">
        <v>0.16250000000000001</v>
      </c>
      <c r="M39" s="362">
        <v>0.16350000000000001</v>
      </c>
      <c r="N39" s="185" t="s">
        <v>26</v>
      </c>
      <c r="O39" s="185" t="s">
        <v>26</v>
      </c>
      <c r="P39" s="185" t="s">
        <v>26</v>
      </c>
      <c r="Q39" s="185" t="s">
        <v>26</v>
      </c>
      <c r="R39" s="185" t="s">
        <v>26</v>
      </c>
      <c r="S39" s="185" t="s">
        <v>26</v>
      </c>
      <c r="T39" s="185" t="s">
        <v>26</v>
      </c>
      <c r="U39" s="185" t="s">
        <v>26</v>
      </c>
      <c r="V39" s="185" t="s">
        <v>26</v>
      </c>
      <c r="W39" s="185" t="s">
        <v>26</v>
      </c>
      <c r="X39" s="185" t="s">
        <v>26</v>
      </c>
      <c r="Y39" s="185" t="s">
        <v>26</v>
      </c>
      <c r="Z39" s="185" t="s">
        <v>26</v>
      </c>
      <c r="AA39" s="185" t="s">
        <v>26</v>
      </c>
      <c r="AB39" s="185" t="s">
        <v>26</v>
      </c>
      <c r="AC39" s="185" t="s">
        <v>26</v>
      </c>
      <c r="AD39" s="185" t="s">
        <v>26</v>
      </c>
      <c r="AE39" s="185" t="s">
        <v>26</v>
      </c>
      <c r="AF39" s="185" t="s">
        <v>26</v>
      </c>
    </row>
    <row r="40" spans="1:32" x14ac:dyDescent="0.2">
      <c r="A40" s="107">
        <f t="shared" si="1"/>
        <v>35</v>
      </c>
      <c r="B40" s="362">
        <v>0.151</v>
      </c>
      <c r="C40" s="362">
        <v>0.1525</v>
      </c>
      <c r="D40" s="362">
        <v>0.154</v>
      </c>
      <c r="E40" s="362">
        <v>0.1555</v>
      </c>
      <c r="F40" s="362">
        <v>0.157</v>
      </c>
      <c r="G40" s="362">
        <v>0.1585</v>
      </c>
      <c r="H40" s="362">
        <v>0.1595</v>
      </c>
      <c r="I40" s="362">
        <v>0.1605</v>
      </c>
      <c r="J40" s="362">
        <v>0.1615</v>
      </c>
      <c r="K40" s="362">
        <v>0.16250000000000001</v>
      </c>
      <c r="L40" s="362">
        <v>0.16350000000000001</v>
      </c>
      <c r="M40" s="185" t="s">
        <v>26</v>
      </c>
      <c r="N40" s="185" t="s">
        <v>26</v>
      </c>
      <c r="O40" s="185" t="s">
        <v>26</v>
      </c>
      <c r="P40" s="185" t="s">
        <v>26</v>
      </c>
      <c r="Q40" s="185" t="s">
        <v>26</v>
      </c>
      <c r="R40" s="185" t="s">
        <v>26</v>
      </c>
      <c r="S40" s="185" t="s">
        <v>26</v>
      </c>
      <c r="T40" s="185" t="s">
        <v>26</v>
      </c>
      <c r="U40" s="185" t="s">
        <v>26</v>
      </c>
      <c r="V40" s="185" t="s">
        <v>26</v>
      </c>
      <c r="W40" s="185" t="s">
        <v>26</v>
      </c>
      <c r="X40" s="185" t="s">
        <v>26</v>
      </c>
      <c r="Y40" s="185" t="s">
        <v>26</v>
      </c>
      <c r="Z40" s="185" t="s">
        <v>26</v>
      </c>
      <c r="AA40" s="185" t="s">
        <v>26</v>
      </c>
      <c r="AB40" s="185" t="s">
        <v>26</v>
      </c>
      <c r="AC40" s="185" t="s">
        <v>26</v>
      </c>
      <c r="AD40" s="185" t="s">
        <v>26</v>
      </c>
      <c r="AE40" s="185" t="s">
        <v>26</v>
      </c>
      <c r="AF40" s="185" t="s">
        <v>26</v>
      </c>
    </row>
    <row r="41" spans="1:32" x14ac:dyDescent="0.2">
      <c r="A41" s="107">
        <f t="shared" si="1"/>
        <v>36</v>
      </c>
      <c r="B41" s="362">
        <v>0.1525</v>
      </c>
      <c r="C41" s="362">
        <v>0.154</v>
      </c>
      <c r="D41" s="362">
        <v>0.1555</v>
      </c>
      <c r="E41" s="362">
        <v>0.157</v>
      </c>
      <c r="F41" s="362">
        <v>0.1585</v>
      </c>
      <c r="G41" s="362">
        <v>0.1595</v>
      </c>
      <c r="H41" s="362">
        <v>0.1605</v>
      </c>
      <c r="I41" s="362">
        <v>0.1615</v>
      </c>
      <c r="J41" s="362">
        <v>0.16250000000000001</v>
      </c>
      <c r="K41" s="362">
        <v>0.16350000000000001</v>
      </c>
      <c r="L41" s="185" t="s">
        <v>26</v>
      </c>
      <c r="M41" s="185" t="s">
        <v>26</v>
      </c>
      <c r="N41" s="185" t="s">
        <v>26</v>
      </c>
      <c r="O41" s="185" t="s">
        <v>26</v>
      </c>
      <c r="P41" s="185" t="s">
        <v>26</v>
      </c>
      <c r="Q41" s="185" t="s">
        <v>26</v>
      </c>
      <c r="R41" s="185" t="s">
        <v>26</v>
      </c>
      <c r="S41" s="185" t="s">
        <v>26</v>
      </c>
      <c r="T41" s="185" t="s">
        <v>26</v>
      </c>
      <c r="U41" s="185" t="s">
        <v>26</v>
      </c>
      <c r="V41" s="185" t="s">
        <v>26</v>
      </c>
      <c r="W41" s="185" t="s">
        <v>26</v>
      </c>
      <c r="X41" s="185" t="s">
        <v>26</v>
      </c>
      <c r="Y41" s="185" t="s">
        <v>26</v>
      </c>
      <c r="Z41" s="185" t="s">
        <v>26</v>
      </c>
      <c r="AA41" s="185" t="s">
        <v>26</v>
      </c>
      <c r="AB41" s="185" t="s">
        <v>26</v>
      </c>
      <c r="AC41" s="185" t="s">
        <v>26</v>
      </c>
      <c r="AD41" s="185" t="s">
        <v>26</v>
      </c>
      <c r="AE41" s="185" t="s">
        <v>26</v>
      </c>
      <c r="AF41" s="185" t="s">
        <v>26</v>
      </c>
    </row>
    <row r="42" spans="1:32" x14ac:dyDescent="0.2">
      <c r="A42" s="107">
        <f t="shared" si="1"/>
        <v>37</v>
      </c>
      <c r="B42" s="362">
        <v>0.154</v>
      </c>
      <c r="C42" s="362">
        <v>0.1555</v>
      </c>
      <c r="D42" s="362">
        <v>0.157</v>
      </c>
      <c r="E42" s="362">
        <v>0.1585</v>
      </c>
      <c r="F42" s="362">
        <v>0.1595</v>
      </c>
      <c r="G42" s="362">
        <v>0.1605</v>
      </c>
      <c r="H42" s="362">
        <v>0.1615</v>
      </c>
      <c r="I42" s="362">
        <v>0.16250000000000001</v>
      </c>
      <c r="J42" s="362">
        <v>0.16350000000000001</v>
      </c>
      <c r="K42" s="185" t="s">
        <v>26</v>
      </c>
      <c r="L42" s="185" t="s">
        <v>26</v>
      </c>
      <c r="M42" s="185" t="s">
        <v>26</v>
      </c>
      <c r="N42" s="185" t="s">
        <v>26</v>
      </c>
      <c r="O42" s="185" t="s">
        <v>26</v>
      </c>
      <c r="P42" s="185" t="s">
        <v>26</v>
      </c>
      <c r="Q42" s="185" t="s">
        <v>26</v>
      </c>
      <c r="R42" s="185" t="s">
        <v>26</v>
      </c>
      <c r="S42" s="185" t="s">
        <v>26</v>
      </c>
      <c r="T42" s="185" t="s">
        <v>26</v>
      </c>
      <c r="U42" s="185" t="s">
        <v>26</v>
      </c>
      <c r="V42" s="185" t="s">
        <v>26</v>
      </c>
      <c r="W42" s="185" t="s">
        <v>26</v>
      </c>
      <c r="X42" s="185" t="s">
        <v>26</v>
      </c>
      <c r="Y42" s="185" t="s">
        <v>26</v>
      </c>
      <c r="Z42" s="185" t="s">
        <v>26</v>
      </c>
      <c r="AA42" s="185" t="s">
        <v>26</v>
      </c>
      <c r="AB42" s="185" t="s">
        <v>26</v>
      </c>
      <c r="AC42" s="185" t="s">
        <v>26</v>
      </c>
      <c r="AD42" s="185" t="s">
        <v>26</v>
      </c>
      <c r="AE42" s="185" t="s">
        <v>26</v>
      </c>
      <c r="AF42" s="185" t="s">
        <v>26</v>
      </c>
    </row>
    <row r="43" spans="1:32" x14ac:dyDescent="0.2">
      <c r="A43" s="107">
        <f t="shared" si="1"/>
        <v>38</v>
      </c>
      <c r="B43" s="362">
        <v>0.1555</v>
      </c>
      <c r="C43" s="362">
        <v>0.157</v>
      </c>
      <c r="D43" s="362">
        <v>0.1585</v>
      </c>
      <c r="E43" s="362">
        <v>0.1595</v>
      </c>
      <c r="F43" s="362">
        <v>0.1605</v>
      </c>
      <c r="G43" s="362">
        <v>0.1615</v>
      </c>
      <c r="H43" s="362">
        <v>0.16250000000000001</v>
      </c>
      <c r="I43" s="362">
        <v>0.16350000000000001</v>
      </c>
      <c r="J43" s="185" t="s">
        <v>26</v>
      </c>
      <c r="K43" s="185" t="s">
        <v>26</v>
      </c>
      <c r="L43" s="185" t="s">
        <v>26</v>
      </c>
      <c r="M43" s="185" t="s">
        <v>26</v>
      </c>
      <c r="N43" s="185" t="s">
        <v>26</v>
      </c>
      <c r="O43" s="185" t="s">
        <v>26</v>
      </c>
      <c r="P43" s="185" t="s">
        <v>26</v>
      </c>
      <c r="Q43" s="185" t="s">
        <v>26</v>
      </c>
      <c r="R43" s="185" t="s">
        <v>26</v>
      </c>
      <c r="S43" s="185" t="s">
        <v>26</v>
      </c>
      <c r="T43" s="185" t="s">
        <v>26</v>
      </c>
      <c r="U43" s="185" t="s">
        <v>26</v>
      </c>
      <c r="V43" s="185" t="s">
        <v>26</v>
      </c>
      <c r="W43" s="185" t="s">
        <v>26</v>
      </c>
      <c r="X43" s="185" t="s">
        <v>26</v>
      </c>
      <c r="Y43" s="185" t="s">
        <v>26</v>
      </c>
      <c r="Z43" s="185" t="s">
        <v>26</v>
      </c>
      <c r="AA43" s="185" t="s">
        <v>26</v>
      </c>
      <c r="AB43" s="185" t="s">
        <v>26</v>
      </c>
      <c r="AC43" s="185" t="s">
        <v>26</v>
      </c>
      <c r="AD43" s="185" t="s">
        <v>26</v>
      </c>
      <c r="AE43" s="185" t="s">
        <v>26</v>
      </c>
      <c r="AF43" s="185" t="s">
        <v>26</v>
      </c>
    </row>
    <row r="44" spans="1:32" x14ac:dyDescent="0.2">
      <c r="A44" s="107">
        <f t="shared" si="1"/>
        <v>39</v>
      </c>
      <c r="B44" s="362">
        <v>0.157</v>
      </c>
      <c r="C44" s="362">
        <v>0.1585</v>
      </c>
      <c r="D44" s="362">
        <v>0.1595</v>
      </c>
      <c r="E44" s="362">
        <v>0.1605</v>
      </c>
      <c r="F44" s="362">
        <v>0.1615</v>
      </c>
      <c r="G44" s="362">
        <v>0.16250000000000001</v>
      </c>
      <c r="H44" s="362">
        <v>0.16350000000000001</v>
      </c>
      <c r="I44" s="185" t="s">
        <v>26</v>
      </c>
      <c r="J44" s="185" t="s">
        <v>26</v>
      </c>
      <c r="K44" s="185" t="s">
        <v>26</v>
      </c>
      <c r="L44" s="185" t="s">
        <v>26</v>
      </c>
      <c r="M44" s="185" t="s">
        <v>26</v>
      </c>
      <c r="N44" s="185" t="s">
        <v>26</v>
      </c>
      <c r="O44" s="185" t="s">
        <v>26</v>
      </c>
      <c r="P44" s="185" t="s">
        <v>26</v>
      </c>
      <c r="Q44" s="185" t="s">
        <v>26</v>
      </c>
      <c r="R44" s="185" t="s">
        <v>26</v>
      </c>
      <c r="S44" s="185" t="s">
        <v>26</v>
      </c>
      <c r="T44" s="185" t="s">
        <v>26</v>
      </c>
      <c r="U44" s="185" t="s">
        <v>26</v>
      </c>
      <c r="V44" s="185" t="s">
        <v>26</v>
      </c>
      <c r="W44" s="185" t="s">
        <v>26</v>
      </c>
      <c r="X44" s="185" t="s">
        <v>26</v>
      </c>
      <c r="Y44" s="185" t="s">
        <v>26</v>
      </c>
      <c r="Z44" s="185" t="s">
        <v>26</v>
      </c>
      <c r="AA44" s="185" t="s">
        <v>26</v>
      </c>
      <c r="AB44" s="185" t="s">
        <v>26</v>
      </c>
      <c r="AC44" s="185" t="s">
        <v>26</v>
      </c>
      <c r="AD44" s="185" t="s">
        <v>26</v>
      </c>
      <c r="AE44" s="185" t="s">
        <v>26</v>
      </c>
      <c r="AF44" s="185" t="s">
        <v>26</v>
      </c>
    </row>
    <row r="45" spans="1:32" x14ac:dyDescent="0.2">
      <c r="A45" s="107">
        <f t="shared" si="1"/>
        <v>40</v>
      </c>
      <c r="B45" s="362">
        <v>0.1585</v>
      </c>
      <c r="C45" s="362">
        <v>0.1595</v>
      </c>
      <c r="D45" s="362">
        <v>0.1605</v>
      </c>
      <c r="E45" s="362">
        <v>0.1615</v>
      </c>
      <c r="F45" s="362">
        <v>0.16250000000000001</v>
      </c>
      <c r="G45" s="362">
        <v>0.16350000000000001</v>
      </c>
      <c r="H45" s="185" t="s">
        <v>26</v>
      </c>
      <c r="I45" s="185" t="s">
        <v>26</v>
      </c>
      <c r="J45" s="185" t="s">
        <v>26</v>
      </c>
      <c r="K45" s="185" t="s">
        <v>26</v>
      </c>
      <c r="L45" s="185" t="s">
        <v>26</v>
      </c>
      <c r="M45" s="185" t="s">
        <v>26</v>
      </c>
      <c r="N45" s="185" t="s">
        <v>26</v>
      </c>
      <c r="O45" s="185" t="s">
        <v>26</v>
      </c>
      <c r="P45" s="185" t="s">
        <v>26</v>
      </c>
      <c r="Q45" s="185" t="s">
        <v>26</v>
      </c>
      <c r="R45" s="185" t="s">
        <v>26</v>
      </c>
      <c r="S45" s="185" t="s">
        <v>26</v>
      </c>
      <c r="T45" s="185" t="s">
        <v>26</v>
      </c>
      <c r="U45" s="185" t="s">
        <v>26</v>
      </c>
      <c r="V45" s="185" t="s">
        <v>26</v>
      </c>
      <c r="W45" s="185" t="s">
        <v>26</v>
      </c>
      <c r="X45" s="185" t="s">
        <v>26</v>
      </c>
      <c r="Y45" s="185" t="s">
        <v>26</v>
      </c>
      <c r="Z45" s="185" t="s">
        <v>26</v>
      </c>
      <c r="AA45" s="185" t="s">
        <v>26</v>
      </c>
      <c r="AB45" s="185" t="s">
        <v>26</v>
      </c>
      <c r="AC45" s="185" t="s">
        <v>26</v>
      </c>
      <c r="AD45" s="185" t="s">
        <v>26</v>
      </c>
      <c r="AE45" s="185" t="s">
        <v>26</v>
      </c>
      <c r="AF45" s="185" t="s">
        <v>26</v>
      </c>
    </row>
    <row r="46" spans="1:32" x14ac:dyDescent="0.2">
      <c r="A46" s="107">
        <f t="shared" si="1"/>
        <v>41</v>
      </c>
      <c r="B46" s="362">
        <v>0.1595</v>
      </c>
      <c r="C46" s="362">
        <v>0.1605</v>
      </c>
      <c r="D46" s="362">
        <v>0.1615</v>
      </c>
      <c r="E46" s="362">
        <v>0.16250000000000001</v>
      </c>
      <c r="F46" s="362">
        <v>0.16350000000000001</v>
      </c>
      <c r="G46" s="185" t="s">
        <v>26</v>
      </c>
      <c r="H46" s="185" t="s">
        <v>26</v>
      </c>
      <c r="I46" s="185" t="s">
        <v>26</v>
      </c>
      <c r="J46" s="185" t="s">
        <v>26</v>
      </c>
      <c r="K46" s="185" t="s">
        <v>26</v>
      </c>
      <c r="L46" s="185" t="s">
        <v>26</v>
      </c>
      <c r="M46" s="185" t="s">
        <v>26</v>
      </c>
      <c r="N46" s="185" t="s">
        <v>26</v>
      </c>
      <c r="O46" s="185" t="s">
        <v>26</v>
      </c>
      <c r="P46" s="185" t="s">
        <v>26</v>
      </c>
      <c r="Q46" s="185" t="s">
        <v>26</v>
      </c>
      <c r="R46" s="185" t="s">
        <v>26</v>
      </c>
      <c r="S46" s="185" t="s">
        <v>26</v>
      </c>
      <c r="T46" s="185" t="s">
        <v>26</v>
      </c>
      <c r="U46" s="185" t="s">
        <v>26</v>
      </c>
      <c r="V46" s="185" t="s">
        <v>26</v>
      </c>
      <c r="W46" s="185" t="s">
        <v>26</v>
      </c>
      <c r="X46" s="185" t="s">
        <v>26</v>
      </c>
      <c r="Y46" s="185" t="s">
        <v>26</v>
      </c>
      <c r="Z46" s="185" t="s">
        <v>26</v>
      </c>
      <c r="AA46" s="185" t="s">
        <v>26</v>
      </c>
      <c r="AB46" s="185" t="s">
        <v>26</v>
      </c>
      <c r="AC46" s="185" t="s">
        <v>26</v>
      </c>
      <c r="AD46" s="185" t="s">
        <v>26</v>
      </c>
      <c r="AE46" s="185" t="s">
        <v>26</v>
      </c>
      <c r="AF46" s="185" t="s">
        <v>26</v>
      </c>
    </row>
    <row r="47" spans="1:32" x14ac:dyDescent="0.2">
      <c r="A47" s="107">
        <f t="shared" si="1"/>
        <v>42</v>
      </c>
      <c r="B47" s="362">
        <v>0.1605</v>
      </c>
      <c r="C47" s="362">
        <v>0.1615</v>
      </c>
      <c r="D47" s="362">
        <v>0.16250000000000001</v>
      </c>
      <c r="E47" s="362">
        <v>0.16350000000000001</v>
      </c>
      <c r="F47" s="185" t="s">
        <v>26</v>
      </c>
      <c r="G47" s="185" t="s">
        <v>26</v>
      </c>
      <c r="H47" s="185" t="s">
        <v>26</v>
      </c>
      <c r="I47" s="185" t="s">
        <v>26</v>
      </c>
      <c r="J47" s="185" t="s">
        <v>26</v>
      </c>
      <c r="K47" s="185" t="s">
        <v>26</v>
      </c>
      <c r="L47" s="185" t="s">
        <v>26</v>
      </c>
      <c r="M47" s="185" t="s">
        <v>26</v>
      </c>
      <c r="N47" s="185" t="s">
        <v>26</v>
      </c>
      <c r="O47" s="185" t="s">
        <v>26</v>
      </c>
      <c r="P47" s="185" t="s">
        <v>26</v>
      </c>
      <c r="Q47" s="185" t="s">
        <v>26</v>
      </c>
      <c r="R47" s="185" t="s">
        <v>26</v>
      </c>
      <c r="S47" s="185" t="s">
        <v>26</v>
      </c>
      <c r="T47" s="185" t="s">
        <v>26</v>
      </c>
      <c r="U47" s="185" t="s">
        <v>26</v>
      </c>
      <c r="V47" s="185" t="s">
        <v>26</v>
      </c>
      <c r="W47" s="185" t="s">
        <v>26</v>
      </c>
      <c r="X47" s="185" t="s">
        <v>26</v>
      </c>
      <c r="Y47" s="185" t="s">
        <v>26</v>
      </c>
      <c r="Z47" s="185" t="s">
        <v>26</v>
      </c>
      <c r="AA47" s="185" t="s">
        <v>26</v>
      </c>
      <c r="AB47" s="185" t="s">
        <v>26</v>
      </c>
      <c r="AC47" s="185" t="s">
        <v>26</v>
      </c>
      <c r="AD47" s="185" t="s">
        <v>26</v>
      </c>
      <c r="AE47" s="185" t="s">
        <v>26</v>
      </c>
      <c r="AF47" s="185" t="s">
        <v>26</v>
      </c>
    </row>
    <row r="48" spans="1:32" x14ac:dyDescent="0.2">
      <c r="A48" s="107">
        <f t="shared" si="1"/>
        <v>43</v>
      </c>
      <c r="B48" s="362">
        <v>0.1615</v>
      </c>
      <c r="C48" s="362">
        <v>0.16250000000000001</v>
      </c>
      <c r="D48" s="362">
        <v>0.16350000000000001</v>
      </c>
      <c r="E48" s="185" t="s">
        <v>26</v>
      </c>
      <c r="F48" s="185" t="s">
        <v>26</v>
      </c>
      <c r="G48" s="185" t="s">
        <v>26</v>
      </c>
      <c r="H48" s="185" t="s">
        <v>26</v>
      </c>
      <c r="I48" s="185" t="s">
        <v>26</v>
      </c>
      <c r="J48" s="185" t="s">
        <v>26</v>
      </c>
      <c r="K48" s="185" t="s">
        <v>26</v>
      </c>
      <c r="L48" s="185" t="s">
        <v>26</v>
      </c>
      <c r="M48" s="185" t="s">
        <v>26</v>
      </c>
      <c r="N48" s="185" t="s">
        <v>26</v>
      </c>
      <c r="O48" s="185" t="s">
        <v>26</v>
      </c>
      <c r="P48" s="185" t="s">
        <v>26</v>
      </c>
      <c r="Q48" s="185" t="s">
        <v>26</v>
      </c>
      <c r="R48" s="185" t="s">
        <v>26</v>
      </c>
      <c r="S48" s="185" t="s">
        <v>26</v>
      </c>
      <c r="T48" s="185" t="s">
        <v>26</v>
      </c>
      <c r="U48" s="185" t="s">
        <v>26</v>
      </c>
      <c r="V48" s="185" t="s">
        <v>26</v>
      </c>
      <c r="W48" s="185" t="s">
        <v>26</v>
      </c>
      <c r="X48" s="185" t="s">
        <v>26</v>
      </c>
      <c r="Y48" s="185" t="s">
        <v>26</v>
      </c>
      <c r="Z48" s="185" t="s">
        <v>26</v>
      </c>
      <c r="AA48" s="185" t="s">
        <v>26</v>
      </c>
      <c r="AB48" s="185" t="s">
        <v>26</v>
      </c>
      <c r="AC48" s="185" t="s">
        <v>26</v>
      </c>
      <c r="AD48" s="185" t="s">
        <v>26</v>
      </c>
      <c r="AE48" s="185" t="s">
        <v>26</v>
      </c>
      <c r="AF48" s="185" t="s">
        <v>26</v>
      </c>
    </row>
    <row r="49" spans="1:33" x14ac:dyDescent="0.2">
      <c r="A49" s="107">
        <f t="shared" si="1"/>
        <v>44</v>
      </c>
      <c r="B49" s="362">
        <v>0.16250000000000001</v>
      </c>
      <c r="C49" s="362">
        <v>0.16350000000000001</v>
      </c>
      <c r="D49" s="185" t="s">
        <v>26</v>
      </c>
      <c r="E49" s="185" t="s">
        <v>26</v>
      </c>
      <c r="F49" s="185" t="s">
        <v>26</v>
      </c>
      <c r="G49" s="185" t="s">
        <v>26</v>
      </c>
      <c r="H49" s="185" t="s">
        <v>26</v>
      </c>
      <c r="I49" s="185" t="s">
        <v>26</v>
      </c>
      <c r="J49" s="185" t="s">
        <v>26</v>
      </c>
      <c r="K49" s="185" t="s">
        <v>26</v>
      </c>
      <c r="L49" s="185" t="s">
        <v>26</v>
      </c>
      <c r="M49" s="185" t="s">
        <v>26</v>
      </c>
      <c r="N49" s="185" t="s">
        <v>26</v>
      </c>
      <c r="O49" s="185" t="s">
        <v>26</v>
      </c>
      <c r="P49" s="185" t="s">
        <v>26</v>
      </c>
      <c r="Q49" s="185" t="s">
        <v>26</v>
      </c>
      <c r="R49" s="185" t="s">
        <v>26</v>
      </c>
      <c r="S49" s="185" t="s">
        <v>26</v>
      </c>
      <c r="T49" s="185" t="s">
        <v>26</v>
      </c>
      <c r="U49" s="185" t="s">
        <v>26</v>
      </c>
      <c r="V49" s="185" t="s">
        <v>26</v>
      </c>
      <c r="W49" s="185" t="s">
        <v>26</v>
      </c>
      <c r="X49" s="185" t="s">
        <v>26</v>
      </c>
      <c r="Y49" s="185" t="s">
        <v>26</v>
      </c>
      <c r="Z49" s="185" t="s">
        <v>26</v>
      </c>
      <c r="AA49" s="185" t="s">
        <v>26</v>
      </c>
      <c r="AB49" s="185" t="s">
        <v>26</v>
      </c>
      <c r="AC49" s="185" t="s">
        <v>26</v>
      </c>
      <c r="AD49" s="185" t="s">
        <v>26</v>
      </c>
      <c r="AE49" s="185" t="s">
        <v>26</v>
      </c>
      <c r="AF49" s="185" t="s">
        <v>26</v>
      </c>
    </row>
    <row r="50" spans="1:33" x14ac:dyDescent="0.2">
      <c r="A50" s="107">
        <f t="shared" si="1"/>
        <v>45</v>
      </c>
      <c r="B50" s="362">
        <v>0.16350000000000001</v>
      </c>
      <c r="C50" s="185" t="s">
        <v>26</v>
      </c>
      <c r="D50" s="185" t="s">
        <v>26</v>
      </c>
      <c r="E50" s="185" t="s">
        <v>26</v>
      </c>
      <c r="F50" s="185" t="s">
        <v>26</v>
      </c>
      <c r="G50" s="185" t="s">
        <v>26</v>
      </c>
      <c r="H50" s="185" t="s">
        <v>26</v>
      </c>
      <c r="I50" s="185" t="s">
        <v>26</v>
      </c>
      <c r="J50" s="185" t="s">
        <v>26</v>
      </c>
      <c r="K50" s="185" t="s">
        <v>26</v>
      </c>
      <c r="L50" s="185" t="s">
        <v>26</v>
      </c>
      <c r="M50" s="185" t="s">
        <v>26</v>
      </c>
      <c r="N50" s="185" t="s">
        <v>26</v>
      </c>
      <c r="O50" s="185" t="s">
        <v>26</v>
      </c>
      <c r="P50" s="185" t="s">
        <v>26</v>
      </c>
      <c r="Q50" s="185" t="s">
        <v>26</v>
      </c>
      <c r="R50" s="185" t="s">
        <v>26</v>
      </c>
      <c r="S50" s="185" t="s">
        <v>26</v>
      </c>
      <c r="T50" s="185" t="s">
        <v>26</v>
      </c>
      <c r="U50" s="185" t="s">
        <v>26</v>
      </c>
      <c r="V50" s="185" t="s">
        <v>26</v>
      </c>
      <c r="W50" s="185" t="s">
        <v>26</v>
      </c>
      <c r="X50" s="185" t="s">
        <v>26</v>
      </c>
      <c r="Y50" s="185" t="s">
        <v>26</v>
      </c>
      <c r="Z50" s="185" t="s">
        <v>26</v>
      </c>
      <c r="AA50" s="185" t="s">
        <v>26</v>
      </c>
      <c r="AB50" s="185" t="s">
        <v>26</v>
      </c>
      <c r="AC50" s="185" t="s">
        <v>26</v>
      </c>
      <c r="AD50" s="185" t="s">
        <v>26</v>
      </c>
      <c r="AE50" s="185" t="s">
        <v>26</v>
      </c>
      <c r="AF50" s="185" t="s">
        <v>26</v>
      </c>
    </row>
    <row r="51" spans="1:33" x14ac:dyDescent="0.2">
      <c r="B51" s="186"/>
      <c r="C51" s="187"/>
      <c r="D51" s="186"/>
      <c r="E51" s="186"/>
      <c r="F51" s="188"/>
      <c r="G51" s="189"/>
      <c r="H51" s="187"/>
      <c r="I51" s="187"/>
      <c r="J51" s="187"/>
      <c r="K51" s="187"/>
      <c r="L51" s="187"/>
      <c r="M51" s="187"/>
      <c r="N51" s="187"/>
      <c r="O51" s="187"/>
      <c r="P51" s="187"/>
      <c r="Q51" s="187"/>
      <c r="R51" s="187"/>
      <c r="S51" s="190"/>
      <c r="T51" s="187"/>
      <c r="U51" s="187"/>
      <c r="V51" s="187"/>
      <c r="W51" s="187"/>
      <c r="X51" s="187"/>
      <c r="Y51" s="187"/>
      <c r="Z51" s="187"/>
      <c r="AA51" s="187"/>
      <c r="AB51" s="187"/>
      <c r="AC51" s="187"/>
      <c r="AD51" s="187"/>
      <c r="AE51" s="187"/>
      <c r="AF51" s="187"/>
    </row>
    <row r="52" spans="1:33" x14ac:dyDescent="0.2">
      <c r="B52" s="186"/>
      <c r="C52" s="187"/>
      <c r="D52" s="191"/>
      <c r="E52" s="191"/>
      <c r="F52" s="192" t="s">
        <v>127</v>
      </c>
      <c r="G52" s="193">
        <v>25000</v>
      </c>
      <c r="H52" s="187"/>
      <c r="I52" s="187"/>
      <c r="J52" s="187"/>
      <c r="K52" s="187"/>
      <c r="L52" s="187"/>
      <c r="M52" s="187"/>
      <c r="N52" s="187"/>
      <c r="O52" s="187"/>
      <c r="P52" s="187"/>
      <c r="Q52" s="187"/>
      <c r="R52" s="187"/>
      <c r="S52" s="190"/>
      <c r="T52" s="187"/>
      <c r="U52" s="187"/>
      <c r="V52" s="187"/>
      <c r="W52" s="187"/>
      <c r="X52" s="187"/>
      <c r="Y52" s="187"/>
      <c r="Z52" s="187"/>
      <c r="AA52" s="187"/>
      <c r="AB52" s="187"/>
      <c r="AC52" s="187"/>
      <c r="AD52" s="187"/>
      <c r="AE52" s="187"/>
      <c r="AF52" s="187"/>
    </row>
    <row r="53" spans="1:33" x14ac:dyDescent="0.2">
      <c r="B53" s="186"/>
      <c r="C53" s="186"/>
      <c r="D53" s="186"/>
      <c r="E53" s="186"/>
      <c r="F53" s="186"/>
      <c r="G53" s="186"/>
      <c r="H53" s="186"/>
      <c r="I53" s="186"/>
      <c r="J53" s="186"/>
      <c r="K53" s="186"/>
      <c r="L53" s="186"/>
      <c r="M53" s="186"/>
      <c r="N53" s="186"/>
      <c r="O53" s="186"/>
      <c r="P53" s="186"/>
      <c r="Q53" s="186"/>
      <c r="R53" s="186"/>
      <c r="S53" s="256" t="s">
        <v>128</v>
      </c>
      <c r="T53" s="186"/>
      <c r="U53" s="186"/>
      <c r="V53" s="186"/>
      <c r="W53" s="186"/>
      <c r="X53" s="186"/>
      <c r="Y53" s="186"/>
      <c r="Z53" s="186"/>
      <c r="AA53" s="186"/>
      <c r="AB53" s="186"/>
      <c r="AC53" s="186"/>
      <c r="AD53" s="186"/>
      <c r="AE53" s="186"/>
      <c r="AF53" s="186"/>
    </row>
    <row r="54" spans="1:33" x14ac:dyDescent="0.2">
      <c r="B54" s="192"/>
      <c r="C54" s="192" t="s">
        <v>122</v>
      </c>
      <c r="D54" s="196">
        <f>'Single Life Calculator'!$E$5</f>
        <v>55</v>
      </c>
      <c r="E54" s="191"/>
      <c r="F54" s="192" t="s">
        <v>123</v>
      </c>
      <c r="G54" s="193">
        <f>IF('Single Life Calculator'!E7&gt;24999,'Single Life Calculator'!E7,0)</f>
        <v>100000</v>
      </c>
      <c r="H54" s="191"/>
      <c r="I54" s="192" t="s">
        <v>124</v>
      </c>
      <c r="J54" s="196">
        <f>'Single Life Calculator'!$E$8</f>
        <v>10</v>
      </c>
      <c r="K54" s="191"/>
      <c r="L54" s="192" t="s">
        <v>111</v>
      </c>
      <c r="M54" s="197">
        <f>HLOOKUP($D$54,$B$4:$AF$50,($J$54+2),FALSE)</f>
        <v>0.1105</v>
      </c>
      <c r="N54" s="186"/>
      <c r="O54" s="191"/>
      <c r="P54" s="191"/>
      <c r="Q54" s="192" t="s">
        <v>125</v>
      </c>
      <c r="R54" s="193">
        <f>G54*M54</f>
        <v>11050</v>
      </c>
      <c r="S54" s="193">
        <f>IF(R54=0,"N/A",R54)</f>
        <v>11050</v>
      </c>
      <c r="T54" s="186"/>
      <c r="U54" s="186"/>
      <c r="V54" s="186"/>
      <c r="W54" s="186"/>
      <c r="X54" s="186"/>
      <c r="Y54" s="186"/>
      <c r="Z54" s="186"/>
      <c r="AA54" s="186"/>
      <c r="AB54" s="186"/>
      <c r="AC54" s="186"/>
      <c r="AD54" s="186"/>
      <c r="AE54" s="186"/>
      <c r="AF54" s="186"/>
    </row>
    <row r="55" spans="1:33" x14ac:dyDescent="0.2">
      <c r="B55" s="186"/>
      <c r="C55" s="186"/>
      <c r="D55" s="186"/>
      <c r="E55" s="186"/>
      <c r="F55" s="186"/>
      <c r="G55" s="186"/>
      <c r="H55" s="186"/>
      <c r="I55" s="186"/>
      <c r="J55" s="186"/>
      <c r="K55" s="186"/>
      <c r="L55" s="186"/>
      <c r="M55" s="186"/>
      <c r="N55" s="186"/>
      <c r="O55" s="186"/>
      <c r="P55" s="186"/>
      <c r="Q55" s="186"/>
      <c r="R55" s="186"/>
      <c r="S55" s="198"/>
      <c r="T55" s="186"/>
      <c r="U55" s="186"/>
      <c r="V55" s="186"/>
      <c r="W55" s="186"/>
      <c r="X55" s="186"/>
      <c r="Y55" s="186"/>
      <c r="Z55" s="186"/>
      <c r="AA55" s="186"/>
      <c r="AB55" s="186"/>
      <c r="AC55" s="186"/>
      <c r="AD55" s="186"/>
      <c r="AE55" s="186"/>
      <c r="AF55" s="186"/>
    </row>
    <row r="56" spans="1:33" x14ac:dyDescent="0.2">
      <c r="A56" s="104" t="s">
        <v>121</v>
      </c>
      <c r="B56" s="187"/>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row>
    <row r="57" spans="1:33" x14ac:dyDescent="0.2">
      <c r="B57" s="460" t="s">
        <v>120</v>
      </c>
      <c r="C57" s="460"/>
      <c r="D57" s="460"/>
      <c r="E57" s="460"/>
      <c r="F57" s="460"/>
      <c r="G57" s="460"/>
      <c r="H57" s="460"/>
      <c r="I57" s="460"/>
      <c r="J57" s="460"/>
      <c r="K57" s="460"/>
      <c r="L57" s="460"/>
      <c r="M57" s="460"/>
      <c r="N57" s="460"/>
      <c r="O57" s="460"/>
      <c r="P57" s="460"/>
      <c r="Q57" s="460"/>
      <c r="R57" s="460"/>
      <c r="S57" s="460"/>
      <c r="T57" s="460"/>
      <c r="U57" s="460"/>
      <c r="V57" s="460"/>
      <c r="W57" s="460"/>
      <c r="X57" s="460"/>
      <c r="Y57" s="460"/>
      <c r="Z57" s="460"/>
      <c r="AA57" s="460"/>
      <c r="AB57" s="460"/>
      <c r="AC57" s="460"/>
      <c r="AD57" s="460"/>
      <c r="AE57" s="460"/>
      <c r="AF57" s="460"/>
    </row>
    <row r="58" spans="1:33" x14ac:dyDescent="0.2">
      <c r="A58" s="105" t="s">
        <v>119</v>
      </c>
      <c r="B58" s="107">
        <v>50</v>
      </c>
      <c r="C58" s="107">
        <f>B58+1</f>
        <v>51</v>
      </c>
      <c r="D58" s="107">
        <f t="shared" ref="D58:AF58" si="2">C58+1</f>
        <v>52</v>
      </c>
      <c r="E58" s="107">
        <f t="shared" si="2"/>
        <v>53</v>
      </c>
      <c r="F58" s="107">
        <f t="shared" si="2"/>
        <v>54</v>
      </c>
      <c r="G58" s="107">
        <f t="shared" si="2"/>
        <v>55</v>
      </c>
      <c r="H58" s="107">
        <f t="shared" si="2"/>
        <v>56</v>
      </c>
      <c r="I58" s="107">
        <f t="shared" si="2"/>
        <v>57</v>
      </c>
      <c r="J58" s="107">
        <f t="shared" si="2"/>
        <v>58</v>
      </c>
      <c r="K58" s="107">
        <f t="shared" si="2"/>
        <v>59</v>
      </c>
      <c r="L58" s="107">
        <f t="shared" si="2"/>
        <v>60</v>
      </c>
      <c r="M58" s="107">
        <f t="shared" si="2"/>
        <v>61</v>
      </c>
      <c r="N58" s="107">
        <f t="shared" si="2"/>
        <v>62</v>
      </c>
      <c r="O58" s="107">
        <f t="shared" si="2"/>
        <v>63</v>
      </c>
      <c r="P58" s="107">
        <f t="shared" si="2"/>
        <v>64</v>
      </c>
      <c r="Q58" s="107">
        <v>65</v>
      </c>
      <c r="R58" s="107">
        <v>66</v>
      </c>
      <c r="S58" s="107">
        <f t="shared" si="2"/>
        <v>67</v>
      </c>
      <c r="T58" s="107">
        <f t="shared" si="2"/>
        <v>68</v>
      </c>
      <c r="U58" s="107">
        <f t="shared" si="2"/>
        <v>69</v>
      </c>
      <c r="V58" s="107">
        <f t="shared" si="2"/>
        <v>70</v>
      </c>
      <c r="W58" s="107">
        <f t="shared" si="2"/>
        <v>71</v>
      </c>
      <c r="X58" s="107">
        <f t="shared" si="2"/>
        <v>72</v>
      </c>
      <c r="Y58" s="107">
        <f t="shared" si="2"/>
        <v>73</v>
      </c>
      <c r="Z58" s="107">
        <f t="shared" si="2"/>
        <v>74</v>
      </c>
      <c r="AA58" s="107">
        <f t="shared" si="2"/>
        <v>75</v>
      </c>
      <c r="AB58" s="107">
        <f t="shared" si="2"/>
        <v>76</v>
      </c>
      <c r="AC58" s="107">
        <f t="shared" si="2"/>
        <v>77</v>
      </c>
      <c r="AD58" s="107">
        <f t="shared" si="2"/>
        <v>78</v>
      </c>
      <c r="AE58" s="107">
        <f t="shared" si="2"/>
        <v>79</v>
      </c>
      <c r="AF58" s="107">
        <f t="shared" si="2"/>
        <v>80</v>
      </c>
      <c r="AG58" s="106"/>
    </row>
    <row r="59" spans="1:33" x14ac:dyDescent="0.2">
      <c r="A59" s="107">
        <v>0</v>
      </c>
      <c r="B59" s="185" t="s">
        <v>26</v>
      </c>
      <c r="C59" s="185" t="s">
        <v>26</v>
      </c>
      <c r="D59" s="185" t="s">
        <v>26</v>
      </c>
      <c r="E59" s="185" t="s">
        <v>26</v>
      </c>
      <c r="F59" s="185" t="s">
        <v>26</v>
      </c>
      <c r="G59" s="185" t="s">
        <v>26</v>
      </c>
      <c r="H59" s="185" t="s">
        <v>26</v>
      </c>
      <c r="I59" s="185" t="s">
        <v>26</v>
      </c>
      <c r="J59" s="361">
        <v>5.8500000000000003E-2</v>
      </c>
      <c r="K59" s="361">
        <v>5.9500000000000004E-2</v>
      </c>
      <c r="L59" s="361">
        <v>6.1000000000000006E-2</v>
      </c>
      <c r="M59" s="361">
        <v>6.2000000000000006E-2</v>
      </c>
      <c r="N59" s="361">
        <v>6.3E-2</v>
      </c>
      <c r="O59" s="361">
        <v>6.4000000000000001E-2</v>
      </c>
      <c r="P59" s="361">
        <v>6.5000000000000002E-2</v>
      </c>
      <c r="Q59" s="361">
        <v>6.8499999999999991E-2</v>
      </c>
      <c r="R59" s="361">
        <v>6.9499999999999992E-2</v>
      </c>
      <c r="S59" s="361">
        <v>7.0999999999999994E-2</v>
      </c>
      <c r="T59" s="361">
        <v>7.2499999999999995E-2</v>
      </c>
      <c r="U59" s="361">
        <v>7.3999999999999996E-2</v>
      </c>
      <c r="V59" s="361">
        <v>7.5999999999999998E-2</v>
      </c>
      <c r="W59" s="361">
        <v>7.6999999999999999E-2</v>
      </c>
      <c r="X59" s="361">
        <v>7.8E-2</v>
      </c>
      <c r="Y59" s="361">
        <v>7.9000000000000001E-2</v>
      </c>
      <c r="Z59" s="361">
        <v>7.9500000000000001E-2</v>
      </c>
      <c r="AA59" s="361">
        <v>0.08</v>
      </c>
      <c r="AB59" s="361">
        <v>8.0500000000000002E-2</v>
      </c>
      <c r="AC59" s="361">
        <v>8.0999999999999989E-2</v>
      </c>
      <c r="AD59" s="361">
        <v>8.1499999999999989E-2</v>
      </c>
      <c r="AE59" s="361">
        <v>8.199999999999999E-2</v>
      </c>
      <c r="AF59" s="361">
        <v>8.249999999999999E-2</v>
      </c>
    </row>
    <row r="60" spans="1:33" x14ac:dyDescent="0.2">
      <c r="A60" s="107">
        <v>1</v>
      </c>
      <c r="B60" s="185" t="s">
        <v>26</v>
      </c>
      <c r="C60" s="185" t="s">
        <v>26</v>
      </c>
      <c r="D60" s="185" t="s">
        <v>26</v>
      </c>
      <c r="E60" s="185" t="s">
        <v>26</v>
      </c>
      <c r="F60" s="185" t="s">
        <v>26</v>
      </c>
      <c r="G60" s="185" t="s">
        <v>26</v>
      </c>
      <c r="H60" s="185" t="s">
        <v>26</v>
      </c>
      <c r="I60" s="361">
        <v>6.25E-2</v>
      </c>
      <c r="J60" s="361">
        <v>6.3500000000000001E-2</v>
      </c>
      <c r="K60" s="361">
        <v>6.4500000000000002E-2</v>
      </c>
      <c r="L60" s="361">
        <v>6.5499999999999989E-2</v>
      </c>
      <c r="M60" s="361">
        <v>6.699999999999999E-2</v>
      </c>
      <c r="N60" s="361">
        <v>6.7999999999999991E-2</v>
      </c>
      <c r="O60" s="361">
        <v>6.8999999999999992E-2</v>
      </c>
      <c r="P60" s="361">
        <v>7.0499999999999993E-2</v>
      </c>
      <c r="Q60" s="361">
        <v>7.4499999999999997E-2</v>
      </c>
      <c r="R60" s="361">
        <v>7.5499999999999998E-2</v>
      </c>
      <c r="S60" s="361">
        <v>7.6499999999999999E-2</v>
      </c>
      <c r="T60" s="361">
        <v>7.7499999999999999E-2</v>
      </c>
      <c r="U60" s="361">
        <v>0.08</v>
      </c>
      <c r="V60" s="361">
        <v>8.199999999999999E-2</v>
      </c>
      <c r="W60" s="361">
        <v>8.3499999999999991E-2</v>
      </c>
      <c r="X60" s="361">
        <v>8.4499999999999992E-2</v>
      </c>
      <c r="Y60" s="361">
        <v>8.5499999999999993E-2</v>
      </c>
      <c r="Z60" s="361">
        <v>8.6499999999999994E-2</v>
      </c>
      <c r="AA60" s="361">
        <v>8.6999999999999994E-2</v>
      </c>
      <c r="AB60" s="361">
        <v>8.7499999999999994E-2</v>
      </c>
      <c r="AC60" s="361">
        <v>8.7999999999999995E-2</v>
      </c>
      <c r="AD60" s="361">
        <v>8.8499999999999995E-2</v>
      </c>
      <c r="AE60" s="361">
        <v>8.8999999999999996E-2</v>
      </c>
      <c r="AF60" s="361">
        <v>8.9499999999999996E-2</v>
      </c>
    </row>
    <row r="61" spans="1:33" x14ac:dyDescent="0.2">
      <c r="A61" s="107">
        <f>A60+1</f>
        <v>2</v>
      </c>
      <c r="B61" s="185" t="s">
        <v>26</v>
      </c>
      <c r="C61" s="185" t="s">
        <v>26</v>
      </c>
      <c r="D61" s="185" t="s">
        <v>26</v>
      </c>
      <c r="E61" s="185" t="s">
        <v>26</v>
      </c>
      <c r="F61" s="185" t="s">
        <v>26</v>
      </c>
      <c r="G61" s="185" t="s">
        <v>26</v>
      </c>
      <c r="H61" s="361">
        <v>6.5999999999999989E-2</v>
      </c>
      <c r="I61" s="361">
        <v>6.699999999999999E-2</v>
      </c>
      <c r="J61" s="361">
        <v>6.7999999999999991E-2</v>
      </c>
      <c r="K61" s="361">
        <v>6.9499999999999992E-2</v>
      </c>
      <c r="L61" s="361">
        <v>7.0499999999999993E-2</v>
      </c>
      <c r="M61" s="361">
        <v>7.1499999999999994E-2</v>
      </c>
      <c r="N61" s="361">
        <v>7.2999999999999995E-2</v>
      </c>
      <c r="O61" s="361">
        <v>7.4999999999999997E-2</v>
      </c>
      <c r="P61" s="361">
        <v>7.5999999999999998E-2</v>
      </c>
      <c r="Q61" s="361">
        <v>7.6999999999999999E-2</v>
      </c>
      <c r="R61" s="361">
        <v>7.8E-2</v>
      </c>
      <c r="S61" s="361">
        <v>7.9500000000000001E-2</v>
      </c>
      <c r="T61" s="361">
        <v>8.199999999999999E-2</v>
      </c>
      <c r="U61" s="361">
        <v>8.3499999999999991E-2</v>
      </c>
      <c r="V61" s="361">
        <v>8.7499999999999994E-2</v>
      </c>
      <c r="W61" s="361">
        <v>8.8499999999999995E-2</v>
      </c>
      <c r="X61" s="361">
        <v>0.09</v>
      </c>
      <c r="Y61" s="361">
        <v>9.0999999999999998E-2</v>
      </c>
      <c r="Z61" s="361">
        <v>9.1999999999999998E-2</v>
      </c>
      <c r="AA61" s="361">
        <v>9.2499999999999999E-2</v>
      </c>
      <c r="AB61" s="361">
        <v>9.2999999999999999E-2</v>
      </c>
      <c r="AC61" s="361">
        <v>9.35E-2</v>
      </c>
      <c r="AD61" s="361">
        <v>9.4E-2</v>
      </c>
      <c r="AE61" s="361">
        <v>9.4500000000000001E-2</v>
      </c>
      <c r="AF61" s="361">
        <v>9.5000000000000001E-2</v>
      </c>
    </row>
    <row r="62" spans="1:33" x14ac:dyDescent="0.2">
      <c r="A62" s="107">
        <f t="shared" ref="A62:A104" si="3">A61+1</f>
        <v>3</v>
      </c>
      <c r="B62" s="185" t="s">
        <v>26</v>
      </c>
      <c r="C62" s="185" t="s">
        <v>26</v>
      </c>
      <c r="D62" s="185" t="s">
        <v>26</v>
      </c>
      <c r="E62" s="185" t="s">
        <v>26</v>
      </c>
      <c r="F62" s="185" t="s">
        <v>26</v>
      </c>
      <c r="G62" s="361">
        <v>6.8999999999999992E-2</v>
      </c>
      <c r="H62" s="361">
        <v>7.0499999999999993E-2</v>
      </c>
      <c r="I62" s="361">
        <v>7.1999999999999995E-2</v>
      </c>
      <c r="J62" s="361">
        <v>7.2999999999999995E-2</v>
      </c>
      <c r="K62" s="361">
        <v>7.3999999999999996E-2</v>
      </c>
      <c r="L62" s="361">
        <v>7.5499999999999998E-2</v>
      </c>
      <c r="M62" s="361">
        <v>7.6999999999999999E-2</v>
      </c>
      <c r="N62" s="361">
        <v>7.85E-2</v>
      </c>
      <c r="O62" s="361">
        <v>7.9999999999999988E-2</v>
      </c>
      <c r="P62" s="361">
        <v>8.1499999999999989E-2</v>
      </c>
      <c r="Q62" s="361">
        <v>8.249999999999999E-2</v>
      </c>
      <c r="R62" s="361">
        <v>8.3499999999999991E-2</v>
      </c>
      <c r="S62" s="361">
        <v>8.4999999999999992E-2</v>
      </c>
      <c r="T62" s="361">
        <v>8.6999999999999994E-2</v>
      </c>
      <c r="U62" s="361">
        <v>8.7999999999999995E-2</v>
      </c>
      <c r="V62" s="361">
        <v>8.9499999999999996E-2</v>
      </c>
      <c r="W62" s="361">
        <v>9.0499999999999997E-2</v>
      </c>
      <c r="X62" s="361">
        <v>9.1999999999999998E-2</v>
      </c>
      <c r="Y62" s="361">
        <v>9.2999999999999999E-2</v>
      </c>
      <c r="Z62" s="361">
        <v>9.4500000000000001E-2</v>
      </c>
      <c r="AA62" s="361">
        <v>9.5499999999999988E-2</v>
      </c>
      <c r="AB62" s="361">
        <v>9.6499999999999989E-2</v>
      </c>
      <c r="AC62" s="361">
        <v>9.7499999999999989E-2</v>
      </c>
      <c r="AD62" s="361">
        <v>9.849999999999999E-2</v>
      </c>
      <c r="AE62" s="361">
        <v>9.9499999999999991E-2</v>
      </c>
      <c r="AF62" s="361">
        <v>0.10049999999999999</v>
      </c>
    </row>
    <row r="63" spans="1:33" x14ac:dyDescent="0.2">
      <c r="A63" s="107">
        <f t="shared" si="3"/>
        <v>4</v>
      </c>
      <c r="B63" s="185" t="s">
        <v>26</v>
      </c>
      <c r="C63" s="185" t="s">
        <v>26</v>
      </c>
      <c r="D63" s="185" t="s">
        <v>26</v>
      </c>
      <c r="E63" s="185" t="s">
        <v>26</v>
      </c>
      <c r="F63" s="361">
        <v>7.2499999999999995E-2</v>
      </c>
      <c r="G63" s="361">
        <v>7.3499999999999996E-2</v>
      </c>
      <c r="H63" s="361">
        <v>7.4999999999999997E-2</v>
      </c>
      <c r="I63" s="361">
        <v>7.6499999999999999E-2</v>
      </c>
      <c r="J63" s="361">
        <v>7.8E-2</v>
      </c>
      <c r="K63" s="361">
        <v>7.8999999999999987E-2</v>
      </c>
      <c r="L63" s="361">
        <v>8.0499999999999988E-2</v>
      </c>
      <c r="M63" s="361">
        <v>8.299999999999999E-2</v>
      </c>
      <c r="N63" s="361">
        <v>8.3999999999999991E-2</v>
      </c>
      <c r="O63" s="361">
        <v>8.5499999999999993E-2</v>
      </c>
      <c r="P63" s="361">
        <v>8.5999999999999993E-2</v>
      </c>
      <c r="Q63" s="361">
        <v>8.7499999999999994E-2</v>
      </c>
      <c r="R63" s="361">
        <v>8.9499999999999996E-2</v>
      </c>
      <c r="S63" s="361">
        <v>9.0499999999999997E-2</v>
      </c>
      <c r="T63" s="361">
        <v>9.1499999999999998E-2</v>
      </c>
      <c r="U63" s="361">
        <v>9.35E-2</v>
      </c>
      <c r="V63" s="361">
        <v>9.4999999999999987E-2</v>
      </c>
      <c r="W63" s="361">
        <v>9.6499999999999989E-2</v>
      </c>
      <c r="X63" s="361">
        <v>9.799999999999999E-2</v>
      </c>
      <c r="Y63" s="361">
        <v>9.9499999999999991E-2</v>
      </c>
      <c r="Z63" s="361">
        <v>0.10049999999999999</v>
      </c>
      <c r="AA63" s="361">
        <v>0.10199999999999999</v>
      </c>
      <c r="AB63" s="361">
        <v>0.10349999999999999</v>
      </c>
      <c r="AC63" s="361">
        <v>0.105</v>
      </c>
      <c r="AD63" s="361">
        <v>0.107</v>
      </c>
      <c r="AE63" s="361">
        <v>0.108</v>
      </c>
      <c r="AF63" s="361">
        <v>0.109</v>
      </c>
    </row>
    <row r="64" spans="1:33" x14ac:dyDescent="0.2">
      <c r="A64" s="107">
        <f t="shared" si="3"/>
        <v>5</v>
      </c>
      <c r="B64" s="185" t="s">
        <v>26</v>
      </c>
      <c r="C64" s="185" t="s">
        <v>26</v>
      </c>
      <c r="D64" s="185" t="s">
        <v>26</v>
      </c>
      <c r="E64" s="185" t="s">
        <v>26</v>
      </c>
      <c r="F64" s="361">
        <v>7.6500000000000012E-2</v>
      </c>
      <c r="G64" s="361">
        <v>7.8000000000000014E-2</v>
      </c>
      <c r="H64" s="361">
        <v>7.9499999999999987E-2</v>
      </c>
      <c r="I64" s="361">
        <v>8.0999999999999989E-2</v>
      </c>
      <c r="J64" s="361">
        <v>8.249999999999999E-2</v>
      </c>
      <c r="K64" s="361">
        <v>8.3999999999999991E-2</v>
      </c>
      <c r="L64" s="361">
        <v>8.6999999999999994E-2</v>
      </c>
      <c r="M64" s="361">
        <v>8.7999999999999995E-2</v>
      </c>
      <c r="N64" s="361">
        <v>8.9499999999999996E-2</v>
      </c>
      <c r="O64" s="361">
        <v>0.09</v>
      </c>
      <c r="P64" s="361">
        <v>9.1499999999999998E-2</v>
      </c>
      <c r="Q64" s="361">
        <v>9.2999999999999999E-2</v>
      </c>
      <c r="R64" s="361">
        <v>9.5000000000000001E-2</v>
      </c>
      <c r="S64" s="361">
        <v>9.6500000000000002E-2</v>
      </c>
      <c r="T64" s="361">
        <v>9.7500000000000003E-2</v>
      </c>
      <c r="U64" s="361">
        <v>9.9500000000000005E-2</v>
      </c>
      <c r="V64" s="361">
        <v>0.10050000000000001</v>
      </c>
      <c r="W64" s="361">
        <v>0.10200000000000001</v>
      </c>
      <c r="X64" s="361">
        <v>0.10350000000000001</v>
      </c>
      <c r="Y64" s="361">
        <v>0.10500000000000001</v>
      </c>
      <c r="Z64" s="361">
        <v>0.10650000000000001</v>
      </c>
      <c r="AA64" s="361">
        <v>0.10800000000000001</v>
      </c>
      <c r="AB64" s="361">
        <v>0.10950000000000001</v>
      </c>
      <c r="AC64" s="361">
        <v>0.11149999999999999</v>
      </c>
      <c r="AD64" s="361">
        <v>0.11349999999999999</v>
      </c>
      <c r="AE64" s="361">
        <v>0.11499999999999999</v>
      </c>
      <c r="AF64" s="361">
        <v>0.11649999999999999</v>
      </c>
    </row>
    <row r="65" spans="1:32" x14ac:dyDescent="0.2">
      <c r="A65" s="107">
        <f t="shared" si="3"/>
        <v>6</v>
      </c>
      <c r="B65" s="185" t="s">
        <v>26</v>
      </c>
      <c r="C65" s="185" t="s">
        <v>26</v>
      </c>
      <c r="D65" s="361">
        <v>7.8999999999999987E-2</v>
      </c>
      <c r="E65" s="361">
        <v>7.9999999999999988E-2</v>
      </c>
      <c r="F65" s="361">
        <v>8.199999999999999E-2</v>
      </c>
      <c r="G65" s="361">
        <v>8.299999999999999E-2</v>
      </c>
      <c r="H65" s="361">
        <v>8.3999999999999991E-2</v>
      </c>
      <c r="I65" s="361">
        <v>8.5499999999999993E-2</v>
      </c>
      <c r="J65" s="361">
        <v>8.6999999999999994E-2</v>
      </c>
      <c r="K65" s="361">
        <v>8.8499999999999995E-2</v>
      </c>
      <c r="L65" s="361">
        <v>9.0499999999999997E-2</v>
      </c>
      <c r="M65" s="361">
        <v>9.1499999999999998E-2</v>
      </c>
      <c r="N65" s="361">
        <v>9.2999999999999999E-2</v>
      </c>
      <c r="O65" s="361">
        <v>9.4500000000000001E-2</v>
      </c>
      <c r="P65" s="361">
        <v>9.6000000000000002E-2</v>
      </c>
      <c r="Q65" s="361">
        <v>9.8500000000000004E-2</v>
      </c>
      <c r="R65" s="361">
        <v>0.1</v>
      </c>
      <c r="S65" s="361">
        <v>0.10200000000000001</v>
      </c>
      <c r="T65" s="361">
        <v>0.10400000000000001</v>
      </c>
      <c r="U65" s="361">
        <v>0.10600000000000001</v>
      </c>
      <c r="V65" s="361">
        <v>0.10700000000000001</v>
      </c>
      <c r="W65" s="361">
        <v>0.10900000000000001</v>
      </c>
      <c r="X65" s="361">
        <v>0.11049999999999999</v>
      </c>
      <c r="Y65" s="361">
        <v>0.11199999999999999</v>
      </c>
      <c r="Z65" s="361">
        <v>0.11349999999999999</v>
      </c>
      <c r="AA65" s="361">
        <v>0.11399999999999999</v>
      </c>
      <c r="AB65" s="361">
        <v>0.11649999999999999</v>
      </c>
      <c r="AC65" s="361">
        <v>0.11799999999999999</v>
      </c>
      <c r="AD65" s="361">
        <v>0.12</v>
      </c>
      <c r="AE65" s="361">
        <v>0.121</v>
      </c>
      <c r="AF65" s="361">
        <v>0.122</v>
      </c>
    </row>
    <row r="66" spans="1:32" x14ac:dyDescent="0.2">
      <c r="A66" s="107">
        <f t="shared" si="3"/>
        <v>7</v>
      </c>
      <c r="B66" s="185" t="s">
        <v>26</v>
      </c>
      <c r="C66" s="361">
        <v>8.1499999999999989E-2</v>
      </c>
      <c r="D66" s="361">
        <v>8.299999999999999E-2</v>
      </c>
      <c r="E66" s="361">
        <v>8.4499999999999992E-2</v>
      </c>
      <c r="F66" s="361">
        <v>8.6499999999999994E-2</v>
      </c>
      <c r="G66" s="361">
        <v>8.7499999999999994E-2</v>
      </c>
      <c r="H66" s="361">
        <v>8.8499999999999995E-2</v>
      </c>
      <c r="I66" s="361">
        <v>0.09</v>
      </c>
      <c r="J66" s="361">
        <v>9.1499999999999998E-2</v>
      </c>
      <c r="K66" s="361">
        <v>9.35E-2</v>
      </c>
      <c r="L66" s="361">
        <v>9.5000000000000001E-2</v>
      </c>
      <c r="M66" s="361">
        <v>9.6500000000000002E-2</v>
      </c>
      <c r="N66" s="361">
        <v>9.8000000000000004E-2</v>
      </c>
      <c r="O66" s="361">
        <v>0.1</v>
      </c>
      <c r="P66" s="361">
        <v>0.10150000000000001</v>
      </c>
      <c r="Q66" s="361">
        <v>0.10350000000000001</v>
      </c>
      <c r="R66" s="361">
        <v>0.10550000000000001</v>
      </c>
      <c r="S66" s="361">
        <v>0.10750000000000001</v>
      </c>
      <c r="T66" s="361">
        <v>0.10949999999999999</v>
      </c>
      <c r="U66" s="361">
        <v>0.11149999999999999</v>
      </c>
      <c r="V66" s="361">
        <v>0.11349999999999999</v>
      </c>
      <c r="W66" s="361">
        <v>0.11449999999999999</v>
      </c>
      <c r="X66" s="361">
        <v>0.11649999999999999</v>
      </c>
      <c r="Y66" s="361">
        <v>0.11799999999999999</v>
      </c>
      <c r="Z66" s="361">
        <v>0.11899999999999999</v>
      </c>
      <c r="AA66" s="361">
        <v>0.121</v>
      </c>
      <c r="AB66" s="361">
        <v>0.1225</v>
      </c>
      <c r="AC66" s="361">
        <v>0.125</v>
      </c>
      <c r="AD66" s="361">
        <v>0.1265</v>
      </c>
      <c r="AE66" s="361">
        <v>0.1275</v>
      </c>
      <c r="AF66" s="361">
        <v>0.1285</v>
      </c>
    </row>
    <row r="67" spans="1:32" x14ac:dyDescent="0.2">
      <c r="A67" s="107">
        <f t="shared" si="3"/>
        <v>8</v>
      </c>
      <c r="B67" s="361">
        <v>8.4999999999999992E-2</v>
      </c>
      <c r="C67" s="361">
        <v>8.5999999999999993E-2</v>
      </c>
      <c r="D67" s="361">
        <v>8.6999999999999994E-2</v>
      </c>
      <c r="E67" s="361">
        <v>8.7999999999999995E-2</v>
      </c>
      <c r="F67" s="361">
        <v>8.9499999999999996E-2</v>
      </c>
      <c r="G67" s="361">
        <v>9.1499999999999998E-2</v>
      </c>
      <c r="H67" s="361">
        <v>9.35E-2</v>
      </c>
      <c r="I67" s="361">
        <v>9.5500000000000002E-2</v>
      </c>
      <c r="J67" s="361">
        <v>9.7500000000000003E-2</v>
      </c>
      <c r="K67" s="361">
        <v>9.9500000000000005E-2</v>
      </c>
      <c r="L67" s="361">
        <v>0.10100000000000001</v>
      </c>
      <c r="M67" s="361">
        <v>0.10250000000000001</v>
      </c>
      <c r="N67" s="361">
        <v>0.10400000000000001</v>
      </c>
      <c r="O67" s="361">
        <v>0.10550000000000001</v>
      </c>
      <c r="P67" s="361">
        <v>0.10700000000000001</v>
      </c>
      <c r="Q67" s="361">
        <v>0.10849999999999999</v>
      </c>
      <c r="R67" s="361">
        <v>0.11049999999999999</v>
      </c>
      <c r="S67" s="361">
        <v>0.11249999999999999</v>
      </c>
      <c r="T67" s="361">
        <v>0.11449999999999999</v>
      </c>
      <c r="U67" s="361">
        <v>0.11699999999999999</v>
      </c>
      <c r="V67" s="361">
        <v>0.11899999999999999</v>
      </c>
      <c r="W67" s="361">
        <v>0.121</v>
      </c>
      <c r="X67" s="361">
        <v>0.122</v>
      </c>
      <c r="Y67" s="361">
        <v>0.124</v>
      </c>
      <c r="Z67" s="361">
        <v>0.1255</v>
      </c>
      <c r="AA67" s="361">
        <v>0.127</v>
      </c>
      <c r="AB67" s="361">
        <v>0.1295</v>
      </c>
      <c r="AC67" s="361">
        <v>0.13100000000000001</v>
      </c>
      <c r="AD67" s="361">
        <v>0.13249999999999998</v>
      </c>
      <c r="AE67" s="361">
        <v>0.13399999999999998</v>
      </c>
      <c r="AF67" s="361">
        <v>0.13499999999999998</v>
      </c>
    </row>
    <row r="68" spans="1:32" x14ac:dyDescent="0.2">
      <c r="A68" s="107">
        <f t="shared" si="3"/>
        <v>9</v>
      </c>
      <c r="B68" s="361">
        <v>8.9499999999999996E-2</v>
      </c>
      <c r="C68" s="361">
        <v>9.0499999999999997E-2</v>
      </c>
      <c r="D68" s="361">
        <v>9.1499999999999998E-2</v>
      </c>
      <c r="E68" s="361">
        <v>9.2499999999999999E-2</v>
      </c>
      <c r="F68" s="361">
        <v>9.4500000000000001E-2</v>
      </c>
      <c r="G68" s="361">
        <v>9.6500000000000002E-2</v>
      </c>
      <c r="H68" s="361">
        <v>9.8000000000000004E-2</v>
      </c>
      <c r="I68" s="361">
        <v>9.9500000000000005E-2</v>
      </c>
      <c r="J68" s="361">
        <v>0.10100000000000001</v>
      </c>
      <c r="K68" s="361">
        <v>0.10300000000000001</v>
      </c>
      <c r="L68" s="361">
        <v>0.10500000000000001</v>
      </c>
      <c r="M68" s="361">
        <v>0.10700000000000001</v>
      </c>
      <c r="N68" s="361">
        <v>0.10899999999999999</v>
      </c>
      <c r="O68" s="361">
        <v>0.11099999999999999</v>
      </c>
      <c r="P68" s="361">
        <v>0.11299999999999999</v>
      </c>
      <c r="Q68" s="361">
        <v>0.11499999999999999</v>
      </c>
      <c r="R68" s="361">
        <v>0.11699999999999999</v>
      </c>
      <c r="S68" s="361">
        <v>0.11899999999999999</v>
      </c>
      <c r="T68" s="361">
        <v>0.121</v>
      </c>
      <c r="U68" s="361">
        <v>0.123</v>
      </c>
      <c r="V68" s="361">
        <v>0.125</v>
      </c>
      <c r="W68" s="361">
        <v>0.127</v>
      </c>
      <c r="X68" s="361">
        <v>0.129</v>
      </c>
      <c r="Y68" s="361">
        <v>0.13</v>
      </c>
      <c r="Z68" s="361">
        <v>0.13149999999999998</v>
      </c>
      <c r="AA68" s="361">
        <v>0.13399999999999998</v>
      </c>
      <c r="AB68" s="361">
        <v>0.13549999999999998</v>
      </c>
      <c r="AC68" s="361">
        <v>0.13699999999999998</v>
      </c>
      <c r="AD68" s="361">
        <v>0.13849999999999998</v>
      </c>
      <c r="AE68" s="361">
        <v>0.13999999999999999</v>
      </c>
      <c r="AF68" s="361">
        <v>0.14149999999999999</v>
      </c>
    </row>
    <row r="69" spans="1:32" x14ac:dyDescent="0.2">
      <c r="A69" s="107">
        <f t="shared" si="3"/>
        <v>10</v>
      </c>
      <c r="B69" s="361">
        <v>9.4E-2</v>
      </c>
      <c r="C69" s="361">
        <v>9.5000000000000001E-2</v>
      </c>
      <c r="D69" s="361">
        <v>9.6000000000000002E-2</v>
      </c>
      <c r="E69" s="361">
        <v>9.7500000000000003E-2</v>
      </c>
      <c r="F69" s="361">
        <v>9.9500000000000005E-2</v>
      </c>
      <c r="G69" s="361">
        <v>0.10050000000000001</v>
      </c>
      <c r="H69" s="361">
        <v>0.10200000000000001</v>
      </c>
      <c r="I69" s="361">
        <v>0.10400000000000001</v>
      </c>
      <c r="J69" s="361">
        <v>0.10600000000000001</v>
      </c>
      <c r="K69" s="361">
        <v>0.108</v>
      </c>
      <c r="L69" s="361">
        <v>0.11</v>
      </c>
      <c r="M69" s="361">
        <v>0.112</v>
      </c>
      <c r="N69" s="361">
        <v>0.114</v>
      </c>
      <c r="O69" s="361">
        <v>0.11600000000000001</v>
      </c>
      <c r="P69" s="361">
        <v>0.11800000000000001</v>
      </c>
      <c r="Q69" s="361">
        <v>0.12000000000000001</v>
      </c>
      <c r="R69" s="361">
        <v>0.12250000000000001</v>
      </c>
      <c r="S69" s="361">
        <v>0.12450000000000001</v>
      </c>
      <c r="T69" s="361">
        <v>0.1265</v>
      </c>
      <c r="U69" s="361">
        <v>0.129</v>
      </c>
      <c r="V69" s="361">
        <v>0.13099999999999998</v>
      </c>
      <c r="W69" s="361">
        <v>0.13299999999999998</v>
      </c>
      <c r="X69" s="361">
        <v>0.13499999999999998</v>
      </c>
      <c r="Y69" s="361">
        <v>0.13699999999999998</v>
      </c>
      <c r="Z69" s="361">
        <v>0.13799999999999998</v>
      </c>
      <c r="AA69" s="361">
        <v>0.13999999999999999</v>
      </c>
      <c r="AB69" s="361">
        <v>0.14249999999999999</v>
      </c>
      <c r="AC69" s="361">
        <v>0.14399999999999999</v>
      </c>
      <c r="AD69" s="361">
        <v>0.14549999999999999</v>
      </c>
      <c r="AE69" s="361">
        <v>0.14699999999999999</v>
      </c>
      <c r="AF69" s="361">
        <v>0.14849999999999999</v>
      </c>
    </row>
    <row r="70" spans="1:32" x14ac:dyDescent="0.2">
      <c r="A70" s="107">
        <f t="shared" si="3"/>
        <v>11</v>
      </c>
      <c r="B70" s="361">
        <v>9.5000000000000001E-2</v>
      </c>
      <c r="C70" s="361">
        <v>9.6000000000000002E-2</v>
      </c>
      <c r="D70" s="361">
        <v>9.7500000000000003E-2</v>
      </c>
      <c r="E70" s="361">
        <v>9.9500000000000005E-2</v>
      </c>
      <c r="F70" s="361">
        <v>0.10050000000000001</v>
      </c>
      <c r="G70" s="361">
        <v>0.10200000000000001</v>
      </c>
      <c r="H70" s="361">
        <v>0.10400000000000001</v>
      </c>
      <c r="I70" s="361">
        <v>0.10600000000000001</v>
      </c>
      <c r="J70" s="361">
        <v>0.108</v>
      </c>
      <c r="K70" s="361">
        <v>0.11</v>
      </c>
      <c r="L70" s="361">
        <v>0.112</v>
      </c>
      <c r="M70" s="361">
        <v>0.114</v>
      </c>
      <c r="N70" s="361">
        <v>0.11600000000000001</v>
      </c>
      <c r="O70" s="361">
        <v>0.11800000000000001</v>
      </c>
      <c r="P70" s="361">
        <v>0.12000000000000001</v>
      </c>
      <c r="Q70" s="361">
        <v>0.12250000000000001</v>
      </c>
      <c r="R70" s="361">
        <v>0.12450000000000001</v>
      </c>
      <c r="S70" s="361">
        <v>0.1265</v>
      </c>
      <c r="T70" s="361">
        <v>0.129</v>
      </c>
      <c r="U70" s="361">
        <v>0.13099999999999998</v>
      </c>
      <c r="V70" s="361">
        <v>0.13299999999999998</v>
      </c>
      <c r="W70" s="361">
        <v>0.13499999999999998</v>
      </c>
      <c r="X70" s="361">
        <v>0.13699999999999998</v>
      </c>
      <c r="Y70" s="361">
        <v>0.13899999999999998</v>
      </c>
      <c r="Z70" s="361">
        <v>0.14099999999999999</v>
      </c>
      <c r="AA70" s="361">
        <v>0.14249999999999999</v>
      </c>
      <c r="AB70" s="361">
        <v>0.14399999999999999</v>
      </c>
      <c r="AC70" s="361">
        <v>0.14549999999999999</v>
      </c>
      <c r="AD70" s="361">
        <v>0.14699999999999999</v>
      </c>
      <c r="AE70" s="361">
        <v>0.14849999999999999</v>
      </c>
      <c r="AF70" s="361">
        <v>0.14949999999999999</v>
      </c>
    </row>
    <row r="71" spans="1:32" x14ac:dyDescent="0.2">
      <c r="A71" s="107">
        <f t="shared" si="3"/>
        <v>12</v>
      </c>
      <c r="B71" s="361">
        <v>9.6000000000000002E-2</v>
      </c>
      <c r="C71" s="361">
        <v>9.7500000000000003E-2</v>
      </c>
      <c r="D71" s="361">
        <v>9.9500000000000005E-2</v>
      </c>
      <c r="E71" s="361">
        <v>0.10050000000000001</v>
      </c>
      <c r="F71" s="361">
        <v>0.10200000000000001</v>
      </c>
      <c r="G71" s="361">
        <v>0.10400000000000001</v>
      </c>
      <c r="H71" s="361">
        <v>0.10600000000000001</v>
      </c>
      <c r="I71" s="361">
        <v>0.108</v>
      </c>
      <c r="J71" s="361">
        <v>0.11</v>
      </c>
      <c r="K71" s="361">
        <v>0.112</v>
      </c>
      <c r="L71" s="361">
        <v>0.114</v>
      </c>
      <c r="M71" s="361">
        <v>0.11600000000000001</v>
      </c>
      <c r="N71" s="361">
        <v>0.11800000000000001</v>
      </c>
      <c r="O71" s="361">
        <v>0.12000000000000001</v>
      </c>
      <c r="P71" s="361">
        <v>0.12250000000000001</v>
      </c>
      <c r="Q71" s="361">
        <v>0.12450000000000001</v>
      </c>
      <c r="R71" s="361">
        <v>0.1265</v>
      </c>
      <c r="S71" s="361">
        <v>0.129</v>
      </c>
      <c r="T71" s="361">
        <v>0.13099999999999998</v>
      </c>
      <c r="U71" s="361">
        <v>0.13299999999999998</v>
      </c>
      <c r="V71" s="361">
        <v>0.13499999999999998</v>
      </c>
      <c r="W71" s="361">
        <v>0.13699999999999998</v>
      </c>
      <c r="X71" s="361">
        <v>0.13899999999999998</v>
      </c>
      <c r="Y71" s="361">
        <v>0.14099999999999999</v>
      </c>
      <c r="Z71" s="361">
        <v>0.14249999999999999</v>
      </c>
      <c r="AA71" s="361">
        <v>0.14399999999999999</v>
      </c>
      <c r="AB71" s="361">
        <v>0.14549999999999999</v>
      </c>
      <c r="AC71" s="361">
        <v>0.14699999999999999</v>
      </c>
      <c r="AD71" s="361">
        <v>0.14849999999999999</v>
      </c>
      <c r="AE71" s="361">
        <v>0.14949999999999999</v>
      </c>
      <c r="AF71" s="361">
        <v>0.15049999999999999</v>
      </c>
    </row>
    <row r="72" spans="1:32" x14ac:dyDescent="0.2">
      <c r="A72" s="107">
        <f t="shared" si="3"/>
        <v>13</v>
      </c>
      <c r="B72" s="361">
        <v>9.7500000000000003E-2</v>
      </c>
      <c r="C72" s="361">
        <v>9.9500000000000005E-2</v>
      </c>
      <c r="D72" s="361">
        <v>0.10050000000000001</v>
      </c>
      <c r="E72" s="361">
        <v>0.10200000000000001</v>
      </c>
      <c r="F72" s="361">
        <v>0.10400000000000001</v>
      </c>
      <c r="G72" s="361">
        <v>0.10600000000000001</v>
      </c>
      <c r="H72" s="361">
        <v>0.108</v>
      </c>
      <c r="I72" s="361">
        <v>0.11</v>
      </c>
      <c r="J72" s="361">
        <v>0.112</v>
      </c>
      <c r="K72" s="361">
        <v>0.114</v>
      </c>
      <c r="L72" s="361">
        <v>0.11600000000000001</v>
      </c>
      <c r="M72" s="361">
        <v>0.11800000000000001</v>
      </c>
      <c r="N72" s="361">
        <v>0.12000000000000001</v>
      </c>
      <c r="O72" s="361">
        <v>0.12250000000000001</v>
      </c>
      <c r="P72" s="361">
        <v>0.12450000000000001</v>
      </c>
      <c r="Q72" s="361">
        <v>0.1265</v>
      </c>
      <c r="R72" s="361">
        <v>0.129</v>
      </c>
      <c r="S72" s="361">
        <v>0.13099999999999998</v>
      </c>
      <c r="T72" s="361">
        <v>0.13299999999999998</v>
      </c>
      <c r="U72" s="361">
        <v>0.13499999999999998</v>
      </c>
      <c r="V72" s="361">
        <v>0.13699999999999998</v>
      </c>
      <c r="W72" s="361">
        <v>0.13899999999999998</v>
      </c>
      <c r="X72" s="361">
        <v>0.14099999999999999</v>
      </c>
      <c r="Y72" s="361">
        <v>0.14249999999999999</v>
      </c>
      <c r="Z72" s="361">
        <v>0.14399999999999999</v>
      </c>
      <c r="AA72" s="361">
        <v>0.14549999999999999</v>
      </c>
      <c r="AB72" s="361">
        <v>0.14699999999999999</v>
      </c>
      <c r="AC72" s="361">
        <v>0.14849999999999999</v>
      </c>
      <c r="AD72" s="361">
        <v>0.14949999999999999</v>
      </c>
      <c r="AE72" s="361">
        <v>0.15049999999999999</v>
      </c>
      <c r="AF72" s="361">
        <v>0.1515</v>
      </c>
    </row>
    <row r="73" spans="1:32" x14ac:dyDescent="0.2">
      <c r="A73" s="107">
        <f t="shared" si="3"/>
        <v>14</v>
      </c>
      <c r="B73" s="361">
        <v>9.9500000000000005E-2</v>
      </c>
      <c r="C73" s="361">
        <v>0.10050000000000001</v>
      </c>
      <c r="D73" s="361">
        <v>0.10200000000000001</v>
      </c>
      <c r="E73" s="361">
        <v>0.10400000000000001</v>
      </c>
      <c r="F73" s="361">
        <v>0.10600000000000001</v>
      </c>
      <c r="G73" s="361">
        <v>0.108</v>
      </c>
      <c r="H73" s="361">
        <v>0.11</v>
      </c>
      <c r="I73" s="361">
        <v>0.112</v>
      </c>
      <c r="J73" s="361">
        <v>0.114</v>
      </c>
      <c r="K73" s="361">
        <v>0.11600000000000001</v>
      </c>
      <c r="L73" s="361">
        <v>0.11800000000000001</v>
      </c>
      <c r="M73" s="361">
        <v>0.12000000000000001</v>
      </c>
      <c r="N73" s="361">
        <v>0.12250000000000001</v>
      </c>
      <c r="O73" s="361">
        <v>0.12450000000000001</v>
      </c>
      <c r="P73" s="361">
        <v>0.1265</v>
      </c>
      <c r="Q73" s="361">
        <v>0.129</v>
      </c>
      <c r="R73" s="361">
        <v>0.13099999999999998</v>
      </c>
      <c r="S73" s="361">
        <v>0.13299999999999998</v>
      </c>
      <c r="T73" s="361">
        <v>0.13499999999999998</v>
      </c>
      <c r="U73" s="361">
        <v>0.13699999999999998</v>
      </c>
      <c r="V73" s="361">
        <v>0.13899999999999998</v>
      </c>
      <c r="W73" s="361">
        <v>0.14099999999999999</v>
      </c>
      <c r="X73" s="361">
        <v>0.14249999999999999</v>
      </c>
      <c r="Y73" s="361">
        <v>0.14399999999999999</v>
      </c>
      <c r="Z73" s="361">
        <v>0.14549999999999999</v>
      </c>
      <c r="AA73" s="361">
        <v>0.14699999999999999</v>
      </c>
      <c r="AB73" s="361">
        <v>0.14849999999999999</v>
      </c>
      <c r="AC73" s="361">
        <v>0.14949999999999999</v>
      </c>
      <c r="AD73" s="361">
        <v>0.15049999999999999</v>
      </c>
      <c r="AE73" s="361">
        <v>0.1515</v>
      </c>
      <c r="AF73" s="361">
        <v>0.1525</v>
      </c>
    </row>
    <row r="74" spans="1:32" x14ac:dyDescent="0.2">
      <c r="A74" s="107">
        <f t="shared" si="3"/>
        <v>15</v>
      </c>
      <c r="B74" s="361">
        <v>0.10050000000000001</v>
      </c>
      <c r="C74" s="361">
        <v>0.10200000000000001</v>
      </c>
      <c r="D74" s="361">
        <v>0.10400000000000001</v>
      </c>
      <c r="E74" s="361">
        <v>0.10600000000000001</v>
      </c>
      <c r="F74" s="361">
        <v>0.108</v>
      </c>
      <c r="G74" s="361">
        <v>0.11</v>
      </c>
      <c r="H74" s="361">
        <v>0.112</v>
      </c>
      <c r="I74" s="361">
        <v>0.114</v>
      </c>
      <c r="J74" s="361">
        <v>0.11600000000000001</v>
      </c>
      <c r="K74" s="361">
        <v>0.11800000000000001</v>
      </c>
      <c r="L74" s="361">
        <v>0.12000000000000001</v>
      </c>
      <c r="M74" s="361">
        <v>0.12250000000000001</v>
      </c>
      <c r="N74" s="361">
        <v>0.12450000000000001</v>
      </c>
      <c r="O74" s="361">
        <v>0.1265</v>
      </c>
      <c r="P74" s="361">
        <v>0.129</v>
      </c>
      <c r="Q74" s="361">
        <v>0.13099999999999998</v>
      </c>
      <c r="R74" s="361">
        <v>0.13299999999999998</v>
      </c>
      <c r="S74" s="361">
        <v>0.13499999999999998</v>
      </c>
      <c r="T74" s="361">
        <v>0.13699999999999998</v>
      </c>
      <c r="U74" s="361">
        <v>0.13899999999999998</v>
      </c>
      <c r="V74" s="361">
        <v>0.14099999999999999</v>
      </c>
      <c r="W74" s="361">
        <v>0.14249999999999999</v>
      </c>
      <c r="X74" s="361">
        <v>0.14399999999999999</v>
      </c>
      <c r="Y74" s="361">
        <v>0.14549999999999999</v>
      </c>
      <c r="Z74" s="361">
        <v>0.14699999999999999</v>
      </c>
      <c r="AA74" s="361">
        <v>0.14849999999999999</v>
      </c>
      <c r="AB74" s="361">
        <v>0.14949999999999999</v>
      </c>
      <c r="AC74" s="361">
        <v>0.15049999999999999</v>
      </c>
      <c r="AD74" s="361">
        <v>0.1515</v>
      </c>
      <c r="AE74" s="361">
        <v>0.1525</v>
      </c>
      <c r="AF74" s="361">
        <v>0.1535</v>
      </c>
    </row>
    <row r="75" spans="1:32" x14ac:dyDescent="0.2">
      <c r="A75" s="107">
        <f t="shared" si="3"/>
        <v>16</v>
      </c>
      <c r="B75" s="361">
        <v>0.10200000000000001</v>
      </c>
      <c r="C75" s="361">
        <v>0.10400000000000001</v>
      </c>
      <c r="D75" s="361">
        <v>0.10600000000000001</v>
      </c>
      <c r="E75" s="361">
        <v>0.108</v>
      </c>
      <c r="F75" s="361">
        <v>0.11</v>
      </c>
      <c r="G75" s="361">
        <v>0.112</v>
      </c>
      <c r="H75" s="361">
        <v>0.114</v>
      </c>
      <c r="I75" s="361">
        <v>0.11600000000000001</v>
      </c>
      <c r="J75" s="361">
        <v>0.11800000000000001</v>
      </c>
      <c r="K75" s="361">
        <v>0.12000000000000001</v>
      </c>
      <c r="L75" s="361">
        <v>0.12250000000000001</v>
      </c>
      <c r="M75" s="361">
        <v>0.12450000000000001</v>
      </c>
      <c r="N75" s="361">
        <v>0.1265</v>
      </c>
      <c r="O75" s="361">
        <v>0.129</v>
      </c>
      <c r="P75" s="361">
        <v>0.13099999999999998</v>
      </c>
      <c r="Q75" s="361">
        <v>0.13299999999999998</v>
      </c>
      <c r="R75" s="361">
        <v>0.13499999999999998</v>
      </c>
      <c r="S75" s="361">
        <v>0.13699999999999998</v>
      </c>
      <c r="T75" s="361">
        <v>0.13899999999999998</v>
      </c>
      <c r="U75" s="361">
        <v>0.14099999999999999</v>
      </c>
      <c r="V75" s="361">
        <v>0.14249999999999999</v>
      </c>
      <c r="W75" s="361">
        <v>0.14399999999999999</v>
      </c>
      <c r="X75" s="361">
        <v>0.14549999999999999</v>
      </c>
      <c r="Y75" s="361">
        <v>0.14699999999999999</v>
      </c>
      <c r="Z75" s="361">
        <v>0.14849999999999999</v>
      </c>
      <c r="AA75" s="361">
        <v>0.14949999999999999</v>
      </c>
      <c r="AB75" s="361">
        <v>0.15049999999999999</v>
      </c>
      <c r="AC75" s="361">
        <v>0.1515</v>
      </c>
      <c r="AD75" s="361">
        <v>0.1525</v>
      </c>
      <c r="AE75" s="361">
        <v>0.1535</v>
      </c>
      <c r="AF75" s="185" t="s">
        <v>26</v>
      </c>
    </row>
    <row r="76" spans="1:32" x14ac:dyDescent="0.2">
      <c r="A76" s="107">
        <f t="shared" si="3"/>
        <v>17</v>
      </c>
      <c r="B76" s="361">
        <v>0.10400000000000001</v>
      </c>
      <c r="C76" s="361">
        <v>0.10600000000000001</v>
      </c>
      <c r="D76" s="361">
        <v>0.108</v>
      </c>
      <c r="E76" s="361">
        <v>0.11</v>
      </c>
      <c r="F76" s="361">
        <v>0.112</v>
      </c>
      <c r="G76" s="361">
        <v>0.114</v>
      </c>
      <c r="H76" s="361">
        <v>0.11600000000000001</v>
      </c>
      <c r="I76" s="361">
        <v>0.11800000000000001</v>
      </c>
      <c r="J76" s="361">
        <v>0.12000000000000001</v>
      </c>
      <c r="K76" s="361">
        <v>0.12250000000000001</v>
      </c>
      <c r="L76" s="361">
        <v>0.12450000000000001</v>
      </c>
      <c r="M76" s="361">
        <v>0.1265</v>
      </c>
      <c r="N76" s="361">
        <v>0.129</v>
      </c>
      <c r="O76" s="361">
        <v>0.13099999999999998</v>
      </c>
      <c r="P76" s="361">
        <v>0.13299999999999998</v>
      </c>
      <c r="Q76" s="361">
        <v>0.13499999999999998</v>
      </c>
      <c r="R76" s="361">
        <v>0.13699999999999998</v>
      </c>
      <c r="S76" s="361">
        <v>0.13899999999999998</v>
      </c>
      <c r="T76" s="361">
        <v>0.14099999999999999</v>
      </c>
      <c r="U76" s="361">
        <v>0.14249999999999999</v>
      </c>
      <c r="V76" s="361">
        <v>0.14399999999999999</v>
      </c>
      <c r="W76" s="361">
        <v>0.14549999999999999</v>
      </c>
      <c r="X76" s="361">
        <v>0.14699999999999999</v>
      </c>
      <c r="Y76" s="361">
        <v>0.14849999999999999</v>
      </c>
      <c r="Z76" s="361">
        <v>0.14949999999999999</v>
      </c>
      <c r="AA76" s="361">
        <v>0.15049999999999999</v>
      </c>
      <c r="AB76" s="361">
        <v>0.1515</v>
      </c>
      <c r="AC76" s="361">
        <v>0.1525</v>
      </c>
      <c r="AD76" s="361">
        <v>0.1535</v>
      </c>
      <c r="AE76" s="185" t="s">
        <v>26</v>
      </c>
      <c r="AF76" s="185" t="s">
        <v>26</v>
      </c>
    </row>
    <row r="77" spans="1:32" x14ac:dyDescent="0.2">
      <c r="A77" s="107">
        <f t="shared" si="3"/>
        <v>18</v>
      </c>
      <c r="B77" s="361">
        <v>0.10600000000000001</v>
      </c>
      <c r="C77" s="361">
        <v>0.108</v>
      </c>
      <c r="D77" s="361">
        <v>0.11</v>
      </c>
      <c r="E77" s="361">
        <v>0.112</v>
      </c>
      <c r="F77" s="361">
        <v>0.114</v>
      </c>
      <c r="G77" s="361">
        <v>0.11600000000000001</v>
      </c>
      <c r="H77" s="361">
        <v>0.11800000000000001</v>
      </c>
      <c r="I77" s="361">
        <v>0.12000000000000001</v>
      </c>
      <c r="J77" s="361">
        <v>0.12250000000000001</v>
      </c>
      <c r="K77" s="361">
        <v>0.12450000000000001</v>
      </c>
      <c r="L77" s="361">
        <v>0.1265</v>
      </c>
      <c r="M77" s="361">
        <v>0.129</v>
      </c>
      <c r="N77" s="361">
        <v>0.13099999999999998</v>
      </c>
      <c r="O77" s="361">
        <v>0.13299999999999998</v>
      </c>
      <c r="P77" s="361">
        <v>0.13499999999999998</v>
      </c>
      <c r="Q77" s="361">
        <v>0.13699999999999998</v>
      </c>
      <c r="R77" s="361">
        <v>0.13899999999999998</v>
      </c>
      <c r="S77" s="361">
        <v>0.14099999999999999</v>
      </c>
      <c r="T77" s="361">
        <v>0.14249999999999999</v>
      </c>
      <c r="U77" s="361">
        <v>0.14399999999999999</v>
      </c>
      <c r="V77" s="361">
        <v>0.14549999999999999</v>
      </c>
      <c r="W77" s="361">
        <v>0.14699999999999999</v>
      </c>
      <c r="X77" s="361">
        <v>0.14849999999999999</v>
      </c>
      <c r="Y77" s="361">
        <v>0.14949999999999999</v>
      </c>
      <c r="Z77" s="361">
        <v>0.15049999999999999</v>
      </c>
      <c r="AA77" s="361">
        <v>0.1515</v>
      </c>
      <c r="AB77" s="361">
        <v>0.1525</v>
      </c>
      <c r="AC77" s="361">
        <v>0.1535</v>
      </c>
      <c r="AD77" s="185" t="s">
        <v>26</v>
      </c>
      <c r="AE77" s="185" t="s">
        <v>26</v>
      </c>
      <c r="AF77" s="185" t="s">
        <v>26</v>
      </c>
    </row>
    <row r="78" spans="1:32" x14ac:dyDescent="0.2">
      <c r="A78" s="107">
        <f t="shared" si="3"/>
        <v>19</v>
      </c>
      <c r="B78" s="361">
        <v>0.108</v>
      </c>
      <c r="C78" s="361">
        <v>0.11</v>
      </c>
      <c r="D78" s="361">
        <v>0.112</v>
      </c>
      <c r="E78" s="361">
        <v>0.114</v>
      </c>
      <c r="F78" s="361">
        <v>0.11600000000000001</v>
      </c>
      <c r="G78" s="361">
        <v>0.11800000000000001</v>
      </c>
      <c r="H78" s="361">
        <v>0.12000000000000001</v>
      </c>
      <c r="I78" s="361">
        <v>0.12250000000000001</v>
      </c>
      <c r="J78" s="361">
        <v>0.12450000000000001</v>
      </c>
      <c r="K78" s="361">
        <v>0.1265</v>
      </c>
      <c r="L78" s="361">
        <v>0.129</v>
      </c>
      <c r="M78" s="361">
        <v>0.13099999999999998</v>
      </c>
      <c r="N78" s="361">
        <v>0.13299999999999998</v>
      </c>
      <c r="O78" s="361">
        <v>0.13499999999999998</v>
      </c>
      <c r="P78" s="361">
        <v>0.13699999999999998</v>
      </c>
      <c r="Q78" s="361">
        <v>0.13899999999999998</v>
      </c>
      <c r="R78" s="361">
        <v>0.14099999999999999</v>
      </c>
      <c r="S78" s="361">
        <v>0.14249999999999999</v>
      </c>
      <c r="T78" s="361">
        <v>0.14399999999999999</v>
      </c>
      <c r="U78" s="361">
        <v>0.14549999999999999</v>
      </c>
      <c r="V78" s="361">
        <v>0.14699999999999999</v>
      </c>
      <c r="W78" s="361">
        <v>0.14849999999999999</v>
      </c>
      <c r="X78" s="361">
        <v>0.14949999999999999</v>
      </c>
      <c r="Y78" s="361">
        <v>0.15049999999999999</v>
      </c>
      <c r="Z78" s="361">
        <v>0.1515</v>
      </c>
      <c r="AA78" s="361">
        <v>0.1525</v>
      </c>
      <c r="AB78" s="361">
        <v>0.1535</v>
      </c>
      <c r="AC78" s="185" t="s">
        <v>26</v>
      </c>
      <c r="AD78" s="185" t="s">
        <v>26</v>
      </c>
      <c r="AE78" s="185" t="s">
        <v>26</v>
      </c>
      <c r="AF78" s="185" t="s">
        <v>26</v>
      </c>
    </row>
    <row r="79" spans="1:32" x14ac:dyDescent="0.2">
      <c r="A79" s="107">
        <f t="shared" si="3"/>
        <v>20</v>
      </c>
      <c r="B79" s="361">
        <v>0.11</v>
      </c>
      <c r="C79" s="361">
        <v>0.112</v>
      </c>
      <c r="D79" s="361">
        <v>0.114</v>
      </c>
      <c r="E79" s="361">
        <v>0.11600000000000001</v>
      </c>
      <c r="F79" s="361">
        <v>0.11800000000000001</v>
      </c>
      <c r="G79" s="361">
        <v>0.12000000000000001</v>
      </c>
      <c r="H79" s="361">
        <v>0.12250000000000001</v>
      </c>
      <c r="I79" s="361">
        <v>0.12450000000000001</v>
      </c>
      <c r="J79" s="361">
        <v>0.1265</v>
      </c>
      <c r="K79" s="361">
        <v>0.129</v>
      </c>
      <c r="L79" s="361">
        <v>0.13099999999999998</v>
      </c>
      <c r="M79" s="361">
        <v>0.13299999999999998</v>
      </c>
      <c r="N79" s="361">
        <v>0.13499999999999998</v>
      </c>
      <c r="O79" s="361">
        <v>0.13699999999999998</v>
      </c>
      <c r="P79" s="361">
        <v>0.13899999999999998</v>
      </c>
      <c r="Q79" s="361">
        <v>0.14099999999999999</v>
      </c>
      <c r="R79" s="361">
        <v>0.14249999999999999</v>
      </c>
      <c r="S79" s="361">
        <v>0.14399999999999999</v>
      </c>
      <c r="T79" s="361">
        <v>0.14549999999999999</v>
      </c>
      <c r="U79" s="361">
        <v>0.14699999999999999</v>
      </c>
      <c r="V79" s="361">
        <v>0.14849999999999999</v>
      </c>
      <c r="W79" s="361">
        <v>0.14949999999999999</v>
      </c>
      <c r="X79" s="361">
        <v>0.15049999999999999</v>
      </c>
      <c r="Y79" s="361">
        <v>0.1515</v>
      </c>
      <c r="Z79" s="361">
        <v>0.1525</v>
      </c>
      <c r="AA79" s="361">
        <v>0.1535</v>
      </c>
      <c r="AB79" s="185" t="s">
        <v>26</v>
      </c>
      <c r="AC79" s="185" t="s">
        <v>26</v>
      </c>
      <c r="AD79" s="185" t="s">
        <v>26</v>
      </c>
      <c r="AE79" s="185" t="s">
        <v>26</v>
      </c>
      <c r="AF79" s="185" t="s">
        <v>26</v>
      </c>
    </row>
    <row r="80" spans="1:32" x14ac:dyDescent="0.2">
      <c r="A80" s="107">
        <f t="shared" si="3"/>
        <v>21</v>
      </c>
      <c r="B80" s="361">
        <v>0.112</v>
      </c>
      <c r="C80" s="361">
        <v>0.114</v>
      </c>
      <c r="D80" s="361">
        <v>0.11600000000000001</v>
      </c>
      <c r="E80" s="361">
        <v>0.11800000000000001</v>
      </c>
      <c r="F80" s="361">
        <v>0.12000000000000001</v>
      </c>
      <c r="G80" s="361">
        <v>0.12250000000000001</v>
      </c>
      <c r="H80" s="361">
        <v>0.12450000000000001</v>
      </c>
      <c r="I80" s="361">
        <v>0.1265</v>
      </c>
      <c r="J80" s="361">
        <v>0.129</v>
      </c>
      <c r="K80" s="361">
        <v>0.13099999999999998</v>
      </c>
      <c r="L80" s="361">
        <v>0.13299999999999998</v>
      </c>
      <c r="M80" s="361">
        <v>0.13499999999999998</v>
      </c>
      <c r="N80" s="361">
        <v>0.13699999999999998</v>
      </c>
      <c r="O80" s="361">
        <v>0.13899999999999998</v>
      </c>
      <c r="P80" s="361">
        <v>0.14099999999999999</v>
      </c>
      <c r="Q80" s="361">
        <v>0.14249999999999999</v>
      </c>
      <c r="R80" s="361">
        <v>0.14399999999999999</v>
      </c>
      <c r="S80" s="361">
        <v>0.14549999999999999</v>
      </c>
      <c r="T80" s="361">
        <v>0.14699999999999999</v>
      </c>
      <c r="U80" s="361">
        <v>0.14849999999999999</v>
      </c>
      <c r="V80" s="361">
        <v>0.14949999999999999</v>
      </c>
      <c r="W80" s="361">
        <v>0.15049999999999999</v>
      </c>
      <c r="X80" s="361">
        <v>0.1515</v>
      </c>
      <c r="Y80" s="361">
        <v>0.1525</v>
      </c>
      <c r="Z80" s="361">
        <v>0.1535</v>
      </c>
      <c r="AA80" s="185" t="s">
        <v>26</v>
      </c>
      <c r="AB80" s="185" t="s">
        <v>26</v>
      </c>
      <c r="AC80" s="185" t="s">
        <v>26</v>
      </c>
      <c r="AD80" s="185" t="s">
        <v>26</v>
      </c>
      <c r="AE80" s="185" t="s">
        <v>26</v>
      </c>
      <c r="AF80" s="185" t="s">
        <v>26</v>
      </c>
    </row>
    <row r="81" spans="1:32" x14ac:dyDescent="0.2">
      <c r="A81" s="107">
        <f t="shared" si="3"/>
        <v>22</v>
      </c>
      <c r="B81" s="361">
        <v>0.114</v>
      </c>
      <c r="C81" s="361">
        <v>0.11600000000000001</v>
      </c>
      <c r="D81" s="361">
        <v>0.11800000000000001</v>
      </c>
      <c r="E81" s="361">
        <v>0.12000000000000001</v>
      </c>
      <c r="F81" s="361">
        <v>0.12250000000000001</v>
      </c>
      <c r="G81" s="361">
        <v>0.12450000000000001</v>
      </c>
      <c r="H81" s="361">
        <v>0.1265</v>
      </c>
      <c r="I81" s="361">
        <v>0.129</v>
      </c>
      <c r="J81" s="361">
        <v>0.13099999999999998</v>
      </c>
      <c r="K81" s="361">
        <v>0.13299999999999998</v>
      </c>
      <c r="L81" s="361">
        <v>0.13499999999999998</v>
      </c>
      <c r="M81" s="361">
        <v>0.13699999999999998</v>
      </c>
      <c r="N81" s="361">
        <v>0.13899999999999998</v>
      </c>
      <c r="O81" s="361">
        <v>0.14099999999999999</v>
      </c>
      <c r="P81" s="361">
        <v>0.14249999999999999</v>
      </c>
      <c r="Q81" s="361">
        <v>0.14399999999999999</v>
      </c>
      <c r="R81" s="361">
        <v>0.14549999999999999</v>
      </c>
      <c r="S81" s="361">
        <v>0.14699999999999999</v>
      </c>
      <c r="T81" s="361">
        <v>0.14849999999999999</v>
      </c>
      <c r="U81" s="361">
        <v>0.14949999999999999</v>
      </c>
      <c r="V81" s="361">
        <v>0.15049999999999999</v>
      </c>
      <c r="W81" s="361">
        <v>0.1515</v>
      </c>
      <c r="X81" s="361">
        <v>0.1525</v>
      </c>
      <c r="Y81" s="361">
        <v>0.1535</v>
      </c>
      <c r="Z81" s="185" t="s">
        <v>26</v>
      </c>
      <c r="AA81" s="185" t="s">
        <v>26</v>
      </c>
      <c r="AB81" s="185" t="s">
        <v>26</v>
      </c>
      <c r="AC81" s="185" t="s">
        <v>26</v>
      </c>
      <c r="AD81" s="185" t="s">
        <v>26</v>
      </c>
      <c r="AE81" s="185" t="s">
        <v>26</v>
      </c>
      <c r="AF81" s="185" t="s">
        <v>26</v>
      </c>
    </row>
    <row r="82" spans="1:32" x14ac:dyDescent="0.2">
      <c r="A82" s="107">
        <f t="shared" si="3"/>
        <v>23</v>
      </c>
      <c r="B82" s="361">
        <v>0.11600000000000001</v>
      </c>
      <c r="C82" s="361">
        <v>0.11800000000000001</v>
      </c>
      <c r="D82" s="361">
        <v>0.12000000000000001</v>
      </c>
      <c r="E82" s="361">
        <v>0.12250000000000001</v>
      </c>
      <c r="F82" s="361">
        <v>0.12450000000000001</v>
      </c>
      <c r="G82" s="361">
        <v>0.1265</v>
      </c>
      <c r="H82" s="361">
        <v>0.129</v>
      </c>
      <c r="I82" s="361">
        <v>0.13099999999999998</v>
      </c>
      <c r="J82" s="361">
        <v>0.13299999999999998</v>
      </c>
      <c r="K82" s="361">
        <v>0.13499999999999998</v>
      </c>
      <c r="L82" s="361">
        <v>0.13699999999999998</v>
      </c>
      <c r="M82" s="361">
        <v>0.13899999999999998</v>
      </c>
      <c r="N82" s="361">
        <v>0.14099999999999999</v>
      </c>
      <c r="O82" s="361">
        <v>0.14249999999999999</v>
      </c>
      <c r="P82" s="361">
        <v>0.14399999999999999</v>
      </c>
      <c r="Q82" s="361">
        <v>0.14549999999999999</v>
      </c>
      <c r="R82" s="361">
        <v>0.14699999999999999</v>
      </c>
      <c r="S82" s="361">
        <v>0.14849999999999999</v>
      </c>
      <c r="T82" s="361">
        <v>0.14949999999999999</v>
      </c>
      <c r="U82" s="361">
        <v>0.15049999999999999</v>
      </c>
      <c r="V82" s="361">
        <v>0.1515</v>
      </c>
      <c r="W82" s="361">
        <v>0.1525</v>
      </c>
      <c r="X82" s="361">
        <v>0.1535</v>
      </c>
      <c r="Y82" s="185" t="s">
        <v>26</v>
      </c>
      <c r="Z82" s="185" t="s">
        <v>26</v>
      </c>
      <c r="AA82" s="185" t="s">
        <v>26</v>
      </c>
      <c r="AB82" s="185" t="s">
        <v>26</v>
      </c>
      <c r="AC82" s="185" t="s">
        <v>26</v>
      </c>
      <c r="AD82" s="185" t="s">
        <v>26</v>
      </c>
      <c r="AE82" s="185" t="s">
        <v>26</v>
      </c>
      <c r="AF82" s="185" t="s">
        <v>26</v>
      </c>
    </row>
    <row r="83" spans="1:32" x14ac:dyDescent="0.2">
      <c r="A83" s="107">
        <f t="shared" si="3"/>
        <v>24</v>
      </c>
      <c r="B83" s="361">
        <v>0.11800000000000001</v>
      </c>
      <c r="C83" s="361">
        <v>0.12000000000000001</v>
      </c>
      <c r="D83" s="361">
        <v>0.12250000000000001</v>
      </c>
      <c r="E83" s="361">
        <v>0.12450000000000001</v>
      </c>
      <c r="F83" s="361">
        <v>0.1265</v>
      </c>
      <c r="G83" s="361">
        <v>0.129</v>
      </c>
      <c r="H83" s="361">
        <v>0.13099999999999998</v>
      </c>
      <c r="I83" s="361">
        <v>0.13299999999999998</v>
      </c>
      <c r="J83" s="361">
        <v>0.13499999999999998</v>
      </c>
      <c r="K83" s="361">
        <v>0.13699999999999998</v>
      </c>
      <c r="L83" s="361">
        <v>0.13899999999999998</v>
      </c>
      <c r="M83" s="361">
        <v>0.14099999999999999</v>
      </c>
      <c r="N83" s="361">
        <v>0.14249999999999999</v>
      </c>
      <c r="O83" s="361">
        <v>0.14399999999999999</v>
      </c>
      <c r="P83" s="361">
        <v>0.14549999999999999</v>
      </c>
      <c r="Q83" s="361">
        <v>0.14699999999999999</v>
      </c>
      <c r="R83" s="361">
        <v>0.14849999999999999</v>
      </c>
      <c r="S83" s="361">
        <v>0.14949999999999999</v>
      </c>
      <c r="T83" s="361">
        <v>0.15049999999999999</v>
      </c>
      <c r="U83" s="361">
        <v>0.1515</v>
      </c>
      <c r="V83" s="361">
        <v>0.1525</v>
      </c>
      <c r="W83" s="361">
        <v>0.1535</v>
      </c>
      <c r="X83" s="185" t="s">
        <v>26</v>
      </c>
      <c r="Y83" s="185" t="s">
        <v>26</v>
      </c>
      <c r="Z83" s="185" t="s">
        <v>26</v>
      </c>
      <c r="AA83" s="185" t="s">
        <v>26</v>
      </c>
      <c r="AB83" s="185" t="s">
        <v>26</v>
      </c>
      <c r="AC83" s="185" t="s">
        <v>26</v>
      </c>
      <c r="AD83" s="185" t="s">
        <v>26</v>
      </c>
      <c r="AE83" s="185" t="s">
        <v>26</v>
      </c>
      <c r="AF83" s="185" t="s">
        <v>26</v>
      </c>
    </row>
    <row r="84" spans="1:32" x14ac:dyDescent="0.2">
      <c r="A84" s="107">
        <f t="shared" si="3"/>
        <v>25</v>
      </c>
      <c r="B84" s="361">
        <v>0.12000000000000001</v>
      </c>
      <c r="C84" s="361">
        <v>0.12250000000000001</v>
      </c>
      <c r="D84" s="361">
        <v>0.12450000000000001</v>
      </c>
      <c r="E84" s="361">
        <v>0.1265</v>
      </c>
      <c r="F84" s="361">
        <v>0.129</v>
      </c>
      <c r="G84" s="361">
        <v>0.13099999999999998</v>
      </c>
      <c r="H84" s="361">
        <v>0.13299999999999998</v>
      </c>
      <c r="I84" s="361">
        <v>0.13499999999999998</v>
      </c>
      <c r="J84" s="361">
        <v>0.13699999999999998</v>
      </c>
      <c r="K84" s="361">
        <v>0.13899999999999998</v>
      </c>
      <c r="L84" s="361">
        <v>0.14099999999999999</v>
      </c>
      <c r="M84" s="361">
        <v>0.14249999999999999</v>
      </c>
      <c r="N84" s="361">
        <v>0.14399999999999999</v>
      </c>
      <c r="O84" s="361">
        <v>0.14549999999999999</v>
      </c>
      <c r="P84" s="361">
        <v>0.14699999999999999</v>
      </c>
      <c r="Q84" s="361">
        <v>0.14849999999999999</v>
      </c>
      <c r="R84" s="361">
        <v>0.14949999999999999</v>
      </c>
      <c r="S84" s="361">
        <v>0.15049999999999999</v>
      </c>
      <c r="T84" s="361">
        <v>0.1515</v>
      </c>
      <c r="U84" s="361">
        <v>0.1525</v>
      </c>
      <c r="V84" s="361">
        <v>0.1535</v>
      </c>
      <c r="W84" s="185" t="s">
        <v>26</v>
      </c>
      <c r="X84" s="185" t="s">
        <v>26</v>
      </c>
      <c r="Y84" s="185" t="s">
        <v>26</v>
      </c>
      <c r="Z84" s="185" t="s">
        <v>26</v>
      </c>
      <c r="AA84" s="185" t="s">
        <v>26</v>
      </c>
      <c r="AB84" s="185" t="s">
        <v>26</v>
      </c>
      <c r="AC84" s="185" t="s">
        <v>26</v>
      </c>
      <c r="AD84" s="185" t="s">
        <v>26</v>
      </c>
      <c r="AE84" s="185" t="s">
        <v>26</v>
      </c>
      <c r="AF84" s="185" t="s">
        <v>26</v>
      </c>
    </row>
    <row r="85" spans="1:32" x14ac:dyDescent="0.2">
      <c r="A85" s="107">
        <f t="shared" si="3"/>
        <v>26</v>
      </c>
      <c r="B85" s="361">
        <v>0.12250000000000001</v>
      </c>
      <c r="C85" s="361">
        <v>0.12450000000000001</v>
      </c>
      <c r="D85" s="361">
        <v>0.1265</v>
      </c>
      <c r="E85" s="361">
        <v>0.129</v>
      </c>
      <c r="F85" s="361">
        <v>0.13099999999999998</v>
      </c>
      <c r="G85" s="361">
        <v>0.13299999999999998</v>
      </c>
      <c r="H85" s="361">
        <v>0.13499999999999998</v>
      </c>
      <c r="I85" s="361">
        <v>0.13699999999999998</v>
      </c>
      <c r="J85" s="361">
        <v>0.13899999999999998</v>
      </c>
      <c r="K85" s="361">
        <v>0.14099999999999999</v>
      </c>
      <c r="L85" s="361">
        <v>0.14249999999999999</v>
      </c>
      <c r="M85" s="361">
        <v>0.14399999999999999</v>
      </c>
      <c r="N85" s="361">
        <v>0.14549999999999999</v>
      </c>
      <c r="O85" s="361">
        <v>0.14699999999999999</v>
      </c>
      <c r="P85" s="361">
        <v>0.14849999999999999</v>
      </c>
      <c r="Q85" s="361">
        <v>0.14949999999999999</v>
      </c>
      <c r="R85" s="361">
        <v>0.15049999999999999</v>
      </c>
      <c r="S85" s="361">
        <v>0.1515</v>
      </c>
      <c r="T85" s="361">
        <v>0.1525</v>
      </c>
      <c r="U85" s="361">
        <v>0.1535</v>
      </c>
      <c r="V85" s="185" t="s">
        <v>26</v>
      </c>
      <c r="W85" s="185" t="s">
        <v>26</v>
      </c>
      <c r="X85" s="185" t="s">
        <v>26</v>
      </c>
      <c r="Y85" s="185" t="s">
        <v>26</v>
      </c>
      <c r="Z85" s="185" t="s">
        <v>26</v>
      </c>
      <c r="AA85" s="185" t="s">
        <v>26</v>
      </c>
      <c r="AB85" s="185" t="s">
        <v>26</v>
      </c>
      <c r="AC85" s="185" t="s">
        <v>26</v>
      </c>
      <c r="AD85" s="185" t="s">
        <v>26</v>
      </c>
      <c r="AE85" s="185" t="s">
        <v>26</v>
      </c>
      <c r="AF85" s="185" t="s">
        <v>26</v>
      </c>
    </row>
    <row r="86" spans="1:32" x14ac:dyDescent="0.2">
      <c r="A86" s="107">
        <f t="shared" si="3"/>
        <v>27</v>
      </c>
      <c r="B86" s="361">
        <v>0.12450000000000001</v>
      </c>
      <c r="C86" s="361">
        <v>0.1265</v>
      </c>
      <c r="D86" s="361">
        <v>0.129</v>
      </c>
      <c r="E86" s="361">
        <v>0.13099999999999998</v>
      </c>
      <c r="F86" s="361">
        <v>0.13299999999999998</v>
      </c>
      <c r="G86" s="361">
        <v>0.13499999999999998</v>
      </c>
      <c r="H86" s="361">
        <v>0.13699999999999998</v>
      </c>
      <c r="I86" s="361">
        <v>0.13899999999999998</v>
      </c>
      <c r="J86" s="361">
        <v>0.14099999999999999</v>
      </c>
      <c r="K86" s="361">
        <v>0.14249999999999999</v>
      </c>
      <c r="L86" s="361">
        <v>0.14399999999999999</v>
      </c>
      <c r="M86" s="361">
        <v>0.14549999999999999</v>
      </c>
      <c r="N86" s="361">
        <v>0.14699999999999999</v>
      </c>
      <c r="O86" s="361">
        <v>0.14849999999999999</v>
      </c>
      <c r="P86" s="361">
        <v>0.14949999999999999</v>
      </c>
      <c r="Q86" s="361">
        <v>0.15049999999999999</v>
      </c>
      <c r="R86" s="361">
        <v>0.1515</v>
      </c>
      <c r="S86" s="361">
        <v>0.1525</v>
      </c>
      <c r="T86" s="361">
        <v>0.1535</v>
      </c>
      <c r="U86" s="185" t="s">
        <v>26</v>
      </c>
      <c r="V86" s="185" t="s">
        <v>26</v>
      </c>
      <c r="W86" s="185" t="s">
        <v>26</v>
      </c>
      <c r="X86" s="185" t="s">
        <v>26</v>
      </c>
      <c r="Y86" s="185" t="s">
        <v>26</v>
      </c>
      <c r="Z86" s="185" t="s">
        <v>26</v>
      </c>
      <c r="AA86" s="185" t="s">
        <v>26</v>
      </c>
      <c r="AB86" s="185" t="s">
        <v>26</v>
      </c>
      <c r="AC86" s="185" t="s">
        <v>26</v>
      </c>
      <c r="AD86" s="185" t="s">
        <v>26</v>
      </c>
      <c r="AE86" s="185" t="s">
        <v>26</v>
      </c>
      <c r="AF86" s="185" t="s">
        <v>26</v>
      </c>
    </row>
    <row r="87" spans="1:32" x14ac:dyDescent="0.2">
      <c r="A87" s="107">
        <f t="shared" si="3"/>
        <v>28</v>
      </c>
      <c r="B87" s="361">
        <v>0.1265</v>
      </c>
      <c r="C87" s="361">
        <v>0.129</v>
      </c>
      <c r="D87" s="361">
        <v>0.13099999999999998</v>
      </c>
      <c r="E87" s="361">
        <v>0.13299999999999998</v>
      </c>
      <c r="F87" s="361">
        <v>0.13499999999999998</v>
      </c>
      <c r="G87" s="361">
        <v>0.13699999999999998</v>
      </c>
      <c r="H87" s="361">
        <v>0.13899999999999998</v>
      </c>
      <c r="I87" s="361">
        <v>0.14099999999999999</v>
      </c>
      <c r="J87" s="361">
        <v>0.14249999999999999</v>
      </c>
      <c r="K87" s="361">
        <v>0.14399999999999999</v>
      </c>
      <c r="L87" s="361">
        <v>0.14549999999999999</v>
      </c>
      <c r="M87" s="361">
        <v>0.14699999999999999</v>
      </c>
      <c r="N87" s="361">
        <v>0.14849999999999999</v>
      </c>
      <c r="O87" s="361">
        <v>0.14949999999999999</v>
      </c>
      <c r="P87" s="361">
        <v>0.15049999999999999</v>
      </c>
      <c r="Q87" s="361">
        <v>0.1515</v>
      </c>
      <c r="R87" s="361">
        <v>0.1525</v>
      </c>
      <c r="S87" s="361">
        <v>0.1535</v>
      </c>
      <c r="T87" s="185" t="s">
        <v>26</v>
      </c>
      <c r="U87" s="185" t="s">
        <v>26</v>
      </c>
      <c r="V87" s="185" t="s">
        <v>26</v>
      </c>
      <c r="W87" s="185" t="s">
        <v>26</v>
      </c>
      <c r="X87" s="185" t="s">
        <v>26</v>
      </c>
      <c r="Y87" s="185" t="s">
        <v>26</v>
      </c>
      <c r="Z87" s="185" t="s">
        <v>26</v>
      </c>
      <c r="AA87" s="185" t="s">
        <v>26</v>
      </c>
      <c r="AB87" s="185" t="s">
        <v>26</v>
      </c>
      <c r="AC87" s="185" t="s">
        <v>26</v>
      </c>
      <c r="AD87" s="185" t="s">
        <v>26</v>
      </c>
      <c r="AE87" s="185" t="s">
        <v>26</v>
      </c>
      <c r="AF87" s="185" t="s">
        <v>26</v>
      </c>
    </row>
    <row r="88" spans="1:32" x14ac:dyDescent="0.2">
      <c r="A88" s="107">
        <f t="shared" si="3"/>
        <v>29</v>
      </c>
      <c r="B88" s="361">
        <v>0.129</v>
      </c>
      <c r="C88" s="361">
        <v>0.13099999999999998</v>
      </c>
      <c r="D88" s="361">
        <v>0.13299999999999998</v>
      </c>
      <c r="E88" s="361">
        <v>0.13499999999999998</v>
      </c>
      <c r="F88" s="361">
        <v>0.13699999999999998</v>
      </c>
      <c r="G88" s="361">
        <v>0.13899999999999998</v>
      </c>
      <c r="H88" s="361">
        <v>0.14099999999999999</v>
      </c>
      <c r="I88" s="361">
        <v>0.14249999999999999</v>
      </c>
      <c r="J88" s="361">
        <v>0.14399999999999999</v>
      </c>
      <c r="K88" s="361">
        <v>0.14549999999999999</v>
      </c>
      <c r="L88" s="361">
        <v>0.14699999999999999</v>
      </c>
      <c r="M88" s="361">
        <v>0.14849999999999999</v>
      </c>
      <c r="N88" s="361">
        <v>0.14949999999999999</v>
      </c>
      <c r="O88" s="361">
        <v>0.15049999999999999</v>
      </c>
      <c r="P88" s="361">
        <v>0.1515</v>
      </c>
      <c r="Q88" s="361">
        <v>0.1525</v>
      </c>
      <c r="R88" s="361">
        <v>0.1535</v>
      </c>
      <c r="S88" s="185" t="s">
        <v>26</v>
      </c>
      <c r="T88" s="185" t="s">
        <v>26</v>
      </c>
      <c r="U88" s="185" t="s">
        <v>26</v>
      </c>
      <c r="V88" s="185" t="s">
        <v>26</v>
      </c>
      <c r="W88" s="185" t="s">
        <v>26</v>
      </c>
      <c r="X88" s="185" t="s">
        <v>26</v>
      </c>
      <c r="Y88" s="185" t="s">
        <v>26</v>
      </c>
      <c r="Z88" s="185" t="s">
        <v>26</v>
      </c>
      <c r="AA88" s="185" t="s">
        <v>26</v>
      </c>
      <c r="AB88" s="185" t="s">
        <v>26</v>
      </c>
      <c r="AC88" s="185" t="s">
        <v>26</v>
      </c>
      <c r="AD88" s="185" t="s">
        <v>26</v>
      </c>
      <c r="AE88" s="185" t="s">
        <v>26</v>
      </c>
      <c r="AF88" s="185" t="s">
        <v>26</v>
      </c>
    </row>
    <row r="89" spans="1:32" x14ac:dyDescent="0.2">
      <c r="A89" s="107">
        <f t="shared" si="3"/>
        <v>30</v>
      </c>
      <c r="B89" s="361">
        <v>0.13099999999999998</v>
      </c>
      <c r="C89" s="361">
        <v>0.13299999999999998</v>
      </c>
      <c r="D89" s="361">
        <v>0.13499999999999998</v>
      </c>
      <c r="E89" s="361">
        <v>0.13699999999999998</v>
      </c>
      <c r="F89" s="361">
        <v>0.13899999999999998</v>
      </c>
      <c r="G89" s="361">
        <v>0.14099999999999999</v>
      </c>
      <c r="H89" s="361">
        <v>0.14249999999999999</v>
      </c>
      <c r="I89" s="361">
        <v>0.14399999999999999</v>
      </c>
      <c r="J89" s="361">
        <v>0.14549999999999999</v>
      </c>
      <c r="K89" s="361">
        <v>0.14699999999999999</v>
      </c>
      <c r="L89" s="361">
        <v>0.14849999999999999</v>
      </c>
      <c r="M89" s="361">
        <v>0.14949999999999999</v>
      </c>
      <c r="N89" s="361">
        <v>0.15049999999999999</v>
      </c>
      <c r="O89" s="361">
        <v>0.1515</v>
      </c>
      <c r="P89" s="361">
        <v>0.1525</v>
      </c>
      <c r="Q89" s="361">
        <v>0.1535</v>
      </c>
      <c r="R89" s="185" t="s">
        <v>26</v>
      </c>
      <c r="S89" s="185" t="s">
        <v>26</v>
      </c>
      <c r="T89" s="185" t="s">
        <v>26</v>
      </c>
      <c r="U89" s="185" t="s">
        <v>26</v>
      </c>
      <c r="V89" s="185" t="s">
        <v>26</v>
      </c>
      <c r="W89" s="185" t="s">
        <v>26</v>
      </c>
      <c r="X89" s="185" t="s">
        <v>26</v>
      </c>
      <c r="Y89" s="185" t="s">
        <v>26</v>
      </c>
      <c r="Z89" s="185" t="s">
        <v>26</v>
      </c>
      <c r="AA89" s="185" t="s">
        <v>26</v>
      </c>
      <c r="AB89" s="185" t="s">
        <v>26</v>
      </c>
      <c r="AC89" s="185" t="s">
        <v>26</v>
      </c>
      <c r="AD89" s="185" t="s">
        <v>26</v>
      </c>
      <c r="AE89" s="185" t="s">
        <v>26</v>
      </c>
      <c r="AF89" s="185" t="s">
        <v>26</v>
      </c>
    </row>
    <row r="90" spans="1:32" x14ac:dyDescent="0.2">
      <c r="A90" s="107">
        <f t="shared" si="3"/>
        <v>31</v>
      </c>
      <c r="B90" s="361">
        <v>0.13299999999999998</v>
      </c>
      <c r="C90" s="361">
        <v>0.13499999999999998</v>
      </c>
      <c r="D90" s="361">
        <v>0.13699999999999998</v>
      </c>
      <c r="E90" s="361">
        <v>0.13899999999999998</v>
      </c>
      <c r="F90" s="361">
        <v>0.14099999999999999</v>
      </c>
      <c r="G90" s="361">
        <v>0.14249999999999999</v>
      </c>
      <c r="H90" s="361">
        <v>0.14399999999999999</v>
      </c>
      <c r="I90" s="361">
        <v>0.14549999999999999</v>
      </c>
      <c r="J90" s="361">
        <v>0.14699999999999999</v>
      </c>
      <c r="K90" s="361">
        <v>0.14849999999999999</v>
      </c>
      <c r="L90" s="361">
        <v>0.14949999999999999</v>
      </c>
      <c r="M90" s="361">
        <v>0.15049999999999999</v>
      </c>
      <c r="N90" s="361">
        <v>0.1515</v>
      </c>
      <c r="O90" s="361">
        <v>0.1525</v>
      </c>
      <c r="P90" s="361">
        <v>0.1535</v>
      </c>
      <c r="Q90" s="185" t="s">
        <v>26</v>
      </c>
      <c r="R90" s="185" t="s">
        <v>26</v>
      </c>
      <c r="S90" s="185" t="s">
        <v>26</v>
      </c>
      <c r="T90" s="185" t="s">
        <v>26</v>
      </c>
      <c r="U90" s="185" t="s">
        <v>26</v>
      </c>
      <c r="V90" s="185" t="s">
        <v>26</v>
      </c>
      <c r="W90" s="185" t="s">
        <v>26</v>
      </c>
      <c r="X90" s="185" t="s">
        <v>26</v>
      </c>
      <c r="Y90" s="185" t="s">
        <v>26</v>
      </c>
      <c r="Z90" s="185" t="s">
        <v>26</v>
      </c>
      <c r="AA90" s="185" t="s">
        <v>26</v>
      </c>
      <c r="AB90" s="185" t="s">
        <v>26</v>
      </c>
      <c r="AC90" s="185" t="s">
        <v>26</v>
      </c>
      <c r="AD90" s="185" t="s">
        <v>26</v>
      </c>
      <c r="AE90" s="185" t="s">
        <v>26</v>
      </c>
      <c r="AF90" s="185" t="s">
        <v>26</v>
      </c>
    </row>
    <row r="91" spans="1:32" x14ac:dyDescent="0.2">
      <c r="A91" s="107">
        <f t="shared" si="3"/>
        <v>32</v>
      </c>
      <c r="B91" s="361">
        <v>0.13499999999999998</v>
      </c>
      <c r="C91" s="361">
        <v>0.13699999999999998</v>
      </c>
      <c r="D91" s="361">
        <v>0.13899999999999998</v>
      </c>
      <c r="E91" s="361">
        <v>0.14099999999999999</v>
      </c>
      <c r="F91" s="361">
        <v>0.14249999999999999</v>
      </c>
      <c r="G91" s="361">
        <v>0.14399999999999999</v>
      </c>
      <c r="H91" s="361">
        <v>0.14549999999999999</v>
      </c>
      <c r="I91" s="361">
        <v>0.14699999999999999</v>
      </c>
      <c r="J91" s="361">
        <v>0.14849999999999999</v>
      </c>
      <c r="K91" s="361">
        <v>0.14949999999999999</v>
      </c>
      <c r="L91" s="361">
        <v>0.15049999999999999</v>
      </c>
      <c r="M91" s="361">
        <v>0.1515</v>
      </c>
      <c r="N91" s="361">
        <v>0.1525</v>
      </c>
      <c r="O91" s="361">
        <v>0.1535</v>
      </c>
      <c r="P91" s="185" t="s">
        <v>26</v>
      </c>
      <c r="Q91" s="185" t="s">
        <v>26</v>
      </c>
      <c r="R91" s="185" t="s">
        <v>26</v>
      </c>
      <c r="S91" s="185" t="s">
        <v>26</v>
      </c>
      <c r="T91" s="185" t="s">
        <v>26</v>
      </c>
      <c r="U91" s="185" t="s">
        <v>26</v>
      </c>
      <c r="V91" s="185" t="s">
        <v>26</v>
      </c>
      <c r="W91" s="185" t="s">
        <v>26</v>
      </c>
      <c r="X91" s="185" t="s">
        <v>26</v>
      </c>
      <c r="Y91" s="185" t="s">
        <v>26</v>
      </c>
      <c r="Z91" s="185" t="s">
        <v>26</v>
      </c>
      <c r="AA91" s="185" t="s">
        <v>26</v>
      </c>
      <c r="AB91" s="185" t="s">
        <v>26</v>
      </c>
      <c r="AC91" s="185" t="s">
        <v>26</v>
      </c>
      <c r="AD91" s="185" t="s">
        <v>26</v>
      </c>
      <c r="AE91" s="185" t="s">
        <v>26</v>
      </c>
      <c r="AF91" s="185" t="s">
        <v>26</v>
      </c>
    </row>
    <row r="92" spans="1:32" x14ac:dyDescent="0.2">
      <c r="A92" s="107">
        <f t="shared" si="3"/>
        <v>33</v>
      </c>
      <c r="B92" s="361">
        <v>0.13699999999999998</v>
      </c>
      <c r="C92" s="361">
        <v>0.13899999999999998</v>
      </c>
      <c r="D92" s="361">
        <v>0.14099999999999999</v>
      </c>
      <c r="E92" s="361">
        <v>0.14249999999999999</v>
      </c>
      <c r="F92" s="361">
        <v>0.14399999999999999</v>
      </c>
      <c r="G92" s="361">
        <v>0.14549999999999999</v>
      </c>
      <c r="H92" s="361">
        <v>0.14699999999999999</v>
      </c>
      <c r="I92" s="361">
        <v>0.14849999999999999</v>
      </c>
      <c r="J92" s="361">
        <v>0.14949999999999999</v>
      </c>
      <c r="K92" s="361">
        <v>0.15049999999999999</v>
      </c>
      <c r="L92" s="361">
        <v>0.1515</v>
      </c>
      <c r="M92" s="361">
        <v>0.1525</v>
      </c>
      <c r="N92" s="361">
        <v>0.1535</v>
      </c>
      <c r="O92" s="185" t="s">
        <v>26</v>
      </c>
      <c r="P92" s="185" t="s">
        <v>26</v>
      </c>
      <c r="Q92" s="185" t="s">
        <v>26</v>
      </c>
      <c r="R92" s="185" t="s">
        <v>26</v>
      </c>
      <c r="S92" s="185" t="s">
        <v>26</v>
      </c>
      <c r="T92" s="185" t="s">
        <v>26</v>
      </c>
      <c r="U92" s="185" t="s">
        <v>26</v>
      </c>
      <c r="V92" s="185" t="s">
        <v>26</v>
      </c>
      <c r="W92" s="185" t="s">
        <v>26</v>
      </c>
      <c r="X92" s="185" t="s">
        <v>26</v>
      </c>
      <c r="Y92" s="185" t="s">
        <v>26</v>
      </c>
      <c r="Z92" s="185" t="s">
        <v>26</v>
      </c>
      <c r="AA92" s="185" t="s">
        <v>26</v>
      </c>
      <c r="AB92" s="185" t="s">
        <v>26</v>
      </c>
      <c r="AC92" s="185" t="s">
        <v>26</v>
      </c>
      <c r="AD92" s="185" t="s">
        <v>26</v>
      </c>
      <c r="AE92" s="185" t="s">
        <v>26</v>
      </c>
      <c r="AF92" s="185" t="s">
        <v>26</v>
      </c>
    </row>
    <row r="93" spans="1:32" x14ac:dyDescent="0.2">
      <c r="A93" s="107">
        <f t="shared" si="3"/>
        <v>34</v>
      </c>
      <c r="B93" s="361">
        <v>0.13899999999999998</v>
      </c>
      <c r="C93" s="361">
        <v>0.14099999999999999</v>
      </c>
      <c r="D93" s="361">
        <v>0.14249999999999999</v>
      </c>
      <c r="E93" s="361">
        <v>0.14399999999999999</v>
      </c>
      <c r="F93" s="361">
        <v>0.14549999999999999</v>
      </c>
      <c r="G93" s="361">
        <v>0.14699999999999999</v>
      </c>
      <c r="H93" s="361">
        <v>0.14849999999999999</v>
      </c>
      <c r="I93" s="361">
        <v>0.14949999999999999</v>
      </c>
      <c r="J93" s="361">
        <v>0.15049999999999999</v>
      </c>
      <c r="K93" s="361">
        <v>0.1515</v>
      </c>
      <c r="L93" s="361">
        <v>0.1525</v>
      </c>
      <c r="M93" s="361">
        <v>0.1535</v>
      </c>
      <c r="N93" s="185" t="s">
        <v>26</v>
      </c>
      <c r="O93" s="185" t="s">
        <v>26</v>
      </c>
      <c r="P93" s="185" t="s">
        <v>26</v>
      </c>
      <c r="Q93" s="185" t="s">
        <v>26</v>
      </c>
      <c r="R93" s="185" t="s">
        <v>26</v>
      </c>
      <c r="S93" s="185" t="s">
        <v>26</v>
      </c>
      <c r="T93" s="185" t="s">
        <v>26</v>
      </c>
      <c r="U93" s="185" t="s">
        <v>26</v>
      </c>
      <c r="V93" s="185" t="s">
        <v>26</v>
      </c>
      <c r="W93" s="185" t="s">
        <v>26</v>
      </c>
      <c r="X93" s="185" t="s">
        <v>26</v>
      </c>
      <c r="Y93" s="185" t="s">
        <v>26</v>
      </c>
      <c r="Z93" s="185" t="s">
        <v>26</v>
      </c>
      <c r="AA93" s="185" t="s">
        <v>26</v>
      </c>
      <c r="AB93" s="185" t="s">
        <v>26</v>
      </c>
      <c r="AC93" s="185" t="s">
        <v>26</v>
      </c>
      <c r="AD93" s="185" t="s">
        <v>26</v>
      </c>
      <c r="AE93" s="185" t="s">
        <v>26</v>
      </c>
      <c r="AF93" s="185" t="s">
        <v>26</v>
      </c>
    </row>
    <row r="94" spans="1:32" x14ac:dyDescent="0.2">
      <c r="A94" s="107">
        <f t="shared" si="3"/>
        <v>35</v>
      </c>
      <c r="B94" s="361">
        <v>0.14099999999999999</v>
      </c>
      <c r="C94" s="361">
        <v>0.14249999999999999</v>
      </c>
      <c r="D94" s="361">
        <v>0.14399999999999999</v>
      </c>
      <c r="E94" s="361">
        <v>0.14549999999999999</v>
      </c>
      <c r="F94" s="361">
        <v>0.14699999999999999</v>
      </c>
      <c r="G94" s="361">
        <v>0.14849999999999999</v>
      </c>
      <c r="H94" s="361">
        <v>0.14949999999999999</v>
      </c>
      <c r="I94" s="361">
        <v>0.15049999999999999</v>
      </c>
      <c r="J94" s="361">
        <v>0.1515</v>
      </c>
      <c r="K94" s="361">
        <v>0.1525</v>
      </c>
      <c r="L94" s="361">
        <v>0.1535</v>
      </c>
      <c r="M94" s="185" t="s">
        <v>26</v>
      </c>
      <c r="N94" s="185" t="s">
        <v>26</v>
      </c>
      <c r="O94" s="185" t="s">
        <v>26</v>
      </c>
      <c r="P94" s="185" t="s">
        <v>26</v>
      </c>
      <c r="Q94" s="185" t="s">
        <v>26</v>
      </c>
      <c r="R94" s="185" t="s">
        <v>26</v>
      </c>
      <c r="S94" s="185" t="s">
        <v>26</v>
      </c>
      <c r="T94" s="185" t="s">
        <v>26</v>
      </c>
      <c r="U94" s="185" t="s">
        <v>26</v>
      </c>
      <c r="V94" s="185" t="s">
        <v>26</v>
      </c>
      <c r="W94" s="185" t="s">
        <v>26</v>
      </c>
      <c r="X94" s="185" t="s">
        <v>26</v>
      </c>
      <c r="Y94" s="185" t="s">
        <v>26</v>
      </c>
      <c r="Z94" s="185" t="s">
        <v>26</v>
      </c>
      <c r="AA94" s="185" t="s">
        <v>26</v>
      </c>
      <c r="AB94" s="185" t="s">
        <v>26</v>
      </c>
      <c r="AC94" s="185" t="s">
        <v>26</v>
      </c>
      <c r="AD94" s="185" t="s">
        <v>26</v>
      </c>
      <c r="AE94" s="185" t="s">
        <v>26</v>
      </c>
      <c r="AF94" s="185" t="s">
        <v>26</v>
      </c>
    </row>
    <row r="95" spans="1:32" x14ac:dyDescent="0.2">
      <c r="A95" s="107">
        <f t="shared" si="3"/>
        <v>36</v>
      </c>
      <c r="B95" s="361">
        <v>0.14249999999999999</v>
      </c>
      <c r="C95" s="361">
        <v>0.14399999999999999</v>
      </c>
      <c r="D95" s="361">
        <v>0.14549999999999999</v>
      </c>
      <c r="E95" s="361">
        <v>0.14699999999999999</v>
      </c>
      <c r="F95" s="361">
        <v>0.14849999999999999</v>
      </c>
      <c r="G95" s="361">
        <v>0.14949999999999999</v>
      </c>
      <c r="H95" s="361">
        <v>0.15049999999999999</v>
      </c>
      <c r="I95" s="361">
        <v>0.1515</v>
      </c>
      <c r="J95" s="361">
        <v>0.1525</v>
      </c>
      <c r="K95" s="361">
        <v>0.1535</v>
      </c>
      <c r="L95" s="185" t="s">
        <v>26</v>
      </c>
      <c r="M95" s="185" t="s">
        <v>26</v>
      </c>
      <c r="N95" s="185" t="s">
        <v>26</v>
      </c>
      <c r="O95" s="185" t="s">
        <v>26</v>
      </c>
      <c r="P95" s="185" t="s">
        <v>26</v>
      </c>
      <c r="Q95" s="185" t="s">
        <v>26</v>
      </c>
      <c r="R95" s="185" t="s">
        <v>26</v>
      </c>
      <c r="S95" s="185" t="s">
        <v>26</v>
      </c>
      <c r="T95" s="185" t="s">
        <v>26</v>
      </c>
      <c r="U95" s="185" t="s">
        <v>26</v>
      </c>
      <c r="V95" s="185" t="s">
        <v>26</v>
      </c>
      <c r="W95" s="185" t="s">
        <v>26</v>
      </c>
      <c r="X95" s="185" t="s">
        <v>26</v>
      </c>
      <c r="Y95" s="185" t="s">
        <v>26</v>
      </c>
      <c r="Z95" s="185" t="s">
        <v>26</v>
      </c>
      <c r="AA95" s="185" t="s">
        <v>26</v>
      </c>
      <c r="AB95" s="185" t="s">
        <v>26</v>
      </c>
      <c r="AC95" s="185" t="s">
        <v>26</v>
      </c>
      <c r="AD95" s="185" t="s">
        <v>26</v>
      </c>
      <c r="AE95" s="185" t="s">
        <v>26</v>
      </c>
      <c r="AF95" s="185" t="s">
        <v>26</v>
      </c>
    </row>
    <row r="96" spans="1:32" x14ac:dyDescent="0.2">
      <c r="A96" s="107">
        <f t="shared" si="3"/>
        <v>37</v>
      </c>
      <c r="B96" s="361">
        <v>0.14399999999999999</v>
      </c>
      <c r="C96" s="361">
        <v>0.14549999999999999</v>
      </c>
      <c r="D96" s="361">
        <v>0.14699999999999999</v>
      </c>
      <c r="E96" s="361">
        <v>0.14849999999999999</v>
      </c>
      <c r="F96" s="361">
        <v>0.14949999999999999</v>
      </c>
      <c r="G96" s="361">
        <v>0.15049999999999999</v>
      </c>
      <c r="H96" s="361">
        <v>0.1515</v>
      </c>
      <c r="I96" s="361">
        <v>0.1525</v>
      </c>
      <c r="J96" s="361">
        <v>0.1535</v>
      </c>
      <c r="K96" s="185" t="s">
        <v>26</v>
      </c>
      <c r="L96" s="185" t="s">
        <v>26</v>
      </c>
      <c r="M96" s="185" t="s">
        <v>26</v>
      </c>
      <c r="N96" s="185" t="s">
        <v>26</v>
      </c>
      <c r="O96" s="185" t="s">
        <v>26</v>
      </c>
      <c r="P96" s="185" t="s">
        <v>26</v>
      </c>
      <c r="Q96" s="185" t="s">
        <v>26</v>
      </c>
      <c r="R96" s="185" t="s">
        <v>26</v>
      </c>
      <c r="S96" s="185" t="s">
        <v>26</v>
      </c>
      <c r="T96" s="185" t="s">
        <v>26</v>
      </c>
      <c r="U96" s="185" t="s">
        <v>26</v>
      </c>
      <c r="V96" s="185" t="s">
        <v>26</v>
      </c>
      <c r="W96" s="185" t="s">
        <v>26</v>
      </c>
      <c r="X96" s="185" t="s">
        <v>26</v>
      </c>
      <c r="Y96" s="185" t="s">
        <v>26</v>
      </c>
      <c r="Z96" s="185" t="s">
        <v>26</v>
      </c>
      <c r="AA96" s="185" t="s">
        <v>26</v>
      </c>
      <c r="AB96" s="185" t="s">
        <v>26</v>
      </c>
      <c r="AC96" s="185" t="s">
        <v>26</v>
      </c>
      <c r="AD96" s="185" t="s">
        <v>26</v>
      </c>
      <c r="AE96" s="185" t="s">
        <v>26</v>
      </c>
      <c r="AF96" s="185" t="s">
        <v>26</v>
      </c>
    </row>
    <row r="97" spans="1:32" x14ac:dyDescent="0.2">
      <c r="A97" s="107">
        <f t="shared" si="3"/>
        <v>38</v>
      </c>
      <c r="B97" s="361">
        <v>0.14549999999999999</v>
      </c>
      <c r="C97" s="361">
        <v>0.14699999999999999</v>
      </c>
      <c r="D97" s="361">
        <v>0.14849999999999999</v>
      </c>
      <c r="E97" s="361">
        <v>0.14949999999999999</v>
      </c>
      <c r="F97" s="361">
        <v>0.15049999999999999</v>
      </c>
      <c r="G97" s="361">
        <v>0.1515</v>
      </c>
      <c r="H97" s="361">
        <v>0.1525</v>
      </c>
      <c r="I97" s="361">
        <v>0.1535</v>
      </c>
      <c r="J97" s="185" t="s">
        <v>26</v>
      </c>
      <c r="K97" s="185" t="s">
        <v>26</v>
      </c>
      <c r="L97" s="185" t="s">
        <v>26</v>
      </c>
      <c r="M97" s="185" t="s">
        <v>26</v>
      </c>
      <c r="N97" s="185" t="s">
        <v>26</v>
      </c>
      <c r="O97" s="185" t="s">
        <v>26</v>
      </c>
      <c r="P97" s="185" t="s">
        <v>26</v>
      </c>
      <c r="Q97" s="185" t="s">
        <v>26</v>
      </c>
      <c r="R97" s="185" t="s">
        <v>26</v>
      </c>
      <c r="S97" s="185" t="s">
        <v>26</v>
      </c>
      <c r="T97" s="185" t="s">
        <v>26</v>
      </c>
      <c r="U97" s="185" t="s">
        <v>26</v>
      </c>
      <c r="V97" s="185" t="s">
        <v>26</v>
      </c>
      <c r="W97" s="185" t="s">
        <v>26</v>
      </c>
      <c r="X97" s="185" t="s">
        <v>26</v>
      </c>
      <c r="Y97" s="185" t="s">
        <v>26</v>
      </c>
      <c r="Z97" s="185" t="s">
        <v>26</v>
      </c>
      <c r="AA97" s="185" t="s">
        <v>26</v>
      </c>
      <c r="AB97" s="185" t="s">
        <v>26</v>
      </c>
      <c r="AC97" s="185" t="s">
        <v>26</v>
      </c>
      <c r="AD97" s="185" t="s">
        <v>26</v>
      </c>
      <c r="AE97" s="185" t="s">
        <v>26</v>
      </c>
      <c r="AF97" s="185" t="s">
        <v>26</v>
      </c>
    </row>
    <row r="98" spans="1:32" x14ac:dyDescent="0.2">
      <c r="A98" s="107">
        <f t="shared" si="3"/>
        <v>39</v>
      </c>
      <c r="B98" s="361">
        <v>0.14699999999999999</v>
      </c>
      <c r="C98" s="361">
        <v>0.14849999999999999</v>
      </c>
      <c r="D98" s="361">
        <v>0.14949999999999999</v>
      </c>
      <c r="E98" s="361">
        <v>0.15049999999999999</v>
      </c>
      <c r="F98" s="361">
        <v>0.1515</v>
      </c>
      <c r="G98" s="361">
        <v>0.1525</v>
      </c>
      <c r="H98" s="361">
        <v>0.1535</v>
      </c>
      <c r="I98" s="185" t="s">
        <v>26</v>
      </c>
      <c r="J98" s="185" t="s">
        <v>26</v>
      </c>
      <c r="K98" s="185" t="s">
        <v>26</v>
      </c>
      <c r="L98" s="185" t="s">
        <v>26</v>
      </c>
      <c r="M98" s="185" t="s">
        <v>26</v>
      </c>
      <c r="N98" s="185" t="s">
        <v>26</v>
      </c>
      <c r="O98" s="185" t="s">
        <v>26</v>
      </c>
      <c r="P98" s="185" t="s">
        <v>26</v>
      </c>
      <c r="Q98" s="185" t="s">
        <v>26</v>
      </c>
      <c r="R98" s="185" t="s">
        <v>26</v>
      </c>
      <c r="S98" s="185" t="s">
        <v>26</v>
      </c>
      <c r="T98" s="185" t="s">
        <v>26</v>
      </c>
      <c r="U98" s="185" t="s">
        <v>26</v>
      </c>
      <c r="V98" s="185" t="s">
        <v>26</v>
      </c>
      <c r="W98" s="185" t="s">
        <v>26</v>
      </c>
      <c r="X98" s="185" t="s">
        <v>26</v>
      </c>
      <c r="Y98" s="185" t="s">
        <v>26</v>
      </c>
      <c r="Z98" s="185" t="s">
        <v>26</v>
      </c>
      <c r="AA98" s="185" t="s">
        <v>26</v>
      </c>
      <c r="AB98" s="185" t="s">
        <v>26</v>
      </c>
      <c r="AC98" s="185" t="s">
        <v>26</v>
      </c>
      <c r="AD98" s="185" t="s">
        <v>26</v>
      </c>
      <c r="AE98" s="185" t="s">
        <v>26</v>
      </c>
      <c r="AF98" s="185" t="s">
        <v>26</v>
      </c>
    </row>
    <row r="99" spans="1:32" x14ac:dyDescent="0.2">
      <c r="A99" s="107">
        <f t="shared" si="3"/>
        <v>40</v>
      </c>
      <c r="B99" s="361">
        <v>0.14849999999999999</v>
      </c>
      <c r="C99" s="361">
        <v>0.14949999999999999</v>
      </c>
      <c r="D99" s="361">
        <v>0.15049999999999999</v>
      </c>
      <c r="E99" s="361">
        <v>0.1515</v>
      </c>
      <c r="F99" s="361">
        <v>0.1525</v>
      </c>
      <c r="G99" s="361">
        <v>0.1535</v>
      </c>
      <c r="H99" s="185" t="s">
        <v>26</v>
      </c>
      <c r="I99" s="185" t="s">
        <v>26</v>
      </c>
      <c r="J99" s="185" t="s">
        <v>26</v>
      </c>
      <c r="K99" s="185" t="s">
        <v>26</v>
      </c>
      <c r="L99" s="185" t="s">
        <v>26</v>
      </c>
      <c r="M99" s="185" t="s">
        <v>26</v>
      </c>
      <c r="N99" s="185" t="s">
        <v>26</v>
      </c>
      <c r="O99" s="185" t="s">
        <v>26</v>
      </c>
      <c r="P99" s="185" t="s">
        <v>26</v>
      </c>
      <c r="Q99" s="185" t="s">
        <v>26</v>
      </c>
      <c r="R99" s="185" t="s">
        <v>26</v>
      </c>
      <c r="S99" s="185" t="s">
        <v>26</v>
      </c>
      <c r="T99" s="185" t="s">
        <v>26</v>
      </c>
      <c r="U99" s="185" t="s">
        <v>26</v>
      </c>
      <c r="V99" s="185" t="s">
        <v>26</v>
      </c>
      <c r="W99" s="185" t="s">
        <v>26</v>
      </c>
      <c r="X99" s="185" t="s">
        <v>26</v>
      </c>
      <c r="Y99" s="185" t="s">
        <v>26</v>
      </c>
      <c r="Z99" s="185" t="s">
        <v>26</v>
      </c>
      <c r="AA99" s="185" t="s">
        <v>26</v>
      </c>
      <c r="AB99" s="185" t="s">
        <v>26</v>
      </c>
      <c r="AC99" s="185" t="s">
        <v>26</v>
      </c>
      <c r="AD99" s="185" t="s">
        <v>26</v>
      </c>
      <c r="AE99" s="185" t="s">
        <v>26</v>
      </c>
      <c r="AF99" s="185" t="s">
        <v>26</v>
      </c>
    </row>
    <row r="100" spans="1:32" x14ac:dyDescent="0.2">
      <c r="A100" s="107">
        <f t="shared" si="3"/>
        <v>41</v>
      </c>
      <c r="B100" s="361">
        <v>0.14949999999999999</v>
      </c>
      <c r="C100" s="361">
        <v>0.15049999999999999</v>
      </c>
      <c r="D100" s="361">
        <v>0.1515</v>
      </c>
      <c r="E100" s="361">
        <v>0.1525</v>
      </c>
      <c r="F100" s="361">
        <v>0.1535</v>
      </c>
      <c r="G100" s="185" t="s">
        <v>26</v>
      </c>
      <c r="H100" s="185" t="s">
        <v>26</v>
      </c>
      <c r="I100" s="185" t="s">
        <v>26</v>
      </c>
      <c r="J100" s="185" t="s">
        <v>26</v>
      </c>
      <c r="K100" s="185" t="s">
        <v>26</v>
      </c>
      <c r="L100" s="185" t="s">
        <v>26</v>
      </c>
      <c r="M100" s="185" t="s">
        <v>26</v>
      </c>
      <c r="N100" s="185" t="s">
        <v>26</v>
      </c>
      <c r="O100" s="185" t="s">
        <v>26</v>
      </c>
      <c r="P100" s="185" t="s">
        <v>26</v>
      </c>
      <c r="Q100" s="185" t="s">
        <v>26</v>
      </c>
      <c r="R100" s="185" t="s">
        <v>26</v>
      </c>
      <c r="S100" s="185" t="s">
        <v>26</v>
      </c>
      <c r="T100" s="185" t="s">
        <v>26</v>
      </c>
      <c r="U100" s="185" t="s">
        <v>26</v>
      </c>
      <c r="V100" s="185" t="s">
        <v>26</v>
      </c>
      <c r="W100" s="185" t="s">
        <v>26</v>
      </c>
      <c r="X100" s="185" t="s">
        <v>26</v>
      </c>
      <c r="Y100" s="185" t="s">
        <v>26</v>
      </c>
      <c r="Z100" s="185" t="s">
        <v>26</v>
      </c>
      <c r="AA100" s="185" t="s">
        <v>26</v>
      </c>
      <c r="AB100" s="185" t="s">
        <v>26</v>
      </c>
      <c r="AC100" s="185" t="s">
        <v>26</v>
      </c>
      <c r="AD100" s="185" t="s">
        <v>26</v>
      </c>
      <c r="AE100" s="185" t="s">
        <v>26</v>
      </c>
      <c r="AF100" s="185" t="s">
        <v>26</v>
      </c>
    </row>
    <row r="101" spans="1:32" x14ac:dyDescent="0.2">
      <c r="A101" s="107">
        <f t="shared" si="3"/>
        <v>42</v>
      </c>
      <c r="B101" s="361">
        <v>0.15049999999999999</v>
      </c>
      <c r="C101" s="361">
        <v>0.1515</v>
      </c>
      <c r="D101" s="361">
        <v>0.1525</v>
      </c>
      <c r="E101" s="361">
        <v>0.1535</v>
      </c>
      <c r="F101" s="185" t="s">
        <v>26</v>
      </c>
      <c r="G101" s="185" t="s">
        <v>26</v>
      </c>
      <c r="H101" s="185" t="s">
        <v>26</v>
      </c>
      <c r="I101" s="185" t="s">
        <v>26</v>
      </c>
      <c r="J101" s="185" t="s">
        <v>26</v>
      </c>
      <c r="K101" s="185" t="s">
        <v>26</v>
      </c>
      <c r="L101" s="185" t="s">
        <v>26</v>
      </c>
      <c r="M101" s="185" t="s">
        <v>26</v>
      </c>
      <c r="N101" s="185" t="s">
        <v>26</v>
      </c>
      <c r="O101" s="185" t="s">
        <v>26</v>
      </c>
      <c r="P101" s="185" t="s">
        <v>26</v>
      </c>
      <c r="Q101" s="185" t="s">
        <v>26</v>
      </c>
      <c r="R101" s="185" t="s">
        <v>26</v>
      </c>
      <c r="S101" s="185" t="s">
        <v>26</v>
      </c>
      <c r="T101" s="185" t="s">
        <v>26</v>
      </c>
      <c r="U101" s="185" t="s">
        <v>26</v>
      </c>
      <c r="V101" s="185" t="s">
        <v>26</v>
      </c>
      <c r="W101" s="185" t="s">
        <v>26</v>
      </c>
      <c r="X101" s="185" t="s">
        <v>26</v>
      </c>
      <c r="Y101" s="185" t="s">
        <v>26</v>
      </c>
      <c r="Z101" s="185" t="s">
        <v>26</v>
      </c>
      <c r="AA101" s="185" t="s">
        <v>26</v>
      </c>
      <c r="AB101" s="185" t="s">
        <v>26</v>
      </c>
      <c r="AC101" s="185" t="s">
        <v>26</v>
      </c>
      <c r="AD101" s="185" t="s">
        <v>26</v>
      </c>
      <c r="AE101" s="185" t="s">
        <v>26</v>
      </c>
      <c r="AF101" s="185" t="s">
        <v>26</v>
      </c>
    </row>
    <row r="102" spans="1:32" x14ac:dyDescent="0.2">
      <c r="A102" s="107">
        <f t="shared" si="3"/>
        <v>43</v>
      </c>
      <c r="B102" s="361">
        <v>0.1515</v>
      </c>
      <c r="C102" s="361">
        <v>0.1525</v>
      </c>
      <c r="D102" s="361">
        <v>0.1535</v>
      </c>
      <c r="E102" s="185" t="s">
        <v>26</v>
      </c>
      <c r="F102" s="185" t="s">
        <v>26</v>
      </c>
      <c r="G102" s="185" t="s">
        <v>26</v>
      </c>
      <c r="H102" s="185" t="s">
        <v>26</v>
      </c>
      <c r="I102" s="185" t="s">
        <v>26</v>
      </c>
      <c r="J102" s="185" t="s">
        <v>26</v>
      </c>
      <c r="K102" s="185" t="s">
        <v>26</v>
      </c>
      <c r="L102" s="185" t="s">
        <v>26</v>
      </c>
      <c r="M102" s="185" t="s">
        <v>26</v>
      </c>
      <c r="N102" s="185" t="s">
        <v>26</v>
      </c>
      <c r="O102" s="185" t="s">
        <v>26</v>
      </c>
      <c r="P102" s="185" t="s">
        <v>26</v>
      </c>
      <c r="Q102" s="185" t="s">
        <v>26</v>
      </c>
      <c r="R102" s="185" t="s">
        <v>26</v>
      </c>
      <c r="S102" s="185" t="s">
        <v>26</v>
      </c>
      <c r="T102" s="185" t="s">
        <v>26</v>
      </c>
      <c r="U102" s="185" t="s">
        <v>26</v>
      </c>
      <c r="V102" s="185" t="s">
        <v>26</v>
      </c>
      <c r="W102" s="185" t="s">
        <v>26</v>
      </c>
      <c r="X102" s="185" t="s">
        <v>26</v>
      </c>
      <c r="Y102" s="185" t="s">
        <v>26</v>
      </c>
      <c r="Z102" s="185" t="s">
        <v>26</v>
      </c>
      <c r="AA102" s="185" t="s">
        <v>26</v>
      </c>
      <c r="AB102" s="185" t="s">
        <v>26</v>
      </c>
      <c r="AC102" s="185" t="s">
        <v>26</v>
      </c>
      <c r="AD102" s="185" t="s">
        <v>26</v>
      </c>
      <c r="AE102" s="185" t="s">
        <v>26</v>
      </c>
      <c r="AF102" s="185" t="s">
        <v>26</v>
      </c>
    </row>
    <row r="103" spans="1:32" x14ac:dyDescent="0.2">
      <c r="A103" s="107">
        <f t="shared" si="3"/>
        <v>44</v>
      </c>
      <c r="B103" s="361">
        <v>0.1525</v>
      </c>
      <c r="C103" s="361">
        <v>0.1535</v>
      </c>
      <c r="D103" s="185" t="s">
        <v>26</v>
      </c>
      <c r="E103" s="185" t="s">
        <v>26</v>
      </c>
      <c r="F103" s="185" t="s">
        <v>26</v>
      </c>
      <c r="G103" s="185" t="s">
        <v>26</v>
      </c>
      <c r="H103" s="185" t="s">
        <v>26</v>
      </c>
      <c r="I103" s="185" t="s">
        <v>26</v>
      </c>
      <c r="J103" s="185" t="s">
        <v>26</v>
      </c>
      <c r="K103" s="185" t="s">
        <v>26</v>
      </c>
      <c r="L103" s="185" t="s">
        <v>26</v>
      </c>
      <c r="M103" s="185" t="s">
        <v>26</v>
      </c>
      <c r="N103" s="185" t="s">
        <v>26</v>
      </c>
      <c r="O103" s="185" t="s">
        <v>26</v>
      </c>
      <c r="P103" s="185" t="s">
        <v>26</v>
      </c>
      <c r="Q103" s="185" t="s">
        <v>26</v>
      </c>
      <c r="R103" s="185" t="s">
        <v>26</v>
      </c>
      <c r="S103" s="185" t="s">
        <v>26</v>
      </c>
      <c r="T103" s="185" t="s">
        <v>26</v>
      </c>
      <c r="U103" s="185" t="s">
        <v>26</v>
      </c>
      <c r="V103" s="185" t="s">
        <v>26</v>
      </c>
      <c r="W103" s="185" t="s">
        <v>26</v>
      </c>
      <c r="X103" s="185" t="s">
        <v>26</v>
      </c>
      <c r="Y103" s="185" t="s">
        <v>26</v>
      </c>
      <c r="Z103" s="185" t="s">
        <v>26</v>
      </c>
      <c r="AA103" s="185" t="s">
        <v>26</v>
      </c>
      <c r="AB103" s="185" t="s">
        <v>26</v>
      </c>
      <c r="AC103" s="185" t="s">
        <v>26</v>
      </c>
      <c r="AD103" s="185" t="s">
        <v>26</v>
      </c>
      <c r="AE103" s="185" t="s">
        <v>26</v>
      </c>
      <c r="AF103" s="185" t="s">
        <v>26</v>
      </c>
    </row>
    <row r="104" spans="1:32" x14ac:dyDescent="0.2">
      <c r="A104" s="107">
        <f t="shared" si="3"/>
        <v>45</v>
      </c>
      <c r="B104" s="361">
        <v>0.1535</v>
      </c>
      <c r="C104" s="185" t="s">
        <v>26</v>
      </c>
      <c r="D104" s="185" t="s">
        <v>26</v>
      </c>
      <c r="E104" s="185" t="s">
        <v>26</v>
      </c>
      <c r="F104" s="185" t="s">
        <v>26</v>
      </c>
      <c r="G104" s="185" t="s">
        <v>26</v>
      </c>
      <c r="H104" s="185" t="s">
        <v>26</v>
      </c>
      <c r="I104" s="185" t="s">
        <v>26</v>
      </c>
      <c r="J104" s="185" t="s">
        <v>26</v>
      </c>
      <c r="K104" s="185" t="s">
        <v>26</v>
      </c>
      <c r="L104" s="185" t="s">
        <v>26</v>
      </c>
      <c r="M104" s="185" t="s">
        <v>26</v>
      </c>
      <c r="N104" s="185" t="s">
        <v>26</v>
      </c>
      <c r="O104" s="185" t="s">
        <v>26</v>
      </c>
      <c r="P104" s="185" t="s">
        <v>26</v>
      </c>
      <c r="Q104" s="185" t="s">
        <v>26</v>
      </c>
      <c r="R104" s="185" t="s">
        <v>26</v>
      </c>
      <c r="S104" s="185" t="s">
        <v>26</v>
      </c>
      <c r="T104" s="185" t="s">
        <v>26</v>
      </c>
      <c r="U104" s="185" t="s">
        <v>26</v>
      </c>
      <c r="V104" s="185" t="s">
        <v>26</v>
      </c>
      <c r="W104" s="185" t="s">
        <v>26</v>
      </c>
      <c r="X104" s="185" t="s">
        <v>26</v>
      </c>
      <c r="Y104" s="185" t="s">
        <v>26</v>
      </c>
      <c r="Z104" s="185" t="s">
        <v>26</v>
      </c>
      <c r="AA104" s="185" t="s">
        <v>26</v>
      </c>
      <c r="AB104" s="185" t="s">
        <v>26</v>
      </c>
      <c r="AC104" s="185" t="s">
        <v>26</v>
      </c>
      <c r="AD104" s="185" t="s">
        <v>26</v>
      </c>
      <c r="AE104" s="185" t="s">
        <v>26</v>
      </c>
      <c r="AF104" s="185" t="s">
        <v>26</v>
      </c>
    </row>
    <row r="105" spans="1:32" x14ac:dyDescent="0.2">
      <c r="B105" s="186"/>
      <c r="C105" s="186"/>
      <c r="D105" s="186"/>
      <c r="E105" s="186"/>
      <c r="F105" s="188"/>
      <c r="G105" s="189"/>
      <c r="H105" s="187"/>
      <c r="I105" s="187"/>
      <c r="J105" s="187"/>
      <c r="K105" s="187"/>
      <c r="L105" s="187"/>
      <c r="M105" s="187"/>
      <c r="N105" s="187"/>
      <c r="O105" s="187"/>
      <c r="P105" s="187"/>
      <c r="Q105" s="187"/>
      <c r="R105" s="187"/>
      <c r="S105" s="187"/>
      <c r="T105" s="187"/>
      <c r="U105" s="187"/>
      <c r="V105" s="187"/>
      <c r="W105" s="187"/>
      <c r="X105" s="187"/>
      <c r="Y105" s="187"/>
      <c r="Z105" s="187"/>
      <c r="AA105" s="187"/>
      <c r="AB105" s="187"/>
      <c r="AC105" s="187"/>
      <c r="AD105" s="187"/>
      <c r="AE105" s="187"/>
      <c r="AF105" s="187"/>
    </row>
    <row r="106" spans="1:32" x14ac:dyDescent="0.2">
      <c r="B106" s="186"/>
      <c r="C106" s="186"/>
      <c r="D106" s="191"/>
      <c r="E106" s="191"/>
      <c r="F106" s="192" t="s">
        <v>127</v>
      </c>
      <c r="G106" s="193">
        <v>25000</v>
      </c>
      <c r="H106" s="187"/>
      <c r="I106" s="187"/>
      <c r="J106" s="187"/>
      <c r="K106" s="187"/>
      <c r="L106" s="187"/>
      <c r="M106" s="187"/>
      <c r="N106" s="187"/>
      <c r="O106" s="187"/>
      <c r="P106" s="187"/>
      <c r="Q106" s="187"/>
      <c r="R106" s="187"/>
      <c r="S106" s="187"/>
      <c r="T106" s="187"/>
      <c r="U106" s="187"/>
      <c r="V106" s="187"/>
      <c r="W106" s="187"/>
      <c r="X106" s="187"/>
      <c r="Y106" s="187"/>
      <c r="Z106" s="187"/>
      <c r="AA106" s="187"/>
      <c r="AB106" s="187"/>
      <c r="AC106" s="187"/>
      <c r="AD106" s="187"/>
      <c r="AE106" s="187"/>
      <c r="AF106" s="187"/>
    </row>
    <row r="107" spans="1:32" x14ac:dyDescent="0.2">
      <c r="B107" s="187"/>
      <c r="C107" s="187"/>
      <c r="D107" s="187"/>
      <c r="E107" s="187"/>
      <c r="F107" s="187"/>
      <c r="G107" s="187"/>
      <c r="H107" s="187"/>
      <c r="I107" s="187"/>
      <c r="J107" s="187"/>
      <c r="K107" s="187"/>
      <c r="L107" s="187"/>
      <c r="M107" s="187"/>
      <c r="N107" s="187"/>
      <c r="O107" s="187"/>
      <c r="P107" s="187"/>
      <c r="Q107" s="187"/>
      <c r="R107" s="187"/>
      <c r="S107" s="256" t="s">
        <v>128</v>
      </c>
      <c r="T107" s="187"/>
      <c r="U107" s="187"/>
      <c r="V107" s="187"/>
      <c r="W107" s="187"/>
      <c r="X107" s="187"/>
      <c r="Y107" s="187"/>
      <c r="Z107" s="187"/>
      <c r="AA107" s="187"/>
      <c r="AB107" s="187"/>
      <c r="AC107" s="187"/>
      <c r="AD107" s="187"/>
      <c r="AE107" s="187"/>
      <c r="AF107" s="187"/>
    </row>
    <row r="108" spans="1:32" x14ac:dyDescent="0.2">
      <c r="B108" s="192"/>
      <c r="C108" s="192" t="s">
        <v>122</v>
      </c>
      <c r="D108" s="196">
        <f>'Joint Life Calculator'!$E$5</f>
        <v>55</v>
      </c>
      <c r="E108" s="191"/>
      <c r="F108" s="192" t="s">
        <v>123</v>
      </c>
      <c r="G108" s="193">
        <f>IF('Joint Life Calculator'!$E$7&gt;24999,'Joint Life Calculator'!$E$7,0)</f>
        <v>100000</v>
      </c>
      <c r="H108" s="191"/>
      <c r="I108" s="192" t="s">
        <v>124</v>
      </c>
      <c r="J108" s="196">
        <f>'Joint Life Calculator'!$E$8</f>
        <v>10</v>
      </c>
      <c r="K108" s="191"/>
      <c r="L108" s="192" t="s">
        <v>111</v>
      </c>
      <c r="M108" s="197">
        <f>HLOOKUP($D$108,$B$58:$AF$104,($J$108+2),FALSE)</f>
        <v>0.10050000000000001</v>
      </c>
      <c r="N108" s="186"/>
      <c r="O108" s="191"/>
      <c r="P108" s="191"/>
      <c r="Q108" s="192" t="s">
        <v>125</v>
      </c>
      <c r="R108" s="193">
        <f>G108*M108</f>
        <v>10050</v>
      </c>
      <c r="S108" s="193">
        <f>IF(R108=0,"N/A",R108)</f>
        <v>10050</v>
      </c>
    </row>
  </sheetData>
  <mergeCells count="2">
    <mergeCell ref="B3:AF3"/>
    <mergeCell ref="B57:AF57"/>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CB455"/>
  <sheetViews>
    <sheetView showRuler="0" topLeftCell="A406" zoomScaleNormal="100" workbookViewId="0">
      <selection activeCell="A376" sqref="A376:AY377"/>
    </sheetView>
  </sheetViews>
  <sheetFormatPr defaultColWidth="9.42578125" defaultRowHeight="12.75" x14ac:dyDescent="0.2"/>
  <cols>
    <col min="1" max="56" width="9.42578125" customWidth="1"/>
  </cols>
  <sheetData>
    <row r="1" spans="1:47" s="149" customFormat="1" ht="20.25" x14ac:dyDescent="0.2">
      <c r="A1" s="462" t="s">
        <v>32</v>
      </c>
      <c r="B1" s="462"/>
      <c r="C1" s="462"/>
      <c r="D1" s="462"/>
      <c r="E1" s="462"/>
      <c r="F1" s="462"/>
      <c r="G1" s="462"/>
      <c r="H1" s="462"/>
      <c r="I1" s="462"/>
      <c r="J1" s="462"/>
      <c r="K1" s="462"/>
      <c r="L1" s="462"/>
      <c r="M1" s="462"/>
      <c r="N1" s="462"/>
      <c r="O1" s="462"/>
      <c r="P1" s="462"/>
      <c r="Q1" s="462"/>
      <c r="R1" s="462"/>
      <c r="S1" s="462"/>
      <c r="T1" s="462"/>
      <c r="U1" s="462"/>
      <c r="V1" s="462"/>
      <c r="W1" s="462"/>
      <c r="X1" s="462"/>
      <c r="Y1" s="462"/>
    </row>
    <row r="2" spans="1:47" s="50" customFormat="1" ht="20.25" x14ac:dyDescent="0.2"/>
    <row r="3" spans="1:47" s="24" customFormat="1" x14ac:dyDescent="0.2">
      <c r="A3" s="24" t="s">
        <v>406</v>
      </c>
    </row>
    <row r="4" spans="1:47" x14ac:dyDescent="0.2">
      <c r="A4" s="22">
        <v>55</v>
      </c>
      <c r="B4" s="22">
        <v>56</v>
      </c>
      <c r="C4" s="22">
        <v>57</v>
      </c>
      <c r="D4" s="22">
        <v>58</v>
      </c>
      <c r="E4" s="22">
        <v>59</v>
      </c>
      <c r="F4" s="22">
        <v>60</v>
      </c>
      <c r="G4" s="22">
        <v>61</v>
      </c>
      <c r="H4" s="22">
        <v>62</v>
      </c>
      <c r="I4" s="22">
        <v>63</v>
      </c>
      <c r="J4" s="22">
        <v>64</v>
      </c>
      <c r="K4" s="22">
        <v>65</v>
      </c>
      <c r="L4" s="22">
        <v>66</v>
      </c>
      <c r="M4" s="22">
        <v>67</v>
      </c>
      <c r="N4" s="22">
        <v>68</v>
      </c>
      <c r="O4" s="22">
        <v>69</v>
      </c>
      <c r="P4" s="22">
        <v>70</v>
      </c>
      <c r="Q4" s="22">
        <v>71</v>
      </c>
      <c r="R4" s="22">
        <v>72</v>
      </c>
      <c r="S4" s="22">
        <v>73</v>
      </c>
      <c r="T4" s="22">
        <v>74</v>
      </c>
      <c r="U4" s="22">
        <v>75</v>
      </c>
      <c r="V4" s="22">
        <v>76</v>
      </c>
      <c r="W4" s="22">
        <v>77</v>
      </c>
      <c r="X4" s="22">
        <v>78</v>
      </c>
      <c r="Y4" s="22">
        <v>79</v>
      </c>
      <c r="Z4" s="22">
        <v>80</v>
      </c>
      <c r="AA4" s="22">
        <v>81</v>
      </c>
      <c r="AB4" s="22">
        <v>82</v>
      </c>
      <c r="AC4" s="22">
        <v>83</v>
      </c>
      <c r="AD4" s="22">
        <v>84</v>
      </c>
      <c r="AE4" s="22">
        <v>85</v>
      </c>
      <c r="AF4" s="22">
        <v>86</v>
      </c>
      <c r="AG4" s="22">
        <v>87</v>
      </c>
      <c r="AH4" s="22">
        <v>88</v>
      </c>
      <c r="AI4" s="22">
        <v>89</v>
      </c>
      <c r="AJ4" s="22">
        <v>90</v>
      </c>
      <c r="AK4" s="22">
        <v>91</v>
      </c>
      <c r="AL4" s="22">
        <v>92</v>
      </c>
      <c r="AM4" s="22">
        <v>93</v>
      </c>
      <c r="AN4" s="22">
        <v>94</v>
      </c>
      <c r="AO4" s="22">
        <v>95</v>
      </c>
      <c r="AP4" s="22">
        <v>96</v>
      </c>
      <c r="AQ4" s="22">
        <v>97</v>
      </c>
      <c r="AR4" s="22">
        <v>98</v>
      </c>
      <c r="AS4" s="22">
        <v>99</v>
      </c>
      <c r="AT4" s="22">
        <v>100</v>
      </c>
      <c r="AU4" s="22"/>
    </row>
    <row r="5" spans="1:47" x14ac:dyDescent="0.2">
      <c r="A5" s="23">
        <v>0</v>
      </c>
      <c r="B5" s="23">
        <v>0</v>
      </c>
      <c r="C5" s="23">
        <v>0</v>
      </c>
      <c r="D5" s="23">
        <v>0</v>
      </c>
      <c r="E5" s="23">
        <v>4.7500000000000001E-2</v>
      </c>
      <c r="F5" s="23">
        <v>4.7500000000000001E-2</v>
      </c>
      <c r="G5" s="23">
        <v>4.7500000000000001E-2</v>
      </c>
      <c r="H5" s="23">
        <v>4.7500000000000001E-2</v>
      </c>
      <c r="I5" s="23">
        <v>4.7500000000000001E-2</v>
      </c>
      <c r="J5" s="23">
        <v>4.7500000000000001E-2</v>
      </c>
      <c r="K5" s="23">
        <v>6.3500000000000001E-2</v>
      </c>
      <c r="L5" s="23">
        <v>6.3500000000000001E-2</v>
      </c>
      <c r="M5" s="23">
        <v>6.3500000000000001E-2</v>
      </c>
      <c r="N5" s="23">
        <v>6.3500000000000001E-2</v>
      </c>
      <c r="O5" s="23">
        <v>6.3500000000000001E-2</v>
      </c>
      <c r="P5" s="23">
        <v>6.5500000000000003E-2</v>
      </c>
      <c r="Q5" s="23">
        <v>6.5500000000000003E-2</v>
      </c>
      <c r="R5" s="23">
        <v>6.5500000000000003E-2</v>
      </c>
      <c r="S5" s="23">
        <v>6.5500000000000003E-2</v>
      </c>
      <c r="T5" s="23">
        <v>6.5500000000000003E-2</v>
      </c>
      <c r="U5" s="23">
        <v>6.7500000000000004E-2</v>
      </c>
      <c r="V5" s="23">
        <v>6.7500000000000004E-2</v>
      </c>
      <c r="W5" s="23">
        <v>6.7500000000000004E-2</v>
      </c>
      <c r="X5" s="23">
        <v>6.7500000000000004E-2</v>
      </c>
      <c r="Y5" s="23">
        <v>6.7500000000000004E-2</v>
      </c>
      <c r="Z5" s="23">
        <v>6.9000000000000006E-2</v>
      </c>
      <c r="AA5" s="23">
        <v>6.9000000000000006E-2</v>
      </c>
      <c r="AB5" s="23">
        <v>6.9000000000000006E-2</v>
      </c>
      <c r="AC5" s="23">
        <v>6.9000000000000006E-2</v>
      </c>
      <c r="AD5" s="23">
        <v>6.9000000000000006E-2</v>
      </c>
      <c r="AE5" s="23">
        <v>6.9000000000000006E-2</v>
      </c>
      <c r="AF5" s="23">
        <v>6.9000000000000006E-2</v>
      </c>
      <c r="AG5" s="23">
        <v>6.9000000000000006E-2</v>
      </c>
      <c r="AH5" s="23">
        <v>6.9000000000000006E-2</v>
      </c>
      <c r="AI5" s="23">
        <v>6.9000000000000006E-2</v>
      </c>
      <c r="AJ5" s="23">
        <v>6.9000000000000006E-2</v>
      </c>
      <c r="AK5" s="23">
        <v>6.9000000000000006E-2</v>
      </c>
      <c r="AL5" s="23">
        <v>6.9000000000000006E-2</v>
      </c>
      <c r="AM5" s="23">
        <v>6.9000000000000006E-2</v>
      </c>
      <c r="AN5" s="23">
        <v>6.9000000000000006E-2</v>
      </c>
      <c r="AO5" s="23">
        <v>6.9000000000000006E-2</v>
      </c>
      <c r="AP5" s="23">
        <v>6.9000000000000006E-2</v>
      </c>
      <c r="AQ5" s="23">
        <v>6.9000000000000006E-2</v>
      </c>
      <c r="AR5" s="23">
        <v>6.9000000000000006E-2</v>
      </c>
      <c r="AS5" s="23">
        <v>6.9000000000000006E-2</v>
      </c>
      <c r="AT5" s="23">
        <v>6.9000000000000006E-2</v>
      </c>
      <c r="AU5" s="23"/>
    </row>
    <row r="6" spans="1:47" s="28" customFormat="1" x14ac:dyDescent="0.2">
      <c r="A6" s="29"/>
      <c r="B6" s="29"/>
      <c r="C6" s="29"/>
      <c r="D6" s="29"/>
      <c r="E6" s="29"/>
    </row>
    <row r="7" spans="1:47" s="24" customFormat="1" x14ac:dyDescent="0.2">
      <c r="A7" s="24" t="s">
        <v>405</v>
      </c>
    </row>
    <row r="8" spans="1:47" x14ac:dyDescent="0.2">
      <c r="A8" s="22">
        <v>55</v>
      </c>
      <c r="B8" s="22">
        <v>56</v>
      </c>
      <c r="C8" s="22">
        <v>57</v>
      </c>
      <c r="D8" s="22">
        <v>58</v>
      </c>
      <c r="E8" s="22">
        <v>59</v>
      </c>
      <c r="F8" s="22">
        <v>60</v>
      </c>
      <c r="G8" s="22">
        <v>61</v>
      </c>
      <c r="H8" s="22">
        <v>62</v>
      </c>
      <c r="I8" s="22">
        <v>63</v>
      </c>
      <c r="J8" s="22">
        <v>64</v>
      </c>
      <c r="K8" s="22">
        <v>65</v>
      </c>
      <c r="L8" s="22">
        <v>66</v>
      </c>
      <c r="M8" s="22">
        <v>67</v>
      </c>
      <c r="N8" s="22">
        <v>68</v>
      </c>
      <c r="O8" s="22">
        <v>69</v>
      </c>
      <c r="P8" s="22">
        <v>70</v>
      </c>
      <c r="Q8" s="22">
        <v>71</v>
      </c>
      <c r="R8" s="22">
        <v>72</v>
      </c>
      <c r="S8" s="22">
        <v>73</v>
      </c>
      <c r="T8" s="22">
        <v>74</v>
      </c>
      <c r="U8" s="22">
        <v>75</v>
      </c>
      <c r="V8" s="22">
        <v>76</v>
      </c>
      <c r="W8" s="22">
        <v>77</v>
      </c>
      <c r="X8" s="22">
        <v>78</v>
      </c>
      <c r="Y8" s="22">
        <v>79</v>
      </c>
      <c r="Z8" s="22">
        <v>80</v>
      </c>
      <c r="AA8" s="22">
        <v>81</v>
      </c>
      <c r="AB8" s="22">
        <v>82</v>
      </c>
      <c r="AC8" s="22">
        <v>83</v>
      </c>
      <c r="AD8" s="22">
        <v>84</v>
      </c>
      <c r="AE8" s="22">
        <v>85</v>
      </c>
      <c r="AF8" s="22">
        <v>86</v>
      </c>
      <c r="AG8" s="22">
        <v>87</v>
      </c>
      <c r="AH8" s="22">
        <v>88</v>
      </c>
      <c r="AI8" s="22">
        <v>89</v>
      </c>
      <c r="AJ8" s="22">
        <v>90</v>
      </c>
      <c r="AK8" s="22">
        <v>91</v>
      </c>
      <c r="AL8" s="22">
        <v>92</v>
      </c>
      <c r="AM8" s="22">
        <v>93</v>
      </c>
      <c r="AN8" s="22">
        <v>94</v>
      </c>
      <c r="AO8" s="22">
        <v>95</v>
      </c>
      <c r="AP8" s="22">
        <v>96</v>
      </c>
      <c r="AQ8" s="22">
        <v>97</v>
      </c>
      <c r="AR8" s="22">
        <v>98</v>
      </c>
      <c r="AS8" s="22">
        <v>99</v>
      </c>
      <c r="AT8" s="22">
        <v>100</v>
      </c>
      <c r="AU8" s="22"/>
    </row>
    <row r="9" spans="1:47" x14ac:dyDescent="0.2">
      <c r="A9" s="23">
        <v>0</v>
      </c>
      <c r="B9" s="23">
        <v>0</v>
      </c>
      <c r="C9" s="23">
        <v>0</v>
      </c>
      <c r="D9" s="23">
        <v>0</v>
      </c>
      <c r="E9" s="23">
        <v>4.4999999999999998E-2</v>
      </c>
      <c r="F9" s="23">
        <v>4.4999999999999998E-2</v>
      </c>
      <c r="G9" s="23">
        <v>4.4999999999999998E-2</v>
      </c>
      <c r="H9" s="23">
        <v>4.4999999999999998E-2</v>
      </c>
      <c r="I9" s="23">
        <v>4.4999999999999998E-2</v>
      </c>
      <c r="J9" s="23">
        <v>4.4999999999999998E-2</v>
      </c>
      <c r="K9" s="23">
        <v>6.1499999999999999E-2</v>
      </c>
      <c r="L9" s="23">
        <v>6.1499999999999999E-2</v>
      </c>
      <c r="M9" s="23">
        <v>6.1499999999999999E-2</v>
      </c>
      <c r="N9" s="23">
        <v>6.1499999999999999E-2</v>
      </c>
      <c r="O9" s="23">
        <v>6.1499999999999999E-2</v>
      </c>
      <c r="P9" s="23">
        <v>6.3500000000000001E-2</v>
      </c>
      <c r="Q9" s="23">
        <v>6.3500000000000001E-2</v>
      </c>
      <c r="R9" s="23">
        <v>6.3500000000000001E-2</v>
      </c>
      <c r="S9" s="23">
        <v>6.3500000000000001E-2</v>
      </c>
      <c r="T9" s="23">
        <v>6.3500000000000001E-2</v>
      </c>
      <c r="U9" s="23">
        <v>6.5500000000000003E-2</v>
      </c>
      <c r="V9" s="23">
        <v>6.5500000000000003E-2</v>
      </c>
      <c r="W9" s="23">
        <v>6.5500000000000003E-2</v>
      </c>
      <c r="X9" s="23">
        <v>6.5500000000000003E-2</v>
      </c>
      <c r="Y9" s="23">
        <v>6.5500000000000003E-2</v>
      </c>
      <c r="Z9" s="23">
        <v>6.7000000000000004E-2</v>
      </c>
      <c r="AA9" s="23">
        <v>6.7000000000000004E-2</v>
      </c>
      <c r="AB9" s="23">
        <v>6.7000000000000004E-2</v>
      </c>
      <c r="AC9" s="23">
        <v>6.7000000000000004E-2</v>
      </c>
      <c r="AD9" s="23">
        <v>6.7000000000000004E-2</v>
      </c>
      <c r="AE9" s="23">
        <v>6.7000000000000004E-2</v>
      </c>
      <c r="AF9" s="23">
        <v>6.7000000000000004E-2</v>
      </c>
      <c r="AG9" s="23">
        <v>6.7000000000000004E-2</v>
      </c>
      <c r="AH9" s="23">
        <v>6.7000000000000004E-2</v>
      </c>
      <c r="AI9" s="23">
        <v>6.7000000000000004E-2</v>
      </c>
      <c r="AJ9" s="23">
        <v>6.7000000000000004E-2</v>
      </c>
      <c r="AK9" s="23">
        <v>6.7000000000000004E-2</v>
      </c>
      <c r="AL9" s="23">
        <v>6.7000000000000004E-2</v>
      </c>
      <c r="AM9" s="23">
        <v>6.7000000000000004E-2</v>
      </c>
      <c r="AN9" s="23">
        <v>6.7000000000000004E-2</v>
      </c>
      <c r="AO9" s="23">
        <v>6.7000000000000004E-2</v>
      </c>
      <c r="AP9" s="23">
        <v>6.7000000000000004E-2</v>
      </c>
      <c r="AQ9" s="23">
        <v>6.7000000000000004E-2</v>
      </c>
      <c r="AR9" s="23">
        <v>6.7000000000000004E-2</v>
      </c>
      <c r="AS9" s="23">
        <v>6.7000000000000004E-2</v>
      </c>
      <c r="AT9" s="23">
        <v>6.7000000000000004E-2</v>
      </c>
      <c r="AU9" s="23"/>
    </row>
    <row r="10" spans="1:47" s="28" customFormat="1" x14ac:dyDescent="0.2">
      <c r="A10" s="29"/>
      <c r="B10" s="29"/>
      <c r="C10" s="29"/>
      <c r="D10" s="29"/>
      <c r="E10" s="29"/>
    </row>
    <row r="11" spans="1:47" s="24" customFormat="1" x14ac:dyDescent="0.2">
      <c r="A11" s="24" t="s">
        <v>407</v>
      </c>
    </row>
    <row r="12" spans="1:47" x14ac:dyDescent="0.2">
      <c r="A12" s="22">
        <v>55</v>
      </c>
      <c r="B12" s="22">
        <v>56</v>
      </c>
      <c r="C12" s="22">
        <v>57</v>
      </c>
      <c r="D12" s="22">
        <v>58</v>
      </c>
      <c r="E12" s="22">
        <v>59</v>
      </c>
      <c r="F12" s="22">
        <v>60</v>
      </c>
      <c r="G12" s="22">
        <v>61</v>
      </c>
      <c r="H12" s="22">
        <v>62</v>
      </c>
      <c r="I12" s="22">
        <v>63</v>
      </c>
      <c r="J12" s="22">
        <v>64</v>
      </c>
      <c r="K12" s="22">
        <v>65</v>
      </c>
      <c r="L12" s="22">
        <v>66</v>
      </c>
      <c r="M12" s="22">
        <v>67</v>
      </c>
      <c r="N12" s="22">
        <v>68</v>
      </c>
      <c r="O12" s="22">
        <v>69</v>
      </c>
      <c r="P12" s="22">
        <v>70</v>
      </c>
      <c r="Q12" s="22">
        <v>71</v>
      </c>
      <c r="R12" s="22">
        <v>72</v>
      </c>
      <c r="S12" s="22">
        <v>73</v>
      </c>
      <c r="T12" s="22">
        <v>74</v>
      </c>
      <c r="U12" s="22">
        <v>75</v>
      </c>
      <c r="V12" s="22">
        <v>76</v>
      </c>
      <c r="W12" s="22">
        <v>77</v>
      </c>
      <c r="X12" s="22">
        <v>78</v>
      </c>
      <c r="Y12" s="22">
        <v>79</v>
      </c>
      <c r="Z12" s="22">
        <v>80</v>
      </c>
      <c r="AA12" s="22">
        <v>81</v>
      </c>
      <c r="AB12" s="22">
        <v>82</v>
      </c>
      <c r="AC12" s="22">
        <v>83</v>
      </c>
      <c r="AD12" s="22">
        <v>84</v>
      </c>
      <c r="AE12" s="22">
        <v>85</v>
      </c>
      <c r="AF12" s="22">
        <v>86</v>
      </c>
      <c r="AG12" s="22">
        <v>87</v>
      </c>
      <c r="AH12" s="22">
        <v>88</v>
      </c>
      <c r="AI12" s="22">
        <v>89</v>
      </c>
      <c r="AJ12" s="22">
        <v>90</v>
      </c>
      <c r="AK12" s="22">
        <v>91</v>
      </c>
      <c r="AL12" s="22">
        <v>92</v>
      </c>
      <c r="AM12" s="22">
        <v>93</v>
      </c>
      <c r="AN12" s="22">
        <v>94</v>
      </c>
      <c r="AO12" s="22">
        <v>95</v>
      </c>
      <c r="AP12" s="22">
        <v>96</v>
      </c>
      <c r="AQ12" s="22">
        <v>97</v>
      </c>
      <c r="AR12" s="22">
        <v>98</v>
      </c>
      <c r="AS12" s="22">
        <v>99</v>
      </c>
      <c r="AT12" s="22">
        <v>100</v>
      </c>
      <c r="AU12" s="22"/>
    </row>
    <row r="13" spans="1:47" x14ac:dyDescent="0.2">
      <c r="A13" s="23">
        <v>0</v>
      </c>
      <c r="B13" s="23">
        <v>0</v>
      </c>
      <c r="C13" s="23">
        <v>0</v>
      </c>
      <c r="D13" s="23">
        <v>0</v>
      </c>
      <c r="E13" s="23">
        <v>5.8999999999999997E-2</v>
      </c>
      <c r="F13" s="23">
        <v>5.8999999999999997E-2</v>
      </c>
      <c r="G13" s="23">
        <v>5.8999999999999997E-2</v>
      </c>
      <c r="H13" s="23">
        <v>5.8999999999999997E-2</v>
      </c>
      <c r="I13" s="23">
        <v>5.8999999999999997E-2</v>
      </c>
      <c r="J13" s="23">
        <v>5.8999999999999997E-2</v>
      </c>
      <c r="K13" s="23">
        <v>7.6499999999999999E-2</v>
      </c>
      <c r="L13" s="23">
        <v>7.6499999999999999E-2</v>
      </c>
      <c r="M13" s="23">
        <v>7.6499999999999999E-2</v>
      </c>
      <c r="N13" s="23">
        <v>7.6499999999999999E-2</v>
      </c>
      <c r="O13" s="23">
        <v>7.6499999999999999E-2</v>
      </c>
      <c r="P13" s="23">
        <v>7.9000000000000001E-2</v>
      </c>
      <c r="Q13" s="23">
        <v>7.9000000000000001E-2</v>
      </c>
      <c r="R13" s="23">
        <v>7.9000000000000001E-2</v>
      </c>
      <c r="S13" s="23">
        <v>7.9000000000000001E-2</v>
      </c>
      <c r="T13" s="23">
        <v>7.9000000000000001E-2</v>
      </c>
      <c r="U13" s="23">
        <v>0.08</v>
      </c>
      <c r="V13" s="23">
        <v>0.08</v>
      </c>
      <c r="W13" s="23">
        <v>0.08</v>
      </c>
      <c r="X13" s="23">
        <v>0.08</v>
      </c>
      <c r="Y13" s="23">
        <v>0.08</v>
      </c>
      <c r="Z13" s="23">
        <v>8.1000000000000003E-2</v>
      </c>
      <c r="AA13" s="23">
        <v>8.1000000000000003E-2</v>
      </c>
      <c r="AB13" s="23">
        <v>8.1000000000000003E-2</v>
      </c>
      <c r="AC13" s="23">
        <v>8.1000000000000003E-2</v>
      </c>
      <c r="AD13" s="23">
        <v>8.1000000000000003E-2</v>
      </c>
      <c r="AE13" s="23">
        <v>8.1000000000000003E-2</v>
      </c>
      <c r="AF13" s="23">
        <v>8.1000000000000003E-2</v>
      </c>
      <c r="AG13" s="23">
        <v>8.1000000000000003E-2</v>
      </c>
      <c r="AH13" s="23">
        <v>8.1000000000000003E-2</v>
      </c>
      <c r="AI13" s="23">
        <v>8.1000000000000003E-2</v>
      </c>
      <c r="AJ13" s="23">
        <v>8.1000000000000003E-2</v>
      </c>
      <c r="AK13" s="23">
        <v>8.1000000000000003E-2</v>
      </c>
      <c r="AL13" s="23">
        <v>8.1000000000000003E-2</v>
      </c>
      <c r="AM13" s="23">
        <v>8.1000000000000003E-2</v>
      </c>
      <c r="AN13" s="23">
        <v>8.1000000000000003E-2</v>
      </c>
      <c r="AO13" s="23">
        <v>8.1000000000000003E-2</v>
      </c>
      <c r="AP13" s="23">
        <v>8.1000000000000003E-2</v>
      </c>
      <c r="AQ13" s="23">
        <v>8.1000000000000003E-2</v>
      </c>
      <c r="AR13" s="23">
        <v>8.1000000000000003E-2</v>
      </c>
      <c r="AS13" s="23">
        <v>8.1000000000000003E-2</v>
      </c>
      <c r="AT13" s="23">
        <v>8.1000000000000003E-2</v>
      </c>
      <c r="AU13" s="23"/>
    </row>
    <row r="14" spans="1:47" s="28" customFormat="1" x14ac:dyDescent="0.2">
      <c r="A14" s="29"/>
      <c r="B14" s="29"/>
      <c r="C14" s="29"/>
      <c r="D14" s="29"/>
      <c r="E14" s="29"/>
    </row>
    <row r="15" spans="1:47" s="24" customFormat="1" x14ac:dyDescent="0.2">
      <c r="A15" s="24" t="s">
        <v>408</v>
      </c>
    </row>
    <row r="16" spans="1:47" x14ac:dyDescent="0.2">
      <c r="A16" s="22">
        <v>55</v>
      </c>
      <c r="B16" s="22">
        <v>56</v>
      </c>
      <c r="C16" s="22">
        <v>57</v>
      </c>
      <c r="D16" s="22">
        <v>58</v>
      </c>
      <c r="E16" s="22">
        <v>59</v>
      </c>
      <c r="F16" s="22">
        <v>60</v>
      </c>
      <c r="G16" s="22">
        <v>61</v>
      </c>
      <c r="H16" s="22">
        <v>62</v>
      </c>
      <c r="I16" s="22">
        <v>63</v>
      </c>
      <c r="J16" s="22">
        <v>64</v>
      </c>
      <c r="K16" s="22">
        <v>65</v>
      </c>
      <c r="L16" s="22">
        <v>66</v>
      </c>
      <c r="M16" s="22">
        <v>67</v>
      </c>
      <c r="N16" s="22">
        <v>68</v>
      </c>
      <c r="O16" s="22">
        <v>69</v>
      </c>
      <c r="P16" s="22">
        <v>70</v>
      </c>
      <c r="Q16" s="22">
        <v>71</v>
      </c>
      <c r="R16" s="22">
        <v>72</v>
      </c>
      <c r="S16" s="22">
        <v>73</v>
      </c>
      <c r="T16" s="22">
        <v>74</v>
      </c>
      <c r="U16" s="22">
        <v>75</v>
      </c>
      <c r="V16" s="22">
        <v>76</v>
      </c>
      <c r="W16" s="22">
        <v>77</v>
      </c>
      <c r="X16" s="22">
        <v>78</v>
      </c>
      <c r="Y16" s="22">
        <v>79</v>
      </c>
      <c r="Z16" s="22">
        <v>80</v>
      </c>
      <c r="AA16" s="22">
        <v>81</v>
      </c>
      <c r="AB16" s="22">
        <v>82</v>
      </c>
      <c r="AC16" s="22">
        <v>83</v>
      </c>
      <c r="AD16" s="22">
        <v>84</v>
      </c>
      <c r="AE16" s="22">
        <v>85</v>
      </c>
      <c r="AF16" s="22">
        <v>86</v>
      </c>
      <c r="AG16" s="22">
        <v>87</v>
      </c>
      <c r="AH16" s="22">
        <v>88</v>
      </c>
      <c r="AI16" s="22">
        <v>89</v>
      </c>
      <c r="AJ16" s="22">
        <v>90</v>
      </c>
      <c r="AK16" s="22">
        <v>91</v>
      </c>
      <c r="AL16" s="22">
        <v>92</v>
      </c>
      <c r="AM16" s="22">
        <v>93</v>
      </c>
      <c r="AN16" s="22">
        <v>94</v>
      </c>
      <c r="AO16" s="22">
        <v>95</v>
      </c>
      <c r="AP16" s="22">
        <v>96</v>
      </c>
      <c r="AQ16" s="22">
        <v>97</v>
      </c>
      <c r="AR16" s="22">
        <v>98</v>
      </c>
      <c r="AS16" s="22">
        <v>99</v>
      </c>
      <c r="AT16" s="22">
        <v>100</v>
      </c>
      <c r="AU16" s="22"/>
    </row>
    <row r="17" spans="1:80" x14ac:dyDescent="0.2">
      <c r="A17" s="23">
        <v>0</v>
      </c>
      <c r="B17" s="23">
        <v>0</v>
      </c>
      <c r="C17" s="23">
        <v>0</v>
      </c>
      <c r="D17" s="23">
        <v>0</v>
      </c>
      <c r="E17" s="23">
        <v>5.7000000000000002E-2</v>
      </c>
      <c r="F17" s="23">
        <v>5.7000000000000002E-2</v>
      </c>
      <c r="G17" s="23">
        <v>5.7000000000000002E-2</v>
      </c>
      <c r="H17" s="23">
        <v>5.7000000000000002E-2</v>
      </c>
      <c r="I17" s="23">
        <v>5.7000000000000002E-2</v>
      </c>
      <c r="J17" s="23">
        <v>5.7000000000000002E-2</v>
      </c>
      <c r="K17" s="23">
        <v>7.6499999999999999E-2</v>
      </c>
      <c r="L17" s="23">
        <v>7.6499999999999999E-2</v>
      </c>
      <c r="M17" s="23">
        <v>7.6499999999999999E-2</v>
      </c>
      <c r="N17" s="23">
        <v>7.6499999999999999E-2</v>
      </c>
      <c r="O17" s="23">
        <v>7.6499999999999999E-2</v>
      </c>
      <c r="P17" s="23">
        <v>7.9000000000000001E-2</v>
      </c>
      <c r="Q17" s="23">
        <v>7.9000000000000001E-2</v>
      </c>
      <c r="R17" s="23">
        <v>7.9000000000000001E-2</v>
      </c>
      <c r="S17" s="23">
        <v>7.9000000000000001E-2</v>
      </c>
      <c r="T17" s="23">
        <v>7.9000000000000001E-2</v>
      </c>
      <c r="U17" s="23">
        <v>0.08</v>
      </c>
      <c r="V17" s="23">
        <v>0.08</v>
      </c>
      <c r="W17" s="23">
        <v>0.08</v>
      </c>
      <c r="X17" s="23">
        <v>0.08</v>
      </c>
      <c r="Y17" s="23">
        <v>0.08</v>
      </c>
      <c r="Z17" s="23">
        <v>8.1000000000000003E-2</v>
      </c>
      <c r="AA17" s="23">
        <v>8.1000000000000003E-2</v>
      </c>
      <c r="AB17" s="23">
        <v>8.1000000000000003E-2</v>
      </c>
      <c r="AC17" s="23">
        <v>8.1000000000000003E-2</v>
      </c>
      <c r="AD17" s="23">
        <v>8.1000000000000003E-2</v>
      </c>
      <c r="AE17" s="23">
        <v>8.1000000000000003E-2</v>
      </c>
      <c r="AF17" s="23">
        <v>8.1000000000000003E-2</v>
      </c>
      <c r="AG17" s="23">
        <v>8.1000000000000003E-2</v>
      </c>
      <c r="AH17" s="23">
        <v>8.1000000000000003E-2</v>
      </c>
      <c r="AI17" s="23">
        <v>8.1000000000000003E-2</v>
      </c>
      <c r="AJ17" s="23">
        <v>8.1000000000000003E-2</v>
      </c>
      <c r="AK17" s="23">
        <v>8.1000000000000003E-2</v>
      </c>
      <c r="AL17" s="23">
        <v>8.1000000000000003E-2</v>
      </c>
      <c r="AM17" s="23">
        <v>8.1000000000000003E-2</v>
      </c>
      <c r="AN17" s="23">
        <v>8.1000000000000003E-2</v>
      </c>
      <c r="AO17" s="23">
        <v>8.1000000000000003E-2</v>
      </c>
      <c r="AP17" s="23">
        <v>8.1000000000000003E-2</v>
      </c>
      <c r="AQ17" s="23">
        <v>8.1000000000000003E-2</v>
      </c>
      <c r="AR17" s="23">
        <v>8.1000000000000003E-2</v>
      </c>
      <c r="AS17" s="23">
        <v>8.1000000000000003E-2</v>
      </c>
      <c r="AT17" s="23">
        <v>8.1000000000000003E-2</v>
      </c>
      <c r="AU17" s="23"/>
    </row>
    <row r="18" spans="1:80" s="28" customFormat="1" x14ac:dyDescent="0.2">
      <c r="A18" s="29"/>
      <c r="B18" s="29"/>
      <c r="C18" s="29"/>
      <c r="D18" s="29"/>
      <c r="E18" s="29"/>
    </row>
    <row r="19" spans="1:80" s="24" customFormat="1" x14ac:dyDescent="0.2">
      <c r="A19" s="24" t="s">
        <v>409</v>
      </c>
    </row>
    <row r="20" spans="1:80" x14ac:dyDescent="0.2">
      <c r="A20" s="22">
        <v>55</v>
      </c>
      <c r="B20" s="22">
        <v>56</v>
      </c>
      <c r="C20" s="22">
        <v>57</v>
      </c>
      <c r="D20" s="22">
        <v>58</v>
      </c>
      <c r="E20" s="22">
        <v>59</v>
      </c>
      <c r="F20" s="22">
        <v>60</v>
      </c>
      <c r="G20" s="22">
        <v>61</v>
      </c>
      <c r="H20" s="22">
        <v>62</v>
      </c>
      <c r="I20" s="22">
        <v>63</v>
      </c>
      <c r="J20" s="22">
        <v>64</v>
      </c>
      <c r="K20" s="22">
        <v>65</v>
      </c>
      <c r="L20" s="22">
        <v>66</v>
      </c>
      <c r="M20" s="22">
        <v>67</v>
      </c>
      <c r="N20" s="22">
        <v>68</v>
      </c>
      <c r="O20" s="22">
        <v>69</v>
      </c>
      <c r="P20" s="22">
        <v>70</v>
      </c>
      <c r="Q20" s="22">
        <v>71</v>
      </c>
      <c r="R20" s="22">
        <v>72</v>
      </c>
      <c r="S20" s="22">
        <v>73</v>
      </c>
      <c r="T20" s="22">
        <v>74</v>
      </c>
      <c r="U20" s="22">
        <v>75</v>
      </c>
      <c r="V20" s="22">
        <v>76</v>
      </c>
      <c r="W20" s="22">
        <v>77</v>
      </c>
      <c r="X20" s="22">
        <v>78</v>
      </c>
      <c r="Y20" s="22">
        <v>79</v>
      </c>
      <c r="Z20" s="22">
        <v>80</v>
      </c>
      <c r="AA20" s="22">
        <v>81</v>
      </c>
      <c r="AB20" s="22">
        <v>82</v>
      </c>
      <c r="AC20" s="22">
        <v>83</v>
      </c>
      <c r="AD20" s="22">
        <v>84</v>
      </c>
      <c r="AE20" s="22">
        <v>85</v>
      </c>
      <c r="AF20" s="22">
        <v>86</v>
      </c>
      <c r="AG20" s="22">
        <v>87</v>
      </c>
      <c r="AH20" s="22">
        <v>88</v>
      </c>
      <c r="AI20" s="22">
        <v>89</v>
      </c>
      <c r="AJ20" s="22">
        <v>90</v>
      </c>
      <c r="AK20" s="22">
        <v>91</v>
      </c>
      <c r="AL20" s="22">
        <v>92</v>
      </c>
      <c r="AM20" s="22">
        <v>93</v>
      </c>
      <c r="AN20" s="22">
        <v>94</v>
      </c>
      <c r="AO20" s="22">
        <v>95</v>
      </c>
      <c r="AP20" s="22">
        <v>96</v>
      </c>
      <c r="AQ20" s="22">
        <v>97</v>
      </c>
      <c r="AR20" s="22">
        <v>98</v>
      </c>
      <c r="AS20" s="22">
        <v>99</v>
      </c>
      <c r="AT20" s="22">
        <v>100</v>
      </c>
      <c r="AU20" s="22"/>
    </row>
    <row r="21" spans="1:80" x14ac:dyDescent="0.2">
      <c r="A21" s="23">
        <v>0</v>
      </c>
      <c r="B21" s="23">
        <v>0</v>
      </c>
      <c r="C21" s="23">
        <v>0</v>
      </c>
      <c r="D21" s="23">
        <v>0</v>
      </c>
      <c r="E21" s="23">
        <v>5.8999999999999997E-2</v>
      </c>
      <c r="F21" s="23">
        <v>5.8999999999999997E-2</v>
      </c>
      <c r="G21" s="23">
        <v>5.8999999999999997E-2</v>
      </c>
      <c r="H21" s="23">
        <v>5.8999999999999997E-2</v>
      </c>
      <c r="I21" s="23">
        <v>5.8999999999999997E-2</v>
      </c>
      <c r="J21" s="23">
        <v>5.8999999999999997E-2</v>
      </c>
      <c r="K21" s="23">
        <v>8.8499999999999995E-2</v>
      </c>
      <c r="L21" s="23">
        <v>8.8499999999999995E-2</v>
      </c>
      <c r="M21" s="23">
        <v>8.8499999999999995E-2</v>
      </c>
      <c r="N21" s="23">
        <v>8.8499999999999995E-2</v>
      </c>
      <c r="O21" s="23">
        <v>8.8499999999999995E-2</v>
      </c>
      <c r="P21" s="23">
        <v>9.0499999999999997E-2</v>
      </c>
      <c r="Q21" s="23">
        <v>9.0499999999999997E-2</v>
      </c>
      <c r="R21" s="23">
        <v>9.0499999999999997E-2</v>
      </c>
      <c r="S21" s="23">
        <v>9.0499999999999997E-2</v>
      </c>
      <c r="T21" s="23">
        <v>9.0499999999999997E-2</v>
      </c>
      <c r="U21" s="23">
        <v>9.1999999999999998E-2</v>
      </c>
      <c r="V21" s="23">
        <v>9.1999999999999998E-2</v>
      </c>
      <c r="W21" s="23">
        <v>9.1999999999999998E-2</v>
      </c>
      <c r="X21" s="23">
        <v>9.1999999999999998E-2</v>
      </c>
      <c r="Y21" s="23">
        <v>9.1999999999999998E-2</v>
      </c>
      <c r="Z21" s="23">
        <v>9.2999999999999999E-2</v>
      </c>
      <c r="AA21" s="23">
        <v>9.2999999999999999E-2</v>
      </c>
      <c r="AB21" s="23">
        <v>9.2999999999999999E-2</v>
      </c>
      <c r="AC21" s="23">
        <v>9.2999999999999999E-2</v>
      </c>
      <c r="AD21" s="23">
        <v>9.2999999999999999E-2</v>
      </c>
      <c r="AE21" s="23">
        <v>9.2999999999999999E-2</v>
      </c>
      <c r="AF21" s="23">
        <v>9.2999999999999999E-2</v>
      </c>
      <c r="AG21" s="23">
        <v>9.2999999999999999E-2</v>
      </c>
      <c r="AH21" s="23">
        <v>9.2999999999999999E-2</v>
      </c>
      <c r="AI21" s="23">
        <v>9.2999999999999999E-2</v>
      </c>
      <c r="AJ21" s="23">
        <v>9.2999999999999999E-2</v>
      </c>
      <c r="AK21" s="23">
        <v>9.2999999999999999E-2</v>
      </c>
      <c r="AL21" s="23">
        <v>9.2999999999999999E-2</v>
      </c>
      <c r="AM21" s="23">
        <v>9.2999999999999999E-2</v>
      </c>
      <c r="AN21" s="23">
        <v>9.2999999999999999E-2</v>
      </c>
      <c r="AO21" s="23">
        <v>9.2999999999999999E-2</v>
      </c>
      <c r="AP21" s="23">
        <v>9.2999999999999999E-2</v>
      </c>
      <c r="AQ21" s="23">
        <v>9.2999999999999999E-2</v>
      </c>
      <c r="AR21" s="23">
        <v>9.2999999999999999E-2</v>
      </c>
      <c r="AS21" s="23">
        <v>9.2999999999999999E-2</v>
      </c>
      <c r="AT21" s="23">
        <v>9.2999999999999999E-2</v>
      </c>
      <c r="AU21" s="23"/>
    </row>
    <row r="22" spans="1:80" s="28" customFormat="1" x14ac:dyDescent="0.2">
      <c r="A22" s="29"/>
      <c r="B22" s="29"/>
      <c r="C22" s="29"/>
      <c r="D22" s="29"/>
      <c r="E22" s="29"/>
    </row>
    <row r="23" spans="1:80" s="24" customFormat="1" x14ac:dyDescent="0.2">
      <c r="A23" s="24" t="s">
        <v>410</v>
      </c>
    </row>
    <row r="24" spans="1:80" x14ac:dyDescent="0.2">
      <c r="A24" s="22">
        <v>55</v>
      </c>
      <c r="B24" s="22">
        <v>56</v>
      </c>
      <c r="C24" s="22">
        <v>57</v>
      </c>
      <c r="D24" s="22">
        <v>58</v>
      </c>
      <c r="E24" s="22">
        <v>59</v>
      </c>
      <c r="F24" s="22">
        <v>60</v>
      </c>
      <c r="G24" s="22">
        <v>61</v>
      </c>
      <c r="H24" s="22">
        <v>62</v>
      </c>
      <c r="I24" s="22">
        <v>63</v>
      </c>
      <c r="J24" s="22">
        <v>64</v>
      </c>
      <c r="K24" s="22">
        <v>65</v>
      </c>
      <c r="L24" s="22">
        <v>66</v>
      </c>
      <c r="M24" s="22">
        <v>67</v>
      </c>
      <c r="N24" s="22">
        <v>68</v>
      </c>
      <c r="O24" s="22">
        <v>69</v>
      </c>
      <c r="P24" s="22">
        <v>70</v>
      </c>
      <c r="Q24" s="22">
        <v>71</v>
      </c>
      <c r="R24" s="22">
        <v>72</v>
      </c>
      <c r="S24" s="22">
        <v>73</v>
      </c>
      <c r="T24" s="22">
        <v>74</v>
      </c>
      <c r="U24" s="22">
        <v>75</v>
      </c>
      <c r="V24" s="22">
        <v>76</v>
      </c>
      <c r="W24" s="22">
        <v>77</v>
      </c>
      <c r="X24" s="22">
        <v>78</v>
      </c>
      <c r="Y24" s="22">
        <v>79</v>
      </c>
      <c r="Z24" s="22">
        <v>80</v>
      </c>
      <c r="AA24" s="22">
        <v>81</v>
      </c>
      <c r="AB24" s="22">
        <v>82</v>
      </c>
      <c r="AC24" s="22">
        <v>83</v>
      </c>
      <c r="AD24" s="22">
        <v>84</v>
      </c>
      <c r="AE24" s="22">
        <v>85</v>
      </c>
      <c r="AF24" s="22">
        <v>86</v>
      </c>
      <c r="AG24" s="22">
        <v>87</v>
      </c>
      <c r="AH24" s="22">
        <v>88</v>
      </c>
      <c r="AI24" s="22">
        <v>89</v>
      </c>
      <c r="AJ24" s="22">
        <v>90</v>
      </c>
      <c r="AK24" s="22">
        <v>91</v>
      </c>
      <c r="AL24" s="22">
        <v>92</v>
      </c>
      <c r="AM24" s="22">
        <v>93</v>
      </c>
      <c r="AN24" s="22">
        <v>94</v>
      </c>
      <c r="AO24" s="22">
        <v>95</v>
      </c>
      <c r="AP24" s="22">
        <v>96</v>
      </c>
      <c r="AQ24" s="22">
        <v>97</v>
      </c>
      <c r="AR24" s="22">
        <v>98</v>
      </c>
      <c r="AS24" s="22">
        <v>99</v>
      </c>
      <c r="AT24" s="22">
        <v>100</v>
      </c>
      <c r="AU24" s="22"/>
    </row>
    <row r="25" spans="1:80" x14ac:dyDescent="0.2">
      <c r="A25" s="23">
        <v>0</v>
      </c>
      <c r="B25" s="23">
        <v>0</v>
      </c>
      <c r="C25" s="23">
        <v>0</v>
      </c>
      <c r="D25" s="23">
        <v>0</v>
      </c>
      <c r="E25" s="23">
        <v>5.7000000000000002E-2</v>
      </c>
      <c r="F25" s="23">
        <v>5.7000000000000002E-2</v>
      </c>
      <c r="G25" s="23">
        <v>5.7000000000000002E-2</v>
      </c>
      <c r="H25" s="23">
        <v>5.7000000000000002E-2</v>
      </c>
      <c r="I25" s="23">
        <v>5.7000000000000002E-2</v>
      </c>
      <c r="J25" s="23">
        <v>5.7000000000000002E-2</v>
      </c>
      <c r="K25" s="23">
        <v>8.6499999999999994E-2</v>
      </c>
      <c r="L25" s="23">
        <v>8.6499999999999994E-2</v>
      </c>
      <c r="M25" s="23">
        <v>8.6499999999999994E-2</v>
      </c>
      <c r="N25" s="23">
        <v>8.6499999999999994E-2</v>
      </c>
      <c r="O25" s="23">
        <v>8.6499999999999994E-2</v>
      </c>
      <c r="P25" s="23">
        <v>8.8499999999999995E-2</v>
      </c>
      <c r="Q25" s="23">
        <v>8.8499999999999995E-2</v>
      </c>
      <c r="R25" s="23">
        <v>8.8499999999999995E-2</v>
      </c>
      <c r="S25" s="23">
        <v>8.8499999999999995E-2</v>
      </c>
      <c r="T25" s="23">
        <v>8.8499999999999995E-2</v>
      </c>
      <c r="U25" s="23">
        <v>0.09</v>
      </c>
      <c r="V25" s="23">
        <v>0.09</v>
      </c>
      <c r="W25" s="23">
        <v>0.09</v>
      </c>
      <c r="X25" s="23">
        <v>0.09</v>
      </c>
      <c r="Y25" s="23">
        <v>0.09</v>
      </c>
      <c r="Z25" s="23">
        <v>9.0999999999999998E-2</v>
      </c>
      <c r="AA25" s="23">
        <v>9.0999999999999998E-2</v>
      </c>
      <c r="AB25" s="23">
        <v>9.0999999999999998E-2</v>
      </c>
      <c r="AC25" s="23">
        <v>9.0999999999999998E-2</v>
      </c>
      <c r="AD25" s="23">
        <v>9.0999999999999998E-2</v>
      </c>
      <c r="AE25" s="23">
        <v>9.0999999999999998E-2</v>
      </c>
      <c r="AF25" s="23">
        <v>9.0999999999999998E-2</v>
      </c>
      <c r="AG25" s="23">
        <v>9.0999999999999998E-2</v>
      </c>
      <c r="AH25" s="23">
        <v>9.0999999999999998E-2</v>
      </c>
      <c r="AI25" s="23">
        <v>9.0999999999999998E-2</v>
      </c>
      <c r="AJ25" s="23">
        <v>9.0999999999999998E-2</v>
      </c>
      <c r="AK25" s="23">
        <v>9.0999999999999998E-2</v>
      </c>
      <c r="AL25" s="23">
        <v>9.0999999999999998E-2</v>
      </c>
      <c r="AM25" s="23">
        <v>9.0999999999999998E-2</v>
      </c>
      <c r="AN25" s="23">
        <v>9.0999999999999998E-2</v>
      </c>
      <c r="AO25" s="23">
        <v>9.0999999999999998E-2</v>
      </c>
      <c r="AP25" s="23">
        <v>9.0999999999999998E-2</v>
      </c>
      <c r="AQ25" s="23">
        <v>9.0999999999999998E-2</v>
      </c>
      <c r="AR25" s="23">
        <v>9.0999999999999998E-2</v>
      </c>
      <c r="AS25" s="23">
        <v>9.0999999999999998E-2</v>
      </c>
      <c r="AT25" s="23">
        <v>9.0999999999999998E-2</v>
      </c>
      <c r="AU25" s="23"/>
    </row>
    <row r="26" spans="1:80" s="28" customFormat="1" x14ac:dyDescent="0.2"/>
    <row r="27" spans="1:80" s="24" customFormat="1" x14ac:dyDescent="0.2">
      <c r="A27" s="24" t="s">
        <v>411</v>
      </c>
    </row>
    <row r="28" spans="1:80" x14ac:dyDescent="0.2">
      <c r="A28" s="22">
        <v>48</v>
      </c>
      <c r="B28" s="22">
        <v>49</v>
      </c>
      <c r="C28" s="22">
        <v>50</v>
      </c>
      <c r="D28" s="22">
        <v>51</v>
      </c>
      <c r="E28" s="22">
        <v>52</v>
      </c>
      <c r="F28" s="22">
        <v>53</v>
      </c>
      <c r="G28" s="22">
        <v>54</v>
      </c>
      <c r="H28" s="22">
        <v>55</v>
      </c>
      <c r="I28" s="22">
        <v>56</v>
      </c>
      <c r="J28" s="22">
        <v>57</v>
      </c>
      <c r="K28" s="22">
        <v>58</v>
      </c>
      <c r="L28" s="22">
        <v>59</v>
      </c>
      <c r="M28" s="22">
        <v>60</v>
      </c>
      <c r="N28" s="22">
        <v>61</v>
      </c>
      <c r="O28" s="22">
        <v>62</v>
      </c>
      <c r="P28" s="22">
        <v>63</v>
      </c>
      <c r="Q28" s="22">
        <v>64</v>
      </c>
      <c r="R28" s="22">
        <v>65</v>
      </c>
      <c r="S28" s="22">
        <v>66</v>
      </c>
      <c r="T28" s="22">
        <v>67</v>
      </c>
      <c r="U28" s="22">
        <v>68</v>
      </c>
      <c r="V28" s="22">
        <v>69</v>
      </c>
      <c r="W28" s="22">
        <v>70</v>
      </c>
      <c r="X28" s="22">
        <v>71</v>
      </c>
      <c r="Y28" s="22">
        <v>72</v>
      </c>
      <c r="Z28" s="22">
        <v>73</v>
      </c>
      <c r="AA28" s="22">
        <v>74</v>
      </c>
      <c r="AB28" s="22">
        <v>75</v>
      </c>
      <c r="AC28" s="22">
        <v>76</v>
      </c>
      <c r="AD28" s="22">
        <v>77</v>
      </c>
      <c r="AE28" s="22">
        <v>78</v>
      </c>
      <c r="AF28" s="22">
        <v>79</v>
      </c>
      <c r="AG28" s="22">
        <v>80</v>
      </c>
      <c r="AH28" s="22">
        <v>81</v>
      </c>
      <c r="AI28" s="22">
        <v>82</v>
      </c>
      <c r="AJ28" s="22">
        <v>83</v>
      </c>
      <c r="AK28" s="22">
        <v>84</v>
      </c>
      <c r="AL28" s="22">
        <v>85</v>
      </c>
      <c r="AM28" s="22">
        <v>86</v>
      </c>
      <c r="AN28" s="22">
        <v>87</v>
      </c>
      <c r="AO28" s="22">
        <v>88</v>
      </c>
      <c r="AP28" s="22">
        <v>89</v>
      </c>
      <c r="AQ28" s="22">
        <v>90</v>
      </c>
      <c r="AR28" s="22">
        <v>91</v>
      </c>
      <c r="AS28" s="22">
        <v>92</v>
      </c>
      <c r="AT28" s="22">
        <v>93</v>
      </c>
      <c r="AU28" s="22">
        <v>94</v>
      </c>
      <c r="AV28" s="22">
        <v>95</v>
      </c>
      <c r="AW28" s="22">
        <v>96</v>
      </c>
      <c r="AX28" s="22">
        <v>97</v>
      </c>
      <c r="AY28" s="22">
        <v>98</v>
      </c>
      <c r="AZ28" s="22">
        <v>99</v>
      </c>
      <c r="BA28" s="22">
        <v>100</v>
      </c>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row>
    <row r="29" spans="1:80" x14ac:dyDescent="0.2">
      <c r="A29" s="23">
        <v>0.03</v>
      </c>
      <c r="B29" s="23">
        <v>3.1E-2</v>
      </c>
      <c r="C29" s="23">
        <v>3.2000000000000001E-2</v>
      </c>
      <c r="D29" s="23">
        <v>3.3000000000000002E-2</v>
      </c>
      <c r="E29" s="23">
        <v>3.3500000000000002E-2</v>
      </c>
      <c r="F29" s="23">
        <v>3.5000000000000003E-2</v>
      </c>
      <c r="G29" s="23">
        <v>3.6000000000000004E-2</v>
      </c>
      <c r="H29" s="23">
        <v>3.7499999999999999E-2</v>
      </c>
      <c r="I29" s="23">
        <v>3.9E-2</v>
      </c>
      <c r="J29" s="23">
        <v>0.04</v>
      </c>
      <c r="K29" s="23">
        <v>4.4999999999999998E-2</v>
      </c>
      <c r="L29" s="23">
        <v>4.65E-2</v>
      </c>
      <c r="M29" s="23">
        <v>5.0999999999999997E-2</v>
      </c>
      <c r="N29" s="23">
        <v>5.0999999999999997E-2</v>
      </c>
      <c r="O29" s="23">
        <v>5.1999999999999998E-2</v>
      </c>
      <c r="P29" s="23">
        <v>5.2499999999999998E-2</v>
      </c>
      <c r="Q29" s="23">
        <v>5.45E-2</v>
      </c>
      <c r="R29" s="23">
        <v>6.5000000000000002E-2</v>
      </c>
      <c r="S29" s="23">
        <v>6.5500000000000003E-2</v>
      </c>
      <c r="T29" s="23">
        <v>6.6000000000000003E-2</v>
      </c>
      <c r="U29" s="23">
        <v>6.6500000000000004E-2</v>
      </c>
      <c r="V29" s="23">
        <v>6.7000000000000004E-2</v>
      </c>
      <c r="W29" s="23">
        <v>6.8000000000000005E-2</v>
      </c>
      <c r="X29" s="23">
        <v>6.8000000000000005E-2</v>
      </c>
      <c r="Y29" s="23">
        <v>6.8500000000000005E-2</v>
      </c>
      <c r="Z29" s="23">
        <v>6.9000000000000006E-2</v>
      </c>
      <c r="AA29" s="23">
        <v>6.9500000000000006E-2</v>
      </c>
      <c r="AB29" s="23">
        <v>7.0000000000000007E-2</v>
      </c>
      <c r="AC29" s="23">
        <v>7.0000000000000007E-2</v>
      </c>
      <c r="AD29" s="23">
        <v>7.0499999999999993E-2</v>
      </c>
      <c r="AE29" s="23">
        <v>7.0499999999999993E-2</v>
      </c>
      <c r="AF29" s="23">
        <v>7.0999999999999994E-2</v>
      </c>
      <c r="AG29" s="23">
        <v>7.0999999999999994E-2</v>
      </c>
      <c r="AH29" s="23">
        <v>7.0999999999999994E-2</v>
      </c>
      <c r="AI29" s="23">
        <v>7.0999999999999994E-2</v>
      </c>
      <c r="AJ29" s="23">
        <v>7.1499999999999994E-2</v>
      </c>
      <c r="AK29" s="23">
        <v>7.1999999999999995E-2</v>
      </c>
      <c r="AL29" s="23">
        <v>7.2999999999999995E-2</v>
      </c>
      <c r="AM29" s="23">
        <v>7.2999999999999995E-2</v>
      </c>
      <c r="AN29" s="23">
        <v>7.2999999999999995E-2</v>
      </c>
      <c r="AO29" s="23">
        <v>7.2999999999999995E-2</v>
      </c>
      <c r="AP29" s="23">
        <v>7.2999999999999995E-2</v>
      </c>
      <c r="AQ29" s="23">
        <v>7.2999999999999995E-2</v>
      </c>
      <c r="AR29" s="23">
        <v>7.2999999999999995E-2</v>
      </c>
      <c r="AS29" s="23">
        <v>7.2999999999999995E-2</v>
      </c>
      <c r="AT29" s="23">
        <v>7.2999999999999995E-2</v>
      </c>
      <c r="AU29" s="23">
        <v>7.2999999999999995E-2</v>
      </c>
      <c r="AV29" s="23">
        <v>7.2999999999999995E-2</v>
      </c>
      <c r="AW29" s="23">
        <v>7.2999999999999995E-2</v>
      </c>
      <c r="AX29" s="23">
        <v>7.2999999999999995E-2</v>
      </c>
      <c r="AY29" s="23">
        <v>7.2999999999999995E-2</v>
      </c>
      <c r="AZ29" s="23">
        <v>7.2999999999999995E-2</v>
      </c>
      <c r="BA29" s="23">
        <v>7.2999999999999995E-2</v>
      </c>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row>
    <row r="30" spans="1:80" s="28" customFormat="1" x14ac:dyDescent="0.2">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row>
    <row r="31" spans="1:80" s="24" customFormat="1" x14ac:dyDescent="0.2">
      <c r="A31" s="24" t="s">
        <v>330</v>
      </c>
    </row>
    <row r="32" spans="1:80" x14ac:dyDescent="0.2">
      <c r="A32" s="22">
        <v>45</v>
      </c>
      <c r="B32" s="22">
        <v>46</v>
      </c>
      <c r="C32" s="22">
        <v>47</v>
      </c>
      <c r="D32" s="22">
        <v>48</v>
      </c>
      <c r="E32" s="22">
        <v>49</v>
      </c>
      <c r="F32" s="22">
        <v>50</v>
      </c>
      <c r="G32" s="22">
        <v>51</v>
      </c>
      <c r="H32" s="22">
        <v>52</v>
      </c>
      <c r="I32" s="22">
        <v>53</v>
      </c>
      <c r="J32" s="22">
        <v>54</v>
      </c>
      <c r="K32" s="22">
        <v>55</v>
      </c>
      <c r="L32" s="22">
        <v>56</v>
      </c>
      <c r="M32" s="22">
        <v>57</v>
      </c>
      <c r="N32" s="22">
        <v>58</v>
      </c>
      <c r="O32" s="22">
        <v>59</v>
      </c>
      <c r="P32" s="22">
        <v>60</v>
      </c>
      <c r="Q32" s="22">
        <v>61</v>
      </c>
      <c r="R32" s="22">
        <v>62</v>
      </c>
      <c r="S32" s="22">
        <v>63</v>
      </c>
      <c r="T32" s="22">
        <v>64</v>
      </c>
      <c r="U32" s="22">
        <v>65</v>
      </c>
      <c r="V32" s="22">
        <v>66</v>
      </c>
      <c r="W32" s="22">
        <v>67</v>
      </c>
      <c r="X32" s="22">
        <v>68</v>
      </c>
      <c r="Y32" s="22">
        <v>69</v>
      </c>
      <c r="Z32" s="22">
        <v>70</v>
      </c>
      <c r="AA32" s="22">
        <v>71</v>
      </c>
      <c r="AB32" s="22">
        <v>72</v>
      </c>
      <c r="AC32" s="22">
        <v>73</v>
      </c>
      <c r="AD32" s="22">
        <v>74</v>
      </c>
      <c r="AE32" s="22">
        <v>75</v>
      </c>
      <c r="AF32" s="22">
        <v>76</v>
      </c>
      <c r="AG32" s="22">
        <v>77</v>
      </c>
      <c r="AH32" s="22">
        <v>78</v>
      </c>
      <c r="AI32" s="22">
        <v>79</v>
      </c>
      <c r="AJ32" s="22">
        <v>80</v>
      </c>
      <c r="AK32" s="22">
        <v>81</v>
      </c>
      <c r="AL32" s="22">
        <v>82</v>
      </c>
      <c r="AM32" s="22">
        <v>83</v>
      </c>
      <c r="AN32" s="22">
        <v>84</v>
      </c>
      <c r="AO32" s="22">
        <v>85</v>
      </c>
      <c r="AP32" s="22">
        <v>86</v>
      </c>
      <c r="AQ32" s="22">
        <v>87</v>
      </c>
      <c r="AR32" s="22">
        <v>88</v>
      </c>
      <c r="AS32" s="22">
        <v>89</v>
      </c>
      <c r="AT32" s="22">
        <v>90</v>
      </c>
      <c r="AU32" s="22">
        <v>91</v>
      </c>
      <c r="AV32" s="22">
        <v>92</v>
      </c>
      <c r="AW32" s="22">
        <v>93</v>
      </c>
      <c r="AX32" s="22">
        <v>94</v>
      </c>
      <c r="AY32" s="22">
        <v>95</v>
      </c>
      <c r="AZ32" s="22">
        <v>96</v>
      </c>
      <c r="BA32" s="22">
        <v>97</v>
      </c>
      <c r="BB32" s="22">
        <v>98</v>
      </c>
      <c r="BC32" s="22">
        <v>99</v>
      </c>
      <c r="BD32" s="22">
        <v>100</v>
      </c>
    </row>
    <row r="33" spans="1:56" x14ac:dyDescent="0.2">
      <c r="A33" s="23">
        <v>3.5499999999999997E-2</v>
      </c>
      <c r="B33" s="23">
        <v>3.5499999999999997E-2</v>
      </c>
      <c r="C33" s="23">
        <v>3.5499999999999997E-2</v>
      </c>
      <c r="D33" s="23">
        <v>3.5499999999999997E-2</v>
      </c>
      <c r="E33" s="23">
        <v>3.5499999999999997E-2</v>
      </c>
      <c r="F33" s="23">
        <v>3.5499999999999997E-2</v>
      </c>
      <c r="G33" s="23">
        <v>3.5499999999999997E-2</v>
      </c>
      <c r="H33" s="23">
        <v>3.5499999999999997E-2</v>
      </c>
      <c r="I33" s="23">
        <v>3.5499999999999997E-2</v>
      </c>
      <c r="J33" s="23">
        <v>3.5499999999999997E-2</v>
      </c>
      <c r="K33" s="23">
        <v>3.5499999999999997E-2</v>
      </c>
      <c r="L33" s="23">
        <v>3.5499999999999997E-2</v>
      </c>
      <c r="M33" s="23">
        <v>3.5499999999999997E-2</v>
      </c>
      <c r="N33" s="23">
        <v>3.5499999999999997E-2</v>
      </c>
      <c r="O33" s="23">
        <v>3.5499999999999997E-2</v>
      </c>
      <c r="P33" s="23">
        <v>4.7500000000000001E-2</v>
      </c>
      <c r="Q33" s="23">
        <v>4.7500000000000001E-2</v>
      </c>
      <c r="R33" s="23">
        <v>4.7500000000000001E-2</v>
      </c>
      <c r="S33" s="23">
        <v>4.7500000000000001E-2</v>
      </c>
      <c r="T33" s="23">
        <v>4.7500000000000001E-2</v>
      </c>
      <c r="U33" s="23">
        <v>6.0999999999999999E-2</v>
      </c>
      <c r="V33" s="23">
        <v>6.0999999999999999E-2</v>
      </c>
      <c r="W33" s="23">
        <v>6.0999999999999999E-2</v>
      </c>
      <c r="X33" s="23">
        <v>6.0999999999999999E-2</v>
      </c>
      <c r="Y33" s="23">
        <v>6.0999999999999999E-2</v>
      </c>
      <c r="Z33" s="23">
        <v>6.3E-2</v>
      </c>
      <c r="AA33" s="23">
        <v>6.3E-2</v>
      </c>
      <c r="AB33" s="23">
        <v>6.3E-2</v>
      </c>
      <c r="AC33" s="23">
        <v>6.3E-2</v>
      </c>
      <c r="AD33" s="23">
        <v>6.3E-2</v>
      </c>
      <c r="AE33" s="23">
        <v>6.5000000000000002E-2</v>
      </c>
      <c r="AF33" s="23">
        <v>6.5000000000000002E-2</v>
      </c>
      <c r="AG33" s="23">
        <v>6.5000000000000002E-2</v>
      </c>
      <c r="AH33" s="23">
        <v>6.5000000000000002E-2</v>
      </c>
      <c r="AI33" s="23">
        <v>6.5000000000000002E-2</v>
      </c>
      <c r="AJ33" s="23">
        <v>6.6500000000000004E-2</v>
      </c>
      <c r="AK33" s="23">
        <v>6.6500000000000004E-2</v>
      </c>
      <c r="AL33" s="23">
        <v>6.6500000000000004E-2</v>
      </c>
      <c r="AM33" s="23">
        <v>6.6500000000000004E-2</v>
      </c>
      <c r="AN33" s="23">
        <v>6.6500000000000004E-2</v>
      </c>
      <c r="AO33" s="23">
        <v>6.6500000000000004E-2</v>
      </c>
      <c r="AP33" s="23">
        <v>6.6500000000000004E-2</v>
      </c>
      <c r="AQ33" s="23">
        <v>6.6500000000000004E-2</v>
      </c>
      <c r="AR33" s="23">
        <v>6.6500000000000004E-2</v>
      </c>
      <c r="AS33" s="23">
        <v>6.6500000000000004E-2</v>
      </c>
      <c r="AT33" s="23">
        <v>6.6500000000000004E-2</v>
      </c>
      <c r="AU33" s="23">
        <v>6.6500000000000004E-2</v>
      </c>
      <c r="AV33" s="23">
        <v>6.6500000000000004E-2</v>
      </c>
      <c r="AW33" s="23">
        <v>6.6500000000000004E-2</v>
      </c>
      <c r="AX33" s="23">
        <v>6.6500000000000004E-2</v>
      </c>
      <c r="AY33" s="23">
        <v>6.6500000000000004E-2</v>
      </c>
      <c r="AZ33" s="23">
        <v>6.6500000000000004E-2</v>
      </c>
      <c r="BA33" s="23">
        <v>6.6500000000000004E-2</v>
      </c>
      <c r="BB33" s="23">
        <v>6.6500000000000004E-2</v>
      </c>
      <c r="BC33" s="23">
        <v>6.6500000000000004E-2</v>
      </c>
      <c r="BD33" s="23">
        <v>6.6500000000000004E-2</v>
      </c>
    </row>
    <row r="34" spans="1:56" s="28" customFormat="1" x14ac:dyDescent="0.2">
      <c r="A34" s="32"/>
      <c r="B34" s="32"/>
      <c r="C34" s="32"/>
      <c r="D34" s="32"/>
      <c r="E34" s="32"/>
    </row>
    <row r="35" spans="1:56" s="21" customFormat="1" x14ac:dyDescent="0.2">
      <c r="A35" s="24" t="s">
        <v>331</v>
      </c>
    </row>
    <row r="36" spans="1:56" x14ac:dyDescent="0.2">
      <c r="A36" s="22">
        <v>45</v>
      </c>
      <c r="B36" s="22">
        <v>46</v>
      </c>
      <c r="C36" s="22">
        <v>47</v>
      </c>
      <c r="D36" s="22">
        <v>48</v>
      </c>
      <c r="E36" s="22">
        <v>49</v>
      </c>
      <c r="F36" s="22">
        <v>50</v>
      </c>
      <c r="G36" s="22">
        <v>51</v>
      </c>
      <c r="H36" s="22">
        <v>52</v>
      </c>
      <c r="I36" s="22">
        <v>53</v>
      </c>
      <c r="J36" s="22">
        <v>54</v>
      </c>
      <c r="K36" s="22">
        <v>55</v>
      </c>
      <c r="L36" s="22">
        <v>56</v>
      </c>
      <c r="M36" s="22">
        <v>57</v>
      </c>
      <c r="N36" s="22">
        <v>58</v>
      </c>
      <c r="O36" s="22">
        <v>59</v>
      </c>
      <c r="P36" s="22">
        <v>60</v>
      </c>
      <c r="Q36" s="22">
        <v>61</v>
      </c>
      <c r="R36" s="22">
        <v>62</v>
      </c>
      <c r="S36" s="22">
        <v>63</v>
      </c>
      <c r="T36" s="22">
        <v>64</v>
      </c>
      <c r="U36" s="22">
        <v>65</v>
      </c>
      <c r="V36" s="22">
        <v>66</v>
      </c>
      <c r="W36" s="22">
        <v>67</v>
      </c>
      <c r="X36" s="22">
        <v>68</v>
      </c>
      <c r="Y36" s="22">
        <v>69</v>
      </c>
      <c r="Z36" s="22">
        <v>70</v>
      </c>
      <c r="AA36" s="22">
        <v>71</v>
      </c>
      <c r="AB36" s="22">
        <v>72</v>
      </c>
      <c r="AC36" s="22">
        <v>73</v>
      </c>
      <c r="AD36" s="22">
        <v>74</v>
      </c>
      <c r="AE36" s="22">
        <v>75</v>
      </c>
      <c r="AF36" s="22">
        <v>76</v>
      </c>
      <c r="AG36" s="22">
        <v>77</v>
      </c>
      <c r="AH36" s="22">
        <v>78</v>
      </c>
      <c r="AI36" s="22">
        <v>79</v>
      </c>
      <c r="AJ36" s="22">
        <v>80</v>
      </c>
      <c r="AK36" s="22">
        <v>81</v>
      </c>
      <c r="AL36" s="22">
        <v>82</v>
      </c>
      <c r="AM36" s="22">
        <v>83</v>
      </c>
      <c r="AN36" s="22">
        <v>84</v>
      </c>
      <c r="AO36" s="22">
        <v>85</v>
      </c>
      <c r="AP36" s="22">
        <v>86</v>
      </c>
      <c r="AQ36" s="22">
        <v>87</v>
      </c>
      <c r="AR36" s="22">
        <v>88</v>
      </c>
      <c r="AS36" s="22">
        <v>89</v>
      </c>
      <c r="AT36" s="22">
        <v>90</v>
      </c>
      <c r="AU36" s="22">
        <v>91</v>
      </c>
      <c r="AV36" s="22">
        <v>92</v>
      </c>
      <c r="AW36" s="22">
        <v>93</v>
      </c>
      <c r="AX36" s="22">
        <v>94</v>
      </c>
      <c r="AY36" s="22">
        <v>95</v>
      </c>
      <c r="AZ36" s="22">
        <v>96</v>
      </c>
      <c r="BA36" s="22">
        <v>97</v>
      </c>
      <c r="BB36" s="22">
        <v>98</v>
      </c>
      <c r="BC36" s="22">
        <v>99</v>
      </c>
      <c r="BD36" s="22">
        <v>100</v>
      </c>
    </row>
    <row r="37" spans="1:56" x14ac:dyDescent="0.2">
      <c r="A37" s="23">
        <v>4.3999999999999997E-2</v>
      </c>
      <c r="B37" s="23">
        <v>4.3999999999999997E-2</v>
      </c>
      <c r="C37" s="23">
        <v>4.3999999999999997E-2</v>
      </c>
      <c r="D37" s="23">
        <v>4.3999999999999997E-2</v>
      </c>
      <c r="E37" s="23">
        <v>4.3999999999999997E-2</v>
      </c>
      <c r="F37" s="23">
        <v>4.3999999999999997E-2</v>
      </c>
      <c r="G37" s="23">
        <v>4.3999999999999997E-2</v>
      </c>
      <c r="H37" s="23">
        <v>4.3999999999999997E-2</v>
      </c>
      <c r="I37" s="23">
        <v>4.3999999999999997E-2</v>
      </c>
      <c r="J37" s="23">
        <v>4.3999999999999997E-2</v>
      </c>
      <c r="K37" s="23">
        <v>4.3999999999999997E-2</v>
      </c>
      <c r="L37" s="23">
        <v>4.3999999999999997E-2</v>
      </c>
      <c r="M37" s="23">
        <v>4.3999999999999997E-2</v>
      </c>
      <c r="N37" s="23">
        <v>4.3999999999999997E-2</v>
      </c>
      <c r="O37" s="23">
        <v>4.3999999999999997E-2</v>
      </c>
      <c r="P37" s="23">
        <v>5.6500000000000002E-2</v>
      </c>
      <c r="Q37" s="23">
        <v>5.6500000000000002E-2</v>
      </c>
      <c r="R37" s="23">
        <v>5.6500000000000002E-2</v>
      </c>
      <c r="S37" s="23">
        <v>5.6500000000000002E-2</v>
      </c>
      <c r="T37" s="23">
        <v>5.6500000000000002E-2</v>
      </c>
      <c r="U37" s="23">
        <v>7.4999999999999997E-2</v>
      </c>
      <c r="V37" s="23">
        <v>7.4999999999999997E-2</v>
      </c>
      <c r="W37" s="23">
        <v>7.4999999999999997E-2</v>
      </c>
      <c r="X37" s="23">
        <v>7.4999999999999997E-2</v>
      </c>
      <c r="Y37" s="23">
        <v>7.4999999999999997E-2</v>
      </c>
      <c r="Z37" s="23">
        <v>7.7499999999999999E-2</v>
      </c>
      <c r="AA37" s="23">
        <v>7.7499999999999999E-2</v>
      </c>
      <c r="AB37" s="23">
        <v>7.7499999999999999E-2</v>
      </c>
      <c r="AC37" s="23">
        <v>7.7499999999999999E-2</v>
      </c>
      <c r="AD37" s="23">
        <v>7.7499999999999999E-2</v>
      </c>
      <c r="AE37" s="23">
        <v>7.85E-2</v>
      </c>
      <c r="AF37" s="23">
        <v>7.85E-2</v>
      </c>
      <c r="AG37" s="23">
        <v>7.85E-2</v>
      </c>
      <c r="AH37" s="23">
        <v>7.85E-2</v>
      </c>
      <c r="AI37" s="23">
        <v>7.85E-2</v>
      </c>
      <c r="AJ37" s="23">
        <v>7.9500000000000001E-2</v>
      </c>
      <c r="AK37" s="23">
        <v>7.9500000000000001E-2</v>
      </c>
      <c r="AL37" s="23">
        <v>7.9500000000000001E-2</v>
      </c>
      <c r="AM37" s="23">
        <v>7.9500000000000001E-2</v>
      </c>
      <c r="AN37" s="23">
        <v>7.9500000000000001E-2</v>
      </c>
      <c r="AO37" s="23">
        <v>7.9500000000000001E-2</v>
      </c>
      <c r="AP37" s="23">
        <v>7.9500000000000001E-2</v>
      </c>
      <c r="AQ37" s="23">
        <v>7.9500000000000001E-2</v>
      </c>
      <c r="AR37" s="23">
        <v>7.9500000000000001E-2</v>
      </c>
      <c r="AS37" s="23">
        <v>7.9500000000000001E-2</v>
      </c>
      <c r="AT37" s="23">
        <v>7.9500000000000001E-2</v>
      </c>
      <c r="AU37" s="23">
        <v>7.9500000000000001E-2</v>
      </c>
      <c r="AV37" s="23">
        <v>7.9500000000000001E-2</v>
      </c>
      <c r="AW37" s="23">
        <v>7.9500000000000001E-2</v>
      </c>
      <c r="AX37" s="23">
        <v>7.9500000000000001E-2</v>
      </c>
      <c r="AY37" s="23">
        <v>7.9500000000000001E-2</v>
      </c>
      <c r="AZ37" s="23">
        <v>7.9500000000000001E-2</v>
      </c>
      <c r="BA37" s="23">
        <v>7.9500000000000001E-2</v>
      </c>
      <c r="BB37" s="23">
        <v>7.9500000000000001E-2</v>
      </c>
      <c r="BC37" s="23">
        <v>7.9500000000000001E-2</v>
      </c>
      <c r="BD37" s="23">
        <v>7.9500000000000001E-2</v>
      </c>
    </row>
    <row r="38" spans="1:56" s="28" customFormat="1" x14ac:dyDescent="0.2">
      <c r="A38" s="32"/>
      <c r="B38" s="32"/>
      <c r="C38" s="32"/>
      <c r="D38" s="32"/>
      <c r="E38" s="32"/>
    </row>
    <row r="39" spans="1:56" s="21" customFormat="1" x14ac:dyDescent="0.2">
      <c r="A39" s="24" t="s">
        <v>332</v>
      </c>
    </row>
    <row r="40" spans="1:56" x14ac:dyDescent="0.2">
      <c r="A40" s="22">
        <v>45</v>
      </c>
      <c r="B40" s="22">
        <v>46</v>
      </c>
      <c r="C40" s="22">
        <v>47</v>
      </c>
      <c r="D40" s="22">
        <v>48</v>
      </c>
      <c r="E40" s="22">
        <v>49</v>
      </c>
      <c r="F40" s="22">
        <v>50</v>
      </c>
      <c r="G40" s="22">
        <v>51</v>
      </c>
      <c r="H40" s="22">
        <v>52</v>
      </c>
      <c r="I40" s="22">
        <v>53</v>
      </c>
      <c r="J40" s="22">
        <v>54</v>
      </c>
      <c r="K40" s="22">
        <v>55</v>
      </c>
      <c r="L40" s="22">
        <v>56</v>
      </c>
      <c r="M40" s="22">
        <v>57</v>
      </c>
      <c r="N40" s="22">
        <v>58</v>
      </c>
      <c r="O40" s="22">
        <v>59</v>
      </c>
      <c r="P40" s="22">
        <v>60</v>
      </c>
      <c r="Q40" s="22">
        <v>61</v>
      </c>
      <c r="R40" s="22">
        <v>62</v>
      </c>
      <c r="S40" s="22">
        <v>63</v>
      </c>
      <c r="T40" s="22">
        <v>64</v>
      </c>
      <c r="U40" s="22">
        <v>65</v>
      </c>
      <c r="V40" s="22">
        <v>66</v>
      </c>
      <c r="W40" s="22">
        <v>67</v>
      </c>
      <c r="X40" s="22">
        <v>68</v>
      </c>
      <c r="Y40" s="22">
        <v>69</v>
      </c>
      <c r="Z40" s="22">
        <v>70</v>
      </c>
      <c r="AA40" s="22">
        <v>71</v>
      </c>
      <c r="AB40" s="22">
        <v>72</v>
      </c>
      <c r="AC40" s="22">
        <v>73</v>
      </c>
      <c r="AD40" s="22">
        <v>74</v>
      </c>
      <c r="AE40" s="22">
        <v>75</v>
      </c>
      <c r="AF40" s="22">
        <v>76</v>
      </c>
      <c r="AG40" s="22">
        <v>77</v>
      </c>
      <c r="AH40" s="22">
        <v>78</v>
      </c>
      <c r="AI40" s="22">
        <v>79</v>
      </c>
      <c r="AJ40" s="22">
        <v>80</v>
      </c>
      <c r="AK40" s="22">
        <v>81</v>
      </c>
      <c r="AL40" s="22">
        <v>82</v>
      </c>
      <c r="AM40" s="22">
        <v>83</v>
      </c>
      <c r="AN40" s="22">
        <v>84</v>
      </c>
      <c r="AO40" s="22">
        <v>85</v>
      </c>
      <c r="AP40" s="22">
        <v>86</v>
      </c>
      <c r="AQ40" s="22">
        <v>87</v>
      </c>
      <c r="AR40" s="22">
        <v>88</v>
      </c>
      <c r="AS40" s="22">
        <v>89</v>
      </c>
      <c r="AT40" s="22">
        <v>90</v>
      </c>
      <c r="AU40" s="22">
        <v>91</v>
      </c>
      <c r="AV40" s="22">
        <v>92</v>
      </c>
      <c r="AW40" s="22">
        <v>93</v>
      </c>
      <c r="AX40" s="22">
        <v>94</v>
      </c>
      <c r="AY40" s="22">
        <v>95</v>
      </c>
      <c r="AZ40" s="22">
        <v>96</v>
      </c>
      <c r="BA40" s="22">
        <v>97</v>
      </c>
      <c r="BB40" s="22">
        <v>98</v>
      </c>
      <c r="BC40" s="22">
        <v>99</v>
      </c>
      <c r="BD40" s="22">
        <v>100</v>
      </c>
    </row>
    <row r="41" spans="1:56" x14ac:dyDescent="0.2">
      <c r="A41" s="23">
        <v>4.3999999999999997E-2</v>
      </c>
      <c r="B41" s="23">
        <v>4.3999999999999997E-2</v>
      </c>
      <c r="C41" s="23">
        <v>4.3999999999999997E-2</v>
      </c>
      <c r="D41" s="23">
        <v>4.3999999999999997E-2</v>
      </c>
      <c r="E41" s="23">
        <v>4.3999999999999997E-2</v>
      </c>
      <c r="F41" s="23">
        <v>4.3999999999999997E-2</v>
      </c>
      <c r="G41" s="23">
        <v>4.3999999999999997E-2</v>
      </c>
      <c r="H41" s="23">
        <v>4.3999999999999997E-2</v>
      </c>
      <c r="I41" s="23">
        <v>4.3999999999999997E-2</v>
      </c>
      <c r="J41" s="23">
        <v>4.3999999999999997E-2</v>
      </c>
      <c r="K41" s="23">
        <v>4.3999999999999997E-2</v>
      </c>
      <c r="L41" s="23">
        <v>4.3999999999999997E-2</v>
      </c>
      <c r="M41" s="23">
        <v>4.3999999999999997E-2</v>
      </c>
      <c r="N41" s="23">
        <v>4.3999999999999997E-2</v>
      </c>
      <c r="O41" s="23">
        <v>4.3999999999999997E-2</v>
      </c>
      <c r="P41" s="23">
        <v>5.6500000000000002E-2</v>
      </c>
      <c r="Q41" s="23">
        <v>5.6500000000000002E-2</v>
      </c>
      <c r="R41" s="23">
        <v>5.6500000000000002E-2</v>
      </c>
      <c r="S41" s="23">
        <v>5.6500000000000002E-2</v>
      </c>
      <c r="T41" s="23">
        <v>5.6500000000000002E-2</v>
      </c>
      <c r="U41" s="23">
        <v>8.5000000000000006E-2</v>
      </c>
      <c r="V41" s="23">
        <v>8.5000000000000006E-2</v>
      </c>
      <c r="W41" s="23">
        <v>8.5000000000000006E-2</v>
      </c>
      <c r="X41" s="23">
        <v>8.5000000000000006E-2</v>
      </c>
      <c r="Y41" s="23">
        <v>8.5000000000000006E-2</v>
      </c>
      <c r="Z41" s="23">
        <v>8.7499999999999994E-2</v>
      </c>
      <c r="AA41" s="23">
        <v>8.7499999999999994E-2</v>
      </c>
      <c r="AB41" s="23">
        <v>8.7499999999999994E-2</v>
      </c>
      <c r="AC41" s="23">
        <v>8.7499999999999994E-2</v>
      </c>
      <c r="AD41" s="23">
        <v>8.7499999999999994E-2</v>
      </c>
      <c r="AE41" s="23">
        <v>0.09</v>
      </c>
      <c r="AF41" s="23">
        <v>0.09</v>
      </c>
      <c r="AG41" s="23">
        <v>0.09</v>
      </c>
      <c r="AH41" s="23">
        <v>0.09</v>
      </c>
      <c r="AI41" s="23">
        <v>0.09</v>
      </c>
      <c r="AJ41" s="23">
        <v>9.0999999999999998E-2</v>
      </c>
      <c r="AK41" s="23">
        <v>9.0999999999999998E-2</v>
      </c>
      <c r="AL41" s="23">
        <v>9.0999999999999998E-2</v>
      </c>
      <c r="AM41" s="23">
        <v>9.0999999999999998E-2</v>
      </c>
      <c r="AN41" s="23">
        <v>9.0999999999999998E-2</v>
      </c>
      <c r="AO41" s="23">
        <v>9.0999999999999998E-2</v>
      </c>
      <c r="AP41" s="23">
        <v>9.0999999999999998E-2</v>
      </c>
      <c r="AQ41" s="23">
        <v>9.0999999999999998E-2</v>
      </c>
      <c r="AR41" s="23">
        <v>9.0999999999999998E-2</v>
      </c>
      <c r="AS41" s="23">
        <v>9.0999999999999998E-2</v>
      </c>
      <c r="AT41" s="23">
        <v>9.0999999999999998E-2</v>
      </c>
      <c r="AU41" s="23">
        <v>9.0999999999999998E-2</v>
      </c>
      <c r="AV41" s="23">
        <v>9.0999999999999998E-2</v>
      </c>
      <c r="AW41" s="23">
        <v>9.0999999999999998E-2</v>
      </c>
      <c r="AX41" s="23">
        <v>9.0999999999999998E-2</v>
      </c>
      <c r="AY41" s="23">
        <v>9.0999999999999998E-2</v>
      </c>
      <c r="AZ41" s="23">
        <v>9.0999999999999998E-2</v>
      </c>
      <c r="BA41" s="23">
        <v>9.0999999999999998E-2</v>
      </c>
      <c r="BB41" s="23">
        <v>9.0999999999999998E-2</v>
      </c>
      <c r="BC41" s="23">
        <v>9.0999999999999998E-2</v>
      </c>
      <c r="BD41" s="23">
        <v>9.0999999999999998E-2</v>
      </c>
    </row>
    <row r="42" spans="1:56" s="28" customFormat="1" x14ac:dyDescent="0.2">
      <c r="A42" s="32"/>
      <c r="B42" s="32"/>
      <c r="C42" s="32"/>
      <c r="D42" s="32"/>
      <c r="E42" s="32"/>
    </row>
    <row r="43" spans="1:56" s="21" customFormat="1" x14ac:dyDescent="0.2">
      <c r="A43" s="24" t="s">
        <v>337</v>
      </c>
    </row>
    <row r="44" spans="1:56" x14ac:dyDescent="0.2">
      <c r="A44" s="22">
        <v>45</v>
      </c>
      <c r="B44" s="22">
        <v>46</v>
      </c>
      <c r="C44" s="22">
        <v>47</v>
      </c>
      <c r="D44" s="22">
        <v>48</v>
      </c>
      <c r="E44" s="22">
        <v>49</v>
      </c>
      <c r="F44" s="22">
        <v>50</v>
      </c>
      <c r="G44" s="22">
        <v>51</v>
      </c>
      <c r="H44" s="22">
        <v>52</v>
      </c>
      <c r="I44" s="22">
        <v>53</v>
      </c>
      <c r="J44" s="22">
        <v>54</v>
      </c>
      <c r="K44" s="22">
        <v>55</v>
      </c>
      <c r="L44" s="22">
        <v>56</v>
      </c>
      <c r="M44" s="22">
        <v>57</v>
      </c>
      <c r="N44" s="22">
        <v>58</v>
      </c>
      <c r="O44" s="22">
        <v>59</v>
      </c>
      <c r="P44" s="22">
        <v>60</v>
      </c>
      <c r="Q44" s="22">
        <v>61</v>
      </c>
      <c r="R44" s="22">
        <v>62</v>
      </c>
      <c r="S44" s="22">
        <v>63</v>
      </c>
      <c r="T44" s="22">
        <v>64</v>
      </c>
      <c r="U44" s="22">
        <v>65</v>
      </c>
      <c r="V44" s="22">
        <v>66</v>
      </c>
      <c r="W44" s="22">
        <v>67</v>
      </c>
      <c r="X44" s="22">
        <v>68</v>
      </c>
      <c r="Y44" s="22">
        <v>69</v>
      </c>
      <c r="Z44" s="22">
        <v>70</v>
      </c>
      <c r="AA44" s="22">
        <v>71</v>
      </c>
      <c r="AB44" s="22">
        <v>72</v>
      </c>
      <c r="AC44" s="22">
        <v>73</v>
      </c>
      <c r="AD44" s="22">
        <v>74</v>
      </c>
      <c r="AE44" s="22">
        <v>75</v>
      </c>
      <c r="AF44" s="22">
        <v>76</v>
      </c>
      <c r="AG44" s="22">
        <v>77</v>
      </c>
      <c r="AH44" s="22">
        <v>78</v>
      </c>
      <c r="AI44" s="22">
        <v>79</v>
      </c>
      <c r="AJ44" s="22">
        <v>80</v>
      </c>
      <c r="AK44" s="22">
        <v>81</v>
      </c>
      <c r="AL44" s="22">
        <v>82</v>
      </c>
      <c r="AM44" s="22">
        <v>83</v>
      </c>
      <c r="AN44" s="22">
        <v>84</v>
      </c>
      <c r="AO44" s="22">
        <v>85</v>
      </c>
      <c r="AP44" s="22">
        <v>86</v>
      </c>
      <c r="AQ44" s="22">
        <v>87</v>
      </c>
      <c r="AR44" s="22">
        <v>88</v>
      </c>
      <c r="AS44" s="22">
        <v>89</v>
      </c>
      <c r="AT44" s="22">
        <v>90</v>
      </c>
      <c r="AU44" s="22">
        <v>91</v>
      </c>
      <c r="AV44" s="22">
        <v>92</v>
      </c>
      <c r="AW44" s="22">
        <v>93</v>
      </c>
      <c r="AX44" s="22">
        <v>94</v>
      </c>
      <c r="AY44" s="22">
        <v>95</v>
      </c>
      <c r="AZ44" s="22">
        <v>96</v>
      </c>
      <c r="BA44" s="22">
        <v>97</v>
      </c>
      <c r="BB44" s="22">
        <v>98</v>
      </c>
      <c r="BC44" s="22">
        <v>99</v>
      </c>
      <c r="BD44" s="22">
        <v>100</v>
      </c>
    </row>
    <row r="45" spans="1:56" x14ac:dyDescent="0.2">
      <c r="A45" s="23">
        <v>3.5499999999999997E-2</v>
      </c>
      <c r="B45" s="23">
        <v>3.5499999999999997E-2</v>
      </c>
      <c r="C45" s="23">
        <v>3.5499999999999997E-2</v>
      </c>
      <c r="D45" s="23">
        <v>3.5499999999999997E-2</v>
      </c>
      <c r="E45" s="23">
        <v>3.5499999999999997E-2</v>
      </c>
      <c r="F45" s="23">
        <v>3.5499999999999997E-2</v>
      </c>
      <c r="G45" s="23">
        <v>3.5499999999999997E-2</v>
      </c>
      <c r="H45" s="23">
        <v>3.5499999999999997E-2</v>
      </c>
      <c r="I45" s="23">
        <v>3.5499999999999997E-2</v>
      </c>
      <c r="J45" s="23">
        <v>3.5499999999999997E-2</v>
      </c>
      <c r="K45" s="23">
        <v>3.5499999999999997E-2</v>
      </c>
      <c r="L45" s="23">
        <v>3.5499999999999997E-2</v>
      </c>
      <c r="M45" s="23">
        <v>3.5499999999999997E-2</v>
      </c>
      <c r="N45" s="23">
        <v>3.5499999999999997E-2</v>
      </c>
      <c r="O45" s="23">
        <v>3.5499999999999997E-2</v>
      </c>
      <c r="P45" s="23">
        <v>4.7500000000000001E-2</v>
      </c>
      <c r="Q45" s="23">
        <v>4.7500000000000001E-2</v>
      </c>
      <c r="R45" s="23">
        <v>4.7500000000000001E-2</v>
      </c>
      <c r="S45" s="23">
        <v>4.7500000000000001E-2</v>
      </c>
      <c r="T45" s="23">
        <v>4.7500000000000001E-2</v>
      </c>
      <c r="U45" s="23">
        <v>6.0999999999999999E-2</v>
      </c>
      <c r="V45" s="23">
        <v>6.0999999999999999E-2</v>
      </c>
      <c r="W45" s="23">
        <v>6.0999999999999999E-2</v>
      </c>
      <c r="X45" s="23">
        <v>6.0999999999999999E-2</v>
      </c>
      <c r="Y45" s="23">
        <v>6.0999999999999999E-2</v>
      </c>
      <c r="Z45" s="23">
        <v>6.3E-2</v>
      </c>
      <c r="AA45" s="23">
        <v>6.3E-2</v>
      </c>
      <c r="AB45" s="23">
        <v>6.3E-2</v>
      </c>
      <c r="AC45" s="23">
        <v>6.0499999999999998E-2</v>
      </c>
      <c r="AD45" s="23">
        <v>6.3E-2</v>
      </c>
      <c r="AE45" s="23">
        <v>6.5000000000000002E-2</v>
      </c>
      <c r="AF45" s="23">
        <v>6.5000000000000002E-2</v>
      </c>
      <c r="AG45" s="23">
        <v>6.5000000000000002E-2</v>
      </c>
      <c r="AH45" s="23">
        <v>6.5000000000000002E-2</v>
      </c>
      <c r="AI45" s="23">
        <v>6.5000000000000002E-2</v>
      </c>
      <c r="AJ45" s="23">
        <v>6.6500000000000004E-2</v>
      </c>
      <c r="AK45" s="23">
        <v>6.6500000000000004E-2</v>
      </c>
      <c r="AL45" s="23">
        <v>6.6500000000000004E-2</v>
      </c>
      <c r="AM45" s="23">
        <v>6.6500000000000004E-2</v>
      </c>
      <c r="AN45" s="23">
        <v>6.6500000000000004E-2</v>
      </c>
      <c r="AO45" s="23">
        <v>6.6500000000000004E-2</v>
      </c>
      <c r="AP45" s="23">
        <v>6.6500000000000004E-2</v>
      </c>
      <c r="AQ45" s="23">
        <v>6.6500000000000004E-2</v>
      </c>
      <c r="AR45" s="23">
        <v>6.6500000000000004E-2</v>
      </c>
      <c r="AS45" s="23">
        <v>6.6500000000000004E-2</v>
      </c>
      <c r="AT45" s="23">
        <v>6.6500000000000004E-2</v>
      </c>
      <c r="AU45" s="23">
        <v>6.6500000000000004E-2</v>
      </c>
      <c r="AV45" s="23">
        <v>6.6500000000000004E-2</v>
      </c>
      <c r="AW45" s="23">
        <v>6.6500000000000004E-2</v>
      </c>
      <c r="AX45" s="23">
        <v>6.6500000000000004E-2</v>
      </c>
      <c r="AY45" s="23">
        <v>6.6500000000000004E-2</v>
      </c>
      <c r="AZ45" s="23">
        <v>6.6500000000000004E-2</v>
      </c>
      <c r="BA45" s="23">
        <v>6.6500000000000004E-2</v>
      </c>
      <c r="BB45" s="23">
        <v>6.6500000000000004E-2</v>
      </c>
      <c r="BC45" s="23">
        <v>6.6500000000000004E-2</v>
      </c>
      <c r="BD45" s="23">
        <v>6.6500000000000004E-2</v>
      </c>
    </row>
    <row r="46" spans="1:56" x14ac:dyDescent="0.2">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row>
    <row r="47" spans="1:56" x14ac:dyDescent="0.2">
      <c r="A47" s="24" t="s">
        <v>343</v>
      </c>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row>
    <row r="48" spans="1:56" x14ac:dyDescent="0.2">
      <c r="A48" s="22">
        <v>45</v>
      </c>
      <c r="B48" s="22">
        <v>46</v>
      </c>
      <c r="C48" s="22">
        <v>47</v>
      </c>
      <c r="D48" s="22">
        <v>48</v>
      </c>
      <c r="E48" s="22">
        <v>49</v>
      </c>
      <c r="F48" s="22">
        <v>50</v>
      </c>
      <c r="G48" s="22">
        <v>51</v>
      </c>
      <c r="H48" s="22">
        <v>52</v>
      </c>
      <c r="I48" s="22">
        <v>53</v>
      </c>
      <c r="J48" s="22">
        <v>54</v>
      </c>
      <c r="K48" s="22">
        <v>55</v>
      </c>
      <c r="L48" s="22">
        <v>56</v>
      </c>
      <c r="M48" s="22">
        <v>57</v>
      </c>
      <c r="N48" s="22">
        <v>58</v>
      </c>
      <c r="O48" s="22">
        <v>59</v>
      </c>
      <c r="P48" s="22">
        <v>60</v>
      </c>
      <c r="Q48" s="22">
        <v>61</v>
      </c>
      <c r="R48" s="22">
        <v>62</v>
      </c>
      <c r="S48" s="22">
        <v>63</v>
      </c>
      <c r="T48" s="22">
        <v>64</v>
      </c>
      <c r="U48" s="22">
        <v>65</v>
      </c>
      <c r="V48" s="22">
        <v>66</v>
      </c>
      <c r="W48" s="22">
        <v>67</v>
      </c>
      <c r="X48" s="22">
        <v>68</v>
      </c>
      <c r="Y48" s="22">
        <v>69</v>
      </c>
      <c r="Z48" s="22">
        <v>70</v>
      </c>
      <c r="AA48" s="22">
        <v>71</v>
      </c>
      <c r="AB48" s="22">
        <v>72</v>
      </c>
      <c r="AC48" s="22">
        <v>73</v>
      </c>
      <c r="AD48" s="22">
        <v>74</v>
      </c>
      <c r="AE48" s="22">
        <v>75</v>
      </c>
      <c r="AF48" s="22">
        <v>76</v>
      </c>
      <c r="AG48" s="22">
        <v>77</v>
      </c>
      <c r="AH48" s="22">
        <v>78</v>
      </c>
      <c r="AI48" s="22">
        <v>79</v>
      </c>
      <c r="AJ48" s="22">
        <v>80</v>
      </c>
      <c r="AK48" s="22">
        <v>81</v>
      </c>
      <c r="AL48" s="22">
        <v>82</v>
      </c>
      <c r="AM48" s="22">
        <v>83</v>
      </c>
      <c r="AN48" s="22">
        <v>84</v>
      </c>
      <c r="AO48" s="22">
        <v>85</v>
      </c>
      <c r="AP48" s="22">
        <v>86</v>
      </c>
      <c r="AQ48" s="22">
        <v>87</v>
      </c>
      <c r="AR48" s="22">
        <v>88</v>
      </c>
      <c r="AS48" s="22">
        <v>89</v>
      </c>
      <c r="AT48" s="22">
        <v>90</v>
      </c>
      <c r="AU48" s="22">
        <v>91</v>
      </c>
      <c r="AV48" s="22">
        <v>92</v>
      </c>
      <c r="AW48" s="22">
        <v>93</v>
      </c>
      <c r="AX48" s="22">
        <v>94</v>
      </c>
      <c r="AY48" s="22">
        <v>95</v>
      </c>
      <c r="AZ48" s="22">
        <v>96</v>
      </c>
      <c r="BA48" s="22">
        <v>97</v>
      </c>
      <c r="BB48" s="22">
        <v>98</v>
      </c>
      <c r="BC48" s="22">
        <v>99</v>
      </c>
      <c r="BD48" s="22">
        <v>100</v>
      </c>
    </row>
    <row r="49" spans="1:56" s="28" customFormat="1" x14ac:dyDescent="0.2">
      <c r="A49" s="23">
        <v>4.3999999999999997E-2</v>
      </c>
      <c r="B49" s="23">
        <v>4.3999999999999997E-2</v>
      </c>
      <c r="C49" s="23">
        <v>4.3999999999999997E-2</v>
      </c>
      <c r="D49" s="23">
        <v>4.3999999999999997E-2</v>
      </c>
      <c r="E49" s="23">
        <v>4.3999999999999997E-2</v>
      </c>
      <c r="F49" s="23">
        <v>4.3999999999999997E-2</v>
      </c>
      <c r="G49" s="23">
        <v>4.3999999999999997E-2</v>
      </c>
      <c r="H49" s="23">
        <v>4.3999999999999997E-2</v>
      </c>
      <c r="I49" s="23">
        <v>4.3999999999999997E-2</v>
      </c>
      <c r="J49" s="23">
        <v>4.3999999999999997E-2</v>
      </c>
      <c r="K49" s="23">
        <v>4.3999999999999997E-2</v>
      </c>
      <c r="L49" s="23">
        <v>4.3999999999999997E-2</v>
      </c>
      <c r="M49" s="23">
        <v>4.3999999999999997E-2</v>
      </c>
      <c r="N49" s="23">
        <v>4.3999999999999997E-2</v>
      </c>
      <c r="O49" s="23">
        <v>4.3999999999999997E-2</v>
      </c>
      <c r="P49" s="23">
        <v>5.6500000000000002E-2</v>
      </c>
      <c r="Q49" s="23">
        <v>5.6500000000000002E-2</v>
      </c>
      <c r="R49" s="23">
        <v>5.6500000000000002E-2</v>
      </c>
      <c r="S49" s="23">
        <v>5.6500000000000002E-2</v>
      </c>
      <c r="T49" s="23">
        <v>5.6500000000000002E-2</v>
      </c>
      <c r="U49" s="23">
        <v>7.4999999999999997E-2</v>
      </c>
      <c r="V49" s="23">
        <v>7.4999999999999997E-2</v>
      </c>
      <c r="W49" s="23">
        <v>7.4999999999999997E-2</v>
      </c>
      <c r="X49" s="23">
        <v>7.4999999999999997E-2</v>
      </c>
      <c r="Y49" s="23">
        <v>7.4999999999999997E-2</v>
      </c>
      <c r="Z49" s="23">
        <v>7.7499999999999999E-2</v>
      </c>
      <c r="AA49" s="23">
        <v>7.7499999999999999E-2</v>
      </c>
      <c r="AB49" s="23">
        <v>7.7499999999999999E-2</v>
      </c>
      <c r="AC49" s="23">
        <v>7.7499999999999999E-2</v>
      </c>
      <c r="AD49" s="23">
        <v>7.7499999999999999E-2</v>
      </c>
      <c r="AE49" s="23">
        <v>7.85E-2</v>
      </c>
      <c r="AF49" s="23">
        <v>7.85E-2</v>
      </c>
      <c r="AG49" s="23">
        <v>7.85E-2</v>
      </c>
      <c r="AH49" s="23">
        <v>7.85E-2</v>
      </c>
      <c r="AI49" s="23">
        <v>7.85E-2</v>
      </c>
      <c r="AJ49" s="23">
        <v>7.9500000000000001E-2</v>
      </c>
      <c r="AK49" s="23">
        <v>7.9500000000000001E-2</v>
      </c>
      <c r="AL49" s="23">
        <v>7.9500000000000001E-2</v>
      </c>
      <c r="AM49" s="23">
        <v>7.9500000000000001E-2</v>
      </c>
      <c r="AN49" s="23">
        <v>7.9500000000000001E-2</v>
      </c>
      <c r="AO49" s="23">
        <v>7.9500000000000001E-2</v>
      </c>
      <c r="AP49" s="23">
        <v>7.9500000000000001E-2</v>
      </c>
      <c r="AQ49" s="23">
        <v>7.9500000000000001E-2</v>
      </c>
      <c r="AR49" s="23">
        <v>7.9500000000000001E-2</v>
      </c>
      <c r="AS49" s="23">
        <v>7.9500000000000001E-2</v>
      </c>
      <c r="AT49" s="23">
        <v>7.9500000000000001E-2</v>
      </c>
      <c r="AU49" s="23">
        <v>7.9500000000000001E-2</v>
      </c>
      <c r="AV49" s="23">
        <v>7.9500000000000001E-2</v>
      </c>
      <c r="AW49" s="23">
        <v>7.9500000000000001E-2</v>
      </c>
      <c r="AX49" s="23">
        <v>7.9500000000000001E-2</v>
      </c>
      <c r="AY49" s="23">
        <v>7.9500000000000001E-2</v>
      </c>
      <c r="AZ49" s="23">
        <v>7.9500000000000001E-2</v>
      </c>
      <c r="BA49" s="23">
        <v>7.9500000000000001E-2</v>
      </c>
      <c r="BB49" s="23">
        <v>7.9500000000000001E-2</v>
      </c>
      <c r="BC49" s="23">
        <v>7.9500000000000001E-2</v>
      </c>
      <c r="BD49" s="23">
        <v>7.9500000000000001E-2</v>
      </c>
    </row>
    <row r="50" spans="1:56" s="28" customFormat="1" x14ac:dyDescent="0.2">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row>
    <row r="51" spans="1:56" s="21" customFormat="1" x14ac:dyDescent="0.2">
      <c r="A51" s="24" t="s">
        <v>211</v>
      </c>
    </row>
    <row r="52" spans="1:56" x14ac:dyDescent="0.2">
      <c r="A52" s="22">
        <v>45</v>
      </c>
      <c r="B52" s="22">
        <v>46</v>
      </c>
      <c r="C52" s="22">
        <v>47</v>
      </c>
      <c r="D52" s="22">
        <v>48</v>
      </c>
      <c r="E52" s="22">
        <v>49</v>
      </c>
      <c r="F52" s="22">
        <v>50</v>
      </c>
      <c r="G52" s="22">
        <v>51</v>
      </c>
      <c r="H52" s="22">
        <v>52</v>
      </c>
      <c r="I52" s="22">
        <v>53</v>
      </c>
      <c r="J52" s="22">
        <v>54</v>
      </c>
      <c r="K52" s="22">
        <v>55</v>
      </c>
      <c r="L52" s="22">
        <v>56</v>
      </c>
      <c r="M52" s="22">
        <v>57</v>
      </c>
      <c r="N52" s="22">
        <v>58</v>
      </c>
      <c r="O52" s="22">
        <v>59</v>
      </c>
      <c r="P52" s="22">
        <v>60</v>
      </c>
      <c r="Q52" s="22">
        <v>61</v>
      </c>
      <c r="R52" s="22">
        <v>62</v>
      </c>
      <c r="S52" s="22">
        <v>63</v>
      </c>
      <c r="T52" s="22">
        <v>64</v>
      </c>
      <c r="U52" s="22">
        <v>65</v>
      </c>
      <c r="V52" s="22">
        <v>66</v>
      </c>
      <c r="W52" s="22">
        <v>67</v>
      </c>
      <c r="X52" s="22">
        <v>68</v>
      </c>
      <c r="Y52" s="22">
        <v>69</v>
      </c>
      <c r="Z52" s="22">
        <v>70</v>
      </c>
      <c r="AA52" s="22">
        <v>71</v>
      </c>
      <c r="AB52" s="22">
        <v>72</v>
      </c>
      <c r="AC52" s="22">
        <v>73</v>
      </c>
      <c r="AD52" s="22">
        <v>74</v>
      </c>
      <c r="AE52" s="22">
        <v>75</v>
      </c>
      <c r="AF52" s="22">
        <v>76</v>
      </c>
      <c r="AG52" s="22">
        <v>77</v>
      </c>
      <c r="AH52" s="22">
        <v>78</v>
      </c>
      <c r="AI52" s="22">
        <v>79</v>
      </c>
      <c r="AJ52" s="22">
        <v>80</v>
      </c>
      <c r="AK52" s="22">
        <v>81</v>
      </c>
      <c r="AL52" s="22">
        <v>82</v>
      </c>
      <c r="AM52" s="22">
        <v>83</v>
      </c>
      <c r="AN52" s="22">
        <v>84</v>
      </c>
      <c r="AO52" s="22">
        <v>85</v>
      </c>
      <c r="AP52" s="22">
        <v>86</v>
      </c>
      <c r="AQ52" s="22">
        <v>87</v>
      </c>
      <c r="AR52" s="22">
        <v>88</v>
      </c>
      <c r="AS52" s="22">
        <v>89</v>
      </c>
      <c r="AT52" s="22">
        <v>90</v>
      </c>
      <c r="AU52" s="22">
        <v>91</v>
      </c>
      <c r="AV52" s="22">
        <v>92</v>
      </c>
      <c r="AW52" s="22">
        <v>93</v>
      </c>
      <c r="AX52" s="22">
        <v>94</v>
      </c>
      <c r="AY52" s="22">
        <v>95</v>
      </c>
      <c r="AZ52" s="22">
        <v>96</v>
      </c>
      <c r="BA52" s="22">
        <v>97</v>
      </c>
      <c r="BB52" s="22">
        <v>98</v>
      </c>
      <c r="BC52" s="22">
        <v>99</v>
      </c>
      <c r="BD52" s="22">
        <v>100</v>
      </c>
    </row>
    <row r="53" spans="1:56" x14ac:dyDescent="0.2">
      <c r="A53" s="23">
        <v>0</v>
      </c>
      <c r="B53" s="23">
        <v>0</v>
      </c>
      <c r="C53" s="23">
        <v>0</v>
      </c>
      <c r="D53" s="23">
        <v>0</v>
      </c>
      <c r="E53" s="23">
        <v>0</v>
      </c>
      <c r="F53" s="23">
        <v>0</v>
      </c>
      <c r="G53" s="23">
        <v>0</v>
      </c>
      <c r="H53" s="23">
        <v>0</v>
      </c>
      <c r="I53" s="23">
        <v>0</v>
      </c>
      <c r="J53" s="23">
        <v>0</v>
      </c>
      <c r="K53" s="23">
        <v>0</v>
      </c>
      <c r="L53" s="23">
        <v>0</v>
      </c>
      <c r="M53" s="23">
        <v>0</v>
      </c>
      <c r="N53" s="23">
        <v>0</v>
      </c>
      <c r="O53" s="23">
        <v>0.04</v>
      </c>
      <c r="P53" s="23">
        <v>0.04</v>
      </c>
      <c r="Q53" s="23">
        <v>0.04</v>
      </c>
      <c r="R53" s="23">
        <v>0.04</v>
      </c>
      <c r="S53" s="23">
        <v>0.04</v>
      </c>
      <c r="T53" s="23">
        <v>0.04</v>
      </c>
      <c r="U53" s="23">
        <v>0.04</v>
      </c>
      <c r="V53" s="23">
        <v>0.04</v>
      </c>
      <c r="W53" s="23">
        <v>0.04</v>
      </c>
      <c r="X53" s="23">
        <v>0.04</v>
      </c>
      <c r="Y53" s="23">
        <v>0.04</v>
      </c>
      <c r="Z53" s="23">
        <v>0.04</v>
      </c>
      <c r="AA53" s="23">
        <v>0.04</v>
      </c>
      <c r="AB53" s="23">
        <v>0.04</v>
      </c>
      <c r="AC53" s="23">
        <v>0.04</v>
      </c>
      <c r="AD53" s="23">
        <v>0.04</v>
      </c>
      <c r="AE53" s="23">
        <v>0.04</v>
      </c>
      <c r="AF53" s="23">
        <v>0.04</v>
      </c>
      <c r="AG53" s="23">
        <v>0.04</v>
      </c>
      <c r="AH53" s="23">
        <v>0.04</v>
      </c>
      <c r="AI53" s="23">
        <v>0.04</v>
      </c>
      <c r="AJ53" s="23">
        <v>0.04</v>
      </c>
      <c r="AK53" s="23">
        <v>0.04</v>
      </c>
      <c r="AL53" s="23">
        <v>0.04</v>
      </c>
      <c r="AM53" s="23">
        <v>0.04</v>
      </c>
      <c r="AN53" s="23">
        <v>0.04</v>
      </c>
      <c r="AO53" s="23">
        <v>0.04</v>
      </c>
      <c r="AP53" s="23">
        <v>0.04</v>
      </c>
      <c r="AQ53" s="23">
        <v>0.04</v>
      </c>
      <c r="AR53" s="23">
        <v>0.04</v>
      </c>
      <c r="AS53" s="23">
        <v>0.04</v>
      </c>
      <c r="AT53" s="23">
        <v>0.04</v>
      </c>
      <c r="AU53" s="23">
        <v>0.04</v>
      </c>
      <c r="AV53" s="23">
        <v>0.04</v>
      </c>
      <c r="AW53" s="23">
        <v>0.04</v>
      </c>
      <c r="AX53" s="23">
        <v>0.04</v>
      </c>
      <c r="AY53" s="23">
        <v>0.04</v>
      </c>
      <c r="AZ53" s="23">
        <v>0.04</v>
      </c>
      <c r="BA53" s="23">
        <v>0.04</v>
      </c>
      <c r="BB53" s="23">
        <v>0.04</v>
      </c>
      <c r="BC53" s="23">
        <v>0.04</v>
      </c>
      <c r="BD53" s="23">
        <v>0.04</v>
      </c>
    </row>
    <row r="54" spans="1:56" s="28" customFormat="1" x14ac:dyDescent="0.2">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row>
    <row r="55" spans="1:56" s="24" customFormat="1" x14ac:dyDescent="0.2">
      <c r="A55" s="48" t="s">
        <v>602</v>
      </c>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row>
    <row r="56" spans="1:56" x14ac:dyDescent="0.2">
      <c r="A56" s="22">
        <v>59</v>
      </c>
      <c r="B56" s="22">
        <v>60</v>
      </c>
      <c r="C56" s="22">
        <v>61</v>
      </c>
      <c r="D56" s="22">
        <v>62</v>
      </c>
      <c r="E56" s="22">
        <v>63</v>
      </c>
      <c r="F56" s="22">
        <v>64</v>
      </c>
      <c r="G56" s="22">
        <v>65</v>
      </c>
      <c r="H56" s="22">
        <v>66</v>
      </c>
      <c r="I56" s="22">
        <v>67</v>
      </c>
      <c r="J56" s="22">
        <v>68</v>
      </c>
      <c r="K56" s="22">
        <v>69</v>
      </c>
      <c r="L56" s="22">
        <v>70</v>
      </c>
      <c r="M56" s="22">
        <v>71</v>
      </c>
      <c r="N56" s="22">
        <v>72</v>
      </c>
      <c r="O56" s="22">
        <v>73</v>
      </c>
      <c r="P56" s="22">
        <v>74</v>
      </c>
      <c r="Q56" s="22">
        <v>75</v>
      </c>
      <c r="R56" s="22">
        <v>76</v>
      </c>
      <c r="S56" s="22">
        <v>77</v>
      </c>
      <c r="T56" s="22">
        <v>78</v>
      </c>
      <c r="U56" s="22">
        <v>79</v>
      </c>
      <c r="V56" s="22">
        <v>80</v>
      </c>
      <c r="W56" s="22">
        <v>81</v>
      </c>
      <c r="X56" s="22">
        <v>82</v>
      </c>
      <c r="Y56" s="22">
        <v>83</v>
      </c>
      <c r="Z56" s="22">
        <v>84</v>
      </c>
      <c r="AA56" s="22">
        <v>85</v>
      </c>
      <c r="AB56" s="22">
        <v>86</v>
      </c>
      <c r="AC56" s="22">
        <v>87</v>
      </c>
      <c r="AD56" s="22">
        <v>88</v>
      </c>
      <c r="AE56" s="22">
        <v>89</v>
      </c>
      <c r="AF56" s="22">
        <v>90</v>
      </c>
      <c r="AG56" s="22">
        <v>91</v>
      </c>
      <c r="AH56" s="22">
        <v>92</v>
      </c>
      <c r="AI56" s="22">
        <v>93</v>
      </c>
      <c r="AJ56" s="22">
        <v>94</v>
      </c>
      <c r="AK56" s="22">
        <v>95</v>
      </c>
      <c r="AL56" s="22">
        <v>96</v>
      </c>
      <c r="AM56" s="22">
        <v>97</v>
      </c>
      <c r="AN56" s="22">
        <v>98</v>
      </c>
      <c r="AO56" s="22">
        <v>99</v>
      </c>
      <c r="AP56" s="22">
        <v>100</v>
      </c>
    </row>
    <row r="57" spans="1:56" x14ac:dyDescent="0.2">
      <c r="A57" s="23">
        <v>6.0999999999999999E-2</v>
      </c>
      <c r="B57" s="23">
        <v>6.0999999999999999E-2</v>
      </c>
      <c r="C57" s="23">
        <v>6.0999999999999999E-2</v>
      </c>
      <c r="D57" s="23">
        <v>6.0999999999999999E-2</v>
      </c>
      <c r="E57" s="23">
        <v>6.0999999999999999E-2</v>
      </c>
      <c r="F57" s="23">
        <v>6.0999999999999999E-2</v>
      </c>
      <c r="G57" s="23">
        <v>0.09</v>
      </c>
      <c r="H57" s="23">
        <v>0.09</v>
      </c>
      <c r="I57" s="23">
        <v>0.09</v>
      </c>
      <c r="J57" s="23">
        <v>0.09</v>
      </c>
      <c r="K57" s="23">
        <v>0.09</v>
      </c>
      <c r="L57" s="23">
        <v>9.2499999999999999E-2</v>
      </c>
      <c r="M57" s="23">
        <v>9.2499999999999999E-2</v>
      </c>
      <c r="N57" s="23">
        <v>9.2499999999999999E-2</v>
      </c>
      <c r="O57" s="23">
        <v>9.2499999999999999E-2</v>
      </c>
      <c r="P57" s="23">
        <v>9.2499999999999999E-2</v>
      </c>
      <c r="Q57" s="23">
        <v>9.2499999999999999E-2</v>
      </c>
      <c r="R57" s="23">
        <v>9.2499999999999999E-2</v>
      </c>
      <c r="S57" s="23">
        <v>9.2499999999999999E-2</v>
      </c>
      <c r="T57" s="23">
        <v>9.2499999999999999E-2</v>
      </c>
      <c r="U57" s="23">
        <v>9.2499999999999999E-2</v>
      </c>
      <c r="V57" s="23">
        <v>9.2499999999999999E-2</v>
      </c>
      <c r="W57" s="23">
        <v>9.2499999999999999E-2</v>
      </c>
      <c r="X57" s="23">
        <v>9.2499999999999999E-2</v>
      </c>
      <c r="Y57" s="23">
        <v>9.2499999999999999E-2</v>
      </c>
      <c r="Z57" s="23">
        <v>9.2499999999999999E-2</v>
      </c>
      <c r="AA57" s="23">
        <v>9.2499999999999999E-2</v>
      </c>
      <c r="AB57" s="23">
        <v>9.2499999999999999E-2</v>
      </c>
      <c r="AC57" s="23">
        <v>9.2499999999999999E-2</v>
      </c>
      <c r="AD57" s="23">
        <v>9.2499999999999999E-2</v>
      </c>
      <c r="AE57" s="23">
        <v>9.2499999999999999E-2</v>
      </c>
      <c r="AF57" s="23">
        <v>9.2499999999999999E-2</v>
      </c>
      <c r="AG57" s="23">
        <v>9.2499999999999999E-2</v>
      </c>
      <c r="AH57" s="23">
        <v>9.2499999999999999E-2</v>
      </c>
      <c r="AI57" s="23">
        <v>9.2499999999999999E-2</v>
      </c>
      <c r="AJ57" s="23">
        <v>9.2499999999999999E-2</v>
      </c>
      <c r="AK57" s="23">
        <v>9.2499999999999999E-2</v>
      </c>
      <c r="AL57" s="23">
        <v>9.2499999999999999E-2</v>
      </c>
      <c r="AM57" s="23">
        <v>9.2499999999999999E-2</v>
      </c>
      <c r="AN57" s="23">
        <v>9.2499999999999999E-2</v>
      </c>
      <c r="AO57" s="23">
        <v>9.2499999999999999E-2</v>
      </c>
      <c r="AP57" s="23">
        <v>9.2499999999999999E-2</v>
      </c>
    </row>
    <row r="58" spans="1:56" s="28" customFormat="1" x14ac:dyDescent="0.2">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row>
    <row r="59" spans="1:56" s="24" customFormat="1" x14ac:dyDescent="0.2">
      <c r="A59" s="48" t="s">
        <v>603</v>
      </c>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row>
    <row r="60" spans="1:56" x14ac:dyDescent="0.2">
      <c r="A60" s="22">
        <v>59</v>
      </c>
      <c r="B60" s="22">
        <v>60</v>
      </c>
      <c r="C60" s="22">
        <v>61</v>
      </c>
      <c r="D60" s="22">
        <v>62</v>
      </c>
      <c r="E60" s="22">
        <v>63</v>
      </c>
      <c r="F60" s="22">
        <v>64</v>
      </c>
      <c r="G60" s="22">
        <v>65</v>
      </c>
      <c r="H60" s="22">
        <v>66</v>
      </c>
      <c r="I60" s="22">
        <v>67</v>
      </c>
      <c r="J60" s="22">
        <v>68</v>
      </c>
      <c r="K60" s="22">
        <v>69</v>
      </c>
      <c r="L60" s="22">
        <v>70</v>
      </c>
      <c r="M60" s="22">
        <v>71</v>
      </c>
      <c r="N60" s="22">
        <v>72</v>
      </c>
      <c r="O60" s="22">
        <v>73</v>
      </c>
      <c r="P60" s="22">
        <v>74</v>
      </c>
      <c r="Q60" s="22">
        <v>75</v>
      </c>
      <c r="R60" s="22">
        <v>76</v>
      </c>
      <c r="S60" s="22">
        <v>77</v>
      </c>
      <c r="T60" s="22">
        <v>78</v>
      </c>
      <c r="U60" s="22">
        <v>79</v>
      </c>
      <c r="V60" s="22">
        <v>80</v>
      </c>
      <c r="W60" s="22">
        <v>81</v>
      </c>
      <c r="X60" s="22">
        <v>82</v>
      </c>
      <c r="Y60" s="22">
        <v>83</v>
      </c>
      <c r="Z60" s="22">
        <v>84</v>
      </c>
      <c r="AA60" s="22">
        <v>85</v>
      </c>
      <c r="AB60" s="22">
        <v>86</v>
      </c>
      <c r="AC60" s="22">
        <v>87</v>
      </c>
      <c r="AD60" s="22">
        <v>88</v>
      </c>
      <c r="AE60" s="22">
        <v>89</v>
      </c>
      <c r="AF60" s="22">
        <v>90</v>
      </c>
      <c r="AG60" s="22">
        <v>91</v>
      </c>
      <c r="AH60" s="22">
        <v>92</v>
      </c>
      <c r="AI60" s="22">
        <v>93</v>
      </c>
      <c r="AJ60" s="22">
        <v>94</v>
      </c>
      <c r="AK60" s="22">
        <v>95</v>
      </c>
      <c r="AL60" s="22">
        <v>96</v>
      </c>
      <c r="AM60" s="22">
        <v>97</v>
      </c>
      <c r="AN60" s="22">
        <v>98</v>
      </c>
      <c r="AO60" s="22">
        <v>99</v>
      </c>
      <c r="AP60" s="22">
        <v>100</v>
      </c>
    </row>
    <row r="61" spans="1:56" x14ac:dyDescent="0.2">
      <c r="A61" s="23">
        <v>4.2999999999999997E-2</v>
      </c>
      <c r="B61" s="23">
        <v>4.2999999999999997E-2</v>
      </c>
      <c r="C61" s="23">
        <v>4.2999999999999997E-2</v>
      </c>
      <c r="D61" s="23">
        <v>4.2999999999999997E-2</v>
      </c>
      <c r="E61" s="23">
        <v>4.2999999999999997E-2</v>
      </c>
      <c r="F61" s="23">
        <v>4.2999999999999997E-2</v>
      </c>
      <c r="G61" s="23">
        <v>5.8500000000000003E-2</v>
      </c>
      <c r="H61" s="23">
        <v>5.8500000000000003E-2</v>
      </c>
      <c r="I61" s="23">
        <v>5.8500000000000003E-2</v>
      </c>
      <c r="J61" s="23">
        <v>5.8500000000000003E-2</v>
      </c>
      <c r="K61" s="23">
        <v>5.8500000000000003E-2</v>
      </c>
      <c r="L61" s="23">
        <v>0.06</v>
      </c>
      <c r="M61" s="23">
        <v>0.06</v>
      </c>
      <c r="N61" s="23">
        <v>0.06</v>
      </c>
      <c r="O61" s="23">
        <v>0.06</v>
      </c>
      <c r="P61" s="23">
        <v>0.06</v>
      </c>
      <c r="Q61" s="23">
        <v>6.0499999999999998E-2</v>
      </c>
      <c r="R61" s="23">
        <v>6.0499999999999998E-2</v>
      </c>
      <c r="S61" s="23">
        <v>6.0499999999999998E-2</v>
      </c>
      <c r="T61" s="23">
        <v>6.0499999999999998E-2</v>
      </c>
      <c r="U61" s="23">
        <v>6.0499999999999998E-2</v>
      </c>
      <c r="V61" s="23">
        <v>6.0999999999999999E-2</v>
      </c>
      <c r="W61" s="23">
        <v>6.0999999999999999E-2</v>
      </c>
      <c r="X61" s="23">
        <v>6.0999999999999999E-2</v>
      </c>
      <c r="Y61" s="23">
        <v>6.0999999999999999E-2</v>
      </c>
      <c r="Z61" s="23">
        <v>6.0999999999999999E-2</v>
      </c>
      <c r="AA61" s="23">
        <v>6.0999999999999999E-2</v>
      </c>
      <c r="AB61" s="23">
        <v>6.0999999999999999E-2</v>
      </c>
      <c r="AC61" s="23">
        <v>6.0999999999999999E-2</v>
      </c>
      <c r="AD61" s="23">
        <v>6.0999999999999999E-2</v>
      </c>
      <c r="AE61" s="23">
        <v>6.0999999999999999E-2</v>
      </c>
      <c r="AF61" s="23">
        <v>6.0999999999999999E-2</v>
      </c>
      <c r="AG61" s="23">
        <v>6.0999999999999999E-2</v>
      </c>
      <c r="AH61" s="23">
        <v>6.0999999999999999E-2</v>
      </c>
      <c r="AI61" s="23">
        <v>6.0999999999999999E-2</v>
      </c>
      <c r="AJ61" s="23">
        <v>6.0999999999999999E-2</v>
      </c>
      <c r="AK61" s="23">
        <v>6.0999999999999999E-2</v>
      </c>
      <c r="AL61" s="23">
        <v>6.0999999999999999E-2</v>
      </c>
      <c r="AM61" s="23">
        <v>6.0999999999999999E-2</v>
      </c>
      <c r="AN61" s="23">
        <v>6.0999999999999999E-2</v>
      </c>
      <c r="AO61" s="23">
        <v>6.0999999999999999E-2</v>
      </c>
      <c r="AP61" s="23">
        <v>6.0999999999999999E-2</v>
      </c>
    </row>
    <row r="62" spans="1:56" s="28" customFormat="1" x14ac:dyDescent="0.2"/>
    <row r="63" spans="1:56" s="21" customFormat="1" x14ac:dyDescent="0.2">
      <c r="A63" s="24" t="s">
        <v>575</v>
      </c>
    </row>
    <row r="64" spans="1:56" x14ac:dyDescent="0.2">
      <c r="A64" s="22">
        <v>45</v>
      </c>
      <c r="B64" s="22">
        <v>46</v>
      </c>
      <c r="C64" s="22">
        <v>47</v>
      </c>
      <c r="D64" s="22">
        <v>48</v>
      </c>
      <c r="E64" s="22">
        <v>49</v>
      </c>
      <c r="F64" s="22">
        <v>50</v>
      </c>
      <c r="G64" s="22">
        <v>51</v>
      </c>
      <c r="H64" s="22">
        <v>52</v>
      </c>
      <c r="I64" s="22">
        <v>53</v>
      </c>
      <c r="J64" s="22">
        <v>54</v>
      </c>
      <c r="K64" s="22">
        <v>55</v>
      </c>
      <c r="L64" s="22">
        <v>56</v>
      </c>
      <c r="M64" s="22">
        <v>57</v>
      </c>
      <c r="N64" s="22">
        <v>58</v>
      </c>
      <c r="O64" s="22">
        <v>59</v>
      </c>
      <c r="P64" s="22">
        <v>60</v>
      </c>
      <c r="Q64" s="22">
        <v>61</v>
      </c>
      <c r="R64" s="22">
        <v>62</v>
      </c>
      <c r="S64" s="22">
        <v>63</v>
      </c>
      <c r="T64" s="22">
        <v>64</v>
      </c>
      <c r="U64" s="22">
        <v>65</v>
      </c>
      <c r="V64" s="22">
        <v>66</v>
      </c>
      <c r="W64" s="22">
        <v>67</v>
      </c>
      <c r="X64" s="22">
        <v>68</v>
      </c>
      <c r="Y64" s="22">
        <v>69</v>
      </c>
      <c r="Z64" s="22">
        <v>70</v>
      </c>
      <c r="AA64" s="22">
        <v>71</v>
      </c>
      <c r="AB64" s="22">
        <v>72</v>
      </c>
      <c r="AC64" s="22">
        <v>73</v>
      </c>
      <c r="AD64" s="22">
        <v>74</v>
      </c>
      <c r="AE64" s="22">
        <v>75</v>
      </c>
      <c r="AF64" s="22">
        <v>76</v>
      </c>
      <c r="AG64" s="22">
        <v>77</v>
      </c>
      <c r="AH64" s="22">
        <v>78</v>
      </c>
      <c r="AI64" s="22">
        <v>79</v>
      </c>
      <c r="AJ64" s="22">
        <v>80</v>
      </c>
      <c r="AK64" s="22">
        <v>81</v>
      </c>
      <c r="AL64" s="22">
        <v>82</v>
      </c>
      <c r="AM64" s="22">
        <v>83</v>
      </c>
      <c r="AN64" s="22">
        <v>84</v>
      </c>
      <c r="AO64" s="22">
        <v>85</v>
      </c>
      <c r="AP64" s="22">
        <v>86</v>
      </c>
      <c r="AQ64" s="22">
        <v>87</v>
      </c>
      <c r="AR64" s="22">
        <v>88</v>
      </c>
      <c r="AS64" s="22">
        <v>89</v>
      </c>
      <c r="AT64" s="22">
        <v>90</v>
      </c>
      <c r="AU64" s="22">
        <v>91</v>
      </c>
      <c r="AV64" s="22">
        <v>92</v>
      </c>
      <c r="AW64" s="22">
        <v>93</v>
      </c>
      <c r="AX64" s="22">
        <v>94</v>
      </c>
      <c r="AY64" s="22">
        <v>95</v>
      </c>
      <c r="AZ64" s="22">
        <v>96</v>
      </c>
      <c r="BA64" s="22">
        <v>97</v>
      </c>
      <c r="BB64" s="22">
        <v>98</v>
      </c>
      <c r="BC64" s="22">
        <v>99</v>
      </c>
      <c r="BD64" s="22">
        <v>100</v>
      </c>
    </row>
    <row r="65" spans="1:56" x14ac:dyDescent="0.2">
      <c r="A65" s="23">
        <v>4.7E-2</v>
      </c>
      <c r="B65" s="23">
        <v>4.7E-2</v>
      </c>
      <c r="C65" s="23">
        <v>4.7E-2</v>
      </c>
      <c r="D65" s="23">
        <v>4.7E-2</v>
      </c>
      <c r="E65" s="23">
        <v>4.7E-2</v>
      </c>
      <c r="F65" s="23">
        <v>4.7E-2</v>
      </c>
      <c r="G65" s="23">
        <v>4.7E-2</v>
      </c>
      <c r="H65" s="23">
        <v>4.7E-2</v>
      </c>
      <c r="I65" s="23">
        <v>4.7E-2</v>
      </c>
      <c r="J65" s="23">
        <v>4.7E-2</v>
      </c>
      <c r="K65" s="23">
        <v>4.7E-2</v>
      </c>
      <c r="L65" s="23">
        <v>4.7E-2</v>
      </c>
      <c r="M65" s="23">
        <v>4.7E-2</v>
      </c>
      <c r="N65" s="23">
        <v>4.7E-2</v>
      </c>
      <c r="O65" s="23">
        <v>4.7E-2</v>
      </c>
      <c r="P65" s="23">
        <v>0.06</v>
      </c>
      <c r="Q65" s="23">
        <v>0.06</v>
      </c>
      <c r="R65" s="23">
        <v>0.06</v>
      </c>
      <c r="S65" s="23">
        <v>0.06</v>
      </c>
      <c r="T65" s="23">
        <v>0.06</v>
      </c>
      <c r="U65" s="23">
        <v>7.7499999999999999E-2</v>
      </c>
      <c r="V65" s="23">
        <v>7.7499999999999999E-2</v>
      </c>
      <c r="W65" s="23">
        <v>7.7499999999999999E-2</v>
      </c>
      <c r="X65" s="23">
        <v>7.7499999999999999E-2</v>
      </c>
      <c r="Y65" s="23">
        <v>7.7499999999999999E-2</v>
      </c>
      <c r="Z65" s="23">
        <v>0.08</v>
      </c>
      <c r="AA65" s="23">
        <v>0.08</v>
      </c>
      <c r="AB65" s="23">
        <v>0.08</v>
      </c>
      <c r="AC65" s="23">
        <v>0.08</v>
      </c>
      <c r="AD65" s="23">
        <v>0.08</v>
      </c>
      <c r="AE65" s="23">
        <v>8.1000000000000003E-2</v>
      </c>
      <c r="AF65" s="23">
        <v>8.1000000000000003E-2</v>
      </c>
      <c r="AG65" s="23">
        <v>8.1000000000000003E-2</v>
      </c>
      <c r="AH65" s="23">
        <v>8.1000000000000003E-2</v>
      </c>
      <c r="AI65" s="23">
        <v>8.1000000000000003E-2</v>
      </c>
      <c r="AJ65" s="23">
        <v>8.1000000000000003E-2</v>
      </c>
      <c r="AK65" s="23">
        <v>8.1000000000000003E-2</v>
      </c>
      <c r="AL65" s="23">
        <v>8.1000000000000003E-2</v>
      </c>
      <c r="AM65" s="23">
        <v>8.1000000000000003E-2</v>
      </c>
      <c r="AN65" s="23">
        <v>8.1000000000000003E-2</v>
      </c>
      <c r="AO65" s="23">
        <v>8.1000000000000003E-2</v>
      </c>
      <c r="AP65" s="23">
        <v>8.1000000000000003E-2</v>
      </c>
      <c r="AQ65" s="23">
        <v>8.1000000000000003E-2</v>
      </c>
      <c r="AR65" s="23">
        <v>8.1000000000000003E-2</v>
      </c>
      <c r="AS65" s="23">
        <v>8.1000000000000003E-2</v>
      </c>
      <c r="AT65" s="23">
        <v>8.1000000000000003E-2</v>
      </c>
      <c r="AU65" s="23">
        <v>8.1000000000000003E-2</v>
      </c>
      <c r="AV65" s="23">
        <v>8.1000000000000003E-2</v>
      </c>
      <c r="AW65" s="23">
        <v>8.1000000000000003E-2</v>
      </c>
      <c r="AX65" s="23">
        <v>8.1000000000000003E-2</v>
      </c>
      <c r="AY65" s="23">
        <v>8.1000000000000003E-2</v>
      </c>
      <c r="AZ65" s="23">
        <v>8.1000000000000003E-2</v>
      </c>
      <c r="BA65" s="23">
        <v>8.1000000000000003E-2</v>
      </c>
      <c r="BB65" s="23">
        <v>8.1000000000000003E-2</v>
      </c>
      <c r="BC65" s="23">
        <v>8.1000000000000003E-2</v>
      </c>
      <c r="BD65" s="23">
        <v>8.1000000000000003E-2</v>
      </c>
    </row>
    <row r="66" spans="1:56" s="28" customFormat="1" x14ac:dyDescent="0.2"/>
    <row r="67" spans="1:56" s="21" customFormat="1" x14ac:dyDescent="0.2">
      <c r="A67" s="24" t="s">
        <v>581</v>
      </c>
    </row>
    <row r="68" spans="1:56" x14ac:dyDescent="0.2">
      <c r="A68" s="22">
        <v>45</v>
      </c>
      <c r="B68" s="22">
        <v>46</v>
      </c>
      <c r="C68" s="22">
        <v>47</v>
      </c>
      <c r="D68" s="22">
        <v>48</v>
      </c>
      <c r="E68" s="22">
        <v>49</v>
      </c>
      <c r="F68" s="22">
        <v>50</v>
      </c>
      <c r="G68" s="22">
        <v>51</v>
      </c>
      <c r="H68" s="22">
        <v>52</v>
      </c>
      <c r="I68" s="22">
        <v>53</v>
      </c>
      <c r="J68" s="22">
        <v>54</v>
      </c>
      <c r="K68" s="22">
        <v>55</v>
      </c>
      <c r="L68" s="22">
        <v>56</v>
      </c>
      <c r="M68" s="22">
        <v>57</v>
      </c>
      <c r="N68" s="22">
        <v>58</v>
      </c>
      <c r="O68" s="22">
        <v>59</v>
      </c>
      <c r="P68" s="22">
        <v>60</v>
      </c>
      <c r="Q68" s="22">
        <v>61</v>
      </c>
      <c r="R68" s="22">
        <v>62</v>
      </c>
      <c r="S68" s="22">
        <v>63</v>
      </c>
      <c r="T68" s="22">
        <v>64</v>
      </c>
      <c r="U68" s="22">
        <v>65</v>
      </c>
      <c r="V68" s="22">
        <v>66</v>
      </c>
      <c r="W68" s="22">
        <v>67</v>
      </c>
      <c r="X68" s="22">
        <v>68</v>
      </c>
      <c r="Y68" s="22">
        <v>69</v>
      </c>
      <c r="Z68" s="22">
        <v>70</v>
      </c>
      <c r="AA68" s="22">
        <v>71</v>
      </c>
      <c r="AB68" s="22">
        <v>72</v>
      </c>
      <c r="AC68" s="22">
        <v>73</v>
      </c>
      <c r="AD68" s="22">
        <v>74</v>
      </c>
      <c r="AE68" s="22">
        <v>75</v>
      </c>
      <c r="AF68" s="22">
        <v>76</v>
      </c>
      <c r="AG68" s="22">
        <v>77</v>
      </c>
      <c r="AH68" s="22">
        <v>78</v>
      </c>
      <c r="AI68" s="22">
        <v>79</v>
      </c>
      <c r="AJ68" s="22">
        <v>80</v>
      </c>
      <c r="AK68" s="22">
        <v>81</v>
      </c>
      <c r="AL68" s="22">
        <v>82</v>
      </c>
      <c r="AM68" s="22">
        <v>83</v>
      </c>
      <c r="AN68" s="22">
        <v>84</v>
      </c>
      <c r="AO68" s="22">
        <v>85</v>
      </c>
      <c r="AP68" s="22">
        <v>86</v>
      </c>
      <c r="AQ68" s="22">
        <v>87</v>
      </c>
      <c r="AR68" s="22">
        <v>88</v>
      </c>
      <c r="AS68" s="22">
        <v>89</v>
      </c>
      <c r="AT68" s="22">
        <v>90</v>
      </c>
      <c r="AU68" s="22">
        <v>91</v>
      </c>
      <c r="AV68" s="22">
        <v>92</v>
      </c>
      <c r="AW68" s="22">
        <v>93</v>
      </c>
      <c r="AX68" s="22">
        <v>94</v>
      </c>
      <c r="AY68" s="22">
        <v>95</v>
      </c>
      <c r="AZ68" s="22">
        <v>96</v>
      </c>
      <c r="BA68" s="22">
        <v>97</v>
      </c>
      <c r="BB68" s="22">
        <v>98</v>
      </c>
      <c r="BC68" s="22">
        <v>99</v>
      </c>
      <c r="BD68" s="22">
        <v>100</v>
      </c>
    </row>
    <row r="69" spans="1:56" x14ac:dyDescent="0.2">
      <c r="A69" s="23">
        <v>0</v>
      </c>
      <c r="B69" s="23">
        <v>0</v>
      </c>
      <c r="C69" s="23">
        <v>0</v>
      </c>
      <c r="D69" s="23">
        <v>0</v>
      </c>
      <c r="E69" s="23">
        <v>0</v>
      </c>
      <c r="F69" s="23">
        <v>4.9500000000000002E-2</v>
      </c>
      <c r="G69" s="23">
        <v>4.9500000000000002E-2</v>
      </c>
      <c r="H69" s="23">
        <v>4.9500000000000002E-2</v>
      </c>
      <c r="I69" s="23">
        <v>4.9500000000000002E-2</v>
      </c>
      <c r="J69" s="23">
        <v>4.9500000000000002E-2</v>
      </c>
      <c r="K69" s="23">
        <v>4.9500000000000002E-2</v>
      </c>
      <c r="L69" s="23">
        <v>4.9500000000000002E-2</v>
      </c>
      <c r="M69" s="23">
        <v>4.9500000000000002E-2</v>
      </c>
      <c r="N69" s="23">
        <v>4.9500000000000002E-2</v>
      </c>
      <c r="O69" s="23">
        <v>4.9500000000000002E-2</v>
      </c>
      <c r="P69" s="23">
        <v>6.0999999999999999E-2</v>
      </c>
      <c r="Q69" s="23">
        <v>6.0999999999999999E-2</v>
      </c>
      <c r="R69" s="23">
        <v>6.0999999999999999E-2</v>
      </c>
      <c r="S69" s="23">
        <v>6.0999999999999999E-2</v>
      </c>
      <c r="T69" s="23">
        <v>6.0999999999999999E-2</v>
      </c>
      <c r="U69" s="23">
        <v>0.08</v>
      </c>
      <c r="V69" s="23">
        <v>0.08</v>
      </c>
      <c r="W69" s="23">
        <v>0.08</v>
      </c>
      <c r="X69" s="23">
        <v>0.08</v>
      </c>
      <c r="Y69" s="23">
        <v>0.08</v>
      </c>
      <c r="Z69" s="23">
        <v>8.2500000000000004E-2</v>
      </c>
      <c r="AA69" s="23">
        <v>8.2500000000000004E-2</v>
      </c>
      <c r="AB69" s="23">
        <v>8.2500000000000004E-2</v>
      </c>
      <c r="AC69" s="23">
        <v>8.2500000000000004E-2</v>
      </c>
      <c r="AD69" s="23">
        <v>8.2500000000000004E-2</v>
      </c>
      <c r="AE69" s="23">
        <v>8.3500000000000005E-2</v>
      </c>
      <c r="AF69" s="23">
        <v>8.3500000000000005E-2</v>
      </c>
      <c r="AG69" s="23">
        <v>8.3500000000000005E-2</v>
      </c>
      <c r="AH69" s="23">
        <v>8.3500000000000005E-2</v>
      </c>
      <c r="AI69" s="23">
        <v>8.3500000000000005E-2</v>
      </c>
      <c r="AJ69" s="23">
        <v>8.3500000000000005E-2</v>
      </c>
      <c r="AK69" s="23">
        <v>8.3500000000000005E-2</v>
      </c>
      <c r="AL69" s="23">
        <v>8.3500000000000005E-2</v>
      </c>
      <c r="AM69" s="23">
        <v>8.3500000000000005E-2</v>
      </c>
      <c r="AN69" s="23">
        <v>8.3500000000000005E-2</v>
      </c>
      <c r="AO69" s="23">
        <v>8.3500000000000005E-2</v>
      </c>
      <c r="AP69" s="23">
        <v>8.3500000000000005E-2</v>
      </c>
      <c r="AQ69" s="23">
        <v>8.3500000000000005E-2</v>
      </c>
      <c r="AR69" s="23">
        <v>8.3500000000000005E-2</v>
      </c>
      <c r="AS69" s="23">
        <v>8.3500000000000005E-2</v>
      </c>
      <c r="AT69" s="23">
        <v>8.3500000000000005E-2</v>
      </c>
      <c r="AU69" s="23">
        <v>8.3500000000000005E-2</v>
      </c>
      <c r="AV69" s="23">
        <v>8.3500000000000005E-2</v>
      </c>
      <c r="AW69" s="23">
        <v>8.3500000000000005E-2</v>
      </c>
      <c r="AX69" s="23">
        <v>8.3500000000000005E-2</v>
      </c>
      <c r="AY69" s="23">
        <v>8.3500000000000005E-2</v>
      </c>
      <c r="AZ69" s="23">
        <v>8.3500000000000005E-2</v>
      </c>
      <c r="BA69" s="23">
        <v>8.3500000000000005E-2</v>
      </c>
      <c r="BB69" s="23">
        <v>8.3500000000000005E-2</v>
      </c>
      <c r="BC69" s="23">
        <v>8.3500000000000005E-2</v>
      </c>
      <c r="BD69" s="23">
        <v>8.3500000000000005E-2</v>
      </c>
    </row>
    <row r="70" spans="1:56" s="28" customFormat="1" x14ac:dyDescent="0.2"/>
    <row r="71" spans="1:56" s="21" customFormat="1" x14ac:dyDescent="0.2">
      <c r="A71" s="24" t="s">
        <v>576</v>
      </c>
    </row>
    <row r="72" spans="1:56" x14ac:dyDescent="0.2">
      <c r="A72" s="22">
        <v>45</v>
      </c>
      <c r="B72" s="22">
        <v>46</v>
      </c>
      <c r="C72" s="22">
        <v>47</v>
      </c>
      <c r="D72" s="22">
        <v>48</v>
      </c>
      <c r="E72" s="22">
        <v>49</v>
      </c>
      <c r="F72" s="22">
        <v>50</v>
      </c>
      <c r="G72" s="22">
        <v>51</v>
      </c>
      <c r="H72" s="22">
        <v>52</v>
      </c>
      <c r="I72" s="22">
        <v>53</v>
      </c>
      <c r="J72" s="22">
        <v>54</v>
      </c>
      <c r="K72" s="22">
        <v>55</v>
      </c>
      <c r="L72" s="22">
        <v>56</v>
      </c>
      <c r="M72" s="22">
        <v>57</v>
      </c>
      <c r="N72" s="22">
        <v>58</v>
      </c>
      <c r="O72" s="22">
        <v>59</v>
      </c>
      <c r="P72" s="22">
        <v>60</v>
      </c>
      <c r="Q72" s="22">
        <v>61</v>
      </c>
      <c r="R72" s="22">
        <v>62</v>
      </c>
      <c r="S72" s="22">
        <v>63</v>
      </c>
      <c r="T72" s="22">
        <v>64</v>
      </c>
      <c r="U72" s="22">
        <v>65</v>
      </c>
      <c r="V72" s="22">
        <v>66</v>
      </c>
      <c r="W72" s="22">
        <v>67</v>
      </c>
      <c r="X72" s="22">
        <v>68</v>
      </c>
      <c r="Y72" s="22">
        <v>69</v>
      </c>
      <c r="Z72" s="22">
        <v>70</v>
      </c>
      <c r="AA72" s="22">
        <v>71</v>
      </c>
      <c r="AB72" s="22">
        <v>72</v>
      </c>
      <c r="AC72" s="22">
        <v>73</v>
      </c>
      <c r="AD72" s="22">
        <v>74</v>
      </c>
      <c r="AE72" s="22">
        <v>75</v>
      </c>
      <c r="AF72" s="22">
        <v>76</v>
      </c>
      <c r="AG72" s="22">
        <v>77</v>
      </c>
      <c r="AH72" s="22">
        <v>78</v>
      </c>
      <c r="AI72" s="22">
        <v>79</v>
      </c>
      <c r="AJ72" s="22">
        <v>80</v>
      </c>
      <c r="AK72" s="22">
        <v>81</v>
      </c>
      <c r="AL72" s="22">
        <v>82</v>
      </c>
      <c r="AM72" s="22">
        <v>83</v>
      </c>
      <c r="AN72" s="22">
        <v>84</v>
      </c>
      <c r="AO72" s="22">
        <v>85</v>
      </c>
      <c r="AP72" s="22">
        <v>86</v>
      </c>
      <c r="AQ72" s="22">
        <v>87</v>
      </c>
      <c r="AR72" s="22">
        <v>88</v>
      </c>
      <c r="AS72" s="22">
        <v>89</v>
      </c>
      <c r="AT72" s="22">
        <v>90</v>
      </c>
      <c r="AU72" s="22">
        <v>91</v>
      </c>
      <c r="AV72" s="22">
        <v>92</v>
      </c>
      <c r="AW72" s="22">
        <v>93</v>
      </c>
      <c r="AX72" s="22">
        <v>94</v>
      </c>
      <c r="AY72" s="22">
        <v>95</v>
      </c>
      <c r="AZ72" s="22">
        <v>96</v>
      </c>
      <c r="BA72" s="22">
        <v>97</v>
      </c>
      <c r="BB72" s="22">
        <v>98</v>
      </c>
      <c r="BC72" s="22">
        <v>99</v>
      </c>
      <c r="BD72" s="22">
        <v>100</v>
      </c>
    </row>
    <row r="73" spans="1:56" x14ac:dyDescent="0.2">
      <c r="A73" s="23">
        <v>4.8000000000000001E-2</v>
      </c>
      <c r="B73" s="23">
        <v>4.8000000000000001E-2</v>
      </c>
      <c r="C73" s="23">
        <v>4.8000000000000001E-2</v>
      </c>
      <c r="D73" s="23">
        <v>4.8000000000000001E-2</v>
      </c>
      <c r="E73" s="23">
        <v>4.8000000000000001E-2</v>
      </c>
      <c r="F73" s="23">
        <v>4.8000000000000001E-2</v>
      </c>
      <c r="G73" s="23">
        <v>4.8000000000000001E-2</v>
      </c>
      <c r="H73" s="23">
        <v>4.8000000000000001E-2</v>
      </c>
      <c r="I73" s="23">
        <v>4.8000000000000001E-2</v>
      </c>
      <c r="J73" s="23">
        <v>4.8000000000000001E-2</v>
      </c>
      <c r="K73" s="23">
        <v>4.8000000000000001E-2</v>
      </c>
      <c r="L73" s="23">
        <v>4.8000000000000001E-2</v>
      </c>
      <c r="M73" s="23">
        <v>4.8000000000000001E-2</v>
      </c>
      <c r="N73" s="23">
        <v>4.8000000000000001E-2</v>
      </c>
      <c r="O73" s="23">
        <v>4.8000000000000001E-2</v>
      </c>
      <c r="P73" s="23">
        <v>0.06</v>
      </c>
      <c r="Q73" s="23">
        <v>0.06</v>
      </c>
      <c r="R73" s="23">
        <v>0.06</v>
      </c>
      <c r="S73" s="23">
        <v>0.06</v>
      </c>
      <c r="T73" s="23">
        <v>0.06</v>
      </c>
      <c r="U73" s="23">
        <v>8.7499999999999994E-2</v>
      </c>
      <c r="V73" s="23">
        <v>8.7499999999999994E-2</v>
      </c>
      <c r="W73" s="23">
        <v>8.7499999999999994E-2</v>
      </c>
      <c r="X73" s="23">
        <v>8.7499999999999994E-2</v>
      </c>
      <c r="Y73" s="23">
        <v>8.7499999999999994E-2</v>
      </c>
      <c r="Z73" s="23">
        <v>0.09</v>
      </c>
      <c r="AA73" s="23">
        <v>0.09</v>
      </c>
      <c r="AB73" s="23">
        <v>0.09</v>
      </c>
      <c r="AC73" s="23">
        <v>0.09</v>
      </c>
      <c r="AD73" s="23">
        <v>0.09</v>
      </c>
      <c r="AE73" s="23">
        <v>9.1499999999999998E-2</v>
      </c>
      <c r="AF73" s="23">
        <v>9.1499999999999998E-2</v>
      </c>
      <c r="AG73" s="23">
        <v>9.1499999999999998E-2</v>
      </c>
      <c r="AH73" s="23">
        <v>9.1499999999999998E-2</v>
      </c>
      <c r="AI73" s="23">
        <v>9.1499999999999998E-2</v>
      </c>
      <c r="AJ73" s="23">
        <v>9.1499999999999998E-2</v>
      </c>
      <c r="AK73" s="23">
        <v>9.1499999999999998E-2</v>
      </c>
      <c r="AL73" s="23">
        <v>9.1499999999999998E-2</v>
      </c>
      <c r="AM73" s="23">
        <v>9.1499999999999998E-2</v>
      </c>
      <c r="AN73" s="23">
        <v>9.1499999999999998E-2</v>
      </c>
      <c r="AO73" s="23">
        <v>9.1499999999999998E-2</v>
      </c>
      <c r="AP73" s="23">
        <v>9.1499999999999998E-2</v>
      </c>
      <c r="AQ73" s="23">
        <v>9.1499999999999998E-2</v>
      </c>
      <c r="AR73" s="23">
        <v>9.1499999999999998E-2</v>
      </c>
      <c r="AS73" s="23">
        <v>9.1499999999999998E-2</v>
      </c>
      <c r="AT73" s="23">
        <v>9.1499999999999998E-2</v>
      </c>
      <c r="AU73" s="23">
        <v>9.1499999999999998E-2</v>
      </c>
      <c r="AV73" s="23">
        <v>9.1499999999999998E-2</v>
      </c>
      <c r="AW73" s="23">
        <v>9.1499999999999998E-2</v>
      </c>
      <c r="AX73" s="23">
        <v>9.1499999999999998E-2</v>
      </c>
      <c r="AY73" s="23">
        <v>9.1499999999999998E-2</v>
      </c>
      <c r="AZ73" s="23">
        <v>9.1499999999999998E-2</v>
      </c>
      <c r="BA73" s="23">
        <v>9.1499999999999998E-2</v>
      </c>
      <c r="BB73" s="23">
        <v>9.1499999999999998E-2</v>
      </c>
      <c r="BC73" s="23">
        <v>9.1499999999999998E-2</v>
      </c>
      <c r="BD73" s="23">
        <v>9.1499999999999998E-2</v>
      </c>
    </row>
    <row r="74" spans="1:56" s="28" customFormat="1" x14ac:dyDescent="0.2">
      <c r="A74" s="31"/>
    </row>
    <row r="75" spans="1:56" s="21" customFormat="1" x14ac:dyDescent="0.2">
      <c r="A75" s="24" t="s">
        <v>583</v>
      </c>
    </row>
    <row r="76" spans="1:56" x14ac:dyDescent="0.2">
      <c r="A76" s="22">
        <v>45</v>
      </c>
      <c r="B76" s="22">
        <v>46</v>
      </c>
      <c r="C76" s="22">
        <v>47</v>
      </c>
      <c r="D76" s="22">
        <v>48</v>
      </c>
      <c r="E76" s="22">
        <v>49</v>
      </c>
      <c r="F76" s="22">
        <v>50</v>
      </c>
      <c r="G76" s="22">
        <v>51</v>
      </c>
      <c r="H76" s="22">
        <v>52</v>
      </c>
      <c r="I76" s="22">
        <v>53</v>
      </c>
      <c r="J76" s="22">
        <v>54</v>
      </c>
      <c r="K76" s="22">
        <v>55</v>
      </c>
      <c r="L76" s="22">
        <v>56</v>
      </c>
      <c r="M76" s="22">
        <v>57</v>
      </c>
      <c r="N76" s="22">
        <v>58</v>
      </c>
      <c r="O76" s="22">
        <v>59</v>
      </c>
      <c r="P76" s="22">
        <v>60</v>
      </c>
      <c r="Q76" s="22">
        <v>61</v>
      </c>
      <c r="R76" s="22">
        <v>62</v>
      </c>
      <c r="S76" s="22">
        <v>63</v>
      </c>
      <c r="T76" s="22">
        <v>64</v>
      </c>
      <c r="U76" s="22">
        <v>65</v>
      </c>
      <c r="V76" s="22">
        <v>66</v>
      </c>
      <c r="W76" s="22">
        <v>67</v>
      </c>
      <c r="X76" s="22">
        <v>68</v>
      </c>
      <c r="Y76" s="22">
        <v>69</v>
      </c>
      <c r="Z76" s="22">
        <v>70</v>
      </c>
      <c r="AA76" s="22">
        <v>71</v>
      </c>
      <c r="AB76" s="22">
        <v>72</v>
      </c>
      <c r="AC76" s="22">
        <v>73</v>
      </c>
      <c r="AD76" s="22">
        <v>74</v>
      </c>
      <c r="AE76" s="22">
        <v>75</v>
      </c>
      <c r="AF76" s="22">
        <v>76</v>
      </c>
      <c r="AG76" s="22">
        <v>77</v>
      </c>
      <c r="AH76" s="22">
        <v>78</v>
      </c>
      <c r="AI76" s="22">
        <v>79</v>
      </c>
      <c r="AJ76" s="22">
        <v>80</v>
      </c>
      <c r="AK76" s="22">
        <v>81</v>
      </c>
      <c r="AL76" s="22">
        <v>82</v>
      </c>
      <c r="AM76" s="22">
        <v>83</v>
      </c>
      <c r="AN76" s="22">
        <v>84</v>
      </c>
      <c r="AO76" s="22">
        <v>85</v>
      </c>
      <c r="AP76" s="22">
        <v>86</v>
      </c>
      <c r="AQ76" s="22">
        <v>87</v>
      </c>
      <c r="AR76" s="22">
        <v>88</v>
      </c>
      <c r="AS76" s="22">
        <v>89</v>
      </c>
      <c r="AT76" s="22">
        <v>90</v>
      </c>
      <c r="AU76" s="22">
        <v>91</v>
      </c>
      <c r="AV76" s="22">
        <v>92</v>
      </c>
      <c r="AW76" s="22">
        <v>93</v>
      </c>
      <c r="AX76" s="22">
        <v>94</v>
      </c>
      <c r="AY76" s="22">
        <v>95</v>
      </c>
      <c r="AZ76" s="22">
        <v>96</v>
      </c>
      <c r="BA76" s="22">
        <v>97</v>
      </c>
      <c r="BB76" s="22">
        <v>98</v>
      </c>
      <c r="BC76" s="22">
        <v>99</v>
      </c>
      <c r="BD76" s="22">
        <v>100</v>
      </c>
    </row>
    <row r="77" spans="1:56" x14ac:dyDescent="0.2">
      <c r="A77" s="23">
        <v>0</v>
      </c>
      <c r="B77" s="23">
        <v>0</v>
      </c>
      <c r="C77" s="23">
        <v>0</v>
      </c>
      <c r="D77" s="23">
        <v>0</v>
      </c>
      <c r="E77" s="23">
        <v>0</v>
      </c>
      <c r="F77" s="23">
        <v>5.0500000000000003E-2</v>
      </c>
      <c r="G77" s="23">
        <v>5.0500000000000003E-2</v>
      </c>
      <c r="H77" s="23">
        <v>5.0500000000000003E-2</v>
      </c>
      <c r="I77" s="23">
        <v>5.0500000000000003E-2</v>
      </c>
      <c r="J77" s="23">
        <v>5.0500000000000003E-2</v>
      </c>
      <c r="K77" s="23">
        <v>5.0500000000000003E-2</v>
      </c>
      <c r="L77" s="23">
        <v>5.0500000000000003E-2</v>
      </c>
      <c r="M77" s="23">
        <v>5.0500000000000003E-2</v>
      </c>
      <c r="N77" s="23">
        <v>5.0500000000000003E-2</v>
      </c>
      <c r="O77" s="23">
        <v>5.0500000000000003E-2</v>
      </c>
      <c r="P77" s="23">
        <v>6.0999999999999999E-2</v>
      </c>
      <c r="Q77" s="23">
        <v>6.0999999999999999E-2</v>
      </c>
      <c r="R77" s="23">
        <v>6.0999999999999999E-2</v>
      </c>
      <c r="S77" s="23">
        <v>6.0999999999999999E-2</v>
      </c>
      <c r="T77" s="23">
        <v>6.0999999999999999E-2</v>
      </c>
      <c r="U77" s="23">
        <v>0.09</v>
      </c>
      <c r="V77" s="23">
        <v>0.09</v>
      </c>
      <c r="W77" s="23">
        <v>0.09</v>
      </c>
      <c r="X77" s="23">
        <v>0.09</v>
      </c>
      <c r="Y77" s="23">
        <v>0.09</v>
      </c>
      <c r="Z77" s="23">
        <v>9.2499999999999999E-2</v>
      </c>
      <c r="AA77" s="23">
        <v>9.2499999999999999E-2</v>
      </c>
      <c r="AB77" s="23">
        <v>9.2499999999999999E-2</v>
      </c>
      <c r="AC77" s="23">
        <v>9.2499999999999999E-2</v>
      </c>
      <c r="AD77" s="23">
        <v>9.2499999999999999E-2</v>
      </c>
      <c r="AE77" s="23">
        <v>9.35E-2</v>
      </c>
      <c r="AF77" s="23">
        <v>9.35E-2</v>
      </c>
      <c r="AG77" s="23">
        <v>9.35E-2</v>
      </c>
      <c r="AH77" s="23">
        <v>9.35E-2</v>
      </c>
      <c r="AI77" s="23">
        <v>9.35E-2</v>
      </c>
      <c r="AJ77" s="23">
        <v>9.35E-2</v>
      </c>
      <c r="AK77" s="23">
        <v>9.35E-2</v>
      </c>
      <c r="AL77" s="23">
        <v>9.35E-2</v>
      </c>
      <c r="AM77" s="23">
        <v>9.35E-2</v>
      </c>
      <c r="AN77" s="23">
        <v>9.35E-2</v>
      </c>
      <c r="AO77" s="23">
        <v>9.35E-2</v>
      </c>
      <c r="AP77" s="23">
        <v>9.35E-2</v>
      </c>
      <c r="AQ77" s="23">
        <v>9.35E-2</v>
      </c>
      <c r="AR77" s="23">
        <v>9.35E-2</v>
      </c>
      <c r="AS77" s="23">
        <v>9.35E-2</v>
      </c>
      <c r="AT77" s="23">
        <v>9.35E-2</v>
      </c>
      <c r="AU77" s="23">
        <v>9.35E-2</v>
      </c>
      <c r="AV77" s="23">
        <v>9.35E-2</v>
      </c>
      <c r="AW77" s="23">
        <v>9.35E-2</v>
      </c>
      <c r="AX77" s="23">
        <v>9.35E-2</v>
      </c>
      <c r="AY77" s="23">
        <v>9.35E-2</v>
      </c>
      <c r="AZ77" s="23">
        <v>9.35E-2</v>
      </c>
      <c r="BA77" s="23">
        <v>9.35E-2</v>
      </c>
      <c r="BB77" s="23">
        <v>9.35E-2</v>
      </c>
      <c r="BC77" s="23">
        <v>9.35E-2</v>
      </c>
      <c r="BD77" s="23">
        <v>9.35E-2</v>
      </c>
    </row>
    <row r="78" spans="1:56" s="28" customFormat="1" x14ac:dyDescent="0.2">
      <c r="A78" s="29"/>
      <c r="B78" s="29"/>
      <c r="C78" s="29"/>
      <c r="D78" s="29"/>
    </row>
    <row r="79" spans="1:56" s="21" customFormat="1" x14ac:dyDescent="0.2">
      <c r="A79" s="24" t="s">
        <v>577</v>
      </c>
    </row>
    <row r="80" spans="1:56" x14ac:dyDescent="0.2">
      <c r="A80" s="22">
        <v>45</v>
      </c>
      <c r="B80" s="22">
        <f>A80+1</f>
        <v>46</v>
      </c>
      <c r="C80" s="22">
        <f t="shared" ref="C80" si="0">B80+1</f>
        <v>47</v>
      </c>
      <c r="D80" s="22">
        <f t="shared" ref="D80" si="1">C80+1</f>
        <v>48</v>
      </c>
      <c r="E80" s="22">
        <f t="shared" ref="E80" si="2">D80+1</f>
        <v>49</v>
      </c>
      <c r="F80" s="22">
        <f t="shared" ref="F80" si="3">E80+1</f>
        <v>50</v>
      </c>
      <c r="G80" s="22">
        <f t="shared" ref="G80" si="4">F80+1</f>
        <v>51</v>
      </c>
      <c r="H80" s="22">
        <f t="shared" ref="H80" si="5">G80+1</f>
        <v>52</v>
      </c>
      <c r="I80" s="22">
        <f t="shared" ref="I80" si="6">H80+1</f>
        <v>53</v>
      </c>
      <c r="J80" s="22">
        <f t="shared" ref="J80" si="7">I80+1</f>
        <v>54</v>
      </c>
      <c r="K80" s="22">
        <f t="shared" ref="K80" si="8">J80+1</f>
        <v>55</v>
      </c>
      <c r="L80" s="22">
        <f t="shared" ref="L80" si="9">K80+1</f>
        <v>56</v>
      </c>
      <c r="M80" s="22">
        <f t="shared" ref="M80" si="10">L80+1</f>
        <v>57</v>
      </c>
      <c r="N80" s="22">
        <f t="shared" ref="N80" si="11">M80+1</f>
        <v>58</v>
      </c>
      <c r="O80" s="22">
        <f t="shared" ref="O80" si="12">N80+1</f>
        <v>59</v>
      </c>
      <c r="P80" s="22">
        <f t="shared" ref="P80" si="13">O80+1</f>
        <v>60</v>
      </c>
      <c r="Q80" s="22">
        <f t="shared" ref="Q80" si="14">P80+1</f>
        <v>61</v>
      </c>
      <c r="R80" s="22">
        <f t="shared" ref="R80" si="15">Q80+1</f>
        <v>62</v>
      </c>
      <c r="S80" s="22">
        <f t="shared" ref="S80" si="16">R80+1</f>
        <v>63</v>
      </c>
      <c r="T80" s="22">
        <f t="shared" ref="T80" si="17">S80+1</f>
        <v>64</v>
      </c>
      <c r="U80" s="22">
        <f t="shared" ref="U80" si="18">T80+1</f>
        <v>65</v>
      </c>
      <c r="V80" s="22">
        <f t="shared" ref="V80" si="19">U80+1</f>
        <v>66</v>
      </c>
      <c r="W80" s="22">
        <f t="shared" ref="W80" si="20">V80+1</f>
        <v>67</v>
      </c>
      <c r="X80" s="22">
        <f t="shared" ref="X80" si="21">W80+1</f>
        <v>68</v>
      </c>
      <c r="Y80" s="22">
        <f t="shared" ref="Y80" si="22">X80+1</f>
        <v>69</v>
      </c>
      <c r="Z80" s="22">
        <f t="shared" ref="Z80" si="23">Y80+1</f>
        <v>70</v>
      </c>
      <c r="AA80" s="22">
        <f t="shared" ref="AA80" si="24">Z80+1</f>
        <v>71</v>
      </c>
      <c r="AB80" s="22">
        <f t="shared" ref="AB80" si="25">AA80+1</f>
        <v>72</v>
      </c>
      <c r="AC80" s="22">
        <f t="shared" ref="AC80" si="26">AB80+1</f>
        <v>73</v>
      </c>
      <c r="AD80" s="22">
        <f t="shared" ref="AD80" si="27">AC80+1</f>
        <v>74</v>
      </c>
      <c r="AE80" s="22">
        <f t="shared" ref="AE80" si="28">AD80+1</f>
        <v>75</v>
      </c>
      <c r="AF80" s="22">
        <f t="shared" ref="AF80" si="29">AE80+1</f>
        <v>76</v>
      </c>
      <c r="AG80" s="22">
        <f t="shared" ref="AG80" si="30">AF80+1</f>
        <v>77</v>
      </c>
      <c r="AH80" s="22">
        <f t="shared" ref="AH80" si="31">AG80+1</f>
        <v>78</v>
      </c>
      <c r="AI80" s="22">
        <f t="shared" ref="AI80" si="32">AH80+1</f>
        <v>79</v>
      </c>
      <c r="AJ80" s="22">
        <f t="shared" ref="AJ80" si="33">AI80+1</f>
        <v>80</v>
      </c>
      <c r="AK80" s="22">
        <f t="shared" ref="AK80" si="34">AJ80+1</f>
        <v>81</v>
      </c>
      <c r="AL80" s="22">
        <f t="shared" ref="AL80" si="35">AK80+1</f>
        <v>82</v>
      </c>
      <c r="AM80" s="22">
        <f t="shared" ref="AM80" si="36">AL80+1</f>
        <v>83</v>
      </c>
      <c r="AN80" s="22">
        <f t="shared" ref="AN80" si="37">AM80+1</f>
        <v>84</v>
      </c>
      <c r="AO80" s="22">
        <f t="shared" ref="AO80" si="38">AN80+1</f>
        <v>85</v>
      </c>
      <c r="AP80" s="22">
        <f t="shared" ref="AP80" si="39">AO80+1</f>
        <v>86</v>
      </c>
      <c r="AQ80" s="22">
        <f t="shared" ref="AQ80" si="40">AP80+1</f>
        <v>87</v>
      </c>
      <c r="AR80" s="22">
        <f t="shared" ref="AR80" si="41">AQ80+1</f>
        <v>88</v>
      </c>
      <c r="AS80" s="22">
        <f t="shared" ref="AS80" si="42">AR80+1</f>
        <v>89</v>
      </c>
      <c r="AT80" s="22">
        <f t="shared" ref="AT80" si="43">AS80+1</f>
        <v>90</v>
      </c>
      <c r="AU80" s="22">
        <f t="shared" ref="AU80" si="44">AT80+1</f>
        <v>91</v>
      </c>
      <c r="AV80" s="22">
        <f t="shared" ref="AV80" si="45">AU80+1</f>
        <v>92</v>
      </c>
      <c r="AW80" s="22">
        <f t="shared" ref="AW80" si="46">AV80+1</f>
        <v>93</v>
      </c>
      <c r="AX80" s="22">
        <f t="shared" ref="AX80" si="47">AW80+1</f>
        <v>94</v>
      </c>
      <c r="AY80" s="22">
        <f t="shared" ref="AY80" si="48">AX80+1</f>
        <v>95</v>
      </c>
      <c r="AZ80" s="22">
        <f t="shared" ref="AZ80" si="49">AY80+1</f>
        <v>96</v>
      </c>
      <c r="BA80" s="22">
        <f t="shared" ref="BA80" si="50">AZ80+1</f>
        <v>97</v>
      </c>
      <c r="BB80" s="22">
        <f t="shared" ref="BB80" si="51">BA80+1</f>
        <v>98</v>
      </c>
      <c r="BC80" s="22">
        <f t="shared" ref="BC80" si="52">BB80+1</f>
        <v>99</v>
      </c>
      <c r="BD80" s="22">
        <f t="shared" ref="BD80" si="53">BC80+1</f>
        <v>100</v>
      </c>
    </row>
    <row r="81" spans="1:56" x14ac:dyDescent="0.2">
      <c r="A81" s="23">
        <v>4.1000000000000002E-2</v>
      </c>
      <c r="B81" s="23">
        <v>4.1000000000000002E-2</v>
      </c>
      <c r="C81" s="23">
        <v>4.1000000000000002E-2</v>
      </c>
      <c r="D81" s="23">
        <v>4.1000000000000002E-2</v>
      </c>
      <c r="E81" s="23">
        <v>4.1000000000000002E-2</v>
      </c>
      <c r="F81" s="23">
        <v>4.1000000000000002E-2</v>
      </c>
      <c r="G81" s="23">
        <v>4.1000000000000002E-2</v>
      </c>
      <c r="H81" s="23">
        <v>4.1000000000000002E-2</v>
      </c>
      <c r="I81" s="23">
        <v>4.1000000000000002E-2</v>
      </c>
      <c r="J81" s="23">
        <v>4.1000000000000002E-2</v>
      </c>
      <c r="K81" s="23">
        <v>4.1000000000000002E-2</v>
      </c>
      <c r="L81" s="23">
        <v>4.1000000000000002E-2</v>
      </c>
      <c r="M81" s="23">
        <v>4.1000000000000002E-2</v>
      </c>
      <c r="N81" s="23">
        <v>4.1000000000000002E-2</v>
      </c>
      <c r="O81" s="23">
        <v>4.1000000000000002E-2</v>
      </c>
      <c r="P81" s="23">
        <v>4.8000000000000001E-2</v>
      </c>
      <c r="Q81" s="23">
        <v>4.8000000000000001E-2</v>
      </c>
      <c r="R81" s="23">
        <v>4.8000000000000001E-2</v>
      </c>
      <c r="S81" s="23">
        <v>4.8000000000000001E-2</v>
      </c>
      <c r="T81" s="23">
        <v>4.8000000000000001E-2</v>
      </c>
      <c r="U81" s="23">
        <v>6.2E-2</v>
      </c>
      <c r="V81" s="23">
        <v>6.2E-2</v>
      </c>
      <c r="W81" s="23">
        <v>6.2E-2</v>
      </c>
      <c r="X81" s="23">
        <v>6.2E-2</v>
      </c>
      <c r="Y81" s="23">
        <v>6.2E-2</v>
      </c>
      <c r="Z81" s="23">
        <v>6.4000000000000001E-2</v>
      </c>
      <c r="AA81" s="23">
        <v>6.4000000000000001E-2</v>
      </c>
      <c r="AB81" s="23">
        <v>6.4000000000000001E-2</v>
      </c>
      <c r="AC81" s="23">
        <v>6.4000000000000001E-2</v>
      </c>
      <c r="AD81" s="23">
        <v>6.4000000000000001E-2</v>
      </c>
      <c r="AE81" s="23">
        <v>6.6000000000000003E-2</v>
      </c>
      <c r="AF81" s="23">
        <v>6.6000000000000003E-2</v>
      </c>
      <c r="AG81" s="23">
        <v>6.6000000000000003E-2</v>
      </c>
      <c r="AH81" s="23">
        <v>6.6000000000000003E-2</v>
      </c>
      <c r="AI81" s="23">
        <v>6.6000000000000003E-2</v>
      </c>
      <c r="AJ81" s="23">
        <v>6.6000000000000003E-2</v>
      </c>
      <c r="AK81" s="23">
        <v>6.6000000000000003E-2</v>
      </c>
      <c r="AL81" s="23">
        <v>6.6000000000000003E-2</v>
      </c>
      <c r="AM81" s="23">
        <v>6.6000000000000003E-2</v>
      </c>
      <c r="AN81" s="23">
        <v>6.6000000000000003E-2</v>
      </c>
      <c r="AO81" s="23">
        <v>6.6000000000000003E-2</v>
      </c>
      <c r="AP81" s="23">
        <v>6.6000000000000003E-2</v>
      </c>
      <c r="AQ81" s="23">
        <v>6.6000000000000003E-2</v>
      </c>
      <c r="AR81" s="23">
        <v>6.6000000000000003E-2</v>
      </c>
      <c r="AS81" s="23">
        <v>6.6000000000000003E-2</v>
      </c>
      <c r="AT81" s="23">
        <v>6.6000000000000003E-2</v>
      </c>
      <c r="AU81" s="23">
        <v>6.6000000000000003E-2</v>
      </c>
      <c r="AV81" s="23">
        <v>6.6000000000000003E-2</v>
      </c>
      <c r="AW81" s="23">
        <v>6.6000000000000003E-2</v>
      </c>
      <c r="AX81" s="23">
        <v>6.6000000000000003E-2</v>
      </c>
      <c r="AY81" s="23">
        <v>6.6000000000000003E-2</v>
      </c>
      <c r="AZ81" s="23">
        <v>6.6000000000000003E-2</v>
      </c>
      <c r="BA81" s="23">
        <v>6.6000000000000003E-2</v>
      </c>
      <c r="BB81" s="23">
        <v>6.6000000000000003E-2</v>
      </c>
      <c r="BC81" s="23">
        <v>6.6000000000000003E-2</v>
      </c>
      <c r="BD81" s="23">
        <v>6.6000000000000003E-2</v>
      </c>
    </row>
    <row r="82" spans="1:56" s="28" customFormat="1" x14ac:dyDescent="0.2">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row>
    <row r="83" spans="1:56" s="21" customFormat="1" x14ac:dyDescent="0.2">
      <c r="A83" s="24" t="s">
        <v>585</v>
      </c>
    </row>
    <row r="84" spans="1:56" x14ac:dyDescent="0.2">
      <c r="A84" s="22">
        <v>45</v>
      </c>
      <c r="B84" s="22">
        <f>A84+1</f>
        <v>46</v>
      </c>
      <c r="C84" s="22">
        <f t="shared" ref="C84" si="54">B84+1</f>
        <v>47</v>
      </c>
      <c r="D84" s="22">
        <f t="shared" ref="D84" si="55">C84+1</f>
        <v>48</v>
      </c>
      <c r="E84" s="22">
        <f t="shared" ref="E84" si="56">D84+1</f>
        <v>49</v>
      </c>
      <c r="F84" s="22">
        <f t="shared" ref="F84" si="57">E84+1</f>
        <v>50</v>
      </c>
      <c r="G84" s="22">
        <f t="shared" ref="G84" si="58">F84+1</f>
        <v>51</v>
      </c>
      <c r="H84" s="22">
        <f t="shared" ref="H84" si="59">G84+1</f>
        <v>52</v>
      </c>
      <c r="I84" s="22">
        <f t="shared" ref="I84" si="60">H84+1</f>
        <v>53</v>
      </c>
      <c r="J84" s="22">
        <f t="shared" ref="J84" si="61">I84+1</f>
        <v>54</v>
      </c>
      <c r="K84" s="22">
        <f t="shared" ref="K84" si="62">J84+1</f>
        <v>55</v>
      </c>
      <c r="L84" s="22">
        <f t="shared" ref="L84" si="63">K84+1</f>
        <v>56</v>
      </c>
      <c r="M84" s="22">
        <f t="shared" ref="M84" si="64">L84+1</f>
        <v>57</v>
      </c>
      <c r="N84" s="22">
        <f t="shared" ref="N84" si="65">M84+1</f>
        <v>58</v>
      </c>
      <c r="O84" s="22">
        <f t="shared" ref="O84" si="66">N84+1</f>
        <v>59</v>
      </c>
      <c r="P84" s="22">
        <f t="shared" ref="P84" si="67">O84+1</f>
        <v>60</v>
      </c>
      <c r="Q84" s="22">
        <f t="shared" ref="Q84" si="68">P84+1</f>
        <v>61</v>
      </c>
      <c r="R84" s="22">
        <f t="shared" ref="R84" si="69">Q84+1</f>
        <v>62</v>
      </c>
      <c r="S84" s="22">
        <f t="shared" ref="S84" si="70">R84+1</f>
        <v>63</v>
      </c>
      <c r="T84" s="22">
        <f t="shared" ref="T84" si="71">S84+1</f>
        <v>64</v>
      </c>
      <c r="U84" s="22">
        <f t="shared" ref="U84" si="72">T84+1</f>
        <v>65</v>
      </c>
      <c r="V84" s="22">
        <f t="shared" ref="V84" si="73">U84+1</f>
        <v>66</v>
      </c>
      <c r="W84" s="22">
        <f t="shared" ref="W84" si="74">V84+1</f>
        <v>67</v>
      </c>
      <c r="X84" s="22">
        <f t="shared" ref="X84" si="75">W84+1</f>
        <v>68</v>
      </c>
      <c r="Y84" s="22">
        <f t="shared" ref="Y84" si="76">X84+1</f>
        <v>69</v>
      </c>
      <c r="Z84" s="22">
        <f t="shared" ref="Z84" si="77">Y84+1</f>
        <v>70</v>
      </c>
      <c r="AA84" s="22">
        <f t="shared" ref="AA84" si="78">Z84+1</f>
        <v>71</v>
      </c>
      <c r="AB84" s="22">
        <f t="shared" ref="AB84" si="79">AA84+1</f>
        <v>72</v>
      </c>
      <c r="AC84" s="22">
        <f t="shared" ref="AC84" si="80">AB84+1</f>
        <v>73</v>
      </c>
      <c r="AD84" s="22">
        <f t="shared" ref="AD84" si="81">AC84+1</f>
        <v>74</v>
      </c>
      <c r="AE84" s="22">
        <f t="shared" ref="AE84" si="82">AD84+1</f>
        <v>75</v>
      </c>
      <c r="AF84" s="22">
        <f t="shared" ref="AF84" si="83">AE84+1</f>
        <v>76</v>
      </c>
      <c r="AG84" s="22">
        <f t="shared" ref="AG84" si="84">AF84+1</f>
        <v>77</v>
      </c>
      <c r="AH84" s="22">
        <f t="shared" ref="AH84" si="85">AG84+1</f>
        <v>78</v>
      </c>
      <c r="AI84" s="22">
        <f t="shared" ref="AI84" si="86">AH84+1</f>
        <v>79</v>
      </c>
      <c r="AJ84" s="22">
        <f t="shared" ref="AJ84" si="87">AI84+1</f>
        <v>80</v>
      </c>
      <c r="AK84" s="22">
        <f t="shared" ref="AK84" si="88">AJ84+1</f>
        <v>81</v>
      </c>
      <c r="AL84" s="22">
        <f t="shared" ref="AL84" si="89">AK84+1</f>
        <v>82</v>
      </c>
      <c r="AM84" s="22">
        <f t="shared" ref="AM84" si="90">AL84+1</f>
        <v>83</v>
      </c>
      <c r="AN84" s="22">
        <f t="shared" ref="AN84" si="91">AM84+1</f>
        <v>84</v>
      </c>
      <c r="AO84" s="22">
        <f t="shared" ref="AO84" si="92">AN84+1</f>
        <v>85</v>
      </c>
      <c r="AP84" s="22">
        <f t="shared" ref="AP84" si="93">AO84+1</f>
        <v>86</v>
      </c>
      <c r="AQ84" s="22">
        <f t="shared" ref="AQ84" si="94">AP84+1</f>
        <v>87</v>
      </c>
      <c r="AR84" s="22">
        <f t="shared" ref="AR84" si="95">AQ84+1</f>
        <v>88</v>
      </c>
      <c r="AS84" s="22">
        <f t="shared" ref="AS84" si="96">AR84+1</f>
        <v>89</v>
      </c>
      <c r="AT84" s="22">
        <f t="shared" ref="AT84" si="97">AS84+1</f>
        <v>90</v>
      </c>
      <c r="AU84" s="22">
        <f t="shared" ref="AU84" si="98">AT84+1</f>
        <v>91</v>
      </c>
      <c r="AV84" s="22">
        <f t="shared" ref="AV84" si="99">AU84+1</f>
        <v>92</v>
      </c>
      <c r="AW84" s="22">
        <f t="shared" ref="AW84" si="100">AV84+1</f>
        <v>93</v>
      </c>
      <c r="AX84" s="22">
        <f t="shared" ref="AX84" si="101">AW84+1</f>
        <v>94</v>
      </c>
      <c r="AY84" s="22">
        <f t="shared" ref="AY84" si="102">AX84+1</f>
        <v>95</v>
      </c>
      <c r="AZ84" s="22">
        <f t="shared" ref="AZ84" si="103">AY84+1</f>
        <v>96</v>
      </c>
      <c r="BA84" s="22">
        <f t="shared" ref="BA84" si="104">AZ84+1</f>
        <v>97</v>
      </c>
      <c r="BB84" s="22">
        <f t="shared" ref="BB84" si="105">BA84+1</f>
        <v>98</v>
      </c>
      <c r="BC84" s="22">
        <f t="shared" ref="BC84" si="106">BB84+1</f>
        <v>99</v>
      </c>
      <c r="BD84" s="22">
        <f t="shared" ref="BD84" si="107">BC84+1</f>
        <v>100</v>
      </c>
    </row>
    <row r="85" spans="1:56" x14ac:dyDescent="0.2">
      <c r="A85" s="23">
        <v>0</v>
      </c>
      <c r="B85" s="23">
        <v>0</v>
      </c>
      <c r="C85" s="23">
        <v>0</v>
      </c>
      <c r="D85" s="23">
        <v>0</v>
      </c>
      <c r="E85" s="23">
        <v>0</v>
      </c>
      <c r="F85" s="23">
        <v>4.2999999999999997E-2</v>
      </c>
      <c r="G85" s="23">
        <v>4.2999999999999997E-2</v>
      </c>
      <c r="H85" s="23">
        <v>4.2999999999999997E-2</v>
      </c>
      <c r="I85" s="23">
        <v>4.2999999999999997E-2</v>
      </c>
      <c r="J85" s="23">
        <v>4.2999999999999997E-2</v>
      </c>
      <c r="K85" s="23">
        <v>4.2999999999999997E-2</v>
      </c>
      <c r="L85" s="23">
        <v>4.2999999999999997E-2</v>
      </c>
      <c r="M85" s="23">
        <v>4.2999999999999997E-2</v>
      </c>
      <c r="N85" s="23">
        <v>4.2999999999999997E-2</v>
      </c>
      <c r="O85" s="23">
        <v>4.2999999999999997E-2</v>
      </c>
      <c r="P85" s="23">
        <v>0.05</v>
      </c>
      <c r="Q85" s="23">
        <v>0.05</v>
      </c>
      <c r="R85" s="23">
        <v>0.05</v>
      </c>
      <c r="S85" s="23">
        <v>0.05</v>
      </c>
      <c r="T85" s="23">
        <v>0.05</v>
      </c>
      <c r="U85" s="23">
        <v>6.4000000000000001E-2</v>
      </c>
      <c r="V85" s="23">
        <v>6.4000000000000001E-2</v>
      </c>
      <c r="W85" s="23">
        <v>6.4000000000000001E-2</v>
      </c>
      <c r="X85" s="23">
        <v>6.4000000000000001E-2</v>
      </c>
      <c r="Y85" s="23">
        <v>6.4000000000000001E-2</v>
      </c>
      <c r="Z85" s="23">
        <v>6.6000000000000003E-2</v>
      </c>
      <c r="AA85" s="23">
        <v>6.6000000000000003E-2</v>
      </c>
      <c r="AB85" s="23">
        <v>6.6000000000000003E-2</v>
      </c>
      <c r="AC85" s="23">
        <v>6.6000000000000003E-2</v>
      </c>
      <c r="AD85" s="23">
        <v>6.6000000000000003E-2</v>
      </c>
      <c r="AE85" s="23">
        <v>6.8000000000000005E-2</v>
      </c>
      <c r="AF85" s="23">
        <v>6.8000000000000005E-2</v>
      </c>
      <c r="AG85" s="23">
        <v>6.8000000000000005E-2</v>
      </c>
      <c r="AH85" s="23">
        <v>6.8000000000000005E-2</v>
      </c>
      <c r="AI85" s="23">
        <v>6.8000000000000005E-2</v>
      </c>
      <c r="AJ85" s="23">
        <v>6.8000000000000005E-2</v>
      </c>
      <c r="AK85" s="23">
        <v>6.8000000000000005E-2</v>
      </c>
      <c r="AL85" s="23">
        <v>6.8000000000000005E-2</v>
      </c>
      <c r="AM85" s="23">
        <v>6.8000000000000005E-2</v>
      </c>
      <c r="AN85" s="23">
        <v>6.8000000000000005E-2</v>
      </c>
      <c r="AO85" s="23">
        <v>6.8000000000000005E-2</v>
      </c>
      <c r="AP85" s="23">
        <v>6.8000000000000005E-2</v>
      </c>
      <c r="AQ85" s="23">
        <v>6.8000000000000005E-2</v>
      </c>
      <c r="AR85" s="23">
        <v>6.8000000000000005E-2</v>
      </c>
      <c r="AS85" s="23">
        <v>6.8000000000000005E-2</v>
      </c>
      <c r="AT85" s="23">
        <v>6.8000000000000005E-2</v>
      </c>
      <c r="AU85" s="23">
        <v>6.8000000000000005E-2</v>
      </c>
      <c r="AV85" s="23">
        <v>6.8000000000000005E-2</v>
      </c>
      <c r="AW85" s="23">
        <v>6.8000000000000005E-2</v>
      </c>
      <c r="AX85" s="23">
        <v>6.8000000000000005E-2</v>
      </c>
      <c r="AY85" s="23">
        <v>6.8000000000000005E-2</v>
      </c>
      <c r="AZ85" s="23">
        <v>6.8000000000000005E-2</v>
      </c>
      <c r="BA85" s="23">
        <v>6.8000000000000005E-2</v>
      </c>
      <c r="BB85" s="23">
        <v>6.8000000000000005E-2</v>
      </c>
      <c r="BC85" s="23">
        <v>6.8000000000000005E-2</v>
      </c>
      <c r="BD85" s="23">
        <v>6.8000000000000005E-2</v>
      </c>
    </row>
    <row r="86" spans="1:56" s="28" customFormat="1" x14ac:dyDescent="0.2">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row>
    <row r="87" spans="1:56" s="24" customFormat="1" x14ac:dyDescent="0.2">
      <c r="A87" s="24" t="s">
        <v>419</v>
      </c>
    </row>
    <row r="88" spans="1:56" x14ac:dyDescent="0.2">
      <c r="A88" s="22">
        <v>55</v>
      </c>
      <c r="B88" s="22">
        <v>56</v>
      </c>
      <c r="C88" s="22">
        <v>57</v>
      </c>
      <c r="D88" s="22">
        <v>58</v>
      </c>
      <c r="E88" s="22">
        <v>59</v>
      </c>
      <c r="F88" s="22">
        <v>60</v>
      </c>
      <c r="G88" s="22">
        <v>61</v>
      </c>
      <c r="H88" s="22">
        <v>62</v>
      </c>
      <c r="I88" s="22">
        <v>63</v>
      </c>
      <c r="J88" s="22">
        <v>64</v>
      </c>
      <c r="K88" s="22">
        <v>65</v>
      </c>
      <c r="L88" s="22">
        <v>66</v>
      </c>
      <c r="M88" s="22">
        <v>67</v>
      </c>
      <c r="N88" s="22">
        <v>68</v>
      </c>
      <c r="O88" s="22">
        <v>69</v>
      </c>
      <c r="P88" s="22">
        <v>70</v>
      </c>
      <c r="Q88" s="22">
        <v>71</v>
      </c>
      <c r="R88" s="22">
        <v>72</v>
      </c>
      <c r="S88" s="22">
        <v>73</v>
      </c>
      <c r="T88" s="22">
        <v>74</v>
      </c>
      <c r="U88" s="22">
        <v>75</v>
      </c>
      <c r="V88" s="22">
        <v>76</v>
      </c>
      <c r="W88" s="22">
        <v>77</v>
      </c>
      <c r="X88" s="22">
        <v>78</v>
      </c>
      <c r="Y88" s="22">
        <v>79</v>
      </c>
      <c r="Z88" s="22">
        <v>80</v>
      </c>
      <c r="AA88" s="22">
        <v>81</v>
      </c>
      <c r="AB88" s="22">
        <v>82</v>
      </c>
      <c r="AC88" s="22">
        <v>83</v>
      </c>
      <c r="AD88" s="22">
        <v>84</v>
      </c>
      <c r="AE88" s="22">
        <v>85</v>
      </c>
      <c r="AF88" s="22">
        <v>86</v>
      </c>
      <c r="AG88" s="22">
        <v>87</v>
      </c>
      <c r="AH88" s="22">
        <v>88</v>
      </c>
      <c r="AI88" s="22">
        <v>89</v>
      </c>
      <c r="AJ88" s="22">
        <v>90</v>
      </c>
      <c r="AK88" s="22">
        <v>91</v>
      </c>
      <c r="AL88" s="22">
        <v>92</v>
      </c>
      <c r="AM88" s="22">
        <v>93</v>
      </c>
      <c r="AN88" s="22">
        <v>94</v>
      </c>
      <c r="AO88" s="22">
        <v>95</v>
      </c>
      <c r="AP88" s="22">
        <v>96</v>
      </c>
      <c r="AQ88" s="22">
        <v>97</v>
      </c>
      <c r="AR88" s="22">
        <v>98</v>
      </c>
      <c r="AS88" s="22">
        <v>99</v>
      </c>
      <c r="AT88" s="22">
        <v>100</v>
      </c>
      <c r="AU88" s="22"/>
    </row>
    <row r="89" spans="1:56" x14ac:dyDescent="0.2">
      <c r="A89" s="23">
        <v>0</v>
      </c>
      <c r="B89" s="23">
        <v>0</v>
      </c>
      <c r="C89" s="23">
        <v>0</v>
      </c>
      <c r="D89" s="23">
        <v>0</v>
      </c>
      <c r="E89" s="23">
        <v>0</v>
      </c>
      <c r="F89" s="23">
        <v>4.4999999999999998E-2</v>
      </c>
      <c r="G89" s="23">
        <v>4.8000000000000001E-2</v>
      </c>
      <c r="H89" s="23">
        <v>5.0999999999999997E-2</v>
      </c>
      <c r="I89" s="23">
        <v>5.3999999999999999E-2</v>
      </c>
      <c r="J89" s="23">
        <v>5.7000000000000002E-2</v>
      </c>
      <c r="K89" s="23">
        <v>0.06</v>
      </c>
      <c r="L89" s="23">
        <v>6.0499999999999998E-2</v>
      </c>
      <c r="M89" s="23">
        <v>6.0999999999999999E-2</v>
      </c>
      <c r="N89" s="23">
        <v>6.1499999999999999E-2</v>
      </c>
      <c r="O89" s="23">
        <v>6.2E-2</v>
      </c>
      <c r="P89" s="23">
        <v>6.25E-2</v>
      </c>
      <c r="Q89" s="23">
        <v>6.3E-2</v>
      </c>
      <c r="R89" s="23">
        <v>6.3500000000000001E-2</v>
      </c>
      <c r="S89" s="23">
        <v>6.4000000000000001E-2</v>
      </c>
      <c r="T89" s="23">
        <v>6.4500000000000002E-2</v>
      </c>
      <c r="U89" s="23">
        <v>6.5000000000000002E-2</v>
      </c>
      <c r="V89" s="23">
        <v>6.5500000000000003E-2</v>
      </c>
      <c r="W89" s="23">
        <v>6.6000000000000003E-2</v>
      </c>
      <c r="X89" s="23">
        <v>6.6500000000000004E-2</v>
      </c>
      <c r="Y89" s="23">
        <v>6.7000000000000004E-2</v>
      </c>
      <c r="Z89" s="23">
        <v>6.7500000000000004E-2</v>
      </c>
      <c r="AA89" s="23">
        <v>6.8000000000000005E-2</v>
      </c>
      <c r="AB89" s="23">
        <v>6.8500000000000005E-2</v>
      </c>
      <c r="AC89" s="23">
        <v>6.9000000000000006E-2</v>
      </c>
      <c r="AD89" s="23">
        <v>6.9500000000000006E-2</v>
      </c>
      <c r="AE89" s="23">
        <v>7.0000000000000007E-2</v>
      </c>
      <c r="AF89" s="23">
        <v>7.0499999999999993E-2</v>
      </c>
      <c r="AG89" s="23">
        <v>7.0999999999999994E-2</v>
      </c>
      <c r="AH89" s="23">
        <v>7.1499999999999994E-2</v>
      </c>
      <c r="AI89" s="23">
        <v>7.1999999999999995E-2</v>
      </c>
      <c r="AJ89" s="23">
        <v>7.2520000000000001E-2</v>
      </c>
      <c r="AK89" s="23">
        <v>7.2520000000000001E-2</v>
      </c>
      <c r="AL89" s="23">
        <v>7.2520000000000001E-2</v>
      </c>
      <c r="AM89" s="23">
        <v>7.2520000000000001E-2</v>
      </c>
      <c r="AN89" s="23">
        <v>7.2520000000000001E-2</v>
      </c>
      <c r="AO89" s="23">
        <v>7.2520000000000001E-2</v>
      </c>
      <c r="AP89" s="23">
        <v>7.2520000000000001E-2</v>
      </c>
      <c r="AQ89" s="23">
        <v>7.2520000000000001E-2</v>
      </c>
      <c r="AR89" s="23">
        <v>7.2520000000000001E-2</v>
      </c>
      <c r="AS89" s="23">
        <v>7.2520000000000001E-2</v>
      </c>
      <c r="AT89" s="23">
        <v>7.2520000000000001E-2</v>
      </c>
      <c r="AU89" s="23"/>
    </row>
    <row r="90" spans="1:56" s="28" customFormat="1" x14ac:dyDescent="0.2">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row>
    <row r="91" spans="1:56" s="24" customFormat="1" x14ac:dyDescent="0.2">
      <c r="A91" s="24" t="s">
        <v>420</v>
      </c>
    </row>
    <row r="92" spans="1:56" x14ac:dyDescent="0.2">
      <c r="A92" s="22">
        <v>55</v>
      </c>
      <c r="B92" s="22">
        <v>56</v>
      </c>
      <c r="C92" s="22">
        <v>57</v>
      </c>
      <c r="D92" s="22">
        <v>58</v>
      </c>
      <c r="E92" s="22">
        <v>59</v>
      </c>
      <c r="F92" s="22">
        <v>60</v>
      </c>
      <c r="G92" s="22">
        <v>61</v>
      </c>
      <c r="H92" s="22">
        <v>62</v>
      </c>
      <c r="I92" s="22">
        <v>63</v>
      </c>
      <c r="J92" s="22">
        <v>64</v>
      </c>
      <c r="K92" s="22">
        <v>65</v>
      </c>
      <c r="L92" s="22">
        <v>66</v>
      </c>
      <c r="M92" s="22">
        <v>67</v>
      </c>
      <c r="N92" s="22">
        <v>68</v>
      </c>
      <c r="O92" s="22">
        <v>69</v>
      </c>
      <c r="P92" s="22">
        <v>70</v>
      </c>
      <c r="Q92" s="22">
        <v>71</v>
      </c>
      <c r="R92" s="22">
        <v>72</v>
      </c>
      <c r="S92" s="22">
        <v>73</v>
      </c>
      <c r="T92" s="22">
        <v>74</v>
      </c>
      <c r="U92" s="22">
        <v>75</v>
      </c>
      <c r="V92" s="22">
        <v>76</v>
      </c>
      <c r="W92" s="22">
        <v>77</v>
      </c>
      <c r="X92" s="22">
        <v>78</v>
      </c>
      <c r="Y92" s="22">
        <v>79</v>
      </c>
      <c r="Z92" s="22">
        <v>80</v>
      </c>
      <c r="AA92" s="22">
        <v>81</v>
      </c>
      <c r="AB92" s="22">
        <v>82</v>
      </c>
      <c r="AC92" s="22">
        <v>83</v>
      </c>
      <c r="AD92" s="22">
        <v>84</v>
      </c>
      <c r="AE92" s="22">
        <v>85</v>
      </c>
      <c r="AF92" s="22">
        <v>86</v>
      </c>
      <c r="AG92" s="22">
        <v>87</v>
      </c>
      <c r="AH92" s="22">
        <v>88</v>
      </c>
      <c r="AI92" s="22">
        <v>89</v>
      </c>
      <c r="AJ92" s="22">
        <v>90</v>
      </c>
      <c r="AK92" s="22">
        <v>91</v>
      </c>
      <c r="AL92" s="22">
        <v>92</v>
      </c>
      <c r="AM92" s="22">
        <v>93</v>
      </c>
      <c r="AN92" s="22">
        <v>94</v>
      </c>
      <c r="AO92" s="22">
        <v>95</v>
      </c>
      <c r="AP92" s="22">
        <v>96</v>
      </c>
      <c r="AQ92" s="22">
        <v>97</v>
      </c>
      <c r="AR92" s="22">
        <v>98</v>
      </c>
      <c r="AS92" s="22">
        <v>99</v>
      </c>
      <c r="AT92" s="22">
        <v>100</v>
      </c>
      <c r="AU92" s="22"/>
    </row>
    <row r="93" spans="1:56" ht="15" x14ac:dyDescent="0.25">
      <c r="A93" s="23">
        <v>0</v>
      </c>
      <c r="B93" s="23">
        <v>0</v>
      </c>
      <c r="C93" s="23">
        <v>0</v>
      </c>
      <c r="D93" s="23">
        <v>0</v>
      </c>
      <c r="E93" s="23">
        <v>0</v>
      </c>
      <c r="F93" s="243">
        <v>0.10249999999999999</v>
      </c>
      <c r="G93" s="243">
        <v>0.104</v>
      </c>
      <c r="H93" s="243">
        <v>0.1055</v>
      </c>
      <c r="I93" s="243">
        <v>0.107</v>
      </c>
      <c r="J93" s="243">
        <v>0.1085</v>
      </c>
      <c r="K93" s="243">
        <v>0.11</v>
      </c>
      <c r="L93" s="243">
        <v>0.112</v>
      </c>
      <c r="M93" s="243">
        <v>0.114</v>
      </c>
      <c r="N93" s="243">
        <v>0.11600000000000001</v>
      </c>
      <c r="O93" s="243">
        <v>0.11799999999999999</v>
      </c>
      <c r="P93" s="243">
        <v>0.12</v>
      </c>
      <c r="Q93" s="243">
        <v>0.122</v>
      </c>
      <c r="R93" s="243">
        <v>0.124</v>
      </c>
      <c r="S93" s="243">
        <v>0.126</v>
      </c>
      <c r="T93" s="243">
        <v>0.128</v>
      </c>
      <c r="U93" s="243">
        <v>0.13</v>
      </c>
      <c r="V93" s="243">
        <v>0.13200000000000001</v>
      </c>
      <c r="W93" s="243">
        <v>0.13400000000000001</v>
      </c>
      <c r="X93" s="243">
        <v>0.13600000000000001</v>
      </c>
      <c r="Y93" s="243">
        <v>0.13800000000000001</v>
      </c>
      <c r="Z93" s="243">
        <v>0.14000000000000001</v>
      </c>
      <c r="AA93" s="243">
        <v>0.14199999999999999</v>
      </c>
      <c r="AB93" s="243">
        <v>0.14399999999999999</v>
      </c>
      <c r="AC93" s="243">
        <v>0.14599999999999999</v>
      </c>
      <c r="AD93" s="244">
        <v>0.14799999999999999</v>
      </c>
      <c r="AE93" s="244">
        <v>0.14799999999999999</v>
      </c>
      <c r="AF93" s="244">
        <v>0.14799999999999999</v>
      </c>
      <c r="AG93" s="244">
        <v>0.14799999999999999</v>
      </c>
      <c r="AH93" s="244">
        <v>0.14799999999999999</v>
      </c>
      <c r="AI93" s="244">
        <v>0.14799999999999999</v>
      </c>
      <c r="AJ93" s="244">
        <v>0.14799999999999999</v>
      </c>
      <c r="AK93" s="244">
        <v>0.14799999999999999</v>
      </c>
      <c r="AL93" s="244">
        <v>0.14799999999999999</v>
      </c>
      <c r="AM93" s="244">
        <v>0.14799999999999999</v>
      </c>
      <c r="AN93" s="244">
        <v>0.14799999999999999</v>
      </c>
      <c r="AO93" s="244">
        <v>0.14799999999999999</v>
      </c>
      <c r="AP93" s="244">
        <v>0.14799999999999999</v>
      </c>
      <c r="AQ93" s="244">
        <v>0.14799999999999999</v>
      </c>
      <c r="AR93" s="244">
        <v>0.14799999999999999</v>
      </c>
      <c r="AS93" s="244">
        <v>0.14799999999999999</v>
      </c>
      <c r="AT93" s="244">
        <v>0.14799999999999999</v>
      </c>
      <c r="AU93" s="23"/>
    </row>
    <row r="94" spans="1:56" s="28" customFormat="1" x14ac:dyDescent="0.2">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row>
    <row r="95" spans="1:56" s="24" customFormat="1" x14ac:dyDescent="0.2">
      <c r="A95" s="24" t="s">
        <v>421</v>
      </c>
    </row>
    <row r="96" spans="1:56" x14ac:dyDescent="0.2">
      <c r="A96" s="22">
        <v>55</v>
      </c>
      <c r="B96" s="22">
        <v>56</v>
      </c>
      <c r="C96" s="22">
        <v>57</v>
      </c>
      <c r="D96" s="22">
        <v>58</v>
      </c>
      <c r="E96" s="22">
        <v>59</v>
      </c>
      <c r="F96" s="22">
        <v>60</v>
      </c>
      <c r="G96" s="22">
        <v>61</v>
      </c>
      <c r="H96" s="22">
        <v>62</v>
      </c>
      <c r="I96" s="22">
        <v>63</v>
      </c>
      <c r="J96" s="22">
        <v>64</v>
      </c>
      <c r="K96" s="22">
        <v>65</v>
      </c>
      <c r="L96" s="22">
        <v>66</v>
      </c>
      <c r="M96" s="22">
        <v>67</v>
      </c>
      <c r="N96" s="22">
        <v>68</v>
      </c>
      <c r="O96" s="22">
        <v>69</v>
      </c>
      <c r="P96" s="22">
        <v>70</v>
      </c>
      <c r="Q96" s="22">
        <v>71</v>
      </c>
      <c r="R96" s="22">
        <v>72</v>
      </c>
      <c r="S96" s="22">
        <v>73</v>
      </c>
      <c r="T96" s="22">
        <v>74</v>
      </c>
      <c r="U96" s="22">
        <v>75</v>
      </c>
      <c r="V96" s="22">
        <v>76</v>
      </c>
      <c r="W96" s="22">
        <v>77</v>
      </c>
      <c r="X96" s="22">
        <v>78</v>
      </c>
      <c r="Y96" s="22">
        <v>79</v>
      </c>
      <c r="Z96" s="22">
        <v>80</v>
      </c>
      <c r="AA96" s="22">
        <v>81</v>
      </c>
      <c r="AB96" s="22">
        <v>82</v>
      </c>
      <c r="AC96" s="22">
        <v>83</v>
      </c>
      <c r="AD96" s="22">
        <v>84</v>
      </c>
      <c r="AE96" s="22">
        <v>85</v>
      </c>
      <c r="AF96" s="22">
        <v>86</v>
      </c>
      <c r="AG96" s="22">
        <v>87</v>
      </c>
      <c r="AH96" s="22">
        <v>88</v>
      </c>
      <c r="AI96" s="22">
        <v>89</v>
      </c>
      <c r="AJ96" s="22">
        <v>90</v>
      </c>
      <c r="AK96" s="22">
        <v>91</v>
      </c>
      <c r="AL96" s="22">
        <v>92</v>
      </c>
      <c r="AM96" s="22">
        <v>93</v>
      </c>
      <c r="AN96" s="22">
        <v>94</v>
      </c>
      <c r="AO96" s="22">
        <v>95</v>
      </c>
      <c r="AP96" s="22">
        <v>96</v>
      </c>
      <c r="AQ96" s="22">
        <v>97</v>
      </c>
      <c r="AR96" s="22">
        <v>98</v>
      </c>
      <c r="AS96" s="22">
        <v>99</v>
      </c>
      <c r="AT96" s="22">
        <v>100</v>
      </c>
      <c r="AU96" s="22"/>
    </row>
    <row r="97" spans="1:47" ht="15" x14ac:dyDescent="0.25">
      <c r="A97" s="23">
        <v>0</v>
      </c>
      <c r="B97" s="23">
        <v>0</v>
      </c>
      <c r="C97" s="23">
        <v>0</v>
      </c>
      <c r="D97" s="23">
        <v>0</v>
      </c>
      <c r="E97" s="23">
        <v>0</v>
      </c>
      <c r="F97" s="243">
        <v>8.2500000000000004E-2</v>
      </c>
      <c r="G97" s="243">
        <v>8.4000000000000005E-2</v>
      </c>
      <c r="H97" s="243">
        <v>8.5500000000000007E-2</v>
      </c>
      <c r="I97" s="243">
        <v>8.6999999999999994E-2</v>
      </c>
      <c r="J97" s="243">
        <v>8.8499999999999995E-2</v>
      </c>
      <c r="K97" s="243">
        <v>0.09</v>
      </c>
      <c r="L97" s="243">
        <v>9.0999999999999998E-2</v>
      </c>
      <c r="M97" s="243">
        <v>9.1999999999999998E-2</v>
      </c>
      <c r="N97" s="243">
        <v>9.2999999999999999E-2</v>
      </c>
      <c r="O97" s="243">
        <v>9.4E-2</v>
      </c>
      <c r="P97" s="243">
        <v>9.5000000000000001E-2</v>
      </c>
      <c r="Q97" s="243">
        <v>9.6000000000000002E-2</v>
      </c>
      <c r="R97" s="243">
        <v>9.7000000000000003E-2</v>
      </c>
      <c r="S97" s="243">
        <v>9.8000000000000004E-2</v>
      </c>
      <c r="T97" s="243">
        <v>9.9000000000000005E-2</v>
      </c>
      <c r="U97" s="243">
        <v>0.1</v>
      </c>
      <c r="V97" s="243">
        <v>0.10100000000000001</v>
      </c>
      <c r="W97" s="243">
        <v>0.10199999999999999</v>
      </c>
      <c r="X97" s="243">
        <v>0.10299999999999999</v>
      </c>
      <c r="Y97" s="243">
        <v>0.104</v>
      </c>
      <c r="Z97" s="243">
        <v>0.105</v>
      </c>
      <c r="AA97" s="243">
        <v>0.106</v>
      </c>
      <c r="AB97" s="243">
        <v>0.107</v>
      </c>
      <c r="AC97" s="243">
        <v>0.108</v>
      </c>
      <c r="AD97" s="244">
        <v>0.109</v>
      </c>
      <c r="AE97" s="244">
        <v>0.109</v>
      </c>
      <c r="AF97" s="244">
        <v>0.109</v>
      </c>
      <c r="AG97" s="244">
        <v>0.109</v>
      </c>
      <c r="AH97" s="244">
        <v>0.109</v>
      </c>
      <c r="AI97" s="244">
        <v>0.109</v>
      </c>
      <c r="AJ97" s="244">
        <v>0.109</v>
      </c>
      <c r="AK97" s="244">
        <v>0.109</v>
      </c>
      <c r="AL97" s="244">
        <v>0.109</v>
      </c>
      <c r="AM97" s="244">
        <v>0.109</v>
      </c>
      <c r="AN97" s="244">
        <v>0.109</v>
      </c>
      <c r="AO97" s="244">
        <v>0.109</v>
      </c>
      <c r="AP97" s="244">
        <v>0.109</v>
      </c>
      <c r="AQ97" s="244">
        <v>0.109</v>
      </c>
      <c r="AR97" s="244">
        <v>0.109</v>
      </c>
      <c r="AS97" s="244">
        <v>0.109</v>
      </c>
      <c r="AT97" s="244">
        <v>0.109</v>
      </c>
      <c r="AU97" s="23"/>
    </row>
    <row r="98" spans="1:47" s="28" customFormat="1" x14ac:dyDescent="0.2">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row>
    <row r="99" spans="1:47" s="24" customFormat="1" x14ac:dyDescent="0.2">
      <c r="A99" s="24" t="s">
        <v>422</v>
      </c>
    </row>
    <row r="100" spans="1:47" x14ac:dyDescent="0.2">
      <c r="A100" s="22">
        <v>55</v>
      </c>
      <c r="B100" s="22">
        <v>56</v>
      </c>
      <c r="C100" s="22">
        <v>57</v>
      </c>
      <c r="D100" s="22">
        <v>58</v>
      </c>
      <c r="E100" s="22">
        <v>59</v>
      </c>
      <c r="F100" s="22">
        <v>60</v>
      </c>
      <c r="G100" s="22">
        <v>61</v>
      </c>
      <c r="H100" s="22">
        <v>62</v>
      </c>
      <c r="I100" s="22">
        <v>63</v>
      </c>
      <c r="J100" s="22">
        <v>64</v>
      </c>
      <c r="K100" s="22">
        <v>65</v>
      </c>
      <c r="L100" s="22">
        <v>66</v>
      </c>
      <c r="M100" s="22">
        <v>67</v>
      </c>
      <c r="N100" s="22">
        <v>68</v>
      </c>
      <c r="O100" s="22">
        <v>69</v>
      </c>
      <c r="P100" s="22">
        <v>70</v>
      </c>
      <c r="Q100" s="22">
        <v>71</v>
      </c>
      <c r="R100" s="22">
        <v>72</v>
      </c>
      <c r="S100" s="22">
        <v>73</v>
      </c>
      <c r="T100" s="22">
        <v>74</v>
      </c>
      <c r="U100" s="22">
        <v>75</v>
      </c>
      <c r="V100" s="22">
        <v>76</v>
      </c>
      <c r="W100" s="22">
        <v>77</v>
      </c>
      <c r="X100" s="22">
        <v>78</v>
      </c>
      <c r="Y100" s="22">
        <v>79</v>
      </c>
      <c r="Z100" s="22">
        <v>80</v>
      </c>
      <c r="AA100" s="22">
        <v>81</v>
      </c>
      <c r="AB100" s="22">
        <v>82</v>
      </c>
      <c r="AC100" s="22">
        <v>83</v>
      </c>
      <c r="AD100" s="22">
        <v>84</v>
      </c>
      <c r="AE100" s="22">
        <v>85</v>
      </c>
      <c r="AF100" s="22">
        <v>86</v>
      </c>
      <c r="AG100" s="22">
        <v>87</v>
      </c>
      <c r="AH100" s="22">
        <v>88</v>
      </c>
      <c r="AI100" s="22">
        <v>89</v>
      </c>
      <c r="AJ100" s="22">
        <v>90</v>
      </c>
      <c r="AK100" s="22">
        <v>91</v>
      </c>
      <c r="AL100" s="22">
        <v>92</v>
      </c>
      <c r="AM100" s="22">
        <v>93</v>
      </c>
      <c r="AN100" s="22">
        <v>94</v>
      </c>
      <c r="AO100" s="22">
        <v>95</v>
      </c>
      <c r="AP100" s="22">
        <v>96</v>
      </c>
      <c r="AQ100" s="22">
        <v>97</v>
      </c>
      <c r="AR100" s="22">
        <v>98</v>
      </c>
      <c r="AS100" s="22">
        <v>99</v>
      </c>
      <c r="AT100" s="22">
        <v>100</v>
      </c>
      <c r="AU100" s="22"/>
    </row>
    <row r="101" spans="1:47" ht="15" x14ac:dyDescent="0.25">
      <c r="A101" s="23">
        <v>0</v>
      </c>
      <c r="B101" s="23">
        <v>0</v>
      </c>
      <c r="C101" s="23">
        <v>0</v>
      </c>
      <c r="D101" s="23">
        <v>0</v>
      </c>
      <c r="E101" s="23">
        <v>0</v>
      </c>
      <c r="F101" s="243">
        <v>6.5000000000000002E-2</v>
      </c>
      <c r="G101" s="243">
        <v>6.7000000000000004E-2</v>
      </c>
      <c r="H101" s="243">
        <v>6.9000000000000006E-2</v>
      </c>
      <c r="I101" s="243">
        <v>7.1000000000000008E-2</v>
      </c>
      <c r="J101" s="243">
        <v>7.3000000000000009E-2</v>
      </c>
      <c r="K101" s="243">
        <v>7.4999999999999997E-2</v>
      </c>
      <c r="L101" s="243">
        <v>7.5999999999999998E-2</v>
      </c>
      <c r="M101" s="243">
        <v>7.6999999999999999E-2</v>
      </c>
      <c r="N101" s="243">
        <v>7.8E-2</v>
      </c>
      <c r="O101" s="243">
        <v>7.9000000000000001E-2</v>
      </c>
      <c r="P101" s="243">
        <v>0.08</v>
      </c>
      <c r="Q101" s="243">
        <v>8.0500000000000002E-2</v>
      </c>
      <c r="R101" s="243">
        <v>8.1000000000000003E-2</v>
      </c>
      <c r="S101" s="243">
        <v>8.1500000000000003E-2</v>
      </c>
      <c r="T101" s="243">
        <v>8.2000000000000003E-2</v>
      </c>
      <c r="U101" s="243">
        <v>8.2500000000000004E-2</v>
      </c>
      <c r="V101" s="243">
        <v>8.3000000000000004E-2</v>
      </c>
      <c r="W101" s="243">
        <v>8.3500000000000005E-2</v>
      </c>
      <c r="X101" s="243">
        <v>8.4000000000000005E-2</v>
      </c>
      <c r="Y101" s="243">
        <v>8.4500000000000006E-2</v>
      </c>
      <c r="Z101" s="243">
        <v>8.5000000000000006E-2</v>
      </c>
      <c r="AA101" s="243">
        <v>8.5500000000000007E-2</v>
      </c>
      <c r="AB101" s="243">
        <v>8.6000000000000007E-2</v>
      </c>
      <c r="AC101" s="243">
        <v>8.6500000000000007E-2</v>
      </c>
      <c r="AD101" s="244">
        <v>8.7000000000000008E-2</v>
      </c>
      <c r="AE101" s="244">
        <v>8.7000000000000008E-2</v>
      </c>
      <c r="AF101" s="244">
        <v>8.7000000000000008E-2</v>
      </c>
      <c r="AG101" s="244">
        <v>8.7000000000000008E-2</v>
      </c>
      <c r="AH101" s="244">
        <v>8.7000000000000008E-2</v>
      </c>
      <c r="AI101" s="244">
        <v>8.7000000000000008E-2</v>
      </c>
      <c r="AJ101" s="244">
        <v>8.7000000000000008E-2</v>
      </c>
      <c r="AK101" s="244">
        <v>8.7000000000000008E-2</v>
      </c>
      <c r="AL101" s="244">
        <v>8.7000000000000008E-2</v>
      </c>
      <c r="AM101" s="244">
        <v>8.7000000000000008E-2</v>
      </c>
      <c r="AN101" s="244">
        <v>8.7000000000000008E-2</v>
      </c>
      <c r="AO101" s="244">
        <v>8.7000000000000008E-2</v>
      </c>
      <c r="AP101" s="244">
        <v>8.7000000000000008E-2</v>
      </c>
      <c r="AQ101" s="244">
        <v>8.7000000000000008E-2</v>
      </c>
      <c r="AR101" s="244">
        <v>8.7000000000000008E-2</v>
      </c>
      <c r="AS101" s="244">
        <v>8.7000000000000008E-2</v>
      </c>
      <c r="AT101" s="244">
        <v>8.7000000000000008E-2</v>
      </c>
      <c r="AU101" s="23"/>
    </row>
    <row r="102" spans="1:47" s="28" customFormat="1" x14ac:dyDescent="0.2">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row>
    <row r="103" spans="1:47" s="24" customFormat="1" x14ac:dyDescent="0.2">
      <c r="A103" s="24" t="s">
        <v>423</v>
      </c>
    </row>
    <row r="104" spans="1:47" x14ac:dyDescent="0.2">
      <c r="A104" s="22">
        <v>55</v>
      </c>
      <c r="B104" s="22">
        <v>56</v>
      </c>
      <c r="C104" s="22">
        <v>57</v>
      </c>
      <c r="D104" s="22">
        <v>58</v>
      </c>
      <c r="E104" s="22">
        <v>59</v>
      </c>
      <c r="F104" s="22">
        <v>60</v>
      </c>
      <c r="G104" s="22">
        <v>61</v>
      </c>
      <c r="H104" s="22">
        <v>62</v>
      </c>
      <c r="I104" s="22">
        <v>63</v>
      </c>
      <c r="J104" s="22">
        <v>64</v>
      </c>
      <c r="K104" s="22">
        <v>65</v>
      </c>
      <c r="L104" s="22">
        <v>66</v>
      </c>
      <c r="M104" s="22">
        <v>67</v>
      </c>
      <c r="N104" s="22">
        <v>68</v>
      </c>
      <c r="O104" s="22">
        <v>69</v>
      </c>
      <c r="P104" s="22">
        <v>70</v>
      </c>
      <c r="Q104" s="22">
        <v>71</v>
      </c>
      <c r="R104" s="22">
        <v>72</v>
      </c>
      <c r="S104" s="22">
        <v>73</v>
      </c>
      <c r="T104" s="22">
        <v>74</v>
      </c>
      <c r="U104" s="22">
        <v>75</v>
      </c>
      <c r="V104" s="22">
        <v>76</v>
      </c>
      <c r="W104" s="22">
        <v>77</v>
      </c>
      <c r="X104" s="22">
        <v>78</v>
      </c>
      <c r="Y104" s="22">
        <v>79</v>
      </c>
      <c r="Z104" s="22">
        <v>80</v>
      </c>
      <c r="AA104" s="22">
        <v>81</v>
      </c>
      <c r="AB104" s="22">
        <v>82</v>
      </c>
      <c r="AC104" s="22">
        <v>83</v>
      </c>
      <c r="AD104" s="22">
        <v>84</v>
      </c>
      <c r="AE104" s="22">
        <v>85</v>
      </c>
      <c r="AF104" s="22">
        <v>86</v>
      </c>
      <c r="AG104" s="22">
        <v>87</v>
      </c>
      <c r="AH104" s="22">
        <v>88</v>
      </c>
      <c r="AI104" s="22">
        <v>89</v>
      </c>
      <c r="AJ104" s="22">
        <v>90</v>
      </c>
      <c r="AK104" s="22">
        <v>91</v>
      </c>
      <c r="AL104" s="22">
        <v>92</v>
      </c>
      <c r="AM104" s="22">
        <v>93</v>
      </c>
      <c r="AN104" s="22">
        <v>94</v>
      </c>
      <c r="AO104" s="22">
        <v>95</v>
      </c>
      <c r="AP104" s="22">
        <v>96</v>
      </c>
      <c r="AQ104" s="22">
        <v>97</v>
      </c>
      <c r="AR104" s="22">
        <v>98</v>
      </c>
      <c r="AS104" s="22">
        <v>99</v>
      </c>
      <c r="AT104" s="22">
        <v>100</v>
      </c>
      <c r="AU104" s="22"/>
    </row>
    <row r="105" spans="1:47" ht="15" x14ac:dyDescent="0.25">
      <c r="A105" s="23">
        <v>0</v>
      </c>
      <c r="B105" s="23">
        <v>0</v>
      </c>
      <c r="C105" s="23">
        <v>0</v>
      </c>
      <c r="D105" s="23">
        <v>0</v>
      </c>
      <c r="E105" s="23">
        <v>0</v>
      </c>
      <c r="F105" s="245">
        <v>6.0499999999999984E-2</v>
      </c>
      <c r="G105" s="245">
        <v>6.2499999999999986E-2</v>
      </c>
      <c r="H105" s="245">
        <v>6.4499999999999988E-2</v>
      </c>
      <c r="I105" s="245">
        <v>6.649999999999999E-2</v>
      </c>
      <c r="J105" s="245">
        <v>6.8499999999999991E-2</v>
      </c>
      <c r="K105" s="245">
        <v>7.0499999999999993E-2</v>
      </c>
      <c r="L105" s="245">
        <v>7.0999999999999994E-2</v>
      </c>
      <c r="M105" s="245">
        <v>7.1499999999999994E-2</v>
      </c>
      <c r="N105" s="245">
        <v>7.1999999999999995E-2</v>
      </c>
      <c r="O105" s="245">
        <v>7.2499999999999995E-2</v>
      </c>
      <c r="P105" s="245">
        <v>7.2999999999999995E-2</v>
      </c>
      <c r="Q105" s="245">
        <v>7.3499999999999996E-2</v>
      </c>
      <c r="R105" s="245">
        <v>7.3999999999999996E-2</v>
      </c>
      <c r="S105" s="245">
        <v>7.4499999999999997E-2</v>
      </c>
      <c r="T105" s="245">
        <v>7.4999999999999997E-2</v>
      </c>
      <c r="U105" s="245">
        <v>7.5499999999999998E-2</v>
      </c>
      <c r="V105" s="245">
        <v>7.5999999999999998E-2</v>
      </c>
      <c r="W105" s="245">
        <v>7.6499999999999999E-2</v>
      </c>
      <c r="X105" s="245">
        <v>7.6999999999999999E-2</v>
      </c>
      <c r="Y105" s="245">
        <v>7.7499999999999999E-2</v>
      </c>
      <c r="Z105" s="245">
        <v>7.8E-2</v>
      </c>
      <c r="AA105" s="245">
        <v>7.85E-2</v>
      </c>
      <c r="AB105" s="245">
        <v>7.9000000000000001E-2</v>
      </c>
      <c r="AC105" s="245">
        <v>7.9500000000000001E-2</v>
      </c>
      <c r="AD105" s="246">
        <v>0.08</v>
      </c>
      <c r="AE105" s="246">
        <v>0.08</v>
      </c>
      <c r="AF105" s="246">
        <v>0.08</v>
      </c>
      <c r="AG105" s="246">
        <v>0.08</v>
      </c>
      <c r="AH105" s="246">
        <v>0.08</v>
      </c>
      <c r="AI105" s="246">
        <v>0.08</v>
      </c>
      <c r="AJ105" s="246">
        <v>0.08</v>
      </c>
      <c r="AK105" s="246">
        <v>0.08</v>
      </c>
      <c r="AL105" s="246">
        <v>0.08</v>
      </c>
      <c r="AM105" s="246">
        <v>0.08</v>
      </c>
      <c r="AN105" s="246">
        <v>0.08</v>
      </c>
      <c r="AO105" s="246">
        <v>0.08</v>
      </c>
      <c r="AP105" s="246">
        <v>0.08</v>
      </c>
      <c r="AQ105" s="246">
        <v>0.08</v>
      </c>
      <c r="AR105" s="246">
        <v>0.08</v>
      </c>
      <c r="AS105" s="246">
        <v>0.08</v>
      </c>
      <c r="AT105" s="246">
        <v>0.08</v>
      </c>
      <c r="AU105" s="23"/>
    </row>
    <row r="106" spans="1:47" s="28" customFormat="1" x14ac:dyDescent="0.2">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row>
    <row r="107" spans="1:47" s="24" customFormat="1" x14ac:dyDescent="0.2">
      <c r="A107" s="24" t="s">
        <v>339</v>
      </c>
    </row>
    <row r="108" spans="1:47" x14ac:dyDescent="0.2">
      <c r="A108" s="22">
        <v>55</v>
      </c>
      <c r="B108" s="22">
        <v>56</v>
      </c>
      <c r="C108" s="22">
        <v>57</v>
      </c>
      <c r="D108" s="22">
        <v>58</v>
      </c>
      <c r="E108" s="22">
        <v>59</v>
      </c>
      <c r="F108" s="22">
        <v>60</v>
      </c>
      <c r="G108" s="22">
        <v>61</v>
      </c>
      <c r="H108" s="22">
        <v>62</v>
      </c>
      <c r="I108" s="22">
        <v>63</v>
      </c>
      <c r="J108" s="22">
        <v>64</v>
      </c>
      <c r="K108" s="22">
        <v>65</v>
      </c>
      <c r="L108" s="22">
        <v>66</v>
      </c>
      <c r="M108" s="22">
        <v>67</v>
      </c>
      <c r="N108" s="22">
        <v>68</v>
      </c>
      <c r="O108" s="22">
        <v>69</v>
      </c>
      <c r="P108" s="22">
        <v>70</v>
      </c>
      <c r="Q108" s="22">
        <v>71</v>
      </c>
      <c r="R108" s="22">
        <v>72</v>
      </c>
      <c r="S108" s="22">
        <v>73</v>
      </c>
      <c r="T108" s="22">
        <v>74</v>
      </c>
      <c r="U108" s="22">
        <v>75</v>
      </c>
      <c r="V108" s="22">
        <v>76</v>
      </c>
      <c r="W108" s="22">
        <v>77</v>
      </c>
      <c r="X108" s="22">
        <v>78</v>
      </c>
      <c r="Y108" s="22">
        <v>79</v>
      </c>
      <c r="Z108" s="22">
        <v>80</v>
      </c>
      <c r="AA108" s="22">
        <v>81</v>
      </c>
      <c r="AB108" s="22">
        <v>82</v>
      </c>
      <c r="AC108" s="22">
        <v>83</v>
      </c>
      <c r="AD108" s="22">
        <v>84</v>
      </c>
      <c r="AE108" s="22">
        <v>85</v>
      </c>
      <c r="AF108" s="22">
        <v>86</v>
      </c>
      <c r="AG108" s="22">
        <v>87</v>
      </c>
      <c r="AH108" s="22">
        <v>88</v>
      </c>
      <c r="AI108" s="22">
        <v>89</v>
      </c>
      <c r="AJ108" s="22">
        <v>90</v>
      </c>
      <c r="AK108" s="22">
        <v>91</v>
      </c>
      <c r="AL108" s="22">
        <v>92</v>
      </c>
      <c r="AM108" s="22">
        <v>93</v>
      </c>
      <c r="AN108" s="22">
        <v>94</v>
      </c>
      <c r="AO108" s="22">
        <v>95</v>
      </c>
      <c r="AP108" s="22">
        <v>96</v>
      </c>
      <c r="AQ108" s="22">
        <v>97</v>
      </c>
      <c r="AR108" s="22">
        <v>98</v>
      </c>
      <c r="AS108" s="22">
        <v>99</v>
      </c>
      <c r="AT108" s="22">
        <v>100</v>
      </c>
      <c r="AU108" s="22"/>
    </row>
    <row r="109" spans="1:47" x14ac:dyDescent="0.2">
      <c r="A109" s="23">
        <v>0</v>
      </c>
      <c r="B109" s="23">
        <v>0</v>
      </c>
      <c r="C109" s="23">
        <v>0</v>
      </c>
      <c r="D109" s="23">
        <v>0</v>
      </c>
      <c r="E109" s="23">
        <v>3.5000000000000003E-2</v>
      </c>
      <c r="F109" s="23">
        <v>3.5000000000000003E-2</v>
      </c>
      <c r="G109" s="23">
        <v>3.5999999999999997E-2</v>
      </c>
      <c r="H109" s="23">
        <v>3.6999999999999998E-2</v>
      </c>
      <c r="I109" s="23">
        <v>3.7999999999999999E-2</v>
      </c>
      <c r="J109" s="23">
        <v>3.9E-2</v>
      </c>
      <c r="K109" s="23">
        <v>0.04</v>
      </c>
      <c r="L109" s="23">
        <v>4.1000000000000002E-2</v>
      </c>
      <c r="M109" s="23">
        <v>4.2000000000000003E-2</v>
      </c>
      <c r="N109" s="23">
        <v>4.2999999999999997E-2</v>
      </c>
      <c r="O109" s="23">
        <v>4.3999999999999997E-2</v>
      </c>
      <c r="P109" s="23">
        <v>4.4999999999999998E-2</v>
      </c>
      <c r="Q109" s="23">
        <v>4.5999999999999999E-2</v>
      </c>
      <c r="R109" s="23">
        <v>4.7E-2</v>
      </c>
      <c r="S109" s="23">
        <v>4.8000000000000001E-2</v>
      </c>
      <c r="T109" s="23">
        <v>4.9000000000000002E-2</v>
      </c>
      <c r="U109" s="23">
        <v>0.05</v>
      </c>
      <c r="V109" s="23">
        <v>5.0999999999999997E-2</v>
      </c>
      <c r="W109" s="23">
        <v>5.1999999999999998E-2</v>
      </c>
      <c r="X109" s="23">
        <v>5.2999999999999999E-2</v>
      </c>
      <c r="Y109" s="23">
        <v>5.3999999999999999E-2</v>
      </c>
      <c r="Z109" s="23">
        <v>5.5E-2</v>
      </c>
      <c r="AA109" s="23">
        <v>5.6000000000000001E-2</v>
      </c>
      <c r="AB109" s="23">
        <v>5.7000000000000002E-2</v>
      </c>
      <c r="AC109" s="23">
        <v>5.8000000000000003E-2</v>
      </c>
      <c r="AD109" s="23">
        <v>5.8999999999999997E-2</v>
      </c>
      <c r="AE109" s="23">
        <v>0.06</v>
      </c>
      <c r="AF109" s="23">
        <v>6.0999999999999999E-2</v>
      </c>
      <c r="AG109" s="23">
        <v>6.2E-2</v>
      </c>
      <c r="AH109" s="23">
        <v>6.3E-2</v>
      </c>
      <c r="AI109" s="23">
        <v>6.4000000000000001E-2</v>
      </c>
      <c r="AJ109" s="23">
        <v>6.5000000000000002E-2</v>
      </c>
      <c r="AK109" s="23">
        <v>6.5000000000000002E-2</v>
      </c>
      <c r="AL109" s="23">
        <v>6.5000000000000002E-2</v>
      </c>
      <c r="AM109" s="23">
        <v>6.5000000000000002E-2</v>
      </c>
      <c r="AN109" s="23">
        <v>6.5000000000000002E-2</v>
      </c>
      <c r="AO109" s="23">
        <v>6.5000000000000002E-2</v>
      </c>
      <c r="AP109" s="23">
        <v>6.5000000000000002E-2</v>
      </c>
      <c r="AQ109" s="23">
        <v>6.5000000000000002E-2</v>
      </c>
      <c r="AR109" s="23">
        <v>6.5000000000000002E-2</v>
      </c>
      <c r="AS109" s="23">
        <v>6.5000000000000002E-2</v>
      </c>
      <c r="AT109" s="23">
        <v>6.5000000000000002E-2</v>
      </c>
      <c r="AU109" s="23"/>
    </row>
    <row r="110" spans="1:47" s="28" customFormat="1" x14ac:dyDescent="0.2">
      <c r="A110" s="31"/>
    </row>
    <row r="111" spans="1:47" s="24" customFormat="1" x14ac:dyDescent="0.2">
      <c r="A111" s="24" t="s">
        <v>424</v>
      </c>
    </row>
    <row r="112" spans="1:47" x14ac:dyDescent="0.2">
      <c r="A112" s="22">
        <v>55</v>
      </c>
      <c r="B112" s="22">
        <v>56</v>
      </c>
      <c r="C112" s="22">
        <v>57</v>
      </c>
      <c r="D112" s="22">
        <v>58</v>
      </c>
      <c r="E112" s="22">
        <v>59</v>
      </c>
      <c r="F112" s="22">
        <v>60</v>
      </c>
      <c r="G112" s="22">
        <v>61</v>
      </c>
      <c r="H112" s="22">
        <v>62</v>
      </c>
      <c r="I112" s="22">
        <v>63</v>
      </c>
      <c r="J112" s="22">
        <v>64</v>
      </c>
      <c r="K112" s="22">
        <v>65</v>
      </c>
      <c r="L112" s="22">
        <v>66</v>
      </c>
      <c r="M112" s="22">
        <v>67</v>
      </c>
      <c r="N112" s="22">
        <v>68</v>
      </c>
      <c r="O112" s="22">
        <v>69</v>
      </c>
      <c r="P112" s="22">
        <v>70</v>
      </c>
      <c r="Q112" s="22">
        <v>71</v>
      </c>
      <c r="R112" s="22">
        <v>72</v>
      </c>
      <c r="S112" s="22">
        <v>73</v>
      </c>
      <c r="T112" s="22">
        <v>74</v>
      </c>
      <c r="U112" s="22">
        <v>75</v>
      </c>
      <c r="V112" s="22">
        <v>76</v>
      </c>
      <c r="W112" s="22">
        <v>77</v>
      </c>
      <c r="X112" s="22">
        <v>78</v>
      </c>
      <c r="Y112" s="22">
        <v>79</v>
      </c>
      <c r="Z112" s="22">
        <v>80</v>
      </c>
      <c r="AA112" s="22">
        <v>81</v>
      </c>
      <c r="AB112" s="22">
        <v>82</v>
      </c>
      <c r="AC112" s="22">
        <v>83</v>
      </c>
      <c r="AD112" s="22">
        <v>84</v>
      </c>
      <c r="AE112" s="22">
        <v>85</v>
      </c>
      <c r="AF112" s="22">
        <v>86</v>
      </c>
      <c r="AG112" s="22">
        <v>87</v>
      </c>
      <c r="AH112" s="22">
        <v>88</v>
      </c>
      <c r="AI112" s="22">
        <v>89</v>
      </c>
      <c r="AJ112" s="22">
        <v>90</v>
      </c>
      <c r="AK112" s="22">
        <v>91</v>
      </c>
      <c r="AL112" s="22">
        <v>92</v>
      </c>
      <c r="AM112" s="22">
        <v>93</v>
      </c>
      <c r="AN112" s="22">
        <v>94</v>
      </c>
      <c r="AO112" s="22">
        <v>95</v>
      </c>
      <c r="AP112" s="22">
        <v>96</v>
      </c>
      <c r="AQ112" s="22">
        <v>97</v>
      </c>
      <c r="AR112" s="22">
        <v>98</v>
      </c>
      <c r="AS112" s="22">
        <v>99</v>
      </c>
      <c r="AT112" s="22">
        <v>100</v>
      </c>
      <c r="AU112" s="22"/>
    </row>
    <row r="113" spans="1:47" x14ac:dyDescent="0.2">
      <c r="A113" s="23">
        <v>0</v>
      </c>
      <c r="B113" s="23">
        <v>0</v>
      </c>
      <c r="C113" s="23">
        <v>0</v>
      </c>
      <c r="D113" s="23">
        <v>0</v>
      </c>
      <c r="E113" s="23">
        <v>3.5000000000000003E-2</v>
      </c>
      <c r="F113" s="23">
        <v>3.5000000000000003E-2</v>
      </c>
      <c r="G113" s="23">
        <v>3.5999999999999997E-2</v>
      </c>
      <c r="H113" s="23">
        <v>3.6999999999999998E-2</v>
      </c>
      <c r="I113" s="23">
        <v>3.7999999999999999E-2</v>
      </c>
      <c r="J113" s="23">
        <v>3.9E-2</v>
      </c>
      <c r="K113" s="23">
        <v>0.04</v>
      </c>
      <c r="L113" s="23">
        <v>4.1000000000000002E-2</v>
      </c>
      <c r="M113" s="23">
        <v>4.2000000000000003E-2</v>
      </c>
      <c r="N113" s="23">
        <v>4.2999999999999997E-2</v>
      </c>
      <c r="O113" s="23">
        <v>4.3999999999999997E-2</v>
      </c>
      <c r="P113" s="23">
        <v>4.4999999999999998E-2</v>
      </c>
      <c r="Q113" s="23">
        <v>4.5999999999999999E-2</v>
      </c>
      <c r="R113" s="23">
        <v>4.7E-2</v>
      </c>
      <c r="S113" s="23">
        <v>4.8000000000000001E-2</v>
      </c>
      <c r="T113" s="23">
        <v>4.9000000000000002E-2</v>
      </c>
      <c r="U113" s="23">
        <v>0.05</v>
      </c>
      <c r="V113" s="23">
        <v>5.0999999999999997E-2</v>
      </c>
      <c r="W113" s="23">
        <v>5.1999999999999998E-2</v>
      </c>
      <c r="X113" s="23">
        <v>5.2999999999999999E-2</v>
      </c>
      <c r="Y113" s="23">
        <v>5.3999999999999999E-2</v>
      </c>
      <c r="Z113" s="23">
        <v>5.5E-2</v>
      </c>
      <c r="AA113" s="23">
        <v>5.6000000000000001E-2</v>
      </c>
      <c r="AB113" s="23">
        <v>5.7000000000000002E-2</v>
      </c>
      <c r="AC113" s="23">
        <v>5.8000000000000003E-2</v>
      </c>
      <c r="AD113" s="23">
        <v>5.8999999999999997E-2</v>
      </c>
      <c r="AE113" s="23">
        <v>0.06</v>
      </c>
      <c r="AF113" s="23">
        <v>6.0999999999999999E-2</v>
      </c>
      <c r="AG113" s="23">
        <v>6.2E-2</v>
      </c>
      <c r="AH113" s="23">
        <v>6.3E-2</v>
      </c>
      <c r="AI113" s="23">
        <v>6.4000000000000001E-2</v>
      </c>
      <c r="AJ113" s="23">
        <v>6.5000000000000002E-2</v>
      </c>
      <c r="AK113" s="23">
        <v>6.5000000000000002E-2</v>
      </c>
      <c r="AL113" s="23">
        <v>6.5000000000000002E-2</v>
      </c>
      <c r="AM113" s="23">
        <v>6.5000000000000002E-2</v>
      </c>
      <c r="AN113" s="23">
        <v>6.5000000000000002E-2</v>
      </c>
      <c r="AO113" s="23">
        <v>6.5000000000000002E-2</v>
      </c>
      <c r="AP113" s="23">
        <v>6.5000000000000002E-2</v>
      </c>
      <c r="AQ113" s="23">
        <v>6.5000000000000002E-2</v>
      </c>
      <c r="AR113" s="23">
        <v>6.5000000000000002E-2</v>
      </c>
      <c r="AS113" s="23">
        <v>6.5000000000000002E-2</v>
      </c>
      <c r="AT113" s="23">
        <v>6.5000000000000002E-2</v>
      </c>
      <c r="AU113" s="23"/>
    </row>
    <row r="114" spans="1:47" s="28" customFormat="1" x14ac:dyDescent="0.2">
      <c r="A114" s="31"/>
    </row>
    <row r="115" spans="1:47" s="24" customFormat="1" x14ac:dyDescent="0.2">
      <c r="A115" s="24" t="s">
        <v>425</v>
      </c>
    </row>
    <row r="116" spans="1:47" x14ac:dyDescent="0.2">
      <c r="A116" s="22">
        <v>55</v>
      </c>
      <c r="B116" s="22">
        <v>56</v>
      </c>
      <c r="C116" s="22">
        <v>57</v>
      </c>
      <c r="D116" s="22">
        <v>58</v>
      </c>
      <c r="E116" s="22">
        <v>59</v>
      </c>
      <c r="F116" s="22">
        <v>60</v>
      </c>
      <c r="G116" s="22">
        <v>61</v>
      </c>
      <c r="H116" s="22">
        <v>62</v>
      </c>
      <c r="I116" s="22">
        <v>63</v>
      </c>
      <c r="J116" s="22">
        <v>64</v>
      </c>
      <c r="K116" s="22">
        <v>65</v>
      </c>
      <c r="L116" s="22">
        <v>66</v>
      </c>
      <c r="M116" s="22">
        <v>67</v>
      </c>
      <c r="N116" s="22">
        <v>68</v>
      </c>
      <c r="O116" s="22">
        <v>69</v>
      </c>
      <c r="P116" s="22">
        <v>70</v>
      </c>
      <c r="Q116" s="22">
        <v>71</v>
      </c>
      <c r="R116" s="22">
        <v>72</v>
      </c>
      <c r="S116" s="22">
        <v>73</v>
      </c>
      <c r="T116" s="22">
        <v>74</v>
      </c>
      <c r="U116" s="22">
        <v>75</v>
      </c>
      <c r="V116" s="22">
        <v>76</v>
      </c>
      <c r="W116" s="22">
        <v>77</v>
      </c>
      <c r="X116" s="22">
        <v>78</v>
      </c>
      <c r="Y116" s="22">
        <v>79</v>
      </c>
      <c r="Z116" s="22">
        <v>80</v>
      </c>
      <c r="AA116" s="22">
        <v>81</v>
      </c>
      <c r="AB116" s="22">
        <v>82</v>
      </c>
      <c r="AC116" s="22">
        <v>83</v>
      </c>
      <c r="AD116" s="22">
        <v>84</v>
      </c>
      <c r="AE116" s="22">
        <v>85</v>
      </c>
      <c r="AF116" s="22">
        <v>86</v>
      </c>
      <c r="AG116" s="22">
        <v>87</v>
      </c>
      <c r="AH116" s="22">
        <v>88</v>
      </c>
      <c r="AI116" s="22">
        <v>89</v>
      </c>
      <c r="AJ116" s="22">
        <v>90</v>
      </c>
      <c r="AK116" s="22">
        <v>91</v>
      </c>
      <c r="AL116" s="22">
        <v>92</v>
      </c>
      <c r="AM116" s="22">
        <v>93</v>
      </c>
      <c r="AN116" s="22">
        <v>94</v>
      </c>
      <c r="AO116" s="22">
        <v>95</v>
      </c>
      <c r="AP116" s="22">
        <v>96</v>
      </c>
      <c r="AQ116" s="22">
        <v>97</v>
      </c>
      <c r="AR116" s="22">
        <v>98</v>
      </c>
      <c r="AS116" s="22">
        <v>99</v>
      </c>
      <c r="AT116" s="22">
        <v>100</v>
      </c>
      <c r="AU116" s="22"/>
    </row>
    <row r="117" spans="1:47" x14ac:dyDescent="0.2">
      <c r="A117" s="23">
        <v>0</v>
      </c>
      <c r="B117" s="23">
        <v>0</v>
      </c>
      <c r="C117" s="23">
        <v>0</v>
      </c>
      <c r="D117" s="23">
        <v>0</v>
      </c>
      <c r="E117" s="23">
        <v>3.5000000000000003E-2</v>
      </c>
      <c r="F117" s="23">
        <v>3.5000000000000003E-2</v>
      </c>
      <c r="G117" s="23">
        <v>3.5999999999999997E-2</v>
      </c>
      <c r="H117" s="23">
        <v>3.6999999999999998E-2</v>
      </c>
      <c r="I117" s="23">
        <v>3.7999999999999999E-2</v>
      </c>
      <c r="J117" s="23">
        <v>3.9E-2</v>
      </c>
      <c r="K117" s="23">
        <v>0.04</v>
      </c>
      <c r="L117" s="23">
        <v>4.1000000000000002E-2</v>
      </c>
      <c r="M117" s="23">
        <v>4.2000000000000003E-2</v>
      </c>
      <c r="N117" s="23">
        <v>4.2999999999999997E-2</v>
      </c>
      <c r="O117" s="23">
        <v>4.3999999999999997E-2</v>
      </c>
      <c r="P117" s="23">
        <v>4.4999999999999998E-2</v>
      </c>
      <c r="Q117" s="23">
        <v>4.5999999999999999E-2</v>
      </c>
      <c r="R117" s="23">
        <v>4.7E-2</v>
      </c>
      <c r="S117" s="23">
        <v>4.8000000000000001E-2</v>
      </c>
      <c r="T117" s="23">
        <v>4.9000000000000002E-2</v>
      </c>
      <c r="U117" s="23">
        <v>0.05</v>
      </c>
      <c r="V117" s="23">
        <v>5.0999999999999997E-2</v>
      </c>
      <c r="W117" s="23">
        <v>5.1999999999999998E-2</v>
      </c>
      <c r="X117" s="23">
        <v>5.2999999999999999E-2</v>
      </c>
      <c r="Y117" s="23">
        <v>5.3999999999999999E-2</v>
      </c>
      <c r="Z117" s="23">
        <v>5.5E-2</v>
      </c>
      <c r="AA117" s="23">
        <v>5.6000000000000001E-2</v>
      </c>
      <c r="AB117" s="23">
        <v>5.7000000000000002E-2</v>
      </c>
      <c r="AC117" s="23">
        <v>5.8000000000000003E-2</v>
      </c>
      <c r="AD117" s="23">
        <v>5.8999999999999997E-2</v>
      </c>
      <c r="AE117" s="23">
        <v>0.06</v>
      </c>
      <c r="AF117" s="23">
        <v>6.0999999999999999E-2</v>
      </c>
      <c r="AG117" s="23">
        <v>6.2E-2</v>
      </c>
      <c r="AH117" s="23">
        <v>6.3E-2</v>
      </c>
      <c r="AI117" s="23">
        <v>6.4000000000000001E-2</v>
      </c>
      <c r="AJ117" s="23">
        <v>6.5000000000000002E-2</v>
      </c>
      <c r="AK117" s="23">
        <v>6.5000000000000002E-2</v>
      </c>
      <c r="AL117" s="23">
        <v>6.5000000000000002E-2</v>
      </c>
      <c r="AM117" s="23">
        <v>6.5000000000000002E-2</v>
      </c>
      <c r="AN117" s="23">
        <v>6.5000000000000002E-2</v>
      </c>
      <c r="AO117" s="23">
        <v>6.5000000000000002E-2</v>
      </c>
      <c r="AP117" s="23">
        <v>6.5000000000000002E-2</v>
      </c>
      <c r="AQ117" s="23">
        <v>6.5000000000000002E-2</v>
      </c>
      <c r="AR117" s="23">
        <v>6.5000000000000002E-2</v>
      </c>
      <c r="AS117" s="23">
        <v>6.5000000000000002E-2</v>
      </c>
      <c r="AT117" s="23">
        <v>6.5000000000000002E-2</v>
      </c>
      <c r="AU117" s="23"/>
    </row>
    <row r="118" spans="1:47" s="28" customFormat="1" x14ac:dyDescent="0.2">
      <c r="A118" s="31"/>
    </row>
    <row r="119" spans="1:47" s="24" customFormat="1" x14ac:dyDescent="0.2">
      <c r="A119" s="24" t="s">
        <v>426</v>
      </c>
    </row>
    <row r="120" spans="1:47" x14ac:dyDescent="0.2">
      <c r="A120" s="22">
        <v>55</v>
      </c>
      <c r="B120" s="22">
        <v>56</v>
      </c>
      <c r="C120" s="22">
        <v>57</v>
      </c>
      <c r="D120" s="22">
        <v>58</v>
      </c>
      <c r="E120" s="22">
        <v>59</v>
      </c>
      <c r="F120" s="22">
        <v>60</v>
      </c>
      <c r="G120" s="22">
        <v>61</v>
      </c>
      <c r="H120" s="22">
        <v>62</v>
      </c>
      <c r="I120" s="22">
        <v>63</v>
      </c>
      <c r="J120" s="22">
        <v>64</v>
      </c>
      <c r="K120" s="22">
        <v>65</v>
      </c>
      <c r="L120" s="22">
        <v>66</v>
      </c>
      <c r="M120" s="22">
        <v>67</v>
      </c>
      <c r="N120" s="22">
        <v>68</v>
      </c>
      <c r="O120" s="22">
        <v>69</v>
      </c>
      <c r="P120" s="22">
        <v>70</v>
      </c>
      <c r="Q120" s="22">
        <v>71</v>
      </c>
      <c r="R120" s="22">
        <v>72</v>
      </c>
      <c r="S120" s="22">
        <v>73</v>
      </c>
      <c r="T120" s="22">
        <v>74</v>
      </c>
      <c r="U120" s="22">
        <v>75</v>
      </c>
      <c r="V120" s="22">
        <v>76</v>
      </c>
      <c r="W120" s="22">
        <v>77</v>
      </c>
      <c r="X120" s="22">
        <v>78</v>
      </c>
      <c r="Y120" s="22">
        <v>79</v>
      </c>
      <c r="Z120" s="22">
        <v>80</v>
      </c>
      <c r="AA120" s="22">
        <v>81</v>
      </c>
      <c r="AB120" s="22">
        <v>82</v>
      </c>
      <c r="AC120" s="22">
        <v>83</v>
      </c>
      <c r="AD120" s="22">
        <v>84</v>
      </c>
      <c r="AE120" s="22">
        <v>85</v>
      </c>
      <c r="AF120" s="22">
        <v>86</v>
      </c>
      <c r="AG120" s="22">
        <v>87</v>
      </c>
      <c r="AH120" s="22">
        <v>88</v>
      </c>
      <c r="AI120" s="22">
        <v>89</v>
      </c>
      <c r="AJ120" s="22">
        <v>90</v>
      </c>
      <c r="AK120" s="22">
        <v>91</v>
      </c>
      <c r="AL120" s="22">
        <v>92</v>
      </c>
      <c r="AM120" s="22">
        <v>93</v>
      </c>
      <c r="AN120" s="22">
        <v>94</v>
      </c>
      <c r="AO120" s="22">
        <v>95</v>
      </c>
      <c r="AP120" s="22">
        <v>96</v>
      </c>
      <c r="AQ120" s="22">
        <v>97</v>
      </c>
      <c r="AR120" s="22">
        <v>98</v>
      </c>
      <c r="AS120" s="22">
        <v>99</v>
      </c>
      <c r="AT120" s="22">
        <v>100</v>
      </c>
      <c r="AU120" s="22"/>
    </row>
    <row r="121" spans="1:47" x14ac:dyDescent="0.2">
      <c r="A121" s="23">
        <v>0</v>
      </c>
      <c r="B121" s="23">
        <v>0</v>
      </c>
      <c r="C121" s="23">
        <v>0</v>
      </c>
      <c r="D121" s="23">
        <v>0</v>
      </c>
      <c r="E121" s="23">
        <v>3.5000000000000003E-2</v>
      </c>
      <c r="F121" s="23">
        <v>3.5000000000000003E-2</v>
      </c>
      <c r="G121" s="23">
        <v>3.5999999999999997E-2</v>
      </c>
      <c r="H121" s="23">
        <v>3.6999999999999998E-2</v>
      </c>
      <c r="I121" s="23">
        <v>3.7999999999999999E-2</v>
      </c>
      <c r="J121" s="23">
        <v>3.9E-2</v>
      </c>
      <c r="K121" s="23">
        <v>0.04</v>
      </c>
      <c r="L121" s="23">
        <v>4.1000000000000002E-2</v>
      </c>
      <c r="M121" s="23">
        <v>4.2000000000000003E-2</v>
      </c>
      <c r="N121" s="23">
        <v>4.2999999999999997E-2</v>
      </c>
      <c r="O121" s="23">
        <v>4.3999999999999997E-2</v>
      </c>
      <c r="P121" s="23">
        <v>4.4999999999999998E-2</v>
      </c>
      <c r="Q121" s="23">
        <v>4.5999999999999999E-2</v>
      </c>
      <c r="R121" s="23">
        <v>4.7E-2</v>
      </c>
      <c r="S121" s="23">
        <v>4.8000000000000001E-2</v>
      </c>
      <c r="T121" s="23">
        <v>4.9000000000000002E-2</v>
      </c>
      <c r="U121" s="23">
        <v>0.05</v>
      </c>
      <c r="V121" s="23">
        <v>5.0999999999999997E-2</v>
      </c>
      <c r="W121" s="23">
        <v>5.1999999999999998E-2</v>
      </c>
      <c r="X121" s="23">
        <v>5.2999999999999999E-2</v>
      </c>
      <c r="Y121" s="23">
        <v>5.3999999999999999E-2</v>
      </c>
      <c r="Z121" s="23">
        <v>5.5E-2</v>
      </c>
      <c r="AA121" s="23">
        <v>5.6000000000000001E-2</v>
      </c>
      <c r="AB121" s="23">
        <v>5.7000000000000002E-2</v>
      </c>
      <c r="AC121" s="23">
        <v>5.8000000000000003E-2</v>
      </c>
      <c r="AD121" s="23">
        <v>5.8999999999999997E-2</v>
      </c>
      <c r="AE121" s="23">
        <v>0.06</v>
      </c>
      <c r="AF121" s="23">
        <v>6.0999999999999999E-2</v>
      </c>
      <c r="AG121" s="23">
        <v>6.2E-2</v>
      </c>
      <c r="AH121" s="23">
        <v>6.3E-2</v>
      </c>
      <c r="AI121" s="23">
        <v>6.4000000000000001E-2</v>
      </c>
      <c r="AJ121" s="23">
        <v>6.5000000000000002E-2</v>
      </c>
      <c r="AK121" s="23">
        <v>6.5000000000000002E-2</v>
      </c>
      <c r="AL121" s="23">
        <v>6.5000000000000002E-2</v>
      </c>
      <c r="AM121" s="23">
        <v>6.5000000000000002E-2</v>
      </c>
      <c r="AN121" s="23">
        <v>6.5000000000000002E-2</v>
      </c>
      <c r="AO121" s="23">
        <v>6.5000000000000002E-2</v>
      </c>
      <c r="AP121" s="23">
        <v>6.5000000000000002E-2</v>
      </c>
      <c r="AQ121" s="23">
        <v>6.5000000000000002E-2</v>
      </c>
      <c r="AR121" s="23">
        <v>6.5000000000000002E-2</v>
      </c>
      <c r="AS121" s="23">
        <v>6.5000000000000002E-2</v>
      </c>
      <c r="AT121" s="23">
        <v>6.5000000000000002E-2</v>
      </c>
      <c r="AU121" s="23"/>
    </row>
    <row r="122" spans="1:47" s="28" customFormat="1" x14ac:dyDescent="0.2">
      <c r="A122" s="31"/>
    </row>
    <row r="123" spans="1:47" s="24" customFormat="1" x14ac:dyDescent="0.2">
      <c r="A123" s="24" t="s">
        <v>427</v>
      </c>
    </row>
    <row r="124" spans="1:47" x14ac:dyDescent="0.2">
      <c r="A124" s="22">
        <v>55</v>
      </c>
      <c r="B124" s="22">
        <v>56</v>
      </c>
      <c r="C124" s="22">
        <v>57</v>
      </c>
      <c r="D124" s="22">
        <v>58</v>
      </c>
      <c r="E124" s="22">
        <v>59</v>
      </c>
      <c r="F124" s="22">
        <v>60</v>
      </c>
      <c r="G124" s="22">
        <v>61</v>
      </c>
      <c r="H124" s="22">
        <v>62</v>
      </c>
      <c r="I124" s="22">
        <v>63</v>
      </c>
      <c r="J124" s="22">
        <v>64</v>
      </c>
      <c r="K124" s="22">
        <v>65</v>
      </c>
      <c r="L124" s="22">
        <v>66</v>
      </c>
      <c r="M124" s="22">
        <v>67</v>
      </c>
      <c r="N124" s="22">
        <v>68</v>
      </c>
      <c r="O124" s="22">
        <v>69</v>
      </c>
      <c r="P124" s="22">
        <v>70</v>
      </c>
      <c r="Q124" s="22">
        <v>71</v>
      </c>
      <c r="R124" s="22">
        <v>72</v>
      </c>
      <c r="S124" s="22">
        <v>73</v>
      </c>
      <c r="T124" s="22">
        <v>74</v>
      </c>
      <c r="U124" s="22">
        <v>75</v>
      </c>
      <c r="V124" s="22">
        <v>76</v>
      </c>
      <c r="W124" s="22">
        <v>77</v>
      </c>
      <c r="X124" s="22">
        <v>78</v>
      </c>
      <c r="Y124" s="22">
        <v>79</v>
      </c>
      <c r="Z124" s="22">
        <v>80</v>
      </c>
      <c r="AA124" s="22">
        <v>81</v>
      </c>
      <c r="AB124" s="22">
        <v>82</v>
      </c>
      <c r="AC124" s="22">
        <v>83</v>
      </c>
      <c r="AD124" s="22">
        <v>84</v>
      </c>
      <c r="AE124" s="22">
        <v>85</v>
      </c>
      <c r="AF124" s="22">
        <v>86</v>
      </c>
      <c r="AG124" s="22">
        <v>87</v>
      </c>
      <c r="AH124" s="22">
        <v>88</v>
      </c>
      <c r="AI124" s="22">
        <v>89</v>
      </c>
      <c r="AJ124" s="22">
        <v>90</v>
      </c>
      <c r="AK124" s="22">
        <v>91</v>
      </c>
      <c r="AL124" s="22">
        <v>92</v>
      </c>
      <c r="AM124" s="22">
        <v>93</v>
      </c>
      <c r="AN124" s="22">
        <v>94</v>
      </c>
      <c r="AO124" s="22">
        <v>95</v>
      </c>
      <c r="AP124" s="22">
        <v>96</v>
      </c>
      <c r="AQ124" s="22">
        <v>97</v>
      </c>
      <c r="AR124" s="22">
        <v>98</v>
      </c>
      <c r="AS124" s="22">
        <v>99</v>
      </c>
      <c r="AT124" s="22">
        <v>100</v>
      </c>
      <c r="AU124" s="22"/>
    </row>
    <row r="125" spans="1:47" x14ac:dyDescent="0.2">
      <c r="A125" s="23">
        <v>0</v>
      </c>
      <c r="B125" s="23">
        <v>0</v>
      </c>
      <c r="C125" s="23">
        <v>0</v>
      </c>
      <c r="D125" s="23">
        <v>0</v>
      </c>
      <c r="E125" s="23">
        <v>3.5000000000000003E-2</v>
      </c>
      <c r="F125" s="23">
        <v>3.5000000000000003E-2</v>
      </c>
      <c r="G125" s="23">
        <v>3.5999999999999997E-2</v>
      </c>
      <c r="H125" s="23">
        <v>3.6999999999999998E-2</v>
      </c>
      <c r="I125" s="23">
        <v>3.7999999999999999E-2</v>
      </c>
      <c r="J125" s="23">
        <v>3.9E-2</v>
      </c>
      <c r="K125" s="23">
        <v>0.04</v>
      </c>
      <c r="L125" s="23">
        <v>4.1000000000000002E-2</v>
      </c>
      <c r="M125" s="23">
        <v>4.2000000000000003E-2</v>
      </c>
      <c r="N125" s="23">
        <v>4.2999999999999997E-2</v>
      </c>
      <c r="O125" s="23">
        <v>4.3999999999999997E-2</v>
      </c>
      <c r="P125" s="23">
        <v>4.4999999999999998E-2</v>
      </c>
      <c r="Q125" s="23">
        <v>4.5999999999999999E-2</v>
      </c>
      <c r="R125" s="23">
        <v>4.7E-2</v>
      </c>
      <c r="S125" s="23">
        <v>4.8000000000000001E-2</v>
      </c>
      <c r="T125" s="23">
        <v>4.9000000000000002E-2</v>
      </c>
      <c r="U125" s="23">
        <v>0.05</v>
      </c>
      <c r="V125" s="23">
        <v>5.0999999999999997E-2</v>
      </c>
      <c r="W125" s="23">
        <v>5.1999999999999998E-2</v>
      </c>
      <c r="X125" s="23">
        <v>5.2999999999999999E-2</v>
      </c>
      <c r="Y125" s="23">
        <v>5.3999999999999999E-2</v>
      </c>
      <c r="Z125" s="23">
        <v>5.5E-2</v>
      </c>
      <c r="AA125" s="23">
        <v>5.6000000000000001E-2</v>
      </c>
      <c r="AB125" s="23">
        <v>5.7000000000000002E-2</v>
      </c>
      <c r="AC125" s="23">
        <v>5.8000000000000003E-2</v>
      </c>
      <c r="AD125" s="23">
        <v>5.8999999999999997E-2</v>
      </c>
      <c r="AE125" s="23">
        <v>0.06</v>
      </c>
      <c r="AF125" s="23">
        <v>6.0999999999999999E-2</v>
      </c>
      <c r="AG125" s="23">
        <v>6.2E-2</v>
      </c>
      <c r="AH125" s="23">
        <v>6.3E-2</v>
      </c>
      <c r="AI125" s="23">
        <v>6.4000000000000001E-2</v>
      </c>
      <c r="AJ125" s="23">
        <v>6.5000000000000002E-2</v>
      </c>
      <c r="AK125" s="23">
        <v>6.5000000000000002E-2</v>
      </c>
      <c r="AL125" s="23">
        <v>6.5000000000000002E-2</v>
      </c>
      <c r="AM125" s="23">
        <v>6.5000000000000002E-2</v>
      </c>
      <c r="AN125" s="23">
        <v>6.5000000000000002E-2</v>
      </c>
      <c r="AO125" s="23">
        <v>6.5000000000000002E-2</v>
      </c>
      <c r="AP125" s="23">
        <v>6.5000000000000002E-2</v>
      </c>
      <c r="AQ125" s="23">
        <v>6.5000000000000002E-2</v>
      </c>
      <c r="AR125" s="23">
        <v>6.5000000000000002E-2</v>
      </c>
      <c r="AS125" s="23">
        <v>6.5000000000000002E-2</v>
      </c>
      <c r="AT125" s="23">
        <v>6.5000000000000002E-2</v>
      </c>
      <c r="AU125" s="23"/>
    </row>
    <row r="126" spans="1:47" s="28" customFormat="1" x14ac:dyDescent="0.2">
      <c r="A126" s="31"/>
    </row>
    <row r="127" spans="1:47" s="24" customFormat="1" x14ac:dyDescent="0.2">
      <c r="A127" s="24" t="s">
        <v>375</v>
      </c>
    </row>
    <row r="128" spans="1:47" x14ac:dyDescent="0.2">
      <c r="A128" s="22">
        <v>55</v>
      </c>
      <c r="B128" s="22">
        <v>56</v>
      </c>
      <c r="C128" s="22">
        <v>57</v>
      </c>
      <c r="D128" s="22">
        <v>58</v>
      </c>
      <c r="E128" s="22">
        <v>59</v>
      </c>
      <c r="F128" s="22">
        <v>60</v>
      </c>
      <c r="G128" s="22">
        <v>61</v>
      </c>
      <c r="H128" s="22">
        <v>62</v>
      </c>
      <c r="I128" s="22">
        <v>63</v>
      </c>
      <c r="J128" s="22">
        <v>64</v>
      </c>
      <c r="K128" s="22">
        <v>65</v>
      </c>
      <c r="L128" s="22">
        <v>66</v>
      </c>
      <c r="M128" s="22">
        <v>67</v>
      </c>
      <c r="N128" s="22">
        <v>68</v>
      </c>
      <c r="O128" s="22">
        <v>69</v>
      </c>
      <c r="P128" s="22">
        <v>70</v>
      </c>
      <c r="Q128" s="22">
        <v>71</v>
      </c>
      <c r="R128" s="22">
        <v>72</v>
      </c>
      <c r="S128" s="22">
        <v>73</v>
      </c>
      <c r="T128" s="22">
        <v>74</v>
      </c>
      <c r="U128" s="22">
        <v>75</v>
      </c>
      <c r="V128" s="22">
        <v>76</v>
      </c>
      <c r="W128" s="22">
        <v>77</v>
      </c>
      <c r="X128" s="22">
        <v>78</v>
      </c>
      <c r="Y128" s="22">
        <v>79</v>
      </c>
      <c r="Z128" s="22">
        <v>80</v>
      </c>
      <c r="AA128" s="22">
        <v>81</v>
      </c>
      <c r="AB128" s="22">
        <v>82</v>
      </c>
      <c r="AC128" s="22">
        <v>83</v>
      </c>
      <c r="AD128" s="22">
        <v>84</v>
      </c>
      <c r="AE128" s="22">
        <v>85</v>
      </c>
      <c r="AF128" s="22">
        <v>86</v>
      </c>
      <c r="AG128" s="22">
        <v>87</v>
      </c>
      <c r="AH128" s="22">
        <v>88</v>
      </c>
      <c r="AI128" s="22">
        <v>89</v>
      </c>
      <c r="AJ128" s="22">
        <v>90</v>
      </c>
      <c r="AK128" s="22">
        <v>91</v>
      </c>
      <c r="AL128" s="22">
        <v>92</v>
      </c>
      <c r="AM128" s="22">
        <v>93</v>
      </c>
      <c r="AN128" s="22">
        <v>94</v>
      </c>
      <c r="AO128" s="22">
        <v>95</v>
      </c>
      <c r="AP128" s="22">
        <v>96</v>
      </c>
      <c r="AQ128" s="22">
        <v>97</v>
      </c>
      <c r="AR128" s="22">
        <v>98</v>
      </c>
      <c r="AS128" s="22">
        <v>99</v>
      </c>
      <c r="AT128" s="22">
        <v>100</v>
      </c>
      <c r="AU128" s="22"/>
    </row>
    <row r="129" spans="1:56" x14ac:dyDescent="0.2">
      <c r="A129" s="23">
        <v>4.9000000000000002E-2</v>
      </c>
      <c r="B129" s="23">
        <v>0.05</v>
      </c>
      <c r="C129" s="23">
        <v>5.0999999999999997E-2</v>
      </c>
      <c r="D129" s="23">
        <v>5.1999999999999998E-2</v>
      </c>
      <c r="E129" s="23">
        <v>5.2999999999999999E-2</v>
      </c>
      <c r="F129" s="23">
        <v>5.3999999999999999E-2</v>
      </c>
      <c r="G129" s="23">
        <v>5.6000000000000001E-2</v>
      </c>
      <c r="H129" s="23">
        <v>5.8000000000000003E-2</v>
      </c>
      <c r="I129" s="23">
        <v>0.06</v>
      </c>
      <c r="J129" s="23">
        <v>6.2E-2</v>
      </c>
      <c r="K129" s="23">
        <v>6.4000000000000001E-2</v>
      </c>
      <c r="L129" s="23">
        <v>6.4500000000000002E-2</v>
      </c>
      <c r="M129" s="23">
        <v>6.5000000000000002E-2</v>
      </c>
      <c r="N129" s="23">
        <v>6.5500000000000003E-2</v>
      </c>
      <c r="O129" s="23">
        <v>6.6000000000000003E-2</v>
      </c>
      <c r="P129" s="23">
        <v>6.6500000000000004E-2</v>
      </c>
      <c r="Q129" s="23">
        <v>6.7500000000000004E-2</v>
      </c>
      <c r="R129" s="23">
        <v>6.8500000000000005E-2</v>
      </c>
      <c r="S129" s="23">
        <v>7.0499999999999993E-2</v>
      </c>
      <c r="T129" s="23">
        <v>7.1999999999999995E-2</v>
      </c>
      <c r="U129" s="23">
        <v>7.3499999999999996E-2</v>
      </c>
      <c r="V129" s="23">
        <v>7.3499999999999996E-2</v>
      </c>
      <c r="W129" s="23">
        <v>7.3499999999999996E-2</v>
      </c>
      <c r="X129" s="23">
        <v>7.3499999999999996E-2</v>
      </c>
      <c r="Y129" s="23">
        <v>7.3499999999999996E-2</v>
      </c>
      <c r="Z129" s="23">
        <v>7.3499999999999996E-2</v>
      </c>
      <c r="AA129" s="23">
        <v>7.3499999999999996E-2</v>
      </c>
      <c r="AB129" s="23">
        <v>7.3499999999999996E-2</v>
      </c>
      <c r="AC129" s="23">
        <v>7.3499999999999996E-2</v>
      </c>
      <c r="AD129" s="23">
        <v>7.3499999999999996E-2</v>
      </c>
      <c r="AE129" s="23">
        <v>7.3499999999999996E-2</v>
      </c>
      <c r="AF129" s="23">
        <v>7.3499999999999996E-2</v>
      </c>
      <c r="AG129" s="23">
        <v>7.3499999999999996E-2</v>
      </c>
      <c r="AH129" s="23">
        <v>7.3499999999999996E-2</v>
      </c>
      <c r="AI129" s="23">
        <v>7.3499999999999996E-2</v>
      </c>
      <c r="AJ129" s="23">
        <v>7.3499999999999996E-2</v>
      </c>
      <c r="AK129" s="23">
        <v>7.3499999999999996E-2</v>
      </c>
      <c r="AL129" s="23">
        <v>7.3499999999999996E-2</v>
      </c>
      <c r="AM129" s="23">
        <v>7.3499999999999996E-2</v>
      </c>
      <c r="AN129" s="23">
        <v>7.3499999999999996E-2</v>
      </c>
      <c r="AO129" s="23">
        <v>7.3499999999999996E-2</v>
      </c>
      <c r="AP129" s="23">
        <v>7.3499999999999996E-2</v>
      </c>
      <c r="AQ129" s="23">
        <v>7.3499999999999996E-2</v>
      </c>
      <c r="AR129" s="23">
        <v>7.3499999999999996E-2</v>
      </c>
      <c r="AS129" s="23">
        <v>7.3499999999999996E-2</v>
      </c>
      <c r="AT129" s="23">
        <v>7.3499999999999996E-2</v>
      </c>
      <c r="AU129" s="23"/>
    </row>
    <row r="130" spans="1:56" s="28" customFormat="1" x14ac:dyDescent="0.2">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row>
    <row r="131" spans="1:56" s="24" customFormat="1" x14ac:dyDescent="0.2">
      <c r="A131" s="24" t="s">
        <v>496</v>
      </c>
    </row>
    <row r="132" spans="1:56" x14ac:dyDescent="0.2">
      <c r="A132" s="22">
        <v>50</v>
      </c>
      <c r="B132" s="22">
        <v>51</v>
      </c>
      <c r="C132" s="22">
        <v>52</v>
      </c>
      <c r="D132" s="22">
        <v>53</v>
      </c>
      <c r="E132" s="22">
        <v>54</v>
      </c>
      <c r="F132" s="22">
        <v>55</v>
      </c>
      <c r="G132" s="22">
        <v>56</v>
      </c>
      <c r="H132" s="22">
        <v>57</v>
      </c>
      <c r="I132" s="22">
        <v>58</v>
      </c>
      <c r="J132" s="22">
        <v>59</v>
      </c>
      <c r="K132" s="22">
        <v>60</v>
      </c>
      <c r="L132" s="22">
        <v>61</v>
      </c>
      <c r="M132" s="22">
        <v>62</v>
      </c>
      <c r="N132" s="22">
        <v>63</v>
      </c>
      <c r="O132" s="22">
        <v>64</v>
      </c>
      <c r="P132" s="22">
        <v>65</v>
      </c>
      <c r="Q132" s="22">
        <v>66</v>
      </c>
      <c r="R132" s="22">
        <v>67</v>
      </c>
      <c r="S132" s="22">
        <v>68</v>
      </c>
      <c r="T132" s="22">
        <v>69</v>
      </c>
      <c r="U132" s="22">
        <v>70</v>
      </c>
      <c r="V132" s="22">
        <v>71</v>
      </c>
      <c r="W132" s="22">
        <v>72</v>
      </c>
      <c r="X132" s="22">
        <v>73</v>
      </c>
      <c r="Y132" s="22">
        <v>74</v>
      </c>
      <c r="Z132" s="22">
        <v>75</v>
      </c>
      <c r="AA132" s="22">
        <v>76</v>
      </c>
      <c r="AB132" s="22">
        <v>77</v>
      </c>
      <c r="AC132" s="22">
        <v>78</v>
      </c>
      <c r="AD132" s="22">
        <v>79</v>
      </c>
      <c r="AE132" s="22">
        <v>80</v>
      </c>
      <c r="AF132" s="22">
        <v>81</v>
      </c>
      <c r="AG132" s="22">
        <v>82</v>
      </c>
      <c r="AH132" s="22">
        <v>83</v>
      </c>
      <c r="AI132" s="22">
        <v>84</v>
      </c>
      <c r="AJ132" s="22">
        <v>85</v>
      </c>
      <c r="AK132" s="22">
        <v>86</v>
      </c>
      <c r="AL132" s="22">
        <v>87</v>
      </c>
      <c r="AM132" s="22">
        <v>88</v>
      </c>
      <c r="AN132" s="22">
        <v>89</v>
      </c>
      <c r="AO132" s="22">
        <v>90</v>
      </c>
      <c r="AP132" s="22">
        <v>91</v>
      </c>
      <c r="AQ132" s="22">
        <v>92</v>
      </c>
      <c r="AR132" s="22">
        <v>93</v>
      </c>
      <c r="AS132" s="22">
        <v>94</v>
      </c>
      <c r="AT132" s="22">
        <v>95</v>
      </c>
      <c r="AU132" s="22">
        <v>96</v>
      </c>
      <c r="AV132" s="22">
        <v>97</v>
      </c>
      <c r="AW132" s="22">
        <v>98</v>
      </c>
      <c r="AX132" s="22">
        <v>99</v>
      </c>
      <c r="AY132" s="22">
        <v>100</v>
      </c>
    </row>
    <row r="133" spans="1:56" x14ac:dyDescent="0.2">
      <c r="A133" s="23">
        <v>6.0999999999999999E-2</v>
      </c>
      <c r="B133" s="23">
        <v>6.0999999999999999E-2</v>
      </c>
      <c r="C133" s="23">
        <v>6.0999999999999999E-2</v>
      </c>
      <c r="D133" s="23">
        <v>6.0999999999999999E-2</v>
      </c>
      <c r="E133" s="23">
        <v>6.0999999999999999E-2</v>
      </c>
      <c r="F133" s="23">
        <v>6.0999999999999999E-2</v>
      </c>
      <c r="G133" s="23">
        <v>6.0999999999999999E-2</v>
      </c>
      <c r="H133" s="23">
        <v>6.0999999999999999E-2</v>
      </c>
      <c r="I133" s="23">
        <v>6.0999999999999999E-2</v>
      </c>
      <c r="J133" s="23">
        <v>6.0999999999999999E-2</v>
      </c>
      <c r="K133" s="23">
        <v>6.6000000000000003E-2</v>
      </c>
      <c r="L133" s="23">
        <v>6.6000000000000003E-2</v>
      </c>
      <c r="M133" s="23">
        <v>6.6000000000000003E-2</v>
      </c>
      <c r="N133" s="23">
        <v>6.6000000000000003E-2</v>
      </c>
      <c r="O133" s="23">
        <v>6.6000000000000003E-2</v>
      </c>
      <c r="P133" s="23">
        <v>7.1999999999999995E-2</v>
      </c>
      <c r="Q133" s="23">
        <v>7.1999999999999995E-2</v>
      </c>
      <c r="R133" s="23">
        <v>7.1999999999999995E-2</v>
      </c>
      <c r="S133" s="23">
        <v>7.1999999999999995E-2</v>
      </c>
      <c r="T133" s="23">
        <v>7.1999999999999995E-2</v>
      </c>
      <c r="U133" s="23">
        <v>7.5999999999999998E-2</v>
      </c>
      <c r="V133" s="23">
        <v>7.5999999999999998E-2</v>
      </c>
      <c r="W133" s="23">
        <v>7.8E-2</v>
      </c>
      <c r="X133" s="23">
        <v>7.8E-2</v>
      </c>
      <c r="Y133" s="23">
        <v>7.8E-2</v>
      </c>
      <c r="Z133" s="23">
        <v>8.2500000000000004E-2</v>
      </c>
      <c r="AA133" s="23">
        <v>8.2500000000000004E-2</v>
      </c>
      <c r="AB133" s="23">
        <v>8.2500000000000004E-2</v>
      </c>
      <c r="AC133" s="23">
        <v>8.2500000000000004E-2</v>
      </c>
      <c r="AD133" s="23">
        <v>8.2500000000000004E-2</v>
      </c>
      <c r="AE133" s="23">
        <v>8.2500000000000004E-2</v>
      </c>
      <c r="AF133" s="23">
        <v>8.2500000000000004E-2</v>
      </c>
      <c r="AG133" s="23">
        <v>8.2500000000000004E-2</v>
      </c>
      <c r="AH133" s="23">
        <v>8.2500000000000004E-2</v>
      </c>
      <c r="AI133" s="23">
        <v>8.2500000000000004E-2</v>
      </c>
      <c r="AJ133" s="23">
        <v>8.2500000000000004E-2</v>
      </c>
      <c r="AK133" s="23">
        <v>8.2500000000000004E-2</v>
      </c>
      <c r="AL133" s="23">
        <v>8.2500000000000004E-2</v>
      </c>
      <c r="AM133" s="23">
        <v>8.2500000000000004E-2</v>
      </c>
      <c r="AN133" s="23">
        <v>8.2500000000000004E-2</v>
      </c>
      <c r="AO133" s="23">
        <v>8.2500000000000004E-2</v>
      </c>
      <c r="AP133" s="23">
        <v>8.2500000000000004E-2</v>
      </c>
      <c r="AQ133" s="23">
        <v>8.2500000000000004E-2</v>
      </c>
      <c r="AR133" s="23">
        <v>8.2500000000000004E-2</v>
      </c>
      <c r="AS133" s="23">
        <v>8.2500000000000004E-2</v>
      </c>
      <c r="AT133" s="23">
        <v>8.2500000000000004E-2</v>
      </c>
      <c r="AU133" s="23">
        <v>8.2500000000000004E-2</v>
      </c>
      <c r="AV133" s="23">
        <v>8.2500000000000004E-2</v>
      </c>
      <c r="AW133" s="23">
        <v>8.2500000000000004E-2</v>
      </c>
      <c r="AX133" s="23">
        <v>8.2500000000000004E-2</v>
      </c>
      <c r="AY133" s="23">
        <v>8.2500000000000004E-2</v>
      </c>
    </row>
    <row r="134" spans="1:56" s="28" customFormat="1" x14ac:dyDescent="0.2">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row>
    <row r="135" spans="1:56" s="24" customFormat="1" x14ac:dyDescent="0.2">
      <c r="A135" s="24" t="s">
        <v>348</v>
      </c>
    </row>
    <row r="136" spans="1:56" x14ac:dyDescent="0.2">
      <c r="A136" s="22">
        <v>50</v>
      </c>
      <c r="B136" s="22">
        <v>51</v>
      </c>
      <c r="C136" s="22">
        <v>52</v>
      </c>
      <c r="D136" s="22">
        <v>53</v>
      </c>
      <c r="E136" s="22">
        <v>54</v>
      </c>
      <c r="F136" s="22">
        <v>55</v>
      </c>
      <c r="G136" s="22">
        <v>56</v>
      </c>
      <c r="H136" s="22">
        <v>57</v>
      </c>
      <c r="I136" s="22">
        <v>58</v>
      </c>
      <c r="J136" s="22">
        <v>59</v>
      </c>
      <c r="K136" s="22">
        <v>60</v>
      </c>
      <c r="L136" s="22">
        <v>61</v>
      </c>
      <c r="M136" s="22">
        <v>62</v>
      </c>
      <c r="N136" s="22">
        <v>63</v>
      </c>
      <c r="O136" s="22">
        <v>64</v>
      </c>
      <c r="P136" s="22">
        <v>65</v>
      </c>
      <c r="Q136" s="22">
        <v>66</v>
      </c>
      <c r="R136" s="22">
        <v>67</v>
      </c>
      <c r="S136" s="22">
        <v>68</v>
      </c>
      <c r="T136" s="22">
        <v>69</v>
      </c>
      <c r="U136" s="22">
        <v>70</v>
      </c>
      <c r="V136" s="22">
        <v>71</v>
      </c>
      <c r="W136" s="22">
        <v>72</v>
      </c>
      <c r="X136" s="22">
        <v>73</v>
      </c>
      <c r="Y136" s="22">
        <v>74</v>
      </c>
      <c r="Z136" s="22">
        <v>75</v>
      </c>
      <c r="AA136" s="22">
        <v>76</v>
      </c>
      <c r="AB136" s="22">
        <v>77</v>
      </c>
      <c r="AC136" s="22">
        <v>78</v>
      </c>
      <c r="AD136" s="22">
        <v>79</v>
      </c>
      <c r="AE136" s="22">
        <v>80</v>
      </c>
      <c r="AF136" s="22">
        <v>81</v>
      </c>
      <c r="AG136" s="22">
        <v>82</v>
      </c>
      <c r="AH136" s="22">
        <v>83</v>
      </c>
      <c r="AI136" s="22">
        <v>84</v>
      </c>
      <c r="AJ136" s="22">
        <v>85</v>
      </c>
      <c r="AK136" s="22">
        <v>86</v>
      </c>
      <c r="AL136" s="22">
        <v>87</v>
      </c>
      <c r="AM136" s="22">
        <v>88</v>
      </c>
      <c r="AN136" s="22">
        <v>89</v>
      </c>
      <c r="AO136" s="22">
        <v>90</v>
      </c>
      <c r="AP136" s="22">
        <v>91</v>
      </c>
      <c r="AQ136" s="22">
        <v>92</v>
      </c>
      <c r="AR136" s="22">
        <v>93</v>
      </c>
      <c r="AS136" s="22">
        <v>94</v>
      </c>
      <c r="AT136" s="22">
        <v>95</v>
      </c>
      <c r="AU136" s="22">
        <v>96</v>
      </c>
      <c r="AV136" s="22">
        <v>97</v>
      </c>
      <c r="AW136" s="22">
        <v>98</v>
      </c>
      <c r="AX136" s="22">
        <v>99</v>
      </c>
      <c r="AY136" s="22">
        <v>100</v>
      </c>
    </row>
    <row r="137" spans="1:56" x14ac:dyDescent="0.2">
      <c r="A137" s="23">
        <v>5.6500000000000002E-2</v>
      </c>
      <c r="B137" s="23">
        <v>5.6500000000000002E-2</v>
      </c>
      <c r="C137" s="23">
        <v>5.6500000000000002E-2</v>
      </c>
      <c r="D137" s="23">
        <v>5.6500000000000002E-2</v>
      </c>
      <c r="E137" s="23">
        <v>5.6500000000000002E-2</v>
      </c>
      <c r="F137" s="23">
        <v>5.6500000000000002E-2</v>
      </c>
      <c r="G137" s="23">
        <v>5.6500000000000002E-2</v>
      </c>
      <c r="H137" s="23">
        <v>5.6500000000000002E-2</v>
      </c>
      <c r="I137" s="23">
        <v>5.6500000000000002E-2</v>
      </c>
      <c r="J137" s="23">
        <v>5.6500000000000002E-2</v>
      </c>
      <c r="K137" s="23">
        <v>6.1499999999999999E-2</v>
      </c>
      <c r="L137" s="23">
        <v>6.1499999999999999E-2</v>
      </c>
      <c r="M137" s="23">
        <v>6.1499999999999999E-2</v>
      </c>
      <c r="N137" s="23">
        <v>6.1499999999999999E-2</v>
      </c>
      <c r="O137" s="23">
        <v>6.1499999999999999E-2</v>
      </c>
      <c r="P137" s="23">
        <v>6.7500000000000004E-2</v>
      </c>
      <c r="Q137" s="23">
        <v>6.7500000000000004E-2</v>
      </c>
      <c r="R137" s="23">
        <v>6.7500000000000004E-2</v>
      </c>
      <c r="S137" s="23">
        <v>6.7500000000000004E-2</v>
      </c>
      <c r="T137" s="23">
        <v>6.7500000000000004E-2</v>
      </c>
      <c r="U137" s="23">
        <v>7.1499999999999994E-2</v>
      </c>
      <c r="V137" s="23">
        <v>7.1499999999999994E-2</v>
      </c>
      <c r="W137" s="23">
        <v>7.3499999999999996E-2</v>
      </c>
      <c r="X137" s="23">
        <v>7.3499999999999996E-2</v>
      </c>
      <c r="Y137" s="23">
        <v>7.3499999999999996E-2</v>
      </c>
      <c r="Z137" s="23">
        <v>7.8E-2</v>
      </c>
      <c r="AA137" s="23">
        <v>7.8E-2</v>
      </c>
      <c r="AB137" s="23">
        <v>7.8E-2</v>
      </c>
      <c r="AC137" s="23">
        <v>7.8E-2</v>
      </c>
      <c r="AD137" s="23">
        <v>7.8E-2</v>
      </c>
      <c r="AE137" s="23">
        <v>7.8E-2</v>
      </c>
      <c r="AF137" s="23">
        <v>7.8E-2</v>
      </c>
      <c r="AG137" s="23">
        <v>7.8E-2</v>
      </c>
      <c r="AH137" s="23">
        <v>7.8E-2</v>
      </c>
      <c r="AI137" s="23">
        <v>7.8E-2</v>
      </c>
      <c r="AJ137" s="23">
        <v>7.8E-2</v>
      </c>
      <c r="AK137" s="23">
        <v>7.8E-2</v>
      </c>
      <c r="AL137" s="23">
        <v>7.8E-2</v>
      </c>
      <c r="AM137" s="23">
        <v>7.8E-2</v>
      </c>
      <c r="AN137" s="23">
        <v>7.8E-2</v>
      </c>
      <c r="AO137" s="23">
        <v>7.8E-2</v>
      </c>
      <c r="AP137" s="23">
        <v>7.8E-2</v>
      </c>
      <c r="AQ137" s="23">
        <v>7.8E-2</v>
      </c>
      <c r="AR137" s="23">
        <v>7.8E-2</v>
      </c>
      <c r="AS137" s="23">
        <v>7.8E-2</v>
      </c>
      <c r="AT137" s="23">
        <v>7.8E-2</v>
      </c>
      <c r="AU137" s="23">
        <v>7.8E-2</v>
      </c>
      <c r="AV137" s="23">
        <v>7.8E-2</v>
      </c>
      <c r="AW137" s="23">
        <v>7.8E-2</v>
      </c>
      <c r="AX137" s="23">
        <v>7.8E-2</v>
      </c>
      <c r="AY137" s="23">
        <v>7.8E-2</v>
      </c>
    </row>
    <row r="138" spans="1:56" s="28" customFormat="1" x14ac:dyDescent="0.2">
      <c r="A138" s="29"/>
      <c r="B138" s="184"/>
      <c r="C138" s="29"/>
      <c r="D138" s="29"/>
    </row>
    <row r="139" spans="1:56" s="24" customFormat="1" x14ac:dyDescent="0.2">
      <c r="A139" s="24" t="s">
        <v>525</v>
      </c>
    </row>
    <row r="140" spans="1:56" x14ac:dyDescent="0.2">
      <c r="A140" s="22">
        <v>45</v>
      </c>
      <c r="B140" s="22">
        <v>46</v>
      </c>
      <c r="C140" s="22">
        <v>47</v>
      </c>
      <c r="D140" s="22">
        <v>48</v>
      </c>
      <c r="E140" s="22">
        <v>49</v>
      </c>
      <c r="F140" s="22">
        <v>50</v>
      </c>
      <c r="G140" s="22">
        <v>51</v>
      </c>
      <c r="H140" s="22">
        <v>52</v>
      </c>
      <c r="I140" s="22">
        <v>53</v>
      </c>
      <c r="J140" s="22">
        <v>54</v>
      </c>
      <c r="K140" s="22">
        <v>55</v>
      </c>
      <c r="L140" s="22">
        <v>56</v>
      </c>
      <c r="M140" s="22">
        <v>57</v>
      </c>
      <c r="N140" s="22">
        <v>58</v>
      </c>
      <c r="O140" s="22">
        <v>59</v>
      </c>
      <c r="P140" s="22">
        <v>60</v>
      </c>
      <c r="Q140" s="22">
        <v>61</v>
      </c>
      <c r="R140" s="22">
        <v>62</v>
      </c>
      <c r="S140" s="22">
        <v>63</v>
      </c>
      <c r="T140" s="22">
        <v>64</v>
      </c>
      <c r="U140" s="22">
        <v>65</v>
      </c>
      <c r="V140" s="22">
        <v>66</v>
      </c>
      <c r="W140" s="22">
        <v>67</v>
      </c>
      <c r="X140" s="22">
        <v>68</v>
      </c>
      <c r="Y140" s="22">
        <v>69</v>
      </c>
      <c r="Z140" s="22">
        <v>70</v>
      </c>
      <c r="AA140" s="22">
        <v>71</v>
      </c>
      <c r="AB140" s="22">
        <v>72</v>
      </c>
      <c r="AC140" s="22">
        <v>73</v>
      </c>
      <c r="AD140" s="22">
        <v>74</v>
      </c>
      <c r="AE140" s="22">
        <v>75</v>
      </c>
      <c r="AF140" s="22">
        <v>76</v>
      </c>
      <c r="AG140" s="22">
        <v>77</v>
      </c>
      <c r="AH140" s="22">
        <v>78</v>
      </c>
      <c r="AI140" s="22">
        <v>79</v>
      </c>
      <c r="AJ140" s="22">
        <v>80</v>
      </c>
      <c r="AK140" s="22">
        <v>81</v>
      </c>
      <c r="AL140" s="22">
        <v>82</v>
      </c>
      <c r="AM140" s="22">
        <v>83</v>
      </c>
      <c r="AN140" s="22">
        <v>84</v>
      </c>
      <c r="AO140" s="22">
        <v>85</v>
      </c>
      <c r="AP140" s="22">
        <v>86</v>
      </c>
      <c r="AQ140" s="22">
        <v>87</v>
      </c>
      <c r="AR140" s="22">
        <v>88</v>
      </c>
      <c r="AS140" s="22">
        <v>89</v>
      </c>
      <c r="AT140" s="22">
        <v>90</v>
      </c>
      <c r="AU140" s="22">
        <v>91</v>
      </c>
      <c r="AV140" s="22">
        <v>92</v>
      </c>
      <c r="AW140" s="22">
        <v>93</v>
      </c>
      <c r="AX140" s="22">
        <v>94</v>
      </c>
      <c r="AY140" s="22">
        <v>95</v>
      </c>
      <c r="AZ140" s="22">
        <v>96</v>
      </c>
      <c r="BA140" s="22">
        <v>97</v>
      </c>
      <c r="BB140" s="22">
        <v>98</v>
      </c>
      <c r="BC140" s="22">
        <v>99</v>
      </c>
      <c r="BD140" s="22">
        <v>100</v>
      </c>
    </row>
    <row r="141" spans="1:56" x14ac:dyDescent="0.2">
      <c r="A141" s="23">
        <v>5.6000000000000001E-2</v>
      </c>
      <c r="B141" s="23">
        <v>5.6000000000000001E-2</v>
      </c>
      <c r="C141" s="23">
        <v>5.6000000000000001E-2</v>
      </c>
      <c r="D141" s="23">
        <v>5.6000000000000001E-2</v>
      </c>
      <c r="E141" s="23">
        <v>5.6000000000000001E-2</v>
      </c>
      <c r="F141" s="23">
        <v>5.6000000000000001E-2</v>
      </c>
      <c r="G141" s="23">
        <v>5.7000000000000002E-2</v>
      </c>
      <c r="H141" s="23">
        <v>5.8000000000000003E-2</v>
      </c>
      <c r="I141" s="23">
        <v>5.9000000000000004E-2</v>
      </c>
      <c r="J141" s="23">
        <v>0.06</v>
      </c>
      <c r="K141" s="23">
        <v>6.0999999999999999E-2</v>
      </c>
      <c r="L141" s="23">
        <v>6.2E-2</v>
      </c>
      <c r="M141" s="23">
        <v>6.3E-2</v>
      </c>
      <c r="N141" s="23">
        <v>6.4000000000000001E-2</v>
      </c>
      <c r="O141" s="23">
        <v>6.5000000000000002E-2</v>
      </c>
      <c r="P141" s="23">
        <v>6.6000000000000003E-2</v>
      </c>
      <c r="Q141" s="23">
        <v>6.7500000000000004E-2</v>
      </c>
      <c r="R141" s="23">
        <v>6.9000000000000006E-2</v>
      </c>
      <c r="S141" s="23">
        <v>7.0499999999999993E-2</v>
      </c>
      <c r="T141" s="23">
        <v>7.1999999999999995E-2</v>
      </c>
      <c r="U141" s="23">
        <v>7.2999999999999995E-2</v>
      </c>
      <c r="V141" s="23">
        <v>7.3999999999999996E-2</v>
      </c>
      <c r="W141" s="23">
        <v>7.4999999999999997E-2</v>
      </c>
      <c r="X141" s="23">
        <v>7.5999999999999998E-2</v>
      </c>
      <c r="Y141" s="23">
        <v>7.6999999999999999E-2</v>
      </c>
      <c r="Z141" s="23">
        <v>7.8E-2</v>
      </c>
      <c r="AA141" s="23">
        <v>7.9000000000000001E-2</v>
      </c>
      <c r="AB141" s="23">
        <v>0.08</v>
      </c>
      <c r="AC141" s="23">
        <v>8.1000000000000003E-2</v>
      </c>
      <c r="AD141" s="23">
        <v>8.2000000000000003E-2</v>
      </c>
      <c r="AE141" s="23">
        <v>8.3000000000000004E-2</v>
      </c>
      <c r="AF141" s="23">
        <v>8.4000000000000005E-2</v>
      </c>
      <c r="AG141" s="23">
        <v>8.5000000000000006E-2</v>
      </c>
      <c r="AH141" s="23">
        <v>8.5999999999999993E-2</v>
      </c>
      <c r="AI141" s="23">
        <v>8.6999999999999994E-2</v>
      </c>
      <c r="AJ141" s="23">
        <v>8.7999999999999995E-2</v>
      </c>
      <c r="AK141" s="23">
        <v>8.7999999999999995E-2</v>
      </c>
      <c r="AL141" s="23">
        <v>8.7999999999999995E-2</v>
      </c>
      <c r="AM141" s="23">
        <v>8.7999999999999995E-2</v>
      </c>
      <c r="AN141" s="23">
        <v>8.7999999999999995E-2</v>
      </c>
      <c r="AO141" s="23">
        <v>8.7999999999999995E-2</v>
      </c>
      <c r="AP141" s="23">
        <v>8.7999999999999995E-2</v>
      </c>
      <c r="AQ141" s="23">
        <v>8.7999999999999995E-2</v>
      </c>
      <c r="AR141" s="23">
        <v>8.7999999999999995E-2</v>
      </c>
      <c r="AS141" s="23">
        <v>8.7999999999999995E-2</v>
      </c>
      <c r="AT141" s="23">
        <v>8.7999999999999995E-2</v>
      </c>
      <c r="AU141" s="23">
        <v>8.7999999999999995E-2</v>
      </c>
      <c r="AV141" s="23">
        <v>8.7999999999999995E-2</v>
      </c>
      <c r="AW141" s="23">
        <v>8.7999999999999995E-2</v>
      </c>
      <c r="AX141" s="23">
        <v>8.7999999999999995E-2</v>
      </c>
      <c r="AY141" s="23">
        <v>8.7999999999999995E-2</v>
      </c>
      <c r="AZ141" s="23">
        <v>8.7999999999999995E-2</v>
      </c>
      <c r="BA141" s="23">
        <v>8.7999999999999995E-2</v>
      </c>
      <c r="BB141" s="23">
        <v>8.7999999999999995E-2</v>
      </c>
      <c r="BC141" s="23">
        <v>8.7999999999999995E-2</v>
      </c>
      <c r="BD141" s="23">
        <v>8.7999999999999995E-2</v>
      </c>
    </row>
    <row r="142" spans="1:56" x14ac:dyDescent="0.2">
      <c r="A142" s="22">
        <v>45</v>
      </c>
      <c r="B142" s="22">
        <v>46</v>
      </c>
      <c r="C142" s="22">
        <v>47</v>
      </c>
      <c r="D142" s="22">
        <v>48</v>
      </c>
      <c r="E142" s="22">
        <v>49</v>
      </c>
      <c r="F142" s="22">
        <v>50</v>
      </c>
      <c r="G142" s="22">
        <v>51</v>
      </c>
      <c r="H142" s="22">
        <v>52</v>
      </c>
      <c r="I142" s="22">
        <v>53</v>
      </c>
      <c r="J142" s="22">
        <v>54</v>
      </c>
      <c r="K142" s="22">
        <v>55</v>
      </c>
      <c r="L142" s="22">
        <v>56</v>
      </c>
      <c r="M142" s="22">
        <v>57</v>
      </c>
      <c r="N142" s="22">
        <v>58</v>
      </c>
      <c r="O142" s="22">
        <v>59</v>
      </c>
      <c r="P142" s="22">
        <v>60</v>
      </c>
      <c r="Q142" s="22">
        <v>61</v>
      </c>
      <c r="R142" s="22">
        <v>62</v>
      </c>
      <c r="S142" s="22">
        <v>63</v>
      </c>
      <c r="T142" s="22">
        <v>64</v>
      </c>
      <c r="U142" s="22">
        <v>65</v>
      </c>
      <c r="V142" s="22">
        <v>66</v>
      </c>
      <c r="W142" s="22">
        <v>67</v>
      </c>
      <c r="X142" s="22">
        <v>68</v>
      </c>
      <c r="Y142" s="22">
        <v>69</v>
      </c>
      <c r="Z142" s="22">
        <v>70</v>
      </c>
      <c r="AA142" s="22">
        <v>71</v>
      </c>
      <c r="AB142" s="22">
        <v>72</v>
      </c>
      <c r="AC142" s="22">
        <v>73</v>
      </c>
      <c r="AD142" s="22">
        <v>74</v>
      </c>
      <c r="AE142" s="22">
        <v>75</v>
      </c>
      <c r="AF142" s="22">
        <v>76</v>
      </c>
      <c r="AG142" s="22">
        <v>77</v>
      </c>
      <c r="AH142" s="22">
        <v>78</v>
      </c>
      <c r="AI142" s="22">
        <v>79</v>
      </c>
      <c r="AJ142" s="22">
        <v>80</v>
      </c>
      <c r="AK142" s="22">
        <v>80</v>
      </c>
      <c r="AL142" s="22">
        <v>80</v>
      </c>
      <c r="AM142" s="22">
        <v>80</v>
      </c>
      <c r="AN142" s="22">
        <v>80</v>
      </c>
      <c r="AO142" s="22">
        <v>80</v>
      </c>
      <c r="AP142" s="22">
        <v>80</v>
      </c>
      <c r="AQ142" s="22">
        <v>80</v>
      </c>
      <c r="AR142" s="22">
        <v>80</v>
      </c>
      <c r="AS142" s="22">
        <v>80</v>
      </c>
      <c r="AT142" s="22">
        <v>80</v>
      </c>
      <c r="AU142" s="22">
        <v>80</v>
      </c>
      <c r="AV142" s="22">
        <v>80</v>
      </c>
      <c r="AW142" s="22">
        <v>80</v>
      </c>
      <c r="AX142" s="22">
        <v>80</v>
      </c>
      <c r="AY142" s="22">
        <v>80</v>
      </c>
      <c r="AZ142" s="22">
        <v>80</v>
      </c>
      <c r="BA142" s="22">
        <v>80</v>
      </c>
      <c r="BB142" s="22">
        <v>80</v>
      </c>
      <c r="BC142" s="22">
        <v>80</v>
      </c>
      <c r="BD142" s="22">
        <v>80</v>
      </c>
    </row>
    <row r="143" spans="1:56" x14ac:dyDescent="0.2">
      <c r="A143" s="23">
        <v>4.5000000000000005E-3</v>
      </c>
      <c r="B143" s="23">
        <v>4.5000000000000005E-3</v>
      </c>
      <c r="C143" s="23">
        <v>4.5000000000000005E-3</v>
      </c>
      <c r="D143" s="23">
        <v>4.5000000000000005E-3</v>
      </c>
      <c r="E143" s="23">
        <v>4.5000000000000005E-3</v>
      </c>
      <c r="F143" s="23">
        <v>4.5000000000000005E-3</v>
      </c>
      <c r="G143" s="23">
        <v>4.5000000000000005E-3</v>
      </c>
      <c r="H143" s="23">
        <v>4.5000000000000005E-3</v>
      </c>
      <c r="I143" s="23">
        <v>4.5000000000000005E-3</v>
      </c>
      <c r="J143" s="23">
        <v>4.5000000000000005E-3</v>
      </c>
      <c r="K143" s="23">
        <v>5.0000000000000001E-3</v>
      </c>
      <c r="L143" s="23">
        <v>5.0000000000000001E-3</v>
      </c>
      <c r="M143" s="23">
        <v>5.0000000000000001E-3</v>
      </c>
      <c r="N143" s="23">
        <v>5.0000000000000001E-3</v>
      </c>
      <c r="O143" s="23">
        <v>5.0000000000000001E-3</v>
      </c>
      <c r="P143" s="23">
        <v>5.5000000000000005E-3</v>
      </c>
      <c r="Q143" s="23">
        <v>5.5000000000000005E-3</v>
      </c>
      <c r="R143" s="23">
        <v>5.5000000000000005E-3</v>
      </c>
      <c r="S143" s="23">
        <v>5.5000000000000005E-3</v>
      </c>
      <c r="T143" s="23">
        <v>5.5000000000000005E-3</v>
      </c>
      <c r="U143" s="23">
        <v>6.0000000000000001E-3</v>
      </c>
      <c r="V143" s="23">
        <v>6.0000000000000001E-3</v>
      </c>
      <c r="W143" s="23">
        <v>6.0000000000000001E-3</v>
      </c>
      <c r="X143" s="23">
        <v>6.0000000000000001E-3</v>
      </c>
      <c r="Y143" s="23">
        <v>6.0000000000000001E-3</v>
      </c>
      <c r="Z143" s="23">
        <v>6.4999999999999997E-3</v>
      </c>
      <c r="AA143" s="23">
        <v>6.4999999999999997E-3</v>
      </c>
      <c r="AB143" s="23">
        <v>6.4999999999999997E-3</v>
      </c>
      <c r="AC143" s="23">
        <v>6.4999999999999997E-3</v>
      </c>
      <c r="AD143" s="23">
        <v>6.4999999999999997E-3</v>
      </c>
      <c r="AE143" s="23">
        <v>7.0000000000000001E-3</v>
      </c>
      <c r="AF143" s="23">
        <v>7.0000000000000001E-3</v>
      </c>
      <c r="AG143" s="23">
        <v>7.0000000000000001E-3</v>
      </c>
      <c r="AH143" s="23">
        <v>7.0000000000000001E-3</v>
      </c>
      <c r="AI143" s="23">
        <v>7.0000000000000001E-3</v>
      </c>
      <c r="AJ143" s="23">
        <v>7.4999999999999997E-3</v>
      </c>
      <c r="AK143" s="23">
        <v>7.4999999999999997E-3</v>
      </c>
      <c r="AL143" s="23">
        <v>7.4999999999999997E-3</v>
      </c>
      <c r="AM143" s="23">
        <v>7.4999999999999997E-3</v>
      </c>
      <c r="AN143" s="23">
        <v>7.4999999999999997E-3</v>
      </c>
      <c r="AO143" s="23">
        <v>7.4999999999999997E-3</v>
      </c>
      <c r="AP143" s="23">
        <v>7.4999999999999997E-3</v>
      </c>
      <c r="AQ143" s="23">
        <v>7.4999999999999997E-3</v>
      </c>
      <c r="AR143" s="23">
        <v>7.4999999999999997E-3</v>
      </c>
      <c r="AS143" s="23">
        <v>7.4999999999999997E-3</v>
      </c>
      <c r="AT143" s="23">
        <v>7.4999999999999997E-3</v>
      </c>
      <c r="AU143" s="23">
        <v>7.4999999999999997E-3</v>
      </c>
      <c r="AV143" s="23">
        <v>7.4999999999999997E-3</v>
      </c>
      <c r="AW143" s="23">
        <v>7.4999999999999997E-3</v>
      </c>
      <c r="AX143" s="23">
        <v>7.4999999999999997E-3</v>
      </c>
      <c r="AY143" s="23">
        <v>7.4999999999999997E-3</v>
      </c>
      <c r="AZ143" s="23">
        <v>7.4999999999999997E-3</v>
      </c>
      <c r="BA143" s="23">
        <v>7.4999999999999997E-3</v>
      </c>
      <c r="BB143" s="23">
        <v>7.4999999999999997E-3</v>
      </c>
      <c r="BC143" s="23">
        <v>7.4999999999999997E-3</v>
      </c>
      <c r="BD143" s="23">
        <v>7.4999999999999997E-3</v>
      </c>
    </row>
    <row r="144" spans="1:56" s="28" customFormat="1" x14ac:dyDescent="0.2">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29"/>
      <c r="AL144" s="29"/>
      <c r="AM144" s="29"/>
      <c r="AN144" s="29"/>
      <c r="AO144" s="29"/>
      <c r="AP144" s="29"/>
      <c r="AQ144" s="29"/>
      <c r="AR144" s="29"/>
      <c r="AS144" s="29"/>
      <c r="AT144" s="29"/>
      <c r="AU144" s="29"/>
    </row>
    <row r="145" spans="1:56" s="24" customFormat="1" x14ac:dyDescent="0.2">
      <c r="A145" s="24" t="s">
        <v>526</v>
      </c>
    </row>
    <row r="146" spans="1:56" x14ac:dyDescent="0.2">
      <c r="A146" s="22">
        <v>45</v>
      </c>
      <c r="B146" s="22">
        <v>46</v>
      </c>
      <c r="C146" s="22">
        <v>47</v>
      </c>
      <c r="D146" s="22">
        <v>48</v>
      </c>
      <c r="E146" s="22">
        <v>49</v>
      </c>
      <c r="F146" s="22">
        <v>50</v>
      </c>
      <c r="G146" s="22">
        <v>51</v>
      </c>
      <c r="H146" s="22">
        <v>52</v>
      </c>
      <c r="I146" s="22">
        <v>53</v>
      </c>
      <c r="J146" s="22">
        <v>54</v>
      </c>
      <c r="K146" s="22">
        <v>55</v>
      </c>
      <c r="L146" s="22">
        <v>56</v>
      </c>
      <c r="M146" s="22">
        <v>57</v>
      </c>
      <c r="N146" s="22">
        <v>58</v>
      </c>
      <c r="O146" s="22">
        <v>59</v>
      </c>
      <c r="P146" s="22">
        <v>60</v>
      </c>
      <c r="Q146" s="22">
        <v>61</v>
      </c>
      <c r="R146" s="22">
        <v>62</v>
      </c>
      <c r="S146" s="22">
        <v>63</v>
      </c>
      <c r="T146" s="22">
        <v>64</v>
      </c>
      <c r="U146" s="22">
        <v>65</v>
      </c>
      <c r="V146" s="22">
        <v>66</v>
      </c>
      <c r="W146" s="22">
        <v>67</v>
      </c>
      <c r="X146" s="22">
        <v>68</v>
      </c>
      <c r="Y146" s="22">
        <v>69</v>
      </c>
      <c r="Z146" s="22">
        <v>70</v>
      </c>
      <c r="AA146" s="22">
        <v>71</v>
      </c>
      <c r="AB146" s="22">
        <v>72</v>
      </c>
      <c r="AC146" s="22">
        <v>73</v>
      </c>
      <c r="AD146" s="22">
        <v>74</v>
      </c>
      <c r="AE146" s="22">
        <v>75</v>
      </c>
      <c r="AF146" s="22">
        <v>76</v>
      </c>
      <c r="AG146" s="22">
        <v>77</v>
      </c>
      <c r="AH146" s="22">
        <v>78</v>
      </c>
      <c r="AI146" s="22">
        <v>79</v>
      </c>
      <c r="AJ146" s="22">
        <v>80</v>
      </c>
      <c r="AK146" s="22">
        <v>81</v>
      </c>
      <c r="AL146" s="22">
        <v>82</v>
      </c>
      <c r="AM146" s="22">
        <v>83</v>
      </c>
      <c r="AN146" s="22">
        <v>84</v>
      </c>
      <c r="AO146" s="22">
        <v>85</v>
      </c>
      <c r="AP146" s="22">
        <v>86</v>
      </c>
      <c r="AQ146" s="22">
        <v>87</v>
      </c>
      <c r="AR146" s="22">
        <v>88</v>
      </c>
      <c r="AS146" s="22">
        <v>89</v>
      </c>
      <c r="AT146" s="22">
        <v>90</v>
      </c>
      <c r="AU146" s="22">
        <v>91</v>
      </c>
      <c r="AV146" s="22">
        <v>92</v>
      </c>
      <c r="AW146" s="22">
        <v>93</v>
      </c>
      <c r="AX146" s="22">
        <v>94</v>
      </c>
      <c r="AY146" s="22">
        <v>95</v>
      </c>
      <c r="AZ146" s="22">
        <v>96</v>
      </c>
      <c r="BA146" s="22">
        <v>97</v>
      </c>
      <c r="BB146" s="22">
        <v>98</v>
      </c>
      <c r="BC146" s="22">
        <v>99</v>
      </c>
      <c r="BD146" s="22">
        <v>100</v>
      </c>
    </row>
    <row r="147" spans="1:56" x14ac:dyDescent="0.2">
      <c r="A147" s="23">
        <v>4.9000000000000002E-2</v>
      </c>
      <c r="B147" s="23">
        <v>4.9000000000000002E-2</v>
      </c>
      <c r="C147" s="23">
        <v>4.9000000000000002E-2</v>
      </c>
      <c r="D147" s="23">
        <v>4.9000000000000002E-2</v>
      </c>
      <c r="E147" s="23">
        <v>4.9000000000000002E-2</v>
      </c>
      <c r="F147" s="23">
        <v>4.9000000000000002E-2</v>
      </c>
      <c r="G147" s="23">
        <v>0.05</v>
      </c>
      <c r="H147" s="23">
        <v>5.0999999999999997E-2</v>
      </c>
      <c r="I147" s="23">
        <v>5.1999999999999998E-2</v>
      </c>
      <c r="J147" s="23">
        <v>5.2999999999999999E-2</v>
      </c>
      <c r="K147" s="23">
        <v>5.3999999999999999E-2</v>
      </c>
      <c r="L147" s="23">
        <v>5.5E-2</v>
      </c>
      <c r="M147" s="23">
        <v>5.6000000000000001E-2</v>
      </c>
      <c r="N147" s="23">
        <v>5.7000000000000002E-2</v>
      </c>
      <c r="O147" s="23">
        <v>5.8000000000000003E-2</v>
      </c>
      <c r="P147" s="23">
        <v>5.8999999999999997E-2</v>
      </c>
      <c r="Q147" s="23">
        <v>6.0499999999999998E-2</v>
      </c>
      <c r="R147" s="23">
        <v>6.2E-2</v>
      </c>
      <c r="S147" s="23">
        <v>6.3500000000000001E-2</v>
      </c>
      <c r="T147" s="23">
        <v>6.5000000000000002E-2</v>
      </c>
      <c r="U147" s="23">
        <v>6.6000000000000003E-2</v>
      </c>
      <c r="V147" s="23">
        <v>6.7000000000000004E-2</v>
      </c>
      <c r="W147" s="23">
        <v>6.8000000000000005E-2</v>
      </c>
      <c r="X147" s="23">
        <v>6.9000000000000006E-2</v>
      </c>
      <c r="Y147" s="23">
        <v>7.0000000000000007E-2</v>
      </c>
      <c r="Z147" s="23">
        <v>7.0999999999999994E-2</v>
      </c>
      <c r="AA147" s="23">
        <v>7.1999999999999995E-2</v>
      </c>
      <c r="AB147" s="23">
        <v>7.2999999999999995E-2</v>
      </c>
      <c r="AC147" s="23">
        <v>7.3999999999999996E-2</v>
      </c>
      <c r="AD147" s="23">
        <v>7.4999999999999997E-2</v>
      </c>
      <c r="AE147" s="23">
        <v>7.5999999999999998E-2</v>
      </c>
      <c r="AF147" s="23">
        <v>7.6999999999999999E-2</v>
      </c>
      <c r="AG147" s="23">
        <v>7.8E-2</v>
      </c>
      <c r="AH147" s="23">
        <v>7.9000000000000001E-2</v>
      </c>
      <c r="AI147" s="23">
        <v>0.08</v>
      </c>
      <c r="AJ147" s="23">
        <v>8.1000000000000003E-2</v>
      </c>
      <c r="AK147" s="23">
        <v>8.1000000000000003E-2</v>
      </c>
      <c r="AL147" s="23">
        <v>8.1000000000000003E-2</v>
      </c>
      <c r="AM147" s="23">
        <v>8.1000000000000003E-2</v>
      </c>
      <c r="AN147" s="23">
        <v>8.1000000000000003E-2</v>
      </c>
      <c r="AO147" s="23">
        <v>8.1000000000000003E-2</v>
      </c>
      <c r="AP147" s="23">
        <v>8.1000000000000003E-2</v>
      </c>
      <c r="AQ147" s="23">
        <v>8.1000000000000003E-2</v>
      </c>
      <c r="AR147" s="23">
        <v>8.1000000000000003E-2</v>
      </c>
      <c r="AS147" s="23">
        <v>8.1000000000000003E-2</v>
      </c>
      <c r="AT147" s="23">
        <v>8.1000000000000003E-2</v>
      </c>
      <c r="AU147" s="23">
        <v>8.1000000000000003E-2</v>
      </c>
      <c r="AV147" s="23">
        <v>8.1000000000000003E-2</v>
      </c>
      <c r="AW147" s="23">
        <v>8.1000000000000003E-2</v>
      </c>
      <c r="AX147" s="23">
        <v>8.1000000000000003E-2</v>
      </c>
      <c r="AY147" s="23">
        <v>8.1000000000000003E-2</v>
      </c>
      <c r="AZ147" s="23">
        <v>8.1000000000000003E-2</v>
      </c>
      <c r="BA147" s="23">
        <v>8.1000000000000003E-2</v>
      </c>
      <c r="BB147" s="23">
        <v>8.1000000000000003E-2</v>
      </c>
      <c r="BC147" s="23">
        <v>8.1000000000000003E-2</v>
      </c>
      <c r="BD147" s="23">
        <v>8.1000000000000003E-2</v>
      </c>
    </row>
    <row r="148" spans="1:56" x14ac:dyDescent="0.2">
      <c r="A148" s="22">
        <v>45</v>
      </c>
      <c r="B148" s="22">
        <v>46</v>
      </c>
      <c r="C148" s="22">
        <v>47</v>
      </c>
      <c r="D148" s="22">
        <v>48</v>
      </c>
      <c r="E148" s="22">
        <v>49</v>
      </c>
      <c r="F148" s="22">
        <v>50</v>
      </c>
      <c r="G148" s="22">
        <v>51</v>
      </c>
      <c r="H148" s="22">
        <v>52</v>
      </c>
      <c r="I148" s="22">
        <v>53</v>
      </c>
      <c r="J148" s="22">
        <v>54</v>
      </c>
      <c r="K148" s="22">
        <v>55</v>
      </c>
      <c r="L148" s="22">
        <v>56</v>
      </c>
      <c r="M148" s="22">
        <v>57</v>
      </c>
      <c r="N148" s="22">
        <v>58</v>
      </c>
      <c r="O148" s="22">
        <v>59</v>
      </c>
      <c r="P148" s="22">
        <v>60</v>
      </c>
      <c r="Q148" s="22">
        <v>61</v>
      </c>
      <c r="R148" s="22">
        <v>62</v>
      </c>
      <c r="S148" s="22">
        <v>63</v>
      </c>
      <c r="T148" s="22">
        <v>64</v>
      </c>
      <c r="U148" s="22">
        <v>65</v>
      </c>
      <c r="V148" s="22">
        <v>66</v>
      </c>
      <c r="W148" s="22">
        <v>67</v>
      </c>
      <c r="X148" s="22">
        <v>68</v>
      </c>
      <c r="Y148" s="22">
        <v>69</v>
      </c>
      <c r="Z148" s="22">
        <v>70</v>
      </c>
      <c r="AA148" s="22">
        <v>71</v>
      </c>
      <c r="AB148" s="22">
        <v>72</v>
      </c>
      <c r="AC148" s="22">
        <v>73</v>
      </c>
      <c r="AD148" s="22">
        <v>74</v>
      </c>
      <c r="AE148" s="22">
        <v>75</v>
      </c>
      <c r="AF148" s="22">
        <v>76</v>
      </c>
      <c r="AG148" s="22">
        <v>77</v>
      </c>
      <c r="AH148" s="22">
        <v>78</v>
      </c>
      <c r="AI148" s="22">
        <v>79</v>
      </c>
      <c r="AJ148" s="22">
        <v>80</v>
      </c>
      <c r="AK148" s="22">
        <v>80</v>
      </c>
      <c r="AL148" s="22">
        <v>80</v>
      </c>
      <c r="AM148" s="22">
        <v>80</v>
      </c>
      <c r="AN148" s="22">
        <v>80</v>
      </c>
      <c r="AO148" s="22">
        <v>80</v>
      </c>
      <c r="AP148" s="22">
        <v>80</v>
      </c>
      <c r="AQ148" s="22">
        <v>80</v>
      </c>
      <c r="AR148" s="22">
        <v>80</v>
      </c>
      <c r="AS148" s="22">
        <v>80</v>
      </c>
      <c r="AT148" s="22">
        <v>80</v>
      </c>
      <c r="AU148" s="22">
        <v>80</v>
      </c>
      <c r="AV148" s="22">
        <v>80</v>
      </c>
      <c r="AW148" s="22">
        <v>80</v>
      </c>
      <c r="AX148" s="22">
        <v>80</v>
      </c>
      <c r="AY148" s="22">
        <v>80</v>
      </c>
      <c r="AZ148" s="22">
        <v>80</v>
      </c>
      <c r="BA148" s="22">
        <v>80</v>
      </c>
      <c r="BB148" s="22">
        <v>80</v>
      </c>
      <c r="BC148" s="22">
        <v>80</v>
      </c>
      <c r="BD148" s="22">
        <v>80</v>
      </c>
    </row>
    <row r="149" spans="1:56" x14ac:dyDescent="0.2">
      <c r="A149" s="23">
        <v>4.5000000000000005E-3</v>
      </c>
      <c r="B149" s="23">
        <v>4.5000000000000005E-3</v>
      </c>
      <c r="C149" s="23">
        <v>4.5000000000000005E-3</v>
      </c>
      <c r="D149" s="23">
        <v>4.5000000000000005E-3</v>
      </c>
      <c r="E149" s="23">
        <v>4.5000000000000005E-3</v>
      </c>
      <c r="F149" s="23">
        <v>4.5000000000000005E-3</v>
      </c>
      <c r="G149" s="23">
        <v>4.5000000000000005E-3</v>
      </c>
      <c r="H149" s="23">
        <v>4.5000000000000005E-3</v>
      </c>
      <c r="I149" s="23">
        <v>4.5000000000000005E-3</v>
      </c>
      <c r="J149" s="23">
        <v>4.5000000000000005E-3</v>
      </c>
      <c r="K149" s="23">
        <v>5.0000000000000001E-3</v>
      </c>
      <c r="L149" s="23">
        <v>5.0000000000000001E-3</v>
      </c>
      <c r="M149" s="23">
        <v>5.0000000000000001E-3</v>
      </c>
      <c r="N149" s="23">
        <v>5.0000000000000001E-3</v>
      </c>
      <c r="O149" s="23">
        <v>5.0000000000000001E-3</v>
      </c>
      <c r="P149" s="23">
        <v>5.5000000000000005E-3</v>
      </c>
      <c r="Q149" s="23">
        <v>5.5000000000000005E-3</v>
      </c>
      <c r="R149" s="23">
        <v>5.5000000000000005E-3</v>
      </c>
      <c r="S149" s="23">
        <v>5.5000000000000005E-3</v>
      </c>
      <c r="T149" s="23">
        <v>5.5000000000000005E-3</v>
      </c>
      <c r="U149" s="23">
        <v>6.0000000000000001E-3</v>
      </c>
      <c r="V149" s="23">
        <v>6.0000000000000001E-3</v>
      </c>
      <c r="W149" s="23">
        <v>6.0000000000000001E-3</v>
      </c>
      <c r="X149" s="23">
        <v>6.0000000000000001E-3</v>
      </c>
      <c r="Y149" s="23">
        <v>6.0000000000000001E-3</v>
      </c>
      <c r="Z149" s="23">
        <v>6.4999999999999997E-3</v>
      </c>
      <c r="AA149" s="23">
        <v>6.4999999999999997E-3</v>
      </c>
      <c r="AB149" s="23">
        <v>6.4999999999999997E-3</v>
      </c>
      <c r="AC149" s="23">
        <v>6.4999999999999997E-3</v>
      </c>
      <c r="AD149" s="23">
        <v>6.4999999999999997E-3</v>
      </c>
      <c r="AE149" s="23">
        <v>7.0000000000000001E-3</v>
      </c>
      <c r="AF149" s="23">
        <v>7.0000000000000001E-3</v>
      </c>
      <c r="AG149" s="23">
        <v>7.0000000000000001E-3</v>
      </c>
      <c r="AH149" s="23">
        <v>7.0000000000000001E-3</v>
      </c>
      <c r="AI149" s="23">
        <v>7.0000000000000001E-3</v>
      </c>
      <c r="AJ149" s="23">
        <v>7.4999999999999997E-3</v>
      </c>
      <c r="AK149" s="23">
        <v>7.4999999999999997E-3</v>
      </c>
      <c r="AL149" s="23">
        <v>7.4999999999999997E-3</v>
      </c>
      <c r="AM149" s="23">
        <v>7.4999999999999997E-3</v>
      </c>
      <c r="AN149" s="23">
        <v>7.4999999999999997E-3</v>
      </c>
      <c r="AO149" s="23">
        <v>7.4999999999999997E-3</v>
      </c>
      <c r="AP149" s="23">
        <v>7.4999999999999997E-3</v>
      </c>
      <c r="AQ149" s="23">
        <v>7.4999999999999997E-3</v>
      </c>
      <c r="AR149" s="23">
        <v>7.4999999999999997E-3</v>
      </c>
      <c r="AS149" s="23">
        <v>7.4999999999999997E-3</v>
      </c>
      <c r="AT149" s="23">
        <v>7.4999999999999997E-3</v>
      </c>
      <c r="AU149" s="23">
        <v>7.4999999999999997E-3</v>
      </c>
      <c r="AV149" s="23">
        <v>7.4999999999999997E-3</v>
      </c>
      <c r="AW149" s="23">
        <v>7.4999999999999997E-3</v>
      </c>
      <c r="AX149" s="23">
        <v>7.4999999999999997E-3</v>
      </c>
      <c r="AY149" s="23">
        <v>7.4999999999999997E-3</v>
      </c>
      <c r="AZ149" s="23">
        <v>7.4999999999999997E-3</v>
      </c>
      <c r="BA149" s="23">
        <v>7.4999999999999997E-3</v>
      </c>
      <c r="BB149" s="23">
        <v>7.4999999999999997E-3</v>
      </c>
      <c r="BC149" s="23">
        <v>7.4999999999999997E-3</v>
      </c>
      <c r="BD149" s="23">
        <v>7.4999999999999997E-3</v>
      </c>
    </row>
    <row r="150" spans="1:56" x14ac:dyDescent="0.2">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row>
    <row r="151" spans="1:56" s="24" customFormat="1" x14ac:dyDescent="0.2">
      <c r="A151" s="24" t="s">
        <v>482</v>
      </c>
    </row>
    <row r="152" spans="1:56" x14ac:dyDescent="0.2">
      <c r="A152" s="22">
        <v>45</v>
      </c>
      <c r="B152" s="22">
        <v>46</v>
      </c>
      <c r="C152" s="22">
        <v>47</v>
      </c>
      <c r="D152" s="22">
        <v>48</v>
      </c>
      <c r="E152" s="22">
        <v>49</v>
      </c>
      <c r="F152" s="22">
        <v>50</v>
      </c>
      <c r="G152" s="22">
        <v>51</v>
      </c>
      <c r="H152" s="22">
        <v>52</v>
      </c>
      <c r="I152" s="22">
        <v>53</v>
      </c>
      <c r="J152" s="22">
        <v>54</v>
      </c>
      <c r="K152" s="22">
        <v>55</v>
      </c>
      <c r="L152" s="22">
        <v>56</v>
      </c>
      <c r="M152" s="22">
        <v>57</v>
      </c>
      <c r="N152" s="22">
        <v>58</v>
      </c>
      <c r="O152" s="22">
        <v>59</v>
      </c>
      <c r="P152" s="22">
        <v>60</v>
      </c>
      <c r="Q152" s="22">
        <v>61</v>
      </c>
      <c r="R152" s="22">
        <v>62</v>
      </c>
      <c r="S152" s="22">
        <v>63</v>
      </c>
      <c r="T152" s="22">
        <v>64</v>
      </c>
      <c r="U152" s="22">
        <v>65</v>
      </c>
      <c r="V152" s="22">
        <v>66</v>
      </c>
      <c r="W152" s="22">
        <v>67</v>
      </c>
      <c r="X152" s="22">
        <v>68</v>
      </c>
      <c r="Y152" s="22">
        <v>69</v>
      </c>
      <c r="Z152" s="22">
        <v>70</v>
      </c>
      <c r="AA152" s="22">
        <v>71</v>
      </c>
      <c r="AB152" s="22">
        <v>72</v>
      </c>
      <c r="AC152" s="22">
        <v>73</v>
      </c>
      <c r="AD152" s="22">
        <v>74</v>
      </c>
      <c r="AE152" s="22">
        <v>75</v>
      </c>
      <c r="AF152" s="22">
        <v>76</v>
      </c>
      <c r="AG152" s="22">
        <v>77</v>
      </c>
      <c r="AH152" s="22">
        <v>78</v>
      </c>
      <c r="AI152" s="22">
        <v>79</v>
      </c>
      <c r="AJ152" s="22">
        <v>80</v>
      </c>
      <c r="AK152" s="22">
        <v>81</v>
      </c>
      <c r="AL152" s="22">
        <v>82</v>
      </c>
      <c r="AM152" s="22">
        <v>83</v>
      </c>
      <c r="AN152" s="22">
        <v>84</v>
      </c>
      <c r="AO152" s="22">
        <v>85</v>
      </c>
      <c r="AP152" s="22">
        <v>86</v>
      </c>
      <c r="AQ152" s="22">
        <v>87</v>
      </c>
      <c r="AR152" s="22">
        <v>88</v>
      </c>
      <c r="AS152" s="22">
        <v>89</v>
      </c>
      <c r="AT152" s="22">
        <v>90</v>
      </c>
      <c r="AU152" s="22">
        <v>91</v>
      </c>
      <c r="AV152" s="22">
        <v>92</v>
      </c>
      <c r="AW152" s="22">
        <v>93</v>
      </c>
      <c r="AX152" s="22">
        <v>94</v>
      </c>
      <c r="AY152" s="22">
        <v>95</v>
      </c>
      <c r="AZ152" s="22">
        <v>96</v>
      </c>
      <c r="BA152" s="22">
        <v>97</v>
      </c>
      <c r="BB152" s="22">
        <v>98</v>
      </c>
      <c r="BC152" s="22">
        <v>99</v>
      </c>
      <c r="BD152" s="22">
        <v>100</v>
      </c>
    </row>
    <row r="153" spans="1:56" x14ac:dyDescent="0.2">
      <c r="A153" s="23">
        <v>5.1999999999999998E-2</v>
      </c>
      <c r="B153" s="23">
        <v>5.1999999999999998E-2</v>
      </c>
      <c r="C153" s="23">
        <v>5.1999999999999998E-2</v>
      </c>
      <c r="D153" s="23">
        <v>5.1999999999999998E-2</v>
      </c>
      <c r="E153" s="23">
        <v>5.1999999999999998E-2</v>
      </c>
      <c r="F153" s="23">
        <v>5.1999999999999998E-2</v>
      </c>
      <c r="G153" s="23">
        <v>5.3000000000000005E-2</v>
      </c>
      <c r="H153" s="23">
        <v>5.3999999999999999E-2</v>
      </c>
      <c r="I153" s="23">
        <v>5.5E-2</v>
      </c>
      <c r="J153" s="23">
        <v>5.6000000000000001E-2</v>
      </c>
      <c r="K153" s="23">
        <v>5.7000000000000002E-2</v>
      </c>
      <c r="L153" s="23">
        <v>5.8000000000000003E-2</v>
      </c>
      <c r="M153" s="23">
        <v>5.9000000000000004E-2</v>
      </c>
      <c r="N153" s="23">
        <v>6.0000000000000005E-2</v>
      </c>
      <c r="O153" s="23">
        <v>6.1000000000000006E-2</v>
      </c>
      <c r="P153" s="23">
        <v>6.2E-2</v>
      </c>
      <c r="Q153" s="23">
        <v>6.4000000000000001E-2</v>
      </c>
      <c r="R153" s="23">
        <v>6.6000000000000003E-2</v>
      </c>
      <c r="S153" s="23">
        <v>6.8000000000000005E-2</v>
      </c>
      <c r="T153" s="23">
        <v>7.0000000000000007E-2</v>
      </c>
      <c r="U153" s="23">
        <v>7.2000000000000008E-2</v>
      </c>
      <c r="V153" s="23">
        <v>7.3000000000000009E-2</v>
      </c>
      <c r="W153" s="23">
        <v>7.3999999999999996E-2</v>
      </c>
      <c r="X153" s="23">
        <v>7.4999999999999997E-2</v>
      </c>
      <c r="Y153" s="23">
        <v>7.5999999999999998E-2</v>
      </c>
      <c r="Z153" s="23">
        <v>7.6999999999999999E-2</v>
      </c>
      <c r="AA153" s="23">
        <v>7.8E-2</v>
      </c>
      <c r="AB153" s="23">
        <v>7.9000000000000001E-2</v>
      </c>
      <c r="AC153" s="23">
        <v>0.08</v>
      </c>
      <c r="AD153" s="23">
        <v>8.1000000000000003E-2</v>
      </c>
      <c r="AE153" s="23">
        <v>8.2000000000000003E-2</v>
      </c>
      <c r="AF153" s="23">
        <v>8.3000000000000004E-2</v>
      </c>
      <c r="AG153" s="23">
        <v>8.4000000000000005E-2</v>
      </c>
      <c r="AH153" s="23">
        <v>8.5000000000000006E-2</v>
      </c>
      <c r="AI153" s="23">
        <v>8.6000000000000007E-2</v>
      </c>
      <c r="AJ153" s="23">
        <v>8.7000000000000008E-2</v>
      </c>
      <c r="AK153" s="23">
        <v>8.6999999999999994E-2</v>
      </c>
      <c r="AL153" s="23">
        <v>8.6999999999999994E-2</v>
      </c>
      <c r="AM153" s="23">
        <v>8.6999999999999994E-2</v>
      </c>
      <c r="AN153" s="23">
        <v>8.6999999999999994E-2</v>
      </c>
      <c r="AO153" s="23">
        <v>8.6999999999999994E-2</v>
      </c>
      <c r="AP153" s="23">
        <v>8.6999999999999994E-2</v>
      </c>
      <c r="AQ153" s="23">
        <v>8.6999999999999994E-2</v>
      </c>
      <c r="AR153" s="23">
        <v>8.6999999999999994E-2</v>
      </c>
      <c r="AS153" s="23">
        <v>8.6999999999999994E-2</v>
      </c>
      <c r="AT153" s="23">
        <v>8.6999999999999994E-2</v>
      </c>
      <c r="AU153" s="23">
        <v>8.6999999999999994E-2</v>
      </c>
      <c r="AV153" s="23">
        <v>8.6999999999999994E-2</v>
      </c>
      <c r="AW153" s="23">
        <v>8.6999999999999994E-2</v>
      </c>
      <c r="AX153" s="23">
        <v>8.6999999999999994E-2</v>
      </c>
      <c r="AY153" s="23">
        <v>8.6999999999999994E-2</v>
      </c>
      <c r="AZ153" s="23">
        <v>8.6999999999999994E-2</v>
      </c>
      <c r="BA153" s="23">
        <v>8.6999999999999994E-2</v>
      </c>
      <c r="BB153" s="23">
        <v>8.6999999999999994E-2</v>
      </c>
      <c r="BC153" s="23">
        <v>8.6999999999999994E-2</v>
      </c>
      <c r="BD153" s="23">
        <v>8.6999999999999994E-2</v>
      </c>
    </row>
    <row r="154" spans="1:56" x14ac:dyDescent="0.2">
      <c r="A154" s="22">
        <v>45</v>
      </c>
      <c r="B154" s="22">
        <v>46</v>
      </c>
      <c r="C154" s="22">
        <v>47</v>
      </c>
      <c r="D154" s="22">
        <v>48</v>
      </c>
      <c r="E154" s="22">
        <v>49</v>
      </c>
      <c r="F154" s="22">
        <v>50</v>
      </c>
      <c r="G154" s="22">
        <v>51</v>
      </c>
      <c r="H154" s="22">
        <v>52</v>
      </c>
      <c r="I154" s="22">
        <v>53</v>
      </c>
      <c r="J154" s="22">
        <v>54</v>
      </c>
      <c r="K154" s="22">
        <v>55</v>
      </c>
      <c r="L154" s="22">
        <v>56</v>
      </c>
      <c r="M154" s="22">
        <v>57</v>
      </c>
      <c r="N154" s="22">
        <v>58</v>
      </c>
      <c r="O154" s="22">
        <v>59</v>
      </c>
      <c r="P154" s="22">
        <v>60</v>
      </c>
      <c r="Q154" s="22">
        <v>61</v>
      </c>
      <c r="R154" s="22">
        <v>62</v>
      </c>
      <c r="S154" s="22">
        <v>63</v>
      </c>
      <c r="T154" s="22">
        <v>64</v>
      </c>
      <c r="U154" s="22">
        <v>65</v>
      </c>
      <c r="V154" s="22">
        <v>66</v>
      </c>
      <c r="W154" s="22">
        <v>67</v>
      </c>
      <c r="X154" s="22">
        <v>68</v>
      </c>
      <c r="Y154" s="22">
        <v>69</v>
      </c>
      <c r="Z154" s="22">
        <v>70</v>
      </c>
      <c r="AA154" s="22">
        <v>71</v>
      </c>
      <c r="AB154" s="22">
        <v>72</v>
      </c>
      <c r="AC154" s="22">
        <v>73</v>
      </c>
      <c r="AD154" s="22">
        <v>74</v>
      </c>
      <c r="AE154" s="22">
        <v>75</v>
      </c>
      <c r="AF154" s="22">
        <v>76</v>
      </c>
      <c r="AG154" s="22">
        <v>77</v>
      </c>
      <c r="AH154" s="22">
        <v>78</v>
      </c>
      <c r="AI154" s="22">
        <v>79</v>
      </c>
      <c r="AJ154" s="22">
        <v>80</v>
      </c>
      <c r="AK154" s="22">
        <v>80</v>
      </c>
      <c r="AL154" s="22">
        <v>80</v>
      </c>
      <c r="AM154" s="22">
        <v>80</v>
      </c>
      <c r="AN154" s="22">
        <v>80</v>
      </c>
      <c r="AO154" s="22">
        <v>80</v>
      </c>
      <c r="AP154" s="22">
        <v>80</v>
      </c>
      <c r="AQ154" s="22">
        <v>80</v>
      </c>
      <c r="AR154" s="22">
        <v>80</v>
      </c>
      <c r="AS154" s="22">
        <v>80</v>
      </c>
      <c r="AT154" s="22">
        <v>80</v>
      </c>
      <c r="AU154" s="22">
        <v>80</v>
      </c>
      <c r="AV154" s="22">
        <v>80</v>
      </c>
      <c r="AW154" s="22">
        <v>80</v>
      </c>
      <c r="AX154" s="22">
        <v>80</v>
      </c>
      <c r="AY154" s="22">
        <v>80</v>
      </c>
      <c r="AZ154" s="22">
        <v>80</v>
      </c>
      <c r="BA154" s="22">
        <v>80</v>
      </c>
      <c r="BB154" s="22">
        <v>80</v>
      </c>
      <c r="BC154" s="22">
        <v>80</v>
      </c>
      <c r="BD154" s="22">
        <v>80</v>
      </c>
    </row>
    <row r="155" spans="1:56" x14ac:dyDescent="0.2">
      <c r="A155" s="23">
        <v>3.5000000000000001E-3</v>
      </c>
      <c r="B155" s="23">
        <v>3.5000000000000001E-3</v>
      </c>
      <c r="C155" s="23">
        <v>3.5000000000000001E-3</v>
      </c>
      <c r="D155" s="23">
        <v>3.5000000000000001E-3</v>
      </c>
      <c r="E155" s="23">
        <v>3.5000000000000001E-3</v>
      </c>
      <c r="F155" s="23">
        <v>3.5000000000000001E-3</v>
      </c>
      <c r="G155" s="23">
        <v>3.5999999999999999E-3</v>
      </c>
      <c r="H155" s="23">
        <v>3.7000000000000002E-3</v>
      </c>
      <c r="I155" s="23">
        <v>3.8E-3</v>
      </c>
      <c r="J155" s="23">
        <v>3.8999999999999998E-3</v>
      </c>
      <c r="K155" s="23">
        <v>4.0000000000000001E-3</v>
      </c>
      <c r="L155" s="23">
        <v>4.1000000000000003E-3</v>
      </c>
      <c r="M155" s="23">
        <v>4.1999999999999997E-3</v>
      </c>
      <c r="N155" s="23">
        <v>4.3E-3</v>
      </c>
      <c r="O155" s="23">
        <v>4.4000000000000003E-3</v>
      </c>
      <c r="P155" s="23">
        <v>4.4999999999999997E-3</v>
      </c>
      <c r="Q155" s="23">
        <v>4.5999999999999999E-3</v>
      </c>
      <c r="R155" s="23">
        <v>4.7000000000000002E-3</v>
      </c>
      <c r="S155" s="23">
        <v>4.7999999999999996E-3</v>
      </c>
      <c r="T155" s="23">
        <v>4.8999999999999998E-3</v>
      </c>
      <c r="U155" s="23">
        <v>5.0000000000000001E-3</v>
      </c>
      <c r="V155" s="23">
        <v>5.1000000000000004E-3</v>
      </c>
      <c r="W155" s="23">
        <v>5.1999999999999998E-3</v>
      </c>
      <c r="X155" s="23">
        <v>5.3E-3</v>
      </c>
      <c r="Y155" s="23">
        <v>5.4000000000000003E-3</v>
      </c>
      <c r="Z155" s="23">
        <v>5.4999999999999997E-3</v>
      </c>
      <c r="AA155" s="23">
        <v>5.5999999999999999E-3</v>
      </c>
      <c r="AB155" s="23">
        <v>5.7000000000000002E-3</v>
      </c>
      <c r="AC155" s="23">
        <v>5.7999999999999996E-3</v>
      </c>
      <c r="AD155" s="23">
        <v>5.8999999999999999E-3</v>
      </c>
      <c r="AE155" s="23">
        <v>6.0000000000000001E-3</v>
      </c>
      <c r="AF155" s="23">
        <v>6.1000000000000004E-3</v>
      </c>
      <c r="AG155" s="23">
        <v>6.1999999999999998E-3</v>
      </c>
      <c r="AH155" s="23">
        <v>6.3E-3</v>
      </c>
      <c r="AI155" s="23">
        <v>6.4000000000000003E-3</v>
      </c>
      <c r="AJ155" s="23">
        <v>6.4999999999999997E-3</v>
      </c>
      <c r="AK155" s="23">
        <v>6.4999999999999997E-3</v>
      </c>
      <c r="AL155" s="23">
        <v>6.4999999999999997E-3</v>
      </c>
      <c r="AM155" s="23">
        <v>6.4999999999999997E-3</v>
      </c>
      <c r="AN155" s="23">
        <v>6.4999999999999997E-3</v>
      </c>
      <c r="AO155" s="23">
        <v>6.4999999999999997E-3</v>
      </c>
      <c r="AP155" s="23">
        <v>6.4999999999999997E-3</v>
      </c>
      <c r="AQ155" s="23">
        <v>6.4999999999999997E-3</v>
      </c>
      <c r="AR155" s="23">
        <v>6.4999999999999997E-3</v>
      </c>
      <c r="AS155" s="23">
        <v>6.4999999999999997E-3</v>
      </c>
      <c r="AT155" s="23">
        <v>6.4999999999999997E-3</v>
      </c>
      <c r="AU155" s="23">
        <v>6.4999999999999997E-3</v>
      </c>
      <c r="AV155" s="23">
        <v>6.4999999999999997E-3</v>
      </c>
      <c r="AW155" s="23">
        <v>6.4999999999999997E-3</v>
      </c>
      <c r="AX155" s="23">
        <v>6.4999999999999997E-3</v>
      </c>
      <c r="AY155" s="23">
        <v>6.4999999999999997E-3</v>
      </c>
      <c r="AZ155" s="23">
        <v>6.4999999999999997E-3</v>
      </c>
      <c r="BA155" s="23">
        <v>6.4999999999999997E-3</v>
      </c>
      <c r="BB155" s="23">
        <v>6.4999999999999997E-3</v>
      </c>
      <c r="BC155" s="23">
        <v>6.4999999999999997E-3</v>
      </c>
      <c r="BD155" s="23">
        <v>6.4999999999999997E-3</v>
      </c>
    </row>
    <row r="156" spans="1:56" s="28" customFormat="1" x14ac:dyDescent="0.2">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29"/>
      <c r="AL156" s="29"/>
      <c r="AM156" s="29"/>
      <c r="AN156" s="29"/>
      <c r="AO156" s="29"/>
      <c r="AP156" s="29"/>
      <c r="AQ156" s="29"/>
      <c r="AR156" s="29"/>
      <c r="AS156" s="29"/>
      <c r="AT156" s="29"/>
      <c r="AU156" s="29"/>
    </row>
    <row r="157" spans="1:56" s="24" customFormat="1" x14ac:dyDescent="0.2">
      <c r="A157" s="24" t="s">
        <v>483</v>
      </c>
    </row>
    <row r="158" spans="1:56" x14ac:dyDescent="0.2">
      <c r="A158" s="22">
        <v>45</v>
      </c>
      <c r="B158" s="22">
        <v>46</v>
      </c>
      <c r="C158" s="22">
        <v>47</v>
      </c>
      <c r="D158" s="22">
        <v>48</v>
      </c>
      <c r="E158" s="22">
        <v>49</v>
      </c>
      <c r="F158" s="22">
        <v>50</v>
      </c>
      <c r="G158" s="22">
        <v>51</v>
      </c>
      <c r="H158" s="22">
        <v>52</v>
      </c>
      <c r="I158" s="22">
        <v>53</v>
      </c>
      <c r="J158" s="22">
        <v>54</v>
      </c>
      <c r="K158" s="22">
        <v>55</v>
      </c>
      <c r="L158" s="22">
        <v>56</v>
      </c>
      <c r="M158" s="22">
        <v>57</v>
      </c>
      <c r="N158" s="22">
        <v>58</v>
      </c>
      <c r="O158" s="22">
        <v>59</v>
      </c>
      <c r="P158" s="22">
        <v>60</v>
      </c>
      <c r="Q158" s="22">
        <v>61</v>
      </c>
      <c r="R158" s="22">
        <v>62</v>
      </c>
      <c r="S158" s="22">
        <v>63</v>
      </c>
      <c r="T158" s="22">
        <v>64</v>
      </c>
      <c r="U158" s="22">
        <v>65</v>
      </c>
      <c r="V158" s="22">
        <v>66</v>
      </c>
      <c r="W158" s="22">
        <v>67</v>
      </c>
      <c r="X158" s="22">
        <v>68</v>
      </c>
      <c r="Y158" s="22">
        <v>69</v>
      </c>
      <c r="Z158" s="22">
        <v>70</v>
      </c>
      <c r="AA158" s="22">
        <v>71</v>
      </c>
      <c r="AB158" s="22">
        <v>72</v>
      </c>
      <c r="AC158" s="22">
        <v>73</v>
      </c>
      <c r="AD158" s="22">
        <v>74</v>
      </c>
      <c r="AE158" s="22">
        <v>75</v>
      </c>
      <c r="AF158" s="22">
        <v>76</v>
      </c>
      <c r="AG158" s="22">
        <v>77</v>
      </c>
      <c r="AH158" s="22">
        <v>78</v>
      </c>
      <c r="AI158" s="22">
        <v>79</v>
      </c>
      <c r="AJ158" s="22">
        <v>80</v>
      </c>
      <c r="AK158" s="22">
        <v>81</v>
      </c>
      <c r="AL158" s="22">
        <v>82</v>
      </c>
      <c r="AM158" s="22">
        <v>83</v>
      </c>
      <c r="AN158" s="22">
        <v>84</v>
      </c>
      <c r="AO158" s="22">
        <v>85</v>
      </c>
      <c r="AP158" s="22">
        <v>86</v>
      </c>
      <c r="AQ158" s="22">
        <v>87</v>
      </c>
      <c r="AR158" s="22">
        <v>88</v>
      </c>
      <c r="AS158" s="22">
        <v>89</v>
      </c>
      <c r="AT158" s="22">
        <v>90</v>
      </c>
      <c r="AU158" s="22">
        <v>91</v>
      </c>
      <c r="AV158" s="22">
        <v>92</v>
      </c>
      <c r="AW158" s="22">
        <v>93</v>
      </c>
      <c r="AX158" s="22">
        <v>94</v>
      </c>
      <c r="AY158" s="22">
        <v>95</v>
      </c>
      <c r="AZ158" s="22">
        <v>96</v>
      </c>
      <c r="BA158" s="22">
        <v>97</v>
      </c>
      <c r="BB158" s="22">
        <v>98</v>
      </c>
      <c r="BC158" s="22">
        <v>99</v>
      </c>
      <c r="BD158" s="22">
        <v>100</v>
      </c>
    </row>
    <row r="159" spans="1:56" x14ac:dyDescent="0.2">
      <c r="A159" s="23">
        <v>4.5999999999999999E-2</v>
      </c>
      <c r="B159" s="23">
        <v>4.5999999999999999E-2</v>
      </c>
      <c r="C159" s="23">
        <v>4.5999999999999999E-2</v>
      </c>
      <c r="D159" s="23">
        <v>4.5999999999999999E-2</v>
      </c>
      <c r="E159" s="23">
        <v>4.5999999999999999E-2</v>
      </c>
      <c r="F159" s="23">
        <v>4.5999999999999999E-2</v>
      </c>
      <c r="G159" s="23">
        <v>4.7E-2</v>
      </c>
      <c r="H159" s="23">
        <v>4.7999999999999994E-2</v>
      </c>
      <c r="I159" s="23">
        <v>4.8999999999999995E-2</v>
      </c>
      <c r="J159" s="23">
        <v>4.9999999999999996E-2</v>
      </c>
      <c r="K159" s="23">
        <v>5.0999999999999997E-2</v>
      </c>
      <c r="L159" s="23">
        <v>5.1999999999999998E-2</v>
      </c>
      <c r="M159" s="23">
        <v>5.2999999999999999E-2</v>
      </c>
      <c r="N159" s="23">
        <v>5.3999999999999999E-2</v>
      </c>
      <c r="O159" s="23">
        <v>5.5E-2</v>
      </c>
      <c r="P159" s="23">
        <v>5.5999999999999994E-2</v>
      </c>
      <c r="Q159" s="147">
        <v>5.7999999999999996E-2</v>
      </c>
      <c r="R159" s="23">
        <v>0.06</v>
      </c>
      <c r="S159" s="23">
        <v>6.2E-2</v>
      </c>
      <c r="T159" s="23">
        <v>6.4000000000000001E-2</v>
      </c>
      <c r="U159" s="147">
        <v>6.6000000000000003E-2</v>
      </c>
      <c r="V159" s="23">
        <v>6.7000000000000004E-2</v>
      </c>
      <c r="W159" s="23">
        <v>6.8000000000000005E-2</v>
      </c>
      <c r="X159" s="147">
        <v>6.9000000000000006E-2</v>
      </c>
      <c r="Y159" s="23">
        <v>7.0000000000000007E-2</v>
      </c>
      <c r="Z159" s="23">
        <v>7.1000000000000008E-2</v>
      </c>
      <c r="AA159" s="147">
        <v>7.2000000000000008E-2</v>
      </c>
      <c r="AB159" s="23">
        <v>7.3000000000000009E-2</v>
      </c>
      <c r="AC159" s="23">
        <v>7.400000000000001E-2</v>
      </c>
      <c r="AD159" s="147">
        <v>7.5000000000000011E-2</v>
      </c>
      <c r="AE159" s="23">
        <v>7.5999999999999998E-2</v>
      </c>
      <c r="AF159" s="23">
        <v>7.6999999999999999E-2</v>
      </c>
      <c r="AG159" s="147">
        <v>7.8E-2</v>
      </c>
      <c r="AH159" s="23">
        <v>7.9000000000000001E-2</v>
      </c>
      <c r="AI159" s="23">
        <v>0.08</v>
      </c>
      <c r="AJ159" s="147">
        <v>8.1000000000000003E-2</v>
      </c>
      <c r="AK159" s="23">
        <v>8.1000000000000003E-2</v>
      </c>
      <c r="AL159" s="147">
        <v>8.1000000000000003E-2</v>
      </c>
      <c r="AM159" s="23">
        <v>8.1000000000000003E-2</v>
      </c>
      <c r="AN159" s="147">
        <v>8.1000000000000003E-2</v>
      </c>
      <c r="AO159" s="23">
        <v>8.1000000000000003E-2</v>
      </c>
      <c r="AP159" s="147">
        <v>8.1000000000000003E-2</v>
      </c>
      <c r="AQ159" s="23">
        <v>8.1000000000000003E-2</v>
      </c>
      <c r="AR159" s="147">
        <v>8.1000000000000003E-2</v>
      </c>
      <c r="AS159" s="23">
        <v>8.1000000000000003E-2</v>
      </c>
      <c r="AT159" s="147">
        <v>8.1000000000000003E-2</v>
      </c>
      <c r="AU159" s="23">
        <v>8.1000000000000003E-2</v>
      </c>
      <c r="AV159" s="147">
        <v>8.1000000000000003E-2</v>
      </c>
      <c r="AW159" s="23">
        <v>8.1000000000000003E-2</v>
      </c>
      <c r="AX159" s="147">
        <v>8.1000000000000003E-2</v>
      </c>
      <c r="AY159" s="23">
        <v>8.1000000000000003E-2</v>
      </c>
      <c r="AZ159" s="147">
        <v>8.1000000000000003E-2</v>
      </c>
      <c r="BA159" s="23">
        <v>8.1000000000000003E-2</v>
      </c>
      <c r="BB159" s="147">
        <v>8.1000000000000003E-2</v>
      </c>
      <c r="BC159" s="23">
        <v>8.1000000000000003E-2</v>
      </c>
      <c r="BD159" s="147">
        <v>8.1000000000000003E-2</v>
      </c>
    </row>
    <row r="160" spans="1:56" x14ac:dyDescent="0.2">
      <c r="A160" s="22">
        <v>45</v>
      </c>
      <c r="B160" s="22">
        <v>46</v>
      </c>
      <c r="C160" s="22">
        <v>47</v>
      </c>
      <c r="D160" s="22">
        <v>48</v>
      </c>
      <c r="E160" s="22">
        <v>49</v>
      </c>
      <c r="F160" s="22">
        <v>50</v>
      </c>
      <c r="G160" s="22">
        <v>51</v>
      </c>
      <c r="H160" s="22">
        <v>52</v>
      </c>
      <c r="I160" s="22">
        <v>53</v>
      </c>
      <c r="J160" s="22">
        <v>54</v>
      </c>
      <c r="K160" s="22">
        <v>55</v>
      </c>
      <c r="L160" s="22">
        <v>56</v>
      </c>
      <c r="M160" s="22">
        <v>57</v>
      </c>
      <c r="N160" s="22">
        <v>58</v>
      </c>
      <c r="O160" s="22">
        <v>59</v>
      </c>
      <c r="P160" s="22">
        <v>60</v>
      </c>
      <c r="Q160" s="22">
        <v>61</v>
      </c>
      <c r="R160" s="22">
        <v>62</v>
      </c>
      <c r="S160" s="22">
        <v>63</v>
      </c>
      <c r="T160" s="22">
        <v>64</v>
      </c>
      <c r="U160" s="22">
        <v>65</v>
      </c>
      <c r="V160" s="22">
        <v>66</v>
      </c>
      <c r="W160" s="22">
        <v>67</v>
      </c>
      <c r="X160" s="22">
        <v>68</v>
      </c>
      <c r="Y160" s="22">
        <v>69</v>
      </c>
      <c r="Z160" s="22">
        <v>70</v>
      </c>
      <c r="AA160" s="22">
        <v>71</v>
      </c>
      <c r="AB160" s="22">
        <v>72</v>
      </c>
      <c r="AC160" s="22">
        <v>73</v>
      </c>
      <c r="AD160" s="22">
        <v>74</v>
      </c>
      <c r="AE160" s="22">
        <v>75</v>
      </c>
      <c r="AF160" s="22">
        <v>76</v>
      </c>
      <c r="AG160" s="22">
        <v>77</v>
      </c>
      <c r="AH160" s="22">
        <v>78</v>
      </c>
      <c r="AI160" s="22">
        <v>79</v>
      </c>
      <c r="AJ160" s="22">
        <v>80</v>
      </c>
      <c r="AK160" s="22">
        <v>80</v>
      </c>
      <c r="AL160" s="22">
        <v>80</v>
      </c>
      <c r="AM160" s="22">
        <v>80</v>
      </c>
      <c r="AN160" s="22">
        <v>80</v>
      </c>
      <c r="AO160" s="22">
        <v>80</v>
      </c>
      <c r="AP160" s="22">
        <v>80</v>
      </c>
      <c r="AQ160" s="22">
        <v>80</v>
      </c>
      <c r="AR160" s="22">
        <v>80</v>
      </c>
      <c r="AS160" s="22">
        <v>80</v>
      </c>
      <c r="AT160" s="22">
        <v>80</v>
      </c>
      <c r="AU160" s="22">
        <v>80</v>
      </c>
      <c r="AV160" s="22">
        <v>80</v>
      </c>
      <c r="AW160" s="22">
        <v>80</v>
      </c>
      <c r="AX160" s="22">
        <v>80</v>
      </c>
      <c r="AY160" s="22">
        <v>80</v>
      </c>
      <c r="AZ160" s="22">
        <v>80</v>
      </c>
      <c r="BA160" s="22">
        <v>80</v>
      </c>
      <c r="BB160" s="22">
        <v>80</v>
      </c>
      <c r="BC160" s="22">
        <v>80</v>
      </c>
      <c r="BD160" s="22">
        <v>80</v>
      </c>
    </row>
    <row r="161" spans="1:56" x14ac:dyDescent="0.2">
      <c r="A161" s="23">
        <v>3.5000000000000001E-3</v>
      </c>
      <c r="B161" s="23">
        <v>3.5000000000000001E-3</v>
      </c>
      <c r="C161" s="23">
        <v>3.5000000000000001E-3</v>
      </c>
      <c r="D161" s="23">
        <v>3.5000000000000001E-3</v>
      </c>
      <c r="E161" s="23">
        <v>3.5000000000000001E-3</v>
      </c>
      <c r="F161" s="23">
        <v>3.5000000000000001E-3</v>
      </c>
      <c r="G161" s="23">
        <v>3.5999999999999999E-3</v>
      </c>
      <c r="H161" s="23">
        <v>3.7000000000000002E-3</v>
      </c>
      <c r="I161" s="23">
        <v>3.8E-3</v>
      </c>
      <c r="J161" s="23">
        <v>3.8999999999999998E-3</v>
      </c>
      <c r="K161" s="23">
        <v>4.0000000000000001E-3</v>
      </c>
      <c r="L161" s="23">
        <v>4.1000000000000003E-3</v>
      </c>
      <c r="M161" s="23">
        <v>4.1999999999999997E-3</v>
      </c>
      <c r="N161" s="23">
        <v>4.3E-3</v>
      </c>
      <c r="O161" s="23">
        <v>4.4000000000000003E-3</v>
      </c>
      <c r="P161" s="23">
        <v>4.4999999999999997E-3</v>
      </c>
      <c r="Q161" s="23">
        <v>4.5999999999999999E-3</v>
      </c>
      <c r="R161" s="23">
        <v>4.7000000000000002E-3</v>
      </c>
      <c r="S161" s="23">
        <v>4.7999999999999996E-3</v>
      </c>
      <c r="T161" s="23">
        <v>4.8999999999999998E-3</v>
      </c>
      <c r="U161" s="23">
        <v>5.0000000000000001E-3</v>
      </c>
      <c r="V161" s="23">
        <v>5.1000000000000004E-3</v>
      </c>
      <c r="W161" s="23">
        <v>5.1999999999999998E-3</v>
      </c>
      <c r="X161" s="23">
        <v>5.3E-3</v>
      </c>
      <c r="Y161" s="23">
        <v>5.4000000000000003E-3</v>
      </c>
      <c r="Z161" s="23">
        <v>5.4999999999999997E-3</v>
      </c>
      <c r="AA161" s="23">
        <v>5.5999999999999999E-3</v>
      </c>
      <c r="AB161" s="23">
        <v>5.7000000000000002E-3</v>
      </c>
      <c r="AC161" s="23">
        <v>5.7999999999999996E-3</v>
      </c>
      <c r="AD161" s="23">
        <v>5.8999999999999999E-3</v>
      </c>
      <c r="AE161" s="23">
        <v>6.0000000000000001E-3</v>
      </c>
      <c r="AF161" s="23">
        <v>6.1000000000000004E-3</v>
      </c>
      <c r="AG161" s="23">
        <v>6.1999999999999998E-3</v>
      </c>
      <c r="AH161" s="23">
        <v>6.3E-3</v>
      </c>
      <c r="AI161" s="23">
        <v>6.4000000000000003E-3</v>
      </c>
      <c r="AJ161" s="23">
        <v>6.4999999999999997E-3</v>
      </c>
      <c r="AK161" s="23">
        <v>6.4999999999999997E-3</v>
      </c>
      <c r="AL161" s="23">
        <v>6.4999999999999997E-3</v>
      </c>
      <c r="AM161" s="23">
        <v>6.4999999999999997E-3</v>
      </c>
      <c r="AN161" s="23">
        <v>6.4999999999999997E-3</v>
      </c>
      <c r="AO161" s="23">
        <v>6.4999999999999997E-3</v>
      </c>
      <c r="AP161" s="23">
        <v>6.4999999999999997E-3</v>
      </c>
      <c r="AQ161" s="23">
        <v>6.4999999999999997E-3</v>
      </c>
      <c r="AR161" s="23">
        <v>6.4999999999999997E-3</v>
      </c>
      <c r="AS161" s="23">
        <v>6.4999999999999997E-3</v>
      </c>
      <c r="AT161" s="23">
        <v>6.4999999999999997E-3</v>
      </c>
      <c r="AU161" s="23">
        <v>6.4999999999999997E-3</v>
      </c>
      <c r="AV161" s="23">
        <v>6.4999999999999997E-3</v>
      </c>
      <c r="AW161" s="23">
        <v>6.4999999999999997E-3</v>
      </c>
      <c r="AX161" s="23">
        <v>6.4999999999999997E-3</v>
      </c>
      <c r="AY161" s="23">
        <v>6.4999999999999997E-3</v>
      </c>
      <c r="AZ161" s="23">
        <v>6.4999999999999997E-3</v>
      </c>
      <c r="BA161" s="23">
        <v>6.4999999999999997E-3</v>
      </c>
      <c r="BB161" s="23">
        <v>6.4999999999999997E-3</v>
      </c>
      <c r="BC161" s="23">
        <v>6.4999999999999997E-3</v>
      </c>
      <c r="BD161" s="23">
        <v>6.4999999999999997E-3</v>
      </c>
    </row>
    <row r="162" spans="1:56" s="28" customFormat="1" x14ac:dyDescent="0.2"/>
    <row r="163" spans="1:56" s="24" customFormat="1" x14ac:dyDescent="0.2">
      <c r="A163" s="24" t="s">
        <v>498</v>
      </c>
    </row>
    <row r="164" spans="1:56" x14ac:dyDescent="0.2">
      <c r="A164" s="22">
        <v>45</v>
      </c>
      <c r="B164" s="22">
        <v>46</v>
      </c>
      <c r="C164" s="22">
        <v>47</v>
      </c>
      <c r="D164" s="22">
        <v>48</v>
      </c>
      <c r="E164" s="22">
        <v>49</v>
      </c>
      <c r="F164" s="22">
        <v>50</v>
      </c>
      <c r="G164" s="22">
        <v>51</v>
      </c>
      <c r="H164" s="22">
        <v>52</v>
      </c>
      <c r="I164" s="22">
        <v>53</v>
      </c>
      <c r="J164" s="22">
        <v>54</v>
      </c>
      <c r="K164" s="22">
        <v>55</v>
      </c>
      <c r="L164" s="22">
        <v>56</v>
      </c>
      <c r="M164" s="22">
        <v>57</v>
      </c>
      <c r="N164" s="22">
        <v>58</v>
      </c>
      <c r="O164" s="22">
        <v>59</v>
      </c>
      <c r="P164" s="22">
        <v>60</v>
      </c>
      <c r="Q164" s="22">
        <v>61</v>
      </c>
      <c r="R164" s="22">
        <v>62</v>
      </c>
      <c r="S164" s="22">
        <v>63</v>
      </c>
      <c r="T164" s="22">
        <v>64</v>
      </c>
      <c r="U164" s="22">
        <v>65</v>
      </c>
      <c r="V164" s="22">
        <v>66</v>
      </c>
      <c r="W164" s="22">
        <v>67</v>
      </c>
      <c r="X164" s="22">
        <v>68</v>
      </c>
      <c r="Y164" s="22">
        <v>69</v>
      </c>
      <c r="Z164" s="22">
        <v>70</v>
      </c>
      <c r="AA164" s="22">
        <v>71</v>
      </c>
      <c r="AB164" s="22">
        <v>72</v>
      </c>
      <c r="AC164" s="22">
        <v>73</v>
      </c>
      <c r="AD164" s="22">
        <v>74</v>
      </c>
      <c r="AE164" s="22">
        <v>75</v>
      </c>
      <c r="AF164" s="22">
        <v>76</v>
      </c>
      <c r="AG164" s="22">
        <v>77</v>
      </c>
      <c r="AH164" s="22">
        <v>78</v>
      </c>
      <c r="AI164" s="22">
        <v>79</v>
      </c>
      <c r="AJ164" s="22">
        <v>80</v>
      </c>
      <c r="AK164" s="22">
        <v>81</v>
      </c>
      <c r="AL164" s="22">
        <v>82</v>
      </c>
      <c r="AM164" s="22">
        <v>83</v>
      </c>
      <c r="AN164" s="22">
        <v>84</v>
      </c>
      <c r="AO164" s="22">
        <v>85</v>
      </c>
      <c r="AP164" s="22">
        <v>86</v>
      </c>
      <c r="AQ164" s="22">
        <v>87</v>
      </c>
      <c r="AR164" s="22">
        <v>88</v>
      </c>
      <c r="AS164" s="22">
        <v>89</v>
      </c>
      <c r="AT164" s="22">
        <v>90</v>
      </c>
      <c r="AU164" s="22">
        <v>91</v>
      </c>
      <c r="AV164" s="22">
        <v>92</v>
      </c>
      <c r="AW164" s="22">
        <v>93</v>
      </c>
      <c r="AX164" s="22">
        <v>94</v>
      </c>
      <c r="AY164" s="22">
        <v>95</v>
      </c>
      <c r="AZ164" s="22">
        <v>96</v>
      </c>
      <c r="BA164" s="22">
        <v>97</v>
      </c>
      <c r="BB164" s="22">
        <v>98</v>
      </c>
      <c r="BC164" s="22">
        <v>99</v>
      </c>
      <c r="BD164" s="22">
        <v>100</v>
      </c>
    </row>
    <row r="165" spans="1:56" s="18" customFormat="1" x14ac:dyDescent="0.2">
      <c r="A165" s="23">
        <v>5.6999999999999995E-2</v>
      </c>
      <c r="B165" s="23">
        <v>5.6999999999999995E-2</v>
      </c>
      <c r="C165" s="23">
        <v>5.6999999999999995E-2</v>
      </c>
      <c r="D165" s="23">
        <v>5.6999999999999995E-2</v>
      </c>
      <c r="E165" s="23">
        <v>5.6999999999999995E-2</v>
      </c>
      <c r="F165" s="23">
        <v>5.6999999999999995E-2</v>
      </c>
      <c r="G165" s="23">
        <v>5.7999999999999996E-2</v>
      </c>
      <c r="H165" s="23">
        <v>5.8999999999999997E-2</v>
      </c>
      <c r="I165" s="23">
        <v>0.06</v>
      </c>
      <c r="J165" s="23">
        <v>6.0999999999999999E-2</v>
      </c>
      <c r="K165" s="23">
        <v>6.2E-2</v>
      </c>
      <c r="L165" s="23">
        <v>6.3E-2</v>
      </c>
      <c r="M165" s="23">
        <v>6.4000000000000001E-2</v>
      </c>
      <c r="N165" s="23">
        <v>6.5000000000000002E-2</v>
      </c>
      <c r="O165" s="23">
        <v>6.6000000000000003E-2</v>
      </c>
      <c r="P165" s="23">
        <v>6.7000000000000004E-2</v>
      </c>
      <c r="Q165" s="23">
        <v>6.8000000000000005E-2</v>
      </c>
      <c r="R165" s="23">
        <v>6.9000000000000006E-2</v>
      </c>
      <c r="S165" s="23">
        <v>7.0000000000000007E-2</v>
      </c>
      <c r="T165" s="23">
        <v>7.1000000000000008E-2</v>
      </c>
      <c r="U165" s="23">
        <v>7.2000000000000008E-2</v>
      </c>
      <c r="V165" s="23">
        <v>7.3000000000000009E-2</v>
      </c>
      <c r="W165" s="23">
        <v>7.400000000000001E-2</v>
      </c>
      <c r="X165" s="23">
        <v>7.5000000000000011E-2</v>
      </c>
      <c r="Y165" s="23">
        <v>7.5999999999999998E-2</v>
      </c>
      <c r="Z165" s="23">
        <v>7.6999999999999999E-2</v>
      </c>
      <c r="AA165" s="23">
        <v>7.8E-2</v>
      </c>
      <c r="AB165" s="23">
        <v>7.9000000000000001E-2</v>
      </c>
      <c r="AC165" s="23">
        <v>0.08</v>
      </c>
      <c r="AD165" s="23">
        <v>8.1000000000000003E-2</v>
      </c>
      <c r="AE165" s="23">
        <v>8.2000000000000003E-2</v>
      </c>
      <c r="AF165" s="23">
        <v>8.3000000000000004E-2</v>
      </c>
      <c r="AG165" s="23">
        <v>8.4000000000000005E-2</v>
      </c>
      <c r="AH165" s="23">
        <v>8.5000000000000006E-2</v>
      </c>
      <c r="AI165" s="23">
        <v>8.6000000000000007E-2</v>
      </c>
      <c r="AJ165" s="23">
        <v>8.7000000000000008E-2</v>
      </c>
      <c r="AK165" s="23">
        <v>8.7000000000000008E-2</v>
      </c>
      <c r="AL165" s="23">
        <v>8.7000000000000008E-2</v>
      </c>
      <c r="AM165" s="23">
        <v>8.7000000000000008E-2</v>
      </c>
      <c r="AN165" s="23">
        <v>8.7000000000000008E-2</v>
      </c>
      <c r="AO165" s="23">
        <v>8.7000000000000008E-2</v>
      </c>
      <c r="AP165" s="23">
        <v>8.7000000000000008E-2</v>
      </c>
      <c r="AQ165" s="23">
        <v>8.7000000000000008E-2</v>
      </c>
      <c r="AR165" s="23">
        <v>8.7000000000000008E-2</v>
      </c>
      <c r="AS165" s="23">
        <v>8.7000000000000008E-2</v>
      </c>
      <c r="AT165" s="23">
        <v>8.7000000000000008E-2</v>
      </c>
      <c r="AU165" s="23">
        <v>8.7000000000000008E-2</v>
      </c>
      <c r="AV165" s="23">
        <v>8.7000000000000008E-2</v>
      </c>
      <c r="AW165" s="23">
        <v>8.7000000000000008E-2</v>
      </c>
      <c r="AX165" s="23">
        <v>8.7000000000000008E-2</v>
      </c>
      <c r="AY165" s="23">
        <v>8.7000000000000008E-2</v>
      </c>
      <c r="AZ165" s="23">
        <v>8.7000000000000008E-2</v>
      </c>
      <c r="BA165" s="23">
        <v>8.7000000000000008E-2</v>
      </c>
      <c r="BB165" s="23">
        <v>8.7000000000000008E-2</v>
      </c>
      <c r="BC165" s="23">
        <v>8.7000000000000008E-2</v>
      </c>
      <c r="BD165" s="23">
        <v>8.7000000000000008E-2</v>
      </c>
    </row>
    <row r="166" spans="1:56" x14ac:dyDescent="0.2">
      <c r="A166" s="22">
        <v>45</v>
      </c>
      <c r="B166" s="22">
        <v>46</v>
      </c>
      <c r="C166" s="22">
        <v>47</v>
      </c>
      <c r="D166" s="22">
        <v>48</v>
      </c>
      <c r="E166" s="22">
        <v>49</v>
      </c>
      <c r="F166" s="22">
        <v>50</v>
      </c>
      <c r="G166" s="22">
        <v>51</v>
      </c>
      <c r="H166" s="22">
        <v>52</v>
      </c>
      <c r="I166" s="22">
        <v>53</v>
      </c>
      <c r="J166" s="22">
        <v>54</v>
      </c>
      <c r="K166" s="22">
        <v>55</v>
      </c>
      <c r="L166" s="22">
        <v>56</v>
      </c>
      <c r="M166" s="22">
        <v>57</v>
      </c>
      <c r="N166" s="22">
        <v>58</v>
      </c>
      <c r="O166" s="22">
        <v>59</v>
      </c>
      <c r="P166" s="22">
        <v>60</v>
      </c>
      <c r="Q166" s="22">
        <v>61</v>
      </c>
      <c r="R166" s="22">
        <v>62</v>
      </c>
      <c r="S166" s="22">
        <v>63</v>
      </c>
      <c r="T166" s="22">
        <v>64</v>
      </c>
      <c r="U166" s="22">
        <v>65</v>
      </c>
      <c r="V166" s="22">
        <v>66</v>
      </c>
      <c r="W166" s="22">
        <v>67</v>
      </c>
      <c r="X166" s="22">
        <v>68</v>
      </c>
      <c r="Y166" s="22">
        <v>69</v>
      </c>
      <c r="Z166" s="22">
        <v>70</v>
      </c>
      <c r="AA166" s="22">
        <v>71</v>
      </c>
      <c r="AB166" s="22">
        <v>72</v>
      </c>
      <c r="AC166" s="22">
        <v>73</v>
      </c>
      <c r="AD166" s="22">
        <v>74</v>
      </c>
      <c r="AE166" s="22">
        <v>75</v>
      </c>
      <c r="AF166" s="22">
        <v>76</v>
      </c>
      <c r="AG166" s="22">
        <v>77</v>
      </c>
      <c r="AH166" s="22">
        <v>78</v>
      </c>
      <c r="AI166" s="22">
        <v>79</v>
      </c>
      <c r="AJ166" s="22">
        <v>80</v>
      </c>
      <c r="AK166" s="22">
        <v>80</v>
      </c>
      <c r="AL166" s="22">
        <v>80</v>
      </c>
      <c r="AM166" s="22">
        <v>80</v>
      </c>
      <c r="AN166" s="22">
        <v>80</v>
      </c>
      <c r="AO166" s="22">
        <v>80</v>
      </c>
      <c r="AP166" s="22">
        <v>80</v>
      </c>
      <c r="AQ166" s="22">
        <v>80</v>
      </c>
      <c r="AR166" s="22">
        <v>80</v>
      </c>
      <c r="AS166" s="22">
        <v>80</v>
      </c>
      <c r="AT166" s="22">
        <v>80</v>
      </c>
      <c r="AU166" s="22">
        <v>80</v>
      </c>
      <c r="AV166" s="22">
        <v>80</v>
      </c>
      <c r="AW166" s="22">
        <v>80</v>
      </c>
      <c r="AX166" s="22">
        <v>80</v>
      </c>
      <c r="AY166" s="22">
        <v>80</v>
      </c>
      <c r="AZ166" s="22">
        <v>80</v>
      </c>
      <c r="BA166" s="22">
        <v>80</v>
      </c>
      <c r="BB166" s="22">
        <v>80</v>
      </c>
      <c r="BC166" s="22">
        <v>80</v>
      </c>
      <c r="BD166" s="22">
        <v>80</v>
      </c>
    </row>
    <row r="167" spans="1:56" x14ac:dyDescent="0.2">
      <c r="A167" s="23">
        <v>2.5000000000000001E-3</v>
      </c>
      <c r="B167" s="23">
        <v>2.5000000000000001E-3</v>
      </c>
      <c r="C167" s="23">
        <v>2.5000000000000001E-3</v>
      </c>
      <c r="D167" s="23">
        <v>2.5000000000000001E-3</v>
      </c>
      <c r="E167" s="23">
        <v>2.5000000000000001E-3</v>
      </c>
      <c r="F167" s="23">
        <v>2.5000000000000001E-3</v>
      </c>
      <c r="G167" s="23">
        <v>2.5000000000000001E-3</v>
      </c>
      <c r="H167" s="23">
        <v>2.5000000000000001E-3</v>
      </c>
      <c r="I167" s="23">
        <v>2.5000000000000001E-3</v>
      </c>
      <c r="J167" s="23">
        <v>2.5000000000000001E-3</v>
      </c>
      <c r="K167" s="23">
        <v>3.0000000000000001E-3</v>
      </c>
      <c r="L167" s="23">
        <v>3.0000000000000001E-3</v>
      </c>
      <c r="M167" s="23">
        <v>3.0000000000000001E-3</v>
      </c>
      <c r="N167" s="23">
        <v>3.0000000000000001E-3</v>
      </c>
      <c r="O167" s="23">
        <v>3.0000000000000001E-3</v>
      </c>
      <c r="P167" s="23">
        <v>3.5000000000000001E-3</v>
      </c>
      <c r="Q167" s="23">
        <v>3.5000000000000001E-3</v>
      </c>
      <c r="R167" s="23">
        <v>3.5000000000000001E-3</v>
      </c>
      <c r="S167" s="23">
        <v>3.5000000000000001E-3</v>
      </c>
      <c r="T167" s="23">
        <v>3.5000000000000001E-3</v>
      </c>
      <c r="U167" s="23">
        <v>4.0000000000000001E-3</v>
      </c>
      <c r="V167" s="23">
        <v>4.0000000000000001E-3</v>
      </c>
      <c r="W167" s="23">
        <v>4.0000000000000001E-3</v>
      </c>
      <c r="X167" s="23">
        <v>4.0000000000000001E-3</v>
      </c>
      <c r="Y167" s="23">
        <v>4.0000000000000001E-3</v>
      </c>
      <c r="Z167" s="23">
        <v>4.4999999999999997E-3</v>
      </c>
      <c r="AA167" s="23">
        <v>4.4999999999999997E-3</v>
      </c>
      <c r="AB167" s="23">
        <v>4.4999999999999997E-3</v>
      </c>
      <c r="AC167" s="23">
        <v>4.4999999999999997E-3</v>
      </c>
      <c r="AD167" s="23">
        <v>4.4999999999999997E-3</v>
      </c>
      <c r="AE167" s="23">
        <v>5.0000000000000001E-3</v>
      </c>
      <c r="AF167" s="23">
        <v>5.0000000000000001E-3</v>
      </c>
      <c r="AG167" s="23">
        <v>5.0000000000000001E-3</v>
      </c>
      <c r="AH167" s="23">
        <v>5.0000000000000001E-3</v>
      </c>
      <c r="AI167" s="23">
        <v>5.0000000000000001E-3</v>
      </c>
      <c r="AJ167" s="23">
        <v>5.4999999999999997E-3</v>
      </c>
      <c r="AK167" s="23">
        <v>5.4999999999999997E-3</v>
      </c>
      <c r="AL167" s="23">
        <v>5.4999999999999997E-3</v>
      </c>
      <c r="AM167" s="23">
        <v>5.4999999999999997E-3</v>
      </c>
      <c r="AN167" s="23">
        <v>5.4999999999999997E-3</v>
      </c>
      <c r="AO167" s="23">
        <v>5.4999999999999997E-3</v>
      </c>
      <c r="AP167" s="23">
        <v>5.4999999999999997E-3</v>
      </c>
      <c r="AQ167" s="23">
        <v>5.4999999999999997E-3</v>
      </c>
      <c r="AR167" s="23">
        <v>5.4999999999999997E-3</v>
      </c>
      <c r="AS167" s="23">
        <v>5.4999999999999997E-3</v>
      </c>
      <c r="AT167" s="23">
        <v>5.4999999999999997E-3</v>
      </c>
      <c r="AU167" s="23">
        <v>5.4999999999999997E-3</v>
      </c>
      <c r="AV167" s="23">
        <v>5.4999999999999997E-3</v>
      </c>
      <c r="AW167" s="23">
        <v>5.4999999999999997E-3</v>
      </c>
      <c r="AX167" s="23">
        <v>5.4999999999999997E-3</v>
      </c>
      <c r="AY167" s="23">
        <v>5.4999999999999997E-3</v>
      </c>
      <c r="AZ167" s="23">
        <v>5.4999999999999997E-3</v>
      </c>
      <c r="BA167" s="23">
        <v>5.4999999999999997E-3</v>
      </c>
      <c r="BB167" s="23">
        <v>5.4999999999999997E-3</v>
      </c>
      <c r="BC167" s="23">
        <v>5.4999999999999997E-3</v>
      </c>
      <c r="BD167" s="23">
        <v>5.4999999999999997E-3</v>
      </c>
    </row>
    <row r="168" spans="1:56" s="28" customFormat="1" x14ac:dyDescent="0.2">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29"/>
      <c r="AL168" s="29"/>
      <c r="AM168" s="29"/>
      <c r="AN168" s="29"/>
      <c r="AO168" s="29"/>
      <c r="AP168" s="29"/>
      <c r="AQ168" s="29"/>
      <c r="AR168" s="29"/>
      <c r="AS168" s="29"/>
      <c r="AT168" s="29"/>
      <c r="AU168" s="29"/>
    </row>
    <row r="169" spans="1:56" s="24" customFormat="1" x14ac:dyDescent="0.2">
      <c r="A169" s="24" t="s">
        <v>499</v>
      </c>
    </row>
    <row r="170" spans="1:56" x14ac:dyDescent="0.2">
      <c r="A170" s="22">
        <v>45</v>
      </c>
      <c r="B170" s="22">
        <v>46</v>
      </c>
      <c r="C170" s="22">
        <v>47</v>
      </c>
      <c r="D170" s="22">
        <v>48</v>
      </c>
      <c r="E170" s="22">
        <v>49</v>
      </c>
      <c r="F170" s="22">
        <v>50</v>
      </c>
      <c r="G170" s="22">
        <v>51</v>
      </c>
      <c r="H170" s="22">
        <v>52</v>
      </c>
      <c r="I170" s="22">
        <v>53</v>
      </c>
      <c r="J170" s="22">
        <v>54</v>
      </c>
      <c r="K170" s="22">
        <v>55</v>
      </c>
      <c r="L170" s="22">
        <v>56</v>
      </c>
      <c r="M170" s="22">
        <v>57</v>
      </c>
      <c r="N170" s="22">
        <v>58</v>
      </c>
      <c r="O170" s="22">
        <v>59</v>
      </c>
      <c r="P170" s="22">
        <v>60</v>
      </c>
      <c r="Q170" s="22">
        <v>61</v>
      </c>
      <c r="R170" s="22">
        <v>62</v>
      </c>
      <c r="S170" s="22">
        <v>63</v>
      </c>
      <c r="T170" s="22">
        <v>64</v>
      </c>
      <c r="U170" s="22">
        <v>65</v>
      </c>
      <c r="V170" s="22">
        <v>66</v>
      </c>
      <c r="W170" s="22">
        <v>67</v>
      </c>
      <c r="X170" s="22">
        <v>68</v>
      </c>
      <c r="Y170" s="22">
        <v>69</v>
      </c>
      <c r="Z170" s="22">
        <v>70</v>
      </c>
      <c r="AA170" s="22">
        <v>71</v>
      </c>
      <c r="AB170" s="22">
        <v>72</v>
      </c>
      <c r="AC170" s="22">
        <v>73</v>
      </c>
      <c r="AD170" s="22">
        <v>74</v>
      </c>
      <c r="AE170" s="22">
        <v>75</v>
      </c>
      <c r="AF170" s="22">
        <v>76</v>
      </c>
      <c r="AG170" s="22">
        <v>77</v>
      </c>
      <c r="AH170" s="22">
        <v>78</v>
      </c>
      <c r="AI170" s="22">
        <v>79</v>
      </c>
      <c r="AJ170" s="22">
        <v>80</v>
      </c>
      <c r="AK170" s="22">
        <v>81</v>
      </c>
      <c r="AL170" s="22">
        <v>82</v>
      </c>
      <c r="AM170" s="22">
        <v>83</v>
      </c>
      <c r="AN170" s="22">
        <v>84</v>
      </c>
      <c r="AO170" s="22">
        <v>85</v>
      </c>
      <c r="AP170" s="22">
        <v>86</v>
      </c>
      <c r="AQ170" s="22">
        <v>87</v>
      </c>
      <c r="AR170" s="22">
        <v>88</v>
      </c>
      <c r="AS170" s="22">
        <v>89</v>
      </c>
      <c r="AT170" s="22">
        <v>90</v>
      </c>
      <c r="AU170" s="22">
        <v>91</v>
      </c>
      <c r="AV170" s="22">
        <v>92</v>
      </c>
      <c r="AW170" s="22">
        <v>93</v>
      </c>
      <c r="AX170" s="22">
        <v>94</v>
      </c>
      <c r="AY170" s="22">
        <v>95</v>
      </c>
      <c r="AZ170" s="22">
        <v>96</v>
      </c>
      <c r="BA170" s="22">
        <v>97</v>
      </c>
      <c r="BB170" s="22">
        <v>98</v>
      </c>
      <c r="BC170" s="22">
        <v>99</v>
      </c>
      <c r="BD170" s="22">
        <v>100</v>
      </c>
    </row>
    <row r="171" spans="1:56" x14ac:dyDescent="0.2">
      <c r="A171" s="23">
        <v>4.3999999999999997E-2</v>
      </c>
      <c r="B171" s="23">
        <v>4.3999999999999997E-2</v>
      </c>
      <c r="C171" s="23">
        <v>4.3999999999999997E-2</v>
      </c>
      <c r="D171" s="23">
        <v>4.3999999999999997E-2</v>
      </c>
      <c r="E171" s="23">
        <v>4.3999999999999997E-2</v>
      </c>
      <c r="F171" s="23">
        <v>4.3999999999999997E-2</v>
      </c>
      <c r="G171" s="23">
        <v>4.4999999999999998E-2</v>
      </c>
      <c r="H171" s="23">
        <v>4.5999999999999999E-2</v>
      </c>
      <c r="I171" s="23">
        <v>4.7E-2</v>
      </c>
      <c r="J171" s="23">
        <v>4.7999999999999994E-2</v>
      </c>
      <c r="K171" s="23">
        <v>4.8999999999999995E-2</v>
      </c>
      <c r="L171" s="23">
        <v>4.9999999999999996E-2</v>
      </c>
      <c r="M171" s="23">
        <v>5.0999999999999997E-2</v>
      </c>
      <c r="N171" s="23">
        <v>5.1999999999999998E-2</v>
      </c>
      <c r="O171" s="23">
        <v>5.2999999999999999E-2</v>
      </c>
      <c r="P171" s="23">
        <v>5.3999999999999999E-2</v>
      </c>
      <c r="Q171" s="23">
        <v>5.5E-2</v>
      </c>
      <c r="R171" s="23">
        <v>5.5999999999999994E-2</v>
      </c>
      <c r="S171" s="23">
        <v>5.6999999999999995E-2</v>
      </c>
      <c r="T171" s="23">
        <v>5.7999999999999996E-2</v>
      </c>
      <c r="U171" s="23">
        <v>5.8999999999999997E-2</v>
      </c>
      <c r="V171" s="23">
        <v>0.06</v>
      </c>
      <c r="W171" s="23">
        <v>6.0999999999999999E-2</v>
      </c>
      <c r="X171" s="23">
        <v>6.2E-2</v>
      </c>
      <c r="Y171" s="23">
        <v>6.3E-2</v>
      </c>
      <c r="Z171" s="23">
        <v>6.4000000000000001E-2</v>
      </c>
      <c r="AA171" s="23">
        <v>6.5000000000000002E-2</v>
      </c>
      <c r="AB171" s="23">
        <v>6.6000000000000003E-2</v>
      </c>
      <c r="AC171" s="23">
        <v>6.7000000000000004E-2</v>
      </c>
      <c r="AD171" s="23">
        <v>6.8000000000000005E-2</v>
      </c>
      <c r="AE171" s="23">
        <v>6.9000000000000006E-2</v>
      </c>
      <c r="AF171" s="23">
        <v>7.0000000000000007E-2</v>
      </c>
      <c r="AG171" s="23">
        <v>7.1000000000000008E-2</v>
      </c>
      <c r="AH171" s="23">
        <v>7.2000000000000008E-2</v>
      </c>
      <c r="AI171" s="23">
        <v>7.3000000000000009E-2</v>
      </c>
      <c r="AJ171" s="23">
        <v>7.400000000000001E-2</v>
      </c>
      <c r="AK171" s="23">
        <v>7.400000000000001E-2</v>
      </c>
      <c r="AL171" s="23">
        <v>7.400000000000001E-2</v>
      </c>
      <c r="AM171" s="23">
        <v>7.400000000000001E-2</v>
      </c>
      <c r="AN171" s="23">
        <v>7.400000000000001E-2</v>
      </c>
      <c r="AO171" s="23">
        <v>7.400000000000001E-2</v>
      </c>
      <c r="AP171" s="23">
        <v>7.400000000000001E-2</v>
      </c>
      <c r="AQ171" s="23">
        <v>7.400000000000001E-2</v>
      </c>
      <c r="AR171" s="23">
        <v>7.400000000000001E-2</v>
      </c>
      <c r="AS171" s="23">
        <v>7.400000000000001E-2</v>
      </c>
      <c r="AT171" s="23">
        <v>7.400000000000001E-2</v>
      </c>
      <c r="AU171" s="23">
        <v>7.400000000000001E-2</v>
      </c>
      <c r="AV171" s="23">
        <v>7.400000000000001E-2</v>
      </c>
      <c r="AW171" s="23">
        <v>7.400000000000001E-2</v>
      </c>
      <c r="AX171" s="23">
        <v>7.400000000000001E-2</v>
      </c>
      <c r="AY171" s="23">
        <v>7.400000000000001E-2</v>
      </c>
      <c r="AZ171" s="23">
        <v>7.400000000000001E-2</v>
      </c>
      <c r="BA171" s="23">
        <v>7.400000000000001E-2</v>
      </c>
      <c r="BB171" s="23">
        <v>7.400000000000001E-2</v>
      </c>
      <c r="BC171" s="23">
        <v>7.400000000000001E-2</v>
      </c>
      <c r="BD171" s="23">
        <v>7.400000000000001E-2</v>
      </c>
    </row>
    <row r="172" spans="1:56" x14ac:dyDescent="0.2">
      <c r="A172" s="22">
        <v>45</v>
      </c>
      <c r="B172" s="22">
        <v>46</v>
      </c>
      <c r="C172" s="22">
        <v>47</v>
      </c>
      <c r="D172" s="22">
        <v>48</v>
      </c>
      <c r="E172" s="22">
        <v>49</v>
      </c>
      <c r="F172" s="22">
        <v>50</v>
      </c>
      <c r="G172" s="22">
        <v>51</v>
      </c>
      <c r="H172" s="22">
        <v>52</v>
      </c>
      <c r="I172" s="22">
        <v>53</v>
      </c>
      <c r="J172" s="22">
        <v>54</v>
      </c>
      <c r="K172" s="22">
        <v>55</v>
      </c>
      <c r="L172" s="22">
        <v>56</v>
      </c>
      <c r="M172" s="22">
        <v>57</v>
      </c>
      <c r="N172" s="22">
        <v>58</v>
      </c>
      <c r="O172" s="22">
        <v>59</v>
      </c>
      <c r="P172" s="22">
        <v>60</v>
      </c>
      <c r="Q172" s="22">
        <v>61</v>
      </c>
      <c r="R172" s="22">
        <v>62</v>
      </c>
      <c r="S172" s="22">
        <v>63</v>
      </c>
      <c r="T172" s="22">
        <v>64</v>
      </c>
      <c r="U172" s="22">
        <v>65</v>
      </c>
      <c r="V172" s="22">
        <v>66</v>
      </c>
      <c r="W172" s="22">
        <v>67</v>
      </c>
      <c r="X172" s="22">
        <v>68</v>
      </c>
      <c r="Y172" s="22">
        <v>69</v>
      </c>
      <c r="Z172" s="22">
        <v>70</v>
      </c>
      <c r="AA172" s="22">
        <v>71</v>
      </c>
      <c r="AB172" s="22">
        <v>72</v>
      </c>
      <c r="AC172" s="22">
        <v>73</v>
      </c>
      <c r="AD172" s="22">
        <v>74</v>
      </c>
      <c r="AE172" s="22">
        <v>75</v>
      </c>
      <c r="AF172" s="22">
        <v>76</v>
      </c>
      <c r="AG172" s="22">
        <v>77</v>
      </c>
      <c r="AH172" s="22">
        <v>78</v>
      </c>
      <c r="AI172" s="22">
        <v>79</v>
      </c>
      <c r="AJ172" s="22">
        <v>80</v>
      </c>
      <c r="AK172" s="22">
        <v>80</v>
      </c>
      <c r="AL172" s="22">
        <v>80</v>
      </c>
      <c r="AM172" s="22">
        <v>80</v>
      </c>
      <c r="AN172" s="22">
        <v>80</v>
      </c>
      <c r="AO172" s="22">
        <v>80</v>
      </c>
      <c r="AP172" s="22">
        <v>80</v>
      </c>
      <c r="AQ172" s="22">
        <v>80</v>
      </c>
      <c r="AR172" s="22">
        <v>80</v>
      </c>
      <c r="AS172" s="22">
        <v>80</v>
      </c>
      <c r="AT172" s="22">
        <v>80</v>
      </c>
      <c r="AU172" s="22">
        <v>80</v>
      </c>
      <c r="AV172" s="22">
        <v>80</v>
      </c>
      <c r="AW172" s="22">
        <v>80</v>
      </c>
      <c r="AX172" s="22">
        <v>80</v>
      </c>
      <c r="AY172" s="22">
        <v>80</v>
      </c>
      <c r="AZ172" s="22">
        <v>80</v>
      </c>
      <c r="BA172" s="22">
        <v>80</v>
      </c>
      <c r="BB172" s="22">
        <v>80</v>
      </c>
      <c r="BC172" s="22">
        <v>80</v>
      </c>
      <c r="BD172" s="22">
        <v>80</v>
      </c>
    </row>
    <row r="173" spans="1:56" x14ac:dyDescent="0.2">
      <c r="A173" s="23">
        <v>2.5000000000000001E-3</v>
      </c>
      <c r="B173" s="23">
        <v>2.5000000000000001E-3</v>
      </c>
      <c r="C173" s="23">
        <v>2.5000000000000001E-3</v>
      </c>
      <c r="D173" s="23">
        <v>2.5000000000000001E-3</v>
      </c>
      <c r="E173" s="23">
        <v>2.5000000000000001E-3</v>
      </c>
      <c r="F173" s="23">
        <v>2.5000000000000001E-3</v>
      </c>
      <c r="G173" s="23">
        <v>2.5000000000000001E-3</v>
      </c>
      <c r="H173" s="23">
        <v>2.5000000000000001E-3</v>
      </c>
      <c r="I173" s="23">
        <v>2.5000000000000001E-3</v>
      </c>
      <c r="J173" s="23">
        <v>2.5000000000000001E-3</v>
      </c>
      <c r="K173" s="23">
        <v>3.0000000000000001E-3</v>
      </c>
      <c r="L173" s="23">
        <v>3.0000000000000001E-3</v>
      </c>
      <c r="M173" s="23">
        <v>3.0000000000000001E-3</v>
      </c>
      <c r="N173" s="23">
        <v>3.0000000000000001E-3</v>
      </c>
      <c r="O173" s="23">
        <v>3.0000000000000001E-3</v>
      </c>
      <c r="P173" s="23">
        <v>3.5000000000000001E-3</v>
      </c>
      <c r="Q173" s="23">
        <v>3.5000000000000001E-3</v>
      </c>
      <c r="R173" s="23">
        <v>3.5000000000000001E-3</v>
      </c>
      <c r="S173" s="23">
        <v>3.5000000000000001E-3</v>
      </c>
      <c r="T173" s="23">
        <v>3.5000000000000001E-3</v>
      </c>
      <c r="U173" s="23">
        <v>4.0000000000000001E-3</v>
      </c>
      <c r="V173" s="23">
        <v>4.0000000000000001E-3</v>
      </c>
      <c r="W173" s="23">
        <v>4.0000000000000001E-3</v>
      </c>
      <c r="X173" s="23">
        <v>4.0000000000000001E-3</v>
      </c>
      <c r="Y173" s="23">
        <v>4.0000000000000001E-3</v>
      </c>
      <c r="Z173" s="23">
        <v>4.4999999999999997E-3</v>
      </c>
      <c r="AA173" s="23">
        <v>4.4999999999999997E-3</v>
      </c>
      <c r="AB173" s="23">
        <v>4.4999999999999997E-3</v>
      </c>
      <c r="AC173" s="23">
        <v>4.4999999999999997E-3</v>
      </c>
      <c r="AD173" s="23">
        <v>4.4999999999999997E-3</v>
      </c>
      <c r="AE173" s="23">
        <v>5.0000000000000001E-3</v>
      </c>
      <c r="AF173" s="23">
        <v>5.0000000000000001E-3</v>
      </c>
      <c r="AG173" s="23">
        <v>5.0000000000000001E-3</v>
      </c>
      <c r="AH173" s="23">
        <v>5.0000000000000001E-3</v>
      </c>
      <c r="AI173" s="23">
        <v>5.0000000000000001E-3</v>
      </c>
      <c r="AJ173" s="23">
        <v>5.4999999999999997E-3</v>
      </c>
      <c r="AK173" s="23">
        <v>5.4999999999999997E-3</v>
      </c>
      <c r="AL173" s="23">
        <v>5.4999999999999997E-3</v>
      </c>
      <c r="AM173" s="23">
        <v>5.4999999999999997E-3</v>
      </c>
      <c r="AN173" s="23">
        <v>5.4999999999999997E-3</v>
      </c>
      <c r="AO173" s="23">
        <v>5.4999999999999997E-3</v>
      </c>
      <c r="AP173" s="23">
        <v>5.4999999999999997E-3</v>
      </c>
      <c r="AQ173" s="23">
        <v>5.4999999999999997E-3</v>
      </c>
      <c r="AR173" s="23">
        <v>5.4999999999999997E-3</v>
      </c>
      <c r="AS173" s="23">
        <v>5.4999999999999997E-3</v>
      </c>
      <c r="AT173" s="23">
        <v>5.4999999999999997E-3</v>
      </c>
      <c r="AU173" s="23">
        <v>5.4999999999999997E-3</v>
      </c>
      <c r="AV173" s="23">
        <v>5.4999999999999997E-3</v>
      </c>
      <c r="AW173" s="23">
        <v>5.4999999999999997E-3</v>
      </c>
      <c r="AX173" s="23">
        <v>5.4999999999999997E-3</v>
      </c>
      <c r="AY173" s="23">
        <v>5.4999999999999997E-3</v>
      </c>
      <c r="AZ173" s="23">
        <v>5.4999999999999997E-3</v>
      </c>
      <c r="BA173" s="23">
        <v>5.4999999999999997E-3</v>
      </c>
      <c r="BB173" s="23">
        <v>5.4999999999999997E-3</v>
      </c>
      <c r="BC173" s="23">
        <v>5.4999999999999997E-3</v>
      </c>
      <c r="BD173" s="23">
        <v>5.4999999999999997E-3</v>
      </c>
    </row>
    <row r="174" spans="1:56" s="28" customFormat="1" x14ac:dyDescent="0.2"/>
    <row r="175" spans="1:56" s="24" customFormat="1" x14ac:dyDescent="0.2">
      <c r="A175" s="24" t="s">
        <v>500</v>
      </c>
    </row>
    <row r="176" spans="1:56" x14ac:dyDescent="0.2">
      <c r="A176" s="22">
        <v>45</v>
      </c>
      <c r="B176" s="22">
        <v>46</v>
      </c>
      <c r="C176" s="22">
        <v>47</v>
      </c>
      <c r="D176" s="22">
        <v>48</v>
      </c>
      <c r="E176" s="22">
        <v>49</v>
      </c>
      <c r="F176" s="22">
        <v>50</v>
      </c>
      <c r="G176" s="22">
        <v>51</v>
      </c>
      <c r="H176" s="22">
        <v>52</v>
      </c>
      <c r="I176" s="22">
        <v>53</v>
      </c>
      <c r="J176" s="22">
        <v>54</v>
      </c>
      <c r="K176" s="22">
        <v>55</v>
      </c>
      <c r="L176" s="22">
        <v>56</v>
      </c>
      <c r="M176" s="22">
        <v>57</v>
      </c>
      <c r="N176" s="22">
        <v>58</v>
      </c>
      <c r="O176" s="22">
        <v>59</v>
      </c>
      <c r="P176" s="22">
        <v>60</v>
      </c>
      <c r="Q176" s="22">
        <v>61</v>
      </c>
      <c r="R176" s="22">
        <v>62</v>
      </c>
      <c r="S176" s="22">
        <v>63</v>
      </c>
      <c r="T176" s="22">
        <v>64</v>
      </c>
      <c r="U176" s="22">
        <v>65</v>
      </c>
      <c r="V176" s="22">
        <v>66</v>
      </c>
      <c r="W176" s="22">
        <v>67</v>
      </c>
      <c r="X176" s="22">
        <v>68</v>
      </c>
      <c r="Y176" s="22">
        <v>69</v>
      </c>
      <c r="Z176" s="22">
        <v>70</v>
      </c>
      <c r="AA176" s="22">
        <v>71</v>
      </c>
      <c r="AB176" s="22">
        <v>72</v>
      </c>
      <c r="AC176" s="22">
        <v>73</v>
      </c>
      <c r="AD176" s="22">
        <v>74</v>
      </c>
      <c r="AE176" s="22">
        <v>75</v>
      </c>
      <c r="AF176" s="22">
        <v>76</v>
      </c>
      <c r="AG176" s="22">
        <v>77</v>
      </c>
      <c r="AH176" s="22">
        <v>78</v>
      </c>
      <c r="AI176" s="22">
        <v>79</v>
      </c>
      <c r="AJ176" s="22">
        <v>80</v>
      </c>
      <c r="AK176" s="22">
        <v>81</v>
      </c>
      <c r="AL176" s="22">
        <v>82</v>
      </c>
      <c r="AM176" s="22">
        <v>83</v>
      </c>
      <c r="AN176" s="22">
        <v>84</v>
      </c>
      <c r="AO176" s="22">
        <v>85</v>
      </c>
      <c r="AP176" s="22">
        <v>86</v>
      </c>
      <c r="AQ176" s="22">
        <v>87</v>
      </c>
      <c r="AR176" s="22">
        <v>88</v>
      </c>
      <c r="AS176" s="22">
        <v>89</v>
      </c>
      <c r="AT176" s="22">
        <v>90</v>
      </c>
      <c r="AU176" s="22">
        <v>91</v>
      </c>
      <c r="AV176" s="22">
        <v>92</v>
      </c>
      <c r="AW176" s="22">
        <v>93</v>
      </c>
      <c r="AX176" s="22">
        <v>94</v>
      </c>
      <c r="AY176" s="22">
        <v>95</v>
      </c>
      <c r="AZ176" s="22">
        <v>96</v>
      </c>
      <c r="BA176" s="22">
        <v>97</v>
      </c>
      <c r="BB176" s="22">
        <v>98</v>
      </c>
      <c r="BC176" s="22">
        <v>99</v>
      </c>
      <c r="BD176" s="22">
        <v>100</v>
      </c>
    </row>
    <row r="177" spans="1:56" s="18" customFormat="1" x14ac:dyDescent="0.2">
      <c r="A177" s="23">
        <v>5.7000000000000002E-2</v>
      </c>
      <c r="B177" s="23">
        <v>5.7000000000000002E-2</v>
      </c>
      <c r="C177" s="23">
        <v>5.7000000000000002E-2</v>
      </c>
      <c r="D177" s="23">
        <v>5.7000000000000002E-2</v>
      </c>
      <c r="E177" s="23">
        <v>5.7000000000000002E-2</v>
      </c>
      <c r="F177" s="23">
        <v>5.7000000000000002E-2</v>
      </c>
      <c r="G177" s="23">
        <v>5.8000000000000003E-2</v>
      </c>
      <c r="H177" s="23">
        <v>5.8999999999999997E-2</v>
      </c>
      <c r="I177" s="23">
        <v>0.06</v>
      </c>
      <c r="J177" s="23">
        <v>6.0999999999999999E-2</v>
      </c>
      <c r="K177" s="23">
        <v>6.2E-2</v>
      </c>
      <c r="L177" s="23">
        <v>6.3E-2</v>
      </c>
      <c r="M177" s="23">
        <v>6.4000000000000001E-2</v>
      </c>
      <c r="N177" s="23">
        <v>6.5000000000000002E-2</v>
      </c>
      <c r="O177" s="23">
        <v>6.6000000000000003E-2</v>
      </c>
      <c r="P177" s="23">
        <v>6.7000000000000004E-2</v>
      </c>
      <c r="Q177" s="23">
        <v>6.8000000000000005E-2</v>
      </c>
      <c r="R177" s="23">
        <v>6.9000000000000006E-2</v>
      </c>
      <c r="S177" s="23">
        <v>7.0000000000000007E-2</v>
      </c>
      <c r="T177" s="23">
        <v>7.0999999999999994E-2</v>
      </c>
      <c r="U177" s="23">
        <v>7.1999999999999995E-2</v>
      </c>
      <c r="V177" s="23">
        <v>7.2999999999999995E-2</v>
      </c>
      <c r="W177" s="23">
        <v>7.3999999999999996E-2</v>
      </c>
      <c r="X177" s="23">
        <v>7.4999999999999997E-2</v>
      </c>
      <c r="Y177" s="23">
        <v>7.5999999999999998E-2</v>
      </c>
      <c r="Z177" s="23">
        <v>7.6999999999999999E-2</v>
      </c>
      <c r="AA177" s="23">
        <v>7.8E-2</v>
      </c>
      <c r="AB177" s="23">
        <v>7.9000000000000001E-2</v>
      </c>
      <c r="AC177" s="23">
        <v>0.08</v>
      </c>
      <c r="AD177" s="23">
        <v>8.1000000000000003E-2</v>
      </c>
      <c r="AE177" s="23">
        <v>8.2000000000000003E-2</v>
      </c>
      <c r="AF177" s="23">
        <v>8.3000000000000004E-2</v>
      </c>
      <c r="AG177" s="23">
        <v>8.4000000000000005E-2</v>
      </c>
      <c r="AH177" s="23">
        <v>8.5000000000000006E-2</v>
      </c>
      <c r="AI177" s="23">
        <v>8.5999999999999993E-2</v>
      </c>
      <c r="AJ177" s="23">
        <v>8.6999999999999994E-2</v>
      </c>
      <c r="AK177" s="23">
        <v>8.6999999999999994E-2</v>
      </c>
      <c r="AL177" s="23">
        <v>8.6999999999999994E-2</v>
      </c>
      <c r="AM177" s="23">
        <v>8.6999999999999994E-2</v>
      </c>
      <c r="AN177" s="23">
        <v>8.6999999999999994E-2</v>
      </c>
      <c r="AO177" s="23">
        <v>8.6999999999999994E-2</v>
      </c>
      <c r="AP177" s="23">
        <v>8.6999999999999994E-2</v>
      </c>
      <c r="AQ177" s="23">
        <v>8.6999999999999994E-2</v>
      </c>
      <c r="AR177" s="23">
        <v>8.6999999999999994E-2</v>
      </c>
      <c r="AS177" s="23">
        <v>8.6999999999999994E-2</v>
      </c>
      <c r="AT177" s="23">
        <v>8.6999999999999994E-2</v>
      </c>
      <c r="AU177" s="23">
        <v>8.6999999999999994E-2</v>
      </c>
      <c r="AV177" s="23">
        <v>8.6999999999999994E-2</v>
      </c>
      <c r="AW177" s="23">
        <v>8.6999999999999994E-2</v>
      </c>
      <c r="AX177" s="23">
        <v>8.6999999999999994E-2</v>
      </c>
      <c r="AY177" s="23">
        <v>8.6999999999999994E-2</v>
      </c>
      <c r="AZ177" s="23">
        <v>8.6999999999999994E-2</v>
      </c>
      <c r="BA177" s="23">
        <v>8.6999999999999994E-2</v>
      </c>
      <c r="BB177" s="23">
        <v>8.6999999999999994E-2</v>
      </c>
      <c r="BC177" s="23">
        <v>8.6999999999999994E-2</v>
      </c>
      <c r="BD177" s="23">
        <v>8.6999999999999994E-2</v>
      </c>
    </row>
    <row r="178" spans="1:56" x14ac:dyDescent="0.2">
      <c r="A178" s="22">
        <v>45</v>
      </c>
      <c r="B178" s="22">
        <v>46</v>
      </c>
      <c r="C178" s="22">
        <v>47</v>
      </c>
      <c r="D178" s="22">
        <v>48</v>
      </c>
      <c r="E178" s="22">
        <v>49</v>
      </c>
      <c r="F178" s="22">
        <v>50</v>
      </c>
      <c r="G178" s="22">
        <v>51</v>
      </c>
      <c r="H178" s="22">
        <v>52</v>
      </c>
      <c r="I178" s="22">
        <v>53</v>
      </c>
      <c r="J178" s="22">
        <v>54</v>
      </c>
      <c r="K178" s="22">
        <v>55</v>
      </c>
      <c r="L178" s="22">
        <v>56</v>
      </c>
      <c r="M178" s="22">
        <v>57</v>
      </c>
      <c r="N178" s="22">
        <v>58</v>
      </c>
      <c r="O178" s="22">
        <v>59</v>
      </c>
      <c r="P178" s="22">
        <v>60</v>
      </c>
      <c r="Q178" s="22">
        <v>61</v>
      </c>
      <c r="R178" s="22">
        <v>62</v>
      </c>
      <c r="S178" s="22">
        <v>63</v>
      </c>
      <c r="T178" s="22">
        <v>64</v>
      </c>
      <c r="U178" s="22">
        <v>65</v>
      </c>
      <c r="V178" s="22">
        <v>66</v>
      </c>
      <c r="W178" s="22">
        <v>67</v>
      </c>
      <c r="X178" s="22">
        <v>68</v>
      </c>
      <c r="Y178" s="22">
        <v>69</v>
      </c>
      <c r="Z178" s="22">
        <v>70</v>
      </c>
      <c r="AA178" s="22">
        <v>71</v>
      </c>
      <c r="AB178" s="22">
        <v>72</v>
      </c>
      <c r="AC178" s="22">
        <v>73</v>
      </c>
      <c r="AD178" s="22">
        <v>74</v>
      </c>
      <c r="AE178" s="22">
        <v>75</v>
      </c>
      <c r="AF178" s="22">
        <v>76</v>
      </c>
      <c r="AG178" s="22">
        <v>77</v>
      </c>
      <c r="AH178" s="22">
        <v>78</v>
      </c>
      <c r="AI178" s="22">
        <v>79</v>
      </c>
      <c r="AJ178" s="22">
        <v>80</v>
      </c>
      <c r="AK178" s="22">
        <v>80</v>
      </c>
      <c r="AL178" s="22">
        <v>80</v>
      </c>
      <c r="AM178" s="22">
        <v>80</v>
      </c>
      <c r="AN178" s="22">
        <v>80</v>
      </c>
      <c r="AO178" s="22">
        <v>80</v>
      </c>
      <c r="AP178" s="22">
        <v>80</v>
      </c>
      <c r="AQ178" s="22">
        <v>80</v>
      </c>
      <c r="AR178" s="22">
        <v>80</v>
      </c>
      <c r="AS178" s="22">
        <v>80</v>
      </c>
      <c r="AT178" s="22">
        <v>80</v>
      </c>
      <c r="AU178" s="22">
        <v>80</v>
      </c>
      <c r="AV178" s="22">
        <v>80</v>
      </c>
      <c r="AW178" s="22">
        <v>80</v>
      </c>
      <c r="AX178" s="22">
        <v>80</v>
      </c>
      <c r="AY178" s="22">
        <v>80</v>
      </c>
      <c r="AZ178" s="22">
        <v>80</v>
      </c>
      <c r="BA178" s="22">
        <v>80</v>
      </c>
      <c r="BB178" s="22">
        <v>80</v>
      </c>
      <c r="BC178" s="22">
        <v>80</v>
      </c>
      <c r="BD178" s="22">
        <v>80</v>
      </c>
    </row>
    <row r="179" spans="1:56" x14ac:dyDescent="0.2">
      <c r="A179" s="356">
        <v>2.5000000000000001E-3</v>
      </c>
      <c r="B179" s="356">
        <v>2.5000000000000001E-3</v>
      </c>
      <c r="C179" s="356">
        <v>2.5000000000000001E-3</v>
      </c>
      <c r="D179" s="356">
        <v>2.5000000000000001E-3</v>
      </c>
      <c r="E179" s="356">
        <v>2.5000000000000001E-3</v>
      </c>
      <c r="F179" s="356">
        <v>2.5000000000000001E-3</v>
      </c>
      <c r="G179" s="356">
        <v>2.5000000000000001E-3</v>
      </c>
      <c r="H179" s="356">
        <v>2.5000000000000001E-3</v>
      </c>
      <c r="I179" s="356">
        <v>2.5000000000000001E-3</v>
      </c>
      <c r="J179" s="356">
        <v>2.5000000000000001E-3</v>
      </c>
      <c r="K179" s="356">
        <v>3.0000000000000001E-3</v>
      </c>
      <c r="L179" s="356">
        <v>3.0000000000000001E-3</v>
      </c>
      <c r="M179" s="356">
        <v>3.0000000000000001E-3</v>
      </c>
      <c r="N179" s="356">
        <v>3.0000000000000001E-3</v>
      </c>
      <c r="O179" s="356">
        <v>3.0000000000000001E-3</v>
      </c>
      <c r="P179" s="356">
        <v>3.5000000000000001E-3</v>
      </c>
      <c r="Q179" s="356">
        <v>3.5000000000000001E-3</v>
      </c>
      <c r="R179" s="356">
        <v>3.5000000000000001E-3</v>
      </c>
      <c r="S179" s="356">
        <v>3.5000000000000001E-3</v>
      </c>
      <c r="T179" s="356">
        <v>3.5000000000000001E-3</v>
      </c>
      <c r="U179" s="356">
        <v>4.0000000000000001E-3</v>
      </c>
      <c r="V179" s="356">
        <v>4.0000000000000001E-3</v>
      </c>
      <c r="W179" s="356">
        <v>4.0000000000000001E-3</v>
      </c>
      <c r="X179" s="356">
        <v>4.0000000000000001E-3</v>
      </c>
      <c r="Y179" s="356">
        <v>4.0000000000000001E-3</v>
      </c>
      <c r="Z179" s="356">
        <v>4.4999999999999997E-3</v>
      </c>
      <c r="AA179" s="356">
        <v>4.4999999999999997E-3</v>
      </c>
      <c r="AB179" s="356">
        <v>4.4999999999999997E-3</v>
      </c>
      <c r="AC179" s="356">
        <v>4.4999999999999997E-3</v>
      </c>
      <c r="AD179" s="356">
        <v>4.4999999999999997E-3</v>
      </c>
      <c r="AE179" s="356">
        <v>5.0000000000000001E-3</v>
      </c>
      <c r="AF179" s="356">
        <v>5.0000000000000001E-3</v>
      </c>
      <c r="AG179" s="356">
        <v>5.0000000000000001E-3</v>
      </c>
      <c r="AH179" s="356">
        <v>5.0000000000000001E-3</v>
      </c>
      <c r="AI179" s="356">
        <v>5.0000000000000001E-3</v>
      </c>
      <c r="AJ179" s="356">
        <v>5.4999999999999997E-3</v>
      </c>
      <c r="AK179" s="356">
        <v>5.4999999999999997E-3</v>
      </c>
      <c r="AL179" s="356">
        <v>5.4999999999999997E-3</v>
      </c>
      <c r="AM179" s="356">
        <v>5.4999999999999997E-3</v>
      </c>
      <c r="AN179" s="356">
        <v>5.4999999999999997E-3</v>
      </c>
      <c r="AO179" s="356">
        <v>5.4999999999999997E-3</v>
      </c>
      <c r="AP179" s="356">
        <v>5.4999999999999997E-3</v>
      </c>
      <c r="AQ179" s="356">
        <v>5.4999999999999997E-3</v>
      </c>
      <c r="AR179" s="356">
        <v>5.4999999999999997E-3</v>
      </c>
      <c r="AS179" s="356">
        <v>5.4999999999999997E-3</v>
      </c>
      <c r="AT179" s="356">
        <v>5.4999999999999997E-3</v>
      </c>
      <c r="AU179" s="356">
        <v>5.4999999999999997E-3</v>
      </c>
      <c r="AV179" s="356">
        <v>5.4999999999999997E-3</v>
      </c>
      <c r="AW179" s="356">
        <v>5.4999999999999997E-3</v>
      </c>
      <c r="AX179" s="356">
        <v>5.4999999999999997E-3</v>
      </c>
      <c r="AY179" s="356">
        <v>5.4999999999999997E-3</v>
      </c>
      <c r="AZ179" s="356">
        <v>5.4999999999999997E-3</v>
      </c>
      <c r="BA179" s="356">
        <v>5.4999999999999997E-3</v>
      </c>
      <c r="BB179" s="356">
        <v>5.4999999999999997E-3</v>
      </c>
      <c r="BC179" s="356">
        <v>5.4999999999999997E-3</v>
      </c>
      <c r="BD179" s="356">
        <v>5.4999999999999997E-3</v>
      </c>
    </row>
    <row r="180" spans="1:56" s="28" customFormat="1" x14ac:dyDescent="0.2">
      <c r="A180" s="32"/>
      <c r="B180" s="32"/>
      <c r="C180" s="32"/>
      <c r="D180" s="32"/>
      <c r="E180" s="32"/>
      <c r="F180" s="32"/>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row>
    <row r="181" spans="1:56" s="24" customFormat="1" x14ac:dyDescent="0.2">
      <c r="A181" s="24" t="s">
        <v>501</v>
      </c>
    </row>
    <row r="182" spans="1:56" x14ac:dyDescent="0.2">
      <c r="A182" s="22">
        <v>45</v>
      </c>
      <c r="B182" s="22">
        <v>46</v>
      </c>
      <c r="C182" s="22">
        <v>47</v>
      </c>
      <c r="D182" s="22">
        <v>48</v>
      </c>
      <c r="E182" s="22">
        <v>49</v>
      </c>
      <c r="F182" s="22">
        <v>50</v>
      </c>
      <c r="G182" s="22">
        <v>51</v>
      </c>
      <c r="H182" s="22">
        <v>52</v>
      </c>
      <c r="I182" s="22">
        <v>53</v>
      </c>
      <c r="J182" s="22">
        <v>54</v>
      </c>
      <c r="K182" s="22">
        <v>55</v>
      </c>
      <c r="L182" s="22">
        <v>56</v>
      </c>
      <c r="M182" s="22">
        <v>57</v>
      </c>
      <c r="N182" s="22">
        <v>58</v>
      </c>
      <c r="O182" s="22">
        <v>59</v>
      </c>
      <c r="P182" s="22">
        <v>60</v>
      </c>
      <c r="Q182" s="22">
        <v>61</v>
      </c>
      <c r="R182" s="22">
        <v>62</v>
      </c>
      <c r="S182" s="22">
        <v>63</v>
      </c>
      <c r="T182" s="22">
        <v>64</v>
      </c>
      <c r="U182" s="22">
        <v>65</v>
      </c>
      <c r="V182" s="22">
        <v>66</v>
      </c>
      <c r="W182" s="22">
        <v>67</v>
      </c>
      <c r="X182" s="22">
        <v>68</v>
      </c>
      <c r="Y182" s="22">
        <v>69</v>
      </c>
      <c r="Z182" s="22">
        <v>70</v>
      </c>
      <c r="AA182" s="22">
        <v>71</v>
      </c>
      <c r="AB182" s="22">
        <v>72</v>
      </c>
      <c r="AC182" s="22">
        <v>73</v>
      </c>
      <c r="AD182" s="22">
        <v>74</v>
      </c>
      <c r="AE182" s="22">
        <v>75</v>
      </c>
      <c r="AF182" s="22">
        <v>76</v>
      </c>
      <c r="AG182" s="22">
        <v>77</v>
      </c>
      <c r="AH182" s="22">
        <v>78</v>
      </c>
      <c r="AI182" s="22">
        <v>79</v>
      </c>
      <c r="AJ182" s="22">
        <v>80</v>
      </c>
      <c r="AK182" s="22">
        <v>81</v>
      </c>
      <c r="AL182" s="22">
        <v>82</v>
      </c>
      <c r="AM182" s="22">
        <v>83</v>
      </c>
      <c r="AN182" s="22">
        <v>84</v>
      </c>
      <c r="AO182" s="22">
        <v>85</v>
      </c>
      <c r="AP182" s="22">
        <v>86</v>
      </c>
      <c r="AQ182" s="22">
        <v>87</v>
      </c>
      <c r="AR182" s="22">
        <v>88</v>
      </c>
      <c r="AS182" s="22">
        <v>89</v>
      </c>
      <c r="AT182" s="22">
        <v>90</v>
      </c>
      <c r="AU182" s="22">
        <v>91</v>
      </c>
      <c r="AV182" s="22">
        <v>92</v>
      </c>
      <c r="AW182" s="22">
        <v>93</v>
      </c>
      <c r="AX182" s="22">
        <v>94</v>
      </c>
      <c r="AY182" s="22">
        <v>95</v>
      </c>
      <c r="AZ182" s="22">
        <v>96</v>
      </c>
      <c r="BA182" s="22">
        <v>97</v>
      </c>
      <c r="BB182" s="22">
        <v>98</v>
      </c>
      <c r="BC182" s="22">
        <v>99</v>
      </c>
      <c r="BD182" s="22">
        <v>100</v>
      </c>
    </row>
    <row r="183" spans="1:56" x14ac:dyDescent="0.2">
      <c r="A183" s="23">
        <v>4.3999999999999997E-2</v>
      </c>
      <c r="B183" s="23">
        <v>4.3999999999999997E-2</v>
      </c>
      <c r="C183" s="23">
        <v>4.3999999999999997E-2</v>
      </c>
      <c r="D183" s="23">
        <v>4.3999999999999997E-2</v>
      </c>
      <c r="E183" s="23">
        <v>4.3999999999999997E-2</v>
      </c>
      <c r="F183" s="23">
        <v>4.3999999999999997E-2</v>
      </c>
      <c r="G183" s="23">
        <v>4.4999999999999998E-2</v>
      </c>
      <c r="H183" s="23">
        <v>4.5999999999999999E-2</v>
      </c>
      <c r="I183" s="23">
        <v>4.7E-2</v>
      </c>
      <c r="J183" s="23">
        <v>4.8000000000000001E-2</v>
      </c>
      <c r="K183" s="23">
        <v>4.9000000000000002E-2</v>
      </c>
      <c r="L183" s="23">
        <v>0.05</v>
      </c>
      <c r="M183" s="23">
        <v>5.0999999999999997E-2</v>
      </c>
      <c r="N183" s="23">
        <v>5.1999999999999998E-2</v>
      </c>
      <c r="O183" s="23">
        <v>5.2999999999999999E-2</v>
      </c>
      <c r="P183" s="23">
        <v>5.3999999999999999E-2</v>
      </c>
      <c r="Q183" s="23">
        <v>5.5E-2</v>
      </c>
      <c r="R183" s="23">
        <v>5.6000000000000001E-2</v>
      </c>
      <c r="S183" s="23">
        <v>5.7000000000000002E-2</v>
      </c>
      <c r="T183" s="23">
        <v>5.8000000000000003E-2</v>
      </c>
      <c r="U183" s="23">
        <v>5.8999999999999997E-2</v>
      </c>
      <c r="V183" s="23">
        <v>0.06</v>
      </c>
      <c r="W183" s="23">
        <v>6.0999999999999999E-2</v>
      </c>
      <c r="X183" s="23">
        <v>6.2E-2</v>
      </c>
      <c r="Y183" s="23">
        <v>6.3E-2</v>
      </c>
      <c r="Z183" s="23">
        <v>6.4000000000000001E-2</v>
      </c>
      <c r="AA183" s="23">
        <v>6.5000000000000002E-2</v>
      </c>
      <c r="AB183" s="23">
        <v>6.6000000000000003E-2</v>
      </c>
      <c r="AC183" s="23">
        <v>6.7000000000000004E-2</v>
      </c>
      <c r="AD183" s="23">
        <v>6.8000000000000005E-2</v>
      </c>
      <c r="AE183" s="23">
        <v>6.9000000000000006E-2</v>
      </c>
      <c r="AF183" s="23">
        <v>7.0000000000000007E-2</v>
      </c>
      <c r="AG183" s="23">
        <v>7.0999999999999994E-2</v>
      </c>
      <c r="AH183" s="23">
        <v>7.1999999999999995E-2</v>
      </c>
      <c r="AI183" s="23">
        <v>7.2999999999999995E-2</v>
      </c>
      <c r="AJ183" s="23">
        <v>7.3999999999999996E-2</v>
      </c>
      <c r="AK183" s="23">
        <v>7.3999999999999996E-2</v>
      </c>
      <c r="AL183" s="23">
        <v>7.3999999999999996E-2</v>
      </c>
      <c r="AM183" s="23">
        <v>7.3999999999999996E-2</v>
      </c>
      <c r="AN183" s="23">
        <v>7.3999999999999996E-2</v>
      </c>
      <c r="AO183" s="23">
        <v>7.3999999999999996E-2</v>
      </c>
      <c r="AP183" s="23">
        <v>7.3999999999999996E-2</v>
      </c>
      <c r="AQ183" s="23">
        <v>7.3999999999999996E-2</v>
      </c>
      <c r="AR183" s="23">
        <v>7.3999999999999996E-2</v>
      </c>
      <c r="AS183" s="23">
        <v>7.3999999999999996E-2</v>
      </c>
      <c r="AT183" s="23">
        <v>7.3999999999999996E-2</v>
      </c>
      <c r="AU183" s="23">
        <v>7.3999999999999996E-2</v>
      </c>
      <c r="AV183" s="23">
        <v>7.3999999999999996E-2</v>
      </c>
      <c r="AW183" s="23">
        <v>7.3999999999999996E-2</v>
      </c>
      <c r="AX183" s="23">
        <v>7.3999999999999996E-2</v>
      </c>
      <c r="AY183" s="23">
        <v>7.3999999999999996E-2</v>
      </c>
      <c r="AZ183" s="23">
        <v>7.3999999999999996E-2</v>
      </c>
      <c r="BA183" s="23">
        <v>7.3999999999999996E-2</v>
      </c>
      <c r="BB183" s="23">
        <v>7.3999999999999996E-2</v>
      </c>
      <c r="BC183" s="23">
        <v>7.3999999999999996E-2</v>
      </c>
      <c r="BD183" s="23">
        <v>7.3999999999999996E-2</v>
      </c>
    </row>
    <row r="184" spans="1:56" x14ac:dyDescent="0.2">
      <c r="A184" s="22">
        <v>45</v>
      </c>
      <c r="B184" s="22">
        <v>46</v>
      </c>
      <c r="C184" s="22">
        <v>47</v>
      </c>
      <c r="D184" s="22">
        <v>48</v>
      </c>
      <c r="E184" s="22">
        <v>49</v>
      </c>
      <c r="F184" s="22">
        <v>50</v>
      </c>
      <c r="G184" s="22">
        <v>51</v>
      </c>
      <c r="H184" s="22">
        <v>52</v>
      </c>
      <c r="I184" s="22">
        <v>53</v>
      </c>
      <c r="J184" s="22">
        <v>54</v>
      </c>
      <c r="K184" s="22">
        <v>55</v>
      </c>
      <c r="L184" s="22">
        <v>56</v>
      </c>
      <c r="M184" s="22">
        <v>57</v>
      </c>
      <c r="N184" s="22">
        <v>58</v>
      </c>
      <c r="O184" s="22">
        <v>59</v>
      </c>
      <c r="P184" s="22">
        <v>60</v>
      </c>
      <c r="Q184" s="22">
        <v>61</v>
      </c>
      <c r="R184" s="22">
        <v>62</v>
      </c>
      <c r="S184" s="22">
        <v>63</v>
      </c>
      <c r="T184" s="22">
        <v>64</v>
      </c>
      <c r="U184" s="22">
        <v>65</v>
      </c>
      <c r="V184" s="22">
        <v>66</v>
      </c>
      <c r="W184" s="22">
        <v>67</v>
      </c>
      <c r="X184" s="22">
        <v>68</v>
      </c>
      <c r="Y184" s="22">
        <v>69</v>
      </c>
      <c r="Z184" s="22">
        <v>70</v>
      </c>
      <c r="AA184" s="22">
        <v>71</v>
      </c>
      <c r="AB184" s="22">
        <v>72</v>
      </c>
      <c r="AC184" s="22">
        <v>73</v>
      </c>
      <c r="AD184" s="22">
        <v>74</v>
      </c>
      <c r="AE184" s="22">
        <v>75</v>
      </c>
      <c r="AF184" s="22">
        <v>76</v>
      </c>
      <c r="AG184" s="22">
        <v>77</v>
      </c>
      <c r="AH184" s="22">
        <v>78</v>
      </c>
      <c r="AI184" s="22">
        <v>79</v>
      </c>
      <c r="AJ184" s="22">
        <v>80</v>
      </c>
      <c r="AK184" s="22">
        <v>80</v>
      </c>
      <c r="AL184" s="22">
        <v>80</v>
      </c>
      <c r="AM184" s="22">
        <v>80</v>
      </c>
      <c r="AN184" s="22">
        <v>80</v>
      </c>
      <c r="AO184" s="22">
        <v>80</v>
      </c>
      <c r="AP184" s="22">
        <v>80</v>
      </c>
      <c r="AQ184" s="22">
        <v>80</v>
      </c>
      <c r="AR184" s="22">
        <v>80</v>
      </c>
      <c r="AS184" s="22">
        <v>80</v>
      </c>
      <c r="AT184" s="22">
        <v>80</v>
      </c>
      <c r="AU184" s="22">
        <v>80</v>
      </c>
      <c r="AV184" s="22">
        <v>80</v>
      </c>
      <c r="AW184" s="22">
        <v>80</v>
      </c>
      <c r="AX184" s="22">
        <v>80</v>
      </c>
      <c r="AY184" s="22">
        <v>80</v>
      </c>
      <c r="AZ184" s="22">
        <v>80</v>
      </c>
      <c r="BA184" s="22">
        <v>80</v>
      </c>
      <c r="BB184" s="22">
        <v>80</v>
      </c>
      <c r="BC184" s="22">
        <v>80</v>
      </c>
      <c r="BD184" s="22">
        <v>80</v>
      </c>
    </row>
    <row r="185" spans="1:56" x14ac:dyDescent="0.2">
      <c r="A185" s="23">
        <v>2.5000000000000001E-3</v>
      </c>
      <c r="B185" s="23">
        <v>2.5000000000000001E-3</v>
      </c>
      <c r="C185" s="23">
        <v>2.5000000000000001E-3</v>
      </c>
      <c r="D185" s="23">
        <v>2.5000000000000001E-3</v>
      </c>
      <c r="E185" s="23">
        <v>2.5000000000000001E-3</v>
      </c>
      <c r="F185" s="23">
        <v>2.5000000000000001E-3</v>
      </c>
      <c r="G185" s="23">
        <v>2.5000000000000001E-3</v>
      </c>
      <c r="H185" s="23">
        <v>2.5000000000000001E-3</v>
      </c>
      <c r="I185" s="23">
        <v>2.5000000000000001E-3</v>
      </c>
      <c r="J185" s="23">
        <v>2.5000000000000001E-3</v>
      </c>
      <c r="K185" s="23">
        <v>3.0000000000000001E-3</v>
      </c>
      <c r="L185" s="23">
        <v>3.0000000000000001E-3</v>
      </c>
      <c r="M185" s="23">
        <v>3.0000000000000001E-3</v>
      </c>
      <c r="N185" s="23">
        <v>3.0000000000000001E-3</v>
      </c>
      <c r="O185" s="23">
        <v>3.0000000000000001E-3</v>
      </c>
      <c r="P185" s="23">
        <v>3.5000000000000001E-3</v>
      </c>
      <c r="Q185" s="23">
        <v>3.5000000000000001E-3</v>
      </c>
      <c r="R185" s="23">
        <v>3.5000000000000001E-3</v>
      </c>
      <c r="S185" s="23">
        <v>3.5000000000000001E-3</v>
      </c>
      <c r="T185" s="23">
        <v>3.5000000000000001E-3</v>
      </c>
      <c r="U185" s="23">
        <v>4.0000000000000001E-3</v>
      </c>
      <c r="V185" s="23">
        <v>4.0000000000000001E-3</v>
      </c>
      <c r="W185" s="23">
        <v>4.0000000000000001E-3</v>
      </c>
      <c r="X185" s="23">
        <v>4.0000000000000001E-3</v>
      </c>
      <c r="Y185" s="23">
        <v>4.0000000000000001E-3</v>
      </c>
      <c r="Z185" s="23">
        <v>4.4999999999999997E-3</v>
      </c>
      <c r="AA185" s="23">
        <v>4.4999999999999997E-3</v>
      </c>
      <c r="AB185" s="23">
        <v>4.4999999999999997E-3</v>
      </c>
      <c r="AC185" s="23">
        <v>4.4999999999999997E-3</v>
      </c>
      <c r="AD185" s="23">
        <v>4.4999999999999997E-3</v>
      </c>
      <c r="AE185" s="23">
        <v>5.0000000000000001E-3</v>
      </c>
      <c r="AF185" s="23">
        <v>5.0000000000000001E-3</v>
      </c>
      <c r="AG185" s="23">
        <v>5.0000000000000001E-3</v>
      </c>
      <c r="AH185" s="23">
        <v>5.0000000000000001E-3</v>
      </c>
      <c r="AI185" s="23">
        <v>5.0000000000000001E-3</v>
      </c>
      <c r="AJ185" s="23">
        <v>5.4999999999999997E-3</v>
      </c>
      <c r="AK185" s="23">
        <v>5.4999999999999997E-3</v>
      </c>
      <c r="AL185" s="23">
        <v>5.4999999999999997E-3</v>
      </c>
      <c r="AM185" s="23">
        <v>5.4999999999999997E-3</v>
      </c>
      <c r="AN185" s="23">
        <v>5.4999999999999997E-3</v>
      </c>
      <c r="AO185" s="23">
        <v>5.4999999999999997E-3</v>
      </c>
      <c r="AP185" s="23">
        <v>5.4999999999999997E-3</v>
      </c>
      <c r="AQ185" s="23">
        <v>5.4999999999999997E-3</v>
      </c>
      <c r="AR185" s="23">
        <v>5.4999999999999997E-3</v>
      </c>
      <c r="AS185" s="23">
        <v>5.4999999999999997E-3</v>
      </c>
      <c r="AT185" s="23">
        <v>5.4999999999999997E-3</v>
      </c>
      <c r="AU185" s="23">
        <v>5.4999999999999997E-3</v>
      </c>
      <c r="AV185" s="23">
        <v>5.4999999999999997E-3</v>
      </c>
      <c r="AW185" s="23">
        <v>5.4999999999999997E-3</v>
      </c>
      <c r="AX185" s="23">
        <v>5.4999999999999997E-3</v>
      </c>
      <c r="AY185" s="23">
        <v>5.4999999999999997E-3</v>
      </c>
      <c r="AZ185" s="23">
        <v>5.4999999999999997E-3</v>
      </c>
      <c r="BA185" s="23">
        <v>5.4999999999999997E-3</v>
      </c>
      <c r="BB185" s="23">
        <v>5.4999999999999997E-3</v>
      </c>
      <c r="BC185" s="23">
        <v>5.4999999999999997E-3</v>
      </c>
      <c r="BD185" s="23">
        <v>5.4999999999999997E-3</v>
      </c>
    </row>
    <row r="186" spans="1:56" s="28" customFormat="1" x14ac:dyDescent="0.2"/>
    <row r="187" spans="1:56" s="21" customFormat="1" x14ac:dyDescent="0.2">
      <c r="A187" s="24" t="s">
        <v>296</v>
      </c>
    </row>
    <row r="188" spans="1:56" x14ac:dyDescent="0.2">
      <c r="A188" s="22">
        <v>59</v>
      </c>
      <c r="B188" s="22">
        <v>60</v>
      </c>
      <c r="C188" s="22">
        <v>61</v>
      </c>
      <c r="D188" s="22">
        <v>62</v>
      </c>
      <c r="E188" s="22">
        <v>63</v>
      </c>
      <c r="F188" s="22">
        <v>64</v>
      </c>
      <c r="G188" s="22">
        <v>65</v>
      </c>
      <c r="H188" s="22">
        <v>66</v>
      </c>
      <c r="I188" s="22">
        <v>67</v>
      </c>
      <c r="J188" s="22">
        <v>68</v>
      </c>
      <c r="K188" s="22">
        <v>69</v>
      </c>
      <c r="L188" s="22">
        <v>70</v>
      </c>
      <c r="M188" s="22">
        <v>71</v>
      </c>
      <c r="N188" s="22">
        <v>72</v>
      </c>
      <c r="O188" s="22">
        <v>73</v>
      </c>
      <c r="P188" s="22">
        <v>74</v>
      </c>
      <c r="Q188" s="22">
        <v>75</v>
      </c>
      <c r="R188" s="22">
        <v>76</v>
      </c>
      <c r="S188" s="22">
        <v>77</v>
      </c>
      <c r="T188" s="22">
        <v>78</v>
      </c>
      <c r="U188" s="22">
        <v>79</v>
      </c>
      <c r="V188" s="22">
        <v>80</v>
      </c>
      <c r="W188" s="22">
        <v>81</v>
      </c>
      <c r="X188" s="22">
        <v>82</v>
      </c>
      <c r="Y188" s="22">
        <v>83</v>
      </c>
      <c r="Z188" s="22">
        <v>84</v>
      </c>
      <c r="AA188" s="22">
        <v>85</v>
      </c>
      <c r="AB188" s="22">
        <v>86</v>
      </c>
      <c r="AC188" s="22">
        <v>87</v>
      </c>
      <c r="AD188" s="22">
        <v>88</v>
      </c>
      <c r="AE188" s="22">
        <v>89</v>
      </c>
      <c r="AF188" s="22">
        <v>90</v>
      </c>
      <c r="AG188" s="22">
        <v>91</v>
      </c>
      <c r="AH188" s="22">
        <v>92</v>
      </c>
      <c r="AI188" s="22">
        <v>93</v>
      </c>
      <c r="AJ188" s="22">
        <v>94</v>
      </c>
      <c r="AK188" s="22">
        <v>95</v>
      </c>
      <c r="AL188" s="22">
        <v>96</v>
      </c>
      <c r="AM188" s="22">
        <v>97</v>
      </c>
      <c r="AN188" s="22">
        <v>98</v>
      </c>
      <c r="AO188" s="22">
        <v>99</v>
      </c>
      <c r="AP188" s="22">
        <v>100</v>
      </c>
      <c r="AQ188" s="22"/>
      <c r="AR188" s="22"/>
      <c r="AS188" s="22"/>
      <c r="AT188" s="22"/>
      <c r="AU188" s="22"/>
    </row>
    <row r="189" spans="1:56" s="18" customFormat="1" x14ac:dyDescent="0.2">
      <c r="A189" s="23">
        <v>4.5999999999999999E-2</v>
      </c>
      <c r="B189" s="23">
        <v>4.5999999999999999E-2</v>
      </c>
      <c r="C189" s="23">
        <v>4.7E-2</v>
      </c>
      <c r="D189" s="23">
        <v>4.8000000000000001E-2</v>
      </c>
      <c r="E189" s="23">
        <v>4.9000000000000002E-2</v>
      </c>
      <c r="F189" s="23">
        <v>0.05</v>
      </c>
      <c r="G189" s="23">
        <v>5.0999999999999997E-2</v>
      </c>
      <c r="H189" s="23">
        <v>5.1999999999999998E-2</v>
      </c>
      <c r="I189" s="23">
        <v>5.2999999999999999E-2</v>
      </c>
      <c r="J189" s="23">
        <v>5.45E-2</v>
      </c>
      <c r="K189" s="23">
        <v>5.6500000000000002E-2</v>
      </c>
      <c r="L189" s="147">
        <v>5.8999999999999997E-2</v>
      </c>
      <c r="M189" s="23">
        <v>6.0999999999999999E-2</v>
      </c>
      <c r="N189" s="23">
        <v>6.3E-2</v>
      </c>
      <c r="O189" s="23">
        <v>6.5500000000000003E-2</v>
      </c>
      <c r="P189" s="23">
        <v>6.7000000000000004E-2</v>
      </c>
      <c r="Q189" s="23">
        <v>6.9500000000000006E-2</v>
      </c>
      <c r="R189" s="23">
        <v>7.1999999999999995E-2</v>
      </c>
      <c r="S189" s="23">
        <v>7.3999999999999996E-2</v>
      </c>
      <c r="T189" s="23">
        <v>7.5999999999999998E-2</v>
      </c>
      <c r="U189" s="23">
        <v>7.6499999999999999E-2</v>
      </c>
      <c r="V189" s="23">
        <v>7.6999999999999999E-2</v>
      </c>
      <c r="W189" s="23">
        <v>7.8E-2</v>
      </c>
      <c r="X189" s="23">
        <v>7.85E-2</v>
      </c>
      <c r="Y189" s="23">
        <v>7.9000000000000001E-2</v>
      </c>
      <c r="Z189" s="23">
        <v>7.9500000000000001E-2</v>
      </c>
      <c r="AA189" s="23">
        <v>8.1000000000000003E-2</v>
      </c>
      <c r="AB189" s="23">
        <v>8.1500000000000003E-2</v>
      </c>
      <c r="AC189" s="23">
        <v>8.2000000000000003E-2</v>
      </c>
      <c r="AD189" s="23">
        <v>8.2500000000000004E-2</v>
      </c>
      <c r="AE189" s="23">
        <v>8.3500000000000005E-2</v>
      </c>
      <c r="AF189" s="23">
        <v>8.4500000000000006E-2</v>
      </c>
      <c r="AG189" s="23">
        <v>8.5000000000000006E-2</v>
      </c>
      <c r="AH189" s="23">
        <v>8.5500000000000007E-2</v>
      </c>
      <c r="AI189" s="23">
        <v>8.5999999999999993E-2</v>
      </c>
      <c r="AJ189" s="23">
        <v>8.6499999999999994E-2</v>
      </c>
      <c r="AK189" s="23">
        <v>8.7499999999999994E-2</v>
      </c>
      <c r="AL189" s="23">
        <v>8.7499999999999994E-2</v>
      </c>
      <c r="AM189" s="23">
        <v>8.7499999999999994E-2</v>
      </c>
      <c r="AN189" s="23">
        <v>8.7499999999999994E-2</v>
      </c>
      <c r="AO189" s="23">
        <v>8.7499999999999994E-2</v>
      </c>
      <c r="AP189" s="23">
        <v>8.7499999999999994E-2</v>
      </c>
      <c r="AQ189" s="23"/>
      <c r="AR189" s="23"/>
      <c r="AS189" s="23"/>
      <c r="AT189" s="23"/>
      <c r="AU189" s="23"/>
    </row>
    <row r="190" spans="1:56" s="28" customFormat="1" x14ac:dyDescent="0.2">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row>
    <row r="191" spans="1:56" s="21" customFormat="1" x14ac:dyDescent="0.2">
      <c r="A191" s="24" t="s">
        <v>297</v>
      </c>
    </row>
    <row r="192" spans="1:56" x14ac:dyDescent="0.2">
      <c r="A192" s="22">
        <v>59</v>
      </c>
      <c r="B192" s="22">
        <f>A192+1</f>
        <v>60</v>
      </c>
      <c r="C192" s="22">
        <f t="shared" ref="C192:AP192" si="108">B192+1</f>
        <v>61</v>
      </c>
      <c r="D192" s="22">
        <f t="shared" si="108"/>
        <v>62</v>
      </c>
      <c r="E192" s="22">
        <f t="shared" si="108"/>
        <v>63</v>
      </c>
      <c r="F192" s="22">
        <f t="shared" si="108"/>
        <v>64</v>
      </c>
      <c r="G192" s="22">
        <f t="shared" si="108"/>
        <v>65</v>
      </c>
      <c r="H192" s="22">
        <f t="shared" si="108"/>
        <v>66</v>
      </c>
      <c r="I192" s="22">
        <f t="shared" si="108"/>
        <v>67</v>
      </c>
      <c r="J192" s="22">
        <f t="shared" si="108"/>
        <v>68</v>
      </c>
      <c r="K192" s="22">
        <f t="shared" si="108"/>
        <v>69</v>
      </c>
      <c r="L192" s="22">
        <f t="shared" si="108"/>
        <v>70</v>
      </c>
      <c r="M192" s="22">
        <f t="shared" si="108"/>
        <v>71</v>
      </c>
      <c r="N192" s="22">
        <f t="shared" si="108"/>
        <v>72</v>
      </c>
      <c r="O192" s="22">
        <f t="shared" si="108"/>
        <v>73</v>
      </c>
      <c r="P192" s="22">
        <f t="shared" si="108"/>
        <v>74</v>
      </c>
      <c r="Q192" s="22">
        <f t="shared" si="108"/>
        <v>75</v>
      </c>
      <c r="R192" s="22">
        <f t="shared" si="108"/>
        <v>76</v>
      </c>
      <c r="S192" s="22">
        <f t="shared" si="108"/>
        <v>77</v>
      </c>
      <c r="T192" s="22">
        <f t="shared" si="108"/>
        <v>78</v>
      </c>
      <c r="U192" s="22">
        <f t="shared" si="108"/>
        <v>79</v>
      </c>
      <c r="V192" s="22">
        <f t="shared" si="108"/>
        <v>80</v>
      </c>
      <c r="W192" s="22">
        <f t="shared" si="108"/>
        <v>81</v>
      </c>
      <c r="X192" s="22">
        <f t="shared" si="108"/>
        <v>82</v>
      </c>
      <c r="Y192" s="22">
        <f t="shared" si="108"/>
        <v>83</v>
      </c>
      <c r="Z192" s="22">
        <f t="shared" si="108"/>
        <v>84</v>
      </c>
      <c r="AA192" s="22">
        <f t="shared" si="108"/>
        <v>85</v>
      </c>
      <c r="AB192" s="22">
        <f t="shared" si="108"/>
        <v>86</v>
      </c>
      <c r="AC192" s="22">
        <f t="shared" si="108"/>
        <v>87</v>
      </c>
      <c r="AD192" s="22">
        <f t="shared" si="108"/>
        <v>88</v>
      </c>
      <c r="AE192" s="22">
        <f t="shared" si="108"/>
        <v>89</v>
      </c>
      <c r="AF192" s="22">
        <f t="shared" si="108"/>
        <v>90</v>
      </c>
      <c r="AG192" s="22">
        <f t="shared" si="108"/>
        <v>91</v>
      </c>
      <c r="AH192" s="22">
        <f t="shared" si="108"/>
        <v>92</v>
      </c>
      <c r="AI192" s="22">
        <f t="shared" si="108"/>
        <v>93</v>
      </c>
      <c r="AJ192" s="22">
        <f t="shared" si="108"/>
        <v>94</v>
      </c>
      <c r="AK192" s="22">
        <f t="shared" si="108"/>
        <v>95</v>
      </c>
      <c r="AL192" s="22">
        <f t="shared" si="108"/>
        <v>96</v>
      </c>
      <c r="AM192" s="22">
        <f t="shared" si="108"/>
        <v>97</v>
      </c>
      <c r="AN192" s="22">
        <f t="shared" si="108"/>
        <v>98</v>
      </c>
      <c r="AO192" s="22">
        <f t="shared" si="108"/>
        <v>99</v>
      </c>
      <c r="AP192" s="22">
        <f t="shared" si="108"/>
        <v>100</v>
      </c>
      <c r="AQ192" s="22"/>
      <c r="AR192" s="22"/>
      <c r="AS192" s="22"/>
      <c r="AT192" s="22"/>
      <c r="AU192" s="22"/>
    </row>
    <row r="193" spans="1:66" x14ac:dyDescent="0.2">
      <c r="A193" s="23">
        <v>5.5E-2</v>
      </c>
      <c r="B193" s="23">
        <v>5.5E-2</v>
      </c>
      <c r="C193" s="23">
        <v>5.7000000000000002E-2</v>
      </c>
      <c r="D193" s="23">
        <v>5.8999999999999997E-2</v>
      </c>
      <c r="E193" s="23">
        <v>6.0999999999999999E-2</v>
      </c>
      <c r="F193" s="23">
        <v>6.3E-2</v>
      </c>
      <c r="G193" s="23">
        <v>6.4500000000000002E-2</v>
      </c>
      <c r="H193" s="23">
        <v>6.5500000000000003E-2</v>
      </c>
      <c r="I193" s="23">
        <v>6.6500000000000004E-2</v>
      </c>
      <c r="J193" s="23">
        <v>6.7500000000000004E-2</v>
      </c>
      <c r="K193" s="23">
        <v>6.8500000000000005E-2</v>
      </c>
      <c r="L193" s="23">
        <v>7.1499999999999994E-2</v>
      </c>
      <c r="M193" s="23">
        <v>7.2999999999999995E-2</v>
      </c>
      <c r="N193" s="23">
        <v>7.4499999999999997E-2</v>
      </c>
      <c r="O193" s="23">
        <v>7.5999999999999998E-2</v>
      </c>
      <c r="P193" s="23">
        <v>7.6499999999999999E-2</v>
      </c>
      <c r="Q193" s="23">
        <v>7.6999999999999999E-2</v>
      </c>
      <c r="R193" s="23">
        <v>7.7499999999999999E-2</v>
      </c>
      <c r="S193" s="23">
        <v>7.8E-2</v>
      </c>
      <c r="T193" s="23">
        <v>7.85E-2</v>
      </c>
      <c r="U193" s="23">
        <v>7.9000000000000001E-2</v>
      </c>
      <c r="V193" s="23">
        <v>7.9500000000000001E-2</v>
      </c>
      <c r="W193" s="23">
        <v>8.0500000000000002E-2</v>
      </c>
      <c r="X193" s="23">
        <v>8.1000000000000003E-2</v>
      </c>
      <c r="Y193" s="23">
        <v>8.1500000000000003E-2</v>
      </c>
      <c r="Z193" s="23">
        <v>8.2000000000000003E-2</v>
      </c>
      <c r="AA193" s="23">
        <v>8.2500000000000004E-2</v>
      </c>
      <c r="AB193" s="23">
        <v>8.3000000000000004E-2</v>
      </c>
      <c r="AC193" s="23">
        <v>8.3500000000000005E-2</v>
      </c>
      <c r="AD193" s="23">
        <v>8.4000000000000005E-2</v>
      </c>
      <c r="AE193" s="23">
        <v>8.4500000000000006E-2</v>
      </c>
      <c r="AF193" s="23">
        <v>8.5000000000000006E-2</v>
      </c>
      <c r="AG193" s="23">
        <v>8.5500000000000007E-2</v>
      </c>
      <c r="AH193" s="23">
        <v>8.5999999999999993E-2</v>
      </c>
      <c r="AI193" s="23">
        <v>8.6499999999999994E-2</v>
      </c>
      <c r="AJ193" s="23">
        <v>8.6999999999999994E-2</v>
      </c>
      <c r="AK193" s="23">
        <v>8.7499999999999994E-2</v>
      </c>
      <c r="AL193" s="23">
        <v>8.7499999999999994E-2</v>
      </c>
      <c r="AM193" s="23">
        <v>8.7499999999999994E-2</v>
      </c>
      <c r="AN193" s="23">
        <v>8.7499999999999994E-2</v>
      </c>
      <c r="AO193" s="23">
        <v>8.7499999999999994E-2</v>
      </c>
      <c r="AP193" s="23">
        <v>8.7499999999999994E-2</v>
      </c>
      <c r="AQ193" s="23"/>
      <c r="AR193" s="23"/>
      <c r="AS193" s="23"/>
      <c r="AT193" s="23"/>
      <c r="AU193" s="23"/>
    </row>
    <row r="194" spans="1:66" s="28" customFormat="1" x14ac:dyDescent="0.2">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row>
    <row r="195" spans="1:66" x14ac:dyDescent="0.2">
      <c r="A195" s="20" t="s">
        <v>28</v>
      </c>
    </row>
    <row r="196" spans="1:66" x14ac:dyDescent="0.2">
      <c r="A196">
        <v>60</v>
      </c>
      <c r="B196">
        <v>65</v>
      </c>
      <c r="C196">
        <v>70</v>
      </c>
      <c r="D196">
        <v>75</v>
      </c>
      <c r="E196">
        <v>80</v>
      </c>
      <c r="F196">
        <v>85</v>
      </c>
    </row>
    <row r="197" spans="1:66" x14ac:dyDescent="0.2">
      <c r="A197" s="18">
        <v>4.4999999999999998E-2</v>
      </c>
      <c r="B197" s="19">
        <v>0.05</v>
      </c>
      <c r="C197" s="18">
        <v>5.5E-2</v>
      </c>
      <c r="D197" s="19">
        <v>0.06</v>
      </c>
      <c r="E197" s="18">
        <v>6.5000000000000002E-2</v>
      </c>
      <c r="F197" s="19">
        <v>7.0000000000000007E-2</v>
      </c>
    </row>
    <row r="198" spans="1:66" s="28" customFormat="1" x14ac:dyDescent="0.2"/>
    <row r="199" spans="1:66" s="21" customFormat="1" x14ac:dyDescent="0.2">
      <c r="A199" s="24" t="s">
        <v>441</v>
      </c>
    </row>
    <row r="200" spans="1:66" x14ac:dyDescent="0.2">
      <c r="A200" s="22">
        <v>35</v>
      </c>
      <c r="B200" s="22">
        <v>36</v>
      </c>
      <c r="C200" s="22">
        <v>37</v>
      </c>
      <c r="D200" s="22">
        <v>38</v>
      </c>
      <c r="E200" s="22">
        <v>39</v>
      </c>
      <c r="F200" s="22">
        <v>40</v>
      </c>
      <c r="G200" s="22">
        <v>41</v>
      </c>
      <c r="H200" s="22">
        <v>42</v>
      </c>
      <c r="I200" s="22">
        <v>43</v>
      </c>
      <c r="J200" s="22">
        <v>44</v>
      </c>
      <c r="K200" s="22">
        <v>45</v>
      </c>
      <c r="L200" s="22">
        <v>46</v>
      </c>
      <c r="M200" s="22">
        <v>47</v>
      </c>
      <c r="N200" s="22">
        <v>48</v>
      </c>
      <c r="O200" s="22">
        <v>49</v>
      </c>
      <c r="P200" s="22">
        <v>50</v>
      </c>
      <c r="Q200" s="22">
        <v>51</v>
      </c>
      <c r="R200" s="22">
        <v>52</v>
      </c>
      <c r="S200" s="22">
        <v>53</v>
      </c>
      <c r="T200" s="22">
        <v>54</v>
      </c>
      <c r="U200" s="22">
        <v>55</v>
      </c>
      <c r="V200" s="22">
        <v>56</v>
      </c>
      <c r="W200" s="22">
        <v>57</v>
      </c>
      <c r="X200" s="22">
        <v>58</v>
      </c>
      <c r="Y200" s="22">
        <v>59</v>
      </c>
      <c r="Z200" s="22">
        <v>60</v>
      </c>
      <c r="AA200" s="22">
        <v>61</v>
      </c>
      <c r="AB200" s="22">
        <v>62</v>
      </c>
      <c r="AC200" s="22">
        <v>63</v>
      </c>
      <c r="AD200" s="22">
        <v>64</v>
      </c>
      <c r="AE200" s="22">
        <v>65</v>
      </c>
      <c r="AF200" s="22">
        <v>66</v>
      </c>
      <c r="AG200" s="22">
        <v>67</v>
      </c>
      <c r="AH200" s="22">
        <v>68</v>
      </c>
      <c r="AI200" s="22">
        <v>69</v>
      </c>
      <c r="AJ200" s="22">
        <v>70</v>
      </c>
      <c r="AK200" s="22">
        <v>71</v>
      </c>
      <c r="AL200" s="22">
        <v>72</v>
      </c>
      <c r="AM200" s="22">
        <v>73</v>
      </c>
      <c r="AN200" s="22">
        <v>74</v>
      </c>
      <c r="AO200" s="22">
        <v>75</v>
      </c>
      <c r="AP200" s="22">
        <v>76</v>
      </c>
      <c r="AQ200" s="22">
        <v>77</v>
      </c>
      <c r="AR200" s="22">
        <v>78</v>
      </c>
      <c r="AS200" s="22">
        <v>79</v>
      </c>
      <c r="AT200" s="22">
        <v>80</v>
      </c>
      <c r="AU200" s="22">
        <v>81</v>
      </c>
      <c r="AV200" s="22">
        <v>82</v>
      </c>
      <c r="AW200" s="22">
        <v>83</v>
      </c>
      <c r="AX200" s="22">
        <v>84</v>
      </c>
      <c r="AY200" s="22">
        <v>85</v>
      </c>
      <c r="AZ200" s="22">
        <v>86</v>
      </c>
      <c r="BA200" s="22">
        <v>87</v>
      </c>
      <c r="BB200" s="22">
        <v>88</v>
      </c>
      <c r="BC200" s="22">
        <v>89</v>
      </c>
      <c r="BD200" s="22">
        <v>90</v>
      </c>
      <c r="BE200" s="22">
        <v>91</v>
      </c>
      <c r="BF200" s="22">
        <v>92</v>
      </c>
      <c r="BG200" s="22">
        <v>93</v>
      </c>
      <c r="BH200" s="22">
        <v>94</v>
      </c>
      <c r="BI200" s="22">
        <v>95</v>
      </c>
      <c r="BJ200" s="22">
        <v>96</v>
      </c>
      <c r="BK200" s="22">
        <v>97</v>
      </c>
      <c r="BL200" s="22">
        <v>98</v>
      </c>
      <c r="BM200" s="22">
        <v>99</v>
      </c>
      <c r="BN200" s="22">
        <v>100</v>
      </c>
    </row>
    <row r="201" spans="1:66" x14ac:dyDescent="0.2">
      <c r="A201" s="27">
        <v>0.03</v>
      </c>
      <c r="B201" s="27">
        <v>0.03</v>
      </c>
      <c r="C201" s="27">
        <v>0.03</v>
      </c>
      <c r="D201" s="27">
        <v>0.03</v>
      </c>
      <c r="E201" s="27">
        <v>0.03</v>
      </c>
      <c r="F201" s="27">
        <v>0.03</v>
      </c>
      <c r="G201" s="27">
        <v>0.03</v>
      </c>
      <c r="H201" s="27">
        <v>0.03</v>
      </c>
      <c r="I201" s="27">
        <v>0.03</v>
      </c>
      <c r="J201" s="27">
        <v>0.03</v>
      </c>
      <c r="K201" s="27">
        <v>0.03</v>
      </c>
      <c r="L201" s="27">
        <v>0.03</v>
      </c>
      <c r="M201" s="27">
        <v>0.03</v>
      </c>
      <c r="N201" s="27">
        <v>0.03</v>
      </c>
      <c r="O201" s="27">
        <v>0.03</v>
      </c>
      <c r="P201" s="27">
        <v>0.03</v>
      </c>
      <c r="Q201" s="27">
        <v>0.03</v>
      </c>
      <c r="R201" s="27">
        <v>0.03</v>
      </c>
      <c r="S201" s="27">
        <v>0.03</v>
      </c>
      <c r="T201" s="27">
        <v>0.03</v>
      </c>
      <c r="U201" s="27">
        <v>0.03</v>
      </c>
      <c r="V201" s="27">
        <v>0.03</v>
      </c>
      <c r="W201" s="27">
        <v>0.03</v>
      </c>
      <c r="X201" s="27">
        <v>0.03</v>
      </c>
      <c r="Y201" s="27">
        <v>0.03</v>
      </c>
      <c r="Z201" s="27">
        <v>0.03</v>
      </c>
      <c r="AA201" s="27">
        <v>0.03</v>
      </c>
      <c r="AB201" s="27">
        <v>0.03</v>
      </c>
      <c r="AC201" s="27">
        <v>0.03</v>
      </c>
      <c r="AD201" s="27">
        <v>0.03</v>
      </c>
      <c r="AE201" s="27">
        <v>0.04</v>
      </c>
      <c r="AF201" s="27">
        <v>0.04</v>
      </c>
      <c r="AG201" s="27">
        <v>0.04</v>
      </c>
      <c r="AH201" s="27">
        <v>0.04</v>
      </c>
      <c r="AI201" s="27">
        <v>0.04</v>
      </c>
      <c r="AJ201" s="27">
        <v>4.1500000000000002E-2</v>
      </c>
      <c r="AK201" s="27">
        <v>4.1500000000000002E-2</v>
      </c>
      <c r="AL201" s="27">
        <v>4.1500000000000002E-2</v>
      </c>
      <c r="AM201" s="27">
        <v>4.1500000000000002E-2</v>
      </c>
      <c r="AN201" s="27">
        <v>4.1500000000000002E-2</v>
      </c>
      <c r="AO201" s="27">
        <v>4.2500000000000003E-2</v>
      </c>
      <c r="AP201" s="27">
        <v>4.2500000000000003E-2</v>
      </c>
      <c r="AQ201" s="27">
        <v>4.2500000000000003E-2</v>
      </c>
      <c r="AR201" s="27">
        <v>4.2500000000000003E-2</v>
      </c>
      <c r="AS201" s="27">
        <v>4.2500000000000003E-2</v>
      </c>
      <c r="AT201" s="27">
        <v>4.2500000000000003E-2</v>
      </c>
      <c r="AU201" s="27">
        <v>4.4999999999999998E-2</v>
      </c>
      <c r="AV201" s="27">
        <v>4.4999999999999998E-2</v>
      </c>
      <c r="AW201" s="27">
        <v>4.4999999999999998E-2</v>
      </c>
      <c r="AX201" s="27">
        <v>4.4999999999999998E-2</v>
      </c>
      <c r="AY201" s="27">
        <v>4.4999999999999998E-2</v>
      </c>
      <c r="AZ201" s="27">
        <v>4.4999999999999998E-2</v>
      </c>
      <c r="BA201" s="27">
        <v>4.4999999999999998E-2</v>
      </c>
      <c r="BB201" s="27">
        <v>4.4999999999999998E-2</v>
      </c>
      <c r="BC201" s="27">
        <v>4.4999999999999998E-2</v>
      </c>
      <c r="BD201" s="27">
        <v>4.4999999999999998E-2</v>
      </c>
      <c r="BE201" s="27">
        <v>4.4999999999999998E-2</v>
      </c>
      <c r="BF201" s="27">
        <v>4.4999999999999998E-2</v>
      </c>
      <c r="BG201" s="27">
        <v>4.4999999999999998E-2</v>
      </c>
      <c r="BH201" s="27">
        <v>4.4999999999999998E-2</v>
      </c>
      <c r="BI201" s="27">
        <v>4.4999999999999998E-2</v>
      </c>
      <c r="BJ201" s="27">
        <v>4.4999999999999998E-2</v>
      </c>
      <c r="BK201" s="27">
        <v>4.4999999999999998E-2</v>
      </c>
      <c r="BL201" s="27">
        <v>4.4999999999999998E-2</v>
      </c>
      <c r="BM201" s="27">
        <v>4.4999999999999998E-2</v>
      </c>
      <c r="BN201" s="27">
        <v>4.4999999999999998E-2</v>
      </c>
    </row>
    <row r="202" spans="1:66" s="28" customFormat="1" x14ac:dyDescent="0.2"/>
    <row r="203" spans="1:66" s="21" customFormat="1" x14ac:dyDescent="0.2">
      <c r="A203" s="24" t="s">
        <v>515</v>
      </c>
    </row>
    <row r="204" spans="1:66" x14ac:dyDescent="0.2">
      <c r="A204" s="22">
        <v>35</v>
      </c>
      <c r="B204" s="22">
        <v>36</v>
      </c>
      <c r="C204" s="22">
        <v>37</v>
      </c>
      <c r="D204" s="22">
        <v>38</v>
      </c>
      <c r="E204" s="22">
        <v>39</v>
      </c>
      <c r="F204" s="22">
        <v>40</v>
      </c>
      <c r="G204" s="22">
        <v>41</v>
      </c>
      <c r="H204" s="22">
        <v>42</v>
      </c>
      <c r="I204" s="22">
        <v>43</v>
      </c>
      <c r="J204" s="22">
        <v>44</v>
      </c>
      <c r="K204" s="22">
        <v>45</v>
      </c>
      <c r="L204" s="22">
        <v>46</v>
      </c>
      <c r="M204" s="22">
        <v>47</v>
      </c>
      <c r="N204" s="22">
        <v>48</v>
      </c>
      <c r="O204" s="22">
        <v>49</v>
      </c>
      <c r="P204" s="22">
        <v>50</v>
      </c>
      <c r="Q204" s="22">
        <v>51</v>
      </c>
      <c r="R204" s="22">
        <v>52</v>
      </c>
      <c r="S204" s="22">
        <v>53</v>
      </c>
      <c r="T204" s="22">
        <v>54</v>
      </c>
      <c r="U204" s="22">
        <v>55</v>
      </c>
      <c r="V204" s="22">
        <v>56</v>
      </c>
      <c r="W204" s="22">
        <v>57</v>
      </c>
      <c r="X204" s="22">
        <v>58</v>
      </c>
      <c r="Y204" s="22">
        <v>59</v>
      </c>
      <c r="Z204" s="22">
        <v>60</v>
      </c>
      <c r="AA204" s="22">
        <v>61</v>
      </c>
      <c r="AB204" s="22">
        <v>62</v>
      </c>
      <c r="AC204" s="22">
        <v>63</v>
      </c>
      <c r="AD204" s="22">
        <v>64</v>
      </c>
      <c r="AE204" s="22">
        <v>65</v>
      </c>
      <c r="AF204" s="22">
        <v>66</v>
      </c>
      <c r="AG204" s="22">
        <v>67</v>
      </c>
      <c r="AH204" s="22">
        <v>68</v>
      </c>
      <c r="AI204" s="22">
        <v>69</v>
      </c>
      <c r="AJ204" s="22">
        <v>70</v>
      </c>
      <c r="AK204" s="22">
        <v>71</v>
      </c>
      <c r="AL204" s="22">
        <v>72</v>
      </c>
      <c r="AM204" s="22">
        <v>73</v>
      </c>
      <c r="AN204" s="22">
        <v>74</v>
      </c>
      <c r="AO204" s="22">
        <v>75</v>
      </c>
      <c r="AP204" s="22">
        <v>76</v>
      </c>
      <c r="AQ204" s="22">
        <v>77</v>
      </c>
      <c r="AR204" s="22">
        <v>78</v>
      </c>
      <c r="AS204" s="22">
        <v>79</v>
      </c>
      <c r="AT204" s="22">
        <v>80</v>
      </c>
      <c r="AU204" s="22">
        <v>81</v>
      </c>
      <c r="AV204" s="22">
        <v>82</v>
      </c>
      <c r="AW204" s="22">
        <v>83</v>
      </c>
      <c r="AX204" s="22">
        <v>84</v>
      </c>
      <c r="AY204" s="22">
        <v>85</v>
      </c>
      <c r="AZ204" s="22">
        <v>86</v>
      </c>
      <c r="BA204" s="22">
        <v>87</v>
      </c>
      <c r="BB204" s="22">
        <v>88</v>
      </c>
      <c r="BC204" s="22">
        <v>89</v>
      </c>
      <c r="BD204" s="22">
        <v>90</v>
      </c>
      <c r="BE204" s="22">
        <v>91</v>
      </c>
      <c r="BF204" s="22">
        <v>92</v>
      </c>
      <c r="BG204" s="22">
        <v>93</v>
      </c>
      <c r="BH204" s="22">
        <v>94</v>
      </c>
      <c r="BI204" s="22">
        <v>95</v>
      </c>
      <c r="BJ204" s="22">
        <v>96</v>
      </c>
      <c r="BK204" s="22">
        <v>97</v>
      </c>
      <c r="BL204" s="22">
        <v>98</v>
      </c>
      <c r="BM204" s="22">
        <v>99</v>
      </c>
      <c r="BN204" s="22">
        <v>100</v>
      </c>
    </row>
    <row r="205" spans="1:66" x14ac:dyDescent="0.2">
      <c r="A205" s="206">
        <v>0.04</v>
      </c>
      <c r="B205" s="206">
        <v>0.04</v>
      </c>
      <c r="C205" s="206">
        <v>0.04</v>
      </c>
      <c r="D205" s="206">
        <v>0.04</v>
      </c>
      <c r="E205" s="206">
        <v>0.04</v>
      </c>
      <c r="F205" s="206">
        <v>0.04</v>
      </c>
      <c r="G205" s="206">
        <v>0.04</v>
      </c>
      <c r="H205" s="206">
        <v>0.04</v>
      </c>
      <c r="I205" s="206">
        <v>0.04</v>
      </c>
      <c r="J205" s="206">
        <v>0.04</v>
      </c>
      <c r="K205" s="206">
        <v>0.04</v>
      </c>
      <c r="L205" s="206">
        <v>0.04</v>
      </c>
      <c r="M205" s="206">
        <v>0.04</v>
      </c>
      <c r="N205" s="206">
        <v>0.04</v>
      </c>
      <c r="O205" s="206">
        <v>0.04</v>
      </c>
      <c r="P205" s="206">
        <v>0.04</v>
      </c>
      <c r="Q205" s="206">
        <v>0.04</v>
      </c>
      <c r="R205" s="206">
        <v>0.04</v>
      </c>
      <c r="S205" s="206">
        <v>0.04</v>
      </c>
      <c r="T205" s="206">
        <v>0.04</v>
      </c>
      <c r="U205" s="206">
        <v>0.04</v>
      </c>
      <c r="V205" s="206">
        <v>0.04</v>
      </c>
      <c r="W205" s="206">
        <v>0.04</v>
      </c>
      <c r="X205" s="206">
        <v>0.04</v>
      </c>
      <c r="Y205" s="206">
        <v>0.04</v>
      </c>
      <c r="Z205" s="206">
        <v>0.04</v>
      </c>
      <c r="AA205" s="206">
        <v>0.04</v>
      </c>
      <c r="AB205" s="206">
        <v>0.04</v>
      </c>
      <c r="AC205" s="206">
        <v>0.04</v>
      </c>
      <c r="AD205" s="206">
        <v>0.04</v>
      </c>
      <c r="AE205" s="206">
        <v>5.3999999999999999E-2</v>
      </c>
      <c r="AF205" s="206">
        <v>5.3999999999999999E-2</v>
      </c>
      <c r="AG205" s="206">
        <v>5.3999999999999999E-2</v>
      </c>
      <c r="AH205" s="206">
        <v>5.3999999999999999E-2</v>
      </c>
      <c r="AI205" s="206">
        <v>5.3999999999999999E-2</v>
      </c>
      <c r="AJ205" s="206">
        <v>5.6000000000000001E-2</v>
      </c>
      <c r="AK205" s="206">
        <v>5.6000000000000001E-2</v>
      </c>
      <c r="AL205" s="206">
        <v>5.6000000000000001E-2</v>
      </c>
      <c r="AM205" s="206">
        <v>5.6000000000000001E-2</v>
      </c>
      <c r="AN205" s="206">
        <v>5.6000000000000001E-2</v>
      </c>
      <c r="AO205" s="206">
        <v>5.8000000000000003E-2</v>
      </c>
      <c r="AP205" s="206">
        <v>5.8000000000000003E-2</v>
      </c>
      <c r="AQ205" s="206">
        <v>5.8000000000000003E-2</v>
      </c>
      <c r="AR205" s="206">
        <v>5.8000000000000003E-2</v>
      </c>
      <c r="AS205" s="206">
        <v>5.8000000000000003E-2</v>
      </c>
      <c r="AT205" s="206">
        <v>5.8000000000000003E-2</v>
      </c>
      <c r="AU205" s="206">
        <v>6.0499999999999998E-2</v>
      </c>
      <c r="AV205" s="206">
        <v>6.0499999999999998E-2</v>
      </c>
      <c r="AW205" s="206">
        <v>6.0499999999999998E-2</v>
      </c>
      <c r="AX205" s="206">
        <v>6.0499999999999998E-2</v>
      </c>
      <c r="AY205" s="206">
        <v>6.0499999999999998E-2</v>
      </c>
      <c r="AZ205" s="206">
        <v>6.0499999999999998E-2</v>
      </c>
      <c r="BA205" s="206">
        <v>6.0499999999999998E-2</v>
      </c>
      <c r="BB205" s="206">
        <v>6.0499999999999998E-2</v>
      </c>
      <c r="BC205" s="206">
        <v>6.0499999999999998E-2</v>
      </c>
      <c r="BD205" s="206">
        <v>6.0499999999999998E-2</v>
      </c>
      <c r="BE205" s="206">
        <v>6.0499999999999998E-2</v>
      </c>
      <c r="BF205" s="206">
        <v>6.0499999999999998E-2</v>
      </c>
      <c r="BG205" s="206">
        <v>6.0499999999999998E-2</v>
      </c>
      <c r="BH205" s="206">
        <v>6.0499999999999998E-2</v>
      </c>
      <c r="BI205" s="206">
        <v>6.0499999999999998E-2</v>
      </c>
      <c r="BJ205" s="206">
        <v>6.0499999999999998E-2</v>
      </c>
      <c r="BK205" s="206">
        <v>6.0499999999999998E-2</v>
      </c>
      <c r="BL205" s="206">
        <v>6.0499999999999998E-2</v>
      </c>
      <c r="BM205" s="206">
        <v>6.0499999999999998E-2</v>
      </c>
      <c r="BN205" s="206">
        <v>6.0499999999999998E-2</v>
      </c>
    </row>
    <row r="206" spans="1:66" s="28" customFormat="1" x14ac:dyDescent="0.2"/>
    <row r="207" spans="1:66" s="21" customFormat="1" x14ac:dyDescent="0.2">
      <c r="A207" s="24" t="s">
        <v>445</v>
      </c>
    </row>
    <row r="208" spans="1:66" x14ac:dyDescent="0.2">
      <c r="A208" s="209">
        <v>35</v>
      </c>
      <c r="B208" s="22">
        <v>36</v>
      </c>
      <c r="C208" s="22">
        <v>37</v>
      </c>
      <c r="D208" s="22">
        <v>38</v>
      </c>
      <c r="E208" s="22">
        <v>39</v>
      </c>
      <c r="F208" s="22">
        <v>40</v>
      </c>
      <c r="G208" s="22">
        <v>41</v>
      </c>
      <c r="H208" s="22">
        <v>42</v>
      </c>
      <c r="I208" s="22">
        <v>43</v>
      </c>
      <c r="J208" s="22">
        <v>44</v>
      </c>
      <c r="K208" s="22">
        <v>45</v>
      </c>
      <c r="L208" s="22">
        <v>46</v>
      </c>
      <c r="M208" s="22">
        <v>47</v>
      </c>
      <c r="N208" s="22">
        <v>48</v>
      </c>
      <c r="O208" s="22">
        <v>49</v>
      </c>
      <c r="P208" s="22">
        <v>50</v>
      </c>
      <c r="Q208" s="22">
        <v>51</v>
      </c>
      <c r="R208" s="22">
        <v>52</v>
      </c>
      <c r="S208" s="22">
        <v>53</v>
      </c>
      <c r="T208" s="22">
        <v>54</v>
      </c>
      <c r="U208" s="22">
        <v>55</v>
      </c>
      <c r="V208" s="22">
        <v>56</v>
      </c>
      <c r="W208" s="22">
        <v>57</v>
      </c>
      <c r="X208" s="22">
        <v>58</v>
      </c>
      <c r="Y208" s="22">
        <v>59</v>
      </c>
      <c r="Z208" s="22">
        <v>60</v>
      </c>
      <c r="AA208" s="22">
        <v>61</v>
      </c>
      <c r="AB208" s="22">
        <v>62</v>
      </c>
      <c r="AC208" s="22">
        <v>63</v>
      </c>
      <c r="AD208" s="22">
        <v>64</v>
      </c>
      <c r="AE208" s="22">
        <v>65</v>
      </c>
      <c r="AF208" s="22">
        <v>66</v>
      </c>
      <c r="AG208" s="22">
        <v>67</v>
      </c>
      <c r="AH208" s="22">
        <v>68</v>
      </c>
      <c r="AI208" s="22">
        <v>69</v>
      </c>
      <c r="AJ208" s="22">
        <v>70</v>
      </c>
      <c r="AK208" s="22">
        <v>71</v>
      </c>
      <c r="AL208" s="22">
        <v>72</v>
      </c>
      <c r="AM208" s="22">
        <v>73</v>
      </c>
      <c r="AN208" s="22">
        <v>74</v>
      </c>
      <c r="AO208" s="22">
        <v>75</v>
      </c>
      <c r="AP208" s="22">
        <v>76</v>
      </c>
      <c r="AQ208" s="22">
        <v>77</v>
      </c>
      <c r="AR208" s="22">
        <v>78</v>
      </c>
      <c r="AS208" s="22">
        <v>79</v>
      </c>
      <c r="AT208" s="22">
        <v>80</v>
      </c>
      <c r="AU208" s="22">
        <v>81</v>
      </c>
      <c r="AV208" s="22">
        <v>82</v>
      </c>
      <c r="AW208" s="22">
        <v>83</v>
      </c>
      <c r="AX208" s="22">
        <v>84</v>
      </c>
      <c r="AY208" s="22">
        <v>85</v>
      </c>
      <c r="AZ208" s="22">
        <v>86</v>
      </c>
      <c r="BA208" s="22">
        <v>87</v>
      </c>
      <c r="BB208" s="22">
        <v>88</v>
      </c>
      <c r="BC208" s="22">
        <v>89</v>
      </c>
      <c r="BD208" s="22">
        <v>90</v>
      </c>
      <c r="BE208" s="22">
        <v>91</v>
      </c>
      <c r="BF208" s="22">
        <v>92</v>
      </c>
      <c r="BG208" s="22">
        <v>93</v>
      </c>
      <c r="BH208" s="22">
        <v>94</v>
      </c>
      <c r="BI208" s="22">
        <v>95</v>
      </c>
      <c r="BJ208" s="22">
        <v>96</v>
      </c>
      <c r="BK208" s="22">
        <v>97</v>
      </c>
      <c r="BL208" s="22">
        <v>98</v>
      </c>
      <c r="BM208" s="22">
        <v>99</v>
      </c>
      <c r="BN208" s="22">
        <v>100</v>
      </c>
    </row>
    <row r="209" spans="1:66" x14ac:dyDescent="0.2">
      <c r="A209" s="210">
        <v>5.3499999999999999E-2</v>
      </c>
      <c r="B209" s="210">
        <v>5.3499999999999999E-2</v>
      </c>
      <c r="C209" s="210">
        <v>5.3499999999999999E-2</v>
      </c>
      <c r="D209" s="210">
        <v>5.3499999999999999E-2</v>
      </c>
      <c r="E209" s="210">
        <v>5.3499999999999999E-2</v>
      </c>
      <c r="F209" s="210">
        <v>5.3499999999999999E-2</v>
      </c>
      <c r="G209" s="210">
        <v>5.3499999999999999E-2</v>
      </c>
      <c r="H209" s="210">
        <v>5.3499999999999999E-2</v>
      </c>
      <c r="I209" s="210">
        <v>5.3499999999999999E-2</v>
      </c>
      <c r="J209" s="210">
        <v>5.3499999999999999E-2</v>
      </c>
      <c r="K209" s="210">
        <v>5.3499999999999999E-2</v>
      </c>
      <c r="L209" s="210">
        <v>5.3499999999999999E-2</v>
      </c>
      <c r="M209" s="210">
        <v>5.3499999999999999E-2</v>
      </c>
      <c r="N209" s="210">
        <v>5.3499999999999999E-2</v>
      </c>
      <c r="O209" s="210">
        <v>5.3499999999999999E-2</v>
      </c>
      <c r="P209" s="210">
        <v>5.3499999999999999E-2</v>
      </c>
      <c r="Q209" s="210">
        <v>5.3499999999999999E-2</v>
      </c>
      <c r="R209" s="210">
        <v>5.3499999999999999E-2</v>
      </c>
      <c r="S209" s="210">
        <v>5.3499999999999999E-2</v>
      </c>
      <c r="T209" s="210">
        <v>5.3499999999999999E-2</v>
      </c>
      <c r="U209" s="210">
        <v>5.3499999999999999E-2</v>
      </c>
      <c r="V209" s="210">
        <v>5.3499999999999999E-2</v>
      </c>
      <c r="W209" s="210">
        <v>5.3499999999999999E-2</v>
      </c>
      <c r="X209" s="210">
        <v>5.3499999999999999E-2</v>
      </c>
      <c r="Y209" s="210">
        <v>5.3499999999999999E-2</v>
      </c>
      <c r="Z209" s="206">
        <v>5.6000000000000001E-2</v>
      </c>
      <c r="AA209" s="206">
        <v>5.6000000000000001E-2</v>
      </c>
      <c r="AB209" s="206">
        <v>5.6000000000000001E-2</v>
      </c>
      <c r="AC209" s="206">
        <v>5.6000000000000001E-2</v>
      </c>
      <c r="AD209" s="206">
        <v>5.6000000000000001E-2</v>
      </c>
      <c r="AE209" s="206">
        <v>7.0000000000000007E-2</v>
      </c>
      <c r="AF209" s="206">
        <v>7.0000000000000007E-2</v>
      </c>
      <c r="AG209" s="206">
        <v>7.0000000000000007E-2</v>
      </c>
      <c r="AH209" s="206">
        <v>7.0000000000000007E-2</v>
      </c>
      <c r="AI209" s="206">
        <v>7.0000000000000007E-2</v>
      </c>
      <c r="AJ209" s="206">
        <v>7.2499999999999995E-2</v>
      </c>
      <c r="AK209" s="206">
        <v>7.2499999999999995E-2</v>
      </c>
      <c r="AL209" s="206">
        <v>7.2499999999999995E-2</v>
      </c>
      <c r="AM209" s="206">
        <v>7.2499999999999995E-2</v>
      </c>
      <c r="AN209" s="206">
        <v>7.2499999999999995E-2</v>
      </c>
      <c r="AO209" s="206">
        <v>7.3499999999999996E-2</v>
      </c>
      <c r="AP209" s="206">
        <v>7.3499999999999996E-2</v>
      </c>
      <c r="AQ209" s="206">
        <v>7.3499999999999996E-2</v>
      </c>
      <c r="AR209" s="206">
        <v>7.3499999999999996E-2</v>
      </c>
      <c r="AS209" s="206">
        <v>7.3499999999999996E-2</v>
      </c>
      <c r="AT209" s="206">
        <v>7.3499999999999996E-2</v>
      </c>
      <c r="AU209" s="206">
        <v>7.5999999999999998E-2</v>
      </c>
      <c r="AV209" s="206">
        <v>7.5999999999999998E-2</v>
      </c>
      <c r="AW209" s="206">
        <v>7.5999999999999998E-2</v>
      </c>
      <c r="AX209" s="206">
        <v>7.5999999999999998E-2</v>
      </c>
      <c r="AY209" s="206">
        <v>7.5999999999999998E-2</v>
      </c>
      <c r="AZ209" s="206">
        <v>7.5999999999999998E-2</v>
      </c>
      <c r="BA209" s="206">
        <v>7.5999999999999998E-2</v>
      </c>
      <c r="BB209" s="206">
        <v>7.5999999999999998E-2</v>
      </c>
      <c r="BC209" s="206">
        <v>7.5999999999999998E-2</v>
      </c>
      <c r="BD209" s="206">
        <v>7.5999999999999998E-2</v>
      </c>
      <c r="BE209" s="206">
        <v>7.5999999999999998E-2</v>
      </c>
      <c r="BF209" s="206">
        <v>7.5999999999999998E-2</v>
      </c>
      <c r="BG209" s="206">
        <v>7.5999999999999998E-2</v>
      </c>
      <c r="BH209" s="206">
        <v>7.5999999999999998E-2</v>
      </c>
      <c r="BI209" s="206">
        <v>7.5999999999999998E-2</v>
      </c>
      <c r="BJ209" s="206">
        <v>7.5999999999999998E-2</v>
      </c>
      <c r="BK209" s="206">
        <v>7.5999999999999998E-2</v>
      </c>
      <c r="BL209" s="206">
        <v>7.5999999999999998E-2</v>
      </c>
      <c r="BM209" s="206">
        <v>7.5999999999999998E-2</v>
      </c>
      <c r="BN209" s="206">
        <v>7.5999999999999998E-2</v>
      </c>
    </row>
    <row r="210" spans="1:66" s="28" customFormat="1" x14ac:dyDescent="0.2"/>
    <row r="211" spans="1:66" s="24" customFormat="1" x14ac:dyDescent="0.2">
      <c r="A211" s="24" t="s">
        <v>430</v>
      </c>
    </row>
    <row r="212" spans="1:66" x14ac:dyDescent="0.2">
      <c r="A212" s="22">
        <v>55</v>
      </c>
      <c r="B212" s="22">
        <v>56</v>
      </c>
      <c r="C212" s="22">
        <v>57</v>
      </c>
      <c r="D212" s="22">
        <v>58</v>
      </c>
      <c r="E212" s="22">
        <v>59</v>
      </c>
      <c r="F212" s="22">
        <v>60</v>
      </c>
      <c r="G212" s="22">
        <v>61</v>
      </c>
      <c r="H212" s="22">
        <v>62</v>
      </c>
      <c r="I212" s="22">
        <v>63</v>
      </c>
      <c r="J212" s="22">
        <v>64</v>
      </c>
      <c r="K212" s="22">
        <v>65</v>
      </c>
      <c r="L212" s="22">
        <v>66</v>
      </c>
      <c r="M212" s="22">
        <v>67</v>
      </c>
      <c r="N212" s="22">
        <v>68</v>
      </c>
      <c r="O212" s="22">
        <v>69</v>
      </c>
      <c r="P212" s="22">
        <v>70</v>
      </c>
      <c r="Q212" s="22">
        <v>71</v>
      </c>
      <c r="R212" s="22">
        <v>72</v>
      </c>
      <c r="S212" s="22">
        <v>73</v>
      </c>
      <c r="T212" s="22">
        <v>74</v>
      </c>
      <c r="U212" s="22">
        <v>75</v>
      </c>
      <c r="V212" s="22">
        <v>76</v>
      </c>
      <c r="W212" s="22">
        <v>77</v>
      </c>
      <c r="X212" s="22">
        <v>78</v>
      </c>
      <c r="Y212" s="22">
        <v>79</v>
      </c>
      <c r="Z212" s="22">
        <v>80</v>
      </c>
      <c r="AA212" s="22">
        <v>81</v>
      </c>
      <c r="AB212" s="22">
        <v>82</v>
      </c>
      <c r="AC212" s="22">
        <v>83</v>
      </c>
      <c r="AD212" s="22">
        <v>84</v>
      </c>
      <c r="AE212" s="22">
        <v>85</v>
      </c>
      <c r="AF212" s="22">
        <v>86</v>
      </c>
      <c r="AG212" s="22">
        <v>87</v>
      </c>
      <c r="AH212" s="22">
        <v>88</v>
      </c>
      <c r="AI212" s="22">
        <v>89</v>
      </c>
      <c r="AJ212" s="22">
        <v>90</v>
      </c>
      <c r="AK212" s="22">
        <v>91</v>
      </c>
      <c r="AL212" s="22">
        <v>92</v>
      </c>
      <c r="AM212" s="22">
        <v>93</v>
      </c>
      <c r="AN212" s="22">
        <v>94</v>
      </c>
      <c r="AO212" s="22">
        <v>95</v>
      </c>
      <c r="AP212" s="22">
        <v>96</v>
      </c>
      <c r="AQ212" s="22">
        <v>97</v>
      </c>
      <c r="AR212" s="22">
        <v>98</v>
      </c>
      <c r="AS212" s="22">
        <v>99</v>
      </c>
      <c r="AT212" s="22">
        <v>100</v>
      </c>
    </row>
    <row r="213" spans="1:66" s="18" customFormat="1" x14ac:dyDescent="0.2">
      <c r="A213" s="27">
        <v>5.8000000000000003E-2</v>
      </c>
      <c r="B213" s="27">
        <v>5.8999999999999997E-2</v>
      </c>
      <c r="C213" s="27">
        <v>0.06</v>
      </c>
      <c r="D213" s="27">
        <v>6.0999999999999999E-2</v>
      </c>
      <c r="E213" s="27">
        <v>6.2E-2</v>
      </c>
      <c r="F213" s="27">
        <v>6.3E-2</v>
      </c>
      <c r="G213" s="27">
        <v>6.4000000000000001E-2</v>
      </c>
      <c r="H213" s="27">
        <v>6.5000000000000002E-2</v>
      </c>
      <c r="I213" s="27">
        <v>6.6000000000000003E-2</v>
      </c>
      <c r="J213" s="27">
        <v>6.7000000000000004E-2</v>
      </c>
      <c r="K213" s="27">
        <v>6.8000000000000005E-2</v>
      </c>
      <c r="L213" s="27">
        <v>6.9000000000000006E-2</v>
      </c>
      <c r="M213" s="249">
        <v>7.0000000000000007E-2</v>
      </c>
      <c r="N213" s="27">
        <v>7.0999999999999994E-2</v>
      </c>
      <c r="O213" s="27">
        <v>7.1999999999999995E-2</v>
      </c>
      <c r="P213" s="27">
        <v>7.2999999999999995E-2</v>
      </c>
      <c r="Q213" s="27">
        <v>7.3999999999999996E-2</v>
      </c>
      <c r="R213" s="27">
        <v>7.4999999999999997E-2</v>
      </c>
      <c r="S213" s="27">
        <v>7.5999999999999998E-2</v>
      </c>
      <c r="T213" s="27">
        <v>7.6999999999999999E-2</v>
      </c>
      <c r="U213" s="27">
        <v>7.8E-2</v>
      </c>
      <c r="V213" s="27">
        <v>7.9000000000000001E-2</v>
      </c>
      <c r="W213" s="27">
        <v>0.08</v>
      </c>
      <c r="X213" s="27">
        <v>8.1000000000000003E-2</v>
      </c>
      <c r="Y213" s="27">
        <v>8.2000000000000003E-2</v>
      </c>
      <c r="Z213" s="27">
        <v>8.3000000000000004E-2</v>
      </c>
      <c r="AA213" s="27">
        <v>8.3000000000000004E-2</v>
      </c>
      <c r="AB213" s="27">
        <v>8.3000000000000004E-2</v>
      </c>
      <c r="AC213" s="27">
        <v>8.3000000000000004E-2</v>
      </c>
      <c r="AD213" s="27">
        <v>8.3000000000000004E-2</v>
      </c>
      <c r="AE213" s="27">
        <v>8.3000000000000004E-2</v>
      </c>
      <c r="AF213" s="27">
        <v>8.3000000000000004E-2</v>
      </c>
      <c r="AG213" s="27">
        <v>8.3000000000000004E-2</v>
      </c>
      <c r="AH213" s="27">
        <v>8.3000000000000004E-2</v>
      </c>
      <c r="AI213" s="27">
        <v>8.3000000000000004E-2</v>
      </c>
      <c r="AJ213" s="27">
        <v>8.3000000000000004E-2</v>
      </c>
      <c r="AK213" s="27">
        <v>8.3000000000000004E-2</v>
      </c>
      <c r="AL213" s="27">
        <v>8.3000000000000004E-2</v>
      </c>
      <c r="AM213" s="27">
        <v>8.3000000000000004E-2</v>
      </c>
      <c r="AN213" s="27">
        <v>8.3000000000000004E-2</v>
      </c>
      <c r="AO213" s="27">
        <v>8.3000000000000004E-2</v>
      </c>
      <c r="AP213" s="27">
        <v>8.3000000000000004E-2</v>
      </c>
      <c r="AQ213" s="27">
        <v>8.3000000000000004E-2</v>
      </c>
      <c r="AR213" s="27">
        <v>8.3000000000000004E-2</v>
      </c>
      <c r="AS213" s="27">
        <v>8.3000000000000004E-2</v>
      </c>
      <c r="AT213" s="27">
        <v>8.3000000000000004E-2</v>
      </c>
    </row>
    <row r="214" spans="1:66" s="28" customFormat="1" x14ac:dyDescent="0.2">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row>
    <row r="215" spans="1:66" s="24" customFormat="1" x14ac:dyDescent="0.2">
      <c r="A215" s="24" t="s">
        <v>591</v>
      </c>
    </row>
    <row r="216" spans="1:66" x14ac:dyDescent="0.2">
      <c r="A216" s="152">
        <v>55</v>
      </c>
      <c r="B216" s="152">
        <v>56</v>
      </c>
      <c r="C216" s="152">
        <v>57</v>
      </c>
      <c r="D216" s="152">
        <v>58</v>
      </c>
      <c r="E216" s="152">
        <v>59</v>
      </c>
      <c r="F216" s="152">
        <v>60</v>
      </c>
      <c r="G216" s="152">
        <v>61</v>
      </c>
      <c r="H216" s="152">
        <v>62</v>
      </c>
      <c r="I216" s="152">
        <v>63</v>
      </c>
      <c r="J216" s="152">
        <v>64</v>
      </c>
      <c r="K216" s="152">
        <v>65</v>
      </c>
      <c r="L216" s="152">
        <v>66</v>
      </c>
      <c r="M216" s="152">
        <v>67</v>
      </c>
      <c r="N216" s="152">
        <v>68</v>
      </c>
      <c r="O216" s="152">
        <v>69</v>
      </c>
      <c r="P216" s="152">
        <v>70</v>
      </c>
      <c r="Q216" s="152">
        <v>71</v>
      </c>
      <c r="R216" s="152">
        <v>72</v>
      </c>
      <c r="S216" s="152">
        <v>73</v>
      </c>
      <c r="T216" s="152">
        <v>74</v>
      </c>
      <c r="U216" s="152">
        <v>75</v>
      </c>
      <c r="V216" s="152">
        <v>76</v>
      </c>
      <c r="W216" s="152">
        <v>77</v>
      </c>
      <c r="X216" s="152">
        <v>78</v>
      </c>
      <c r="Y216" s="152">
        <v>79</v>
      </c>
      <c r="Z216" s="152">
        <v>80</v>
      </c>
      <c r="AA216" s="152">
        <v>81</v>
      </c>
      <c r="AB216" s="152">
        <v>82</v>
      </c>
      <c r="AC216" s="152">
        <v>83</v>
      </c>
      <c r="AD216" s="152">
        <v>84</v>
      </c>
      <c r="AE216" s="152">
        <v>85</v>
      </c>
      <c r="AF216" s="152">
        <v>86</v>
      </c>
      <c r="AG216" s="152">
        <v>87</v>
      </c>
      <c r="AH216" s="152">
        <v>88</v>
      </c>
      <c r="AI216" s="152">
        <v>89</v>
      </c>
      <c r="AJ216" s="152">
        <v>90</v>
      </c>
      <c r="AK216" s="152">
        <v>91</v>
      </c>
      <c r="AL216" s="152">
        <v>92</v>
      </c>
      <c r="AM216" s="152">
        <v>93</v>
      </c>
      <c r="AN216" s="152">
        <v>94</v>
      </c>
      <c r="AO216" s="152">
        <v>95</v>
      </c>
      <c r="AP216" s="152">
        <v>96</v>
      </c>
      <c r="AQ216" s="152">
        <v>97</v>
      </c>
      <c r="AR216" s="152">
        <v>98</v>
      </c>
      <c r="AS216" s="152">
        <v>99</v>
      </c>
      <c r="AT216" s="152">
        <v>100</v>
      </c>
      <c r="AU216" s="26"/>
    </row>
    <row r="217" spans="1:66" s="46" customFormat="1" x14ac:dyDescent="0.2">
      <c r="A217" s="250">
        <v>0.04</v>
      </c>
      <c r="B217" s="250">
        <v>4.1500000000000002E-2</v>
      </c>
      <c r="C217" s="250">
        <v>4.2500000000000003E-2</v>
      </c>
      <c r="D217" s="250">
        <v>4.4999999999999998E-2</v>
      </c>
      <c r="E217" s="250">
        <v>4.7E-2</v>
      </c>
      <c r="F217" s="250">
        <v>4.8000000000000001E-2</v>
      </c>
      <c r="G217" s="250">
        <v>4.9000000000000002E-2</v>
      </c>
      <c r="H217" s="250">
        <v>5.0500000000000003E-2</v>
      </c>
      <c r="I217" s="250">
        <v>5.2499999999999998E-2</v>
      </c>
      <c r="J217" s="250">
        <v>5.45E-2</v>
      </c>
      <c r="K217" s="250">
        <v>5.5500000000000001E-2</v>
      </c>
      <c r="L217" s="250">
        <v>5.7000000000000002E-2</v>
      </c>
      <c r="M217" s="250">
        <v>5.8500000000000003E-2</v>
      </c>
      <c r="N217" s="250">
        <v>0.06</v>
      </c>
      <c r="O217" s="250">
        <v>6.1499999999999999E-2</v>
      </c>
      <c r="P217" s="250">
        <v>6.3E-2</v>
      </c>
      <c r="Q217" s="250">
        <v>6.4000000000000001E-2</v>
      </c>
      <c r="R217" s="250">
        <v>6.5000000000000002E-2</v>
      </c>
      <c r="S217" s="250">
        <v>6.6000000000000003E-2</v>
      </c>
      <c r="T217" s="250">
        <v>6.7000000000000004E-2</v>
      </c>
      <c r="U217" s="250">
        <v>6.8000000000000005E-2</v>
      </c>
      <c r="V217" s="250">
        <v>6.9000000000000006E-2</v>
      </c>
      <c r="W217" s="250">
        <v>6.9000000000000006E-2</v>
      </c>
      <c r="X217" s="250">
        <v>6.9000000000000006E-2</v>
      </c>
      <c r="Y217" s="250">
        <v>6.9000000000000006E-2</v>
      </c>
      <c r="Z217" s="250">
        <v>6.9000000000000006E-2</v>
      </c>
      <c r="AA217" s="250">
        <v>6.9000000000000006E-2</v>
      </c>
      <c r="AB217" s="250">
        <v>6.9000000000000006E-2</v>
      </c>
      <c r="AC217" s="250">
        <v>6.9000000000000006E-2</v>
      </c>
      <c r="AD217" s="250">
        <v>6.9000000000000006E-2</v>
      </c>
      <c r="AE217" s="250">
        <v>6.9000000000000006E-2</v>
      </c>
      <c r="AF217" s="250">
        <v>6.9000000000000006E-2</v>
      </c>
      <c r="AG217" s="250">
        <v>6.9000000000000006E-2</v>
      </c>
      <c r="AH217" s="250">
        <v>6.9000000000000006E-2</v>
      </c>
      <c r="AI217" s="250">
        <v>6.9000000000000006E-2</v>
      </c>
      <c r="AJ217" s="250">
        <v>6.9000000000000006E-2</v>
      </c>
      <c r="AK217" s="250">
        <v>6.9000000000000006E-2</v>
      </c>
      <c r="AL217" s="250">
        <v>6.9000000000000006E-2</v>
      </c>
      <c r="AM217" s="250">
        <v>6.9000000000000006E-2</v>
      </c>
      <c r="AN217" s="250">
        <v>6.9000000000000006E-2</v>
      </c>
      <c r="AO217" s="250">
        <v>6.9000000000000006E-2</v>
      </c>
      <c r="AP217" s="250">
        <v>6.9000000000000006E-2</v>
      </c>
      <c r="AQ217" s="250">
        <v>6.9000000000000006E-2</v>
      </c>
      <c r="AR217" s="250">
        <v>6.9000000000000006E-2</v>
      </c>
      <c r="AS217" s="250">
        <v>6.9000000000000006E-2</v>
      </c>
      <c r="AT217" s="250">
        <v>6.9000000000000006E-2</v>
      </c>
      <c r="AU217" s="23"/>
    </row>
    <row r="218" spans="1:66" s="155" customFormat="1" x14ac:dyDescent="0.2">
      <c r="A218" s="84"/>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c r="AK218" s="84"/>
      <c r="AL218" s="84"/>
      <c r="AM218" s="84"/>
      <c r="AN218" s="84"/>
      <c r="AO218" s="84"/>
      <c r="AP218" s="84"/>
      <c r="AQ218" s="84"/>
      <c r="AR218" s="84"/>
      <c r="AS218" s="84"/>
      <c r="AT218" s="84"/>
      <c r="AU218" s="25"/>
    </row>
    <row r="219" spans="1:66" s="24" customFormat="1" x14ac:dyDescent="0.2">
      <c r="A219" s="24" t="s">
        <v>595</v>
      </c>
    </row>
    <row r="220" spans="1:66" x14ac:dyDescent="0.2">
      <c r="A220" s="152">
        <v>55</v>
      </c>
      <c r="B220" s="152">
        <v>56</v>
      </c>
      <c r="C220" s="152">
        <v>57</v>
      </c>
      <c r="D220" s="152">
        <v>58</v>
      </c>
      <c r="E220" s="152">
        <v>59</v>
      </c>
      <c r="F220" s="152">
        <v>60</v>
      </c>
      <c r="G220" s="152">
        <v>61</v>
      </c>
      <c r="H220" s="152">
        <v>62</v>
      </c>
      <c r="I220" s="152">
        <v>63</v>
      </c>
      <c r="J220" s="152">
        <v>64</v>
      </c>
      <c r="K220" s="152">
        <v>65</v>
      </c>
      <c r="L220" s="152">
        <v>66</v>
      </c>
      <c r="M220" s="152">
        <v>67</v>
      </c>
      <c r="N220" s="152">
        <v>68</v>
      </c>
      <c r="O220" s="152">
        <v>69</v>
      </c>
      <c r="P220" s="152">
        <v>70</v>
      </c>
      <c r="Q220" s="152">
        <v>71</v>
      </c>
      <c r="R220" s="152">
        <v>72</v>
      </c>
      <c r="S220" s="152">
        <v>73</v>
      </c>
      <c r="T220" s="152">
        <v>74</v>
      </c>
      <c r="U220" s="152">
        <v>75</v>
      </c>
      <c r="V220" s="152">
        <v>76</v>
      </c>
      <c r="W220" s="152">
        <v>77</v>
      </c>
      <c r="X220" s="152">
        <v>78</v>
      </c>
      <c r="Y220" s="152">
        <v>79</v>
      </c>
      <c r="Z220" s="152">
        <v>80</v>
      </c>
      <c r="AA220" s="152">
        <v>81</v>
      </c>
      <c r="AB220" s="152">
        <v>82</v>
      </c>
      <c r="AC220" s="152">
        <v>83</v>
      </c>
      <c r="AD220" s="152">
        <v>84</v>
      </c>
      <c r="AE220" s="152">
        <v>85</v>
      </c>
      <c r="AF220" s="152">
        <v>86</v>
      </c>
      <c r="AG220" s="152">
        <v>87</v>
      </c>
      <c r="AH220" s="152">
        <v>88</v>
      </c>
      <c r="AI220" s="152">
        <v>89</v>
      </c>
      <c r="AJ220" s="152">
        <v>90</v>
      </c>
      <c r="AK220" s="152">
        <v>91</v>
      </c>
      <c r="AL220" s="152">
        <v>92</v>
      </c>
      <c r="AM220" s="152">
        <v>93</v>
      </c>
      <c r="AN220" s="152">
        <v>94</v>
      </c>
      <c r="AO220" s="152">
        <v>95</v>
      </c>
      <c r="AP220" s="152">
        <v>96</v>
      </c>
      <c r="AQ220" s="152">
        <v>97</v>
      </c>
      <c r="AR220" s="152">
        <v>98</v>
      </c>
      <c r="AS220" s="152">
        <v>99</v>
      </c>
      <c r="AT220" s="152">
        <v>100</v>
      </c>
      <c r="AU220" s="26"/>
    </row>
    <row r="221" spans="1:66" s="46" customFormat="1" x14ac:dyDescent="0.2">
      <c r="A221" s="405">
        <v>4.1500000000000002E-2</v>
      </c>
      <c r="B221" s="250">
        <v>4.3500000000000004E-2</v>
      </c>
      <c r="C221" s="250">
        <v>4.5000000000000005E-2</v>
      </c>
      <c r="D221" s="250">
        <v>4.8000000000000001E-2</v>
      </c>
      <c r="E221" s="250">
        <v>5.0500000000000003E-2</v>
      </c>
      <c r="F221" s="250">
        <v>5.2000000000000005E-2</v>
      </c>
      <c r="G221" s="250">
        <v>5.3999999999999999E-2</v>
      </c>
      <c r="H221" s="250">
        <v>5.6000000000000001E-2</v>
      </c>
      <c r="I221" s="250">
        <v>5.8999999999999997E-2</v>
      </c>
      <c r="J221" s="250">
        <v>6.2E-2</v>
      </c>
      <c r="K221" s="250">
        <v>6.5000000000000002E-2</v>
      </c>
      <c r="L221" s="250">
        <v>6.8500000000000005E-2</v>
      </c>
      <c r="M221" s="250">
        <v>7.3000000000000009E-2</v>
      </c>
      <c r="N221" s="250">
        <v>7.9000000000000001E-2</v>
      </c>
      <c r="O221" s="250">
        <v>8.5999999999999993E-2</v>
      </c>
      <c r="P221" s="250">
        <v>9.35E-2</v>
      </c>
      <c r="Q221" s="405" t="s">
        <v>26</v>
      </c>
      <c r="R221" s="405" t="s">
        <v>26</v>
      </c>
      <c r="S221" s="405" t="s">
        <v>26</v>
      </c>
      <c r="T221" s="405" t="s">
        <v>26</v>
      </c>
      <c r="U221" s="405" t="s">
        <v>26</v>
      </c>
      <c r="V221" s="405" t="s">
        <v>26</v>
      </c>
      <c r="W221" s="405" t="s">
        <v>26</v>
      </c>
      <c r="X221" s="405" t="s">
        <v>26</v>
      </c>
      <c r="Y221" s="405" t="s">
        <v>26</v>
      </c>
      <c r="Z221" s="405" t="s">
        <v>26</v>
      </c>
      <c r="AA221" s="405" t="s">
        <v>26</v>
      </c>
      <c r="AB221" s="405" t="s">
        <v>26</v>
      </c>
      <c r="AC221" s="405" t="s">
        <v>26</v>
      </c>
      <c r="AD221" s="405" t="s">
        <v>26</v>
      </c>
      <c r="AE221" s="405" t="s">
        <v>26</v>
      </c>
      <c r="AF221" s="405" t="s">
        <v>26</v>
      </c>
      <c r="AG221" s="405" t="s">
        <v>26</v>
      </c>
      <c r="AH221" s="405" t="s">
        <v>26</v>
      </c>
      <c r="AI221" s="405" t="s">
        <v>26</v>
      </c>
      <c r="AJ221" s="405" t="s">
        <v>26</v>
      </c>
      <c r="AK221" s="405" t="s">
        <v>26</v>
      </c>
      <c r="AL221" s="405" t="s">
        <v>26</v>
      </c>
      <c r="AM221" s="405" t="s">
        <v>26</v>
      </c>
      <c r="AN221" s="405" t="s">
        <v>26</v>
      </c>
      <c r="AO221" s="405" t="s">
        <v>26</v>
      </c>
      <c r="AP221" s="405" t="s">
        <v>26</v>
      </c>
      <c r="AQ221" s="405" t="s">
        <v>26</v>
      </c>
      <c r="AR221" s="405" t="s">
        <v>26</v>
      </c>
      <c r="AS221" s="405" t="s">
        <v>26</v>
      </c>
      <c r="AT221" s="405" t="s">
        <v>26</v>
      </c>
      <c r="AU221" s="23"/>
    </row>
    <row r="222" spans="1:66" x14ac:dyDescent="0.2">
      <c r="A222" s="152">
        <v>55</v>
      </c>
      <c r="B222" s="152">
        <v>56</v>
      </c>
      <c r="C222" s="152">
        <v>57</v>
      </c>
      <c r="D222" s="152">
        <v>58</v>
      </c>
      <c r="E222" s="152">
        <v>59</v>
      </c>
      <c r="F222" s="152">
        <v>60</v>
      </c>
      <c r="G222" s="152">
        <v>61</v>
      </c>
      <c r="H222" s="152">
        <v>62</v>
      </c>
      <c r="I222" s="152">
        <v>63</v>
      </c>
      <c r="J222" s="152">
        <v>64</v>
      </c>
      <c r="K222" s="152">
        <v>65</v>
      </c>
      <c r="L222" s="152">
        <v>66</v>
      </c>
      <c r="M222" s="152">
        <v>67</v>
      </c>
      <c r="N222" s="152">
        <v>68</v>
      </c>
      <c r="O222" s="152">
        <v>69</v>
      </c>
      <c r="P222" s="152">
        <v>70</v>
      </c>
      <c r="Q222" s="152">
        <v>71</v>
      </c>
      <c r="R222" s="152">
        <v>72</v>
      </c>
      <c r="S222" s="152">
        <v>73</v>
      </c>
      <c r="T222" s="152">
        <v>74</v>
      </c>
      <c r="U222" s="152">
        <v>75</v>
      </c>
      <c r="V222" s="152">
        <v>76</v>
      </c>
      <c r="W222" s="152">
        <v>77</v>
      </c>
      <c r="X222" s="152">
        <v>78</v>
      </c>
      <c r="Y222" s="152">
        <v>79</v>
      </c>
      <c r="Z222" s="152">
        <v>80</v>
      </c>
      <c r="AA222" s="152">
        <v>81</v>
      </c>
      <c r="AB222" s="152">
        <v>82</v>
      </c>
      <c r="AC222" s="152">
        <v>83</v>
      </c>
      <c r="AD222" s="152">
        <v>84</v>
      </c>
      <c r="AE222" s="152">
        <v>85</v>
      </c>
      <c r="AF222" s="152">
        <v>86</v>
      </c>
      <c r="AG222" s="152">
        <v>87</v>
      </c>
      <c r="AH222" s="152">
        <v>88</v>
      </c>
      <c r="AI222" s="152">
        <v>89</v>
      </c>
      <c r="AJ222" s="152">
        <v>90</v>
      </c>
      <c r="AK222" s="152">
        <v>91</v>
      </c>
      <c r="AL222" s="152">
        <v>92</v>
      </c>
      <c r="AM222" s="152">
        <v>93</v>
      </c>
      <c r="AN222" s="152">
        <v>94</v>
      </c>
      <c r="AO222" s="152">
        <v>95</v>
      </c>
      <c r="AP222" s="152">
        <v>96</v>
      </c>
      <c r="AQ222" s="152">
        <v>97</v>
      </c>
      <c r="AR222" s="152">
        <v>98</v>
      </c>
      <c r="AS222" s="152">
        <v>99</v>
      </c>
      <c r="AT222" s="152">
        <v>100</v>
      </c>
      <c r="AU222" s="26"/>
    </row>
    <row r="223" spans="1:66" s="47" customFormat="1" x14ac:dyDescent="0.2">
      <c r="A223" s="250">
        <v>1.5E-3</v>
      </c>
      <c r="B223" s="250">
        <v>2E-3</v>
      </c>
      <c r="C223" s="250">
        <v>2.5000000000000001E-3</v>
      </c>
      <c r="D223" s="250">
        <v>3.0000000000000001E-3</v>
      </c>
      <c r="E223" s="250">
        <v>3.5000000000000001E-3</v>
      </c>
      <c r="F223" s="250">
        <v>4.0000000000000001E-3</v>
      </c>
      <c r="G223" s="250">
        <v>5.0000000000000001E-3</v>
      </c>
      <c r="H223" s="250">
        <v>5.4999999999999997E-3</v>
      </c>
      <c r="I223" s="250">
        <v>6.4999999999999997E-3</v>
      </c>
      <c r="J223" s="250">
        <v>7.4999999999999997E-3</v>
      </c>
      <c r="K223" s="250">
        <v>9.4999999999999998E-3</v>
      </c>
      <c r="L223" s="250">
        <v>1.15E-2</v>
      </c>
      <c r="M223" s="250">
        <v>1.4500000000000001E-2</v>
      </c>
      <c r="N223" s="250">
        <v>1.9E-2</v>
      </c>
      <c r="O223" s="250">
        <v>2.4500000000000001E-2</v>
      </c>
      <c r="P223" s="250">
        <v>3.0499999999999999E-2</v>
      </c>
      <c r="Q223" s="250">
        <v>3.0499999999999999E-2</v>
      </c>
      <c r="R223" s="250">
        <v>3.0499999999999999E-2</v>
      </c>
      <c r="S223" s="250">
        <v>6.6000000000000003E-2</v>
      </c>
      <c r="T223" s="250">
        <v>6.7000000000000004E-2</v>
      </c>
      <c r="U223" s="250">
        <v>6.8000000000000005E-2</v>
      </c>
      <c r="V223" s="250">
        <v>6.9000000000000006E-2</v>
      </c>
      <c r="W223" s="250">
        <v>6.9000000000000006E-2</v>
      </c>
      <c r="X223" s="250">
        <v>6.9000000000000006E-2</v>
      </c>
      <c r="Y223" s="250">
        <v>6.9000000000000006E-2</v>
      </c>
      <c r="Z223" s="250">
        <v>6.9000000000000006E-2</v>
      </c>
      <c r="AA223" s="250">
        <v>6.9000000000000006E-2</v>
      </c>
      <c r="AB223" s="250">
        <v>6.9000000000000006E-2</v>
      </c>
      <c r="AC223" s="250">
        <v>3.2500000000000001E-2</v>
      </c>
      <c r="AD223" s="250">
        <v>3.2500000000000001E-2</v>
      </c>
      <c r="AE223" s="250">
        <v>3.2500000000000001E-2</v>
      </c>
      <c r="AF223" s="250">
        <v>3.2500000000000001E-2</v>
      </c>
      <c r="AG223" s="250">
        <v>3.2500000000000001E-2</v>
      </c>
      <c r="AH223" s="250">
        <v>3.2500000000000001E-2</v>
      </c>
      <c r="AI223" s="250">
        <v>3.2500000000000001E-2</v>
      </c>
      <c r="AJ223" s="250">
        <v>3.2500000000000001E-2</v>
      </c>
      <c r="AK223" s="250">
        <v>3.2500000000000001E-2</v>
      </c>
      <c r="AL223" s="250">
        <v>3.2500000000000001E-2</v>
      </c>
      <c r="AM223" s="250">
        <v>3.2500000000000001E-2</v>
      </c>
      <c r="AN223" s="250">
        <v>3.2500000000000001E-2</v>
      </c>
      <c r="AO223" s="250">
        <v>3.2500000000000001E-2</v>
      </c>
      <c r="AP223" s="250">
        <v>3.2500000000000001E-2</v>
      </c>
      <c r="AQ223" s="250">
        <v>3.2500000000000001E-2</v>
      </c>
      <c r="AR223" s="250">
        <v>3.2500000000000001E-2</v>
      </c>
      <c r="AS223" s="250">
        <v>3.2500000000000001E-2</v>
      </c>
      <c r="AT223" s="250">
        <v>3.2500000000000001E-2</v>
      </c>
      <c r="AU223" s="23"/>
    </row>
    <row r="224" spans="1:66" s="28" customFormat="1" x14ac:dyDescent="0.2">
      <c r="A224" s="29"/>
      <c r="B224" s="29"/>
      <c r="C224" s="29"/>
      <c r="D224" s="29"/>
      <c r="E224" s="29"/>
      <c r="F224" s="29"/>
      <c r="G224" s="29"/>
      <c r="H224" s="29"/>
      <c r="I224" s="29"/>
      <c r="J224" s="29"/>
      <c r="K224" s="29"/>
      <c r="L224" s="29"/>
      <c r="M224" s="29"/>
      <c r="N224" s="29"/>
      <c r="O224" s="29"/>
      <c r="P224" s="29"/>
      <c r="Q224" s="250">
        <v>9.4500000000000001E-2</v>
      </c>
      <c r="R224" s="250">
        <v>9.5500000000000002E-2</v>
      </c>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row>
    <row r="225" spans="1:51" s="24" customFormat="1" x14ac:dyDescent="0.2">
      <c r="A225" s="24" t="s">
        <v>592</v>
      </c>
    </row>
    <row r="226" spans="1:51" x14ac:dyDescent="0.2">
      <c r="A226" s="152">
        <v>55</v>
      </c>
      <c r="B226" s="152">
        <v>56</v>
      </c>
      <c r="C226" s="152">
        <v>57</v>
      </c>
      <c r="D226" s="152">
        <v>58</v>
      </c>
      <c r="E226" s="152">
        <v>59</v>
      </c>
      <c r="F226" s="152">
        <v>60</v>
      </c>
      <c r="G226" s="152">
        <v>61</v>
      </c>
      <c r="H226" s="152">
        <v>62</v>
      </c>
      <c r="I226" s="152">
        <v>63</v>
      </c>
      <c r="J226" s="152">
        <v>64</v>
      </c>
      <c r="K226" s="152">
        <v>65</v>
      </c>
      <c r="L226" s="152">
        <v>66</v>
      </c>
      <c r="M226" s="152">
        <v>67</v>
      </c>
      <c r="N226" s="152">
        <v>68</v>
      </c>
      <c r="O226" s="152">
        <v>69</v>
      </c>
      <c r="P226" s="152">
        <v>70</v>
      </c>
      <c r="Q226" s="152">
        <v>71</v>
      </c>
      <c r="R226" s="152">
        <v>72</v>
      </c>
      <c r="S226" s="152">
        <v>73</v>
      </c>
      <c r="T226" s="152">
        <v>74</v>
      </c>
      <c r="U226" s="152">
        <v>75</v>
      </c>
      <c r="V226" s="152">
        <v>76</v>
      </c>
      <c r="W226" s="152">
        <v>77</v>
      </c>
      <c r="X226" s="152">
        <v>78</v>
      </c>
      <c r="Y226" s="152">
        <v>79</v>
      </c>
      <c r="Z226" s="152">
        <v>80</v>
      </c>
      <c r="AA226" s="152">
        <v>81</v>
      </c>
      <c r="AB226" s="152">
        <v>82</v>
      </c>
      <c r="AC226" s="152">
        <v>83</v>
      </c>
      <c r="AD226" s="152">
        <v>84</v>
      </c>
      <c r="AE226" s="152">
        <v>85</v>
      </c>
      <c r="AF226" s="152">
        <v>86</v>
      </c>
      <c r="AG226" s="152">
        <v>87</v>
      </c>
      <c r="AH226" s="152">
        <v>88</v>
      </c>
      <c r="AI226" s="152">
        <v>89</v>
      </c>
      <c r="AJ226" s="152">
        <v>90</v>
      </c>
      <c r="AK226" s="152">
        <v>91</v>
      </c>
      <c r="AL226" s="152">
        <v>92</v>
      </c>
      <c r="AM226" s="152">
        <v>93</v>
      </c>
      <c r="AN226" s="152">
        <v>94</v>
      </c>
      <c r="AO226" s="152">
        <v>95</v>
      </c>
      <c r="AP226" s="152">
        <v>96</v>
      </c>
      <c r="AQ226" s="152">
        <v>97</v>
      </c>
      <c r="AR226" s="152">
        <v>98</v>
      </c>
      <c r="AS226" s="152">
        <v>99</v>
      </c>
      <c r="AT226" s="152">
        <v>100</v>
      </c>
      <c r="AU226" s="26"/>
    </row>
    <row r="227" spans="1:51" s="46" customFormat="1" x14ac:dyDescent="0.2">
      <c r="A227" s="250">
        <v>4.7E-2</v>
      </c>
      <c r="B227" s="250">
        <v>4.8000000000000001E-2</v>
      </c>
      <c r="C227" s="250">
        <v>4.9000000000000002E-2</v>
      </c>
      <c r="D227" s="250">
        <v>0.05</v>
      </c>
      <c r="E227" s="250">
        <v>5.0999999999999997E-2</v>
      </c>
      <c r="F227" s="250">
        <v>5.3499999999999999E-2</v>
      </c>
      <c r="G227" s="250">
        <v>5.45E-2</v>
      </c>
      <c r="H227" s="250">
        <v>5.5500000000000001E-2</v>
      </c>
      <c r="I227" s="250">
        <v>5.6500000000000002E-2</v>
      </c>
      <c r="J227" s="250">
        <v>5.7500000000000002E-2</v>
      </c>
      <c r="K227" s="250">
        <v>5.8999999999999997E-2</v>
      </c>
      <c r="L227" s="250">
        <v>0.06</v>
      </c>
      <c r="M227" s="250">
        <v>6.0999999999999999E-2</v>
      </c>
      <c r="N227" s="250">
        <v>6.2E-2</v>
      </c>
      <c r="O227" s="250">
        <v>6.25E-2</v>
      </c>
      <c r="P227" s="250">
        <v>6.3500000000000001E-2</v>
      </c>
      <c r="Q227" s="250">
        <v>6.4500000000000002E-2</v>
      </c>
      <c r="R227" s="250">
        <v>6.5500000000000003E-2</v>
      </c>
      <c r="S227" s="250">
        <v>6.7000000000000004E-2</v>
      </c>
      <c r="T227" s="250">
        <v>6.8000000000000005E-2</v>
      </c>
      <c r="U227" s="250">
        <v>7.0000000000000007E-2</v>
      </c>
      <c r="V227" s="250">
        <v>7.2999999999999995E-2</v>
      </c>
      <c r="W227" s="250">
        <v>7.3999999999999996E-2</v>
      </c>
      <c r="X227" s="250">
        <v>7.4999999999999997E-2</v>
      </c>
      <c r="Y227" s="250">
        <v>7.5999999999999998E-2</v>
      </c>
      <c r="Z227" s="250">
        <v>7.85E-2</v>
      </c>
      <c r="AA227" s="250">
        <v>7.9500000000000001E-2</v>
      </c>
      <c r="AB227" s="250">
        <v>8.0500000000000002E-2</v>
      </c>
      <c r="AC227" s="250">
        <v>8.1500000000000003E-2</v>
      </c>
      <c r="AD227" s="250">
        <v>8.2500000000000004E-2</v>
      </c>
      <c r="AE227" s="250">
        <v>8.4500000000000006E-2</v>
      </c>
      <c r="AF227" s="250">
        <v>8.5500000000000007E-2</v>
      </c>
      <c r="AG227" s="250">
        <v>8.6499999999999994E-2</v>
      </c>
      <c r="AH227" s="250">
        <v>8.6499999999999994E-2</v>
      </c>
      <c r="AI227" s="250">
        <v>8.6499999999999994E-2</v>
      </c>
      <c r="AJ227" s="250">
        <v>8.6499999999999994E-2</v>
      </c>
      <c r="AK227" s="250">
        <v>8.6499999999999994E-2</v>
      </c>
      <c r="AL227" s="250">
        <v>8.6499999999999994E-2</v>
      </c>
      <c r="AM227" s="250">
        <v>8.6499999999999994E-2</v>
      </c>
      <c r="AN227" s="250">
        <v>8.6499999999999994E-2</v>
      </c>
      <c r="AO227" s="250">
        <v>8.6499999999999994E-2</v>
      </c>
      <c r="AP227" s="250">
        <v>8.6499999999999994E-2</v>
      </c>
      <c r="AQ227" s="250">
        <v>8.6499999999999994E-2</v>
      </c>
      <c r="AR227" s="250">
        <v>8.6499999999999994E-2</v>
      </c>
      <c r="AS227" s="250">
        <v>8.6499999999999994E-2</v>
      </c>
      <c r="AT227" s="250">
        <v>8.6499999999999994E-2</v>
      </c>
      <c r="AU227" s="23"/>
    </row>
    <row r="228" spans="1:51" s="28" customFormat="1" x14ac:dyDescent="0.2">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row>
    <row r="229" spans="1:51" s="24" customFormat="1" x14ac:dyDescent="0.2">
      <c r="A229" s="24" t="s">
        <v>432</v>
      </c>
    </row>
    <row r="230" spans="1:51" x14ac:dyDescent="0.2">
      <c r="A230" s="22">
        <v>59</v>
      </c>
      <c r="B230" s="22">
        <f>A230+1</f>
        <v>60</v>
      </c>
      <c r="C230" s="22">
        <f t="shared" ref="C230:AP230" si="109">B230+1</f>
        <v>61</v>
      </c>
      <c r="D230" s="22">
        <f t="shared" si="109"/>
        <v>62</v>
      </c>
      <c r="E230" s="22">
        <f t="shared" si="109"/>
        <v>63</v>
      </c>
      <c r="F230" s="22">
        <f t="shared" si="109"/>
        <v>64</v>
      </c>
      <c r="G230" s="22">
        <f t="shared" si="109"/>
        <v>65</v>
      </c>
      <c r="H230" s="22">
        <f t="shared" si="109"/>
        <v>66</v>
      </c>
      <c r="I230" s="22">
        <f t="shared" si="109"/>
        <v>67</v>
      </c>
      <c r="J230" s="22">
        <f t="shared" si="109"/>
        <v>68</v>
      </c>
      <c r="K230" s="22">
        <f t="shared" si="109"/>
        <v>69</v>
      </c>
      <c r="L230" s="22">
        <f t="shared" si="109"/>
        <v>70</v>
      </c>
      <c r="M230" s="22">
        <f t="shared" si="109"/>
        <v>71</v>
      </c>
      <c r="N230" s="22">
        <f t="shared" si="109"/>
        <v>72</v>
      </c>
      <c r="O230" s="22">
        <f t="shared" si="109"/>
        <v>73</v>
      </c>
      <c r="P230" s="22">
        <f t="shared" si="109"/>
        <v>74</v>
      </c>
      <c r="Q230" s="22">
        <f t="shared" si="109"/>
        <v>75</v>
      </c>
      <c r="R230" s="22">
        <f t="shared" si="109"/>
        <v>76</v>
      </c>
      <c r="S230" s="22">
        <f t="shared" si="109"/>
        <v>77</v>
      </c>
      <c r="T230" s="22">
        <f t="shared" si="109"/>
        <v>78</v>
      </c>
      <c r="U230" s="22">
        <f t="shared" si="109"/>
        <v>79</v>
      </c>
      <c r="V230" s="22">
        <f t="shared" si="109"/>
        <v>80</v>
      </c>
      <c r="W230" s="22">
        <f t="shared" si="109"/>
        <v>81</v>
      </c>
      <c r="X230" s="22">
        <f t="shared" si="109"/>
        <v>82</v>
      </c>
      <c r="Y230" s="22">
        <f t="shared" si="109"/>
        <v>83</v>
      </c>
      <c r="Z230" s="22">
        <f t="shared" si="109"/>
        <v>84</v>
      </c>
      <c r="AA230" s="22">
        <f t="shared" si="109"/>
        <v>85</v>
      </c>
      <c r="AB230" s="22">
        <f t="shared" si="109"/>
        <v>86</v>
      </c>
      <c r="AC230" s="22">
        <f t="shared" si="109"/>
        <v>87</v>
      </c>
      <c r="AD230" s="22">
        <f t="shared" si="109"/>
        <v>88</v>
      </c>
      <c r="AE230" s="22">
        <f t="shared" si="109"/>
        <v>89</v>
      </c>
      <c r="AF230" s="22">
        <f t="shared" si="109"/>
        <v>90</v>
      </c>
      <c r="AG230" s="22">
        <f t="shared" si="109"/>
        <v>91</v>
      </c>
      <c r="AH230" s="22">
        <f t="shared" si="109"/>
        <v>92</v>
      </c>
      <c r="AI230" s="22">
        <f t="shared" si="109"/>
        <v>93</v>
      </c>
      <c r="AJ230" s="22">
        <f t="shared" si="109"/>
        <v>94</v>
      </c>
      <c r="AK230" s="22">
        <f t="shared" si="109"/>
        <v>95</v>
      </c>
      <c r="AL230" s="22">
        <f t="shared" si="109"/>
        <v>96</v>
      </c>
      <c r="AM230" s="22">
        <f t="shared" si="109"/>
        <v>97</v>
      </c>
      <c r="AN230" s="22">
        <f t="shared" si="109"/>
        <v>98</v>
      </c>
      <c r="AO230" s="22">
        <f t="shared" si="109"/>
        <v>99</v>
      </c>
      <c r="AP230" s="22">
        <f t="shared" si="109"/>
        <v>100</v>
      </c>
      <c r="AQ230" s="26"/>
      <c r="AR230" s="26"/>
      <c r="AS230" s="26"/>
      <c r="AT230" s="26"/>
      <c r="AU230" s="26"/>
    </row>
    <row r="231" spans="1:51" x14ac:dyDescent="0.2">
      <c r="A231" s="23">
        <v>0.05</v>
      </c>
      <c r="B231" s="23">
        <v>0.05</v>
      </c>
      <c r="C231" s="23">
        <v>0.05</v>
      </c>
      <c r="D231" s="23">
        <v>0.05</v>
      </c>
      <c r="E231" s="23">
        <v>0.05</v>
      </c>
      <c r="F231" s="23">
        <v>0.05</v>
      </c>
      <c r="G231" s="23">
        <v>0.06</v>
      </c>
      <c r="H231" s="23">
        <v>0.06</v>
      </c>
      <c r="I231" s="23">
        <v>0.06</v>
      </c>
      <c r="J231" s="23">
        <v>0.06</v>
      </c>
      <c r="K231" s="23">
        <v>0.06</v>
      </c>
      <c r="L231" s="23">
        <v>0.06</v>
      </c>
      <c r="M231" s="23">
        <v>0.06</v>
      </c>
      <c r="N231" s="23">
        <v>0.06</v>
      </c>
      <c r="O231" s="23">
        <v>0.06</v>
      </c>
      <c r="P231" s="23">
        <v>0.06</v>
      </c>
      <c r="Q231" s="23">
        <v>0.06</v>
      </c>
      <c r="R231" s="23">
        <v>0.06</v>
      </c>
      <c r="S231" s="23">
        <v>0.06</v>
      </c>
      <c r="T231" s="23">
        <v>0.06</v>
      </c>
      <c r="U231" s="23">
        <v>0.06</v>
      </c>
      <c r="V231" s="23">
        <v>0.06</v>
      </c>
      <c r="W231" s="23">
        <v>0.06</v>
      </c>
      <c r="X231" s="23">
        <v>0.06</v>
      </c>
      <c r="Y231" s="23">
        <v>0.06</v>
      </c>
      <c r="Z231" s="23">
        <v>0.06</v>
      </c>
      <c r="AA231" s="23">
        <v>0.06</v>
      </c>
      <c r="AB231" s="23">
        <v>0.06</v>
      </c>
      <c r="AC231" s="23">
        <v>0.06</v>
      </c>
      <c r="AD231" s="23">
        <v>0.06</v>
      </c>
      <c r="AE231" s="23">
        <v>0.06</v>
      </c>
      <c r="AF231" s="23">
        <v>0.06</v>
      </c>
      <c r="AG231" s="23">
        <v>0.06</v>
      </c>
      <c r="AH231" s="23">
        <v>0.06</v>
      </c>
      <c r="AI231" s="23">
        <v>0.06</v>
      </c>
      <c r="AJ231" s="23">
        <v>0.06</v>
      </c>
      <c r="AK231" s="23">
        <v>0.06</v>
      </c>
      <c r="AL231" s="23">
        <v>0.06</v>
      </c>
      <c r="AM231" s="23">
        <v>0.06</v>
      </c>
      <c r="AN231" s="23">
        <v>0.06</v>
      </c>
      <c r="AO231" s="23">
        <v>0.06</v>
      </c>
      <c r="AP231" s="23">
        <v>0.06</v>
      </c>
      <c r="AQ231" s="25"/>
      <c r="AR231" s="25"/>
      <c r="AS231" s="25"/>
      <c r="AT231" s="25"/>
      <c r="AU231" s="25"/>
    </row>
    <row r="232" spans="1:51" s="28" customFormat="1" x14ac:dyDescent="0.2"/>
    <row r="233" spans="1:51" s="24" customFormat="1" x14ac:dyDescent="0.2">
      <c r="A233" s="24" t="s">
        <v>433</v>
      </c>
    </row>
    <row r="234" spans="1:51" x14ac:dyDescent="0.2">
      <c r="A234" s="22">
        <v>59</v>
      </c>
      <c r="B234" s="22">
        <f>A234+1</f>
        <v>60</v>
      </c>
      <c r="C234" s="22">
        <f t="shared" ref="C234:AP234" si="110">B234+1</f>
        <v>61</v>
      </c>
      <c r="D234" s="22">
        <f t="shared" si="110"/>
        <v>62</v>
      </c>
      <c r="E234" s="22">
        <f t="shared" si="110"/>
        <v>63</v>
      </c>
      <c r="F234" s="22">
        <f t="shared" si="110"/>
        <v>64</v>
      </c>
      <c r="G234" s="22">
        <f t="shared" si="110"/>
        <v>65</v>
      </c>
      <c r="H234" s="22">
        <f t="shared" si="110"/>
        <v>66</v>
      </c>
      <c r="I234" s="22">
        <f t="shared" si="110"/>
        <v>67</v>
      </c>
      <c r="J234" s="22">
        <f t="shared" si="110"/>
        <v>68</v>
      </c>
      <c r="K234" s="22">
        <f t="shared" si="110"/>
        <v>69</v>
      </c>
      <c r="L234" s="22">
        <f t="shared" si="110"/>
        <v>70</v>
      </c>
      <c r="M234" s="22">
        <f t="shared" si="110"/>
        <v>71</v>
      </c>
      <c r="N234" s="22">
        <f t="shared" si="110"/>
        <v>72</v>
      </c>
      <c r="O234" s="22">
        <f t="shared" si="110"/>
        <v>73</v>
      </c>
      <c r="P234" s="22">
        <f t="shared" si="110"/>
        <v>74</v>
      </c>
      <c r="Q234" s="22">
        <f t="shared" si="110"/>
        <v>75</v>
      </c>
      <c r="R234" s="22">
        <f t="shared" si="110"/>
        <v>76</v>
      </c>
      <c r="S234" s="22">
        <f t="shared" si="110"/>
        <v>77</v>
      </c>
      <c r="T234" s="22">
        <f t="shared" si="110"/>
        <v>78</v>
      </c>
      <c r="U234" s="22">
        <f t="shared" si="110"/>
        <v>79</v>
      </c>
      <c r="V234" s="22">
        <f t="shared" si="110"/>
        <v>80</v>
      </c>
      <c r="W234" s="22">
        <f t="shared" si="110"/>
        <v>81</v>
      </c>
      <c r="X234" s="22">
        <f t="shared" si="110"/>
        <v>82</v>
      </c>
      <c r="Y234" s="22">
        <f t="shared" si="110"/>
        <v>83</v>
      </c>
      <c r="Z234" s="22">
        <f t="shared" si="110"/>
        <v>84</v>
      </c>
      <c r="AA234" s="22">
        <f t="shared" si="110"/>
        <v>85</v>
      </c>
      <c r="AB234" s="22">
        <f t="shared" si="110"/>
        <v>86</v>
      </c>
      <c r="AC234" s="22">
        <f t="shared" si="110"/>
        <v>87</v>
      </c>
      <c r="AD234" s="22">
        <f t="shared" si="110"/>
        <v>88</v>
      </c>
      <c r="AE234" s="22">
        <f t="shared" si="110"/>
        <v>89</v>
      </c>
      <c r="AF234" s="22">
        <f t="shared" si="110"/>
        <v>90</v>
      </c>
      <c r="AG234" s="22">
        <f t="shared" si="110"/>
        <v>91</v>
      </c>
      <c r="AH234" s="22">
        <f t="shared" si="110"/>
        <v>92</v>
      </c>
      <c r="AI234" s="22">
        <f t="shared" si="110"/>
        <v>93</v>
      </c>
      <c r="AJ234" s="22">
        <f t="shared" si="110"/>
        <v>94</v>
      </c>
      <c r="AK234" s="22">
        <f t="shared" si="110"/>
        <v>95</v>
      </c>
      <c r="AL234" s="22">
        <f t="shared" si="110"/>
        <v>96</v>
      </c>
      <c r="AM234" s="22">
        <f t="shared" si="110"/>
        <v>97</v>
      </c>
      <c r="AN234" s="22">
        <f t="shared" si="110"/>
        <v>98</v>
      </c>
      <c r="AO234" s="22">
        <f t="shared" si="110"/>
        <v>99</v>
      </c>
      <c r="AP234" s="22">
        <f t="shared" si="110"/>
        <v>100</v>
      </c>
      <c r="AQ234" s="26"/>
      <c r="AR234" s="26"/>
      <c r="AS234" s="26"/>
      <c r="AT234" s="26"/>
      <c r="AU234" s="26"/>
    </row>
    <row r="235" spans="1:51" x14ac:dyDescent="0.2">
      <c r="A235" s="23">
        <v>6.5000000000000002E-2</v>
      </c>
      <c r="B235" s="23">
        <v>6.5000000000000002E-2</v>
      </c>
      <c r="C235" s="23">
        <v>6.5000000000000002E-2</v>
      </c>
      <c r="D235" s="23">
        <v>6.5000000000000002E-2</v>
      </c>
      <c r="E235" s="23">
        <v>6.5000000000000002E-2</v>
      </c>
      <c r="F235" s="23">
        <v>6.5000000000000002E-2</v>
      </c>
      <c r="G235" s="23">
        <v>8.5000000000000006E-2</v>
      </c>
      <c r="H235" s="23">
        <v>8.5000000000000006E-2</v>
      </c>
      <c r="I235" s="23">
        <v>8.5000000000000006E-2</v>
      </c>
      <c r="J235" s="23">
        <v>8.5000000000000006E-2</v>
      </c>
      <c r="K235" s="23">
        <v>8.5000000000000006E-2</v>
      </c>
      <c r="L235" s="23">
        <v>8.5000000000000006E-2</v>
      </c>
      <c r="M235" s="23">
        <v>8.5000000000000006E-2</v>
      </c>
      <c r="N235" s="23">
        <v>8.5000000000000006E-2</v>
      </c>
      <c r="O235" s="23">
        <v>8.5000000000000006E-2</v>
      </c>
      <c r="P235" s="23">
        <v>8.5000000000000006E-2</v>
      </c>
      <c r="Q235" s="23">
        <v>8.5000000000000006E-2</v>
      </c>
      <c r="R235" s="23">
        <v>8.5000000000000006E-2</v>
      </c>
      <c r="S235" s="23">
        <v>8.5000000000000006E-2</v>
      </c>
      <c r="T235" s="23">
        <v>8.5000000000000006E-2</v>
      </c>
      <c r="U235" s="23">
        <v>8.5000000000000006E-2</v>
      </c>
      <c r="V235" s="23">
        <v>8.5000000000000006E-2</v>
      </c>
      <c r="W235" s="23">
        <v>8.5000000000000006E-2</v>
      </c>
      <c r="X235" s="23">
        <v>8.5000000000000006E-2</v>
      </c>
      <c r="Y235" s="23">
        <v>8.5000000000000006E-2</v>
      </c>
      <c r="Z235" s="23">
        <v>8.5000000000000006E-2</v>
      </c>
      <c r="AA235" s="23">
        <v>8.5000000000000006E-2</v>
      </c>
      <c r="AB235" s="23">
        <v>8.5000000000000006E-2</v>
      </c>
      <c r="AC235" s="23">
        <v>8.5000000000000006E-2</v>
      </c>
      <c r="AD235" s="23">
        <v>8.5000000000000006E-2</v>
      </c>
      <c r="AE235" s="23">
        <v>8.5000000000000006E-2</v>
      </c>
      <c r="AF235" s="23">
        <v>8.5000000000000006E-2</v>
      </c>
      <c r="AG235" s="23">
        <v>8.5000000000000006E-2</v>
      </c>
      <c r="AH235" s="23">
        <v>8.5000000000000006E-2</v>
      </c>
      <c r="AI235" s="23">
        <v>8.5000000000000006E-2</v>
      </c>
      <c r="AJ235" s="23">
        <v>8.5000000000000006E-2</v>
      </c>
      <c r="AK235" s="23">
        <v>8.5000000000000006E-2</v>
      </c>
      <c r="AL235" s="23">
        <v>8.5000000000000006E-2</v>
      </c>
      <c r="AM235" s="23">
        <v>8.5000000000000006E-2</v>
      </c>
      <c r="AN235" s="23">
        <v>8.5000000000000006E-2</v>
      </c>
      <c r="AO235" s="23">
        <v>8.5000000000000006E-2</v>
      </c>
      <c r="AP235" s="23">
        <v>8.5000000000000006E-2</v>
      </c>
      <c r="AQ235" s="25"/>
      <c r="AR235" s="25"/>
      <c r="AS235" s="25"/>
      <c r="AT235" s="25"/>
      <c r="AU235" s="25"/>
    </row>
    <row r="236" spans="1:51" s="28" customFormat="1" x14ac:dyDescent="0.2"/>
    <row r="237" spans="1:51" s="24" customFormat="1" x14ac:dyDescent="0.2">
      <c r="A237" s="24" t="s">
        <v>503</v>
      </c>
    </row>
    <row r="238" spans="1:51" s="26" customFormat="1" x14ac:dyDescent="0.2">
      <c r="A238" s="22">
        <v>50</v>
      </c>
      <c r="B238" s="22">
        <v>51</v>
      </c>
      <c r="C238" s="22">
        <v>52</v>
      </c>
      <c r="D238" s="22">
        <v>53</v>
      </c>
      <c r="E238" s="22">
        <v>54</v>
      </c>
      <c r="F238" s="22">
        <v>55</v>
      </c>
      <c r="G238" s="22">
        <v>56</v>
      </c>
      <c r="H238" s="22">
        <v>57</v>
      </c>
      <c r="I238" s="22">
        <v>58</v>
      </c>
      <c r="J238" s="22">
        <v>59</v>
      </c>
      <c r="K238" s="22">
        <v>60</v>
      </c>
      <c r="L238" s="22">
        <v>61</v>
      </c>
      <c r="M238" s="22">
        <v>62</v>
      </c>
      <c r="N238" s="22">
        <v>63</v>
      </c>
      <c r="O238" s="22">
        <v>64</v>
      </c>
      <c r="P238" s="22">
        <v>65</v>
      </c>
      <c r="Q238" s="22">
        <v>66</v>
      </c>
      <c r="R238" s="22">
        <v>67</v>
      </c>
      <c r="S238" s="22">
        <v>68</v>
      </c>
      <c r="T238" s="22">
        <v>69</v>
      </c>
      <c r="U238" s="22">
        <v>70</v>
      </c>
      <c r="V238" s="22">
        <v>71</v>
      </c>
      <c r="W238" s="22">
        <v>72</v>
      </c>
      <c r="X238" s="22">
        <v>73</v>
      </c>
      <c r="Y238" s="22">
        <v>74</v>
      </c>
      <c r="Z238" s="22">
        <v>75</v>
      </c>
      <c r="AA238" s="22">
        <v>76</v>
      </c>
      <c r="AB238" s="22">
        <v>77</v>
      </c>
      <c r="AC238" s="22">
        <v>78</v>
      </c>
      <c r="AD238" s="22">
        <v>79</v>
      </c>
      <c r="AE238" s="22">
        <v>80</v>
      </c>
      <c r="AF238" s="22">
        <v>81</v>
      </c>
      <c r="AG238" s="22">
        <v>82</v>
      </c>
      <c r="AH238" s="22">
        <v>83</v>
      </c>
      <c r="AI238" s="22">
        <v>84</v>
      </c>
      <c r="AJ238" s="22">
        <v>85</v>
      </c>
      <c r="AK238" s="22">
        <v>86</v>
      </c>
      <c r="AL238" s="22">
        <v>87</v>
      </c>
      <c r="AM238" s="22">
        <v>88</v>
      </c>
      <c r="AN238" s="22">
        <v>89</v>
      </c>
      <c r="AO238" s="22">
        <v>90</v>
      </c>
      <c r="AP238" s="22">
        <v>91</v>
      </c>
      <c r="AQ238" s="22">
        <v>92</v>
      </c>
      <c r="AR238" s="22">
        <v>93</v>
      </c>
      <c r="AS238" s="22">
        <v>94</v>
      </c>
      <c r="AT238" s="22">
        <v>95</v>
      </c>
      <c r="AU238" s="22">
        <v>96</v>
      </c>
      <c r="AV238" s="22">
        <v>97</v>
      </c>
      <c r="AW238" s="22">
        <v>98</v>
      </c>
      <c r="AX238" s="22">
        <v>99</v>
      </c>
      <c r="AY238" s="22">
        <v>100</v>
      </c>
    </row>
    <row r="239" spans="1:51" s="26" customFormat="1" x14ac:dyDescent="0.2">
      <c r="A239" s="23">
        <v>5.8999999999999997E-2</v>
      </c>
      <c r="B239" s="23">
        <v>5.8999999999999997E-2</v>
      </c>
      <c r="C239" s="23">
        <v>5.8999999999999997E-2</v>
      </c>
      <c r="D239" s="23">
        <v>5.8999999999999997E-2</v>
      </c>
      <c r="E239" s="23">
        <v>5.8999999999999997E-2</v>
      </c>
      <c r="F239" s="23">
        <v>6.4000000000000001E-2</v>
      </c>
      <c r="G239" s="23">
        <v>6.4000000000000001E-2</v>
      </c>
      <c r="H239" s="23">
        <v>6.4000000000000001E-2</v>
      </c>
      <c r="I239" s="23">
        <v>6.4000000000000001E-2</v>
      </c>
      <c r="J239" s="23">
        <v>6.4000000000000001E-2</v>
      </c>
      <c r="K239" s="23">
        <v>6.9000000000000006E-2</v>
      </c>
      <c r="L239" s="23">
        <v>6.9000000000000006E-2</v>
      </c>
      <c r="M239" s="23">
        <v>6.9000000000000006E-2</v>
      </c>
      <c r="N239" s="23">
        <v>6.9000000000000006E-2</v>
      </c>
      <c r="O239" s="23">
        <v>6.9000000000000006E-2</v>
      </c>
      <c r="P239" s="23">
        <v>7.3999999999999996E-2</v>
      </c>
      <c r="Q239" s="23">
        <v>7.3999999999999996E-2</v>
      </c>
      <c r="R239" s="23">
        <v>7.3999999999999996E-2</v>
      </c>
      <c r="S239" s="23">
        <v>7.3999999999999996E-2</v>
      </c>
      <c r="T239" s="23">
        <v>7.3999999999999996E-2</v>
      </c>
      <c r="U239" s="23">
        <v>7.9000000000000001E-2</v>
      </c>
      <c r="V239" s="23">
        <v>7.9000000000000001E-2</v>
      </c>
      <c r="W239" s="23">
        <v>7.9000000000000001E-2</v>
      </c>
      <c r="X239" s="23">
        <v>7.9000000000000001E-2</v>
      </c>
      <c r="Y239" s="23">
        <v>7.9000000000000001E-2</v>
      </c>
      <c r="Z239" s="23">
        <v>8.4000000000000005E-2</v>
      </c>
      <c r="AA239" s="23">
        <v>8.4000000000000005E-2</v>
      </c>
      <c r="AB239" s="23">
        <v>8.4000000000000005E-2</v>
      </c>
      <c r="AC239" s="23">
        <v>8.4000000000000005E-2</v>
      </c>
      <c r="AD239" s="23">
        <v>8.4000000000000005E-2</v>
      </c>
      <c r="AE239" s="23">
        <v>8.8999999999999996E-2</v>
      </c>
      <c r="AF239" s="23">
        <v>8.8999999999999996E-2</v>
      </c>
      <c r="AG239" s="23">
        <v>8.8999999999999996E-2</v>
      </c>
      <c r="AH239" s="23">
        <v>8.8999999999999996E-2</v>
      </c>
      <c r="AI239" s="23">
        <v>8.8999999999999996E-2</v>
      </c>
      <c r="AJ239" s="23">
        <v>8.8999999999999996E-2</v>
      </c>
      <c r="AK239" s="23">
        <v>8.8999999999999996E-2</v>
      </c>
      <c r="AL239" s="23">
        <v>8.8999999999999996E-2</v>
      </c>
      <c r="AM239" s="23">
        <v>8.8999999999999996E-2</v>
      </c>
      <c r="AN239" s="23">
        <v>8.8999999999999996E-2</v>
      </c>
      <c r="AO239" s="23">
        <v>8.8999999999999996E-2</v>
      </c>
      <c r="AP239" s="23">
        <v>8.8999999999999996E-2</v>
      </c>
      <c r="AQ239" s="23">
        <v>8.8999999999999996E-2</v>
      </c>
      <c r="AR239" s="23">
        <v>8.8999999999999996E-2</v>
      </c>
      <c r="AS239" s="23">
        <v>8.8999999999999996E-2</v>
      </c>
      <c r="AT239" s="23">
        <v>8.8999999999999996E-2</v>
      </c>
      <c r="AU239" s="23">
        <v>8.8999999999999996E-2</v>
      </c>
      <c r="AV239" s="23">
        <v>8.8999999999999996E-2</v>
      </c>
      <c r="AW239" s="23">
        <v>8.8999999999999996E-2</v>
      </c>
      <c r="AX239" s="23">
        <v>8.8999999999999996E-2</v>
      </c>
      <c r="AY239" s="23">
        <v>8.8999999999999996E-2</v>
      </c>
    </row>
    <row r="240" spans="1:51" s="26" customFormat="1" x14ac:dyDescent="0.2">
      <c r="A240" s="22">
        <v>50</v>
      </c>
      <c r="B240" s="22">
        <v>51</v>
      </c>
      <c r="C240" s="22">
        <v>52</v>
      </c>
      <c r="D240" s="22">
        <v>53</v>
      </c>
      <c r="E240" s="22">
        <v>54</v>
      </c>
      <c r="F240" s="22">
        <v>55</v>
      </c>
      <c r="G240" s="22">
        <v>56</v>
      </c>
      <c r="H240" s="22">
        <v>57</v>
      </c>
      <c r="I240" s="22">
        <v>58</v>
      </c>
      <c r="J240" s="22">
        <v>59</v>
      </c>
      <c r="K240" s="22">
        <v>60</v>
      </c>
      <c r="L240" s="22">
        <v>61</v>
      </c>
      <c r="M240" s="22">
        <v>62</v>
      </c>
      <c r="N240" s="22">
        <v>63</v>
      </c>
      <c r="O240" s="22">
        <v>64</v>
      </c>
      <c r="P240" s="22">
        <v>65</v>
      </c>
      <c r="Q240" s="22">
        <v>66</v>
      </c>
      <c r="R240" s="22">
        <v>67</v>
      </c>
      <c r="S240" s="22">
        <v>68</v>
      </c>
      <c r="T240" s="22">
        <v>69</v>
      </c>
      <c r="U240" s="22">
        <v>70</v>
      </c>
      <c r="V240" s="22">
        <v>71</v>
      </c>
      <c r="W240" s="22">
        <v>72</v>
      </c>
      <c r="X240" s="22">
        <v>73</v>
      </c>
      <c r="Y240" s="22">
        <v>74</v>
      </c>
      <c r="Z240" s="22">
        <v>75</v>
      </c>
      <c r="AA240" s="22">
        <v>76</v>
      </c>
      <c r="AB240" s="22">
        <v>77</v>
      </c>
      <c r="AC240" s="22">
        <v>78</v>
      </c>
      <c r="AD240" s="22">
        <v>79</v>
      </c>
      <c r="AE240" s="22">
        <v>80</v>
      </c>
      <c r="AF240" s="22">
        <v>81</v>
      </c>
      <c r="AG240" s="22">
        <v>82</v>
      </c>
      <c r="AH240" s="22">
        <v>83</v>
      </c>
      <c r="AI240" s="22">
        <v>84</v>
      </c>
      <c r="AJ240" s="22">
        <v>85</v>
      </c>
      <c r="AK240" s="22">
        <v>86</v>
      </c>
      <c r="AL240" s="22">
        <v>87</v>
      </c>
      <c r="AM240" s="22">
        <v>88</v>
      </c>
      <c r="AN240" s="22">
        <v>89</v>
      </c>
      <c r="AO240" s="22">
        <v>90</v>
      </c>
      <c r="AP240" s="22">
        <v>91</v>
      </c>
      <c r="AQ240" s="22">
        <v>92</v>
      </c>
      <c r="AR240" s="22">
        <v>93</v>
      </c>
      <c r="AS240" s="22">
        <v>94</v>
      </c>
      <c r="AT240" s="22">
        <v>95</v>
      </c>
      <c r="AU240" s="22">
        <v>96</v>
      </c>
      <c r="AV240" s="22">
        <v>97</v>
      </c>
      <c r="AW240" s="22">
        <v>98</v>
      </c>
      <c r="AX240" s="22">
        <v>99</v>
      </c>
      <c r="AY240" s="22">
        <v>100</v>
      </c>
    </row>
    <row r="241" spans="1:56" x14ac:dyDescent="0.2">
      <c r="A241" s="47">
        <v>3.5000000000000001E-3</v>
      </c>
      <c r="B241" s="47">
        <v>3.5000000000000001E-3</v>
      </c>
      <c r="C241" s="47">
        <v>3.5000000000000001E-3</v>
      </c>
      <c r="D241" s="47">
        <v>3.5000000000000001E-3</v>
      </c>
      <c r="E241" s="47">
        <v>3.5000000000000001E-3</v>
      </c>
      <c r="F241" s="47">
        <v>4.0000000000000001E-3</v>
      </c>
      <c r="G241" s="47">
        <v>4.0000000000000001E-3</v>
      </c>
      <c r="H241" s="47">
        <v>4.0000000000000001E-3</v>
      </c>
      <c r="I241" s="47">
        <v>4.0000000000000001E-3</v>
      </c>
      <c r="J241" s="47">
        <v>4.0000000000000001E-3</v>
      </c>
      <c r="K241" s="47">
        <v>4.4999999999999997E-3</v>
      </c>
      <c r="L241" s="47">
        <v>4.4999999999999997E-3</v>
      </c>
      <c r="M241" s="47">
        <v>4.4999999999999997E-3</v>
      </c>
      <c r="N241" s="47">
        <v>4.4999999999999997E-3</v>
      </c>
      <c r="O241" s="47">
        <v>4.4999999999999997E-3</v>
      </c>
      <c r="P241" s="47">
        <v>5.0000000000000001E-3</v>
      </c>
      <c r="Q241" s="47">
        <v>5.0000000000000001E-3</v>
      </c>
      <c r="R241" s="47">
        <v>5.0000000000000001E-3</v>
      </c>
      <c r="S241" s="47">
        <v>5.0000000000000001E-3</v>
      </c>
      <c r="T241" s="47">
        <v>5.0000000000000001E-3</v>
      </c>
      <c r="U241" s="47">
        <v>5.4999999999999997E-3</v>
      </c>
      <c r="V241" s="47">
        <v>5.4999999999999997E-3</v>
      </c>
      <c r="W241" s="47">
        <v>5.4999999999999997E-3</v>
      </c>
      <c r="X241" s="47">
        <v>5.4999999999999997E-3</v>
      </c>
      <c r="Y241" s="47">
        <v>5.4999999999999997E-3</v>
      </c>
      <c r="Z241" s="47">
        <v>6.0000000000000001E-3</v>
      </c>
      <c r="AA241" s="47">
        <v>6.0000000000000001E-3</v>
      </c>
      <c r="AB241" s="47">
        <v>6.0000000000000001E-3</v>
      </c>
      <c r="AC241" s="47">
        <v>6.0000000000000001E-3</v>
      </c>
      <c r="AD241" s="47">
        <v>6.0000000000000001E-3</v>
      </c>
      <c r="AE241" s="47">
        <v>6.4999999999999997E-3</v>
      </c>
      <c r="AF241" s="47">
        <v>6.4999999999999997E-3</v>
      </c>
      <c r="AG241" s="47">
        <v>6.4999999999999997E-3</v>
      </c>
      <c r="AH241" s="47">
        <v>6.4999999999999997E-3</v>
      </c>
      <c r="AI241" s="47">
        <v>6.4999999999999997E-3</v>
      </c>
      <c r="AJ241" s="47">
        <v>6.4999999999999997E-3</v>
      </c>
      <c r="AK241" s="47">
        <v>6.4999999999999997E-3</v>
      </c>
      <c r="AL241" s="47">
        <v>6.4999999999999997E-3</v>
      </c>
      <c r="AM241" s="47">
        <v>6.4999999999999997E-3</v>
      </c>
      <c r="AN241" s="47">
        <v>6.4999999999999997E-3</v>
      </c>
      <c r="AO241" s="47">
        <v>6.4999999999999997E-3</v>
      </c>
      <c r="AP241" s="47">
        <v>6.4999999999999997E-3</v>
      </c>
      <c r="AQ241" s="47">
        <v>6.4999999999999997E-3</v>
      </c>
      <c r="AR241" s="47">
        <v>6.4999999999999997E-3</v>
      </c>
      <c r="AS241" s="47">
        <v>6.4999999999999997E-3</v>
      </c>
      <c r="AT241" s="47">
        <v>6.4999999999999997E-3</v>
      </c>
      <c r="AU241" s="47">
        <v>6.4999999999999997E-3</v>
      </c>
      <c r="AV241" s="47">
        <v>6.4999999999999997E-3</v>
      </c>
      <c r="AW241" s="47">
        <v>6.4999999999999997E-3</v>
      </c>
      <c r="AX241" s="47">
        <v>6.4999999999999997E-3</v>
      </c>
      <c r="AY241" s="47">
        <v>6.4999999999999997E-3</v>
      </c>
    </row>
    <row r="242" spans="1:56" s="28" customFormat="1" x14ac:dyDescent="0.2">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row>
    <row r="243" spans="1:56" s="24" customFormat="1" x14ac:dyDescent="0.2">
      <c r="A243" s="24" t="s">
        <v>504</v>
      </c>
    </row>
    <row r="244" spans="1:56" s="26" customFormat="1" x14ac:dyDescent="0.2">
      <c r="A244" s="22">
        <v>50</v>
      </c>
      <c r="B244" s="22">
        <v>51</v>
      </c>
      <c r="C244" s="22">
        <v>52</v>
      </c>
      <c r="D244" s="22">
        <v>53</v>
      </c>
      <c r="E244" s="22">
        <v>54</v>
      </c>
      <c r="F244" s="22">
        <v>55</v>
      </c>
      <c r="G244" s="22">
        <v>56</v>
      </c>
      <c r="H244" s="22">
        <v>57</v>
      </c>
      <c r="I244" s="22">
        <v>58</v>
      </c>
      <c r="J244" s="22">
        <v>59</v>
      </c>
      <c r="K244" s="22">
        <v>60</v>
      </c>
      <c r="L244" s="22">
        <v>61</v>
      </c>
      <c r="M244" s="22">
        <v>62</v>
      </c>
      <c r="N244" s="22">
        <v>63</v>
      </c>
      <c r="O244" s="22">
        <v>64</v>
      </c>
      <c r="P244" s="22">
        <v>65</v>
      </c>
      <c r="Q244" s="22">
        <v>66</v>
      </c>
      <c r="R244" s="22">
        <v>67</v>
      </c>
      <c r="S244" s="22">
        <v>68</v>
      </c>
      <c r="T244" s="22">
        <v>69</v>
      </c>
      <c r="U244" s="22">
        <v>70</v>
      </c>
      <c r="V244" s="22">
        <v>71</v>
      </c>
      <c r="W244" s="22">
        <v>72</v>
      </c>
      <c r="X244" s="22">
        <v>73</v>
      </c>
      <c r="Y244" s="22">
        <v>74</v>
      </c>
      <c r="Z244" s="22">
        <v>75</v>
      </c>
      <c r="AA244" s="22">
        <v>76</v>
      </c>
      <c r="AB244" s="22">
        <v>77</v>
      </c>
      <c r="AC244" s="22">
        <v>78</v>
      </c>
      <c r="AD244" s="22">
        <v>79</v>
      </c>
      <c r="AE244" s="22">
        <v>80</v>
      </c>
      <c r="AF244" s="22">
        <v>81</v>
      </c>
      <c r="AG244" s="22">
        <v>82</v>
      </c>
      <c r="AH244" s="22">
        <v>83</v>
      </c>
      <c r="AI244" s="22">
        <v>84</v>
      </c>
      <c r="AJ244" s="22">
        <v>85</v>
      </c>
      <c r="AK244" s="22">
        <v>86</v>
      </c>
      <c r="AL244" s="22">
        <v>87</v>
      </c>
      <c r="AM244" s="22">
        <v>88</v>
      </c>
      <c r="AN244" s="22">
        <v>89</v>
      </c>
      <c r="AO244" s="22">
        <v>90</v>
      </c>
      <c r="AP244" s="22">
        <v>91</v>
      </c>
      <c r="AQ244" s="22">
        <v>92</v>
      </c>
      <c r="AR244" s="22">
        <v>93</v>
      </c>
      <c r="AS244" s="22">
        <v>94</v>
      </c>
      <c r="AT244" s="22">
        <v>95</v>
      </c>
      <c r="AU244" s="22">
        <v>96</v>
      </c>
      <c r="AV244" s="22">
        <v>97</v>
      </c>
      <c r="AW244" s="22">
        <v>98</v>
      </c>
      <c r="AX244" s="22">
        <v>99</v>
      </c>
      <c r="AY244" s="22">
        <v>100</v>
      </c>
    </row>
    <row r="245" spans="1:56" s="26" customFormat="1" x14ac:dyDescent="0.2">
      <c r="A245" s="23">
        <v>4.65E-2</v>
      </c>
      <c r="B245" s="23">
        <v>4.65E-2</v>
      </c>
      <c r="C245" s="23">
        <v>4.65E-2</v>
      </c>
      <c r="D245" s="23">
        <v>4.65E-2</v>
      </c>
      <c r="E245" s="23">
        <v>4.65E-2</v>
      </c>
      <c r="F245" s="23">
        <v>5.1499999999999997E-2</v>
      </c>
      <c r="G245" s="23">
        <v>5.1499999999999997E-2</v>
      </c>
      <c r="H245" s="23">
        <v>5.1499999999999997E-2</v>
      </c>
      <c r="I245" s="23">
        <v>5.1499999999999997E-2</v>
      </c>
      <c r="J245" s="23">
        <v>5.1499999999999997E-2</v>
      </c>
      <c r="K245" s="23">
        <v>5.6500000000000002E-2</v>
      </c>
      <c r="L245" s="23">
        <v>5.6500000000000002E-2</v>
      </c>
      <c r="M245" s="23">
        <v>5.6500000000000002E-2</v>
      </c>
      <c r="N245" s="23">
        <v>5.6500000000000002E-2</v>
      </c>
      <c r="O245" s="23">
        <v>5.6500000000000002E-2</v>
      </c>
      <c r="P245" s="23">
        <v>6.1499999999999999E-2</v>
      </c>
      <c r="Q245" s="23">
        <v>6.1499999999999999E-2</v>
      </c>
      <c r="R245" s="23">
        <v>6.1499999999999999E-2</v>
      </c>
      <c r="S245" s="23">
        <v>6.1499999999999999E-2</v>
      </c>
      <c r="T245" s="23">
        <v>6.1499999999999999E-2</v>
      </c>
      <c r="U245" s="23">
        <v>6.6500000000000004E-2</v>
      </c>
      <c r="V245" s="23">
        <v>6.6500000000000004E-2</v>
      </c>
      <c r="W245" s="23">
        <v>6.6500000000000004E-2</v>
      </c>
      <c r="X245" s="23">
        <v>6.6500000000000004E-2</v>
      </c>
      <c r="Y245" s="23">
        <v>6.6500000000000004E-2</v>
      </c>
      <c r="Z245" s="23">
        <v>7.1499999999999994E-2</v>
      </c>
      <c r="AA245" s="23">
        <v>7.1499999999999994E-2</v>
      </c>
      <c r="AB245" s="23">
        <v>7.1499999999999994E-2</v>
      </c>
      <c r="AC245" s="23">
        <v>7.1499999999999994E-2</v>
      </c>
      <c r="AD245" s="23">
        <v>7.1499999999999994E-2</v>
      </c>
      <c r="AE245" s="23">
        <v>7.6499999999999999E-2</v>
      </c>
      <c r="AF245" s="23">
        <v>7.6499999999999999E-2</v>
      </c>
      <c r="AG245" s="23">
        <v>7.6499999999999999E-2</v>
      </c>
      <c r="AH245" s="23">
        <v>7.6499999999999999E-2</v>
      </c>
      <c r="AI245" s="23">
        <v>7.6499999999999999E-2</v>
      </c>
      <c r="AJ245" s="23">
        <v>7.6499999999999999E-2</v>
      </c>
      <c r="AK245" s="23">
        <v>7.6499999999999999E-2</v>
      </c>
      <c r="AL245" s="23">
        <v>7.6499999999999999E-2</v>
      </c>
      <c r="AM245" s="23">
        <v>7.6499999999999999E-2</v>
      </c>
      <c r="AN245" s="23">
        <v>7.6499999999999999E-2</v>
      </c>
      <c r="AO245" s="23">
        <v>7.6499999999999999E-2</v>
      </c>
      <c r="AP245" s="23">
        <v>7.6499999999999999E-2</v>
      </c>
      <c r="AQ245" s="23">
        <v>7.6499999999999999E-2</v>
      </c>
      <c r="AR245" s="23">
        <v>7.6499999999999999E-2</v>
      </c>
      <c r="AS245" s="23">
        <v>7.6499999999999999E-2</v>
      </c>
      <c r="AT245" s="23">
        <v>7.6499999999999999E-2</v>
      </c>
      <c r="AU245" s="23">
        <v>7.6499999999999999E-2</v>
      </c>
      <c r="AV245" s="23">
        <v>7.6499999999999999E-2</v>
      </c>
      <c r="AW245" s="23">
        <v>7.6499999999999999E-2</v>
      </c>
      <c r="AX245" s="23">
        <v>7.6499999999999999E-2</v>
      </c>
      <c r="AY245" s="23">
        <v>7.6499999999999999E-2</v>
      </c>
    </row>
    <row r="246" spans="1:56" s="26" customFormat="1" x14ac:dyDescent="0.2">
      <c r="A246" s="22">
        <v>50</v>
      </c>
      <c r="B246" s="22">
        <v>51</v>
      </c>
      <c r="C246" s="22">
        <v>52</v>
      </c>
      <c r="D246" s="22">
        <v>53</v>
      </c>
      <c r="E246" s="22">
        <v>54</v>
      </c>
      <c r="F246" s="22">
        <v>55</v>
      </c>
      <c r="G246" s="22">
        <v>56</v>
      </c>
      <c r="H246" s="22">
        <v>57</v>
      </c>
      <c r="I246" s="22">
        <v>58</v>
      </c>
      <c r="J246" s="22">
        <v>59</v>
      </c>
      <c r="K246" s="22">
        <v>60</v>
      </c>
      <c r="L246" s="22">
        <v>61</v>
      </c>
      <c r="M246" s="22">
        <v>62</v>
      </c>
      <c r="N246" s="22">
        <v>63</v>
      </c>
      <c r="O246" s="22">
        <v>64</v>
      </c>
      <c r="P246" s="22">
        <v>65</v>
      </c>
      <c r="Q246" s="22">
        <v>66</v>
      </c>
      <c r="R246" s="22">
        <v>67</v>
      </c>
      <c r="S246" s="22">
        <v>68</v>
      </c>
      <c r="T246" s="22">
        <v>69</v>
      </c>
      <c r="U246" s="22">
        <v>70</v>
      </c>
      <c r="V246" s="22">
        <v>71</v>
      </c>
      <c r="W246" s="22">
        <v>72</v>
      </c>
      <c r="X246" s="22">
        <v>73</v>
      </c>
      <c r="Y246" s="22">
        <v>74</v>
      </c>
      <c r="Z246" s="22">
        <v>75</v>
      </c>
      <c r="AA246" s="22">
        <v>76</v>
      </c>
      <c r="AB246" s="22">
        <v>77</v>
      </c>
      <c r="AC246" s="22">
        <v>78</v>
      </c>
      <c r="AD246" s="22">
        <v>79</v>
      </c>
      <c r="AE246" s="22">
        <v>80</v>
      </c>
      <c r="AF246" s="22">
        <v>81</v>
      </c>
      <c r="AG246" s="22">
        <v>82</v>
      </c>
      <c r="AH246" s="22">
        <v>83</v>
      </c>
      <c r="AI246" s="22">
        <v>84</v>
      </c>
      <c r="AJ246" s="22">
        <v>85</v>
      </c>
      <c r="AK246" s="22">
        <v>86</v>
      </c>
      <c r="AL246" s="22">
        <v>87</v>
      </c>
      <c r="AM246" s="22">
        <v>88</v>
      </c>
      <c r="AN246" s="22">
        <v>89</v>
      </c>
      <c r="AO246" s="22">
        <v>90</v>
      </c>
      <c r="AP246" s="22">
        <v>91</v>
      </c>
      <c r="AQ246" s="22">
        <v>92</v>
      </c>
      <c r="AR246" s="22">
        <v>93</v>
      </c>
      <c r="AS246" s="22">
        <v>94</v>
      </c>
      <c r="AT246" s="22">
        <v>95</v>
      </c>
      <c r="AU246" s="22">
        <v>96</v>
      </c>
      <c r="AV246" s="22">
        <v>97</v>
      </c>
      <c r="AW246" s="22">
        <v>98</v>
      </c>
      <c r="AX246" s="22">
        <v>99</v>
      </c>
      <c r="AY246" s="22">
        <v>100</v>
      </c>
    </row>
    <row r="247" spans="1:56" x14ac:dyDescent="0.2">
      <c r="A247" s="47">
        <v>3.5000000000000001E-3</v>
      </c>
      <c r="B247" s="47">
        <v>3.5000000000000001E-3</v>
      </c>
      <c r="C247" s="47">
        <v>3.5000000000000001E-3</v>
      </c>
      <c r="D247" s="47">
        <v>3.5000000000000001E-3</v>
      </c>
      <c r="E247" s="47">
        <v>3.5000000000000001E-3</v>
      </c>
      <c r="F247" s="47">
        <v>4.0000000000000001E-3</v>
      </c>
      <c r="G247" s="47">
        <v>4.0000000000000001E-3</v>
      </c>
      <c r="H247" s="47">
        <v>4.0000000000000001E-3</v>
      </c>
      <c r="I247" s="47">
        <v>4.0000000000000001E-3</v>
      </c>
      <c r="J247" s="47">
        <v>4.0000000000000001E-3</v>
      </c>
      <c r="K247" s="47">
        <v>4.4999999999999997E-3</v>
      </c>
      <c r="L247" s="47">
        <v>4.4999999999999997E-3</v>
      </c>
      <c r="M247" s="47">
        <v>4.4999999999999997E-3</v>
      </c>
      <c r="N247" s="47">
        <v>4.4999999999999997E-3</v>
      </c>
      <c r="O247" s="47">
        <v>4.4999999999999997E-3</v>
      </c>
      <c r="P247" s="47">
        <v>5.0000000000000001E-3</v>
      </c>
      <c r="Q247" s="47">
        <v>5.0000000000000001E-3</v>
      </c>
      <c r="R247" s="47">
        <v>5.0000000000000001E-3</v>
      </c>
      <c r="S247" s="47">
        <v>5.0000000000000001E-3</v>
      </c>
      <c r="T247" s="47">
        <v>5.0000000000000001E-3</v>
      </c>
      <c r="U247" s="47">
        <v>5.4999999999999997E-3</v>
      </c>
      <c r="V247" s="47">
        <v>5.4999999999999997E-3</v>
      </c>
      <c r="W247" s="47">
        <v>5.4999999999999997E-3</v>
      </c>
      <c r="X247" s="47">
        <v>5.4999999999999997E-3</v>
      </c>
      <c r="Y247" s="47">
        <v>5.4999999999999997E-3</v>
      </c>
      <c r="Z247" s="47">
        <v>6.0000000000000001E-3</v>
      </c>
      <c r="AA247" s="47">
        <v>6.0000000000000001E-3</v>
      </c>
      <c r="AB247" s="47">
        <v>6.0000000000000001E-3</v>
      </c>
      <c r="AC247" s="47">
        <v>6.0000000000000001E-3</v>
      </c>
      <c r="AD247" s="47">
        <v>6.0000000000000001E-3</v>
      </c>
      <c r="AE247" s="47">
        <v>6.4999999999999997E-3</v>
      </c>
      <c r="AF247" s="47">
        <v>6.4999999999999997E-3</v>
      </c>
      <c r="AG247" s="47">
        <v>6.4999999999999997E-3</v>
      </c>
      <c r="AH247" s="47">
        <v>6.4999999999999997E-3</v>
      </c>
      <c r="AI247" s="47">
        <v>6.4999999999999997E-3</v>
      </c>
      <c r="AJ247" s="47">
        <v>6.4999999999999997E-3</v>
      </c>
      <c r="AK247" s="47">
        <v>6.4999999999999997E-3</v>
      </c>
      <c r="AL247" s="47">
        <v>6.4999999999999997E-3</v>
      </c>
      <c r="AM247" s="47">
        <v>6.4999999999999997E-3</v>
      </c>
      <c r="AN247" s="47">
        <v>6.4999999999999997E-3</v>
      </c>
      <c r="AO247" s="47">
        <v>6.4999999999999997E-3</v>
      </c>
      <c r="AP247" s="47">
        <v>6.4999999999999997E-3</v>
      </c>
      <c r="AQ247" s="47">
        <v>6.4999999999999997E-3</v>
      </c>
      <c r="AR247" s="47">
        <v>6.4999999999999997E-3</v>
      </c>
      <c r="AS247" s="47">
        <v>6.4999999999999997E-3</v>
      </c>
      <c r="AT247" s="47">
        <v>6.4999999999999997E-3</v>
      </c>
      <c r="AU247" s="47">
        <v>6.4999999999999997E-3</v>
      </c>
      <c r="AV247" s="47">
        <v>6.4999999999999997E-3</v>
      </c>
      <c r="AW247" s="47">
        <v>6.4999999999999997E-3</v>
      </c>
      <c r="AX247" s="47">
        <v>6.4999999999999997E-3</v>
      </c>
      <c r="AY247" s="47">
        <v>6.4999999999999997E-3</v>
      </c>
    </row>
    <row r="248" spans="1:56" s="28" customFormat="1" x14ac:dyDescent="0.2"/>
    <row r="249" spans="1:56" s="24" customFormat="1" x14ac:dyDescent="0.2">
      <c r="A249" s="24" t="s">
        <v>572</v>
      </c>
    </row>
    <row r="250" spans="1:56" s="26" customFormat="1" x14ac:dyDescent="0.2">
      <c r="A250" s="22">
        <v>50</v>
      </c>
      <c r="B250" s="22">
        <v>51</v>
      </c>
      <c r="C250" s="22">
        <v>52</v>
      </c>
      <c r="D250" s="22">
        <v>53</v>
      </c>
      <c r="E250" s="22">
        <v>54</v>
      </c>
      <c r="F250" s="22">
        <v>55</v>
      </c>
      <c r="G250" s="22">
        <v>56</v>
      </c>
      <c r="H250" s="22">
        <v>57</v>
      </c>
      <c r="I250" s="22">
        <v>58</v>
      </c>
      <c r="J250" s="22">
        <v>59</v>
      </c>
      <c r="K250" s="22">
        <v>60</v>
      </c>
      <c r="L250" s="22">
        <v>61</v>
      </c>
      <c r="M250" s="22">
        <v>62</v>
      </c>
      <c r="N250" s="22">
        <v>63</v>
      </c>
      <c r="O250" s="22">
        <v>64</v>
      </c>
      <c r="P250" s="22">
        <v>65</v>
      </c>
      <c r="Q250" s="22">
        <v>66</v>
      </c>
      <c r="R250" s="22">
        <v>67</v>
      </c>
      <c r="S250" s="22">
        <v>68</v>
      </c>
      <c r="T250" s="22">
        <v>69</v>
      </c>
      <c r="U250" s="22">
        <v>70</v>
      </c>
      <c r="V250" s="22">
        <v>71</v>
      </c>
      <c r="W250" s="22">
        <v>72</v>
      </c>
      <c r="X250" s="22">
        <v>73</v>
      </c>
      <c r="Y250" s="22">
        <v>74</v>
      </c>
      <c r="Z250" s="22">
        <v>75</v>
      </c>
      <c r="AA250" s="22">
        <v>76</v>
      </c>
      <c r="AB250" s="22">
        <v>77</v>
      </c>
      <c r="AC250" s="22">
        <v>78</v>
      </c>
      <c r="AD250" s="22">
        <v>79</v>
      </c>
      <c r="AE250" s="22">
        <v>80</v>
      </c>
      <c r="AF250" s="22">
        <v>81</v>
      </c>
      <c r="AG250" s="22">
        <v>82</v>
      </c>
      <c r="AH250" s="22">
        <v>83</v>
      </c>
      <c r="AI250" s="22">
        <v>84</v>
      </c>
      <c r="AJ250" s="22">
        <v>85</v>
      </c>
      <c r="AK250" s="22">
        <v>86</v>
      </c>
      <c r="AL250" s="22">
        <v>87</v>
      </c>
      <c r="AM250" s="22">
        <v>88</v>
      </c>
      <c r="AN250" s="22">
        <v>89</v>
      </c>
      <c r="AO250" s="22">
        <v>90</v>
      </c>
      <c r="AP250" s="22">
        <v>91</v>
      </c>
      <c r="AQ250" s="22">
        <v>92</v>
      </c>
      <c r="AR250" s="22">
        <v>93</v>
      </c>
      <c r="AS250" s="22">
        <v>94</v>
      </c>
      <c r="AT250" s="22">
        <v>95</v>
      </c>
      <c r="AU250" s="22">
        <v>96</v>
      </c>
      <c r="AV250" s="22">
        <v>97</v>
      </c>
      <c r="AW250" s="22">
        <v>98</v>
      </c>
      <c r="AX250" s="22">
        <v>99</v>
      </c>
      <c r="AY250" s="22">
        <v>100</v>
      </c>
    </row>
    <row r="251" spans="1:56" x14ac:dyDescent="0.2">
      <c r="A251" s="47">
        <v>0.06</v>
      </c>
      <c r="B251" s="47">
        <v>6.0999999999999999E-2</v>
      </c>
      <c r="C251" s="47">
        <v>6.2E-2</v>
      </c>
      <c r="D251" s="47">
        <v>6.3E-2</v>
      </c>
      <c r="E251" s="47">
        <v>6.4000000000000001E-2</v>
      </c>
      <c r="F251" s="47">
        <v>6.5000000000000002E-2</v>
      </c>
      <c r="G251" s="47">
        <v>6.6000000000000003E-2</v>
      </c>
      <c r="H251" s="47">
        <v>6.7000000000000004E-2</v>
      </c>
      <c r="I251" s="47">
        <v>6.8000000000000005E-2</v>
      </c>
      <c r="J251" s="47">
        <v>6.9000000000000006E-2</v>
      </c>
      <c r="K251" s="47">
        <v>7.0000000000000007E-2</v>
      </c>
      <c r="L251" s="47">
        <v>7.1000000000000008E-2</v>
      </c>
      <c r="M251" s="47">
        <v>7.2000000000000008E-2</v>
      </c>
      <c r="N251" s="47">
        <v>7.3000000000000009E-2</v>
      </c>
      <c r="O251" s="47">
        <v>7.400000000000001E-2</v>
      </c>
      <c r="P251" s="47">
        <v>7.5000000000000011E-2</v>
      </c>
      <c r="Q251" s="47">
        <v>7.6000000000000012E-2</v>
      </c>
      <c r="R251" s="47">
        <v>7.7000000000000013E-2</v>
      </c>
      <c r="S251" s="47">
        <v>7.8000000000000014E-2</v>
      </c>
      <c r="T251" s="47">
        <v>7.9000000000000015E-2</v>
      </c>
      <c r="U251" s="47">
        <v>8.0000000000000016E-2</v>
      </c>
      <c r="V251" s="47">
        <v>8.1000000000000016E-2</v>
      </c>
      <c r="W251" s="47">
        <v>8.2000000000000017E-2</v>
      </c>
      <c r="X251" s="47">
        <v>8.3000000000000018E-2</v>
      </c>
      <c r="Y251" s="47">
        <v>8.4000000000000019E-2</v>
      </c>
      <c r="Z251" s="47">
        <v>8.500000000000002E-2</v>
      </c>
      <c r="AA251" s="47">
        <v>8.6000000000000021E-2</v>
      </c>
      <c r="AB251" s="47">
        <v>8.7000000000000022E-2</v>
      </c>
      <c r="AC251" s="47">
        <v>8.8000000000000023E-2</v>
      </c>
      <c r="AD251" s="47">
        <v>8.9000000000000024E-2</v>
      </c>
      <c r="AE251" s="47">
        <v>9.0000000000000024E-2</v>
      </c>
      <c r="AF251" s="47">
        <v>0.09</v>
      </c>
      <c r="AG251" s="47">
        <v>0.09</v>
      </c>
      <c r="AH251" s="47">
        <v>0.09</v>
      </c>
      <c r="AI251" s="47">
        <v>0.09</v>
      </c>
      <c r="AJ251" s="47">
        <v>0.09</v>
      </c>
      <c r="AK251" s="47">
        <v>0.09</v>
      </c>
      <c r="AL251" s="47">
        <v>0.09</v>
      </c>
      <c r="AM251" s="47">
        <v>0.09</v>
      </c>
      <c r="AN251" s="47">
        <v>0.09</v>
      </c>
      <c r="AO251" s="47">
        <v>0.09</v>
      </c>
      <c r="AP251" s="47">
        <v>0.09</v>
      </c>
      <c r="AQ251" s="47">
        <v>0.09</v>
      </c>
      <c r="AR251" s="47">
        <v>0.09</v>
      </c>
      <c r="AS251" s="47">
        <v>0.09</v>
      </c>
      <c r="AT251" s="47">
        <v>0.09</v>
      </c>
      <c r="AU251" s="47">
        <v>0.09</v>
      </c>
      <c r="AV251" s="47">
        <v>0.09</v>
      </c>
      <c r="AW251" s="47">
        <v>0.09</v>
      </c>
      <c r="AX251" s="47">
        <v>0.09</v>
      </c>
      <c r="AY251" s="47">
        <v>0.09</v>
      </c>
    </row>
    <row r="252" spans="1:56" s="28" customFormat="1" x14ac:dyDescent="0.2">
      <c r="A252" s="84"/>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c r="AK252" s="84"/>
      <c r="AL252" s="84"/>
      <c r="AM252" s="84"/>
      <c r="AN252" s="84"/>
      <c r="AO252" s="84"/>
      <c r="AP252" s="84"/>
      <c r="AQ252" s="84"/>
      <c r="AR252" s="84"/>
      <c r="AS252" s="84"/>
      <c r="AT252" s="84"/>
      <c r="AU252" s="84"/>
      <c r="AV252" s="84"/>
      <c r="AW252" s="84"/>
      <c r="AX252" s="84"/>
      <c r="AY252" s="84"/>
    </row>
    <row r="253" spans="1:56" s="24" customFormat="1" x14ac:dyDescent="0.2">
      <c r="A253" s="24" t="s">
        <v>265</v>
      </c>
    </row>
    <row r="254" spans="1:56" x14ac:dyDescent="0.2">
      <c r="A254" s="22">
        <v>50</v>
      </c>
      <c r="B254" s="22">
        <f>A254+1</f>
        <v>51</v>
      </c>
      <c r="C254" s="22">
        <f t="shared" ref="C254:AY256" si="111">B254+1</f>
        <v>52</v>
      </c>
      <c r="D254" s="22">
        <f t="shared" si="111"/>
        <v>53</v>
      </c>
      <c r="E254" s="22">
        <f t="shared" si="111"/>
        <v>54</v>
      </c>
      <c r="F254" s="22">
        <f t="shared" si="111"/>
        <v>55</v>
      </c>
      <c r="G254" s="22">
        <f t="shared" si="111"/>
        <v>56</v>
      </c>
      <c r="H254" s="22">
        <f t="shared" si="111"/>
        <v>57</v>
      </c>
      <c r="I254" s="22">
        <f t="shared" si="111"/>
        <v>58</v>
      </c>
      <c r="J254" s="22">
        <f t="shared" si="111"/>
        <v>59</v>
      </c>
      <c r="K254" s="22">
        <f t="shared" si="111"/>
        <v>60</v>
      </c>
      <c r="L254" s="22">
        <f t="shared" si="111"/>
        <v>61</v>
      </c>
      <c r="M254" s="22">
        <f t="shared" si="111"/>
        <v>62</v>
      </c>
      <c r="N254" s="22">
        <f t="shared" si="111"/>
        <v>63</v>
      </c>
      <c r="O254" s="22">
        <f t="shared" si="111"/>
        <v>64</v>
      </c>
      <c r="P254" s="22">
        <f t="shared" si="111"/>
        <v>65</v>
      </c>
      <c r="Q254" s="22">
        <f t="shared" si="111"/>
        <v>66</v>
      </c>
      <c r="R254" s="22">
        <f t="shared" si="111"/>
        <v>67</v>
      </c>
      <c r="S254" s="22">
        <f t="shared" si="111"/>
        <v>68</v>
      </c>
      <c r="T254" s="22">
        <f t="shared" si="111"/>
        <v>69</v>
      </c>
      <c r="U254" s="22">
        <f t="shared" si="111"/>
        <v>70</v>
      </c>
      <c r="V254" s="22">
        <f t="shared" si="111"/>
        <v>71</v>
      </c>
      <c r="W254" s="22">
        <f t="shared" si="111"/>
        <v>72</v>
      </c>
      <c r="X254" s="22">
        <f t="shared" si="111"/>
        <v>73</v>
      </c>
      <c r="Y254" s="22">
        <f t="shared" si="111"/>
        <v>74</v>
      </c>
      <c r="Z254" s="22">
        <f t="shared" si="111"/>
        <v>75</v>
      </c>
      <c r="AA254" s="22">
        <f t="shared" si="111"/>
        <v>76</v>
      </c>
      <c r="AB254" s="22">
        <f t="shared" si="111"/>
        <v>77</v>
      </c>
      <c r="AC254" s="22">
        <f t="shared" si="111"/>
        <v>78</v>
      </c>
      <c r="AD254" s="22">
        <f t="shared" si="111"/>
        <v>79</v>
      </c>
      <c r="AE254" s="22">
        <f t="shared" si="111"/>
        <v>80</v>
      </c>
      <c r="AF254" s="22">
        <f t="shared" si="111"/>
        <v>81</v>
      </c>
      <c r="AG254" s="22">
        <f t="shared" si="111"/>
        <v>82</v>
      </c>
      <c r="AH254" s="22">
        <f t="shared" si="111"/>
        <v>83</v>
      </c>
      <c r="AI254" s="22">
        <f t="shared" si="111"/>
        <v>84</v>
      </c>
      <c r="AJ254" s="22">
        <f t="shared" si="111"/>
        <v>85</v>
      </c>
      <c r="AK254" s="22">
        <f t="shared" si="111"/>
        <v>86</v>
      </c>
      <c r="AL254" s="22">
        <f t="shared" si="111"/>
        <v>87</v>
      </c>
      <c r="AM254" s="22">
        <f t="shared" si="111"/>
        <v>88</v>
      </c>
      <c r="AN254" s="22">
        <f t="shared" si="111"/>
        <v>89</v>
      </c>
      <c r="AO254" s="22">
        <f t="shared" si="111"/>
        <v>90</v>
      </c>
      <c r="AP254" s="22">
        <f t="shared" si="111"/>
        <v>91</v>
      </c>
      <c r="AQ254" s="22">
        <f t="shared" si="111"/>
        <v>92</v>
      </c>
      <c r="AR254" s="22">
        <f t="shared" si="111"/>
        <v>93</v>
      </c>
      <c r="AS254" s="22">
        <f t="shared" si="111"/>
        <v>94</v>
      </c>
      <c r="AT254" s="22">
        <f t="shared" si="111"/>
        <v>95</v>
      </c>
      <c r="AU254" s="22">
        <f t="shared" si="111"/>
        <v>96</v>
      </c>
      <c r="AV254" s="22">
        <f t="shared" si="111"/>
        <v>97</v>
      </c>
      <c r="AW254" s="22">
        <f t="shared" si="111"/>
        <v>98</v>
      </c>
      <c r="AX254" s="22">
        <f t="shared" si="111"/>
        <v>99</v>
      </c>
      <c r="AY254" s="22">
        <f t="shared" si="111"/>
        <v>100</v>
      </c>
      <c r="AZ254" s="26"/>
      <c r="BA254" s="26"/>
      <c r="BB254" s="26"/>
      <c r="BC254" s="26"/>
      <c r="BD254" s="26"/>
    </row>
    <row r="255" spans="1:56" x14ac:dyDescent="0.2">
      <c r="A255" s="23">
        <v>4.5000000000000005E-2</v>
      </c>
      <c r="B255" s="23">
        <v>4.5000000000000005E-2</v>
      </c>
      <c r="C255" s="23">
        <v>4.5000000000000005E-2</v>
      </c>
      <c r="D255" s="23">
        <v>4.5000000000000005E-2</v>
      </c>
      <c r="E255" s="23">
        <v>4.5000000000000005E-2</v>
      </c>
      <c r="F255" s="23">
        <v>0.05</v>
      </c>
      <c r="G255" s="23">
        <v>0.05</v>
      </c>
      <c r="H255" s="23">
        <v>0.05</v>
      </c>
      <c r="I255" s="23">
        <v>0.05</v>
      </c>
      <c r="J255" s="23">
        <v>0.05</v>
      </c>
      <c r="K255" s="23">
        <v>5.5E-2</v>
      </c>
      <c r="L255" s="23">
        <v>5.5E-2</v>
      </c>
      <c r="M255" s="23">
        <v>5.5E-2</v>
      </c>
      <c r="N255" s="23">
        <v>5.5E-2</v>
      </c>
      <c r="O255" s="23">
        <v>5.5E-2</v>
      </c>
      <c r="P255" s="23">
        <v>6.0000000000000005E-2</v>
      </c>
      <c r="Q255" s="23">
        <v>6.0000000000000005E-2</v>
      </c>
      <c r="R255" s="23">
        <v>6.0000000000000005E-2</v>
      </c>
      <c r="S255" s="23">
        <v>6.0000000000000005E-2</v>
      </c>
      <c r="T255" s="23">
        <v>6.0000000000000005E-2</v>
      </c>
      <c r="U255" s="23">
        <v>6.5000000000000002E-2</v>
      </c>
      <c r="V255" s="23">
        <v>6.5000000000000002E-2</v>
      </c>
      <c r="W255" s="23">
        <v>6.5000000000000002E-2</v>
      </c>
      <c r="X255" s="23">
        <v>6.5000000000000002E-2</v>
      </c>
      <c r="Y255" s="23">
        <v>6.5000000000000002E-2</v>
      </c>
      <c r="Z255" s="23">
        <v>7.0000000000000007E-2</v>
      </c>
      <c r="AA255" s="23">
        <v>7.0000000000000007E-2</v>
      </c>
      <c r="AB255" s="23">
        <v>7.0000000000000007E-2</v>
      </c>
      <c r="AC255" s="23">
        <v>7.0000000000000007E-2</v>
      </c>
      <c r="AD255" s="23">
        <v>7.0000000000000007E-2</v>
      </c>
      <c r="AE255" s="23">
        <v>7.5000000000000011E-2</v>
      </c>
      <c r="AF255" s="23">
        <v>7.5000000000000011E-2</v>
      </c>
      <c r="AG255" s="23">
        <v>7.5000000000000011E-2</v>
      </c>
      <c r="AH255" s="23">
        <v>7.5000000000000011E-2</v>
      </c>
      <c r="AI255" s="23">
        <v>7.5000000000000011E-2</v>
      </c>
      <c r="AJ255" s="23">
        <v>7.5000000000000011E-2</v>
      </c>
      <c r="AK255" s="23">
        <v>7.5000000000000011E-2</v>
      </c>
      <c r="AL255" s="23">
        <v>7.5000000000000011E-2</v>
      </c>
      <c r="AM255" s="23">
        <v>7.5000000000000011E-2</v>
      </c>
      <c r="AN255" s="23">
        <v>7.5000000000000011E-2</v>
      </c>
      <c r="AO255" s="23">
        <v>7.5000000000000011E-2</v>
      </c>
      <c r="AP255" s="23">
        <v>7.5000000000000011E-2</v>
      </c>
      <c r="AQ255" s="23">
        <v>7.5000000000000011E-2</v>
      </c>
      <c r="AR255" s="23">
        <v>7.5000000000000011E-2</v>
      </c>
      <c r="AS255" s="23">
        <v>7.5000000000000011E-2</v>
      </c>
      <c r="AT255" s="23">
        <v>7.5000000000000011E-2</v>
      </c>
      <c r="AU255" s="23">
        <v>7.5000000000000011E-2</v>
      </c>
      <c r="AV255" s="23">
        <v>7.5000000000000011E-2</v>
      </c>
      <c r="AW255" s="23">
        <v>7.5000000000000011E-2</v>
      </c>
      <c r="AX255" s="23">
        <v>7.5000000000000011E-2</v>
      </c>
      <c r="AY255" s="23">
        <v>7.5000000000000011E-2</v>
      </c>
      <c r="AZ255" s="25"/>
      <c r="BA255" s="25"/>
      <c r="BB255" s="25"/>
      <c r="BC255" s="25"/>
      <c r="BD255" s="25"/>
    </row>
    <row r="256" spans="1:56" x14ac:dyDescent="0.2">
      <c r="A256" s="22">
        <v>50</v>
      </c>
      <c r="B256" s="22">
        <f>A256+1</f>
        <v>51</v>
      </c>
      <c r="C256" s="22">
        <f t="shared" si="111"/>
        <v>52</v>
      </c>
      <c r="D256" s="22">
        <f t="shared" si="111"/>
        <v>53</v>
      </c>
      <c r="E256" s="22">
        <f t="shared" si="111"/>
        <v>54</v>
      </c>
      <c r="F256" s="22">
        <f t="shared" si="111"/>
        <v>55</v>
      </c>
      <c r="G256" s="22">
        <f t="shared" si="111"/>
        <v>56</v>
      </c>
      <c r="H256" s="22">
        <f t="shared" si="111"/>
        <v>57</v>
      </c>
      <c r="I256" s="22">
        <f t="shared" si="111"/>
        <v>58</v>
      </c>
      <c r="J256" s="22">
        <f t="shared" si="111"/>
        <v>59</v>
      </c>
      <c r="K256" s="22">
        <f t="shared" si="111"/>
        <v>60</v>
      </c>
      <c r="L256" s="22">
        <f t="shared" si="111"/>
        <v>61</v>
      </c>
      <c r="M256" s="22">
        <f t="shared" si="111"/>
        <v>62</v>
      </c>
      <c r="N256" s="22">
        <f t="shared" si="111"/>
        <v>63</v>
      </c>
      <c r="O256" s="22">
        <f t="shared" si="111"/>
        <v>64</v>
      </c>
      <c r="P256" s="22">
        <f t="shared" si="111"/>
        <v>65</v>
      </c>
      <c r="Q256" s="22">
        <f t="shared" si="111"/>
        <v>66</v>
      </c>
      <c r="R256" s="22">
        <f t="shared" si="111"/>
        <v>67</v>
      </c>
      <c r="S256" s="22">
        <f t="shared" si="111"/>
        <v>68</v>
      </c>
      <c r="T256" s="22">
        <f t="shared" si="111"/>
        <v>69</v>
      </c>
      <c r="U256" s="22">
        <f t="shared" si="111"/>
        <v>70</v>
      </c>
      <c r="V256" s="22">
        <f t="shared" si="111"/>
        <v>71</v>
      </c>
      <c r="W256" s="22">
        <f t="shared" si="111"/>
        <v>72</v>
      </c>
      <c r="X256" s="22">
        <f t="shared" si="111"/>
        <v>73</v>
      </c>
      <c r="Y256" s="22">
        <f t="shared" si="111"/>
        <v>74</v>
      </c>
      <c r="Z256" s="22">
        <f t="shared" si="111"/>
        <v>75</v>
      </c>
      <c r="AA256" s="22">
        <f t="shared" si="111"/>
        <v>76</v>
      </c>
      <c r="AB256" s="22">
        <f t="shared" si="111"/>
        <v>77</v>
      </c>
      <c r="AC256" s="22">
        <f t="shared" si="111"/>
        <v>78</v>
      </c>
      <c r="AD256" s="22">
        <f t="shared" si="111"/>
        <v>79</v>
      </c>
      <c r="AE256" s="22">
        <f t="shared" si="111"/>
        <v>80</v>
      </c>
      <c r="AF256" s="22">
        <f t="shared" si="111"/>
        <v>81</v>
      </c>
      <c r="AG256" s="22">
        <f t="shared" si="111"/>
        <v>82</v>
      </c>
      <c r="AH256" s="22">
        <f t="shared" si="111"/>
        <v>83</v>
      </c>
      <c r="AI256" s="22">
        <f t="shared" si="111"/>
        <v>84</v>
      </c>
      <c r="AJ256" s="22">
        <f t="shared" si="111"/>
        <v>85</v>
      </c>
      <c r="AK256" s="22">
        <f t="shared" si="111"/>
        <v>86</v>
      </c>
      <c r="AL256" s="22">
        <f t="shared" si="111"/>
        <v>87</v>
      </c>
      <c r="AM256" s="22">
        <f t="shared" si="111"/>
        <v>88</v>
      </c>
      <c r="AN256" s="22">
        <f t="shared" si="111"/>
        <v>89</v>
      </c>
      <c r="AO256" s="22">
        <f t="shared" si="111"/>
        <v>90</v>
      </c>
      <c r="AP256" s="22">
        <f t="shared" si="111"/>
        <v>91</v>
      </c>
      <c r="AQ256" s="22">
        <f t="shared" si="111"/>
        <v>92</v>
      </c>
      <c r="AR256" s="22">
        <f t="shared" si="111"/>
        <v>93</v>
      </c>
      <c r="AS256" s="22">
        <f t="shared" si="111"/>
        <v>94</v>
      </c>
      <c r="AT256" s="22">
        <f t="shared" si="111"/>
        <v>95</v>
      </c>
      <c r="AU256" s="22">
        <f t="shared" si="111"/>
        <v>96</v>
      </c>
      <c r="AV256" s="22">
        <f t="shared" si="111"/>
        <v>97</v>
      </c>
      <c r="AW256" s="22">
        <f t="shared" si="111"/>
        <v>98</v>
      </c>
      <c r="AX256" s="22">
        <f t="shared" si="111"/>
        <v>99</v>
      </c>
      <c r="AY256" s="22">
        <f t="shared" si="111"/>
        <v>100</v>
      </c>
      <c r="AZ256" s="26"/>
      <c r="BA256" s="26"/>
      <c r="BB256" s="26"/>
      <c r="BC256" s="26"/>
      <c r="BD256" s="26"/>
    </row>
    <row r="257" spans="1:80" x14ac:dyDescent="0.2">
      <c r="A257" s="23">
        <v>1.5E-3</v>
      </c>
      <c r="B257" s="23">
        <v>1.5E-3</v>
      </c>
      <c r="C257" s="23">
        <v>1.5E-3</v>
      </c>
      <c r="D257" s="23">
        <v>1.5E-3</v>
      </c>
      <c r="E257" s="23">
        <v>1.5E-3</v>
      </c>
      <c r="F257" s="23">
        <v>2E-3</v>
      </c>
      <c r="G257" s="23">
        <v>2E-3</v>
      </c>
      <c r="H257" s="23">
        <v>2E-3</v>
      </c>
      <c r="I257" s="23">
        <v>2E-3</v>
      </c>
      <c r="J257" s="23">
        <v>2E-3</v>
      </c>
      <c r="K257" s="23">
        <v>2.5000000000000001E-3</v>
      </c>
      <c r="L257" s="23">
        <v>2.5000000000000001E-3</v>
      </c>
      <c r="M257" s="23">
        <v>2.5000000000000001E-3</v>
      </c>
      <c r="N257" s="23">
        <v>2.5000000000000001E-3</v>
      </c>
      <c r="O257" s="23">
        <v>2.5000000000000001E-3</v>
      </c>
      <c r="P257" s="23">
        <v>3.0000000000000001E-3</v>
      </c>
      <c r="Q257" s="23">
        <v>3.0000000000000001E-3</v>
      </c>
      <c r="R257" s="23">
        <v>3.0000000000000001E-3</v>
      </c>
      <c r="S257" s="23">
        <v>3.0000000000000001E-3</v>
      </c>
      <c r="T257" s="23">
        <v>3.0000000000000001E-3</v>
      </c>
      <c r="U257" s="23">
        <v>3.5000000000000001E-3</v>
      </c>
      <c r="V257" s="23">
        <v>3.5000000000000001E-3</v>
      </c>
      <c r="W257" s="23">
        <v>3.5000000000000001E-3</v>
      </c>
      <c r="X257" s="23">
        <v>3.5000000000000001E-3</v>
      </c>
      <c r="Y257" s="23">
        <v>3.5000000000000001E-3</v>
      </c>
      <c r="Z257" s="23">
        <v>4.0000000000000001E-3</v>
      </c>
      <c r="AA257" s="23">
        <v>4.0000000000000001E-3</v>
      </c>
      <c r="AB257" s="23">
        <v>4.0000000000000001E-3</v>
      </c>
      <c r="AC257" s="23">
        <v>4.0000000000000001E-3</v>
      </c>
      <c r="AD257" s="23">
        <v>4.0000000000000001E-3</v>
      </c>
      <c r="AE257" s="23">
        <v>4.4999999999999997E-3</v>
      </c>
      <c r="AF257" s="23">
        <v>4.4999999999999997E-3</v>
      </c>
      <c r="AG257" s="23">
        <v>4.4999999999999997E-3</v>
      </c>
      <c r="AH257" s="23">
        <v>4.4999999999999997E-3</v>
      </c>
      <c r="AI257" s="23">
        <v>4.4999999999999997E-3</v>
      </c>
      <c r="AJ257" s="23">
        <v>4.4999999999999997E-3</v>
      </c>
      <c r="AK257" s="23">
        <v>4.4999999999999997E-3</v>
      </c>
      <c r="AL257" s="23">
        <v>4.4999999999999997E-3</v>
      </c>
      <c r="AM257" s="23">
        <v>4.4999999999999997E-3</v>
      </c>
      <c r="AN257" s="23">
        <v>4.4999999999999997E-3</v>
      </c>
      <c r="AO257" s="23">
        <v>4.4999999999999997E-3</v>
      </c>
      <c r="AP257" s="23">
        <v>4.4999999999999997E-3</v>
      </c>
      <c r="AQ257" s="23">
        <v>4.4999999999999997E-3</v>
      </c>
      <c r="AR257" s="23">
        <v>4.4999999999999997E-3</v>
      </c>
      <c r="AS257" s="23">
        <v>4.4999999999999997E-3</v>
      </c>
      <c r="AT257" s="23">
        <v>4.4999999999999997E-3</v>
      </c>
      <c r="AU257" s="23">
        <v>4.4999999999999997E-3</v>
      </c>
      <c r="AV257" s="23">
        <v>4.4999999999999997E-3</v>
      </c>
      <c r="AW257" s="23">
        <v>4.4999999999999997E-3</v>
      </c>
      <c r="AX257" s="23">
        <v>4.4999999999999997E-3</v>
      </c>
      <c r="AY257" s="23">
        <v>4.4999999999999997E-3</v>
      </c>
      <c r="AZ257" s="25"/>
      <c r="BA257" s="25"/>
      <c r="BB257" s="25"/>
      <c r="BC257" s="25"/>
      <c r="BD257" s="25"/>
    </row>
    <row r="258" spans="1:80" s="28" customFormat="1" x14ac:dyDescent="0.2"/>
    <row r="259" spans="1:80" s="24" customFormat="1" x14ac:dyDescent="0.2">
      <c r="A259" s="24" t="s">
        <v>299</v>
      </c>
    </row>
    <row r="260" spans="1:80" x14ac:dyDescent="0.2">
      <c r="A260" s="22">
        <v>21</v>
      </c>
      <c r="B260" s="22">
        <v>22</v>
      </c>
      <c r="C260" s="22">
        <v>23</v>
      </c>
      <c r="D260" s="22">
        <v>24</v>
      </c>
      <c r="E260" s="22">
        <v>25</v>
      </c>
      <c r="F260" s="22">
        <v>26</v>
      </c>
      <c r="G260" s="22">
        <v>27</v>
      </c>
      <c r="H260" s="22">
        <v>28</v>
      </c>
      <c r="I260" s="22">
        <v>29</v>
      </c>
      <c r="J260" s="22">
        <v>30</v>
      </c>
      <c r="K260" s="22">
        <v>31</v>
      </c>
      <c r="L260" s="22">
        <v>32</v>
      </c>
      <c r="M260" s="22">
        <v>33</v>
      </c>
      <c r="N260" s="22">
        <v>34</v>
      </c>
      <c r="O260" s="22">
        <v>35</v>
      </c>
      <c r="P260" s="22">
        <v>36</v>
      </c>
      <c r="Q260" s="22">
        <v>37</v>
      </c>
      <c r="R260" s="22">
        <v>38</v>
      </c>
      <c r="S260" s="22">
        <v>39</v>
      </c>
      <c r="T260" s="22">
        <v>40</v>
      </c>
      <c r="U260" s="22">
        <v>41</v>
      </c>
      <c r="V260" s="22">
        <v>42</v>
      </c>
      <c r="W260" s="22">
        <v>43</v>
      </c>
      <c r="X260" s="22">
        <v>44</v>
      </c>
      <c r="Y260" s="22">
        <v>45</v>
      </c>
      <c r="Z260" s="22">
        <v>46</v>
      </c>
      <c r="AA260" s="22">
        <v>47</v>
      </c>
      <c r="AB260" s="22">
        <v>48</v>
      </c>
      <c r="AC260" s="22">
        <v>49</v>
      </c>
      <c r="AD260" s="22">
        <v>50</v>
      </c>
      <c r="AE260" s="22">
        <v>51</v>
      </c>
      <c r="AF260" s="22">
        <v>52</v>
      </c>
      <c r="AG260" s="22">
        <v>53</v>
      </c>
      <c r="AH260" s="22">
        <v>54</v>
      </c>
      <c r="AI260" s="22">
        <v>55</v>
      </c>
      <c r="AJ260" s="22">
        <v>56</v>
      </c>
      <c r="AK260" s="22">
        <v>57</v>
      </c>
      <c r="AL260" s="22">
        <v>58</v>
      </c>
      <c r="AM260" s="22">
        <v>59</v>
      </c>
      <c r="AN260" s="22">
        <v>60</v>
      </c>
      <c r="AO260" s="22">
        <v>61</v>
      </c>
      <c r="AP260" s="22">
        <v>62</v>
      </c>
      <c r="AQ260" s="22">
        <v>63</v>
      </c>
      <c r="AR260" s="22">
        <v>64</v>
      </c>
      <c r="AS260" s="22">
        <v>65</v>
      </c>
      <c r="AT260" s="22">
        <v>66</v>
      </c>
      <c r="AU260" s="22">
        <v>67</v>
      </c>
      <c r="AV260" s="22">
        <v>68</v>
      </c>
      <c r="AW260" s="22">
        <v>69</v>
      </c>
      <c r="AX260" s="22">
        <v>70</v>
      </c>
      <c r="AY260" s="22">
        <v>71</v>
      </c>
      <c r="AZ260" s="22">
        <v>72</v>
      </c>
      <c r="BA260" s="22">
        <v>73</v>
      </c>
      <c r="BB260" s="22">
        <v>74</v>
      </c>
      <c r="BC260" s="22">
        <v>75</v>
      </c>
      <c r="BD260" s="22">
        <v>76</v>
      </c>
      <c r="BE260" s="22">
        <v>77</v>
      </c>
      <c r="BF260" s="22">
        <v>78</v>
      </c>
      <c r="BG260" s="22">
        <v>79</v>
      </c>
      <c r="BH260" s="22">
        <v>80</v>
      </c>
      <c r="BI260" s="22">
        <v>81</v>
      </c>
      <c r="BJ260" s="22">
        <v>82</v>
      </c>
      <c r="BK260" s="22">
        <v>83</v>
      </c>
      <c r="BL260" s="22">
        <v>84</v>
      </c>
      <c r="BM260" s="22">
        <v>85</v>
      </c>
      <c r="BN260" s="22">
        <v>86</v>
      </c>
      <c r="BO260" s="22">
        <v>87</v>
      </c>
      <c r="BP260" s="22">
        <v>88</v>
      </c>
      <c r="BQ260" s="22">
        <v>89</v>
      </c>
      <c r="BR260" s="22">
        <v>90</v>
      </c>
      <c r="BS260" s="22">
        <v>91</v>
      </c>
      <c r="BT260" s="22">
        <v>92</v>
      </c>
      <c r="BU260" s="22">
        <v>93</v>
      </c>
      <c r="BV260" s="22">
        <v>94</v>
      </c>
      <c r="BW260" s="22">
        <v>95</v>
      </c>
      <c r="BX260" s="22">
        <v>96</v>
      </c>
      <c r="BY260" s="22">
        <v>97</v>
      </c>
      <c r="BZ260" s="22">
        <v>98</v>
      </c>
      <c r="CA260" s="22">
        <v>99</v>
      </c>
      <c r="CB260" s="22">
        <v>100</v>
      </c>
    </row>
    <row r="261" spans="1:80" x14ac:dyDescent="0.2">
      <c r="A261" s="23">
        <v>2.5000000000000001E-2</v>
      </c>
      <c r="B261" s="23">
        <v>2.5000000000000001E-2</v>
      </c>
      <c r="C261" s="23">
        <v>2.5000000000000001E-2</v>
      </c>
      <c r="D261" s="23">
        <v>2.5000000000000001E-2</v>
      </c>
      <c r="E261" s="23">
        <v>2.5000000000000001E-2</v>
      </c>
      <c r="F261" s="23">
        <v>2.5000000000000001E-2</v>
      </c>
      <c r="G261" s="23">
        <v>2.5000000000000001E-2</v>
      </c>
      <c r="H261" s="23">
        <v>2.5000000000000001E-2</v>
      </c>
      <c r="I261" s="23">
        <v>2.5000000000000001E-2</v>
      </c>
      <c r="J261" s="23">
        <v>2.5000000000000001E-2</v>
      </c>
      <c r="K261" s="23">
        <v>2.5000000000000001E-2</v>
      </c>
      <c r="L261" s="23">
        <v>2.5000000000000001E-2</v>
      </c>
      <c r="M261" s="23">
        <v>2.5000000000000001E-2</v>
      </c>
      <c r="N261" s="23">
        <v>2.5000000000000001E-2</v>
      </c>
      <c r="O261" s="23">
        <v>2.5000000000000001E-2</v>
      </c>
      <c r="P261" s="23">
        <v>2.5000000000000001E-2</v>
      </c>
      <c r="Q261" s="23">
        <v>2.5000000000000001E-2</v>
      </c>
      <c r="R261" s="23">
        <v>2.5000000000000001E-2</v>
      </c>
      <c r="S261" s="23">
        <v>2.5000000000000001E-2</v>
      </c>
      <c r="T261" s="23">
        <v>2.5000000000000001E-2</v>
      </c>
      <c r="U261" s="23">
        <v>2.5000000000000001E-2</v>
      </c>
      <c r="V261" s="23">
        <v>2.5000000000000001E-2</v>
      </c>
      <c r="W261" s="23">
        <v>2.5000000000000001E-2</v>
      </c>
      <c r="X261" s="23">
        <v>2.5000000000000001E-2</v>
      </c>
      <c r="Y261" s="23">
        <v>3.5000000000000003E-2</v>
      </c>
      <c r="Z261" s="23">
        <v>3.5999999999999997E-2</v>
      </c>
      <c r="AA261" s="23">
        <v>3.6999999999999998E-2</v>
      </c>
      <c r="AB261" s="23">
        <v>3.7999999999999999E-2</v>
      </c>
      <c r="AC261" s="23">
        <v>3.9E-2</v>
      </c>
      <c r="AD261" s="23">
        <v>4.2500000000000003E-2</v>
      </c>
      <c r="AE261" s="23">
        <v>4.3999999999999997E-2</v>
      </c>
      <c r="AF261" s="23">
        <v>4.5499999999999999E-2</v>
      </c>
      <c r="AG261" s="23">
        <v>4.7E-2</v>
      </c>
      <c r="AH261" s="23">
        <v>4.8500000000000001E-2</v>
      </c>
      <c r="AI261" s="23">
        <v>0.05</v>
      </c>
      <c r="AJ261" s="23">
        <v>5.0999999999999997E-2</v>
      </c>
      <c r="AK261" s="23">
        <v>5.1999999999999998E-2</v>
      </c>
      <c r="AL261" s="23">
        <v>5.2999999999999999E-2</v>
      </c>
      <c r="AM261" s="23">
        <v>5.3999999999999999E-2</v>
      </c>
      <c r="AN261" s="23">
        <v>5.5E-2</v>
      </c>
      <c r="AO261" s="23">
        <v>5.6500000000000002E-2</v>
      </c>
      <c r="AP261" s="23">
        <v>5.8000000000000003E-2</v>
      </c>
      <c r="AQ261" s="23">
        <v>5.9499999999999997E-2</v>
      </c>
      <c r="AR261" s="23">
        <v>6.0999999999999999E-2</v>
      </c>
      <c r="AS261" s="23">
        <v>6.25E-2</v>
      </c>
      <c r="AT261" s="23">
        <v>6.3E-2</v>
      </c>
      <c r="AU261" s="23">
        <v>6.3500000000000001E-2</v>
      </c>
      <c r="AV261" s="23">
        <v>6.4000000000000001E-2</v>
      </c>
      <c r="AW261" s="23">
        <v>6.4500000000000002E-2</v>
      </c>
      <c r="AX261" s="23">
        <v>6.5000000000000002E-2</v>
      </c>
      <c r="AY261" s="23">
        <v>6.6000000000000003E-2</v>
      </c>
      <c r="AZ261" s="23">
        <v>6.7000000000000004E-2</v>
      </c>
      <c r="BA261" s="23">
        <v>6.8000000000000005E-2</v>
      </c>
      <c r="BB261" s="23">
        <v>6.9000000000000006E-2</v>
      </c>
      <c r="BC261" s="23">
        <v>7.0000000000000007E-2</v>
      </c>
      <c r="BD261" s="23">
        <v>7.0499999999999993E-2</v>
      </c>
      <c r="BE261" s="23">
        <v>7.0999999999999994E-2</v>
      </c>
      <c r="BF261" s="23">
        <v>7.1499999999999994E-2</v>
      </c>
      <c r="BG261" s="23">
        <v>7.1999999999999995E-2</v>
      </c>
      <c r="BH261" s="23">
        <v>7.2499999999999995E-2</v>
      </c>
      <c r="BI261" s="23">
        <v>7.2499999999999995E-2</v>
      </c>
      <c r="BJ261" s="23">
        <v>7.2499999999999995E-2</v>
      </c>
      <c r="BK261" s="23">
        <v>7.2499999999999995E-2</v>
      </c>
      <c r="BL261" s="23">
        <v>7.2499999999999995E-2</v>
      </c>
      <c r="BM261" s="23">
        <v>7.2499999999999995E-2</v>
      </c>
      <c r="BN261" s="23">
        <v>7.2499999999999995E-2</v>
      </c>
      <c r="BO261" s="23">
        <v>7.2499999999999995E-2</v>
      </c>
      <c r="BP261" s="23">
        <v>7.2499999999999995E-2</v>
      </c>
      <c r="BQ261" s="23">
        <v>7.2499999999999995E-2</v>
      </c>
      <c r="BR261" s="23">
        <v>7.2499999999999995E-2</v>
      </c>
      <c r="BS261" s="23">
        <v>7.2499999999999995E-2</v>
      </c>
      <c r="BT261" s="23">
        <v>7.2499999999999995E-2</v>
      </c>
      <c r="BU261" s="23">
        <v>7.2499999999999995E-2</v>
      </c>
      <c r="BV261" s="23">
        <v>7.2499999999999995E-2</v>
      </c>
      <c r="BW261" s="23">
        <v>7.2499999999999995E-2</v>
      </c>
      <c r="BX261" s="23">
        <v>7.2499999999999995E-2</v>
      </c>
      <c r="BY261" s="23">
        <v>7.2499999999999995E-2</v>
      </c>
      <c r="BZ261" s="23">
        <v>7.2499999999999995E-2</v>
      </c>
      <c r="CA261" s="23">
        <v>7.2499999999999995E-2</v>
      </c>
      <c r="CB261" s="23">
        <v>7.2499999999999995E-2</v>
      </c>
    </row>
    <row r="262" spans="1:80" x14ac:dyDescent="0.2">
      <c r="A262" s="22">
        <v>21</v>
      </c>
      <c r="B262" s="22">
        <v>22</v>
      </c>
      <c r="C262" s="22">
        <v>23</v>
      </c>
      <c r="D262" s="22">
        <v>24</v>
      </c>
      <c r="E262" s="22">
        <v>25</v>
      </c>
      <c r="F262" s="22">
        <v>26</v>
      </c>
      <c r="G262" s="22">
        <v>27</v>
      </c>
      <c r="H262" s="22">
        <v>28</v>
      </c>
      <c r="I262" s="22">
        <v>29</v>
      </c>
      <c r="J262" s="22">
        <v>30</v>
      </c>
      <c r="K262" s="22">
        <v>31</v>
      </c>
      <c r="L262" s="22">
        <v>32</v>
      </c>
      <c r="M262" s="22">
        <v>33</v>
      </c>
      <c r="N262" s="22">
        <v>34</v>
      </c>
      <c r="O262" s="22">
        <v>35</v>
      </c>
      <c r="P262" s="22">
        <v>36</v>
      </c>
      <c r="Q262" s="22">
        <v>37</v>
      </c>
      <c r="R262" s="22">
        <v>38</v>
      </c>
      <c r="S262" s="22">
        <v>39</v>
      </c>
      <c r="T262" s="22">
        <v>40</v>
      </c>
      <c r="U262" s="22">
        <v>41</v>
      </c>
      <c r="V262" s="22">
        <v>42</v>
      </c>
      <c r="W262" s="22">
        <v>43</v>
      </c>
      <c r="X262" s="22">
        <v>44</v>
      </c>
      <c r="Y262" s="22">
        <v>45</v>
      </c>
      <c r="Z262" s="22">
        <v>46</v>
      </c>
      <c r="AA262" s="22">
        <v>47</v>
      </c>
      <c r="AB262" s="22">
        <v>48</v>
      </c>
      <c r="AC262" s="22">
        <v>49</v>
      </c>
      <c r="AD262" s="22">
        <v>50</v>
      </c>
      <c r="AE262" s="22">
        <v>51</v>
      </c>
      <c r="AF262" s="22">
        <v>52</v>
      </c>
      <c r="AG262" s="22">
        <v>53</v>
      </c>
      <c r="AH262" s="22">
        <v>54</v>
      </c>
      <c r="AI262" s="22">
        <v>55</v>
      </c>
      <c r="AJ262" s="22">
        <v>56</v>
      </c>
      <c r="AK262" s="22">
        <v>57</v>
      </c>
      <c r="AL262" s="22">
        <v>58</v>
      </c>
      <c r="AM262" s="22">
        <v>59</v>
      </c>
      <c r="AN262" s="22">
        <v>60</v>
      </c>
      <c r="AO262" s="22">
        <v>61</v>
      </c>
      <c r="AP262" s="22">
        <v>62</v>
      </c>
      <c r="AQ262" s="22">
        <v>63</v>
      </c>
      <c r="AR262" s="22">
        <v>64</v>
      </c>
      <c r="AS262" s="22">
        <v>65</v>
      </c>
      <c r="AT262" s="22">
        <v>66</v>
      </c>
      <c r="AU262" s="22">
        <v>67</v>
      </c>
      <c r="AV262" s="22">
        <v>68</v>
      </c>
      <c r="AW262" s="22">
        <v>69</v>
      </c>
      <c r="AX262" s="22">
        <v>70</v>
      </c>
      <c r="AY262" s="22">
        <v>71</v>
      </c>
      <c r="AZ262" s="22">
        <v>72</v>
      </c>
      <c r="BA262" s="22">
        <v>73</v>
      </c>
      <c r="BB262" s="22">
        <v>74</v>
      </c>
      <c r="BC262" s="22">
        <v>75</v>
      </c>
      <c r="BD262" s="22">
        <v>76</v>
      </c>
      <c r="BE262" s="22">
        <v>77</v>
      </c>
      <c r="BF262" s="22">
        <v>78</v>
      </c>
      <c r="BG262" s="22">
        <v>79</v>
      </c>
      <c r="BH262" s="22">
        <v>80</v>
      </c>
      <c r="BI262" s="22">
        <v>81</v>
      </c>
      <c r="BJ262" s="22">
        <v>82</v>
      </c>
      <c r="BK262" s="22">
        <v>83</v>
      </c>
      <c r="BL262" s="22">
        <v>84</v>
      </c>
      <c r="BM262" s="22">
        <v>85</v>
      </c>
      <c r="BN262" s="22">
        <v>86</v>
      </c>
      <c r="BO262" s="22">
        <v>87</v>
      </c>
      <c r="BP262" s="22">
        <v>88</v>
      </c>
      <c r="BQ262" s="22">
        <v>89</v>
      </c>
      <c r="BR262" s="22">
        <v>90</v>
      </c>
      <c r="BS262" s="22">
        <v>91</v>
      </c>
      <c r="BT262" s="22">
        <v>92</v>
      </c>
      <c r="BU262" s="22">
        <v>93</v>
      </c>
      <c r="BV262" s="22">
        <v>94</v>
      </c>
      <c r="BW262" s="22">
        <v>95</v>
      </c>
      <c r="BX262" s="22">
        <v>96</v>
      </c>
      <c r="BY262" s="22">
        <v>97</v>
      </c>
      <c r="BZ262" s="22">
        <v>98</v>
      </c>
      <c r="CA262" s="22">
        <v>99</v>
      </c>
      <c r="CB262" s="22">
        <v>100</v>
      </c>
    </row>
    <row r="263" spans="1:80" x14ac:dyDescent="0.2">
      <c r="A263" s="23">
        <v>4.0000000000000001E-3</v>
      </c>
      <c r="B263" s="23">
        <v>4.0000000000000001E-3</v>
      </c>
      <c r="C263" s="23">
        <v>4.0000000000000001E-3</v>
      </c>
      <c r="D263" s="23">
        <v>4.0000000000000001E-3</v>
      </c>
      <c r="E263" s="23">
        <v>4.0000000000000001E-3</v>
      </c>
      <c r="F263" s="23">
        <v>4.0000000000000001E-3</v>
      </c>
      <c r="G263" s="23">
        <v>4.0000000000000001E-3</v>
      </c>
      <c r="H263" s="23">
        <v>4.0000000000000001E-3</v>
      </c>
      <c r="I263" s="23">
        <v>4.0000000000000001E-3</v>
      </c>
      <c r="J263" s="23">
        <v>4.0000000000000001E-3</v>
      </c>
      <c r="K263" s="23">
        <v>4.0000000000000001E-3</v>
      </c>
      <c r="L263" s="23">
        <v>4.0000000000000001E-3</v>
      </c>
      <c r="M263" s="23">
        <v>4.0000000000000001E-3</v>
      </c>
      <c r="N263" s="23">
        <v>4.0000000000000001E-3</v>
      </c>
      <c r="O263" s="23">
        <v>4.0000000000000001E-3</v>
      </c>
      <c r="P263" s="23">
        <v>4.0000000000000001E-3</v>
      </c>
      <c r="Q263" s="23">
        <v>4.0000000000000001E-3</v>
      </c>
      <c r="R263" s="23">
        <v>4.0000000000000001E-3</v>
      </c>
      <c r="S263" s="23">
        <v>4.0000000000000001E-3</v>
      </c>
      <c r="T263" s="23">
        <v>4.0000000000000001E-3</v>
      </c>
      <c r="U263" s="23">
        <v>4.0000000000000001E-3</v>
      </c>
      <c r="V263" s="23">
        <v>4.0000000000000001E-3</v>
      </c>
      <c r="W263" s="23">
        <v>4.0000000000000001E-3</v>
      </c>
      <c r="X263" s="23">
        <v>4.0000000000000001E-3</v>
      </c>
      <c r="Y263" s="23">
        <v>4.0000000000000001E-3</v>
      </c>
      <c r="Z263" s="23">
        <v>4.0000000000000001E-3</v>
      </c>
      <c r="AA263" s="23">
        <v>4.0000000000000001E-3</v>
      </c>
      <c r="AB263" s="23">
        <v>4.0000000000000001E-3</v>
      </c>
      <c r="AC263" s="23">
        <v>4.0000000000000001E-3</v>
      </c>
      <c r="AD263" s="23">
        <v>4.0000000000000001E-3</v>
      </c>
      <c r="AE263" s="23">
        <v>4.0000000000000001E-3</v>
      </c>
      <c r="AF263" s="23">
        <v>4.0000000000000001E-3</v>
      </c>
      <c r="AG263" s="23">
        <v>4.0000000000000001E-3</v>
      </c>
      <c r="AH263" s="23">
        <v>4.0000000000000001E-3</v>
      </c>
      <c r="AI263" s="23">
        <v>4.0000000000000001E-3</v>
      </c>
      <c r="AJ263" s="23">
        <v>4.0000000000000001E-3</v>
      </c>
      <c r="AK263" s="23">
        <v>4.0000000000000001E-3</v>
      </c>
      <c r="AL263" s="23">
        <v>4.0000000000000001E-3</v>
      </c>
      <c r="AM263" s="23">
        <v>4.0000000000000001E-3</v>
      </c>
      <c r="AN263" s="23">
        <v>4.0000000000000001E-3</v>
      </c>
      <c r="AO263" s="23">
        <v>4.0000000000000001E-3</v>
      </c>
      <c r="AP263" s="23">
        <v>4.0000000000000001E-3</v>
      </c>
      <c r="AQ263" s="23">
        <v>4.0000000000000001E-3</v>
      </c>
      <c r="AR263" s="23">
        <v>4.0000000000000001E-3</v>
      </c>
      <c r="AS263" s="23">
        <v>4.0000000000000001E-3</v>
      </c>
      <c r="AT263" s="23">
        <v>4.0000000000000001E-3</v>
      </c>
      <c r="AU263" s="23">
        <v>4.0000000000000001E-3</v>
      </c>
      <c r="AV263" s="23">
        <v>4.0000000000000001E-3</v>
      </c>
      <c r="AW263" s="23">
        <v>4.0000000000000001E-3</v>
      </c>
      <c r="AX263" s="23">
        <v>4.0000000000000001E-3</v>
      </c>
      <c r="AY263" s="23">
        <v>4.0000000000000001E-3</v>
      </c>
      <c r="AZ263" s="23">
        <v>4.0000000000000001E-3</v>
      </c>
      <c r="BA263" s="23">
        <v>4.0000000000000001E-3</v>
      </c>
      <c r="BB263" s="23">
        <v>4.0000000000000001E-3</v>
      </c>
      <c r="BC263" s="23">
        <v>4.0000000000000001E-3</v>
      </c>
      <c r="BD263" s="23">
        <v>4.0000000000000001E-3</v>
      </c>
      <c r="BE263" s="23">
        <v>4.0000000000000001E-3</v>
      </c>
      <c r="BF263" s="23">
        <v>4.0000000000000001E-3</v>
      </c>
      <c r="BG263" s="23">
        <v>4.0000000000000001E-3</v>
      </c>
      <c r="BH263" s="23">
        <v>4.0000000000000001E-3</v>
      </c>
      <c r="BI263" s="23">
        <v>4.0000000000000001E-3</v>
      </c>
      <c r="BJ263" s="23">
        <v>4.0000000000000001E-3</v>
      </c>
      <c r="BK263" s="23">
        <v>4.0000000000000001E-3</v>
      </c>
      <c r="BL263" s="23">
        <v>4.0000000000000001E-3</v>
      </c>
      <c r="BM263" s="23">
        <v>4.0000000000000001E-3</v>
      </c>
      <c r="BN263" s="23">
        <v>4.0000000000000001E-3</v>
      </c>
      <c r="BO263" s="23">
        <v>4.0000000000000001E-3</v>
      </c>
      <c r="BP263" s="23">
        <v>4.0000000000000001E-3</v>
      </c>
      <c r="BQ263" s="23">
        <v>4.0000000000000001E-3</v>
      </c>
      <c r="BR263" s="23">
        <v>4.0000000000000001E-3</v>
      </c>
      <c r="BS263" s="23">
        <v>4.0000000000000001E-3</v>
      </c>
      <c r="BT263" s="23">
        <v>4.0000000000000001E-3</v>
      </c>
      <c r="BU263" s="23">
        <v>4.0000000000000001E-3</v>
      </c>
      <c r="BV263" s="23">
        <v>4.0000000000000001E-3</v>
      </c>
      <c r="BW263" s="23">
        <v>4.0000000000000001E-3</v>
      </c>
      <c r="BX263" s="23">
        <v>4.0000000000000001E-3</v>
      </c>
      <c r="BY263" s="23">
        <v>4.0000000000000001E-3</v>
      </c>
      <c r="BZ263" s="23">
        <v>4.0000000000000001E-3</v>
      </c>
      <c r="CA263" s="23">
        <v>4.0000000000000001E-3</v>
      </c>
      <c r="CB263" s="23">
        <v>4.0000000000000001E-3</v>
      </c>
    </row>
    <row r="264" spans="1:80" s="28" customFormat="1" x14ac:dyDescent="0.2"/>
    <row r="265" spans="1:80" s="461" customFormat="1" x14ac:dyDescent="0.2">
      <c r="A265" s="461" t="s">
        <v>373</v>
      </c>
    </row>
    <row r="266" spans="1:80" s="26" customFormat="1" x14ac:dyDescent="0.2">
      <c r="A266" s="22">
        <v>50</v>
      </c>
      <c r="B266" s="22">
        <v>51</v>
      </c>
      <c r="C266" s="22">
        <v>52</v>
      </c>
      <c r="D266" s="22">
        <v>53</v>
      </c>
      <c r="E266" s="22">
        <v>54</v>
      </c>
      <c r="F266" s="22">
        <v>55</v>
      </c>
      <c r="G266" s="22">
        <v>56</v>
      </c>
      <c r="H266" s="22">
        <v>57</v>
      </c>
      <c r="I266" s="22">
        <v>58</v>
      </c>
      <c r="J266" s="22">
        <v>59</v>
      </c>
      <c r="K266" s="22">
        <v>60</v>
      </c>
      <c r="L266" s="22">
        <v>61</v>
      </c>
      <c r="M266" s="22">
        <v>62</v>
      </c>
      <c r="N266" s="22">
        <v>63</v>
      </c>
      <c r="O266" s="22">
        <v>64</v>
      </c>
      <c r="P266" s="22">
        <v>65</v>
      </c>
      <c r="Q266" s="22">
        <v>66</v>
      </c>
      <c r="R266" s="22">
        <v>67</v>
      </c>
      <c r="S266" s="22">
        <v>68</v>
      </c>
      <c r="T266" s="22">
        <v>69</v>
      </c>
      <c r="U266" s="22">
        <v>70</v>
      </c>
      <c r="V266" s="22">
        <v>71</v>
      </c>
      <c r="W266" s="22">
        <v>72</v>
      </c>
      <c r="X266" s="22">
        <v>73</v>
      </c>
      <c r="Y266" s="22">
        <v>74</v>
      </c>
      <c r="Z266" s="22">
        <v>75</v>
      </c>
      <c r="AA266" s="22">
        <v>76</v>
      </c>
      <c r="AB266" s="22">
        <v>77</v>
      </c>
      <c r="AC266" s="22">
        <v>78</v>
      </c>
      <c r="AD266" s="22">
        <v>79</v>
      </c>
      <c r="AE266" s="22">
        <v>80</v>
      </c>
      <c r="AF266" s="22">
        <v>81</v>
      </c>
      <c r="AG266" s="22">
        <v>82</v>
      </c>
      <c r="AH266" s="22">
        <v>83</v>
      </c>
      <c r="AI266" s="22">
        <v>84</v>
      </c>
      <c r="AJ266" s="22">
        <v>85</v>
      </c>
      <c r="AK266" s="22">
        <v>86</v>
      </c>
      <c r="AL266" s="22">
        <v>87</v>
      </c>
      <c r="AM266" s="22">
        <v>88</v>
      </c>
      <c r="AN266" s="22">
        <v>89</v>
      </c>
      <c r="AO266" s="22">
        <v>90</v>
      </c>
      <c r="AP266" s="22">
        <v>91</v>
      </c>
      <c r="AQ266" s="22">
        <v>92</v>
      </c>
      <c r="AR266" s="22">
        <v>93</v>
      </c>
      <c r="AS266" s="22">
        <v>94</v>
      </c>
      <c r="AT266" s="22">
        <v>95</v>
      </c>
      <c r="AU266" s="22">
        <v>96</v>
      </c>
      <c r="AV266" s="22">
        <v>97</v>
      </c>
      <c r="AW266" s="22">
        <v>98</v>
      </c>
      <c r="AX266" s="22">
        <v>99</v>
      </c>
      <c r="AY266" s="22">
        <v>100</v>
      </c>
    </row>
    <row r="267" spans="1:80" x14ac:dyDescent="0.2">
      <c r="A267" s="47">
        <v>5.1499999999999997E-2</v>
      </c>
      <c r="B267" s="47">
        <v>5.1499999999999997E-2</v>
      </c>
      <c r="C267" s="47">
        <v>5.1499999999999997E-2</v>
      </c>
      <c r="D267" s="47">
        <v>5.1499999999999997E-2</v>
      </c>
      <c r="E267" s="47">
        <v>5.1499999999999997E-2</v>
      </c>
      <c r="F267" s="47">
        <v>5.1499999999999997E-2</v>
      </c>
      <c r="G267" s="47">
        <v>5.2999999999999999E-2</v>
      </c>
      <c r="H267" s="47">
        <v>5.3999999999999999E-2</v>
      </c>
      <c r="I267" s="47">
        <v>5.5500000000000001E-2</v>
      </c>
      <c r="J267" s="47">
        <v>5.6500000000000002E-2</v>
      </c>
      <c r="K267" s="47">
        <v>5.8000000000000003E-2</v>
      </c>
      <c r="L267" s="47">
        <v>5.9499999999999997E-2</v>
      </c>
      <c r="M267" s="47">
        <v>6.0499999999999998E-2</v>
      </c>
      <c r="N267" s="47">
        <v>6.1499999999999999E-2</v>
      </c>
      <c r="O267" s="47">
        <v>6.3E-2</v>
      </c>
      <c r="P267" s="47">
        <v>6.7500000000000004E-2</v>
      </c>
      <c r="Q267" s="47">
        <v>6.8500000000000005E-2</v>
      </c>
      <c r="R267" s="47">
        <v>6.9500000000000006E-2</v>
      </c>
      <c r="S267" s="47">
        <v>7.0999999999999994E-2</v>
      </c>
      <c r="T267" s="47">
        <v>7.1999999999999995E-2</v>
      </c>
      <c r="U267" s="47">
        <v>7.3999999999999996E-2</v>
      </c>
      <c r="V267" s="47">
        <v>7.4499999999999997E-2</v>
      </c>
      <c r="W267" s="47">
        <v>7.5999999999999998E-2</v>
      </c>
      <c r="X267" s="47">
        <v>7.6499999999999999E-2</v>
      </c>
      <c r="Y267" s="47">
        <v>7.85E-2</v>
      </c>
      <c r="Z267" s="47">
        <v>8.1000000000000003E-2</v>
      </c>
      <c r="AA267" s="47">
        <v>8.3500000000000005E-2</v>
      </c>
      <c r="AB267" s="47">
        <v>8.5999999999999993E-2</v>
      </c>
      <c r="AC267" s="47">
        <v>8.8499999999999995E-2</v>
      </c>
      <c r="AD267" s="47">
        <v>9.0999999999999998E-2</v>
      </c>
      <c r="AE267" s="47">
        <v>9.1999999999999998E-2</v>
      </c>
      <c r="AF267" s="47">
        <v>9.2999999999999999E-2</v>
      </c>
      <c r="AG267" s="47">
        <v>9.4E-2</v>
      </c>
      <c r="AH267" s="47">
        <v>9.5000000000000001E-2</v>
      </c>
      <c r="AI267" s="47">
        <v>9.6000000000000002E-2</v>
      </c>
      <c r="AJ267" s="47">
        <v>9.7000000000000003E-2</v>
      </c>
      <c r="AK267" s="47">
        <v>9.8500000000000004E-2</v>
      </c>
      <c r="AL267" s="47">
        <v>9.9500000000000005E-2</v>
      </c>
      <c r="AM267" s="47">
        <v>0.10050000000000001</v>
      </c>
      <c r="AN267" s="47">
        <v>0.10150000000000001</v>
      </c>
      <c r="AO267" s="47">
        <v>0.10299999999999999</v>
      </c>
      <c r="AP267" s="47">
        <v>0.10299999999999999</v>
      </c>
      <c r="AQ267" s="47">
        <v>0.10299999999999999</v>
      </c>
      <c r="AR267" s="47">
        <v>0.10299999999999999</v>
      </c>
      <c r="AS267" s="47">
        <v>0.10299999999999999</v>
      </c>
      <c r="AT267" s="47">
        <v>0.10299999999999999</v>
      </c>
      <c r="AU267" s="47">
        <v>0.10299999999999999</v>
      </c>
      <c r="AV267" s="47">
        <v>0.10299999999999999</v>
      </c>
      <c r="AW267" s="47">
        <v>0.10299999999999999</v>
      </c>
      <c r="AX267" s="47">
        <v>0.10299999999999999</v>
      </c>
      <c r="AY267" s="47">
        <v>0.10299999999999999</v>
      </c>
    </row>
    <row r="268" spans="1:80" s="28" customFormat="1" x14ac:dyDescent="0.2">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c r="AY268" s="29"/>
    </row>
    <row r="269" spans="1:80" s="461" customFormat="1" x14ac:dyDescent="0.2">
      <c r="A269" s="461" t="s">
        <v>374</v>
      </c>
    </row>
    <row r="270" spans="1:80" s="26" customFormat="1" x14ac:dyDescent="0.2">
      <c r="A270" s="22">
        <v>50</v>
      </c>
      <c r="B270" s="22">
        <v>51</v>
      </c>
      <c r="C270" s="22">
        <v>52</v>
      </c>
      <c r="D270" s="22">
        <v>53</v>
      </c>
      <c r="E270" s="22">
        <v>54</v>
      </c>
      <c r="F270" s="22">
        <v>55</v>
      </c>
      <c r="G270" s="22">
        <v>56</v>
      </c>
      <c r="H270" s="22">
        <v>57</v>
      </c>
      <c r="I270" s="22">
        <v>58</v>
      </c>
      <c r="J270" s="22">
        <v>59</v>
      </c>
      <c r="K270" s="22">
        <v>60</v>
      </c>
      <c r="L270" s="22">
        <v>61</v>
      </c>
      <c r="M270" s="22">
        <v>62</v>
      </c>
      <c r="N270" s="22">
        <v>63</v>
      </c>
      <c r="O270" s="22">
        <v>64</v>
      </c>
      <c r="P270" s="22">
        <v>65</v>
      </c>
      <c r="Q270" s="22">
        <v>66</v>
      </c>
      <c r="R270" s="22">
        <v>67</v>
      </c>
      <c r="S270" s="22">
        <v>68</v>
      </c>
      <c r="T270" s="22">
        <v>69</v>
      </c>
      <c r="U270" s="22">
        <v>70</v>
      </c>
      <c r="V270" s="22">
        <v>71</v>
      </c>
      <c r="W270" s="22">
        <v>72</v>
      </c>
      <c r="X270" s="22">
        <v>73</v>
      </c>
      <c r="Y270" s="22">
        <v>74</v>
      </c>
      <c r="Z270" s="22">
        <v>75</v>
      </c>
      <c r="AA270" s="22">
        <v>76</v>
      </c>
      <c r="AB270" s="22">
        <v>77</v>
      </c>
      <c r="AC270" s="22">
        <v>78</v>
      </c>
      <c r="AD270" s="22">
        <v>79</v>
      </c>
      <c r="AE270" s="22">
        <v>80</v>
      </c>
      <c r="AF270" s="22">
        <v>81</v>
      </c>
      <c r="AG270" s="22">
        <v>82</v>
      </c>
      <c r="AH270" s="22">
        <v>83</v>
      </c>
      <c r="AI270" s="22">
        <v>84</v>
      </c>
      <c r="AJ270" s="22">
        <v>85</v>
      </c>
      <c r="AK270" s="22">
        <v>86</v>
      </c>
      <c r="AL270" s="22">
        <v>87</v>
      </c>
      <c r="AM270" s="22">
        <v>88</v>
      </c>
      <c r="AN270" s="22">
        <v>89</v>
      </c>
      <c r="AO270" s="22">
        <v>90</v>
      </c>
      <c r="AP270" s="22">
        <v>91</v>
      </c>
      <c r="AQ270" s="22">
        <v>92</v>
      </c>
      <c r="AR270" s="22">
        <v>93</v>
      </c>
      <c r="AS270" s="22">
        <v>94</v>
      </c>
      <c r="AT270" s="22">
        <v>95</v>
      </c>
      <c r="AU270" s="22">
        <v>96</v>
      </c>
      <c r="AV270" s="22">
        <v>97</v>
      </c>
      <c r="AW270" s="22">
        <v>98</v>
      </c>
      <c r="AX270" s="22">
        <v>99</v>
      </c>
      <c r="AY270" s="22">
        <v>100</v>
      </c>
    </row>
    <row r="271" spans="1:80" x14ac:dyDescent="0.2">
      <c r="A271" s="47">
        <v>5.2999999999999999E-2</v>
      </c>
      <c r="B271" s="47">
        <v>5.2999999999999999E-2</v>
      </c>
      <c r="C271" s="47">
        <v>5.2999999999999999E-2</v>
      </c>
      <c r="D271" s="47">
        <v>5.3499999999999999E-2</v>
      </c>
      <c r="E271" s="47">
        <v>5.45E-2</v>
      </c>
      <c r="F271" s="47">
        <v>5.6000000000000001E-2</v>
      </c>
      <c r="G271" s="47">
        <v>5.6500000000000002E-2</v>
      </c>
      <c r="H271" s="47">
        <v>5.7500000000000002E-2</v>
      </c>
      <c r="I271" s="47">
        <v>5.8500000000000003E-2</v>
      </c>
      <c r="J271" s="47">
        <v>5.9499999999999997E-2</v>
      </c>
      <c r="K271" s="47">
        <v>6.1499999999999999E-2</v>
      </c>
      <c r="L271" s="47">
        <v>6.4000000000000001E-2</v>
      </c>
      <c r="M271" s="47">
        <v>6.5000000000000002E-2</v>
      </c>
      <c r="N271" s="47">
        <v>6.6500000000000004E-2</v>
      </c>
      <c r="O271" s="47">
        <v>6.7500000000000004E-2</v>
      </c>
      <c r="P271" s="47">
        <v>6.8500000000000005E-2</v>
      </c>
      <c r="Q271" s="47">
        <v>6.9500000000000006E-2</v>
      </c>
      <c r="R271" s="47">
        <v>7.0499999999999993E-2</v>
      </c>
      <c r="S271" s="47">
        <v>7.1499999999999994E-2</v>
      </c>
      <c r="T271" s="47">
        <v>7.2999999999999995E-2</v>
      </c>
      <c r="U271" s="47">
        <v>7.6499999999999999E-2</v>
      </c>
      <c r="V271" s="47">
        <v>7.6999999999999999E-2</v>
      </c>
      <c r="W271" s="47">
        <v>7.8E-2</v>
      </c>
      <c r="X271" s="47">
        <v>7.9500000000000001E-2</v>
      </c>
      <c r="Y271" s="47">
        <v>8.1000000000000003E-2</v>
      </c>
      <c r="Z271" s="47">
        <v>8.5000000000000006E-2</v>
      </c>
      <c r="AA271" s="47">
        <v>8.6499999999999994E-2</v>
      </c>
      <c r="AB271" s="47">
        <v>8.6999999999999994E-2</v>
      </c>
      <c r="AC271" s="47">
        <v>8.8999999999999996E-2</v>
      </c>
      <c r="AD271" s="47">
        <v>9.0999999999999998E-2</v>
      </c>
      <c r="AE271" s="47">
        <v>9.2520000000000005E-2</v>
      </c>
      <c r="AF271" s="47">
        <v>9.4E-2</v>
      </c>
      <c r="AG271" s="47">
        <v>9.5500000000000002E-2</v>
      </c>
      <c r="AH271" s="47">
        <v>9.6500000000000002E-2</v>
      </c>
      <c r="AI271" s="47">
        <v>9.8500000000000004E-2</v>
      </c>
      <c r="AJ271" s="47">
        <v>0.10150000000000001</v>
      </c>
      <c r="AK271" s="47">
        <v>0.1045</v>
      </c>
      <c r="AL271" s="47">
        <v>0.1075</v>
      </c>
      <c r="AM271" s="47">
        <v>0.1105</v>
      </c>
      <c r="AN271" s="47">
        <v>0.1135</v>
      </c>
      <c r="AO271" s="47">
        <v>0.11749999999999999</v>
      </c>
      <c r="AP271" s="47">
        <v>0.11749999999999999</v>
      </c>
      <c r="AQ271" s="47">
        <v>0.11749999999999999</v>
      </c>
      <c r="AR271" s="47">
        <v>0.11749999999999999</v>
      </c>
      <c r="AS271" s="47">
        <v>0.11749999999999999</v>
      </c>
      <c r="AT271" s="47">
        <v>0.11749999999999999</v>
      </c>
      <c r="AU271" s="47">
        <v>0.11749999999999999</v>
      </c>
      <c r="AV271" s="47">
        <v>0.11749999999999999</v>
      </c>
      <c r="AW271" s="47">
        <v>0.11749999999999999</v>
      </c>
      <c r="AX271" s="47">
        <v>0.11749999999999999</v>
      </c>
      <c r="AY271" s="47">
        <v>0.11749999999999999</v>
      </c>
    </row>
    <row r="272" spans="1:80" s="28" customFormat="1" x14ac:dyDescent="0.2">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c r="AY272" s="29"/>
    </row>
    <row r="273" spans="1:51" s="461" customFormat="1" x14ac:dyDescent="0.2">
      <c r="A273" s="461" t="s">
        <v>209</v>
      </c>
    </row>
    <row r="274" spans="1:51" s="26" customFormat="1" x14ac:dyDescent="0.2">
      <c r="A274" s="22">
        <v>50</v>
      </c>
      <c r="B274" s="22">
        <v>51</v>
      </c>
      <c r="C274" s="22">
        <v>52</v>
      </c>
      <c r="D274" s="22">
        <v>53</v>
      </c>
      <c r="E274" s="22">
        <v>54</v>
      </c>
      <c r="F274" s="22">
        <v>55</v>
      </c>
      <c r="G274" s="22">
        <v>56</v>
      </c>
      <c r="H274" s="22">
        <v>57</v>
      </c>
      <c r="I274" s="22">
        <v>58</v>
      </c>
      <c r="J274" s="22">
        <v>59</v>
      </c>
      <c r="K274" s="22">
        <v>60</v>
      </c>
      <c r="L274" s="22">
        <v>61</v>
      </c>
      <c r="M274" s="22">
        <v>62</v>
      </c>
      <c r="N274" s="22">
        <v>63</v>
      </c>
      <c r="O274" s="22">
        <v>64</v>
      </c>
      <c r="P274" s="22">
        <v>65</v>
      </c>
      <c r="Q274" s="22">
        <v>66</v>
      </c>
      <c r="R274" s="22">
        <v>67</v>
      </c>
      <c r="S274" s="22">
        <v>68</v>
      </c>
      <c r="T274" s="22">
        <v>69</v>
      </c>
      <c r="U274" s="22">
        <v>70</v>
      </c>
      <c r="V274" s="22">
        <v>71</v>
      </c>
      <c r="W274" s="22">
        <v>72</v>
      </c>
      <c r="X274" s="22">
        <v>73</v>
      </c>
      <c r="Y274" s="22">
        <v>74</v>
      </c>
      <c r="Z274" s="22">
        <v>75</v>
      </c>
      <c r="AA274" s="22">
        <v>76</v>
      </c>
      <c r="AB274" s="22">
        <v>77</v>
      </c>
      <c r="AC274" s="22">
        <v>78</v>
      </c>
      <c r="AD274" s="22">
        <v>79</v>
      </c>
      <c r="AE274" s="22">
        <v>80</v>
      </c>
      <c r="AF274" s="22">
        <v>81</v>
      </c>
      <c r="AG274" s="22">
        <v>82</v>
      </c>
      <c r="AH274" s="22">
        <v>83</v>
      </c>
      <c r="AI274" s="22">
        <v>84</v>
      </c>
      <c r="AJ274" s="22">
        <v>85</v>
      </c>
      <c r="AK274" s="22">
        <v>86</v>
      </c>
      <c r="AL274" s="22">
        <v>87</v>
      </c>
      <c r="AM274" s="22">
        <v>88</v>
      </c>
      <c r="AN274" s="22">
        <v>89</v>
      </c>
      <c r="AO274" s="22">
        <v>90</v>
      </c>
      <c r="AP274" s="22">
        <v>91</v>
      </c>
      <c r="AQ274" s="22">
        <v>92</v>
      </c>
      <c r="AR274" s="22">
        <v>93</v>
      </c>
      <c r="AS274" s="22">
        <v>94</v>
      </c>
      <c r="AT274" s="22">
        <v>95</v>
      </c>
      <c r="AU274" s="22">
        <v>96</v>
      </c>
      <c r="AV274" s="22">
        <v>97</v>
      </c>
      <c r="AW274" s="22">
        <v>98</v>
      </c>
      <c r="AX274" s="22">
        <v>99</v>
      </c>
      <c r="AY274" s="22">
        <v>100</v>
      </c>
    </row>
    <row r="275" spans="1:51" x14ac:dyDescent="0.2">
      <c r="A275" s="47">
        <v>0</v>
      </c>
      <c r="B275" s="47">
        <v>0</v>
      </c>
      <c r="C275" s="47">
        <v>0</v>
      </c>
      <c r="D275" s="47">
        <v>0</v>
      </c>
      <c r="E275" s="47">
        <v>0</v>
      </c>
      <c r="F275" s="47">
        <v>0</v>
      </c>
      <c r="G275" s="47">
        <v>0</v>
      </c>
      <c r="H275" s="47">
        <v>0</v>
      </c>
      <c r="I275" s="47">
        <v>0</v>
      </c>
      <c r="J275" s="47">
        <v>0</v>
      </c>
      <c r="K275" s="47">
        <v>3.5000000000000003E-2</v>
      </c>
      <c r="L275" s="47">
        <v>3.5000000000000003E-2</v>
      </c>
      <c r="M275" s="47">
        <v>3.5000000000000003E-2</v>
      </c>
      <c r="N275" s="47">
        <v>3.5000000000000003E-2</v>
      </c>
      <c r="O275" s="47">
        <v>3.5000000000000003E-2</v>
      </c>
      <c r="P275" s="47">
        <v>0.04</v>
      </c>
      <c r="Q275" s="47">
        <v>0.04</v>
      </c>
      <c r="R275" s="47">
        <v>0.04</v>
      </c>
      <c r="S275" s="47">
        <v>0.04</v>
      </c>
      <c r="T275" s="47">
        <v>0.04</v>
      </c>
      <c r="U275" s="47">
        <v>4.5000000000000005E-2</v>
      </c>
      <c r="V275" s="47">
        <v>4.5000000000000005E-2</v>
      </c>
      <c r="W275" s="47">
        <v>4.5000000000000005E-2</v>
      </c>
      <c r="X275" s="47">
        <v>4.5000000000000005E-2</v>
      </c>
      <c r="Y275" s="47">
        <v>4.5000000000000005E-2</v>
      </c>
      <c r="Z275" s="47">
        <v>0.05</v>
      </c>
      <c r="AA275" s="47">
        <v>0.05</v>
      </c>
      <c r="AB275" s="47">
        <v>0.05</v>
      </c>
      <c r="AC275" s="47">
        <v>0.05</v>
      </c>
      <c r="AD275" s="47">
        <v>0.05</v>
      </c>
      <c r="AE275" s="47">
        <v>5.7500000000000002E-2</v>
      </c>
      <c r="AF275" s="47">
        <v>5.7500000000000002E-2</v>
      </c>
      <c r="AG275" s="47">
        <v>5.7500000000000002E-2</v>
      </c>
      <c r="AH275" s="47">
        <v>5.7500000000000002E-2</v>
      </c>
      <c r="AI275" s="47">
        <v>5.7500000000000002E-2</v>
      </c>
      <c r="AJ275" s="47">
        <v>5.7500000000000002E-2</v>
      </c>
      <c r="AK275" s="47">
        <v>5.7500000000000002E-2</v>
      </c>
      <c r="AL275" s="47">
        <v>5.7500000000000002E-2</v>
      </c>
      <c r="AM275" s="47">
        <v>5.7500000000000002E-2</v>
      </c>
      <c r="AN275" s="47">
        <v>5.7500000000000002E-2</v>
      </c>
      <c r="AO275" s="47">
        <v>5.7500000000000002E-2</v>
      </c>
      <c r="AP275" s="47">
        <v>5.7500000000000002E-2</v>
      </c>
      <c r="AQ275" s="47">
        <v>5.7500000000000002E-2</v>
      </c>
      <c r="AR275" s="47">
        <v>5.7500000000000002E-2</v>
      </c>
      <c r="AS275" s="47">
        <v>5.7500000000000002E-2</v>
      </c>
      <c r="AT275" s="47">
        <v>5.7500000000000002E-2</v>
      </c>
      <c r="AU275" s="47">
        <v>5.7500000000000002E-2</v>
      </c>
      <c r="AV275" s="47">
        <v>5.7500000000000002E-2</v>
      </c>
      <c r="AW275" s="47">
        <v>5.7500000000000002E-2</v>
      </c>
      <c r="AX275" s="47">
        <v>5.7500000000000002E-2</v>
      </c>
      <c r="AY275" s="47">
        <v>5.7500000000000002E-2</v>
      </c>
    </row>
    <row r="276" spans="1:51" s="28" customFormat="1" x14ac:dyDescent="0.2"/>
    <row r="277" spans="1:51" s="461" customFormat="1" x14ac:dyDescent="0.2">
      <c r="A277" s="461" t="s">
        <v>170</v>
      </c>
    </row>
    <row r="278" spans="1:51" s="26" customFormat="1" x14ac:dyDescent="0.2">
      <c r="A278" s="22">
        <v>50</v>
      </c>
      <c r="B278" s="22">
        <v>51</v>
      </c>
      <c r="C278" s="22">
        <v>52</v>
      </c>
      <c r="D278" s="22">
        <v>53</v>
      </c>
      <c r="E278" s="22">
        <v>54</v>
      </c>
      <c r="F278" s="22">
        <v>55</v>
      </c>
      <c r="G278" s="22">
        <v>56</v>
      </c>
      <c r="H278" s="22">
        <v>57</v>
      </c>
      <c r="I278" s="22">
        <v>58</v>
      </c>
      <c r="J278" s="22">
        <v>59</v>
      </c>
      <c r="K278" s="22">
        <v>60</v>
      </c>
      <c r="L278" s="22">
        <v>61</v>
      </c>
      <c r="M278" s="22">
        <v>62</v>
      </c>
      <c r="N278" s="22">
        <v>63</v>
      </c>
      <c r="O278" s="22">
        <v>64</v>
      </c>
      <c r="P278" s="22">
        <v>65</v>
      </c>
      <c r="Q278" s="22">
        <v>66</v>
      </c>
      <c r="R278" s="22">
        <v>67</v>
      </c>
      <c r="S278" s="22">
        <v>68</v>
      </c>
      <c r="T278" s="22">
        <v>69</v>
      </c>
      <c r="U278" s="22">
        <v>70</v>
      </c>
      <c r="V278" s="22">
        <v>71</v>
      </c>
      <c r="W278" s="22">
        <v>72</v>
      </c>
      <c r="X278" s="22">
        <v>73</v>
      </c>
      <c r="Y278" s="22">
        <v>74</v>
      </c>
      <c r="Z278" s="22">
        <v>75</v>
      </c>
      <c r="AA278" s="22">
        <v>76</v>
      </c>
      <c r="AB278" s="22">
        <v>77</v>
      </c>
      <c r="AC278" s="22">
        <v>78</v>
      </c>
      <c r="AD278" s="22">
        <v>79</v>
      </c>
      <c r="AE278" s="22">
        <v>80</v>
      </c>
      <c r="AF278" s="22">
        <v>81</v>
      </c>
      <c r="AG278" s="22">
        <v>82</v>
      </c>
      <c r="AH278" s="22">
        <v>83</v>
      </c>
      <c r="AI278" s="22">
        <v>84</v>
      </c>
      <c r="AJ278" s="22">
        <v>85</v>
      </c>
      <c r="AK278" s="22">
        <v>86</v>
      </c>
      <c r="AL278" s="22">
        <v>87</v>
      </c>
      <c r="AM278" s="22">
        <v>88</v>
      </c>
      <c r="AN278" s="22">
        <v>89</v>
      </c>
      <c r="AO278" s="22">
        <v>90</v>
      </c>
      <c r="AP278" s="22">
        <v>91</v>
      </c>
      <c r="AQ278" s="22">
        <v>92</v>
      </c>
      <c r="AR278" s="22">
        <v>93</v>
      </c>
      <c r="AS278" s="22">
        <v>94</v>
      </c>
      <c r="AT278" s="22">
        <v>95</v>
      </c>
      <c r="AU278" s="22">
        <v>96</v>
      </c>
      <c r="AV278" s="22">
        <v>97</v>
      </c>
      <c r="AW278" s="22">
        <v>98</v>
      </c>
      <c r="AX278" s="22">
        <v>99</v>
      </c>
      <c r="AY278" s="22">
        <v>100</v>
      </c>
    </row>
    <row r="279" spans="1:51" x14ac:dyDescent="0.2">
      <c r="A279" s="47">
        <v>3.5000000000000003E-2</v>
      </c>
      <c r="B279" s="47">
        <v>3.6000000000000004E-2</v>
      </c>
      <c r="C279" s="47">
        <v>3.7000000000000005E-2</v>
      </c>
      <c r="D279" s="47">
        <v>3.8000000000000006E-2</v>
      </c>
      <c r="E279" s="47">
        <v>3.9000000000000007E-2</v>
      </c>
      <c r="F279" s="47">
        <v>4.0000000000000008E-2</v>
      </c>
      <c r="G279" s="47">
        <v>4.1000000000000009E-2</v>
      </c>
      <c r="H279" s="47">
        <v>4.200000000000001E-2</v>
      </c>
      <c r="I279" s="47">
        <v>4.300000000000001E-2</v>
      </c>
      <c r="J279" s="47">
        <v>4.4000000000000011E-2</v>
      </c>
      <c r="K279" s="47">
        <v>4.5000000000000012E-2</v>
      </c>
      <c r="L279" s="47">
        <v>4.6000000000000013E-2</v>
      </c>
      <c r="M279" s="47">
        <v>4.7000000000000014E-2</v>
      </c>
      <c r="N279" s="47">
        <v>4.8000000000000015E-2</v>
      </c>
      <c r="O279" s="47">
        <v>4.9000000000000016E-2</v>
      </c>
      <c r="P279" s="47">
        <v>5.0000000000000017E-2</v>
      </c>
      <c r="Q279" s="47">
        <v>5.1000000000000018E-2</v>
      </c>
      <c r="R279" s="47">
        <v>5.2000000000000018E-2</v>
      </c>
      <c r="S279" s="47">
        <v>5.3000000000000019E-2</v>
      </c>
      <c r="T279" s="47">
        <v>5.400000000000002E-2</v>
      </c>
      <c r="U279" s="47">
        <v>5.5000000000000021E-2</v>
      </c>
      <c r="V279" s="47">
        <v>5.6000000000000022E-2</v>
      </c>
      <c r="W279" s="47">
        <v>5.7000000000000023E-2</v>
      </c>
      <c r="X279" s="47">
        <v>5.8000000000000024E-2</v>
      </c>
      <c r="Y279" s="47">
        <v>5.9000000000000025E-2</v>
      </c>
      <c r="Z279" s="47">
        <v>6.0000000000000026E-2</v>
      </c>
      <c r="AA279" s="47">
        <v>6.1000000000000026E-2</v>
      </c>
      <c r="AB279" s="47">
        <v>6.2000000000000027E-2</v>
      </c>
      <c r="AC279" s="47">
        <v>6.3000000000000028E-2</v>
      </c>
      <c r="AD279" s="47">
        <v>6.4000000000000029E-2</v>
      </c>
      <c r="AE279" s="47">
        <v>6.500000000000003E-2</v>
      </c>
      <c r="AF279" s="47">
        <v>6.6000000000000031E-2</v>
      </c>
      <c r="AG279" s="47">
        <v>6.7000000000000032E-2</v>
      </c>
      <c r="AH279" s="47">
        <v>6.8000000000000033E-2</v>
      </c>
      <c r="AI279" s="47">
        <v>6.9000000000000034E-2</v>
      </c>
      <c r="AJ279" s="47">
        <v>7.0000000000000034E-2</v>
      </c>
      <c r="AK279" s="47">
        <v>7.1000000000000035E-2</v>
      </c>
      <c r="AL279" s="47">
        <v>7.2000000000000036E-2</v>
      </c>
      <c r="AM279" s="47">
        <v>7.3000000000000037E-2</v>
      </c>
      <c r="AN279" s="47">
        <v>7.4000000000000038E-2</v>
      </c>
      <c r="AO279" s="47">
        <v>7.5000000000000039E-2</v>
      </c>
      <c r="AP279" s="47">
        <v>7.5000000000000039E-2</v>
      </c>
      <c r="AQ279" s="47">
        <v>7.5000000000000039E-2</v>
      </c>
      <c r="AR279" s="47">
        <v>7.5000000000000039E-2</v>
      </c>
      <c r="AS279" s="47">
        <v>7.5000000000000039E-2</v>
      </c>
      <c r="AT279" s="47">
        <v>7.5000000000000039E-2</v>
      </c>
      <c r="AU279" s="47">
        <v>7.5000000000000039E-2</v>
      </c>
      <c r="AV279" s="47">
        <v>7.5000000000000039E-2</v>
      </c>
      <c r="AW279" s="47">
        <v>7.5000000000000039E-2</v>
      </c>
      <c r="AX279" s="47">
        <v>7.5000000000000039E-2</v>
      </c>
      <c r="AY279" s="47">
        <v>7.5000000000000039E-2</v>
      </c>
    </row>
    <row r="280" spans="1:51" s="28" customFormat="1" x14ac:dyDescent="0.2"/>
    <row r="281" spans="1:51" s="461" customFormat="1" x14ac:dyDescent="0.2">
      <c r="A281" s="461" t="s">
        <v>475</v>
      </c>
    </row>
    <row r="282" spans="1:51" s="26" customFormat="1" x14ac:dyDescent="0.2">
      <c r="A282" s="22">
        <v>50</v>
      </c>
      <c r="B282" s="22">
        <v>51</v>
      </c>
      <c r="C282" s="22">
        <v>52</v>
      </c>
      <c r="D282" s="22">
        <v>53</v>
      </c>
      <c r="E282" s="22">
        <v>54</v>
      </c>
      <c r="F282" s="22">
        <v>55</v>
      </c>
      <c r="G282" s="22">
        <v>56</v>
      </c>
      <c r="H282" s="22">
        <v>57</v>
      </c>
      <c r="I282" s="22">
        <v>58</v>
      </c>
      <c r="J282" s="22">
        <v>59</v>
      </c>
      <c r="K282" s="22">
        <v>60</v>
      </c>
      <c r="L282" s="22">
        <v>61</v>
      </c>
      <c r="M282" s="22">
        <v>62</v>
      </c>
      <c r="N282" s="22">
        <v>63</v>
      </c>
      <c r="O282" s="22">
        <v>64</v>
      </c>
      <c r="P282" s="22">
        <v>65</v>
      </c>
      <c r="Q282" s="22">
        <v>66</v>
      </c>
      <c r="R282" s="22">
        <v>67</v>
      </c>
      <c r="S282" s="22">
        <v>68</v>
      </c>
      <c r="T282" s="22">
        <v>69</v>
      </c>
      <c r="U282" s="22">
        <v>70</v>
      </c>
      <c r="V282" s="22">
        <v>71</v>
      </c>
      <c r="W282" s="22">
        <v>72</v>
      </c>
      <c r="X282" s="22">
        <v>73</v>
      </c>
      <c r="Y282" s="22">
        <v>74</v>
      </c>
      <c r="Z282" s="22">
        <v>75</v>
      </c>
      <c r="AA282" s="22">
        <v>76</v>
      </c>
      <c r="AB282" s="22">
        <v>77</v>
      </c>
      <c r="AC282" s="22">
        <v>78</v>
      </c>
      <c r="AD282" s="22">
        <v>79</v>
      </c>
      <c r="AE282" s="22">
        <v>80</v>
      </c>
      <c r="AF282" s="22">
        <v>81</v>
      </c>
      <c r="AG282" s="22">
        <v>82</v>
      </c>
      <c r="AH282" s="22">
        <v>83</v>
      </c>
      <c r="AI282" s="22">
        <v>84</v>
      </c>
      <c r="AJ282" s="22">
        <v>85</v>
      </c>
      <c r="AK282" s="22">
        <v>86</v>
      </c>
      <c r="AL282" s="22">
        <v>87</v>
      </c>
      <c r="AM282" s="22">
        <v>88</v>
      </c>
      <c r="AN282" s="22">
        <v>89</v>
      </c>
      <c r="AO282" s="22">
        <v>90</v>
      </c>
      <c r="AP282" s="22">
        <v>91</v>
      </c>
      <c r="AQ282" s="22">
        <v>92</v>
      </c>
      <c r="AR282" s="22">
        <v>93</v>
      </c>
      <c r="AS282" s="22">
        <v>94</v>
      </c>
      <c r="AT282" s="22">
        <v>95</v>
      </c>
      <c r="AU282" s="22">
        <v>96</v>
      </c>
      <c r="AV282" s="22">
        <v>97</v>
      </c>
      <c r="AW282" s="22">
        <v>98</v>
      </c>
      <c r="AX282" s="22">
        <v>99</v>
      </c>
      <c r="AY282" s="22">
        <v>100</v>
      </c>
    </row>
    <row r="283" spans="1:51" x14ac:dyDescent="0.2">
      <c r="A283" s="47">
        <v>0</v>
      </c>
      <c r="B283" s="47">
        <v>0</v>
      </c>
      <c r="C283" s="47">
        <v>0</v>
      </c>
      <c r="D283" s="47">
        <v>0</v>
      </c>
      <c r="E283" s="47">
        <v>0</v>
      </c>
      <c r="F283" s="47">
        <v>4.2500000000000003E-2</v>
      </c>
      <c r="G283" s="47">
        <v>4.2500000000000003E-2</v>
      </c>
      <c r="H283" s="47">
        <v>4.2500000000000003E-2</v>
      </c>
      <c r="I283" s="47">
        <v>4.2500000000000003E-2</v>
      </c>
      <c r="J283" s="47">
        <v>4.2500000000000003E-2</v>
      </c>
      <c r="K283" s="47">
        <v>4.8000000000000001E-2</v>
      </c>
      <c r="L283" s="47">
        <v>4.8000000000000001E-2</v>
      </c>
      <c r="M283" s="47">
        <v>4.8000000000000001E-2</v>
      </c>
      <c r="N283" s="47">
        <v>4.8000000000000001E-2</v>
      </c>
      <c r="O283" s="47">
        <v>4.8000000000000001E-2</v>
      </c>
      <c r="P283" s="47">
        <v>6.1499999999999999E-2</v>
      </c>
      <c r="Q283" s="47">
        <v>6.1499999999999999E-2</v>
      </c>
      <c r="R283" s="47">
        <v>6.1499999999999999E-2</v>
      </c>
      <c r="S283" s="47">
        <v>6.1499999999999999E-2</v>
      </c>
      <c r="T283" s="47">
        <v>6.1499999999999999E-2</v>
      </c>
      <c r="U283" s="47">
        <v>6.3500000000000001E-2</v>
      </c>
      <c r="V283" s="47">
        <v>6.3500000000000001E-2</v>
      </c>
      <c r="W283" s="47">
        <v>6.3500000000000001E-2</v>
      </c>
      <c r="X283" s="47">
        <v>6.3500000000000001E-2</v>
      </c>
      <c r="Y283" s="47">
        <v>6.3500000000000001E-2</v>
      </c>
      <c r="Z283" s="47">
        <v>6.6000000000000003E-2</v>
      </c>
      <c r="AA283" s="47">
        <v>6.6000000000000003E-2</v>
      </c>
      <c r="AB283" s="47">
        <v>6.6000000000000003E-2</v>
      </c>
      <c r="AC283" s="47">
        <v>6.6000000000000003E-2</v>
      </c>
      <c r="AD283" s="47">
        <v>6.6000000000000003E-2</v>
      </c>
      <c r="AE283" s="47">
        <v>6.7500000000000004E-2</v>
      </c>
      <c r="AF283" s="47">
        <v>6.7500000000000004E-2</v>
      </c>
      <c r="AG283" s="47">
        <v>6.7500000000000004E-2</v>
      </c>
      <c r="AH283" s="47">
        <v>6.7500000000000004E-2</v>
      </c>
      <c r="AI283" s="47">
        <v>6.7500000000000004E-2</v>
      </c>
      <c r="AJ283" s="47">
        <v>6.7500000000000004E-2</v>
      </c>
      <c r="AK283" s="47">
        <v>6.7500000000000004E-2</v>
      </c>
      <c r="AL283" s="47">
        <v>6.7500000000000004E-2</v>
      </c>
      <c r="AM283" s="47">
        <v>6.7500000000000004E-2</v>
      </c>
      <c r="AN283" s="47">
        <v>6.7500000000000004E-2</v>
      </c>
      <c r="AO283" s="47">
        <v>6.7500000000000004E-2</v>
      </c>
      <c r="AP283" s="47">
        <v>6.7500000000000004E-2</v>
      </c>
      <c r="AQ283" s="47">
        <v>6.7500000000000004E-2</v>
      </c>
      <c r="AR283" s="47">
        <v>6.7500000000000004E-2</v>
      </c>
      <c r="AS283" s="47">
        <v>6.7500000000000004E-2</v>
      </c>
      <c r="AT283" s="47">
        <v>6.7500000000000004E-2</v>
      </c>
      <c r="AU283" s="47">
        <v>6.7500000000000004E-2</v>
      </c>
      <c r="AV283" s="47">
        <v>6.7500000000000004E-2</v>
      </c>
      <c r="AW283" s="47">
        <v>6.7500000000000004E-2</v>
      </c>
      <c r="AX283" s="47">
        <v>6.7500000000000004E-2</v>
      </c>
      <c r="AY283" s="47">
        <v>6.7500000000000004E-2</v>
      </c>
    </row>
    <row r="284" spans="1:51" s="28" customFormat="1" x14ac:dyDescent="0.2"/>
    <row r="285" spans="1:51" s="461" customFormat="1" x14ac:dyDescent="0.2">
      <c r="A285" s="461" t="s">
        <v>476</v>
      </c>
    </row>
    <row r="286" spans="1:51" s="26" customFormat="1" x14ac:dyDescent="0.2">
      <c r="A286" s="22">
        <v>50</v>
      </c>
      <c r="B286" s="22">
        <v>51</v>
      </c>
      <c r="C286" s="22">
        <v>52</v>
      </c>
      <c r="D286" s="22">
        <v>53</v>
      </c>
      <c r="E286" s="22">
        <v>54</v>
      </c>
      <c r="F286" s="22">
        <v>55</v>
      </c>
      <c r="G286" s="22">
        <v>56</v>
      </c>
      <c r="H286" s="22">
        <v>57</v>
      </c>
      <c r="I286" s="22">
        <v>58</v>
      </c>
      <c r="J286" s="22">
        <v>59</v>
      </c>
      <c r="K286" s="22">
        <v>60</v>
      </c>
      <c r="L286" s="22">
        <v>61</v>
      </c>
      <c r="M286" s="22">
        <v>62</v>
      </c>
      <c r="N286" s="22">
        <v>63</v>
      </c>
      <c r="O286" s="22">
        <v>64</v>
      </c>
      <c r="P286" s="22">
        <v>65</v>
      </c>
      <c r="Q286" s="22">
        <v>66</v>
      </c>
      <c r="R286" s="22">
        <v>67</v>
      </c>
      <c r="S286" s="22">
        <v>68</v>
      </c>
      <c r="T286" s="22">
        <v>69</v>
      </c>
      <c r="U286" s="22">
        <v>70</v>
      </c>
      <c r="V286" s="22">
        <v>71</v>
      </c>
      <c r="W286" s="22">
        <v>72</v>
      </c>
      <c r="X286" s="22">
        <v>73</v>
      </c>
      <c r="Y286" s="22">
        <v>74</v>
      </c>
      <c r="Z286" s="22">
        <v>75</v>
      </c>
      <c r="AA286" s="22">
        <v>76</v>
      </c>
      <c r="AB286" s="22">
        <v>77</v>
      </c>
      <c r="AC286" s="22">
        <v>78</v>
      </c>
      <c r="AD286" s="22">
        <v>79</v>
      </c>
      <c r="AE286" s="22">
        <v>80</v>
      </c>
      <c r="AF286" s="22">
        <v>81</v>
      </c>
      <c r="AG286" s="22">
        <v>82</v>
      </c>
      <c r="AH286" s="22">
        <v>83</v>
      </c>
      <c r="AI286" s="22">
        <v>84</v>
      </c>
      <c r="AJ286" s="22">
        <v>85</v>
      </c>
      <c r="AK286" s="22">
        <v>86</v>
      </c>
      <c r="AL286" s="22">
        <v>87</v>
      </c>
      <c r="AM286" s="22">
        <v>88</v>
      </c>
      <c r="AN286" s="22">
        <v>89</v>
      </c>
      <c r="AO286" s="22">
        <v>90</v>
      </c>
      <c r="AP286" s="22">
        <v>91</v>
      </c>
      <c r="AQ286" s="22">
        <v>92</v>
      </c>
      <c r="AR286" s="22">
        <v>93</v>
      </c>
      <c r="AS286" s="22">
        <v>94</v>
      </c>
      <c r="AT286" s="22">
        <v>95</v>
      </c>
      <c r="AU286" s="22">
        <v>96</v>
      </c>
      <c r="AV286" s="22">
        <v>97</v>
      </c>
      <c r="AW286" s="22">
        <v>98</v>
      </c>
      <c r="AX286" s="22">
        <v>99</v>
      </c>
      <c r="AY286" s="22">
        <v>100</v>
      </c>
    </row>
    <row r="287" spans="1:51" x14ac:dyDescent="0.2">
      <c r="A287" s="47">
        <v>0</v>
      </c>
      <c r="B287" s="47">
        <v>0</v>
      </c>
      <c r="C287" s="47">
        <v>0</v>
      </c>
      <c r="D287" s="47">
        <v>0</v>
      </c>
      <c r="E287" s="47">
        <v>0</v>
      </c>
      <c r="F287" s="47">
        <v>0.04</v>
      </c>
      <c r="G287" s="47">
        <v>0.04</v>
      </c>
      <c r="H287" s="47">
        <v>0.04</v>
      </c>
      <c r="I287" s="47">
        <v>0.04</v>
      </c>
      <c r="J287" s="47">
        <v>0.04</v>
      </c>
      <c r="K287" s="47">
        <v>4.2500000000000003E-2</v>
      </c>
      <c r="L287" s="47">
        <v>4.2500000000000003E-2</v>
      </c>
      <c r="M287" s="47">
        <v>4.2500000000000003E-2</v>
      </c>
      <c r="N287" s="47">
        <v>4.2500000000000003E-2</v>
      </c>
      <c r="O287" s="47">
        <v>4.2500000000000003E-2</v>
      </c>
      <c r="P287" s="47">
        <v>5.5E-2</v>
      </c>
      <c r="Q287" s="47">
        <v>5.5E-2</v>
      </c>
      <c r="R287" s="47">
        <v>5.5E-2</v>
      </c>
      <c r="S287" s="47">
        <v>5.5E-2</v>
      </c>
      <c r="T287" s="47">
        <v>5.5E-2</v>
      </c>
      <c r="U287" s="47">
        <v>5.6500000000000002E-2</v>
      </c>
      <c r="V287" s="47">
        <v>5.6500000000000002E-2</v>
      </c>
      <c r="W287" s="47">
        <v>5.6500000000000002E-2</v>
      </c>
      <c r="X287" s="47">
        <v>5.6500000000000002E-2</v>
      </c>
      <c r="Y287" s="47">
        <v>5.6500000000000002E-2</v>
      </c>
      <c r="Z287" s="47">
        <v>5.8000000000000003E-2</v>
      </c>
      <c r="AA287" s="47">
        <v>5.8000000000000003E-2</v>
      </c>
      <c r="AB287" s="47">
        <v>5.8000000000000003E-2</v>
      </c>
      <c r="AC287" s="47">
        <v>5.8000000000000003E-2</v>
      </c>
      <c r="AD287" s="47">
        <v>5.8000000000000003E-2</v>
      </c>
      <c r="AE287" s="47">
        <v>0.06</v>
      </c>
      <c r="AF287" s="47">
        <v>0.06</v>
      </c>
      <c r="AG287" s="47">
        <v>0.06</v>
      </c>
      <c r="AH287" s="47">
        <v>0.06</v>
      </c>
      <c r="AI287" s="47">
        <v>0.06</v>
      </c>
      <c r="AJ287" s="47">
        <v>0.06</v>
      </c>
      <c r="AK287" s="47">
        <v>0.06</v>
      </c>
      <c r="AL287" s="47">
        <v>0.06</v>
      </c>
      <c r="AM287" s="47">
        <v>0.06</v>
      </c>
      <c r="AN287" s="47">
        <v>0.06</v>
      </c>
      <c r="AO287" s="47">
        <v>0.06</v>
      </c>
      <c r="AP287" s="47">
        <v>0.06</v>
      </c>
      <c r="AQ287" s="47">
        <v>0.06</v>
      </c>
      <c r="AR287" s="47">
        <v>0.06</v>
      </c>
      <c r="AS287" s="47">
        <v>0.06</v>
      </c>
      <c r="AT287" s="47">
        <v>0.06</v>
      </c>
      <c r="AU287" s="47">
        <v>0.06</v>
      </c>
      <c r="AV287" s="47">
        <v>0.06</v>
      </c>
      <c r="AW287" s="47">
        <v>0.06</v>
      </c>
      <c r="AX287" s="47">
        <v>0.06</v>
      </c>
      <c r="AY287" s="47">
        <v>0.06</v>
      </c>
    </row>
    <row r="288" spans="1:51" s="28" customFormat="1" x14ac:dyDescent="0.2">
      <c r="A288" s="30"/>
      <c r="B288" s="30"/>
      <c r="C288" s="30"/>
    </row>
    <row r="289" spans="1:51" s="24" customFormat="1" x14ac:dyDescent="0.2">
      <c r="A289" s="24" t="s">
        <v>587</v>
      </c>
    </row>
    <row r="290" spans="1:51" s="146" customFormat="1" x14ac:dyDescent="0.2">
      <c r="A290" s="143">
        <v>59</v>
      </c>
      <c r="B290" s="144">
        <v>60</v>
      </c>
      <c r="C290" s="144">
        <v>61</v>
      </c>
      <c r="D290" s="144">
        <v>62</v>
      </c>
      <c r="E290" s="144">
        <v>63</v>
      </c>
      <c r="F290" s="144">
        <v>64</v>
      </c>
      <c r="G290" s="144">
        <v>65</v>
      </c>
      <c r="H290" s="144">
        <v>66</v>
      </c>
      <c r="I290" s="144">
        <v>67</v>
      </c>
      <c r="J290" s="144">
        <v>68</v>
      </c>
      <c r="K290" s="144">
        <v>69</v>
      </c>
      <c r="L290" s="144">
        <v>70</v>
      </c>
      <c r="M290" s="144">
        <v>71</v>
      </c>
      <c r="N290" s="144">
        <v>72</v>
      </c>
      <c r="O290" s="144">
        <v>73</v>
      </c>
      <c r="P290" s="144">
        <v>74</v>
      </c>
      <c r="Q290" s="144">
        <v>75</v>
      </c>
      <c r="R290" s="144">
        <v>76</v>
      </c>
      <c r="S290" s="144">
        <v>77</v>
      </c>
      <c r="T290" s="144">
        <v>78</v>
      </c>
      <c r="U290" s="144">
        <v>79</v>
      </c>
      <c r="V290" s="144">
        <v>80</v>
      </c>
      <c r="W290" s="144">
        <v>81</v>
      </c>
      <c r="X290" s="144">
        <v>82</v>
      </c>
      <c r="Y290" s="144">
        <v>83</v>
      </c>
      <c r="Z290" s="144">
        <v>84</v>
      </c>
      <c r="AA290" s="144">
        <v>85</v>
      </c>
      <c r="AB290" s="144">
        <v>86</v>
      </c>
      <c r="AC290" s="144">
        <v>87</v>
      </c>
      <c r="AD290" s="144">
        <v>88</v>
      </c>
      <c r="AE290" s="144">
        <v>89</v>
      </c>
      <c r="AF290" s="144">
        <v>90</v>
      </c>
      <c r="AG290" s="144">
        <v>91</v>
      </c>
      <c r="AH290" s="144">
        <v>92</v>
      </c>
      <c r="AI290" s="144">
        <v>93</v>
      </c>
      <c r="AJ290" s="144">
        <v>94</v>
      </c>
      <c r="AK290" s="144">
        <v>95</v>
      </c>
      <c r="AL290" s="144">
        <v>96</v>
      </c>
      <c r="AM290" s="144">
        <v>97</v>
      </c>
      <c r="AN290" s="144">
        <v>98</v>
      </c>
      <c r="AO290" s="144">
        <v>99</v>
      </c>
      <c r="AP290" s="144">
        <v>100</v>
      </c>
      <c r="AQ290" s="145"/>
      <c r="AR290" s="145"/>
      <c r="AS290" s="145"/>
      <c r="AT290" s="145"/>
      <c r="AU290" s="145"/>
    </row>
    <row r="291" spans="1:51" s="20" customFormat="1" x14ac:dyDescent="0.2">
      <c r="A291" s="147">
        <v>0.05</v>
      </c>
      <c r="B291" s="147">
        <v>0.05</v>
      </c>
      <c r="C291" s="147">
        <v>0.05</v>
      </c>
      <c r="D291" s="147">
        <v>0.05</v>
      </c>
      <c r="E291" s="147">
        <v>0.05</v>
      </c>
      <c r="F291" s="147">
        <v>0.05</v>
      </c>
      <c r="G291" s="147">
        <v>0.06</v>
      </c>
      <c r="H291" s="147">
        <v>0.06</v>
      </c>
      <c r="I291" s="147">
        <v>0.06</v>
      </c>
      <c r="J291" s="147">
        <v>0.06</v>
      </c>
      <c r="K291" s="147">
        <v>0.06</v>
      </c>
      <c r="L291" s="147">
        <v>6.3E-2</v>
      </c>
      <c r="M291" s="147">
        <v>6.3E-2</v>
      </c>
      <c r="N291" s="147">
        <v>6.3E-2</v>
      </c>
      <c r="O291" s="147">
        <v>6.3E-2</v>
      </c>
      <c r="P291" s="147">
        <v>6.3E-2</v>
      </c>
      <c r="Q291" s="147">
        <v>6.7500000000000004E-2</v>
      </c>
      <c r="R291" s="147">
        <v>6.7500000000000004E-2</v>
      </c>
      <c r="S291" s="147">
        <v>6.7500000000000004E-2</v>
      </c>
      <c r="T291" s="147">
        <v>6.7500000000000004E-2</v>
      </c>
      <c r="U291" s="147">
        <v>6.7500000000000004E-2</v>
      </c>
      <c r="V291" s="147">
        <v>7.4999999999999997E-2</v>
      </c>
      <c r="W291" s="147">
        <v>7.4999999999999997E-2</v>
      </c>
      <c r="X291" s="147">
        <v>7.4999999999999997E-2</v>
      </c>
      <c r="Y291" s="147">
        <v>7.4999999999999997E-2</v>
      </c>
      <c r="Z291" s="147">
        <v>7.4999999999999997E-2</v>
      </c>
      <c r="AA291" s="147">
        <v>0.08</v>
      </c>
      <c r="AB291" s="147">
        <v>0.08</v>
      </c>
      <c r="AC291" s="147">
        <v>0.08</v>
      </c>
      <c r="AD291" s="147">
        <v>0.08</v>
      </c>
      <c r="AE291" s="147">
        <v>0.08</v>
      </c>
      <c r="AF291" s="147">
        <v>0.09</v>
      </c>
      <c r="AG291" s="147">
        <v>0.09</v>
      </c>
      <c r="AH291" s="147">
        <v>0.09</v>
      </c>
      <c r="AI291" s="147">
        <v>0.09</v>
      </c>
      <c r="AJ291" s="147">
        <v>0.09</v>
      </c>
      <c r="AK291" s="147">
        <v>0.1</v>
      </c>
      <c r="AL291" s="147">
        <v>0.1</v>
      </c>
      <c r="AM291" s="147">
        <v>0.1</v>
      </c>
      <c r="AN291" s="147">
        <v>0.1</v>
      </c>
      <c r="AO291" s="147">
        <v>0.1</v>
      </c>
      <c r="AP291" s="147">
        <v>0.1</v>
      </c>
      <c r="AQ291" s="148"/>
      <c r="AR291" s="148"/>
      <c r="AS291" s="148"/>
      <c r="AT291" s="148"/>
      <c r="AU291" s="148"/>
    </row>
    <row r="292" spans="1:51" s="28" customFormat="1" x14ac:dyDescent="0.2">
      <c r="A292" s="30"/>
      <c r="B292" s="30"/>
      <c r="C292" s="30"/>
    </row>
    <row r="293" spans="1:51" s="24" customFormat="1" x14ac:dyDescent="0.2">
      <c r="A293" s="24" t="s">
        <v>588</v>
      </c>
    </row>
    <row r="294" spans="1:51" s="146" customFormat="1" x14ac:dyDescent="0.2">
      <c r="A294" s="143">
        <v>59</v>
      </c>
      <c r="B294" s="144">
        <v>60</v>
      </c>
      <c r="C294" s="144">
        <v>61</v>
      </c>
      <c r="D294" s="144">
        <v>62</v>
      </c>
      <c r="E294" s="144">
        <v>63</v>
      </c>
      <c r="F294" s="144">
        <v>64</v>
      </c>
      <c r="G294" s="144">
        <v>65</v>
      </c>
      <c r="H294" s="144">
        <v>66</v>
      </c>
      <c r="I294" s="144">
        <v>67</v>
      </c>
      <c r="J294" s="144">
        <v>68</v>
      </c>
      <c r="K294" s="144">
        <v>69</v>
      </c>
      <c r="L294" s="144">
        <v>70</v>
      </c>
      <c r="M294" s="144">
        <v>71</v>
      </c>
      <c r="N294" s="144">
        <v>72</v>
      </c>
      <c r="O294" s="144">
        <v>73</v>
      </c>
      <c r="P294" s="144">
        <v>74</v>
      </c>
      <c r="Q294" s="144">
        <v>75</v>
      </c>
      <c r="R294" s="144">
        <v>76</v>
      </c>
      <c r="S294" s="144">
        <v>77</v>
      </c>
      <c r="T294" s="144">
        <v>78</v>
      </c>
      <c r="U294" s="144">
        <v>79</v>
      </c>
      <c r="V294" s="144">
        <v>80</v>
      </c>
      <c r="W294" s="144">
        <v>81</v>
      </c>
      <c r="X294" s="144">
        <v>82</v>
      </c>
      <c r="Y294" s="144">
        <v>83</v>
      </c>
      <c r="Z294" s="144">
        <v>84</v>
      </c>
      <c r="AA294" s="144">
        <v>85</v>
      </c>
      <c r="AB294" s="144">
        <v>86</v>
      </c>
      <c r="AC294" s="144">
        <v>87</v>
      </c>
      <c r="AD294" s="144">
        <v>88</v>
      </c>
      <c r="AE294" s="144">
        <v>89</v>
      </c>
      <c r="AF294" s="144">
        <v>90</v>
      </c>
      <c r="AG294" s="144">
        <v>91</v>
      </c>
      <c r="AH294" s="144">
        <v>92</v>
      </c>
      <c r="AI294" s="144">
        <v>93</v>
      </c>
      <c r="AJ294" s="144">
        <v>94</v>
      </c>
      <c r="AK294" s="144">
        <v>95</v>
      </c>
      <c r="AL294" s="144">
        <v>96</v>
      </c>
      <c r="AM294" s="144">
        <v>97</v>
      </c>
      <c r="AN294" s="144">
        <v>98</v>
      </c>
      <c r="AO294" s="144">
        <v>99</v>
      </c>
      <c r="AP294" s="144">
        <v>100</v>
      </c>
      <c r="AQ294" s="145"/>
      <c r="AR294" s="145"/>
      <c r="AS294" s="145"/>
      <c r="AT294" s="145"/>
      <c r="AU294" s="145"/>
    </row>
    <row r="295" spans="1:51" s="20" customFormat="1" x14ac:dyDescent="0.2">
      <c r="A295" s="147">
        <v>0.06</v>
      </c>
      <c r="B295" s="147">
        <v>0.06</v>
      </c>
      <c r="C295" s="147">
        <v>0.06</v>
      </c>
      <c r="D295" s="147">
        <v>0.06</v>
      </c>
      <c r="E295" s="147">
        <v>0.06</v>
      </c>
      <c r="F295" s="147">
        <v>0.06</v>
      </c>
      <c r="G295" s="147">
        <v>7.0000000000000007E-2</v>
      </c>
      <c r="H295" s="147">
        <v>7.0000000000000007E-2</v>
      </c>
      <c r="I295" s="147">
        <v>7.0000000000000007E-2</v>
      </c>
      <c r="J295" s="147">
        <v>7.0000000000000007E-2</v>
      </c>
      <c r="K295" s="147">
        <v>7.0000000000000007E-2</v>
      </c>
      <c r="L295" s="147">
        <v>7.2999999999999995E-2</v>
      </c>
      <c r="M295" s="147">
        <v>7.2999999999999995E-2</v>
      </c>
      <c r="N295" s="147">
        <v>7.2999999999999995E-2</v>
      </c>
      <c r="O295" s="147">
        <v>7.2999999999999995E-2</v>
      </c>
      <c r="P295" s="147">
        <v>7.2999999999999995E-2</v>
      </c>
      <c r="Q295" s="147">
        <v>7.7499999999999999E-2</v>
      </c>
      <c r="R295" s="147">
        <v>7.7499999999999999E-2</v>
      </c>
      <c r="S295" s="147">
        <v>7.7499999999999999E-2</v>
      </c>
      <c r="T295" s="147">
        <v>7.7499999999999999E-2</v>
      </c>
      <c r="U295" s="147">
        <v>7.7499999999999999E-2</v>
      </c>
      <c r="V295" s="147">
        <v>8.5000000000000006E-2</v>
      </c>
      <c r="W295" s="147">
        <v>8.5000000000000006E-2</v>
      </c>
      <c r="X295" s="147">
        <v>8.5000000000000006E-2</v>
      </c>
      <c r="Y295" s="147">
        <v>8.5000000000000006E-2</v>
      </c>
      <c r="Z295" s="147">
        <v>8.5000000000000006E-2</v>
      </c>
      <c r="AA295" s="147">
        <v>0.09</v>
      </c>
      <c r="AB295" s="147">
        <v>0.09</v>
      </c>
      <c r="AC295" s="147">
        <v>0.09</v>
      </c>
      <c r="AD295" s="147">
        <v>0.09</v>
      </c>
      <c r="AE295" s="147">
        <v>0.09</v>
      </c>
      <c r="AF295" s="147">
        <v>0.1</v>
      </c>
      <c r="AG295" s="147">
        <v>0.1</v>
      </c>
      <c r="AH295" s="147">
        <v>0.1</v>
      </c>
      <c r="AI295" s="147">
        <v>0.1</v>
      </c>
      <c r="AJ295" s="147">
        <v>0.1</v>
      </c>
      <c r="AK295" s="147">
        <v>0.11</v>
      </c>
      <c r="AL295" s="147">
        <v>0.11</v>
      </c>
      <c r="AM295" s="147">
        <v>0.11</v>
      </c>
      <c r="AN295" s="147">
        <v>0.11</v>
      </c>
      <c r="AO295" s="147">
        <v>0.11</v>
      </c>
      <c r="AP295" s="147">
        <v>0.11</v>
      </c>
      <c r="AQ295" s="148"/>
      <c r="AR295" s="148"/>
      <c r="AS295" s="148"/>
      <c r="AT295" s="148"/>
      <c r="AU295" s="148"/>
    </row>
    <row r="296" spans="1:51" s="28" customFormat="1" x14ac:dyDescent="0.2">
      <c r="A296" s="29"/>
      <c r="B296" s="29"/>
      <c r="C296" s="29"/>
      <c r="D296" s="29"/>
    </row>
    <row r="297" spans="1:51" s="24" customFormat="1" x14ac:dyDescent="0.2">
      <c r="A297" s="24" t="s">
        <v>589</v>
      </c>
    </row>
    <row r="298" spans="1:51" s="146" customFormat="1" x14ac:dyDescent="0.2">
      <c r="A298" s="143">
        <v>59</v>
      </c>
      <c r="B298" s="144">
        <v>60</v>
      </c>
      <c r="C298" s="144">
        <v>61</v>
      </c>
      <c r="D298" s="144">
        <v>62</v>
      </c>
      <c r="E298" s="144">
        <v>63</v>
      </c>
      <c r="F298" s="144">
        <v>64</v>
      </c>
      <c r="G298" s="144">
        <v>65</v>
      </c>
      <c r="H298" s="144">
        <v>66</v>
      </c>
      <c r="I298" s="144">
        <v>67</v>
      </c>
      <c r="J298" s="144">
        <v>68</v>
      </c>
      <c r="K298" s="144">
        <v>69</v>
      </c>
      <c r="L298" s="144">
        <v>70</v>
      </c>
      <c r="M298" s="144">
        <v>71</v>
      </c>
      <c r="N298" s="144">
        <v>72</v>
      </c>
      <c r="O298" s="144">
        <v>73</v>
      </c>
      <c r="P298" s="144">
        <v>74</v>
      </c>
      <c r="Q298" s="144">
        <v>75</v>
      </c>
      <c r="R298" s="144">
        <v>76</v>
      </c>
      <c r="S298" s="144">
        <v>77</v>
      </c>
      <c r="T298" s="144">
        <v>78</v>
      </c>
      <c r="U298" s="144">
        <v>79</v>
      </c>
      <c r="V298" s="144">
        <v>80</v>
      </c>
      <c r="W298" s="144">
        <v>81</v>
      </c>
      <c r="X298" s="144">
        <v>82</v>
      </c>
      <c r="Y298" s="144">
        <v>83</v>
      </c>
      <c r="Z298" s="144">
        <v>84</v>
      </c>
      <c r="AA298" s="144">
        <v>85</v>
      </c>
      <c r="AB298" s="144">
        <v>86</v>
      </c>
      <c r="AC298" s="144">
        <v>87</v>
      </c>
      <c r="AD298" s="144">
        <v>88</v>
      </c>
      <c r="AE298" s="144">
        <v>89</v>
      </c>
      <c r="AF298" s="144">
        <v>90</v>
      </c>
      <c r="AG298" s="144">
        <v>91</v>
      </c>
      <c r="AH298" s="144">
        <v>92</v>
      </c>
      <c r="AI298" s="144">
        <v>93</v>
      </c>
      <c r="AJ298" s="144">
        <v>94</v>
      </c>
      <c r="AK298" s="144">
        <v>95</v>
      </c>
      <c r="AL298" s="144">
        <v>96</v>
      </c>
      <c r="AM298" s="144">
        <v>97</v>
      </c>
      <c r="AN298" s="144">
        <v>98</v>
      </c>
      <c r="AO298" s="144">
        <v>99</v>
      </c>
      <c r="AP298" s="144">
        <v>100</v>
      </c>
      <c r="AQ298" s="145"/>
      <c r="AR298" s="145"/>
      <c r="AS298" s="145"/>
      <c r="AT298" s="145"/>
      <c r="AU298" s="145"/>
    </row>
    <row r="299" spans="1:51" s="20" customFormat="1" x14ac:dyDescent="0.2">
      <c r="A299" s="147">
        <v>7.4999999999999997E-2</v>
      </c>
      <c r="B299" s="147">
        <v>7.4999999999999997E-2</v>
      </c>
      <c r="C299" s="147">
        <v>7.4999999999999997E-2</v>
      </c>
      <c r="D299" s="147">
        <v>7.4999999999999997E-2</v>
      </c>
      <c r="E299" s="147">
        <v>7.4999999999999997E-2</v>
      </c>
      <c r="F299" s="147">
        <v>7.4999999999999997E-2</v>
      </c>
      <c r="G299" s="147">
        <v>8.5000000000000006E-2</v>
      </c>
      <c r="H299" s="147">
        <v>8.5000000000000006E-2</v>
      </c>
      <c r="I299" s="147">
        <v>8.5000000000000006E-2</v>
      </c>
      <c r="J299" s="147">
        <v>8.5000000000000006E-2</v>
      </c>
      <c r="K299" s="147">
        <v>8.5000000000000006E-2</v>
      </c>
      <c r="L299" s="147">
        <v>8.7499999999999994E-2</v>
      </c>
      <c r="M299" s="147">
        <v>8.7499999999999994E-2</v>
      </c>
      <c r="N299" s="147">
        <v>8.7499999999999994E-2</v>
      </c>
      <c r="O299" s="147">
        <v>8.7499999999999994E-2</v>
      </c>
      <c r="P299" s="147">
        <v>8.7499999999999994E-2</v>
      </c>
      <c r="Q299" s="147">
        <v>9.2499999999999999E-2</v>
      </c>
      <c r="R299" s="147">
        <v>9.2499999999999999E-2</v>
      </c>
      <c r="S299" s="147">
        <v>9.2499999999999999E-2</v>
      </c>
      <c r="T299" s="147">
        <v>9.2499999999999999E-2</v>
      </c>
      <c r="U299" s="147">
        <v>9.2499999999999999E-2</v>
      </c>
      <c r="V299" s="147">
        <v>9.7500000000000003E-2</v>
      </c>
      <c r="W299" s="147">
        <v>9.7500000000000003E-2</v>
      </c>
      <c r="X299" s="147">
        <v>9.7500000000000003E-2</v>
      </c>
      <c r="Y299" s="147">
        <v>9.7500000000000003E-2</v>
      </c>
      <c r="Z299" s="147">
        <v>9.7500000000000003E-2</v>
      </c>
      <c r="AA299" s="147">
        <v>0.1075</v>
      </c>
      <c r="AB299" s="147">
        <v>0.1075</v>
      </c>
      <c r="AC299" s="147">
        <v>0.1075</v>
      </c>
      <c r="AD299" s="147">
        <v>0.1075</v>
      </c>
      <c r="AE299" s="147">
        <v>0.1075</v>
      </c>
      <c r="AF299" s="147">
        <v>0.11749999999999999</v>
      </c>
      <c r="AG299" s="147">
        <v>0.11749999999999999</v>
      </c>
      <c r="AH299" s="147">
        <v>0.11749999999999999</v>
      </c>
      <c r="AI299" s="147">
        <v>0.11749999999999999</v>
      </c>
      <c r="AJ299" s="147">
        <v>0.11749999999999999</v>
      </c>
      <c r="AK299" s="147">
        <v>0.1275</v>
      </c>
      <c r="AL299" s="147">
        <v>0.1275</v>
      </c>
      <c r="AM299" s="147">
        <v>0.1275</v>
      </c>
      <c r="AN299" s="147">
        <v>0.1275</v>
      </c>
      <c r="AO299" s="147">
        <v>0.1275</v>
      </c>
      <c r="AP299" s="147">
        <v>0.1275</v>
      </c>
      <c r="AQ299" s="148"/>
      <c r="AR299" s="148"/>
      <c r="AS299" s="148"/>
      <c r="AT299" s="148"/>
      <c r="AU299" s="148"/>
    </row>
    <row r="300" spans="1:51" s="28" customFormat="1" x14ac:dyDescent="0.2">
      <c r="A300" s="29"/>
      <c r="B300" s="29"/>
      <c r="C300" s="29"/>
      <c r="D300" s="29"/>
    </row>
    <row r="301" spans="1:51" s="461" customFormat="1" x14ac:dyDescent="0.2">
      <c r="A301" s="461" t="s">
        <v>556</v>
      </c>
    </row>
    <row r="302" spans="1:51" s="26" customFormat="1" x14ac:dyDescent="0.2">
      <c r="A302" s="22">
        <v>50</v>
      </c>
      <c r="B302" s="22">
        <v>51</v>
      </c>
      <c r="C302" s="22">
        <v>52</v>
      </c>
      <c r="D302" s="22">
        <v>53</v>
      </c>
      <c r="E302" s="22">
        <v>54</v>
      </c>
      <c r="F302" s="22">
        <v>55</v>
      </c>
      <c r="G302" s="22">
        <v>56</v>
      </c>
      <c r="H302" s="22">
        <v>57</v>
      </c>
      <c r="I302" s="22">
        <v>58</v>
      </c>
      <c r="J302" s="22">
        <v>59</v>
      </c>
      <c r="K302" s="22">
        <v>60</v>
      </c>
      <c r="L302" s="22">
        <v>61</v>
      </c>
      <c r="M302" s="22">
        <v>62</v>
      </c>
      <c r="N302" s="22">
        <v>63</v>
      </c>
      <c r="O302" s="22">
        <v>64</v>
      </c>
      <c r="P302" s="22">
        <v>65</v>
      </c>
      <c r="Q302" s="22">
        <v>66</v>
      </c>
      <c r="R302" s="22">
        <v>67</v>
      </c>
      <c r="S302" s="22">
        <v>68</v>
      </c>
      <c r="T302" s="22">
        <v>69</v>
      </c>
      <c r="U302" s="22">
        <v>70</v>
      </c>
      <c r="V302" s="22">
        <v>71</v>
      </c>
      <c r="W302" s="22">
        <v>72</v>
      </c>
      <c r="X302" s="22">
        <v>73</v>
      </c>
      <c r="Y302" s="22">
        <v>74</v>
      </c>
      <c r="Z302" s="22">
        <v>75</v>
      </c>
      <c r="AA302" s="22">
        <v>76</v>
      </c>
      <c r="AB302" s="22">
        <v>77</v>
      </c>
      <c r="AC302" s="22">
        <v>78</v>
      </c>
      <c r="AD302" s="22">
        <v>79</v>
      </c>
      <c r="AE302" s="22">
        <v>80</v>
      </c>
      <c r="AF302" s="22">
        <v>81</v>
      </c>
      <c r="AG302" s="22">
        <v>82</v>
      </c>
      <c r="AH302" s="22">
        <v>83</v>
      </c>
      <c r="AI302" s="22">
        <v>84</v>
      </c>
      <c r="AJ302" s="22">
        <v>85</v>
      </c>
      <c r="AK302" s="22">
        <v>86</v>
      </c>
      <c r="AL302" s="22">
        <v>87</v>
      </c>
      <c r="AM302" s="22">
        <v>88</v>
      </c>
      <c r="AN302" s="22">
        <v>89</v>
      </c>
      <c r="AO302" s="22">
        <v>90</v>
      </c>
      <c r="AP302" s="22">
        <v>91</v>
      </c>
      <c r="AQ302" s="22">
        <v>92</v>
      </c>
      <c r="AR302" s="22">
        <v>93</v>
      </c>
      <c r="AS302" s="22">
        <v>94</v>
      </c>
      <c r="AT302" s="22">
        <v>95</v>
      </c>
      <c r="AU302" s="22">
        <v>96</v>
      </c>
      <c r="AV302" s="22">
        <v>97</v>
      </c>
      <c r="AW302" s="22">
        <v>98</v>
      </c>
      <c r="AX302" s="22">
        <v>99</v>
      </c>
      <c r="AY302" s="22">
        <v>100</v>
      </c>
    </row>
    <row r="303" spans="1:51" x14ac:dyDescent="0.2">
      <c r="A303" s="47">
        <v>4.7500000000000007E-2</v>
      </c>
      <c r="B303" s="47">
        <v>4.9000000000000002E-2</v>
      </c>
      <c r="C303" s="47">
        <v>5.0500000000000003E-2</v>
      </c>
      <c r="D303" s="47">
        <v>5.2000000000000005E-2</v>
      </c>
      <c r="E303" s="47">
        <v>5.3500000000000006E-2</v>
      </c>
      <c r="F303" s="47">
        <v>5.5000000000000007E-2</v>
      </c>
      <c r="G303" s="47">
        <v>5.6500000000000002E-2</v>
      </c>
      <c r="H303" s="47">
        <v>5.8000000000000003E-2</v>
      </c>
      <c r="I303" s="47">
        <v>5.9500000000000004E-2</v>
      </c>
      <c r="J303" s="47">
        <v>6.1000000000000006E-2</v>
      </c>
      <c r="K303" s="47">
        <v>6.1500000000000006E-2</v>
      </c>
      <c r="L303" s="47">
        <v>6.2E-2</v>
      </c>
      <c r="M303" s="47">
        <v>6.4000000000000001E-2</v>
      </c>
      <c r="N303" s="47">
        <v>6.5000000000000002E-2</v>
      </c>
      <c r="O303" s="47">
        <v>6.6000000000000003E-2</v>
      </c>
      <c r="P303" s="47">
        <v>6.7000000000000004E-2</v>
      </c>
      <c r="Q303" s="47">
        <v>6.8000000000000005E-2</v>
      </c>
      <c r="R303" s="47">
        <v>6.9000000000000006E-2</v>
      </c>
      <c r="S303" s="47">
        <v>7.0000000000000007E-2</v>
      </c>
      <c r="T303" s="47">
        <v>7.1000000000000008E-2</v>
      </c>
      <c r="U303" s="47">
        <v>7.2000000000000008E-2</v>
      </c>
      <c r="V303" s="47">
        <v>7.5999999999999998E-2</v>
      </c>
      <c r="W303" s="47">
        <v>7.6499999999999999E-2</v>
      </c>
      <c r="X303" s="47">
        <v>7.7499999999999999E-2</v>
      </c>
      <c r="Y303" s="47">
        <v>7.85E-2</v>
      </c>
      <c r="Z303" s="47">
        <v>7.9000000000000001E-2</v>
      </c>
      <c r="AA303" s="47">
        <v>7.9500000000000001E-2</v>
      </c>
      <c r="AB303" s="47">
        <v>0.08</v>
      </c>
      <c r="AC303" s="47">
        <v>8.0500000000000002E-2</v>
      </c>
      <c r="AD303" s="47">
        <v>8.1000000000000003E-2</v>
      </c>
      <c r="AE303" s="47">
        <v>8.1000000000000003E-2</v>
      </c>
      <c r="AF303" s="47">
        <v>8.1000000000000003E-2</v>
      </c>
      <c r="AG303" s="47">
        <v>8.1000000000000003E-2</v>
      </c>
      <c r="AH303" s="47">
        <v>8.1000000000000003E-2</v>
      </c>
      <c r="AI303" s="47">
        <v>8.1000000000000003E-2</v>
      </c>
      <c r="AJ303" s="47">
        <v>8.1000000000000003E-2</v>
      </c>
      <c r="AK303" s="47">
        <v>8.1000000000000003E-2</v>
      </c>
      <c r="AL303" s="47">
        <v>8.1000000000000003E-2</v>
      </c>
      <c r="AM303" s="47">
        <v>8.1000000000000003E-2</v>
      </c>
      <c r="AN303" s="47">
        <v>8.1000000000000003E-2</v>
      </c>
      <c r="AO303" s="47">
        <v>8.1000000000000003E-2</v>
      </c>
      <c r="AP303" s="47">
        <v>8.1000000000000003E-2</v>
      </c>
      <c r="AQ303" s="47">
        <v>8.1000000000000003E-2</v>
      </c>
      <c r="AR303" s="47">
        <v>8.1000000000000003E-2</v>
      </c>
      <c r="AS303" s="47">
        <v>8.1000000000000003E-2</v>
      </c>
      <c r="AT303" s="47">
        <v>8.1000000000000003E-2</v>
      </c>
      <c r="AU303" s="47">
        <v>8.1000000000000003E-2</v>
      </c>
      <c r="AV303" s="47">
        <v>8.1000000000000003E-2</v>
      </c>
      <c r="AW303" s="47">
        <v>8.1000000000000003E-2</v>
      </c>
      <c r="AX303" s="47">
        <v>8.1000000000000003E-2</v>
      </c>
      <c r="AY303" s="47">
        <v>8.1000000000000003E-2</v>
      </c>
    </row>
    <row r="304" spans="1:51" s="28" customFormat="1" x14ac:dyDescent="0.2">
      <c r="A304" s="29"/>
      <c r="B304" s="29"/>
      <c r="C304" s="29"/>
      <c r="D304" s="29"/>
    </row>
    <row r="305" spans="1:51" s="461" customFormat="1" x14ac:dyDescent="0.2">
      <c r="A305" s="461" t="s">
        <v>557</v>
      </c>
    </row>
    <row r="306" spans="1:51" s="26" customFormat="1" x14ac:dyDescent="0.2">
      <c r="A306" s="22">
        <v>50</v>
      </c>
      <c r="B306" s="22">
        <v>51</v>
      </c>
      <c r="C306" s="22">
        <v>52</v>
      </c>
      <c r="D306" s="22">
        <v>53</v>
      </c>
      <c r="E306" s="22">
        <v>54</v>
      </c>
      <c r="F306" s="22">
        <v>55</v>
      </c>
      <c r="G306" s="22">
        <v>56</v>
      </c>
      <c r="H306" s="22">
        <v>57</v>
      </c>
      <c r="I306" s="22">
        <v>58</v>
      </c>
      <c r="J306" s="22">
        <v>59</v>
      </c>
      <c r="K306" s="22">
        <v>60</v>
      </c>
      <c r="L306" s="22">
        <v>61</v>
      </c>
      <c r="M306" s="22">
        <v>62</v>
      </c>
      <c r="N306" s="22">
        <v>63</v>
      </c>
      <c r="O306" s="22">
        <v>64</v>
      </c>
      <c r="P306" s="22">
        <v>65</v>
      </c>
      <c r="Q306" s="22">
        <v>66</v>
      </c>
      <c r="R306" s="22">
        <v>67</v>
      </c>
      <c r="S306" s="22">
        <v>68</v>
      </c>
      <c r="T306" s="22">
        <v>69</v>
      </c>
      <c r="U306" s="22">
        <v>70</v>
      </c>
      <c r="V306" s="22">
        <v>71</v>
      </c>
      <c r="W306" s="22">
        <v>72</v>
      </c>
      <c r="X306" s="22">
        <v>73</v>
      </c>
      <c r="Y306" s="22">
        <v>74</v>
      </c>
      <c r="Z306" s="22">
        <v>75</v>
      </c>
      <c r="AA306" s="22">
        <v>76</v>
      </c>
      <c r="AB306" s="22">
        <v>77</v>
      </c>
      <c r="AC306" s="22">
        <v>78</v>
      </c>
      <c r="AD306" s="22">
        <v>79</v>
      </c>
      <c r="AE306" s="22">
        <v>80</v>
      </c>
      <c r="AF306" s="22">
        <v>81</v>
      </c>
      <c r="AG306" s="22">
        <v>82</v>
      </c>
      <c r="AH306" s="22">
        <v>83</v>
      </c>
      <c r="AI306" s="22">
        <v>84</v>
      </c>
      <c r="AJ306" s="22">
        <v>85</v>
      </c>
      <c r="AK306" s="22">
        <v>86</v>
      </c>
      <c r="AL306" s="22">
        <v>87</v>
      </c>
      <c r="AM306" s="22">
        <v>88</v>
      </c>
      <c r="AN306" s="22">
        <v>89</v>
      </c>
      <c r="AO306" s="22">
        <v>90</v>
      </c>
      <c r="AP306" s="22">
        <v>91</v>
      </c>
      <c r="AQ306" s="22">
        <v>92</v>
      </c>
      <c r="AR306" s="22">
        <v>93</v>
      </c>
      <c r="AS306" s="22">
        <v>94</v>
      </c>
      <c r="AT306" s="22">
        <v>95</v>
      </c>
      <c r="AU306" s="22">
        <v>96</v>
      </c>
      <c r="AV306" s="22">
        <v>97</v>
      </c>
      <c r="AW306" s="22">
        <v>98</v>
      </c>
      <c r="AX306" s="22">
        <v>99</v>
      </c>
      <c r="AY306" s="22">
        <v>100</v>
      </c>
    </row>
    <row r="307" spans="1:51" x14ac:dyDescent="0.2">
      <c r="A307" s="47">
        <v>4.7500000000000007E-2</v>
      </c>
      <c r="B307" s="47">
        <v>4.9000000000000002E-2</v>
      </c>
      <c r="C307" s="47">
        <v>5.0500000000000003E-2</v>
      </c>
      <c r="D307" s="47">
        <v>5.2000000000000005E-2</v>
      </c>
      <c r="E307" s="47">
        <v>5.3500000000000006E-2</v>
      </c>
      <c r="F307" s="47">
        <v>5.5000000000000007E-2</v>
      </c>
      <c r="G307" s="47">
        <v>5.6500000000000002E-2</v>
      </c>
      <c r="H307" s="47">
        <v>5.8000000000000003E-2</v>
      </c>
      <c r="I307" s="47">
        <v>5.9500000000000004E-2</v>
      </c>
      <c r="J307" s="47">
        <v>6.1000000000000006E-2</v>
      </c>
      <c r="K307" s="47">
        <v>6.1500000000000006E-2</v>
      </c>
      <c r="L307" s="47">
        <v>6.2E-2</v>
      </c>
      <c r="M307" s="47">
        <v>6.4000000000000001E-2</v>
      </c>
      <c r="N307" s="47">
        <v>6.5000000000000002E-2</v>
      </c>
      <c r="O307" s="47">
        <v>6.6000000000000003E-2</v>
      </c>
      <c r="P307" s="47">
        <v>6.7000000000000004E-2</v>
      </c>
      <c r="Q307" s="47">
        <v>6.8000000000000005E-2</v>
      </c>
      <c r="R307" s="47">
        <v>6.9000000000000006E-2</v>
      </c>
      <c r="S307" s="47">
        <v>7.0000000000000007E-2</v>
      </c>
      <c r="T307" s="47">
        <v>7.1000000000000008E-2</v>
      </c>
      <c r="U307" s="47">
        <v>7.2000000000000008E-2</v>
      </c>
      <c r="V307" s="47">
        <v>7.5999999999999998E-2</v>
      </c>
      <c r="W307" s="47">
        <v>7.6499999999999999E-2</v>
      </c>
      <c r="X307" s="47">
        <v>7.7499999999999999E-2</v>
      </c>
      <c r="Y307" s="47">
        <v>7.85E-2</v>
      </c>
      <c r="Z307" s="47">
        <v>7.9000000000000001E-2</v>
      </c>
      <c r="AA307" s="47">
        <v>7.9500000000000001E-2</v>
      </c>
      <c r="AB307" s="47">
        <v>0.08</v>
      </c>
      <c r="AC307" s="47">
        <v>8.0500000000000002E-2</v>
      </c>
      <c r="AD307" s="47">
        <v>8.1000000000000003E-2</v>
      </c>
      <c r="AE307" s="47">
        <v>8.1000000000000003E-2</v>
      </c>
      <c r="AF307" s="47">
        <v>8.1000000000000003E-2</v>
      </c>
      <c r="AG307" s="47">
        <v>8.1000000000000003E-2</v>
      </c>
      <c r="AH307" s="47">
        <v>8.1000000000000003E-2</v>
      </c>
      <c r="AI307" s="47">
        <v>8.1000000000000003E-2</v>
      </c>
      <c r="AJ307" s="47">
        <v>8.1000000000000003E-2</v>
      </c>
      <c r="AK307" s="47">
        <v>8.1000000000000003E-2</v>
      </c>
      <c r="AL307" s="47">
        <v>8.1000000000000003E-2</v>
      </c>
      <c r="AM307" s="47">
        <v>8.1000000000000003E-2</v>
      </c>
      <c r="AN307" s="47">
        <v>8.1000000000000003E-2</v>
      </c>
      <c r="AO307" s="47">
        <v>8.1000000000000003E-2</v>
      </c>
      <c r="AP307" s="47">
        <v>8.1000000000000003E-2</v>
      </c>
      <c r="AQ307" s="47">
        <v>8.1000000000000003E-2</v>
      </c>
      <c r="AR307" s="47">
        <v>8.1000000000000003E-2</v>
      </c>
      <c r="AS307" s="47">
        <v>8.1000000000000003E-2</v>
      </c>
      <c r="AT307" s="47">
        <v>8.1000000000000003E-2</v>
      </c>
      <c r="AU307" s="47">
        <v>8.1000000000000003E-2</v>
      </c>
      <c r="AV307" s="47">
        <v>8.1000000000000003E-2</v>
      </c>
      <c r="AW307" s="47">
        <v>8.1000000000000003E-2</v>
      </c>
      <c r="AX307" s="47">
        <v>8.1000000000000003E-2</v>
      </c>
      <c r="AY307" s="47">
        <v>8.1000000000000003E-2</v>
      </c>
    </row>
    <row r="308" spans="1:51" s="28" customFormat="1" x14ac:dyDescent="0.2">
      <c r="A308" s="29"/>
      <c r="B308" s="29"/>
      <c r="C308" s="29"/>
      <c r="D308" s="29"/>
    </row>
    <row r="309" spans="1:51" s="461" customFormat="1" x14ac:dyDescent="0.2">
      <c r="A309" s="461" t="s">
        <v>298</v>
      </c>
    </row>
    <row r="310" spans="1:51" s="26" customFormat="1" x14ac:dyDescent="0.2">
      <c r="A310" s="22">
        <v>50</v>
      </c>
      <c r="B310" s="22">
        <v>51</v>
      </c>
      <c r="C310" s="22">
        <v>52</v>
      </c>
      <c r="D310" s="22">
        <v>53</v>
      </c>
      <c r="E310" s="22">
        <v>54</v>
      </c>
      <c r="F310" s="22">
        <v>55</v>
      </c>
      <c r="G310" s="22">
        <v>56</v>
      </c>
      <c r="H310" s="22">
        <v>57</v>
      </c>
      <c r="I310" s="22">
        <v>58</v>
      </c>
      <c r="J310" s="22">
        <v>59</v>
      </c>
      <c r="K310" s="22">
        <v>60</v>
      </c>
      <c r="L310" s="22">
        <v>61</v>
      </c>
      <c r="M310" s="22">
        <v>62</v>
      </c>
      <c r="N310" s="22">
        <v>63</v>
      </c>
      <c r="O310" s="22">
        <v>64</v>
      </c>
      <c r="P310" s="22">
        <v>65</v>
      </c>
      <c r="Q310" s="22">
        <v>66</v>
      </c>
      <c r="R310" s="22">
        <v>67</v>
      </c>
      <c r="S310" s="22">
        <v>68</v>
      </c>
      <c r="T310" s="22">
        <v>69</v>
      </c>
      <c r="U310" s="22">
        <v>70</v>
      </c>
      <c r="V310" s="22">
        <v>71</v>
      </c>
      <c r="W310" s="22">
        <v>72</v>
      </c>
      <c r="X310" s="22">
        <v>73</v>
      </c>
      <c r="Y310" s="22">
        <v>74</v>
      </c>
      <c r="Z310" s="22">
        <v>75</v>
      </c>
      <c r="AA310" s="22">
        <v>76</v>
      </c>
      <c r="AB310" s="22">
        <v>77</v>
      </c>
      <c r="AC310" s="22">
        <v>78</v>
      </c>
      <c r="AD310" s="22">
        <v>79</v>
      </c>
      <c r="AE310" s="22">
        <v>80</v>
      </c>
      <c r="AF310" s="22">
        <v>81</v>
      </c>
      <c r="AG310" s="22">
        <v>82</v>
      </c>
      <c r="AH310" s="22">
        <v>83</v>
      </c>
      <c r="AI310" s="22">
        <v>84</v>
      </c>
      <c r="AJ310" s="22">
        <v>85</v>
      </c>
      <c r="AK310" s="22">
        <v>86</v>
      </c>
      <c r="AL310" s="22">
        <v>87</v>
      </c>
      <c r="AM310" s="22">
        <v>88</v>
      </c>
      <c r="AN310" s="22">
        <v>89</v>
      </c>
      <c r="AO310" s="22">
        <v>90</v>
      </c>
      <c r="AP310" s="22">
        <v>91</v>
      </c>
      <c r="AQ310" s="22">
        <v>92</v>
      </c>
      <c r="AR310" s="22">
        <v>93</v>
      </c>
      <c r="AS310" s="22">
        <v>94</v>
      </c>
      <c r="AT310" s="22">
        <v>95</v>
      </c>
      <c r="AU310" s="22">
        <v>96</v>
      </c>
      <c r="AV310" s="22">
        <v>97</v>
      </c>
      <c r="AW310" s="22">
        <v>98</v>
      </c>
      <c r="AX310" s="22">
        <v>99</v>
      </c>
      <c r="AY310" s="22">
        <v>100</v>
      </c>
    </row>
    <row r="311" spans="1:51" x14ac:dyDescent="0.2">
      <c r="A311" s="47">
        <v>0.05</v>
      </c>
      <c r="B311" s="47">
        <v>5.1000000000000004E-2</v>
      </c>
      <c r="C311" s="47">
        <v>5.2000000000000005E-2</v>
      </c>
      <c r="D311" s="47">
        <v>5.3000000000000005E-2</v>
      </c>
      <c r="E311" s="47">
        <v>5.3999999999999992E-2</v>
      </c>
      <c r="F311" s="47">
        <v>5.4999999999999993E-2</v>
      </c>
      <c r="G311" s="47">
        <v>5.5999999999999994E-2</v>
      </c>
      <c r="H311" s="47">
        <v>5.6999999999999995E-2</v>
      </c>
      <c r="I311" s="47">
        <v>5.7999999999999996E-2</v>
      </c>
      <c r="J311" s="47">
        <v>5.8999999999999997E-2</v>
      </c>
      <c r="K311" s="47">
        <v>0.06</v>
      </c>
      <c r="L311" s="47">
        <v>6.0999999999999999E-2</v>
      </c>
      <c r="M311" s="47">
        <v>6.2E-2</v>
      </c>
      <c r="N311" s="47">
        <v>6.3500000000000001E-2</v>
      </c>
      <c r="O311" s="47">
        <v>6.5500000000000003E-2</v>
      </c>
      <c r="P311" s="47">
        <v>6.7500000000000004E-2</v>
      </c>
      <c r="Q311" s="47">
        <v>6.8000000000000005E-2</v>
      </c>
      <c r="R311" s="47">
        <v>6.8500000000000005E-2</v>
      </c>
      <c r="S311" s="47">
        <v>6.9500000000000006E-2</v>
      </c>
      <c r="T311" s="47">
        <v>7.0499999999999993E-2</v>
      </c>
      <c r="U311" s="47">
        <v>7.1499999999999994E-2</v>
      </c>
      <c r="V311" s="47">
        <v>7.2499999999999995E-2</v>
      </c>
      <c r="W311" s="47">
        <v>7.3499999999999996E-2</v>
      </c>
      <c r="X311" s="47">
        <v>7.4499999999999997E-2</v>
      </c>
      <c r="Y311" s="47">
        <v>7.5999999999999998E-2</v>
      </c>
      <c r="Z311" s="47">
        <v>7.7499999999999999E-2</v>
      </c>
      <c r="AA311" s="47">
        <v>7.85E-2</v>
      </c>
      <c r="AB311" s="47">
        <v>7.9500000000000001E-2</v>
      </c>
      <c r="AC311" s="47">
        <v>0.08</v>
      </c>
      <c r="AD311" s="47">
        <v>0.08</v>
      </c>
      <c r="AE311" s="47">
        <v>0.08</v>
      </c>
      <c r="AF311" s="47">
        <v>0.08</v>
      </c>
      <c r="AG311" s="47">
        <v>0.08</v>
      </c>
      <c r="AH311" s="47">
        <v>0.08</v>
      </c>
      <c r="AI311" s="47">
        <v>0.08</v>
      </c>
      <c r="AJ311" s="47">
        <v>0.08</v>
      </c>
      <c r="AK311" s="47">
        <v>0.08</v>
      </c>
      <c r="AL311" s="47">
        <v>0.08</v>
      </c>
      <c r="AM311" s="47">
        <v>0.08</v>
      </c>
      <c r="AN311" s="47">
        <v>0.08</v>
      </c>
      <c r="AO311" s="47">
        <v>0.08</v>
      </c>
      <c r="AP311" s="47">
        <v>0.08</v>
      </c>
      <c r="AQ311" s="47">
        <v>0.08</v>
      </c>
      <c r="AR311" s="47">
        <v>0.08</v>
      </c>
      <c r="AS311" s="47">
        <v>0.08</v>
      </c>
      <c r="AT311" s="47">
        <v>0.08</v>
      </c>
      <c r="AU311" s="47">
        <v>0.08</v>
      </c>
      <c r="AV311" s="47">
        <v>0.08</v>
      </c>
      <c r="AW311" s="47">
        <v>0.08</v>
      </c>
      <c r="AX311" s="47">
        <v>0.08</v>
      </c>
      <c r="AY311" s="47">
        <v>0.08</v>
      </c>
    </row>
    <row r="312" spans="1:51" s="28" customFormat="1" x14ac:dyDescent="0.2"/>
    <row r="313" spans="1:51" s="461" customFormat="1" x14ac:dyDescent="0.2">
      <c r="A313" s="461" t="s">
        <v>266</v>
      </c>
    </row>
    <row r="314" spans="1:51" s="146" customFormat="1" x14ac:dyDescent="0.2">
      <c r="A314" s="46">
        <v>50</v>
      </c>
      <c r="B314" s="46">
        <v>51</v>
      </c>
      <c r="C314" s="46">
        <v>52</v>
      </c>
      <c r="D314" s="46">
        <v>53</v>
      </c>
      <c r="E314" s="46">
        <v>54</v>
      </c>
      <c r="F314" s="46">
        <v>55</v>
      </c>
      <c r="G314" s="46">
        <v>56</v>
      </c>
      <c r="H314" s="46">
        <v>57</v>
      </c>
      <c r="I314" s="46">
        <v>58</v>
      </c>
      <c r="J314" s="199">
        <v>59</v>
      </c>
      <c r="K314" s="199">
        <v>60</v>
      </c>
      <c r="L314" s="199">
        <v>61</v>
      </c>
      <c r="M314" s="199">
        <v>62</v>
      </c>
      <c r="N314" s="199">
        <v>63</v>
      </c>
      <c r="O314" s="199">
        <v>64</v>
      </c>
      <c r="P314" s="199">
        <v>65</v>
      </c>
      <c r="Q314" s="199">
        <v>66</v>
      </c>
      <c r="R314" s="199">
        <v>67</v>
      </c>
      <c r="S314" s="199">
        <v>68</v>
      </c>
      <c r="T314" s="199">
        <v>69</v>
      </c>
      <c r="U314" s="199">
        <v>70</v>
      </c>
      <c r="V314" s="199">
        <v>71</v>
      </c>
      <c r="W314" s="199">
        <v>72</v>
      </c>
      <c r="X314" s="199">
        <v>73</v>
      </c>
      <c r="Y314" s="199">
        <v>74</v>
      </c>
      <c r="Z314" s="199">
        <v>75</v>
      </c>
      <c r="AA314" s="199">
        <v>76</v>
      </c>
      <c r="AB314" s="199">
        <v>77</v>
      </c>
      <c r="AC314" s="199">
        <v>78</v>
      </c>
      <c r="AD314" s="199">
        <v>79</v>
      </c>
      <c r="AE314" s="199">
        <v>80</v>
      </c>
      <c r="AF314" s="46">
        <v>81</v>
      </c>
      <c r="AG314" s="46">
        <v>82</v>
      </c>
      <c r="AH314" s="46">
        <v>83</v>
      </c>
      <c r="AI314" s="46">
        <v>84</v>
      </c>
      <c r="AJ314" s="46">
        <v>85</v>
      </c>
      <c r="AK314" s="46">
        <v>86</v>
      </c>
      <c r="AL314" s="46">
        <v>87</v>
      </c>
      <c r="AM314" s="46">
        <v>88</v>
      </c>
      <c r="AN314" s="46">
        <v>89</v>
      </c>
      <c r="AO314" s="46">
        <v>90</v>
      </c>
      <c r="AP314" s="46">
        <v>91</v>
      </c>
      <c r="AQ314" s="46">
        <v>92</v>
      </c>
      <c r="AR314" s="46">
        <v>93</v>
      </c>
      <c r="AS314" s="46">
        <v>94</v>
      </c>
      <c r="AT314" s="46">
        <v>95</v>
      </c>
      <c r="AU314" s="46">
        <v>96</v>
      </c>
      <c r="AV314" s="46">
        <v>97</v>
      </c>
      <c r="AW314" s="46">
        <v>98</v>
      </c>
      <c r="AX314" s="46">
        <v>99</v>
      </c>
      <c r="AY314" s="46">
        <v>100</v>
      </c>
    </row>
    <row r="315" spans="1:51" s="145" customFormat="1" x14ac:dyDescent="0.2">
      <c r="A315" s="147">
        <v>0</v>
      </c>
      <c r="B315" s="147">
        <v>0</v>
      </c>
      <c r="C315" s="147">
        <v>0</v>
      </c>
      <c r="D315" s="147">
        <v>0</v>
      </c>
      <c r="E315" s="147">
        <v>0</v>
      </c>
      <c r="F315" s="147">
        <v>0</v>
      </c>
      <c r="G315" s="147">
        <v>0</v>
      </c>
      <c r="H315" s="147">
        <v>0</v>
      </c>
      <c r="I315" s="147">
        <v>0</v>
      </c>
      <c r="J315" s="151">
        <v>4.7500000000000001E-2</v>
      </c>
      <c r="K315" s="151">
        <v>4.7500000000000001E-2</v>
      </c>
      <c r="L315" s="151">
        <v>4.7500000000000001E-2</v>
      </c>
      <c r="M315" s="151">
        <v>4.7500000000000001E-2</v>
      </c>
      <c r="N315" s="151">
        <v>4.7500000000000001E-2</v>
      </c>
      <c r="O315" s="151">
        <v>4.7500000000000001E-2</v>
      </c>
      <c r="P315" s="151">
        <v>6.25E-2</v>
      </c>
      <c r="Q315" s="151">
        <v>6.25E-2</v>
      </c>
      <c r="R315" s="151">
        <v>6.25E-2</v>
      </c>
      <c r="S315" s="151">
        <v>6.25E-2</v>
      </c>
      <c r="T315" s="151">
        <v>6.25E-2</v>
      </c>
      <c r="U315" s="151">
        <v>6.25E-2</v>
      </c>
      <c r="V315" s="151">
        <v>6.25E-2</v>
      </c>
      <c r="W315" s="151">
        <v>6.25E-2</v>
      </c>
      <c r="X315" s="151">
        <v>6.25E-2</v>
      </c>
      <c r="Y315" s="151">
        <v>6.25E-2</v>
      </c>
      <c r="Z315" s="151">
        <v>6.4000000000000001E-2</v>
      </c>
      <c r="AA315" s="151">
        <v>6.4000000000000001E-2</v>
      </c>
      <c r="AB315" s="151">
        <v>6.4000000000000001E-2</v>
      </c>
      <c r="AC315" s="151">
        <v>6.4000000000000001E-2</v>
      </c>
      <c r="AD315" s="151">
        <v>6.4000000000000001E-2</v>
      </c>
      <c r="AE315" s="151">
        <v>6.5000000000000002E-2</v>
      </c>
      <c r="AF315" s="151">
        <v>6.5000000000000002E-2</v>
      </c>
      <c r="AG315" s="151">
        <v>6.5000000000000002E-2</v>
      </c>
      <c r="AH315" s="151">
        <v>6.5000000000000002E-2</v>
      </c>
      <c r="AI315" s="151">
        <v>6.5000000000000002E-2</v>
      </c>
      <c r="AJ315" s="151">
        <v>6.5000000000000002E-2</v>
      </c>
      <c r="AK315" s="151">
        <v>6.5000000000000002E-2</v>
      </c>
      <c r="AL315" s="151">
        <v>6.5000000000000002E-2</v>
      </c>
      <c r="AM315" s="151">
        <v>6.5000000000000002E-2</v>
      </c>
      <c r="AN315" s="151">
        <v>6.5000000000000002E-2</v>
      </c>
      <c r="AO315" s="151">
        <v>6.5000000000000002E-2</v>
      </c>
      <c r="AP315" s="151">
        <v>6.5000000000000002E-2</v>
      </c>
      <c r="AQ315" s="151">
        <v>6.5000000000000002E-2</v>
      </c>
      <c r="AR315" s="151">
        <v>6.5000000000000002E-2</v>
      </c>
      <c r="AS315" s="151">
        <v>6.5000000000000002E-2</v>
      </c>
      <c r="AT315" s="151">
        <v>6.5000000000000002E-2</v>
      </c>
      <c r="AU315" s="151">
        <v>6.5000000000000002E-2</v>
      </c>
      <c r="AV315" s="151">
        <v>6.5000000000000002E-2</v>
      </c>
      <c r="AW315" s="151">
        <v>6.5000000000000002E-2</v>
      </c>
      <c r="AX315" s="151">
        <v>6.5000000000000002E-2</v>
      </c>
      <c r="AY315" s="151">
        <v>6.5000000000000002E-2</v>
      </c>
    </row>
    <row r="316" spans="1:51" s="28" customFormat="1" x14ac:dyDescent="0.2"/>
    <row r="317" spans="1:51" s="461" customFormat="1" x14ac:dyDescent="0.2">
      <c r="A317" s="461" t="s">
        <v>267</v>
      </c>
    </row>
    <row r="318" spans="1:51" s="26" customFormat="1" x14ac:dyDescent="0.2">
      <c r="A318" s="22">
        <v>50</v>
      </c>
      <c r="B318" s="22">
        <v>51</v>
      </c>
      <c r="C318" s="22">
        <v>52</v>
      </c>
      <c r="D318" s="22">
        <v>53</v>
      </c>
      <c r="E318" s="22">
        <v>54</v>
      </c>
      <c r="F318" s="22">
        <v>55</v>
      </c>
      <c r="G318" s="22">
        <v>56</v>
      </c>
      <c r="H318" s="22">
        <v>57</v>
      </c>
      <c r="I318" s="22">
        <v>58</v>
      </c>
      <c r="J318" s="150">
        <v>59</v>
      </c>
      <c r="K318" s="150">
        <v>60</v>
      </c>
      <c r="L318" s="150">
        <v>61</v>
      </c>
      <c r="M318" s="150">
        <v>62</v>
      </c>
      <c r="N318" s="150">
        <v>63</v>
      </c>
      <c r="O318" s="150">
        <v>64</v>
      </c>
      <c r="P318" s="150">
        <v>65</v>
      </c>
      <c r="Q318" s="150">
        <v>66</v>
      </c>
      <c r="R318" s="150">
        <v>67</v>
      </c>
      <c r="S318" s="150">
        <v>68</v>
      </c>
      <c r="T318" s="150">
        <v>69</v>
      </c>
      <c r="U318" s="150">
        <v>70</v>
      </c>
      <c r="V318" s="150">
        <v>71</v>
      </c>
      <c r="W318" s="150">
        <v>72</v>
      </c>
      <c r="X318" s="150">
        <v>73</v>
      </c>
      <c r="Y318" s="150">
        <v>74</v>
      </c>
      <c r="Z318" s="150">
        <v>75</v>
      </c>
      <c r="AA318" s="150">
        <v>76</v>
      </c>
      <c r="AB318" s="150">
        <v>77</v>
      </c>
      <c r="AC318" s="150">
        <v>78</v>
      </c>
      <c r="AD318" s="150">
        <v>79</v>
      </c>
      <c r="AE318" s="150">
        <v>80</v>
      </c>
      <c r="AF318" s="22">
        <v>81</v>
      </c>
      <c r="AG318" s="22">
        <v>82</v>
      </c>
      <c r="AH318" s="22">
        <v>83</v>
      </c>
      <c r="AI318" s="22">
        <v>84</v>
      </c>
      <c r="AJ318" s="22">
        <v>85</v>
      </c>
      <c r="AK318" s="22">
        <v>86</v>
      </c>
      <c r="AL318" s="22">
        <v>87</v>
      </c>
      <c r="AM318" s="22">
        <v>88</v>
      </c>
      <c r="AN318" s="22">
        <v>89</v>
      </c>
      <c r="AO318" s="22">
        <v>90</v>
      </c>
      <c r="AP318" s="22">
        <v>91</v>
      </c>
      <c r="AQ318" s="22">
        <v>92</v>
      </c>
      <c r="AR318" s="22">
        <v>93</v>
      </c>
      <c r="AS318" s="22">
        <v>94</v>
      </c>
      <c r="AT318" s="22">
        <v>95</v>
      </c>
      <c r="AU318" s="22">
        <v>96</v>
      </c>
      <c r="AV318" s="22">
        <v>97</v>
      </c>
      <c r="AW318" s="22">
        <v>98</v>
      </c>
      <c r="AX318" s="22">
        <v>99</v>
      </c>
      <c r="AY318" s="22">
        <v>100</v>
      </c>
    </row>
    <row r="319" spans="1:51" s="26" customFormat="1" x14ac:dyDescent="0.2">
      <c r="A319" s="147">
        <v>0</v>
      </c>
      <c r="B319" s="147">
        <v>0</v>
      </c>
      <c r="C319" s="147">
        <v>0</v>
      </c>
      <c r="D319" s="147">
        <v>0</v>
      </c>
      <c r="E319" s="147">
        <v>0</v>
      </c>
      <c r="F319" s="147">
        <v>0</v>
      </c>
      <c r="G319" s="147">
        <v>0</v>
      </c>
      <c r="H319" s="147">
        <v>0</v>
      </c>
      <c r="I319" s="147">
        <v>0</v>
      </c>
      <c r="J319" s="151">
        <v>4.3499999999999997E-2</v>
      </c>
      <c r="K319" s="151">
        <v>4.3499999999999997E-2</v>
      </c>
      <c r="L319" s="151">
        <v>4.3499999999999997E-2</v>
      </c>
      <c r="M319" s="151">
        <v>4.3499999999999997E-2</v>
      </c>
      <c r="N319" s="151">
        <v>4.3499999999999997E-2</v>
      </c>
      <c r="O319" s="151">
        <v>4.3499999999999997E-2</v>
      </c>
      <c r="P319" s="151">
        <v>5.3499999999999999E-2</v>
      </c>
      <c r="Q319" s="151">
        <v>5.3499999999999999E-2</v>
      </c>
      <c r="R319" s="151">
        <v>5.3499999999999999E-2</v>
      </c>
      <c r="S319" s="151">
        <v>5.3499999999999999E-2</v>
      </c>
      <c r="T319" s="151">
        <v>5.3499999999999999E-2</v>
      </c>
      <c r="U319" s="151">
        <v>5.3499999999999999E-2</v>
      </c>
      <c r="V319" s="151">
        <v>5.3499999999999999E-2</v>
      </c>
      <c r="W319" s="151">
        <v>5.3499999999999999E-2</v>
      </c>
      <c r="X319" s="151">
        <v>5.3499999999999999E-2</v>
      </c>
      <c r="Y319" s="151">
        <v>5.3499999999999999E-2</v>
      </c>
      <c r="Z319" s="151">
        <v>5.5E-2</v>
      </c>
      <c r="AA319" s="151">
        <v>5.5E-2</v>
      </c>
      <c r="AB319" s="151">
        <v>5.5E-2</v>
      </c>
      <c r="AC319" s="151">
        <v>5.5E-2</v>
      </c>
      <c r="AD319" s="151">
        <v>5.5E-2</v>
      </c>
      <c r="AE319" s="151">
        <v>5.6500000000000002E-2</v>
      </c>
      <c r="AF319" s="151">
        <v>5.6500000000000002E-2</v>
      </c>
      <c r="AG319" s="151">
        <v>5.6500000000000002E-2</v>
      </c>
      <c r="AH319" s="151">
        <v>5.6500000000000002E-2</v>
      </c>
      <c r="AI319" s="151">
        <v>5.6500000000000002E-2</v>
      </c>
      <c r="AJ319" s="151">
        <v>5.6500000000000002E-2</v>
      </c>
      <c r="AK319" s="151">
        <v>5.6500000000000002E-2</v>
      </c>
      <c r="AL319" s="151">
        <v>5.6500000000000002E-2</v>
      </c>
      <c r="AM319" s="151">
        <v>5.6500000000000002E-2</v>
      </c>
      <c r="AN319" s="151">
        <v>5.6500000000000002E-2</v>
      </c>
      <c r="AO319" s="151">
        <v>5.6500000000000002E-2</v>
      </c>
      <c r="AP319" s="151">
        <v>5.6500000000000002E-2</v>
      </c>
      <c r="AQ319" s="151">
        <v>5.6500000000000002E-2</v>
      </c>
      <c r="AR319" s="151">
        <v>5.6500000000000002E-2</v>
      </c>
      <c r="AS319" s="151">
        <v>5.6500000000000002E-2</v>
      </c>
      <c r="AT319" s="151">
        <v>5.6500000000000002E-2</v>
      </c>
      <c r="AU319" s="151">
        <v>5.6500000000000002E-2</v>
      </c>
      <c r="AV319" s="151">
        <v>5.6500000000000002E-2</v>
      </c>
      <c r="AW319" s="151">
        <v>5.6500000000000002E-2</v>
      </c>
      <c r="AX319" s="151">
        <v>5.6500000000000002E-2</v>
      </c>
      <c r="AY319" s="151">
        <v>5.6500000000000002E-2</v>
      </c>
    </row>
    <row r="320" spans="1:51" s="28" customFormat="1" x14ac:dyDescent="0.2"/>
    <row r="321" spans="1:51" s="24" customFormat="1" x14ac:dyDescent="0.2">
      <c r="A321" s="24" t="s">
        <v>268</v>
      </c>
    </row>
    <row r="322" spans="1:51" s="26" customFormat="1" x14ac:dyDescent="0.2">
      <c r="A322" s="152">
        <v>55</v>
      </c>
      <c r="B322" s="152">
        <v>56</v>
      </c>
      <c r="C322" s="152">
        <v>57</v>
      </c>
      <c r="D322" s="152">
        <v>58</v>
      </c>
      <c r="E322" s="152">
        <v>59</v>
      </c>
      <c r="F322" s="152">
        <v>60</v>
      </c>
      <c r="G322" s="152">
        <v>61</v>
      </c>
      <c r="H322" s="152">
        <v>62</v>
      </c>
      <c r="I322" s="152">
        <v>63</v>
      </c>
      <c r="J322" s="152">
        <v>64</v>
      </c>
      <c r="K322" s="152">
        <v>65</v>
      </c>
      <c r="L322" s="152">
        <v>66</v>
      </c>
      <c r="M322" s="152">
        <v>67</v>
      </c>
      <c r="N322" s="152">
        <v>68</v>
      </c>
      <c r="O322" s="152">
        <v>69</v>
      </c>
      <c r="P322" s="152">
        <v>70</v>
      </c>
      <c r="Q322" s="152">
        <v>71</v>
      </c>
      <c r="R322" s="152">
        <v>72</v>
      </c>
      <c r="S322" s="152">
        <v>73</v>
      </c>
      <c r="T322" s="152">
        <v>74</v>
      </c>
      <c r="U322" s="152">
        <v>75</v>
      </c>
      <c r="V322" s="152">
        <v>76</v>
      </c>
      <c r="W322" s="152">
        <v>77</v>
      </c>
      <c r="X322" s="152">
        <v>78</v>
      </c>
      <c r="Y322" s="152">
        <v>79</v>
      </c>
      <c r="Z322" s="152">
        <v>80</v>
      </c>
      <c r="AA322" s="152">
        <v>81</v>
      </c>
      <c r="AB322" s="152">
        <v>82</v>
      </c>
      <c r="AC322" s="152">
        <v>83</v>
      </c>
      <c r="AD322" s="152">
        <v>84</v>
      </c>
      <c r="AE322" s="152">
        <v>85</v>
      </c>
      <c r="AF322" s="152">
        <v>86</v>
      </c>
      <c r="AG322" s="22">
        <v>87</v>
      </c>
      <c r="AH322" s="22">
        <v>88</v>
      </c>
      <c r="AI322" s="22">
        <v>89</v>
      </c>
      <c r="AJ322" s="22">
        <v>90</v>
      </c>
      <c r="AK322" s="22">
        <v>91</v>
      </c>
      <c r="AL322" s="22">
        <v>92</v>
      </c>
      <c r="AM322" s="22">
        <v>93</v>
      </c>
      <c r="AN322" s="22">
        <v>94</v>
      </c>
      <c r="AO322" s="22">
        <v>95</v>
      </c>
      <c r="AP322" s="22">
        <v>96</v>
      </c>
      <c r="AQ322" s="22">
        <v>97</v>
      </c>
      <c r="AR322" s="22">
        <v>98</v>
      </c>
      <c r="AS322" s="22">
        <v>99</v>
      </c>
      <c r="AT322" s="22">
        <v>100</v>
      </c>
    </row>
    <row r="323" spans="1:51" s="26" customFormat="1" x14ac:dyDescent="0.2">
      <c r="A323" s="156">
        <v>4.4499999999999998E-2</v>
      </c>
      <c r="B323" s="156">
        <v>4.5499999999999999E-2</v>
      </c>
      <c r="C323" s="156">
        <v>4.65E-2</v>
      </c>
      <c r="D323" s="156">
        <v>4.7500000000000001E-2</v>
      </c>
      <c r="E323" s="156">
        <v>4.9000000000000002E-2</v>
      </c>
      <c r="F323" s="156">
        <v>5.0500000000000003E-2</v>
      </c>
      <c r="G323" s="156">
        <v>5.1999999999999998E-2</v>
      </c>
      <c r="H323" s="156">
        <v>5.2999999999999999E-2</v>
      </c>
      <c r="I323" s="156">
        <v>5.3999999999999999E-2</v>
      </c>
      <c r="J323" s="156">
        <v>5.6000000000000001E-2</v>
      </c>
      <c r="K323" s="156">
        <v>6.3500000000000001E-2</v>
      </c>
      <c r="L323" s="156">
        <v>6.4000000000000001E-2</v>
      </c>
      <c r="M323" s="156">
        <v>6.4500000000000002E-2</v>
      </c>
      <c r="N323" s="156">
        <v>6.5000000000000002E-2</v>
      </c>
      <c r="O323" s="156">
        <v>6.5500000000000003E-2</v>
      </c>
      <c r="P323" s="156">
        <v>6.6000000000000003E-2</v>
      </c>
      <c r="Q323" s="156">
        <v>6.6500000000000004E-2</v>
      </c>
      <c r="R323" s="156">
        <v>6.7000000000000004E-2</v>
      </c>
      <c r="S323" s="156">
        <v>6.7500000000000004E-2</v>
      </c>
      <c r="T323" s="156">
        <v>6.8000000000000005E-2</v>
      </c>
      <c r="U323" s="156">
        <v>6.8500000000000005E-2</v>
      </c>
      <c r="V323" s="156">
        <v>6.9000000000000006E-2</v>
      </c>
      <c r="W323" s="156">
        <v>6.9500000000000006E-2</v>
      </c>
      <c r="X323" s="156">
        <v>7.0000000000000007E-2</v>
      </c>
      <c r="Y323" s="156">
        <v>7.0499999999999993E-2</v>
      </c>
      <c r="Z323" s="156">
        <v>7.0999999999999994E-2</v>
      </c>
      <c r="AA323" s="156">
        <v>7.1499999999999994E-2</v>
      </c>
      <c r="AB323" s="156">
        <v>7.1999999999999995E-2</v>
      </c>
      <c r="AC323" s="156">
        <v>7.2999999999999995E-2</v>
      </c>
      <c r="AD323" s="156">
        <v>7.3999999999999996E-2</v>
      </c>
      <c r="AE323" s="156">
        <v>7.4999999999999997E-2</v>
      </c>
      <c r="AF323" s="156">
        <v>7.4999999999999997E-2</v>
      </c>
      <c r="AG323" s="156">
        <v>7.4999999999999997E-2</v>
      </c>
      <c r="AH323" s="156">
        <v>7.4999999999999997E-2</v>
      </c>
      <c r="AI323" s="156">
        <v>7.4999999999999997E-2</v>
      </c>
      <c r="AJ323" s="156">
        <v>7.4999999999999997E-2</v>
      </c>
      <c r="AK323" s="156">
        <v>7.4999999999999997E-2</v>
      </c>
      <c r="AL323" s="156">
        <v>7.4999999999999997E-2</v>
      </c>
      <c r="AM323" s="156">
        <v>7.4999999999999997E-2</v>
      </c>
      <c r="AN323" s="156">
        <v>7.4999999999999997E-2</v>
      </c>
      <c r="AO323" s="156">
        <v>7.4999999999999997E-2</v>
      </c>
      <c r="AP323" s="156">
        <v>7.4999999999999997E-2</v>
      </c>
      <c r="AQ323" s="156">
        <v>7.4999999999999997E-2</v>
      </c>
      <c r="AR323" s="156">
        <v>7.4999999999999997E-2</v>
      </c>
      <c r="AS323" s="156">
        <v>7.4999999999999997E-2</v>
      </c>
      <c r="AT323" s="156">
        <v>7.4999999999999997E-2</v>
      </c>
    </row>
    <row r="324" spans="1:51" s="28" customFormat="1" x14ac:dyDescent="0.2"/>
    <row r="325" spans="1:51" s="24" customFormat="1" x14ac:dyDescent="0.2">
      <c r="A325" s="24" t="s">
        <v>269</v>
      </c>
    </row>
    <row r="326" spans="1:51" s="26" customFormat="1" x14ac:dyDescent="0.2">
      <c r="A326" s="152">
        <v>55</v>
      </c>
      <c r="B326" s="152">
        <v>56</v>
      </c>
      <c r="C326" s="152">
        <v>57</v>
      </c>
      <c r="D326" s="152">
        <v>58</v>
      </c>
      <c r="E326" s="152">
        <v>59</v>
      </c>
      <c r="F326" s="152">
        <v>60</v>
      </c>
      <c r="G326" s="152">
        <v>61</v>
      </c>
      <c r="H326" s="152">
        <v>62</v>
      </c>
      <c r="I326" s="152">
        <v>63</v>
      </c>
      <c r="J326" s="152">
        <v>64</v>
      </c>
      <c r="K326" s="152">
        <v>65</v>
      </c>
      <c r="L326" s="152">
        <v>66</v>
      </c>
      <c r="M326" s="152">
        <v>67</v>
      </c>
      <c r="N326" s="152">
        <v>68</v>
      </c>
      <c r="O326" s="152">
        <v>69</v>
      </c>
      <c r="P326" s="152">
        <v>70</v>
      </c>
      <c r="Q326" s="152">
        <v>71</v>
      </c>
      <c r="R326" s="152">
        <v>72</v>
      </c>
      <c r="S326" s="152">
        <v>73</v>
      </c>
      <c r="T326" s="152">
        <v>74</v>
      </c>
      <c r="U326" s="152">
        <v>75</v>
      </c>
      <c r="V326" s="152">
        <v>76</v>
      </c>
      <c r="W326" s="152">
        <v>77</v>
      </c>
      <c r="X326" s="152">
        <v>78</v>
      </c>
      <c r="Y326" s="152">
        <v>79</v>
      </c>
      <c r="Z326" s="152">
        <v>80</v>
      </c>
      <c r="AA326" s="152">
        <v>81</v>
      </c>
      <c r="AB326" s="152">
        <v>82</v>
      </c>
      <c r="AC326" s="152">
        <v>83</v>
      </c>
      <c r="AD326" s="152">
        <v>84</v>
      </c>
      <c r="AE326" s="152">
        <v>85</v>
      </c>
      <c r="AF326" s="22">
        <v>86</v>
      </c>
      <c r="AG326" s="22">
        <v>87</v>
      </c>
      <c r="AH326" s="22">
        <v>88</v>
      </c>
      <c r="AI326" s="22">
        <v>89</v>
      </c>
      <c r="AJ326" s="22">
        <v>90</v>
      </c>
      <c r="AK326" s="22">
        <v>91</v>
      </c>
      <c r="AL326" s="22">
        <v>92</v>
      </c>
      <c r="AM326" s="22">
        <v>93</v>
      </c>
      <c r="AN326" s="22">
        <v>94</v>
      </c>
      <c r="AO326" s="22">
        <v>95</v>
      </c>
      <c r="AP326" s="22">
        <v>96</v>
      </c>
      <c r="AQ326" s="22">
        <v>97</v>
      </c>
      <c r="AR326" s="22">
        <v>98</v>
      </c>
      <c r="AS326" s="22">
        <v>99</v>
      </c>
      <c r="AT326" s="22">
        <v>100</v>
      </c>
    </row>
    <row r="327" spans="1:51" s="26" customFormat="1" x14ac:dyDescent="0.2">
      <c r="A327" s="156">
        <v>5.1999999999999998E-2</v>
      </c>
      <c r="B327" s="156">
        <v>5.2999999999999999E-2</v>
      </c>
      <c r="C327" s="156">
        <v>5.3999999999999999E-2</v>
      </c>
      <c r="D327" s="156">
        <v>5.5E-2</v>
      </c>
      <c r="E327" s="156">
        <v>5.6500000000000002E-2</v>
      </c>
      <c r="F327" s="156">
        <v>5.8000000000000003E-2</v>
      </c>
      <c r="G327" s="156">
        <v>5.9499999999999997E-2</v>
      </c>
      <c r="H327" s="156">
        <v>6.0499999999999998E-2</v>
      </c>
      <c r="I327" s="156">
        <v>6.1499999999999999E-2</v>
      </c>
      <c r="J327" s="156">
        <v>6.3500000000000001E-2</v>
      </c>
      <c r="K327" s="156">
        <v>7.0999999999999994E-2</v>
      </c>
      <c r="L327" s="156">
        <v>7.1499999999999994E-2</v>
      </c>
      <c r="M327" s="156">
        <v>7.1999999999999995E-2</v>
      </c>
      <c r="N327" s="156">
        <v>7.2499999999999995E-2</v>
      </c>
      <c r="O327" s="156">
        <v>7.2999999999999995E-2</v>
      </c>
      <c r="P327" s="156">
        <v>7.3499999999999996E-2</v>
      </c>
      <c r="Q327" s="156">
        <v>7.3999999999999996E-2</v>
      </c>
      <c r="R327" s="156">
        <v>7.4499999999999997E-2</v>
      </c>
      <c r="S327" s="156">
        <v>7.4999999999999997E-2</v>
      </c>
      <c r="T327" s="156">
        <v>7.5499999999999998E-2</v>
      </c>
      <c r="U327" s="156">
        <v>7.5999999999999998E-2</v>
      </c>
      <c r="V327" s="156">
        <v>7.6499999999999999E-2</v>
      </c>
      <c r="W327" s="156">
        <v>7.6999999999999999E-2</v>
      </c>
      <c r="X327" s="156">
        <v>7.7499999999999999E-2</v>
      </c>
      <c r="Y327" s="156">
        <v>7.8E-2</v>
      </c>
      <c r="Z327" s="156">
        <v>7.85E-2</v>
      </c>
      <c r="AA327" s="156">
        <v>7.9000000000000001E-2</v>
      </c>
      <c r="AB327" s="156">
        <v>7.9500000000000001E-2</v>
      </c>
      <c r="AC327" s="156">
        <v>8.0500000000000002E-2</v>
      </c>
      <c r="AD327" s="156">
        <v>8.1500000000000003E-2</v>
      </c>
      <c r="AE327" s="156">
        <v>8.2500000000000004E-2</v>
      </c>
      <c r="AF327" s="156">
        <v>8.2500000000000004E-2</v>
      </c>
      <c r="AG327" s="156">
        <v>8.2500000000000004E-2</v>
      </c>
      <c r="AH327" s="156">
        <v>8.2500000000000004E-2</v>
      </c>
      <c r="AI327" s="156">
        <v>8.2500000000000004E-2</v>
      </c>
      <c r="AJ327" s="156">
        <v>8.2500000000000004E-2</v>
      </c>
      <c r="AK327" s="156">
        <v>8.2500000000000004E-2</v>
      </c>
      <c r="AL327" s="156">
        <v>8.2500000000000004E-2</v>
      </c>
      <c r="AM327" s="156">
        <v>8.2500000000000004E-2</v>
      </c>
      <c r="AN327" s="156">
        <v>8.2500000000000004E-2</v>
      </c>
      <c r="AO327" s="156">
        <v>8.2500000000000004E-2</v>
      </c>
      <c r="AP327" s="156">
        <v>8.2500000000000004E-2</v>
      </c>
      <c r="AQ327" s="156">
        <v>8.2500000000000004E-2</v>
      </c>
      <c r="AR327" s="156">
        <v>8.2500000000000004E-2</v>
      </c>
      <c r="AS327" s="156">
        <v>8.2500000000000004E-2</v>
      </c>
      <c r="AT327" s="156">
        <v>8.2500000000000004E-2</v>
      </c>
    </row>
    <row r="328" spans="1:51" s="28" customFormat="1" x14ac:dyDescent="0.2"/>
    <row r="329" spans="1:51" s="461" customFormat="1" x14ac:dyDescent="0.2">
      <c r="A329" s="461" t="s">
        <v>509</v>
      </c>
    </row>
    <row r="330" spans="1:51" s="172" customFormat="1" x14ac:dyDescent="0.2">
      <c r="A330" s="170">
        <v>50</v>
      </c>
      <c r="B330" s="170">
        <v>51</v>
      </c>
      <c r="C330" s="170">
        <v>52</v>
      </c>
      <c r="D330" s="170">
        <v>53</v>
      </c>
      <c r="E330" s="170">
        <v>54</v>
      </c>
      <c r="F330" s="170">
        <v>55</v>
      </c>
      <c r="G330" s="170">
        <v>56</v>
      </c>
      <c r="H330" s="170">
        <v>57</v>
      </c>
      <c r="I330" s="170">
        <v>58</v>
      </c>
      <c r="J330" s="171">
        <v>59</v>
      </c>
      <c r="K330" s="171">
        <v>60</v>
      </c>
      <c r="L330" s="171">
        <v>61</v>
      </c>
      <c r="M330" s="171">
        <v>62</v>
      </c>
      <c r="N330" s="171">
        <v>63</v>
      </c>
      <c r="O330" s="171">
        <v>64</v>
      </c>
      <c r="P330" s="171">
        <v>65</v>
      </c>
      <c r="Q330" s="171">
        <v>66</v>
      </c>
      <c r="R330" s="171">
        <v>67</v>
      </c>
      <c r="S330" s="171">
        <v>68</v>
      </c>
      <c r="T330" s="171">
        <v>69</v>
      </c>
      <c r="U330" s="171">
        <v>70</v>
      </c>
      <c r="V330" s="171">
        <v>71</v>
      </c>
      <c r="W330" s="171">
        <v>72</v>
      </c>
      <c r="X330" s="171">
        <v>73</v>
      </c>
      <c r="Y330" s="171">
        <v>74</v>
      </c>
      <c r="Z330" s="171">
        <v>75</v>
      </c>
      <c r="AA330" s="171">
        <v>76</v>
      </c>
      <c r="AB330" s="171">
        <v>77</v>
      </c>
      <c r="AC330" s="171">
        <v>78</v>
      </c>
      <c r="AD330" s="171">
        <v>79</v>
      </c>
      <c r="AE330" s="171">
        <v>80</v>
      </c>
      <c r="AF330" s="170">
        <v>81</v>
      </c>
      <c r="AG330" s="170">
        <v>82</v>
      </c>
      <c r="AH330" s="170">
        <v>83</v>
      </c>
      <c r="AI330" s="170">
        <v>84</v>
      </c>
      <c r="AJ330" s="170">
        <v>85</v>
      </c>
      <c r="AK330" s="170">
        <v>86</v>
      </c>
      <c r="AL330" s="170">
        <v>87</v>
      </c>
      <c r="AM330" s="170">
        <v>88</v>
      </c>
      <c r="AN330" s="170">
        <v>89</v>
      </c>
      <c r="AO330" s="170">
        <v>90</v>
      </c>
      <c r="AP330" s="170">
        <v>91</v>
      </c>
      <c r="AQ330" s="170">
        <v>92</v>
      </c>
      <c r="AR330" s="170">
        <v>93</v>
      </c>
      <c r="AS330" s="170">
        <v>94</v>
      </c>
      <c r="AT330" s="170">
        <v>95</v>
      </c>
      <c r="AU330" s="170">
        <v>96</v>
      </c>
      <c r="AV330" s="170">
        <v>97</v>
      </c>
      <c r="AW330" s="170">
        <v>98</v>
      </c>
      <c r="AX330" s="170">
        <v>99</v>
      </c>
      <c r="AY330" s="170">
        <v>100</v>
      </c>
    </row>
    <row r="331" spans="1:51" s="146" customFormat="1" x14ac:dyDescent="0.2">
      <c r="A331" s="154">
        <v>5.9499999999999997E-2</v>
      </c>
      <c r="B331" s="154">
        <v>5.9499999999999997E-2</v>
      </c>
      <c r="C331" s="154">
        <v>5.9499999999999997E-2</v>
      </c>
      <c r="D331" s="154">
        <v>5.9499999999999997E-2</v>
      </c>
      <c r="E331" s="154">
        <v>5.9499999999999997E-2</v>
      </c>
      <c r="F331" s="154">
        <v>5.9499999999999997E-2</v>
      </c>
      <c r="G331" s="154">
        <v>5.9499999999999997E-2</v>
      </c>
      <c r="H331" s="154">
        <v>5.9499999999999997E-2</v>
      </c>
      <c r="I331" s="154">
        <v>5.9499999999999997E-2</v>
      </c>
      <c r="J331" s="154">
        <v>5.9499999999999997E-2</v>
      </c>
      <c r="K331" s="151">
        <v>6.4500000000000002E-2</v>
      </c>
      <c r="L331" s="151">
        <v>6.4500000000000002E-2</v>
      </c>
      <c r="M331" s="151">
        <v>6.4500000000000002E-2</v>
      </c>
      <c r="N331" s="151">
        <v>6.4500000000000002E-2</v>
      </c>
      <c r="O331" s="151">
        <v>6.4500000000000002E-2</v>
      </c>
      <c r="P331" s="151">
        <v>6.9499999999999992E-2</v>
      </c>
      <c r="Q331" s="151">
        <v>6.9499999999999992E-2</v>
      </c>
      <c r="R331" s="151">
        <v>6.9499999999999992E-2</v>
      </c>
      <c r="S331" s="151">
        <v>6.9499999999999992E-2</v>
      </c>
      <c r="T331" s="151">
        <v>6.9499999999999992E-2</v>
      </c>
      <c r="U331" s="151">
        <v>7.4499999999999997E-2</v>
      </c>
      <c r="V331" s="151">
        <v>7.4499999999999997E-2</v>
      </c>
      <c r="W331" s="151">
        <v>7.4499999999999997E-2</v>
      </c>
      <c r="X331" s="151">
        <v>7.4499999999999997E-2</v>
      </c>
      <c r="Y331" s="151">
        <v>7.4499999999999997E-2</v>
      </c>
      <c r="Z331" s="151">
        <v>7.9500000000000001E-2</v>
      </c>
      <c r="AA331" s="151">
        <v>7.9500000000000001E-2</v>
      </c>
      <c r="AB331" s="151">
        <v>7.9500000000000001E-2</v>
      </c>
      <c r="AC331" s="151">
        <v>7.9500000000000001E-2</v>
      </c>
      <c r="AD331" s="151">
        <v>7.9500000000000001E-2</v>
      </c>
      <c r="AE331" s="151">
        <v>8.4500000000000006E-2</v>
      </c>
      <c r="AF331" s="151">
        <v>8.4500000000000006E-2</v>
      </c>
      <c r="AG331" s="151">
        <v>8.4500000000000006E-2</v>
      </c>
      <c r="AH331" s="151">
        <v>8.4500000000000006E-2</v>
      </c>
      <c r="AI331" s="151">
        <v>8.4500000000000006E-2</v>
      </c>
      <c r="AJ331" s="151">
        <v>8.4500000000000006E-2</v>
      </c>
      <c r="AK331" s="151">
        <v>8.4500000000000006E-2</v>
      </c>
      <c r="AL331" s="151">
        <v>8.4500000000000006E-2</v>
      </c>
      <c r="AM331" s="151">
        <v>8.4500000000000006E-2</v>
      </c>
      <c r="AN331" s="151">
        <v>8.4500000000000006E-2</v>
      </c>
      <c r="AO331" s="151">
        <v>8.4500000000000006E-2</v>
      </c>
      <c r="AP331" s="151">
        <v>8.4500000000000006E-2</v>
      </c>
      <c r="AQ331" s="151">
        <v>8.4500000000000006E-2</v>
      </c>
      <c r="AR331" s="151">
        <v>8.4500000000000006E-2</v>
      </c>
      <c r="AS331" s="151">
        <v>8.4500000000000006E-2</v>
      </c>
      <c r="AT331" s="151">
        <v>8.4500000000000006E-2</v>
      </c>
      <c r="AU331" s="151">
        <v>8.4500000000000006E-2</v>
      </c>
      <c r="AV331" s="151">
        <v>8.4500000000000006E-2</v>
      </c>
      <c r="AW331" s="151">
        <v>8.4500000000000006E-2</v>
      </c>
      <c r="AX331" s="151">
        <v>8.4500000000000006E-2</v>
      </c>
      <c r="AY331" s="151">
        <v>8.4500000000000006E-2</v>
      </c>
    </row>
    <row r="332" spans="1:51" s="29" customFormat="1" x14ac:dyDescent="0.2"/>
    <row r="333" spans="1:51" s="461" customFormat="1" x14ac:dyDescent="0.2">
      <c r="A333" s="461" t="s">
        <v>510</v>
      </c>
    </row>
    <row r="334" spans="1:51" s="172" customFormat="1" x14ac:dyDescent="0.2">
      <c r="A334" s="170">
        <v>50</v>
      </c>
      <c r="B334" s="170">
        <v>51</v>
      </c>
      <c r="C334" s="170">
        <v>52</v>
      </c>
      <c r="D334" s="170">
        <v>53</v>
      </c>
      <c r="E334" s="170">
        <v>54</v>
      </c>
      <c r="F334" s="170">
        <v>55</v>
      </c>
      <c r="G334" s="170">
        <v>56</v>
      </c>
      <c r="H334" s="170">
        <v>57</v>
      </c>
      <c r="I334" s="170">
        <v>58</v>
      </c>
      <c r="J334" s="171">
        <v>59</v>
      </c>
      <c r="K334" s="171">
        <v>60</v>
      </c>
      <c r="L334" s="171">
        <v>61</v>
      </c>
      <c r="M334" s="171">
        <v>62</v>
      </c>
      <c r="N334" s="171">
        <v>63</v>
      </c>
      <c r="O334" s="171">
        <v>64</v>
      </c>
      <c r="P334" s="171">
        <v>65</v>
      </c>
      <c r="Q334" s="171">
        <v>66</v>
      </c>
      <c r="R334" s="171">
        <v>67</v>
      </c>
      <c r="S334" s="171">
        <v>68</v>
      </c>
      <c r="T334" s="171">
        <v>69</v>
      </c>
      <c r="U334" s="171">
        <v>70</v>
      </c>
      <c r="V334" s="171">
        <v>71</v>
      </c>
      <c r="W334" s="171">
        <v>72</v>
      </c>
      <c r="X334" s="171">
        <v>73</v>
      </c>
      <c r="Y334" s="171">
        <v>74</v>
      </c>
      <c r="Z334" s="171">
        <v>75</v>
      </c>
      <c r="AA334" s="171">
        <v>76</v>
      </c>
      <c r="AB334" s="171">
        <v>77</v>
      </c>
      <c r="AC334" s="171">
        <v>78</v>
      </c>
      <c r="AD334" s="171">
        <v>79</v>
      </c>
      <c r="AE334" s="171">
        <v>80</v>
      </c>
      <c r="AF334" s="170">
        <v>81</v>
      </c>
      <c r="AG334" s="170">
        <v>82</v>
      </c>
      <c r="AH334" s="170">
        <v>83</v>
      </c>
      <c r="AI334" s="170">
        <v>84</v>
      </c>
      <c r="AJ334" s="170">
        <v>85</v>
      </c>
      <c r="AK334" s="170">
        <v>86</v>
      </c>
      <c r="AL334" s="170">
        <v>87</v>
      </c>
      <c r="AM334" s="170">
        <v>88</v>
      </c>
      <c r="AN334" s="170">
        <v>89</v>
      </c>
      <c r="AO334" s="170">
        <v>90</v>
      </c>
      <c r="AP334" s="170">
        <v>91</v>
      </c>
      <c r="AQ334" s="170">
        <v>92</v>
      </c>
      <c r="AR334" s="170">
        <v>93</v>
      </c>
      <c r="AS334" s="170">
        <v>94</v>
      </c>
      <c r="AT334" s="170">
        <v>95</v>
      </c>
      <c r="AU334" s="170">
        <v>96</v>
      </c>
      <c r="AV334" s="170">
        <v>97</v>
      </c>
      <c r="AW334" s="170">
        <v>98</v>
      </c>
      <c r="AX334" s="170">
        <v>99</v>
      </c>
      <c r="AY334" s="170">
        <v>100</v>
      </c>
    </row>
    <row r="335" spans="1:51" s="155" customFormat="1" x14ac:dyDescent="0.2">
      <c r="A335" s="154">
        <v>4.3999999999999997E-2</v>
      </c>
      <c r="B335" s="154">
        <v>4.3999999999999997E-2</v>
      </c>
      <c r="C335" s="154">
        <v>4.3999999999999997E-2</v>
      </c>
      <c r="D335" s="154">
        <v>4.3999999999999997E-2</v>
      </c>
      <c r="E335" s="154">
        <v>4.3999999999999997E-2</v>
      </c>
      <c r="F335" s="154">
        <v>4.3999999999999997E-2</v>
      </c>
      <c r="G335" s="154">
        <v>4.3999999999999997E-2</v>
      </c>
      <c r="H335" s="154">
        <v>4.3999999999999997E-2</v>
      </c>
      <c r="I335" s="154">
        <v>4.3999999999999997E-2</v>
      </c>
      <c r="J335" s="154">
        <v>4.3999999999999997E-2</v>
      </c>
      <c r="K335" s="154">
        <v>4.9000000000000002E-2</v>
      </c>
      <c r="L335" s="154">
        <v>4.9000000000000002E-2</v>
      </c>
      <c r="M335" s="154">
        <v>4.9000000000000002E-2</v>
      </c>
      <c r="N335" s="154">
        <v>4.9000000000000002E-2</v>
      </c>
      <c r="O335" s="154">
        <v>4.9000000000000002E-2</v>
      </c>
      <c r="P335" s="154">
        <v>5.3999999999999999E-2</v>
      </c>
      <c r="Q335" s="154">
        <v>5.3999999999999999E-2</v>
      </c>
      <c r="R335" s="154">
        <v>5.3999999999999999E-2</v>
      </c>
      <c r="S335" s="154">
        <v>5.3999999999999999E-2</v>
      </c>
      <c r="T335" s="154">
        <v>5.3999999999999999E-2</v>
      </c>
      <c r="U335" s="154">
        <v>5.8999999999999997E-2</v>
      </c>
      <c r="V335" s="154">
        <v>5.8999999999999997E-2</v>
      </c>
      <c r="W335" s="154">
        <v>5.8999999999999997E-2</v>
      </c>
      <c r="X335" s="154">
        <v>5.8999999999999997E-2</v>
      </c>
      <c r="Y335" s="154">
        <v>5.8999999999999997E-2</v>
      </c>
      <c r="Z335" s="154">
        <v>6.4000000000000001E-2</v>
      </c>
      <c r="AA335" s="154">
        <v>6.4000000000000001E-2</v>
      </c>
      <c r="AB335" s="154">
        <v>6.4000000000000001E-2</v>
      </c>
      <c r="AC335" s="154">
        <v>6.4000000000000001E-2</v>
      </c>
      <c r="AD335" s="154">
        <v>6.4000000000000001E-2</v>
      </c>
      <c r="AE335" s="154">
        <v>6.9000000000000006E-2</v>
      </c>
      <c r="AF335" s="154">
        <v>6.9000000000000006E-2</v>
      </c>
      <c r="AG335" s="154">
        <v>6.9000000000000006E-2</v>
      </c>
      <c r="AH335" s="154">
        <v>6.9000000000000006E-2</v>
      </c>
      <c r="AI335" s="154">
        <v>6.9000000000000006E-2</v>
      </c>
      <c r="AJ335" s="154">
        <v>6.9000000000000006E-2</v>
      </c>
      <c r="AK335" s="154">
        <v>6.9000000000000006E-2</v>
      </c>
      <c r="AL335" s="154">
        <v>6.9000000000000006E-2</v>
      </c>
      <c r="AM335" s="154">
        <v>6.9000000000000006E-2</v>
      </c>
      <c r="AN335" s="154">
        <v>6.9000000000000006E-2</v>
      </c>
      <c r="AO335" s="154">
        <v>6.9000000000000006E-2</v>
      </c>
      <c r="AP335" s="154">
        <v>6.9000000000000006E-2</v>
      </c>
      <c r="AQ335" s="154">
        <v>6.9000000000000006E-2</v>
      </c>
      <c r="AR335" s="154">
        <v>6.9000000000000006E-2</v>
      </c>
      <c r="AS335" s="154">
        <v>6.9000000000000006E-2</v>
      </c>
      <c r="AT335" s="154">
        <v>6.9000000000000006E-2</v>
      </c>
      <c r="AU335" s="154">
        <v>6.9000000000000006E-2</v>
      </c>
      <c r="AV335" s="154">
        <v>6.9000000000000006E-2</v>
      </c>
      <c r="AW335" s="154">
        <v>6.9000000000000006E-2</v>
      </c>
      <c r="AX335" s="154">
        <v>6.9000000000000006E-2</v>
      </c>
      <c r="AY335" s="154">
        <v>6.9000000000000006E-2</v>
      </c>
    </row>
    <row r="336" spans="1:51" s="28" customFormat="1" ht="18.75" customHeight="1" x14ac:dyDescent="0.2">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row>
    <row r="337" spans="1:56" s="461" customFormat="1" x14ac:dyDescent="0.2">
      <c r="A337" s="461" t="s">
        <v>335</v>
      </c>
    </row>
    <row r="338" spans="1:56" s="173" customFormat="1" x14ac:dyDescent="0.2">
      <c r="A338" s="170">
        <v>45</v>
      </c>
      <c r="B338" s="170">
        <v>46</v>
      </c>
      <c r="C338" s="170">
        <v>47</v>
      </c>
      <c r="D338" s="170">
        <v>48</v>
      </c>
      <c r="E338" s="170">
        <v>49</v>
      </c>
      <c r="F338" s="170">
        <v>50</v>
      </c>
      <c r="G338" s="170">
        <v>51</v>
      </c>
      <c r="H338" s="170">
        <v>52</v>
      </c>
      <c r="I338" s="170">
        <v>53</v>
      </c>
      <c r="J338" s="170">
        <v>54</v>
      </c>
      <c r="K338" s="170">
        <v>55</v>
      </c>
      <c r="L338" s="170">
        <v>56</v>
      </c>
      <c r="M338" s="170">
        <v>57</v>
      </c>
      <c r="N338" s="170">
        <v>58</v>
      </c>
      <c r="O338" s="170">
        <v>59</v>
      </c>
      <c r="P338" s="170">
        <v>60</v>
      </c>
      <c r="Q338" s="170">
        <v>61</v>
      </c>
      <c r="R338" s="170">
        <v>62</v>
      </c>
      <c r="S338" s="170">
        <v>63</v>
      </c>
      <c r="T338" s="170">
        <v>64</v>
      </c>
      <c r="U338" s="170">
        <v>65</v>
      </c>
      <c r="V338" s="170">
        <v>66</v>
      </c>
      <c r="W338" s="170">
        <v>67</v>
      </c>
      <c r="X338" s="170">
        <v>68</v>
      </c>
      <c r="Y338" s="170">
        <v>69</v>
      </c>
      <c r="Z338" s="170">
        <v>70</v>
      </c>
      <c r="AA338" s="170">
        <v>71</v>
      </c>
      <c r="AB338" s="170">
        <v>72</v>
      </c>
      <c r="AC338" s="170">
        <v>73</v>
      </c>
      <c r="AD338" s="170">
        <v>74</v>
      </c>
      <c r="AE338" s="170">
        <v>75</v>
      </c>
      <c r="AF338" s="170">
        <v>76</v>
      </c>
      <c r="AG338" s="170">
        <v>77</v>
      </c>
      <c r="AH338" s="170">
        <v>78</v>
      </c>
      <c r="AI338" s="170">
        <v>79</v>
      </c>
      <c r="AJ338" s="170">
        <v>80</v>
      </c>
      <c r="AK338" s="170">
        <v>81</v>
      </c>
      <c r="AL338" s="170">
        <v>82</v>
      </c>
      <c r="AM338" s="170">
        <v>83</v>
      </c>
      <c r="AN338" s="170">
        <v>84</v>
      </c>
      <c r="AO338" s="170">
        <v>85</v>
      </c>
      <c r="AP338" s="170">
        <v>86</v>
      </c>
      <c r="AQ338" s="170">
        <v>87</v>
      </c>
      <c r="AR338" s="170">
        <v>88</v>
      </c>
      <c r="AS338" s="170">
        <v>89</v>
      </c>
      <c r="AT338" s="170">
        <v>90</v>
      </c>
      <c r="AU338" s="170">
        <v>91</v>
      </c>
      <c r="AV338" s="170">
        <v>92</v>
      </c>
      <c r="AW338" s="170">
        <v>93</v>
      </c>
      <c r="AX338" s="170">
        <v>94</v>
      </c>
      <c r="AY338" s="170">
        <v>95</v>
      </c>
      <c r="AZ338" s="170">
        <v>96</v>
      </c>
      <c r="BA338" s="170">
        <v>97</v>
      </c>
      <c r="BB338" s="170">
        <v>98</v>
      </c>
      <c r="BC338" s="170">
        <v>99</v>
      </c>
      <c r="BD338" s="170">
        <v>100</v>
      </c>
    </row>
    <row r="339" spans="1:56" x14ac:dyDescent="0.2">
      <c r="A339" s="27">
        <v>0</v>
      </c>
      <c r="B339" s="27">
        <v>0</v>
      </c>
      <c r="C339" s="27">
        <v>0</v>
      </c>
      <c r="D339" s="27">
        <v>0</v>
      </c>
      <c r="E339" s="27">
        <v>0</v>
      </c>
      <c r="F339" s="27">
        <v>0</v>
      </c>
      <c r="G339" s="27">
        <v>0</v>
      </c>
      <c r="H339" s="27">
        <v>0</v>
      </c>
      <c r="I339" s="27">
        <v>0</v>
      </c>
      <c r="J339" s="27">
        <v>0</v>
      </c>
      <c r="K339" s="27">
        <v>0.05</v>
      </c>
      <c r="L339" s="27">
        <v>5.0999999999999997E-2</v>
      </c>
      <c r="M339" s="27">
        <v>5.1999999999999998E-2</v>
      </c>
      <c r="N339" s="27">
        <v>5.2999999999999999E-2</v>
      </c>
      <c r="O339" s="27">
        <v>5.3999999999999999E-2</v>
      </c>
      <c r="P339" s="27">
        <v>5.5E-2</v>
      </c>
      <c r="Q339" s="27">
        <v>5.6000000000000001E-2</v>
      </c>
      <c r="R339" s="27">
        <v>5.7000000000000002E-2</v>
      </c>
      <c r="S339" s="27">
        <v>5.8000000000000003E-2</v>
      </c>
      <c r="T339" s="27">
        <v>5.8999999999999997E-2</v>
      </c>
      <c r="U339" s="27">
        <v>0.06</v>
      </c>
      <c r="V339" s="27">
        <v>6.0999999999999999E-2</v>
      </c>
      <c r="W339" s="27">
        <v>6.2E-2</v>
      </c>
      <c r="X339" s="27">
        <v>6.3E-2</v>
      </c>
      <c r="Y339" s="27">
        <v>6.4000000000000001E-2</v>
      </c>
      <c r="Z339" s="27">
        <v>6.5000000000000002E-2</v>
      </c>
      <c r="AA339" s="27">
        <v>6.6000000000000003E-2</v>
      </c>
      <c r="AB339" s="27">
        <v>6.7000000000000004E-2</v>
      </c>
      <c r="AC339" s="27">
        <v>6.8000000000000005E-2</v>
      </c>
      <c r="AD339" s="27">
        <v>6.9000000000000006E-2</v>
      </c>
      <c r="AE339" s="27">
        <v>7.0000000000000007E-2</v>
      </c>
      <c r="AF339" s="27">
        <v>7.0000000000000007E-2</v>
      </c>
      <c r="AG339" s="27">
        <v>7.0000000000000007E-2</v>
      </c>
      <c r="AH339" s="27">
        <v>7.0000000000000007E-2</v>
      </c>
      <c r="AI339" s="27">
        <v>7.0000000000000007E-2</v>
      </c>
      <c r="AJ339" s="27">
        <v>7.0000000000000007E-2</v>
      </c>
      <c r="AK339" s="27">
        <v>7.0000000000000007E-2</v>
      </c>
      <c r="AL339" s="27">
        <v>7.0000000000000007E-2</v>
      </c>
      <c r="AM339" s="27">
        <v>7.0000000000000007E-2</v>
      </c>
      <c r="AN339" s="27">
        <v>7.0000000000000007E-2</v>
      </c>
      <c r="AO339" s="27">
        <v>7.0000000000000007E-2</v>
      </c>
      <c r="AP339" s="27">
        <v>7.0000000000000007E-2</v>
      </c>
      <c r="AQ339" s="27">
        <v>7.0000000000000007E-2</v>
      </c>
      <c r="AR339" s="27">
        <v>7.0000000000000007E-2</v>
      </c>
      <c r="AS339" s="27">
        <v>7.0000000000000007E-2</v>
      </c>
      <c r="AT339" s="27">
        <v>7.0000000000000007E-2</v>
      </c>
      <c r="AU339" s="27">
        <v>7.0000000000000007E-2</v>
      </c>
      <c r="AV339" s="27">
        <v>7.0000000000000007E-2</v>
      </c>
      <c r="AW339" s="27">
        <v>7.0000000000000007E-2</v>
      </c>
      <c r="AX339" s="27">
        <v>7.0000000000000007E-2</v>
      </c>
      <c r="AY339" s="27">
        <v>7.0000000000000007E-2</v>
      </c>
      <c r="AZ339" s="27">
        <v>7.0000000000000007E-2</v>
      </c>
      <c r="BA339" s="27">
        <v>7.0000000000000007E-2</v>
      </c>
      <c r="BB339" s="27">
        <v>7.0000000000000007E-2</v>
      </c>
      <c r="BC339" s="27">
        <v>7.0000000000000007E-2</v>
      </c>
      <c r="BD339" s="27">
        <v>7.0000000000000007E-2</v>
      </c>
    </row>
    <row r="340" spans="1:56" s="28" customFormat="1" x14ac:dyDescent="0.2"/>
    <row r="341" spans="1:56" s="461" customFormat="1" x14ac:dyDescent="0.2">
      <c r="A341" s="461" t="s">
        <v>336</v>
      </c>
    </row>
    <row r="342" spans="1:56" s="173" customFormat="1" x14ac:dyDescent="0.2">
      <c r="A342" s="170">
        <v>45</v>
      </c>
      <c r="B342" s="170">
        <v>46</v>
      </c>
      <c r="C342" s="170">
        <v>47</v>
      </c>
      <c r="D342" s="170">
        <v>48</v>
      </c>
      <c r="E342" s="170">
        <v>49</v>
      </c>
      <c r="F342" s="170">
        <v>50</v>
      </c>
      <c r="G342" s="170">
        <v>51</v>
      </c>
      <c r="H342" s="170">
        <v>52</v>
      </c>
      <c r="I342" s="170">
        <v>53</v>
      </c>
      <c r="J342" s="170">
        <v>54</v>
      </c>
      <c r="K342" s="170">
        <v>55</v>
      </c>
      <c r="L342" s="170">
        <v>56</v>
      </c>
      <c r="M342" s="170">
        <v>57</v>
      </c>
      <c r="N342" s="170">
        <v>58</v>
      </c>
      <c r="O342" s="170">
        <v>59</v>
      </c>
      <c r="P342" s="170">
        <v>60</v>
      </c>
      <c r="Q342" s="170">
        <v>61</v>
      </c>
      <c r="R342" s="170">
        <v>62</v>
      </c>
      <c r="S342" s="170">
        <v>63</v>
      </c>
      <c r="T342" s="170">
        <v>64</v>
      </c>
      <c r="U342" s="170">
        <v>65</v>
      </c>
      <c r="V342" s="170">
        <v>66</v>
      </c>
      <c r="W342" s="170">
        <v>67</v>
      </c>
      <c r="X342" s="170">
        <v>68</v>
      </c>
      <c r="Y342" s="170">
        <v>69</v>
      </c>
      <c r="Z342" s="170">
        <v>70</v>
      </c>
      <c r="AA342" s="170">
        <v>71</v>
      </c>
      <c r="AB342" s="170">
        <v>72</v>
      </c>
      <c r="AC342" s="170">
        <v>73</v>
      </c>
      <c r="AD342" s="170">
        <v>74</v>
      </c>
      <c r="AE342" s="170">
        <v>75</v>
      </c>
      <c r="AF342" s="170">
        <v>76</v>
      </c>
      <c r="AG342" s="170">
        <v>77</v>
      </c>
      <c r="AH342" s="170">
        <v>78</v>
      </c>
      <c r="AI342" s="170">
        <v>79</v>
      </c>
      <c r="AJ342" s="170">
        <v>80</v>
      </c>
      <c r="AK342" s="170">
        <v>81</v>
      </c>
      <c r="AL342" s="170">
        <v>82</v>
      </c>
      <c r="AM342" s="170">
        <v>83</v>
      </c>
      <c r="AN342" s="170">
        <v>84</v>
      </c>
      <c r="AO342" s="170">
        <v>85</v>
      </c>
      <c r="AP342" s="170">
        <v>86</v>
      </c>
      <c r="AQ342" s="170">
        <v>87</v>
      </c>
      <c r="AR342" s="170">
        <v>88</v>
      </c>
      <c r="AS342" s="170">
        <v>89</v>
      </c>
      <c r="AT342" s="170">
        <v>90</v>
      </c>
      <c r="AU342" s="170">
        <v>91</v>
      </c>
      <c r="AV342" s="170">
        <v>92</v>
      </c>
      <c r="AW342" s="170">
        <v>93</v>
      </c>
      <c r="AX342" s="170">
        <v>94</v>
      </c>
      <c r="AY342" s="170">
        <v>95</v>
      </c>
      <c r="AZ342" s="170">
        <v>96</v>
      </c>
      <c r="BA342" s="170">
        <v>97</v>
      </c>
      <c r="BB342" s="170">
        <v>98</v>
      </c>
      <c r="BC342" s="170">
        <v>99</v>
      </c>
      <c r="BD342" s="170">
        <v>100</v>
      </c>
    </row>
    <row r="343" spans="1:56" x14ac:dyDescent="0.2">
      <c r="A343" s="27">
        <v>0</v>
      </c>
      <c r="B343" s="27">
        <v>0</v>
      </c>
      <c r="C343" s="27">
        <v>0</v>
      </c>
      <c r="D343" s="27">
        <v>0</v>
      </c>
      <c r="E343" s="27">
        <v>0</v>
      </c>
      <c r="F343" s="27">
        <v>0</v>
      </c>
      <c r="G343" s="27">
        <v>0</v>
      </c>
      <c r="H343" s="27">
        <v>0</v>
      </c>
      <c r="I343" s="27">
        <v>0</v>
      </c>
      <c r="J343" s="27">
        <v>0</v>
      </c>
      <c r="K343" s="27">
        <v>6.5000000000000002E-2</v>
      </c>
      <c r="L343" s="27">
        <v>6.6000000000000003E-2</v>
      </c>
      <c r="M343" s="27">
        <v>6.7000000000000004E-2</v>
      </c>
      <c r="N343" s="27">
        <v>6.8000000000000005E-2</v>
      </c>
      <c r="O343" s="27">
        <v>6.9000000000000006E-2</v>
      </c>
      <c r="P343" s="27">
        <v>7.0000000000000007E-2</v>
      </c>
      <c r="Q343" s="27">
        <v>7.0999999999999994E-2</v>
      </c>
      <c r="R343" s="27">
        <v>7.1999999999999995E-2</v>
      </c>
      <c r="S343" s="27">
        <v>7.2999999999999995E-2</v>
      </c>
      <c r="T343" s="27">
        <v>7.3999999999999996E-2</v>
      </c>
      <c r="U343" s="27">
        <v>7.4999999999999997E-2</v>
      </c>
      <c r="V343" s="27">
        <v>7.5999999999999998E-2</v>
      </c>
      <c r="W343" s="27">
        <v>7.6999999999999999E-2</v>
      </c>
      <c r="X343" s="27">
        <v>7.8E-2</v>
      </c>
      <c r="Y343" s="27">
        <v>7.9000000000000001E-2</v>
      </c>
      <c r="Z343" s="27">
        <v>0.08</v>
      </c>
      <c r="AA343" s="27">
        <v>0.08</v>
      </c>
      <c r="AB343" s="27">
        <v>0.08</v>
      </c>
      <c r="AC343" s="27">
        <v>0.08</v>
      </c>
      <c r="AD343" s="27">
        <v>0.08</v>
      </c>
      <c r="AE343" s="27">
        <v>0.08</v>
      </c>
      <c r="AF343" s="27">
        <v>0.08</v>
      </c>
      <c r="AG343" s="27">
        <v>0.08</v>
      </c>
      <c r="AH343" s="27">
        <v>0.08</v>
      </c>
      <c r="AI343" s="27">
        <v>0.08</v>
      </c>
      <c r="AJ343" s="27">
        <v>0.08</v>
      </c>
      <c r="AK343" s="27">
        <v>0.08</v>
      </c>
      <c r="AL343" s="27">
        <v>0.08</v>
      </c>
      <c r="AM343" s="27">
        <v>0.08</v>
      </c>
      <c r="AN343" s="27">
        <v>0.08</v>
      </c>
      <c r="AO343" s="27">
        <v>0.08</v>
      </c>
      <c r="AP343" s="27">
        <v>0.08</v>
      </c>
      <c r="AQ343" s="27">
        <v>0.08</v>
      </c>
      <c r="AR343" s="27">
        <v>0.08</v>
      </c>
      <c r="AS343" s="27">
        <v>0.08</v>
      </c>
      <c r="AT343" s="27">
        <v>0.08</v>
      </c>
      <c r="AU343" s="27">
        <v>0.08</v>
      </c>
      <c r="AV343" s="27">
        <v>0.08</v>
      </c>
      <c r="AW343" s="27">
        <v>0.08</v>
      </c>
      <c r="AX343" s="27">
        <v>0.08</v>
      </c>
      <c r="AY343" s="27">
        <v>0.08</v>
      </c>
      <c r="AZ343" s="27">
        <v>0.08</v>
      </c>
      <c r="BA343" s="27">
        <v>0.08</v>
      </c>
      <c r="BB343" s="27">
        <v>0.08</v>
      </c>
      <c r="BC343" s="27">
        <v>0.08</v>
      </c>
      <c r="BD343" s="27">
        <v>0.08</v>
      </c>
    </row>
    <row r="344" spans="1:56" s="28" customFormat="1" x14ac:dyDescent="0.2"/>
    <row r="345" spans="1:56" s="461" customFormat="1" x14ac:dyDescent="0.2">
      <c r="A345" s="461" t="s">
        <v>598</v>
      </c>
    </row>
    <row r="346" spans="1:56" s="173" customFormat="1" x14ac:dyDescent="0.2">
      <c r="A346" s="170">
        <v>45</v>
      </c>
      <c r="B346" s="170">
        <v>46</v>
      </c>
      <c r="C346" s="170">
        <v>47</v>
      </c>
      <c r="D346" s="170">
        <v>48</v>
      </c>
      <c r="E346" s="170">
        <v>49</v>
      </c>
      <c r="F346" s="170">
        <v>50</v>
      </c>
      <c r="G346" s="170">
        <v>51</v>
      </c>
      <c r="H346" s="170">
        <v>52</v>
      </c>
      <c r="I346" s="170">
        <v>53</v>
      </c>
      <c r="J346" s="170">
        <v>54</v>
      </c>
      <c r="K346" s="170">
        <v>55</v>
      </c>
      <c r="L346" s="170">
        <v>56</v>
      </c>
      <c r="M346" s="170">
        <v>57</v>
      </c>
      <c r="N346" s="170">
        <v>58</v>
      </c>
      <c r="O346" s="170">
        <v>59</v>
      </c>
      <c r="P346" s="170">
        <v>60</v>
      </c>
      <c r="Q346" s="170">
        <v>61</v>
      </c>
      <c r="R346" s="170">
        <v>62</v>
      </c>
      <c r="S346" s="170">
        <v>63</v>
      </c>
      <c r="T346" s="170">
        <v>64</v>
      </c>
      <c r="U346" s="170">
        <v>65</v>
      </c>
      <c r="V346" s="170">
        <v>66</v>
      </c>
      <c r="W346" s="170">
        <v>67</v>
      </c>
      <c r="X346" s="170">
        <v>68</v>
      </c>
      <c r="Y346" s="170">
        <v>69</v>
      </c>
      <c r="Z346" s="170">
        <v>70</v>
      </c>
      <c r="AA346" s="170">
        <v>71</v>
      </c>
      <c r="AB346" s="170">
        <v>72</v>
      </c>
      <c r="AC346" s="170">
        <v>73</v>
      </c>
      <c r="AD346" s="170">
        <v>74</v>
      </c>
      <c r="AE346" s="170">
        <v>75</v>
      </c>
      <c r="AF346" s="170">
        <v>76</v>
      </c>
      <c r="AG346" s="170">
        <v>77</v>
      </c>
      <c r="AH346" s="170">
        <v>78</v>
      </c>
      <c r="AI346" s="170">
        <v>79</v>
      </c>
      <c r="AJ346" s="170">
        <v>80</v>
      </c>
      <c r="AK346" s="170">
        <v>81</v>
      </c>
      <c r="AL346" s="170">
        <v>82</v>
      </c>
      <c r="AM346" s="170">
        <v>83</v>
      </c>
      <c r="AN346" s="170">
        <v>84</v>
      </c>
      <c r="AO346" s="170">
        <v>85</v>
      </c>
      <c r="AP346" s="170">
        <v>86</v>
      </c>
      <c r="AQ346" s="170">
        <v>87</v>
      </c>
      <c r="AR346" s="170">
        <v>88</v>
      </c>
      <c r="AS346" s="170">
        <v>89</v>
      </c>
      <c r="AT346" s="170">
        <v>90</v>
      </c>
      <c r="AU346" s="170">
        <v>91</v>
      </c>
      <c r="AV346" s="170">
        <v>92</v>
      </c>
      <c r="AW346" s="170">
        <v>93</v>
      </c>
      <c r="AX346" s="170">
        <v>94</v>
      </c>
      <c r="AY346" s="170">
        <v>95</v>
      </c>
      <c r="AZ346" s="170">
        <v>96</v>
      </c>
      <c r="BA346" s="170">
        <v>97</v>
      </c>
      <c r="BB346" s="170">
        <v>98</v>
      </c>
      <c r="BC346" s="170">
        <v>99</v>
      </c>
      <c r="BD346" s="170">
        <v>100</v>
      </c>
    </row>
    <row r="347" spans="1:56" x14ac:dyDescent="0.2">
      <c r="A347" s="251">
        <v>0</v>
      </c>
      <c r="B347" s="251">
        <v>0</v>
      </c>
      <c r="C347" s="251">
        <v>0</v>
      </c>
      <c r="D347" s="251">
        <v>0</v>
      </c>
      <c r="E347" s="251">
        <v>0</v>
      </c>
      <c r="F347" s="251">
        <v>0</v>
      </c>
      <c r="G347" s="251">
        <v>0</v>
      </c>
      <c r="H347" s="251">
        <v>0</v>
      </c>
      <c r="I347" s="251">
        <v>0</v>
      </c>
      <c r="J347" s="251">
        <v>0</v>
      </c>
      <c r="K347" s="250">
        <v>4.9000000000000002E-2</v>
      </c>
      <c r="L347" s="250">
        <v>4.9500000000000002E-2</v>
      </c>
      <c r="M347" s="250">
        <v>0.05</v>
      </c>
      <c r="N347" s="250">
        <v>5.0500000000000003E-2</v>
      </c>
      <c r="O347" s="250">
        <v>5.1000000000000004E-2</v>
      </c>
      <c r="P347" s="250">
        <v>5.1500000000000004E-2</v>
      </c>
      <c r="Q347" s="250">
        <v>5.3499999999999999E-2</v>
      </c>
      <c r="R347" s="250">
        <v>5.5500000000000001E-2</v>
      </c>
      <c r="S347" s="250">
        <v>5.7500000000000002E-2</v>
      </c>
      <c r="T347" s="250">
        <v>5.9500000000000004E-2</v>
      </c>
      <c r="U347" s="250">
        <v>6.1499999999999999E-2</v>
      </c>
      <c r="V347" s="250">
        <v>6.3E-2</v>
      </c>
      <c r="W347" s="250">
        <v>6.4500000000000002E-2</v>
      </c>
      <c r="X347" s="250">
        <v>6.6000000000000003E-2</v>
      </c>
      <c r="Y347" s="250">
        <v>6.7500000000000004E-2</v>
      </c>
      <c r="Z347" s="250">
        <v>6.9000000000000006E-2</v>
      </c>
      <c r="AA347" s="250">
        <v>7.0000000000000007E-2</v>
      </c>
      <c r="AB347" s="250">
        <v>7.1000000000000008E-2</v>
      </c>
      <c r="AC347" s="250">
        <v>7.2000000000000008E-2</v>
      </c>
      <c r="AD347" s="250">
        <v>7.2999999999999995E-2</v>
      </c>
      <c r="AE347" s="250">
        <v>7.3999999999999996E-2</v>
      </c>
      <c r="AF347" s="250">
        <v>7.4999999999999997E-2</v>
      </c>
      <c r="AG347" s="250">
        <v>7.5999999999999998E-2</v>
      </c>
      <c r="AH347" s="250">
        <v>7.6999999999999999E-2</v>
      </c>
      <c r="AI347" s="250">
        <v>7.8E-2</v>
      </c>
      <c r="AJ347" s="250">
        <v>7.9000000000000001E-2</v>
      </c>
      <c r="AK347" s="250">
        <v>0.08</v>
      </c>
      <c r="AL347" s="250">
        <v>8.1000000000000003E-2</v>
      </c>
      <c r="AM347" s="250">
        <v>8.2000000000000003E-2</v>
      </c>
      <c r="AN347" s="250">
        <v>8.3000000000000004E-2</v>
      </c>
      <c r="AO347" s="250">
        <v>8.4000000000000005E-2</v>
      </c>
      <c r="AP347" s="250">
        <v>8.5000000000000006E-2</v>
      </c>
      <c r="AQ347" s="250">
        <v>8.5000000000000006E-2</v>
      </c>
      <c r="AR347" s="250">
        <v>8.5000000000000006E-2</v>
      </c>
      <c r="AS347" s="250">
        <v>8.5000000000000006E-2</v>
      </c>
      <c r="AT347" s="250">
        <v>8.5000000000000006E-2</v>
      </c>
      <c r="AU347" s="250">
        <v>8.5000000000000006E-2</v>
      </c>
      <c r="AV347" s="250">
        <v>8.5000000000000006E-2</v>
      </c>
      <c r="AW347" s="250">
        <v>8.5000000000000006E-2</v>
      </c>
      <c r="AX347" s="250">
        <v>8.5000000000000006E-2</v>
      </c>
      <c r="AY347" s="250">
        <v>8.5000000000000006E-2</v>
      </c>
      <c r="AZ347" s="250">
        <v>8.5000000000000006E-2</v>
      </c>
      <c r="BA347" s="250">
        <v>8.5000000000000006E-2</v>
      </c>
      <c r="BB347" s="250">
        <v>8.5000000000000006E-2</v>
      </c>
      <c r="BC347" s="250">
        <v>8.5000000000000006E-2</v>
      </c>
      <c r="BD347" s="250">
        <v>8.5000000000000006E-2</v>
      </c>
    </row>
    <row r="348" spans="1:56" x14ac:dyDescent="0.2">
      <c r="A348" s="252"/>
      <c r="B348" s="252"/>
      <c r="C348" s="252"/>
      <c r="D348" s="252"/>
      <c r="E348" s="252"/>
      <c r="F348" s="252"/>
      <c r="G348" s="252"/>
      <c r="H348" s="252"/>
      <c r="I348" s="252"/>
      <c r="J348" s="252"/>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c r="AK348" s="84"/>
      <c r="AL348" s="84"/>
      <c r="AM348" s="84"/>
      <c r="AN348" s="84"/>
      <c r="AO348" s="84"/>
      <c r="AP348" s="84"/>
      <c r="AQ348" s="84"/>
      <c r="AR348" s="84"/>
      <c r="AS348" s="84"/>
      <c r="AT348" s="84"/>
      <c r="AU348" s="84"/>
      <c r="AV348" s="84"/>
      <c r="AW348" s="84"/>
      <c r="AX348" s="84"/>
      <c r="AY348" s="84"/>
      <c r="AZ348" s="84"/>
      <c r="BA348" s="84"/>
      <c r="BB348" s="84"/>
      <c r="BC348" s="84"/>
      <c r="BD348" s="84"/>
    </row>
    <row r="349" spans="1:56" s="461" customFormat="1" x14ac:dyDescent="0.2">
      <c r="A349" s="461" t="s">
        <v>599</v>
      </c>
    </row>
    <row r="350" spans="1:56" s="173" customFormat="1" x14ac:dyDescent="0.2">
      <c r="A350" s="170">
        <v>45</v>
      </c>
      <c r="B350" s="170">
        <v>46</v>
      </c>
      <c r="C350" s="170">
        <v>47</v>
      </c>
      <c r="D350" s="170">
        <v>48</v>
      </c>
      <c r="E350" s="170">
        <v>49</v>
      </c>
      <c r="F350" s="170">
        <v>50</v>
      </c>
      <c r="G350" s="170">
        <v>51</v>
      </c>
      <c r="H350" s="170">
        <v>52</v>
      </c>
      <c r="I350" s="170">
        <v>53</v>
      </c>
      <c r="J350" s="170">
        <v>54</v>
      </c>
      <c r="K350" s="170">
        <v>55</v>
      </c>
      <c r="L350" s="170">
        <v>56</v>
      </c>
      <c r="M350" s="170">
        <v>57</v>
      </c>
      <c r="N350" s="170">
        <v>58</v>
      </c>
      <c r="O350" s="170">
        <v>59</v>
      </c>
      <c r="P350" s="170">
        <v>60</v>
      </c>
      <c r="Q350" s="170">
        <v>61</v>
      </c>
      <c r="R350" s="170">
        <v>62</v>
      </c>
      <c r="S350" s="170">
        <v>63</v>
      </c>
      <c r="T350" s="170">
        <v>64</v>
      </c>
      <c r="U350" s="170">
        <v>65</v>
      </c>
      <c r="V350" s="170">
        <v>66</v>
      </c>
      <c r="W350" s="170">
        <v>67</v>
      </c>
      <c r="X350" s="170">
        <v>68</v>
      </c>
      <c r="Y350" s="170">
        <v>69</v>
      </c>
      <c r="Z350" s="170">
        <v>70</v>
      </c>
      <c r="AA350" s="170">
        <v>71</v>
      </c>
      <c r="AB350" s="170">
        <v>72</v>
      </c>
      <c r="AC350" s="170">
        <v>73</v>
      </c>
      <c r="AD350" s="170">
        <v>74</v>
      </c>
      <c r="AE350" s="170">
        <v>75</v>
      </c>
      <c r="AF350" s="170">
        <v>76</v>
      </c>
      <c r="AG350" s="170">
        <v>77</v>
      </c>
      <c r="AH350" s="170">
        <v>78</v>
      </c>
      <c r="AI350" s="170">
        <v>79</v>
      </c>
      <c r="AJ350" s="170">
        <v>80</v>
      </c>
      <c r="AK350" s="170">
        <v>81</v>
      </c>
      <c r="AL350" s="170">
        <v>82</v>
      </c>
      <c r="AM350" s="170">
        <v>83</v>
      </c>
      <c r="AN350" s="170">
        <v>84</v>
      </c>
      <c r="AO350" s="170">
        <v>85</v>
      </c>
      <c r="AP350" s="170">
        <v>86</v>
      </c>
      <c r="AQ350" s="170">
        <v>87</v>
      </c>
      <c r="AR350" s="170">
        <v>88</v>
      </c>
      <c r="AS350" s="170">
        <v>89</v>
      </c>
      <c r="AT350" s="170">
        <v>90</v>
      </c>
      <c r="AU350" s="170">
        <v>91</v>
      </c>
      <c r="AV350" s="170">
        <v>92</v>
      </c>
      <c r="AW350" s="170">
        <v>93</v>
      </c>
      <c r="AX350" s="170">
        <v>94</v>
      </c>
      <c r="AY350" s="170">
        <v>95</v>
      </c>
      <c r="AZ350" s="170">
        <v>96</v>
      </c>
      <c r="BA350" s="170">
        <v>97</v>
      </c>
      <c r="BB350" s="170">
        <v>98</v>
      </c>
      <c r="BC350" s="170">
        <v>99</v>
      </c>
      <c r="BD350" s="170">
        <v>100</v>
      </c>
    </row>
    <row r="351" spans="1:56" x14ac:dyDescent="0.2">
      <c r="A351" s="251">
        <v>0</v>
      </c>
      <c r="B351" s="251">
        <v>0</v>
      </c>
      <c r="C351" s="251">
        <v>0</v>
      </c>
      <c r="D351" s="251">
        <v>0</v>
      </c>
      <c r="E351" s="251">
        <v>0</v>
      </c>
      <c r="F351" s="251">
        <v>0</v>
      </c>
      <c r="G351" s="251">
        <v>0</v>
      </c>
      <c r="H351" s="251">
        <v>0</v>
      </c>
      <c r="I351" s="251">
        <v>0</v>
      </c>
      <c r="J351" s="251">
        <v>0</v>
      </c>
      <c r="K351" s="250">
        <v>0.05</v>
      </c>
      <c r="L351" s="250">
        <v>5.1000000000000004E-2</v>
      </c>
      <c r="M351" s="250">
        <v>5.1500000000000004E-2</v>
      </c>
      <c r="N351" s="250">
        <v>5.2500000000000005E-2</v>
      </c>
      <c r="O351" s="250">
        <v>5.3000000000000005E-2</v>
      </c>
      <c r="P351" s="250">
        <v>5.4000000000000006E-2</v>
      </c>
      <c r="Q351" s="250">
        <v>5.6500000000000002E-2</v>
      </c>
      <c r="R351" s="250">
        <v>5.9000000000000004E-2</v>
      </c>
      <c r="S351" s="250">
        <v>6.2E-2</v>
      </c>
      <c r="T351" s="250">
        <v>6.4500000000000002E-2</v>
      </c>
      <c r="U351" s="250">
        <v>6.8500000000000005E-2</v>
      </c>
      <c r="V351" s="250">
        <v>7.1999999999999995E-2</v>
      </c>
      <c r="W351" s="250">
        <v>7.5999999999999998E-2</v>
      </c>
      <c r="X351" s="250">
        <v>8.1000000000000003E-2</v>
      </c>
      <c r="Y351" s="250">
        <v>8.8000000000000009E-2</v>
      </c>
      <c r="Z351" s="250">
        <v>9.5500000000000002E-2</v>
      </c>
      <c r="AA351" s="405" t="s">
        <v>26</v>
      </c>
      <c r="AB351" s="405" t="s">
        <v>26</v>
      </c>
      <c r="AC351" s="405" t="s">
        <v>26</v>
      </c>
      <c r="AD351" s="405" t="s">
        <v>26</v>
      </c>
      <c r="AE351" s="405" t="s">
        <v>26</v>
      </c>
      <c r="AF351" s="405" t="s">
        <v>26</v>
      </c>
      <c r="AG351" s="405" t="s">
        <v>26</v>
      </c>
      <c r="AH351" s="405" t="s">
        <v>26</v>
      </c>
      <c r="AI351" s="405" t="s">
        <v>26</v>
      </c>
      <c r="AJ351" s="405" t="s">
        <v>26</v>
      </c>
      <c r="AK351" s="405" t="s">
        <v>26</v>
      </c>
      <c r="AL351" s="405" t="s">
        <v>26</v>
      </c>
      <c r="AM351" s="405" t="s">
        <v>26</v>
      </c>
      <c r="AN351" s="405" t="s">
        <v>26</v>
      </c>
      <c r="AO351" s="405" t="s">
        <v>26</v>
      </c>
      <c r="AP351" s="405" t="s">
        <v>26</v>
      </c>
      <c r="AQ351" s="405" t="s">
        <v>26</v>
      </c>
      <c r="AR351" s="405" t="s">
        <v>26</v>
      </c>
      <c r="AS351" s="405" t="s">
        <v>26</v>
      </c>
      <c r="AT351" s="405" t="s">
        <v>26</v>
      </c>
      <c r="AU351" s="405" t="s">
        <v>26</v>
      </c>
      <c r="AV351" s="405" t="s">
        <v>26</v>
      </c>
      <c r="AW351" s="405" t="s">
        <v>26</v>
      </c>
      <c r="AX351" s="405" t="s">
        <v>26</v>
      </c>
      <c r="AY351" s="405" t="s">
        <v>26</v>
      </c>
      <c r="AZ351" s="405" t="s">
        <v>26</v>
      </c>
      <c r="BA351" s="405" t="s">
        <v>26</v>
      </c>
      <c r="BB351" s="405" t="s">
        <v>26</v>
      </c>
      <c r="BC351" s="405" t="s">
        <v>26</v>
      </c>
      <c r="BD351" s="405" t="s">
        <v>26</v>
      </c>
    </row>
    <row r="352" spans="1:56" s="173" customFormat="1" x14ac:dyDescent="0.2">
      <c r="A352" s="170">
        <v>45</v>
      </c>
      <c r="B352" s="170">
        <v>46</v>
      </c>
      <c r="C352" s="170">
        <v>47</v>
      </c>
      <c r="D352" s="170">
        <v>48</v>
      </c>
      <c r="E352" s="170">
        <v>49</v>
      </c>
      <c r="F352" s="170">
        <v>50</v>
      </c>
      <c r="G352" s="170">
        <v>51</v>
      </c>
      <c r="H352" s="170">
        <v>52</v>
      </c>
      <c r="I352" s="170">
        <v>53</v>
      </c>
      <c r="J352" s="170">
        <v>54</v>
      </c>
      <c r="K352" s="170">
        <v>55</v>
      </c>
      <c r="L352" s="170">
        <v>56</v>
      </c>
      <c r="M352" s="170">
        <v>57</v>
      </c>
      <c r="N352" s="170">
        <v>58</v>
      </c>
      <c r="O352" s="170">
        <v>59</v>
      </c>
      <c r="P352" s="170">
        <v>60</v>
      </c>
      <c r="Q352" s="170">
        <v>61</v>
      </c>
      <c r="R352" s="170">
        <v>62</v>
      </c>
      <c r="S352" s="170">
        <v>63</v>
      </c>
      <c r="T352" s="170">
        <v>64</v>
      </c>
      <c r="U352" s="170">
        <v>65</v>
      </c>
      <c r="V352" s="170">
        <v>66</v>
      </c>
      <c r="W352" s="170">
        <v>67</v>
      </c>
      <c r="X352" s="170">
        <v>68</v>
      </c>
      <c r="Y352" s="170">
        <v>69</v>
      </c>
      <c r="Z352" s="170">
        <v>70</v>
      </c>
      <c r="AA352" s="170">
        <v>71</v>
      </c>
      <c r="AB352" s="170">
        <v>72</v>
      </c>
      <c r="AC352" s="170">
        <v>73</v>
      </c>
      <c r="AD352" s="170">
        <v>74</v>
      </c>
      <c r="AE352" s="170">
        <v>75</v>
      </c>
      <c r="AF352" s="170">
        <v>76</v>
      </c>
      <c r="AG352" s="170">
        <v>77</v>
      </c>
      <c r="AH352" s="170">
        <v>78</v>
      </c>
      <c r="AI352" s="170">
        <v>79</v>
      </c>
      <c r="AJ352" s="170">
        <v>80</v>
      </c>
      <c r="AK352" s="170">
        <v>81</v>
      </c>
      <c r="AL352" s="170">
        <v>82</v>
      </c>
      <c r="AM352" s="170">
        <v>83</v>
      </c>
      <c r="AN352" s="170">
        <v>84</v>
      </c>
      <c r="AO352" s="170">
        <v>85</v>
      </c>
      <c r="AP352" s="170">
        <v>86</v>
      </c>
      <c r="AQ352" s="170">
        <v>87</v>
      </c>
      <c r="AR352" s="170">
        <v>88</v>
      </c>
      <c r="AS352" s="170">
        <v>89</v>
      </c>
      <c r="AT352" s="170">
        <v>90</v>
      </c>
      <c r="AU352" s="170">
        <v>91</v>
      </c>
      <c r="AV352" s="170">
        <v>92</v>
      </c>
      <c r="AW352" s="170">
        <v>93</v>
      </c>
      <c r="AX352" s="170">
        <v>94</v>
      </c>
      <c r="AY352" s="170">
        <v>95</v>
      </c>
      <c r="AZ352" s="170">
        <v>96</v>
      </c>
      <c r="BA352" s="170">
        <v>97</v>
      </c>
      <c r="BB352" s="170">
        <v>98</v>
      </c>
      <c r="BC352" s="170">
        <v>99</v>
      </c>
      <c r="BD352" s="170">
        <v>100</v>
      </c>
    </row>
    <row r="353" spans="1:56" x14ac:dyDescent="0.2">
      <c r="A353" s="251"/>
      <c r="B353" s="251"/>
      <c r="C353" s="251"/>
      <c r="D353" s="251"/>
      <c r="E353" s="251"/>
      <c r="F353" s="251"/>
      <c r="G353" s="251"/>
      <c r="H353" s="251"/>
      <c r="I353" s="251"/>
      <c r="J353" s="251"/>
      <c r="K353" s="250">
        <v>1E-3</v>
      </c>
      <c r="L353" s="250">
        <v>1.5E-3</v>
      </c>
      <c r="M353" s="250">
        <v>1.5E-3</v>
      </c>
      <c r="N353" s="250">
        <v>2E-3</v>
      </c>
      <c r="O353" s="250">
        <v>2E-3</v>
      </c>
      <c r="P353" s="250">
        <v>2.5000000000000001E-3</v>
      </c>
      <c r="Q353" s="250">
        <v>3.0000000000000001E-3</v>
      </c>
      <c r="R353" s="250">
        <v>3.5000000000000001E-3</v>
      </c>
      <c r="S353" s="250">
        <v>4.4999999999999997E-3</v>
      </c>
      <c r="T353" s="250">
        <v>5.0000000000000001E-3</v>
      </c>
      <c r="U353" s="250">
        <v>7.0000000000000001E-3</v>
      </c>
      <c r="V353" s="250">
        <v>8.9999999999999993E-3</v>
      </c>
      <c r="W353" s="250">
        <v>1.15E-2</v>
      </c>
      <c r="X353" s="250">
        <v>1.4999999999999999E-2</v>
      </c>
      <c r="Y353" s="250">
        <v>2.0500000000000001E-2</v>
      </c>
      <c r="Z353" s="250">
        <v>2.6499999999999999E-2</v>
      </c>
      <c r="AA353" s="250">
        <v>2.6499999999999999E-2</v>
      </c>
      <c r="AB353" s="250">
        <v>2.6499999999999999E-2</v>
      </c>
      <c r="AC353" s="250">
        <v>7.2000000000000008E-2</v>
      </c>
      <c r="AD353" s="250">
        <v>7.2999999999999995E-2</v>
      </c>
      <c r="AE353" s="250">
        <v>7.3999999999999996E-2</v>
      </c>
      <c r="AF353" s="250">
        <v>7.4999999999999997E-2</v>
      </c>
      <c r="AG353" s="250">
        <v>7.5999999999999998E-2</v>
      </c>
      <c r="AH353" s="250">
        <v>7.6999999999999999E-2</v>
      </c>
      <c r="AI353" s="250">
        <v>7.8E-2</v>
      </c>
      <c r="AJ353" s="250">
        <v>7.9000000000000001E-2</v>
      </c>
      <c r="AK353" s="250">
        <v>0.08</v>
      </c>
      <c r="AL353" s="250">
        <v>8.1000000000000003E-2</v>
      </c>
      <c r="AM353" s="250">
        <v>3.5000000000000003E-2</v>
      </c>
      <c r="AN353" s="250">
        <v>3.5000000000000003E-2</v>
      </c>
      <c r="AO353" s="250">
        <v>3.5000000000000003E-2</v>
      </c>
      <c r="AP353" s="250">
        <v>3.5000000000000003E-2</v>
      </c>
      <c r="AQ353" s="250">
        <v>3.5000000000000003E-2</v>
      </c>
      <c r="AR353" s="250">
        <v>3.5000000000000003E-2</v>
      </c>
      <c r="AS353" s="250">
        <v>3.5000000000000003E-2</v>
      </c>
      <c r="AT353" s="250">
        <v>3.5000000000000003E-2</v>
      </c>
      <c r="AU353" s="250">
        <v>3.5000000000000003E-2</v>
      </c>
      <c r="AV353" s="250">
        <v>3.5000000000000003E-2</v>
      </c>
      <c r="AW353" s="250">
        <v>3.5000000000000003E-2</v>
      </c>
      <c r="AX353" s="250">
        <v>3.5000000000000003E-2</v>
      </c>
      <c r="AY353" s="250">
        <v>3.5000000000000003E-2</v>
      </c>
      <c r="AZ353" s="250">
        <v>3.5000000000000003E-2</v>
      </c>
      <c r="BA353" s="250">
        <v>3.5000000000000003E-2</v>
      </c>
      <c r="BB353" s="250">
        <v>3.5000000000000003E-2</v>
      </c>
      <c r="BC353" s="250">
        <v>3.5000000000000003E-2</v>
      </c>
      <c r="BD353" s="250">
        <v>3.5000000000000003E-2</v>
      </c>
    </row>
    <row r="354" spans="1:56" s="28" customFormat="1" x14ac:dyDescent="0.2">
      <c r="A354" s="252"/>
      <c r="B354" s="252"/>
      <c r="C354" s="252"/>
      <c r="D354" s="252"/>
      <c r="E354" s="252"/>
      <c r="F354" s="252"/>
      <c r="G354" s="252"/>
      <c r="H354" s="252"/>
      <c r="I354" s="252"/>
      <c r="J354" s="252"/>
      <c r="K354" s="29"/>
      <c r="L354" s="29"/>
      <c r="M354" s="29"/>
      <c r="N354" s="29"/>
      <c r="O354" s="29"/>
      <c r="P354" s="29"/>
      <c r="Q354" s="29"/>
      <c r="R354" s="29"/>
      <c r="S354" s="29"/>
      <c r="T354" s="29"/>
      <c r="U354" s="29"/>
      <c r="V354" s="29"/>
      <c r="W354" s="29"/>
      <c r="X354" s="29"/>
      <c r="Y354" s="29"/>
      <c r="Z354" s="29"/>
      <c r="AA354" s="250">
        <v>9.6500000000000002E-2</v>
      </c>
      <c r="AB354" s="250">
        <v>9.7500000000000003E-2</v>
      </c>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c r="AY354" s="29"/>
      <c r="AZ354" s="29"/>
      <c r="BA354" s="29"/>
      <c r="BB354" s="29"/>
      <c r="BC354" s="29"/>
      <c r="BD354" s="29"/>
    </row>
    <row r="355" spans="1:56" s="461" customFormat="1" x14ac:dyDescent="0.2">
      <c r="A355" s="461" t="s">
        <v>278</v>
      </c>
    </row>
    <row r="356" spans="1:56" s="173" customFormat="1" x14ac:dyDescent="0.2">
      <c r="A356" s="170">
        <v>45</v>
      </c>
      <c r="B356" s="170">
        <v>46</v>
      </c>
      <c r="C356" s="170">
        <v>47</v>
      </c>
      <c r="D356" s="170">
        <v>48</v>
      </c>
      <c r="E356" s="170">
        <v>49</v>
      </c>
      <c r="F356" s="170">
        <v>50</v>
      </c>
      <c r="G356" s="170">
        <v>51</v>
      </c>
      <c r="H356" s="170">
        <v>52</v>
      </c>
      <c r="I356" s="170">
        <v>53</v>
      </c>
      <c r="J356" s="170">
        <v>54</v>
      </c>
      <c r="K356" s="170">
        <v>55</v>
      </c>
      <c r="L356" s="170">
        <v>56</v>
      </c>
      <c r="M356" s="170">
        <v>57</v>
      </c>
      <c r="N356" s="170">
        <v>58</v>
      </c>
      <c r="O356" s="170">
        <v>59</v>
      </c>
      <c r="P356" s="170">
        <v>60</v>
      </c>
      <c r="Q356" s="170">
        <v>61</v>
      </c>
      <c r="R356" s="170">
        <v>62</v>
      </c>
      <c r="S356" s="170">
        <v>63</v>
      </c>
      <c r="T356" s="170">
        <v>64</v>
      </c>
      <c r="U356" s="170">
        <v>65</v>
      </c>
      <c r="V356" s="170">
        <v>66</v>
      </c>
      <c r="W356" s="170">
        <v>67</v>
      </c>
      <c r="X356" s="170">
        <v>68</v>
      </c>
      <c r="Y356" s="170">
        <v>69</v>
      </c>
      <c r="Z356" s="170">
        <v>70</v>
      </c>
      <c r="AA356" s="170">
        <v>71</v>
      </c>
      <c r="AB356" s="170">
        <v>72</v>
      </c>
      <c r="AC356" s="170">
        <v>73</v>
      </c>
      <c r="AD356" s="170">
        <v>74</v>
      </c>
      <c r="AE356" s="170">
        <v>75</v>
      </c>
      <c r="AF356" s="170">
        <v>76</v>
      </c>
      <c r="AG356" s="170">
        <v>77</v>
      </c>
      <c r="AH356" s="170">
        <v>78</v>
      </c>
      <c r="AI356" s="170">
        <v>79</v>
      </c>
      <c r="AJ356" s="170">
        <v>80</v>
      </c>
      <c r="AK356" s="170">
        <v>81</v>
      </c>
      <c r="AL356" s="170">
        <v>82</v>
      </c>
      <c r="AM356" s="170">
        <v>83</v>
      </c>
      <c r="AN356" s="170">
        <v>84</v>
      </c>
      <c r="AO356" s="170">
        <v>85</v>
      </c>
      <c r="AP356" s="170">
        <v>86</v>
      </c>
      <c r="AQ356" s="170">
        <v>87</v>
      </c>
      <c r="AR356" s="170">
        <v>88</v>
      </c>
      <c r="AS356" s="170">
        <v>89</v>
      </c>
      <c r="AT356" s="170">
        <v>90</v>
      </c>
      <c r="AU356" s="170">
        <v>91</v>
      </c>
      <c r="AV356" s="170">
        <v>92</v>
      </c>
      <c r="AW356" s="170">
        <v>93</v>
      </c>
      <c r="AX356" s="170">
        <v>94</v>
      </c>
      <c r="AY356" s="170">
        <v>95</v>
      </c>
      <c r="AZ356" s="170">
        <v>96</v>
      </c>
      <c r="BA356" s="170">
        <v>97</v>
      </c>
      <c r="BB356" s="170">
        <v>98</v>
      </c>
      <c r="BC356" s="170">
        <v>99</v>
      </c>
      <c r="BD356" s="170">
        <v>100</v>
      </c>
    </row>
    <row r="357" spans="1:56" x14ac:dyDescent="0.2">
      <c r="A357" s="27">
        <v>0</v>
      </c>
      <c r="B357" s="27">
        <v>0</v>
      </c>
      <c r="C357" s="27">
        <v>0</v>
      </c>
      <c r="D357" s="27">
        <v>0</v>
      </c>
      <c r="E357" s="27">
        <v>0</v>
      </c>
      <c r="F357" s="27">
        <v>0</v>
      </c>
      <c r="G357" s="27">
        <v>0</v>
      </c>
      <c r="H357" s="27">
        <v>0</v>
      </c>
      <c r="I357" s="27">
        <v>0</v>
      </c>
      <c r="J357" s="27">
        <v>0</v>
      </c>
      <c r="K357" s="27">
        <v>0</v>
      </c>
      <c r="L357" s="27">
        <v>0</v>
      </c>
      <c r="M357" s="27">
        <v>0</v>
      </c>
      <c r="N357" s="27">
        <v>0</v>
      </c>
      <c r="O357" s="27">
        <v>0.05</v>
      </c>
      <c r="P357" s="27">
        <v>0.05</v>
      </c>
      <c r="Q357" s="27">
        <v>0.05</v>
      </c>
      <c r="R357" s="27">
        <v>0.05</v>
      </c>
      <c r="S357" s="27">
        <v>0.05</v>
      </c>
      <c r="T357" s="27">
        <v>0.05</v>
      </c>
      <c r="U357" s="27">
        <v>5.5E-2</v>
      </c>
      <c r="V357" s="27">
        <v>5.5E-2</v>
      </c>
      <c r="W357" s="27">
        <v>5.5E-2</v>
      </c>
      <c r="X357" s="27">
        <v>5.5E-2</v>
      </c>
      <c r="Y357" s="27">
        <v>5.5E-2</v>
      </c>
      <c r="Z357" s="27">
        <v>0.06</v>
      </c>
      <c r="AA357" s="27">
        <v>0.06</v>
      </c>
      <c r="AB357" s="27">
        <v>0.06</v>
      </c>
      <c r="AC357" s="27">
        <v>0.06</v>
      </c>
      <c r="AD357" s="27">
        <v>0.06</v>
      </c>
      <c r="AE357" s="27">
        <v>0.06</v>
      </c>
      <c r="AF357" s="27">
        <v>0.06</v>
      </c>
      <c r="AG357" s="27">
        <v>0.06</v>
      </c>
      <c r="AH357" s="27">
        <v>0.06</v>
      </c>
      <c r="AI357" s="27">
        <v>0.06</v>
      </c>
      <c r="AJ357" s="27">
        <v>7.0000000000000007E-2</v>
      </c>
      <c r="AK357" s="27">
        <v>7.0000000000000007E-2</v>
      </c>
      <c r="AL357" s="27">
        <v>7.0000000000000007E-2</v>
      </c>
      <c r="AM357" s="27">
        <v>7.0000000000000007E-2</v>
      </c>
      <c r="AN357" s="27">
        <v>7.0000000000000007E-2</v>
      </c>
      <c r="AO357" s="27">
        <v>7.0000000000000007E-2</v>
      </c>
      <c r="AP357" s="27">
        <v>7.0000000000000007E-2</v>
      </c>
      <c r="AQ357" s="27">
        <v>7.0000000000000007E-2</v>
      </c>
      <c r="AR357" s="27">
        <v>7.0000000000000007E-2</v>
      </c>
      <c r="AS357" s="27">
        <v>7.0000000000000007E-2</v>
      </c>
      <c r="AT357" s="27">
        <v>7.0000000000000007E-2</v>
      </c>
      <c r="AU357" s="27">
        <v>7.0000000000000007E-2</v>
      </c>
      <c r="AV357" s="27">
        <v>7.0000000000000007E-2</v>
      </c>
      <c r="AW357" s="27">
        <v>7.0000000000000007E-2</v>
      </c>
      <c r="AX357" s="27">
        <v>7.0000000000000007E-2</v>
      </c>
      <c r="AY357" s="27">
        <v>7.0000000000000007E-2</v>
      </c>
      <c r="AZ357" s="27">
        <v>7.0000000000000007E-2</v>
      </c>
      <c r="BA357" s="27">
        <v>7.0000000000000007E-2</v>
      </c>
      <c r="BB357" s="27">
        <v>7.0000000000000007E-2</v>
      </c>
      <c r="BC357" s="27">
        <v>7.0000000000000007E-2</v>
      </c>
      <c r="BD357" s="27">
        <v>7.0000000000000007E-2</v>
      </c>
    </row>
    <row r="358" spans="1:56" s="28" customFormat="1" x14ac:dyDescent="0.2"/>
    <row r="359" spans="1:56" s="461" customFormat="1" x14ac:dyDescent="0.2">
      <c r="A359" s="461" t="s">
        <v>279</v>
      </c>
    </row>
    <row r="360" spans="1:56" s="173" customFormat="1" x14ac:dyDescent="0.2">
      <c r="A360" s="170">
        <v>45</v>
      </c>
      <c r="B360" s="170">
        <v>46</v>
      </c>
      <c r="C360" s="170">
        <v>47</v>
      </c>
      <c r="D360" s="170">
        <v>48</v>
      </c>
      <c r="E360" s="170">
        <v>49</v>
      </c>
      <c r="F360" s="170">
        <v>50</v>
      </c>
      <c r="G360" s="170">
        <v>51</v>
      </c>
      <c r="H360" s="170">
        <v>52</v>
      </c>
      <c r="I360" s="170">
        <v>53</v>
      </c>
      <c r="J360" s="170">
        <v>54</v>
      </c>
      <c r="K360" s="170">
        <v>55</v>
      </c>
      <c r="L360" s="170">
        <v>56</v>
      </c>
      <c r="M360" s="170">
        <v>57</v>
      </c>
      <c r="N360" s="170">
        <v>58</v>
      </c>
      <c r="O360" s="170">
        <v>59</v>
      </c>
      <c r="P360" s="170">
        <v>60</v>
      </c>
      <c r="Q360" s="170">
        <v>61</v>
      </c>
      <c r="R360" s="170">
        <v>62</v>
      </c>
      <c r="S360" s="170">
        <v>63</v>
      </c>
      <c r="T360" s="170">
        <v>64</v>
      </c>
      <c r="U360" s="170">
        <v>65</v>
      </c>
      <c r="V360" s="170">
        <v>66</v>
      </c>
      <c r="W360" s="170">
        <v>67</v>
      </c>
      <c r="X360" s="170">
        <v>68</v>
      </c>
      <c r="Y360" s="170">
        <v>69</v>
      </c>
      <c r="Z360" s="170">
        <v>70</v>
      </c>
      <c r="AA360" s="170">
        <v>71</v>
      </c>
      <c r="AB360" s="170">
        <v>72</v>
      </c>
      <c r="AC360" s="170">
        <v>73</v>
      </c>
      <c r="AD360" s="170">
        <v>74</v>
      </c>
      <c r="AE360" s="170">
        <v>75</v>
      </c>
      <c r="AF360" s="170">
        <v>76</v>
      </c>
      <c r="AG360" s="170">
        <v>77</v>
      </c>
      <c r="AH360" s="170">
        <v>78</v>
      </c>
      <c r="AI360" s="170">
        <v>79</v>
      </c>
      <c r="AJ360" s="170">
        <v>80</v>
      </c>
      <c r="AK360" s="170">
        <v>81</v>
      </c>
      <c r="AL360" s="170">
        <v>82</v>
      </c>
      <c r="AM360" s="170">
        <v>83</v>
      </c>
      <c r="AN360" s="170">
        <v>84</v>
      </c>
      <c r="AO360" s="170">
        <v>85</v>
      </c>
      <c r="AP360" s="170">
        <v>86</v>
      </c>
      <c r="AQ360" s="170">
        <v>87</v>
      </c>
      <c r="AR360" s="170">
        <v>88</v>
      </c>
      <c r="AS360" s="170">
        <v>89</v>
      </c>
      <c r="AT360" s="170">
        <v>90</v>
      </c>
      <c r="AU360" s="170">
        <v>91</v>
      </c>
      <c r="AV360" s="170">
        <v>92</v>
      </c>
      <c r="AW360" s="170">
        <v>93</v>
      </c>
      <c r="AX360" s="170">
        <v>94</v>
      </c>
      <c r="AY360" s="170">
        <v>95</v>
      </c>
      <c r="AZ360" s="170">
        <v>96</v>
      </c>
      <c r="BA360" s="170">
        <v>97</v>
      </c>
      <c r="BB360" s="170">
        <v>98</v>
      </c>
      <c r="BC360" s="170">
        <v>99</v>
      </c>
      <c r="BD360" s="170">
        <v>100</v>
      </c>
    </row>
    <row r="361" spans="1:56" x14ac:dyDescent="0.2">
      <c r="A361" s="27">
        <v>0</v>
      </c>
      <c r="B361" s="27">
        <v>0</v>
      </c>
      <c r="C361" s="27">
        <v>0</v>
      </c>
      <c r="D361" s="27">
        <v>0</v>
      </c>
      <c r="E361" s="27">
        <v>0</v>
      </c>
      <c r="F361" s="27">
        <v>0</v>
      </c>
      <c r="G361" s="27">
        <v>0</v>
      </c>
      <c r="H361" s="27">
        <v>0</v>
      </c>
      <c r="I361" s="27">
        <v>0</v>
      </c>
      <c r="J361" s="27">
        <v>0</v>
      </c>
      <c r="K361" s="27">
        <v>0</v>
      </c>
      <c r="L361" s="27">
        <v>0</v>
      </c>
      <c r="M361" s="27">
        <v>0</v>
      </c>
      <c r="N361" s="27">
        <v>0</v>
      </c>
      <c r="O361" s="27">
        <v>0.05</v>
      </c>
      <c r="P361" s="27">
        <v>0.05</v>
      </c>
      <c r="Q361" s="27">
        <v>0.05</v>
      </c>
      <c r="R361" s="27">
        <v>0.05</v>
      </c>
      <c r="S361" s="27">
        <v>0.05</v>
      </c>
      <c r="T361" s="27">
        <v>0.05</v>
      </c>
      <c r="U361" s="27">
        <v>5.5E-2</v>
      </c>
      <c r="V361" s="27">
        <v>5.5E-2</v>
      </c>
      <c r="W361" s="27">
        <v>5.5E-2</v>
      </c>
      <c r="X361" s="27">
        <v>5.5E-2</v>
      </c>
      <c r="Y361" s="27">
        <v>5.5E-2</v>
      </c>
      <c r="Z361" s="27">
        <v>0.06</v>
      </c>
      <c r="AA361" s="27">
        <v>0.06</v>
      </c>
      <c r="AB361" s="27">
        <v>0.06</v>
      </c>
      <c r="AC361" s="27">
        <v>0.06</v>
      </c>
      <c r="AD361" s="27">
        <v>0.06</v>
      </c>
      <c r="AE361" s="27">
        <v>0.06</v>
      </c>
      <c r="AF361" s="27">
        <v>0.06</v>
      </c>
      <c r="AG361" s="27">
        <v>0.06</v>
      </c>
      <c r="AH361" s="27">
        <v>0.06</v>
      </c>
      <c r="AI361" s="27">
        <v>0.06</v>
      </c>
      <c r="AJ361" s="27">
        <v>7.0000000000000007E-2</v>
      </c>
      <c r="AK361" s="27">
        <v>7.0000000000000007E-2</v>
      </c>
      <c r="AL361" s="27">
        <v>7.0000000000000007E-2</v>
      </c>
      <c r="AM361" s="27">
        <v>7.0000000000000007E-2</v>
      </c>
      <c r="AN361" s="27">
        <v>7.0000000000000007E-2</v>
      </c>
      <c r="AO361" s="27">
        <v>7.0000000000000007E-2</v>
      </c>
      <c r="AP361" s="27">
        <v>7.0000000000000007E-2</v>
      </c>
      <c r="AQ361" s="27">
        <v>7.0000000000000007E-2</v>
      </c>
      <c r="AR361" s="27">
        <v>7.0000000000000007E-2</v>
      </c>
      <c r="AS361" s="27">
        <v>7.0000000000000007E-2</v>
      </c>
      <c r="AT361" s="27">
        <v>7.0000000000000007E-2</v>
      </c>
      <c r="AU361" s="27">
        <v>7.0000000000000007E-2</v>
      </c>
      <c r="AV361" s="27">
        <v>7.0000000000000007E-2</v>
      </c>
      <c r="AW361" s="27">
        <v>7.0000000000000007E-2</v>
      </c>
      <c r="AX361" s="27">
        <v>7.0000000000000007E-2</v>
      </c>
      <c r="AY361" s="27">
        <v>7.0000000000000007E-2</v>
      </c>
      <c r="AZ361" s="27">
        <v>7.0000000000000007E-2</v>
      </c>
      <c r="BA361" s="27">
        <v>7.0000000000000007E-2</v>
      </c>
      <c r="BB361" s="27">
        <v>7.0000000000000007E-2</v>
      </c>
      <c r="BC361" s="27">
        <v>7.0000000000000007E-2</v>
      </c>
      <c r="BD361" s="27">
        <v>7.0000000000000007E-2</v>
      </c>
    </row>
    <row r="363" spans="1:56" s="21" customFormat="1" x14ac:dyDescent="0.2">
      <c r="A363" s="24" t="s">
        <v>338</v>
      </c>
    </row>
    <row r="364" spans="1:56" x14ac:dyDescent="0.2">
      <c r="A364" s="22">
        <v>45</v>
      </c>
      <c r="B364" s="22">
        <v>46</v>
      </c>
      <c r="C364" s="22">
        <v>47</v>
      </c>
      <c r="D364" s="22">
        <v>48</v>
      </c>
      <c r="E364" s="22">
        <v>49</v>
      </c>
      <c r="F364" s="22">
        <v>50</v>
      </c>
      <c r="G364" s="22">
        <v>51</v>
      </c>
      <c r="H364" s="22">
        <v>52</v>
      </c>
      <c r="I364" s="22">
        <v>53</v>
      </c>
      <c r="J364" s="22">
        <v>54</v>
      </c>
      <c r="K364" s="22">
        <v>55</v>
      </c>
      <c r="L364" s="22">
        <v>56</v>
      </c>
      <c r="M364" s="22">
        <v>57</v>
      </c>
      <c r="N364" s="22">
        <v>58</v>
      </c>
      <c r="O364" s="22">
        <v>59</v>
      </c>
      <c r="P364" s="22">
        <v>60</v>
      </c>
      <c r="Q364" s="22">
        <v>61</v>
      </c>
      <c r="R364" s="22">
        <v>62</v>
      </c>
      <c r="S364" s="22">
        <v>63</v>
      </c>
      <c r="T364" s="22">
        <v>64</v>
      </c>
      <c r="U364" s="22">
        <v>65</v>
      </c>
      <c r="V364" s="22">
        <v>66</v>
      </c>
      <c r="W364" s="22">
        <v>67</v>
      </c>
      <c r="X364" s="22">
        <v>68</v>
      </c>
      <c r="Y364" s="22">
        <v>69</v>
      </c>
      <c r="Z364" s="22">
        <v>70</v>
      </c>
      <c r="AA364" s="22">
        <v>71</v>
      </c>
      <c r="AB364" s="22">
        <v>72</v>
      </c>
      <c r="AC364" s="22">
        <v>73</v>
      </c>
      <c r="AD364" s="22">
        <v>74</v>
      </c>
      <c r="AE364" s="22">
        <v>75</v>
      </c>
      <c r="AF364" s="22">
        <v>76</v>
      </c>
      <c r="AG364" s="22">
        <v>77</v>
      </c>
      <c r="AH364" s="22">
        <v>78</v>
      </c>
      <c r="AI364" s="22">
        <v>79</v>
      </c>
      <c r="AJ364" s="22">
        <v>80</v>
      </c>
      <c r="AK364" s="22">
        <v>81</v>
      </c>
      <c r="AL364" s="22">
        <v>82</v>
      </c>
      <c r="AM364" s="22">
        <v>83</v>
      </c>
      <c r="AN364" s="22">
        <v>84</v>
      </c>
      <c r="AO364" s="22">
        <v>85</v>
      </c>
      <c r="AP364" s="22">
        <v>86</v>
      </c>
      <c r="AQ364" s="22">
        <v>87</v>
      </c>
      <c r="AR364" s="22">
        <v>88</v>
      </c>
      <c r="AS364" s="22">
        <v>89</v>
      </c>
      <c r="AT364" s="22">
        <v>90</v>
      </c>
      <c r="AU364" s="22">
        <v>91</v>
      </c>
      <c r="AV364" s="22">
        <v>92</v>
      </c>
      <c r="AW364" s="22">
        <v>93</v>
      </c>
      <c r="AX364" s="22">
        <v>94</v>
      </c>
      <c r="AY364" s="22">
        <v>95</v>
      </c>
      <c r="AZ364" s="22">
        <v>96</v>
      </c>
      <c r="BA364" s="22">
        <v>97</v>
      </c>
      <c r="BB364" s="22">
        <v>98</v>
      </c>
      <c r="BC364" s="22">
        <v>99</v>
      </c>
      <c r="BD364" s="22">
        <v>100</v>
      </c>
    </row>
    <row r="365" spans="1:56" x14ac:dyDescent="0.2">
      <c r="A365" s="206">
        <v>3.6499999999999998E-2</v>
      </c>
      <c r="B365" s="206">
        <v>3.6499999999999998E-2</v>
      </c>
      <c r="C365" s="206">
        <v>3.6499999999999998E-2</v>
      </c>
      <c r="D365" s="206">
        <v>3.6499999999999998E-2</v>
      </c>
      <c r="E365" s="206">
        <v>3.6499999999999998E-2</v>
      </c>
      <c r="F365" s="206">
        <v>3.6499999999999998E-2</v>
      </c>
      <c r="G365" s="206">
        <v>3.6499999999999998E-2</v>
      </c>
      <c r="H365" s="206">
        <v>3.6499999999999998E-2</v>
      </c>
      <c r="I365" s="206">
        <v>3.6499999999999998E-2</v>
      </c>
      <c r="J365" s="206">
        <v>3.6499999999999998E-2</v>
      </c>
      <c r="K365" s="206">
        <v>4.3999999999999997E-2</v>
      </c>
      <c r="L365" s="206">
        <v>4.3999999999999997E-2</v>
      </c>
      <c r="M365" s="206">
        <v>4.3999999999999997E-2</v>
      </c>
      <c r="N365" s="206">
        <v>4.3999999999999997E-2</v>
      </c>
      <c r="O365" s="206">
        <v>4.3999999999999997E-2</v>
      </c>
      <c r="P365" s="206">
        <v>4.7500000000000001E-2</v>
      </c>
      <c r="Q365" s="206">
        <v>4.7500000000000001E-2</v>
      </c>
      <c r="R365" s="206">
        <v>4.7500000000000001E-2</v>
      </c>
      <c r="S365" s="206">
        <v>4.7500000000000001E-2</v>
      </c>
      <c r="T365" s="206">
        <v>4.7500000000000001E-2</v>
      </c>
      <c r="U365" s="206">
        <v>5.8999999999999997E-2</v>
      </c>
      <c r="V365" s="206">
        <v>5.8999999999999997E-2</v>
      </c>
      <c r="W365" s="206">
        <v>5.8999999999999997E-2</v>
      </c>
      <c r="X365" s="206">
        <v>5.8999999999999997E-2</v>
      </c>
      <c r="Y365" s="206">
        <v>5.8999999999999997E-2</v>
      </c>
      <c r="Z365" s="206">
        <v>5.9499999999999997E-2</v>
      </c>
      <c r="AA365" s="206">
        <v>5.9499999999999997E-2</v>
      </c>
      <c r="AB365" s="206">
        <v>5.9499999999999997E-2</v>
      </c>
      <c r="AC365" s="206">
        <v>5.9499999999999997E-2</v>
      </c>
      <c r="AD365" s="206">
        <v>5.9499999999999997E-2</v>
      </c>
      <c r="AE365" s="206">
        <v>6.1499999999999999E-2</v>
      </c>
      <c r="AF365" s="206">
        <v>6.1499999999999999E-2</v>
      </c>
      <c r="AG365" s="206">
        <v>6.1499999999999999E-2</v>
      </c>
      <c r="AH365" s="206">
        <v>6.1499999999999999E-2</v>
      </c>
      <c r="AI365" s="206">
        <v>6.1499999999999999E-2</v>
      </c>
      <c r="AJ365" s="206">
        <v>6.4000000000000001E-2</v>
      </c>
      <c r="AK365" s="206">
        <v>6.4000000000000001E-2</v>
      </c>
      <c r="AL365" s="206">
        <v>6.4000000000000001E-2</v>
      </c>
      <c r="AM365" s="206">
        <v>6.4000000000000001E-2</v>
      </c>
      <c r="AN365" s="206">
        <v>6.4000000000000001E-2</v>
      </c>
      <c r="AO365" s="206">
        <v>6.4000000000000001E-2</v>
      </c>
      <c r="AP365" s="206">
        <v>6.4000000000000001E-2</v>
      </c>
      <c r="AQ365" s="206">
        <v>6.4000000000000001E-2</v>
      </c>
      <c r="AR365" s="206">
        <v>6.4000000000000001E-2</v>
      </c>
      <c r="AS365" s="206">
        <v>6.4000000000000001E-2</v>
      </c>
      <c r="AT365" s="206">
        <v>6.4000000000000001E-2</v>
      </c>
      <c r="AU365" s="206">
        <v>6.4000000000000001E-2</v>
      </c>
      <c r="AV365" s="206">
        <v>6.4000000000000001E-2</v>
      </c>
      <c r="AW365" s="206">
        <v>6.4000000000000001E-2</v>
      </c>
      <c r="AX365" s="206">
        <v>6.4000000000000001E-2</v>
      </c>
      <c r="AY365" s="206">
        <v>6.4000000000000001E-2</v>
      </c>
      <c r="AZ365" s="206">
        <v>6.4000000000000001E-2</v>
      </c>
      <c r="BA365" s="206">
        <v>6.4000000000000001E-2</v>
      </c>
      <c r="BB365" s="206">
        <v>6.4000000000000001E-2</v>
      </c>
      <c r="BC365" s="206">
        <v>6.4000000000000001E-2</v>
      </c>
      <c r="BD365" s="206">
        <v>6.4000000000000001E-2</v>
      </c>
    </row>
    <row r="367" spans="1:56" s="21" customFormat="1" x14ac:dyDescent="0.2">
      <c r="A367" s="24" t="s">
        <v>573</v>
      </c>
    </row>
    <row r="368" spans="1:56" x14ac:dyDescent="0.2">
      <c r="A368" s="22">
        <v>45</v>
      </c>
      <c r="B368" s="22">
        <v>46</v>
      </c>
      <c r="C368" s="22">
        <v>47</v>
      </c>
      <c r="D368" s="22">
        <v>48</v>
      </c>
      <c r="E368" s="22">
        <v>49</v>
      </c>
      <c r="F368" s="22">
        <v>50</v>
      </c>
      <c r="G368" s="22">
        <v>51</v>
      </c>
      <c r="H368" s="22">
        <v>52</v>
      </c>
      <c r="I368" s="22">
        <v>53</v>
      </c>
      <c r="J368" s="22">
        <v>54</v>
      </c>
      <c r="K368" s="22">
        <v>55</v>
      </c>
      <c r="L368" s="22">
        <v>56</v>
      </c>
      <c r="M368" s="22">
        <v>57</v>
      </c>
      <c r="N368" s="22">
        <v>58</v>
      </c>
      <c r="O368" s="22">
        <v>59</v>
      </c>
      <c r="P368" s="22">
        <v>60</v>
      </c>
      <c r="Q368" s="22">
        <v>61</v>
      </c>
      <c r="R368" s="22">
        <v>62</v>
      </c>
      <c r="S368" s="22">
        <v>63</v>
      </c>
      <c r="T368" s="22">
        <v>64</v>
      </c>
      <c r="U368" s="22">
        <v>65</v>
      </c>
      <c r="V368" s="22">
        <v>66</v>
      </c>
      <c r="W368" s="22">
        <v>67</v>
      </c>
      <c r="X368" s="22">
        <v>68</v>
      </c>
      <c r="Y368" s="22">
        <v>69</v>
      </c>
      <c r="Z368" s="22">
        <v>70</v>
      </c>
      <c r="AA368" s="22">
        <v>71</v>
      </c>
      <c r="AB368" s="22">
        <v>72</v>
      </c>
      <c r="AC368" s="22">
        <v>73</v>
      </c>
      <c r="AD368" s="22">
        <v>74</v>
      </c>
      <c r="AE368" s="22">
        <v>75</v>
      </c>
      <c r="AF368" s="22">
        <v>76</v>
      </c>
      <c r="AG368" s="22">
        <v>77</v>
      </c>
      <c r="AH368" s="22">
        <v>78</v>
      </c>
      <c r="AI368" s="22">
        <v>79</v>
      </c>
      <c r="AJ368" s="22">
        <v>80</v>
      </c>
      <c r="AK368" s="22">
        <v>81</v>
      </c>
      <c r="AL368" s="22">
        <v>82</v>
      </c>
      <c r="AM368" s="22">
        <v>83</v>
      </c>
      <c r="AN368" s="22">
        <v>84</v>
      </c>
      <c r="AO368" s="22">
        <v>85</v>
      </c>
      <c r="AP368" s="22">
        <v>86</v>
      </c>
      <c r="AQ368" s="22">
        <v>87</v>
      </c>
      <c r="AR368" s="22">
        <v>88</v>
      </c>
      <c r="AS368" s="22">
        <v>89</v>
      </c>
      <c r="AT368" s="22">
        <v>90</v>
      </c>
      <c r="AU368" s="22">
        <v>91</v>
      </c>
      <c r="AV368" s="22">
        <v>92</v>
      </c>
      <c r="AW368" s="22">
        <v>93</v>
      </c>
      <c r="AX368" s="22">
        <v>94</v>
      </c>
      <c r="AY368" s="22">
        <v>95</v>
      </c>
      <c r="AZ368" s="22">
        <v>96</v>
      </c>
      <c r="BA368" s="22">
        <v>97</v>
      </c>
      <c r="BB368" s="22">
        <v>98</v>
      </c>
      <c r="BC368" s="22">
        <v>99</v>
      </c>
      <c r="BD368" s="22">
        <v>100</v>
      </c>
    </row>
    <row r="369" spans="1:56" x14ac:dyDescent="0.2">
      <c r="A369" s="27">
        <v>3.6999999999999998E-2</v>
      </c>
      <c r="B369" s="27">
        <v>3.6999999999999998E-2</v>
      </c>
      <c r="C369" s="27">
        <v>3.6999999999999998E-2</v>
      </c>
      <c r="D369" s="27">
        <v>3.6999999999999998E-2</v>
      </c>
      <c r="E369" s="27">
        <v>3.6999999999999998E-2</v>
      </c>
      <c r="F369" s="27">
        <v>3.6999999999999998E-2</v>
      </c>
      <c r="G369" s="27">
        <v>3.6999999999999998E-2</v>
      </c>
      <c r="H369" s="27">
        <v>3.6999999999999998E-2</v>
      </c>
      <c r="I369" s="27">
        <v>3.6999999999999998E-2</v>
      </c>
      <c r="J369" s="27">
        <v>3.6999999999999998E-2</v>
      </c>
      <c r="K369" s="27">
        <v>4.4499999999999998E-2</v>
      </c>
      <c r="L369" s="27">
        <v>4.4499999999999998E-2</v>
      </c>
      <c r="M369" s="27">
        <v>4.4499999999999998E-2</v>
      </c>
      <c r="N369" s="27">
        <v>4.4499999999999998E-2</v>
      </c>
      <c r="O369" s="27">
        <v>4.4499999999999998E-2</v>
      </c>
      <c r="P369" s="27">
        <v>4.8000000000000001E-2</v>
      </c>
      <c r="Q369" s="27">
        <v>4.8000000000000001E-2</v>
      </c>
      <c r="R369" s="27">
        <v>4.8000000000000001E-2</v>
      </c>
      <c r="S369" s="27">
        <v>4.8000000000000001E-2</v>
      </c>
      <c r="T369" s="27">
        <v>4.8000000000000001E-2</v>
      </c>
      <c r="U369" s="27">
        <v>5.7000000000000002E-2</v>
      </c>
      <c r="V369" s="27">
        <v>5.7000000000000002E-2</v>
      </c>
      <c r="W369" s="27">
        <v>5.7000000000000002E-2</v>
      </c>
      <c r="X369" s="27">
        <v>5.7000000000000002E-2</v>
      </c>
      <c r="Y369" s="27">
        <v>5.7000000000000002E-2</v>
      </c>
      <c r="Z369" s="27">
        <v>0.06</v>
      </c>
      <c r="AA369" s="27">
        <v>0.06</v>
      </c>
      <c r="AB369" s="27">
        <v>0.06</v>
      </c>
      <c r="AC369" s="27">
        <v>0.06</v>
      </c>
      <c r="AD369" s="27">
        <v>0.06</v>
      </c>
      <c r="AE369" s="27">
        <v>6.2E-2</v>
      </c>
      <c r="AF369" s="27">
        <v>6.2E-2</v>
      </c>
      <c r="AG369" s="27">
        <v>6.2E-2</v>
      </c>
      <c r="AH369" s="27">
        <v>6.2E-2</v>
      </c>
      <c r="AI369" s="27">
        <v>6.2E-2</v>
      </c>
      <c r="AJ369" s="27">
        <v>6.4500000000000002E-2</v>
      </c>
      <c r="AK369" s="27">
        <v>6.4500000000000002E-2</v>
      </c>
      <c r="AL369" s="27">
        <v>6.4500000000000002E-2</v>
      </c>
      <c r="AM369" s="27">
        <v>6.4500000000000002E-2</v>
      </c>
      <c r="AN369" s="27">
        <v>6.4500000000000002E-2</v>
      </c>
      <c r="AO369" s="27">
        <v>6.4500000000000002E-2</v>
      </c>
      <c r="AP369" s="27">
        <v>6.4500000000000002E-2</v>
      </c>
      <c r="AQ369" s="27">
        <v>6.4500000000000002E-2</v>
      </c>
      <c r="AR369" s="27">
        <v>6.4500000000000002E-2</v>
      </c>
      <c r="AS369" s="27">
        <v>6.4500000000000002E-2</v>
      </c>
      <c r="AT369" s="27">
        <v>6.4500000000000002E-2</v>
      </c>
      <c r="AU369" s="27">
        <v>6.4500000000000002E-2</v>
      </c>
      <c r="AV369" s="27">
        <v>6.4500000000000002E-2</v>
      </c>
      <c r="AW369" s="27">
        <v>6.4500000000000002E-2</v>
      </c>
      <c r="AX369" s="27">
        <v>6.4500000000000002E-2</v>
      </c>
      <c r="AY369" s="27">
        <v>6.4500000000000002E-2</v>
      </c>
      <c r="AZ369" s="27">
        <v>6.4500000000000002E-2</v>
      </c>
      <c r="BA369" s="27">
        <v>6.4500000000000002E-2</v>
      </c>
      <c r="BB369" s="27">
        <v>6.4500000000000002E-2</v>
      </c>
      <c r="BC369" s="27">
        <v>6.4500000000000002E-2</v>
      </c>
      <c r="BD369" s="27">
        <v>6.4500000000000002E-2</v>
      </c>
    </row>
    <row r="371" spans="1:56" s="21" customFormat="1" x14ac:dyDescent="0.2">
      <c r="A371" s="24" t="s">
        <v>574</v>
      </c>
    </row>
    <row r="372" spans="1:56" x14ac:dyDescent="0.2">
      <c r="A372" s="22">
        <v>45</v>
      </c>
      <c r="B372" s="22">
        <v>46</v>
      </c>
      <c r="C372" s="22">
        <v>47</v>
      </c>
      <c r="D372" s="22">
        <v>48</v>
      </c>
      <c r="E372" s="22">
        <v>49</v>
      </c>
      <c r="F372" s="22">
        <v>50</v>
      </c>
      <c r="G372" s="22">
        <v>51</v>
      </c>
      <c r="H372" s="22">
        <v>52</v>
      </c>
      <c r="I372" s="22">
        <v>53</v>
      </c>
      <c r="J372" s="22">
        <v>54</v>
      </c>
      <c r="K372" s="22">
        <v>55</v>
      </c>
      <c r="L372" s="22">
        <v>56</v>
      </c>
      <c r="M372" s="22">
        <v>57</v>
      </c>
      <c r="N372" s="22">
        <v>58</v>
      </c>
      <c r="O372" s="22">
        <v>59</v>
      </c>
      <c r="P372" s="22">
        <v>60</v>
      </c>
      <c r="Q372" s="22">
        <v>61</v>
      </c>
      <c r="R372" s="22">
        <v>62</v>
      </c>
      <c r="S372" s="22">
        <v>63</v>
      </c>
      <c r="T372" s="22">
        <v>64</v>
      </c>
      <c r="U372" s="22">
        <v>65</v>
      </c>
      <c r="V372" s="22">
        <v>66</v>
      </c>
      <c r="W372" s="22">
        <v>67</v>
      </c>
      <c r="X372" s="22">
        <v>68</v>
      </c>
      <c r="Y372" s="22">
        <v>69</v>
      </c>
      <c r="Z372" s="22">
        <v>70</v>
      </c>
      <c r="AA372" s="22">
        <v>71</v>
      </c>
      <c r="AB372" s="22">
        <v>72</v>
      </c>
      <c r="AC372" s="22">
        <v>73</v>
      </c>
      <c r="AD372" s="22">
        <v>74</v>
      </c>
      <c r="AE372" s="22">
        <v>75</v>
      </c>
      <c r="AF372" s="22">
        <v>76</v>
      </c>
      <c r="AG372" s="22">
        <v>77</v>
      </c>
      <c r="AH372" s="22">
        <v>78</v>
      </c>
      <c r="AI372" s="22">
        <v>79</v>
      </c>
      <c r="AJ372" s="22">
        <v>80</v>
      </c>
      <c r="AK372" s="22">
        <v>81</v>
      </c>
      <c r="AL372" s="22">
        <v>82</v>
      </c>
      <c r="AM372" s="22">
        <v>83</v>
      </c>
      <c r="AN372" s="22">
        <v>84</v>
      </c>
      <c r="AO372" s="22">
        <v>85</v>
      </c>
      <c r="AP372" s="22">
        <v>86</v>
      </c>
      <c r="AQ372" s="22">
        <v>87</v>
      </c>
      <c r="AR372" s="22">
        <v>88</v>
      </c>
      <c r="AS372" s="22">
        <v>89</v>
      </c>
      <c r="AT372" s="22">
        <v>90</v>
      </c>
      <c r="AU372" s="22">
        <v>91</v>
      </c>
      <c r="AV372" s="22">
        <v>92</v>
      </c>
      <c r="AW372" s="22">
        <v>93</v>
      </c>
      <c r="AX372" s="22">
        <v>94</v>
      </c>
      <c r="AY372" s="22">
        <v>95</v>
      </c>
      <c r="AZ372" s="22">
        <v>96</v>
      </c>
      <c r="BA372" s="22">
        <v>97</v>
      </c>
      <c r="BB372" s="22">
        <v>98</v>
      </c>
      <c r="BC372" s="22">
        <v>99</v>
      </c>
      <c r="BD372" s="22">
        <v>100</v>
      </c>
    </row>
    <row r="373" spans="1:56" x14ac:dyDescent="0.2">
      <c r="A373" s="27">
        <v>4.2000000000000003E-2</v>
      </c>
      <c r="B373" s="27">
        <v>4.2000000000000003E-2</v>
      </c>
      <c r="C373" s="27">
        <v>4.2000000000000003E-2</v>
      </c>
      <c r="D373" s="27">
        <v>4.2000000000000003E-2</v>
      </c>
      <c r="E373" s="27">
        <v>4.2000000000000003E-2</v>
      </c>
      <c r="F373" s="27">
        <v>4.2000000000000003E-2</v>
      </c>
      <c r="G373" s="27">
        <v>4.2000000000000003E-2</v>
      </c>
      <c r="H373" s="27">
        <v>4.2000000000000003E-2</v>
      </c>
      <c r="I373" s="27">
        <v>4.2000000000000003E-2</v>
      </c>
      <c r="J373" s="27">
        <v>4.2000000000000003E-2</v>
      </c>
      <c r="K373" s="27">
        <v>4.9500000000000002E-2</v>
      </c>
      <c r="L373" s="27">
        <v>4.9500000000000002E-2</v>
      </c>
      <c r="M373" s="27">
        <v>4.9500000000000002E-2</v>
      </c>
      <c r="N373" s="27">
        <v>4.9500000000000002E-2</v>
      </c>
      <c r="O373" s="27">
        <v>4.9500000000000002E-2</v>
      </c>
      <c r="P373" s="27">
        <v>5.2999999999999999E-2</v>
      </c>
      <c r="Q373" s="27">
        <v>5.2999999999999999E-2</v>
      </c>
      <c r="R373" s="27">
        <v>5.2999999999999999E-2</v>
      </c>
      <c r="S373" s="27">
        <v>5.2999999999999999E-2</v>
      </c>
      <c r="T373" s="27">
        <v>5.2999999999999999E-2</v>
      </c>
      <c r="U373" s="27">
        <v>6.6500000000000004E-2</v>
      </c>
      <c r="V373" s="27">
        <v>6.6500000000000004E-2</v>
      </c>
      <c r="W373" s="27">
        <v>6.6500000000000004E-2</v>
      </c>
      <c r="X373" s="27">
        <v>6.6500000000000004E-2</v>
      </c>
      <c r="Y373" s="27">
        <v>6.6500000000000004E-2</v>
      </c>
      <c r="Z373" s="27">
        <v>7.1499999999999994E-2</v>
      </c>
      <c r="AA373" s="27">
        <v>7.1499999999999994E-2</v>
      </c>
      <c r="AB373" s="27">
        <v>7.1499999999999994E-2</v>
      </c>
      <c r="AC373" s="27">
        <v>7.1499999999999994E-2</v>
      </c>
      <c r="AD373" s="27">
        <v>7.1499999999999994E-2</v>
      </c>
      <c r="AE373" s="27">
        <v>7.1999999999999995E-2</v>
      </c>
      <c r="AF373" s="27">
        <v>7.1999999999999995E-2</v>
      </c>
      <c r="AG373" s="27">
        <v>7.1999999999999995E-2</v>
      </c>
      <c r="AH373" s="27">
        <v>7.1999999999999995E-2</v>
      </c>
      <c r="AI373" s="27">
        <v>7.1999999999999995E-2</v>
      </c>
      <c r="AJ373" s="27">
        <v>7.2499999999999995E-2</v>
      </c>
      <c r="AK373" s="27">
        <v>7.2499999999999995E-2</v>
      </c>
      <c r="AL373" s="27">
        <v>7.2499999999999995E-2</v>
      </c>
      <c r="AM373" s="27">
        <v>7.2499999999999995E-2</v>
      </c>
      <c r="AN373" s="27">
        <v>7.2499999999999995E-2</v>
      </c>
      <c r="AO373" s="27">
        <v>7.2499999999999995E-2</v>
      </c>
      <c r="AP373" s="27">
        <v>7.2499999999999995E-2</v>
      </c>
      <c r="AQ373" s="27">
        <v>7.2499999999999995E-2</v>
      </c>
      <c r="AR373" s="27">
        <v>7.2499999999999995E-2</v>
      </c>
      <c r="AS373" s="27">
        <v>7.2499999999999995E-2</v>
      </c>
      <c r="AT373" s="27">
        <v>7.2499999999999995E-2</v>
      </c>
      <c r="AU373" s="27">
        <v>7.2499999999999995E-2</v>
      </c>
      <c r="AV373" s="27">
        <v>7.2499999999999995E-2</v>
      </c>
      <c r="AW373" s="27">
        <v>7.2499999999999995E-2</v>
      </c>
      <c r="AX373" s="27">
        <v>7.2499999999999995E-2</v>
      </c>
      <c r="AY373" s="27">
        <v>7.2499999999999995E-2</v>
      </c>
      <c r="AZ373" s="27">
        <v>7.2499999999999995E-2</v>
      </c>
      <c r="BA373" s="27">
        <v>7.2499999999999995E-2</v>
      </c>
      <c r="BB373" s="27">
        <v>7.2499999999999995E-2</v>
      </c>
      <c r="BC373" s="27">
        <v>7.2499999999999995E-2</v>
      </c>
      <c r="BD373" s="27">
        <v>7.2499999999999995E-2</v>
      </c>
    </row>
    <row r="374" spans="1:56" s="28" customFormat="1" x14ac:dyDescent="0.2"/>
    <row r="375" spans="1:56" s="461" customFormat="1" x14ac:dyDescent="0.2">
      <c r="A375" s="461" t="s">
        <v>611</v>
      </c>
    </row>
    <row r="376" spans="1:56" s="172" customFormat="1" x14ac:dyDescent="0.2">
      <c r="A376" s="170">
        <v>50</v>
      </c>
      <c r="B376" s="170">
        <v>51</v>
      </c>
      <c r="C376" s="170">
        <v>52</v>
      </c>
      <c r="D376" s="170">
        <v>53</v>
      </c>
      <c r="E376" s="170">
        <v>54</v>
      </c>
      <c r="F376" s="170">
        <v>55</v>
      </c>
      <c r="G376" s="170">
        <v>56</v>
      </c>
      <c r="H376" s="170">
        <v>57</v>
      </c>
      <c r="I376" s="170">
        <v>58</v>
      </c>
      <c r="J376" s="471">
        <v>59</v>
      </c>
      <c r="K376" s="471">
        <v>60</v>
      </c>
      <c r="L376" s="471">
        <v>61</v>
      </c>
      <c r="M376" s="471">
        <v>62</v>
      </c>
      <c r="N376" s="471">
        <v>63</v>
      </c>
      <c r="O376" s="471">
        <v>64</v>
      </c>
      <c r="P376" s="471">
        <v>65</v>
      </c>
      <c r="Q376" s="471">
        <v>66</v>
      </c>
      <c r="R376" s="471">
        <v>67</v>
      </c>
      <c r="S376" s="471">
        <v>68</v>
      </c>
      <c r="T376" s="471">
        <v>69</v>
      </c>
      <c r="U376" s="471">
        <v>70</v>
      </c>
      <c r="V376" s="471">
        <v>71</v>
      </c>
      <c r="W376" s="471">
        <v>72</v>
      </c>
      <c r="X376" s="471">
        <v>73</v>
      </c>
      <c r="Y376" s="471">
        <v>74</v>
      </c>
      <c r="Z376" s="471">
        <v>75</v>
      </c>
      <c r="AA376" s="471">
        <v>76</v>
      </c>
      <c r="AB376" s="471">
        <v>77</v>
      </c>
      <c r="AC376" s="471">
        <v>78</v>
      </c>
      <c r="AD376" s="471">
        <v>79</v>
      </c>
      <c r="AE376" s="471">
        <v>80</v>
      </c>
      <c r="AF376" s="170">
        <v>81</v>
      </c>
      <c r="AG376" s="170">
        <v>82</v>
      </c>
      <c r="AH376" s="170">
        <v>83</v>
      </c>
      <c r="AI376" s="170">
        <v>84</v>
      </c>
      <c r="AJ376" s="170">
        <v>85</v>
      </c>
      <c r="AK376" s="170">
        <v>86</v>
      </c>
      <c r="AL376" s="170">
        <v>87</v>
      </c>
      <c r="AM376" s="170">
        <v>88</v>
      </c>
      <c r="AN376" s="170">
        <v>89</v>
      </c>
      <c r="AO376" s="170">
        <v>90</v>
      </c>
      <c r="AP376" s="170">
        <v>91</v>
      </c>
      <c r="AQ376" s="170">
        <v>92</v>
      </c>
      <c r="AR376" s="170">
        <v>93</v>
      </c>
      <c r="AS376" s="170">
        <v>94</v>
      </c>
      <c r="AT376" s="170">
        <v>95</v>
      </c>
      <c r="AU376" s="170">
        <v>96</v>
      </c>
      <c r="AV376" s="170">
        <v>97</v>
      </c>
      <c r="AW376" s="170">
        <v>98</v>
      </c>
      <c r="AX376" s="170">
        <v>99</v>
      </c>
      <c r="AY376" s="170">
        <v>100</v>
      </c>
    </row>
    <row r="377" spans="1:56" s="155" customFormat="1" x14ac:dyDescent="0.2">
      <c r="A377" s="154">
        <v>4.2000000000000003E-2</v>
      </c>
      <c r="B377" s="154">
        <v>4.3499999999999997E-2</v>
      </c>
      <c r="C377" s="154">
        <v>4.4999999999999998E-2</v>
      </c>
      <c r="D377" s="154">
        <v>4.65E-2</v>
      </c>
      <c r="E377" s="154">
        <v>4.8000000000000001E-2</v>
      </c>
      <c r="F377" s="154">
        <v>4.9500000000000002E-2</v>
      </c>
      <c r="G377" s="154">
        <v>5.0999999999999997E-2</v>
      </c>
      <c r="H377" s="154">
        <v>5.2499999999999998E-2</v>
      </c>
      <c r="I377" s="154">
        <v>5.3999999999999999E-2</v>
      </c>
      <c r="J377" s="154">
        <v>5.5500000000000001E-2</v>
      </c>
      <c r="K377" s="154">
        <v>5.7000000000000002E-2</v>
      </c>
      <c r="L377" s="154">
        <v>5.8000000000000003E-2</v>
      </c>
      <c r="M377" s="154">
        <v>5.9499999999999997E-2</v>
      </c>
      <c r="N377" s="154">
        <v>6.0499999999999998E-2</v>
      </c>
      <c r="O377" s="154">
        <v>6.1499999999999999E-2</v>
      </c>
      <c r="P377" s="154">
        <v>6.25E-2</v>
      </c>
      <c r="Q377" s="154">
        <v>6.3500000000000001E-2</v>
      </c>
      <c r="R377" s="154">
        <v>6.4500000000000002E-2</v>
      </c>
      <c r="S377" s="154">
        <v>6.5500000000000003E-2</v>
      </c>
      <c r="T377" s="154">
        <v>6.6500000000000004E-2</v>
      </c>
      <c r="U377" s="154">
        <v>6.7500000000000004E-2</v>
      </c>
      <c r="V377" s="154">
        <v>6.8500000000000005E-2</v>
      </c>
      <c r="W377" s="154">
        <v>6.9500000000000006E-2</v>
      </c>
      <c r="X377" s="154">
        <v>7.0499999999999993E-2</v>
      </c>
      <c r="Y377" s="154">
        <v>7.1999999999999995E-2</v>
      </c>
      <c r="Z377" s="154">
        <v>7.2999999999999995E-2</v>
      </c>
      <c r="AA377" s="154">
        <v>7.4499999999999997E-2</v>
      </c>
      <c r="AB377" s="154">
        <v>7.5999999999999998E-2</v>
      </c>
      <c r="AC377" s="154">
        <v>7.7499999999999999E-2</v>
      </c>
      <c r="AD377" s="154">
        <v>7.85E-2</v>
      </c>
      <c r="AE377" s="154">
        <v>7.9500000000000001E-2</v>
      </c>
      <c r="AF377" s="154">
        <v>8.1000000000000003E-2</v>
      </c>
      <c r="AG377" s="154">
        <v>8.2500000000000004E-2</v>
      </c>
      <c r="AH377" s="154">
        <v>8.4000000000000005E-2</v>
      </c>
      <c r="AI377" s="154">
        <v>8.4000000000000005E-2</v>
      </c>
      <c r="AJ377" s="154">
        <v>8.4000000000000005E-2</v>
      </c>
      <c r="AK377" s="154">
        <v>8.4000000000000005E-2</v>
      </c>
      <c r="AL377" s="154">
        <v>8.4000000000000005E-2</v>
      </c>
      <c r="AM377" s="154">
        <v>8.4000000000000005E-2</v>
      </c>
      <c r="AN377" s="154">
        <v>8.4000000000000005E-2</v>
      </c>
      <c r="AO377" s="154">
        <v>8.4000000000000005E-2</v>
      </c>
      <c r="AP377" s="154">
        <v>8.4000000000000005E-2</v>
      </c>
      <c r="AQ377" s="154">
        <v>8.4000000000000005E-2</v>
      </c>
      <c r="AR377" s="154">
        <v>8.4000000000000005E-2</v>
      </c>
      <c r="AS377" s="154">
        <v>8.4000000000000005E-2</v>
      </c>
      <c r="AT377" s="154">
        <v>8.4000000000000005E-2</v>
      </c>
      <c r="AU377" s="154">
        <v>8.4000000000000005E-2</v>
      </c>
      <c r="AV377" s="154">
        <v>8.4000000000000005E-2</v>
      </c>
      <c r="AW377" s="154">
        <v>8.4000000000000005E-2</v>
      </c>
      <c r="AX377" s="154">
        <v>8.4000000000000005E-2</v>
      </c>
      <c r="AY377" s="154">
        <v>8.4000000000000005E-2</v>
      </c>
    </row>
    <row r="378" spans="1:56" x14ac:dyDescent="0.2">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c r="AB378" s="18"/>
      <c r="AC378" s="18"/>
      <c r="AD378" s="18"/>
      <c r="AE378" s="18"/>
      <c r="AF378" s="18"/>
      <c r="AG378" s="18"/>
      <c r="AH378" s="18"/>
      <c r="AI378" s="18"/>
      <c r="AJ378" s="18"/>
      <c r="AK378" s="18"/>
      <c r="AL378" s="18"/>
      <c r="AM378" s="18"/>
      <c r="AN378" s="18"/>
      <c r="AO378" s="18"/>
      <c r="AP378" s="18"/>
      <c r="AQ378" s="18"/>
      <c r="AR378" s="18"/>
      <c r="AS378" s="18"/>
      <c r="AT378" s="18"/>
      <c r="AU378" s="18"/>
      <c r="AV378" s="18"/>
      <c r="AW378" s="18"/>
      <c r="AX378" s="18"/>
      <c r="AY378" s="18"/>
    </row>
    <row r="379" spans="1:56" s="461" customFormat="1" x14ac:dyDescent="0.2">
      <c r="A379" s="461" t="s">
        <v>518</v>
      </c>
    </row>
    <row r="380" spans="1:56" s="172" customFormat="1" x14ac:dyDescent="0.2">
      <c r="A380" s="170">
        <v>50</v>
      </c>
      <c r="B380" s="170">
        <v>51</v>
      </c>
      <c r="C380" s="170">
        <v>52</v>
      </c>
      <c r="D380" s="170">
        <v>53</v>
      </c>
      <c r="E380" s="170">
        <v>54</v>
      </c>
      <c r="F380" s="170">
        <v>55</v>
      </c>
      <c r="G380" s="170">
        <v>56</v>
      </c>
      <c r="H380" s="170">
        <v>57</v>
      </c>
      <c r="I380" s="170">
        <v>58</v>
      </c>
      <c r="J380" s="171">
        <v>59</v>
      </c>
      <c r="K380" s="171">
        <v>60</v>
      </c>
      <c r="L380" s="171">
        <v>61</v>
      </c>
      <c r="M380" s="171">
        <v>62</v>
      </c>
      <c r="N380" s="171">
        <v>63</v>
      </c>
      <c r="O380" s="171">
        <v>64</v>
      </c>
      <c r="P380" s="171">
        <v>65</v>
      </c>
      <c r="Q380" s="171">
        <v>66</v>
      </c>
      <c r="R380" s="171">
        <v>67</v>
      </c>
      <c r="S380" s="171">
        <v>68</v>
      </c>
      <c r="T380" s="171">
        <v>69</v>
      </c>
      <c r="U380" s="171">
        <v>70</v>
      </c>
      <c r="V380" s="171">
        <v>71</v>
      </c>
      <c r="W380" s="171">
        <v>72</v>
      </c>
      <c r="X380" s="171">
        <v>73</v>
      </c>
      <c r="Y380" s="171">
        <v>74</v>
      </c>
      <c r="Z380" s="171">
        <v>75</v>
      </c>
      <c r="AA380" s="171">
        <v>76</v>
      </c>
      <c r="AB380" s="171">
        <v>77</v>
      </c>
      <c r="AC380" s="171">
        <v>78</v>
      </c>
      <c r="AD380" s="171">
        <v>79</v>
      </c>
      <c r="AE380" s="171">
        <v>80</v>
      </c>
      <c r="AF380" s="170">
        <v>81</v>
      </c>
      <c r="AG380" s="170">
        <v>82</v>
      </c>
      <c r="AH380" s="170">
        <v>83</v>
      </c>
      <c r="AI380" s="170">
        <v>84</v>
      </c>
      <c r="AJ380" s="170">
        <v>85</v>
      </c>
      <c r="AK380" s="170">
        <v>86</v>
      </c>
      <c r="AL380" s="170">
        <v>87</v>
      </c>
      <c r="AM380" s="170">
        <v>88</v>
      </c>
      <c r="AN380" s="170">
        <v>89</v>
      </c>
      <c r="AO380" s="170">
        <v>90</v>
      </c>
      <c r="AP380" s="170">
        <v>91</v>
      </c>
      <c r="AQ380" s="170">
        <v>92</v>
      </c>
      <c r="AR380" s="170">
        <v>93</v>
      </c>
      <c r="AS380" s="170">
        <v>94</v>
      </c>
      <c r="AT380" s="170">
        <v>95</v>
      </c>
      <c r="AU380" s="170">
        <v>96</v>
      </c>
      <c r="AV380" s="170">
        <v>97</v>
      </c>
      <c r="AW380" s="170">
        <v>98</v>
      </c>
      <c r="AX380" s="170">
        <v>99</v>
      </c>
      <c r="AY380" s="170">
        <v>100</v>
      </c>
    </row>
    <row r="381" spans="1:56" s="155" customFormat="1" x14ac:dyDescent="0.2">
      <c r="A381" s="154">
        <v>5.5E-2</v>
      </c>
      <c r="B381" s="154">
        <v>5.5E-2</v>
      </c>
      <c r="C381" s="154">
        <v>5.5E-2</v>
      </c>
      <c r="D381" s="154">
        <v>5.5E-2</v>
      </c>
      <c r="E381" s="154">
        <v>5.5E-2</v>
      </c>
      <c r="F381" s="154">
        <v>5.5E-2</v>
      </c>
      <c r="G381" s="154">
        <v>5.5E-2</v>
      </c>
      <c r="H381" s="154">
        <v>5.5E-2</v>
      </c>
      <c r="I381" s="154">
        <v>5.5E-2</v>
      </c>
      <c r="J381" s="154">
        <v>5.5E-2</v>
      </c>
      <c r="K381" s="154">
        <v>0.06</v>
      </c>
      <c r="L381" s="154">
        <v>0.06</v>
      </c>
      <c r="M381" s="154">
        <v>0.06</v>
      </c>
      <c r="N381" s="154">
        <v>0.06</v>
      </c>
      <c r="O381" s="154">
        <v>0.06</v>
      </c>
      <c r="P381" s="154">
        <v>7.0000000000000007E-2</v>
      </c>
      <c r="Q381" s="154">
        <v>7.0000000000000007E-2</v>
      </c>
      <c r="R381" s="154">
        <v>7.0000000000000007E-2</v>
      </c>
      <c r="S381" s="154">
        <v>7.0000000000000007E-2</v>
      </c>
      <c r="T381" s="154">
        <v>7.0000000000000007E-2</v>
      </c>
      <c r="U381" s="154">
        <v>7.4999999999999997E-2</v>
      </c>
      <c r="V381" s="154">
        <v>7.4999999999999997E-2</v>
      </c>
      <c r="W381" s="154">
        <v>7.4999999999999997E-2</v>
      </c>
      <c r="X381" s="154">
        <v>7.4999999999999997E-2</v>
      </c>
      <c r="Y381" s="154">
        <v>7.4999999999999997E-2</v>
      </c>
      <c r="Z381" s="154">
        <v>0.08</v>
      </c>
      <c r="AA381" s="154">
        <v>0.08</v>
      </c>
      <c r="AB381" s="154">
        <v>0.08</v>
      </c>
      <c r="AC381" s="154">
        <v>0.08</v>
      </c>
      <c r="AD381" s="154">
        <v>0.08</v>
      </c>
      <c r="AE381" s="154">
        <v>0.08</v>
      </c>
      <c r="AF381" s="154">
        <v>0.08</v>
      </c>
      <c r="AG381" s="154">
        <v>0.08</v>
      </c>
      <c r="AH381" s="154">
        <v>0.08</v>
      </c>
      <c r="AI381" s="154">
        <v>0.08</v>
      </c>
      <c r="AJ381" s="154">
        <v>0.08</v>
      </c>
      <c r="AK381" s="154">
        <v>0.08</v>
      </c>
      <c r="AL381" s="154">
        <v>0.08</v>
      </c>
      <c r="AM381" s="154">
        <v>0.08</v>
      </c>
      <c r="AN381" s="154">
        <v>0.08</v>
      </c>
      <c r="AO381" s="154">
        <v>0.08</v>
      </c>
      <c r="AP381" s="154">
        <v>0.08</v>
      </c>
      <c r="AQ381" s="154">
        <v>0.08</v>
      </c>
      <c r="AR381" s="154">
        <v>0.08</v>
      </c>
      <c r="AS381" s="154">
        <v>0.08</v>
      </c>
      <c r="AT381" s="154">
        <v>0.08</v>
      </c>
      <c r="AU381" s="154">
        <v>0.08</v>
      </c>
      <c r="AV381" s="154">
        <v>0.08</v>
      </c>
      <c r="AW381" s="154">
        <v>0.08</v>
      </c>
      <c r="AX381" s="154">
        <v>0.08</v>
      </c>
      <c r="AY381" s="154">
        <v>0.08</v>
      </c>
    </row>
    <row r="383" spans="1:56" s="461" customFormat="1" x14ac:dyDescent="0.2">
      <c r="A383" s="461" t="s">
        <v>524</v>
      </c>
    </row>
    <row r="384" spans="1:56" s="172" customFormat="1" x14ac:dyDescent="0.2">
      <c r="A384" s="170">
        <v>50</v>
      </c>
      <c r="B384" s="170">
        <v>51</v>
      </c>
      <c r="C384" s="170">
        <v>52</v>
      </c>
      <c r="D384" s="170">
        <v>53</v>
      </c>
      <c r="E384" s="170">
        <v>54</v>
      </c>
      <c r="F384" s="170">
        <v>55</v>
      </c>
      <c r="G384" s="170">
        <v>56</v>
      </c>
      <c r="H384" s="170">
        <v>57</v>
      </c>
      <c r="I384" s="170">
        <v>58</v>
      </c>
      <c r="J384" s="171">
        <v>59</v>
      </c>
      <c r="K384" s="171">
        <v>60</v>
      </c>
      <c r="L384" s="171">
        <v>61</v>
      </c>
      <c r="M384" s="171">
        <v>62</v>
      </c>
      <c r="N384" s="171">
        <v>63</v>
      </c>
      <c r="O384" s="171">
        <v>64</v>
      </c>
      <c r="P384" s="171">
        <v>65</v>
      </c>
      <c r="Q384" s="171">
        <v>66</v>
      </c>
      <c r="R384" s="171">
        <v>67</v>
      </c>
      <c r="S384" s="171">
        <v>68</v>
      </c>
      <c r="T384" s="171">
        <v>69</v>
      </c>
      <c r="U384" s="171">
        <v>70</v>
      </c>
      <c r="V384" s="171">
        <v>71</v>
      </c>
      <c r="W384" s="171">
        <v>72</v>
      </c>
      <c r="X384" s="171">
        <v>73</v>
      </c>
      <c r="Y384" s="171">
        <v>74</v>
      </c>
      <c r="Z384" s="171">
        <v>75</v>
      </c>
      <c r="AA384" s="171">
        <v>76</v>
      </c>
      <c r="AB384" s="171">
        <v>77</v>
      </c>
      <c r="AC384" s="171">
        <v>78</v>
      </c>
      <c r="AD384" s="171">
        <v>79</v>
      </c>
      <c r="AE384" s="171">
        <v>80</v>
      </c>
      <c r="AF384" s="170">
        <v>81</v>
      </c>
      <c r="AG384" s="170">
        <v>82</v>
      </c>
      <c r="AH384" s="170">
        <v>83</v>
      </c>
      <c r="AI384" s="170">
        <v>84</v>
      </c>
      <c r="AJ384" s="170">
        <v>85</v>
      </c>
      <c r="AK384" s="170">
        <v>86</v>
      </c>
      <c r="AL384" s="170">
        <v>87</v>
      </c>
      <c r="AM384" s="170">
        <v>88</v>
      </c>
      <c r="AN384" s="170">
        <v>89</v>
      </c>
      <c r="AO384" s="170">
        <v>90</v>
      </c>
      <c r="AP384" s="170">
        <v>91</v>
      </c>
      <c r="AQ384" s="170">
        <v>92</v>
      </c>
      <c r="AR384" s="170">
        <v>93</v>
      </c>
      <c r="AS384" s="170">
        <v>94</v>
      </c>
      <c r="AT384" s="170">
        <v>95</v>
      </c>
      <c r="AU384" s="170">
        <v>96</v>
      </c>
      <c r="AV384" s="170">
        <v>97</v>
      </c>
      <c r="AW384" s="170">
        <v>98</v>
      </c>
      <c r="AX384" s="170">
        <v>99</v>
      </c>
      <c r="AY384" s="170">
        <v>100</v>
      </c>
    </row>
    <row r="385" spans="1:56" s="155" customFormat="1" x14ac:dyDescent="0.2">
      <c r="A385" s="154">
        <v>5.5E-2</v>
      </c>
      <c r="B385" s="154">
        <v>5.5E-2</v>
      </c>
      <c r="C385" s="154">
        <v>5.5E-2</v>
      </c>
      <c r="D385" s="154">
        <v>5.5E-2</v>
      </c>
      <c r="E385" s="154">
        <v>5.5E-2</v>
      </c>
      <c r="F385" s="154">
        <v>5.5E-2</v>
      </c>
      <c r="G385" s="154">
        <v>5.5E-2</v>
      </c>
      <c r="H385" s="154">
        <v>5.5E-2</v>
      </c>
      <c r="I385" s="154">
        <v>5.5E-2</v>
      </c>
      <c r="J385" s="154">
        <v>5.5E-2</v>
      </c>
      <c r="K385" s="154">
        <v>0.06</v>
      </c>
      <c r="L385" s="154">
        <v>6.6000000000000003E-2</v>
      </c>
      <c r="M385" s="154">
        <v>6.7000000000000004E-2</v>
      </c>
      <c r="N385" s="154">
        <v>6.8000000000000005E-2</v>
      </c>
      <c r="O385" s="154">
        <v>6.9000000000000006E-2</v>
      </c>
      <c r="P385" s="154">
        <v>7.0000000000000007E-2</v>
      </c>
      <c r="Q385" s="154">
        <v>7.0999999999999994E-2</v>
      </c>
      <c r="R385" s="154">
        <v>7.1999999999999995E-2</v>
      </c>
      <c r="S385" s="154">
        <v>7.2999999999999995E-2</v>
      </c>
      <c r="T385" s="154">
        <v>7.3999999999999996E-2</v>
      </c>
      <c r="U385" s="154">
        <v>7.4999999999999997E-2</v>
      </c>
      <c r="V385" s="154">
        <v>7.5999999999999998E-2</v>
      </c>
      <c r="W385" s="154">
        <v>7.6999999999999999E-2</v>
      </c>
      <c r="X385" s="154">
        <v>7.8E-2</v>
      </c>
      <c r="Y385" s="154">
        <v>7.9000000000000001E-2</v>
      </c>
      <c r="Z385" s="154">
        <v>0.08</v>
      </c>
      <c r="AA385" s="154">
        <v>0.08</v>
      </c>
      <c r="AB385" s="154">
        <v>0.08</v>
      </c>
      <c r="AC385" s="154">
        <v>0.08</v>
      </c>
      <c r="AD385" s="154">
        <v>0.08</v>
      </c>
      <c r="AE385" s="154">
        <v>0.08</v>
      </c>
      <c r="AF385" s="154">
        <v>0.08</v>
      </c>
      <c r="AG385" s="154">
        <v>0.08</v>
      </c>
      <c r="AH385" s="154">
        <v>0.08</v>
      </c>
      <c r="AI385" s="154">
        <v>0.08</v>
      </c>
      <c r="AJ385" s="154">
        <v>0.08</v>
      </c>
      <c r="AK385" s="154">
        <v>0.08</v>
      </c>
      <c r="AL385" s="154">
        <v>0.08</v>
      </c>
      <c r="AM385" s="154">
        <v>0.08</v>
      </c>
      <c r="AN385" s="154">
        <v>0.08</v>
      </c>
      <c r="AO385" s="154">
        <v>0.08</v>
      </c>
      <c r="AP385" s="154">
        <v>0.08</v>
      </c>
      <c r="AQ385" s="154">
        <v>0.08</v>
      </c>
      <c r="AR385" s="154">
        <v>0.08</v>
      </c>
      <c r="AS385" s="154">
        <v>0.08</v>
      </c>
      <c r="AT385" s="154">
        <v>0.08</v>
      </c>
      <c r="AU385" s="154">
        <v>0.08</v>
      </c>
      <c r="AV385" s="154">
        <v>0.08</v>
      </c>
      <c r="AW385" s="154">
        <v>0.08</v>
      </c>
      <c r="AX385" s="154">
        <v>0.08</v>
      </c>
      <c r="AY385" s="154">
        <v>0.08</v>
      </c>
    </row>
    <row r="386" spans="1:56" s="155" customFormat="1" x14ac:dyDescent="0.2">
      <c r="A386" s="364"/>
      <c r="B386" s="364"/>
      <c r="C386" s="364"/>
      <c r="D386" s="364"/>
      <c r="E386" s="364"/>
      <c r="F386" s="364"/>
      <c r="G386" s="364"/>
      <c r="H386" s="364"/>
      <c r="I386" s="364"/>
      <c r="J386" s="364"/>
      <c r="K386" s="364"/>
      <c r="L386" s="364"/>
      <c r="M386" s="364"/>
      <c r="N386" s="364"/>
      <c r="O386" s="364"/>
      <c r="P386" s="364"/>
      <c r="Q386" s="364"/>
      <c r="R386" s="364"/>
      <c r="S386" s="364"/>
      <c r="T386" s="364"/>
      <c r="U386" s="364"/>
      <c r="V386" s="364"/>
      <c r="W386" s="364"/>
      <c r="X386" s="364"/>
      <c r="Y386" s="364"/>
      <c r="Z386" s="364"/>
      <c r="AA386" s="364"/>
      <c r="AB386" s="364"/>
      <c r="AC386" s="364"/>
      <c r="AD386" s="364"/>
      <c r="AE386" s="364"/>
      <c r="AF386" s="364"/>
      <c r="AG386" s="364"/>
      <c r="AH386" s="364"/>
      <c r="AI386" s="364"/>
      <c r="AJ386" s="364"/>
      <c r="AK386" s="364"/>
      <c r="AL386" s="364"/>
      <c r="AM386" s="364"/>
      <c r="AN386" s="364"/>
      <c r="AO386" s="364"/>
      <c r="AP386" s="364"/>
      <c r="AQ386" s="364"/>
      <c r="AR386" s="364"/>
      <c r="AS386" s="364"/>
      <c r="AT386" s="364"/>
      <c r="AU386" s="364"/>
      <c r="AV386" s="364"/>
      <c r="AW386" s="364"/>
      <c r="AX386" s="364"/>
      <c r="AY386" s="364"/>
    </row>
    <row r="387" spans="1:56" s="461" customFormat="1" x14ac:dyDescent="0.2">
      <c r="A387" s="461" t="s">
        <v>519</v>
      </c>
    </row>
    <row r="388" spans="1:56" s="172" customFormat="1" x14ac:dyDescent="0.2">
      <c r="A388" s="170">
        <v>50</v>
      </c>
      <c r="B388" s="170">
        <v>51</v>
      </c>
      <c r="C388" s="170">
        <v>52</v>
      </c>
      <c r="D388" s="170">
        <v>53</v>
      </c>
      <c r="E388" s="170">
        <v>54</v>
      </c>
      <c r="F388" s="170">
        <v>55</v>
      </c>
      <c r="G388" s="170">
        <v>56</v>
      </c>
      <c r="H388" s="170">
        <v>57</v>
      </c>
      <c r="I388" s="170">
        <v>58</v>
      </c>
      <c r="J388" s="171">
        <v>59</v>
      </c>
      <c r="K388" s="171">
        <v>60</v>
      </c>
      <c r="L388" s="171">
        <v>61</v>
      </c>
      <c r="M388" s="171">
        <v>62</v>
      </c>
      <c r="N388" s="171">
        <v>63</v>
      </c>
      <c r="O388" s="171">
        <v>64</v>
      </c>
      <c r="P388" s="171">
        <v>65</v>
      </c>
      <c r="Q388" s="171">
        <v>66</v>
      </c>
      <c r="R388" s="171">
        <v>67</v>
      </c>
      <c r="S388" s="171">
        <v>68</v>
      </c>
      <c r="T388" s="171">
        <v>69</v>
      </c>
      <c r="U388" s="171">
        <v>70</v>
      </c>
      <c r="V388" s="171">
        <v>71</v>
      </c>
      <c r="W388" s="171">
        <v>72</v>
      </c>
      <c r="X388" s="171">
        <v>73</v>
      </c>
      <c r="Y388" s="171">
        <v>74</v>
      </c>
      <c r="Z388" s="171">
        <v>75</v>
      </c>
      <c r="AA388" s="171">
        <v>76</v>
      </c>
      <c r="AB388" s="171">
        <v>77</v>
      </c>
      <c r="AC388" s="171">
        <v>78</v>
      </c>
      <c r="AD388" s="171">
        <v>79</v>
      </c>
      <c r="AE388" s="171">
        <v>80</v>
      </c>
      <c r="AF388" s="170">
        <v>81</v>
      </c>
      <c r="AG388" s="170">
        <v>82</v>
      </c>
      <c r="AH388" s="170">
        <v>83</v>
      </c>
      <c r="AI388" s="170">
        <v>84</v>
      </c>
      <c r="AJ388" s="170">
        <v>85</v>
      </c>
      <c r="AK388" s="170">
        <v>86</v>
      </c>
      <c r="AL388" s="170">
        <v>87</v>
      </c>
      <c r="AM388" s="170">
        <v>88</v>
      </c>
      <c r="AN388" s="170">
        <v>89</v>
      </c>
      <c r="AO388" s="170">
        <v>90</v>
      </c>
      <c r="AP388" s="170">
        <v>91</v>
      </c>
      <c r="AQ388" s="170">
        <v>92</v>
      </c>
      <c r="AR388" s="170">
        <v>93</v>
      </c>
      <c r="AS388" s="170">
        <v>94</v>
      </c>
      <c r="AT388" s="170">
        <v>95</v>
      </c>
      <c r="AU388" s="170">
        <v>96</v>
      </c>
      <c r="AV388" s="170">
        <v>97</v>
      </c>
      <c r="AW388" s="170">
        <v>98</v>
      </c>
      <c r="AX388" s="170">
        <v>99</v>
      </c>
      <c r="AY388" s="170">
        <v>100</v>
      </c>
    </row>
    <row r="389" spans="1:56" s="155" customFormat="1" x14ac:dyDescent="0.2">
      <c r="A389" s="154">
        <v>5.5E-2</v>
      </c>
      <c r="B389" s="154">
        <v>5.5E-2</v>
      </c>
      <c r="C389" s="154">
        <v>5.5E-2</v>
      </c>
      <c r="D389" s="154">
        <v>5.5E-2</v>
      </c>
      <c r="E389" s="154">
        <v>5.5E-2</v>
      </c>
      <c r="F389" s="154">
        <v>5.5E-2</v>
      </c>
      <c r="G389" s="154">
        <v>5.5E-2</v>
      </c>
      <c r="H389" s="154">
        <v>5.5E-2</v>
      </c>
      <c r="I389" s="154">
        <v>5.5E-2</v>
      </c>
      <c r="J389" s="154">
        <v>5.5E-2</v>
      </c>
      <c r="K389" s="154">
        <v>0.06</v>
      </c>
      <c r="L389" s="154">
        <v>6.6000000000000003E-2</v>
      </c>
      <c r="M389" s="154">
        <v>6.7000000000000004E-2</v>
      </c>
      <c r="N389" s="154">
        <v>6.8000000000000005E-2</v>
      </c>
      <c r="O389" s="154">
        <v>6.9000000000000006E-2</v>
      </c>
      <c r="P389" s="154">
        <v>7.0000000000000007E-2</v>
      </c>
      <c r="Q389" s="154">
        <v>7.0999999999999994E-2</v>
      </c>
      <c r="R389" s="154">
        <v>7.1999999999999995E-2</v>
      </c>
      <c r="S389" s="154">
        <v>7.2999999999999995E-2</v>
      </c>
      <c r="T389" s="154">
        <v>7.3999999999999996E-2</v>
      </c>
      <c r="U389" s="154">
        <v>7.4999999999999997E-2</v>
      </c>
      <c r="V389" s="154">
        <v>7.5999999999999998E-2</v>
      </c>
      <c r="W389" s="154">
        <v>7.6999999999999999E-2</v>
      </c>
      <c r="X389" s="154">
        <v>7.8E-2</v>
      </c>
      <c r="Y389" s="154">
        <v>7.9000000000000001E-2</v>
      </c>
      <c r="Z389" s="154">
        <v>0.08</v>
      </c>
      <c r="AA389" s="154">
        <v>0.08</v>
      </c>
      <c r="AB389" s="154">
        <v>0.08</v>
      </c>
      <c r="AC389" s="154">
        <v>0.08</v>
      </c>
      <c r="AD389" s="154">
        <v>0.08</v>
      </c>
      <c r="AE389" s="154">
        <v>0.08</v>
      </c>
      <c r="AF389" s="154">
        <v>0.08</v>
      </c>
      <c r="AG389" s="154">
        <v>0.08</v>
      </c>
      <c r="AH389" s="154">
        <v>0.08</v>
      </c>
      <c r="AI389" s="154">
        <v>0.08</v>
      </c>
      <c r="AJ389" s="154">
        <v>0.08</v>
      </c>
      <c r="AK389" s="154">
        <v>0.08</v>
      </c>
      <c r="AL389" s="154">
        <v>0.08</v>
      </c>
      <c r="AM389" s="154">
        <v>0.08</v>
      </c>
      <c r="AN389" s="154">
        <v>0.08</v>
      </c>
      <c r="AO389" s="154">
        <v>0.08</v>
      </c>
      <c r="AP389" s="154">
        <v>0.08</v>
      </c>
      <c r="AQ389" s="154">
        <v>0.08</v>
      </c>
      <c r="AR389" s="154">
        <v>0.08</v>
      </c>
      <c r="AS389" s="154">
        <v>0.08</v>
      </c>
      <c r="AT389" s="154">
        <v>0.08</v>
      </c>
      <c r="AU389" s="154">
        <v>0.08</v>
      </c>
      <c r="AV389" s="154">
        <v>0.08</v>
      </c>
      <c r="AW389" s="154">
        <v>0.08</v>
      </c>
      <c r="AX389" s="154">
        <v>0.08</v>
      </c>
      <c r="AY389" s="154">
        <v>0.08</v>
      </c>
    </row>
    <row r="391" spans="1:56" s="461" customFormat="1" x14ac:dyDescent="0.2">
      <c r="A391" s="461" t="s">
        <v>324</v>
      </c>
    </row>
    <row r="392" spans="1:56" s="146" customFormat="1" x14ac:dyDescent="0.2">
      <c r="A392" s="143">
        <v>59</v>
      </c>
      <c r="B392" s="144">
        <v>60</v>
      </c>
      <c r="C392" s="144">
        <v>61</v>
      </c>
      <c r="D392" s="144">
        <v>62</v>
      </c>
      <c r="E392" s="144">
        <v>63</v>
      </c>
      <c r="F392" s="144">
        <v>64</v>
      </c>
      <c r="G392" s="144">
        <v>65</v>
      </c>
      <c r="H392" s="144">
        <v>66</v>
      </c>
      <c r="I392" s="144">
        <v>67</v>
      </c>
      <c r="J392" s="144">
        <v>68</v>
      </c>
      <c r="K392" s="144">
        <v>69</v>
      </c>
      <c r="L392" s="144">
        <v>70</v>
      </c>
      <c r="M392" s="144">
        <v>71</v>
      </c>
      <c r="N392" s="144">
        <v>72</v>
      </c>
      <c r="O392" s="144">
        <v>73</v>
      </c>
      <c r="P392" s="144">
        <v>74</v>
      </c>
      <c r="Q392" s="144">
        <v>75</v>
      </c>
      <c r="R392" s="144">
        <v>76</v>
      </c>
      <c r="S392" s="144">
        <v>77</v>
      </c>
      <c r="T392" s="144">
        <v>78</v>
      </c>
      <c r="U392" s="144">
        <v>79</v>
      </c>
      <c r="V392" s="144">
        <v>80</v>
      </c>
      <c r="W392" s="144">
        <v>81</v>
      </c>
      <c r="X392" s="144">
        <v>82</v>
      </c>
      <c r="Y392" s="144">
        <v>83</v>
      </c>
      <c r="Z392" s="144">
        <v>84</v>
      </c>
      <c r="AA392" s="144">
        <v>85</v>
      </c>
      <c r="AB392" s="144">
        <v>86</v>
      </c>
      <c r="AC392" s="144">
        <v>87</v>
      </c>
      <c r="AD392" s="144">
        <v>88</v>
      </c>
      <c r="AE392" s="144">
        <v>89</v>
      </c>
      <c r="AF392" s="144">
        <v>90</v>
      </c>
      <c r="AG392" s="144">
        <v>91</v>
      </c>
      <c r="AH392" s="144">
        <v>92</v>
      </c>
      <c r="AI392" s="144">
        <v>93</v>
      </c>
      <c r="AJ392" s="144">
        <v>94</v>
      </c>
      <c r="AK392" s="144">
        <v>95</v>
      </c>
      <c r="AL392" s="144">
        <v>96</v>
      </c>
      <c r="AM392" s="144">
        <v>97</v>
      </c>
      <c r="AN392" s="144">
        <v>98</v>
      </c>
      <c r="AO392" s="144">
        <v>99</v>
      </c>
      <c r="AP392" s="144">
        <v>100</v>
      </c>
      <c r="AQ392" s="145"/>
      <c r="AR392" s="145"/>
      <c r="AS392" s="145"/>
      <c r="AT392" s="145"/>
      <c r="AU392" s="145"/>
    </row>
    <row r="393" spans="1:56" s="20" customFormat="1" x14ac:dyDescent="0.2">
      <c r="A393" s="147">
        <v>5.7000000000000002E-2</v>
      </c>
      <c r="B393" s="147">
        <v>5.7500000000000002E-2</v>
      </c>
      <c r="C393" s="147">
        <v>5.8000000000000003E-2</v>
      </c>
      <c r="D393" s="147">
        <v>5.8500000000000003E-2</v>
      </c>
      <c r="E393" s="147">
        <v>5.8999999999999997E-2</v>
      </c>
      <c r="F393" s="147">
        <v>5.9499999999999997E-2</v>
      </c>
      <c r="G393" s="147">
        <v>0.06</v>
      </c>
      <c r="H393" s="147">
        <v>6.0499999999999998E-2</v>
      </c>
      <c r="I393" s="147">
        <v>6.0999999999999999E-2</v>
      </c>
      <c r="J393" s="147">
        <v>6.1499999999999999E-2</v>
      </c>
      <c r="K393" s="147">
        <v>6.2E-2</v>
      </c>
      <c r="L393" s="147">
        <v>6.25E-2</v>
      </c>
      <c r="M393" s="147">
        <v>6.3E-2</v>
      </c>
      <c r="N393" s="147">
        <v>6.3500000000000001E-2</v>
      </c>
      <c r="O393" s="147">
        <v>6.4000000000000001E-2</v>
      </c>
      <c r="P393" s="147">
        <v>6.4500000000000002E-2</v>
      </c>
      <c r="Q393" s="147">
        <v>6.5000000000000002E-2</v>
      </c>
      <c r="R393" s="147">
        <v>6.5500000000000003E-2</v>
      </c>
      <c r="S393" s="147">
        <v>6.6000000000000003E-2</v>
      </c>
      <c r="T393" s="147">
        <v>6.6500000000000004E-2</v>
      </c>
      <c r="U393" s="147">
        <v>6.7000000000000004E-2</v>
      </c>
      <c r="V393" s="147">
        <v>6.7500000000000004E-2</v>
      </c>
      <c r="W393" s="147">
        <v>6.8000000000000005E-2</v>
      </c>
      <c r="X393" s="147">
        <v>6.8500000000000005E-2</v>
      </c>
      <c r="Y393" s="147">
        <v>6.9000000000000006E-2</v>
      </c>
      <c r="Z393" s="147">
        <v>6.9500000000000006E-2</v>
      </c>
      <c r="AA393" s="147">
        <v>7.0000000000000007E-2</v>
      </c>
      <c r="AB393" s="147">
        <v>7.0000000000000007E-2</v>
      </c>
      <c r="AC393" s="147">
        <v>7.0000000000000007E-2</v>
      </c>
      <c r="AD393" s="147">
        <v>7.0000000000000007E-2</v>
      </c>
      <c r="AE393" s="147">
        <v>7.0000000000000007E-2</v>
      </c>
      <c r="AF393" s="147">
        <v>7.0000000000000007E-2</v>
      </c>
      <c r="AG393" s="147">
        <v>7.0000000000000007E-2</v>
      </c>
      <c r="AH393" s="147">
        <v>7.0000000000000007E-2</v>
      </c>
      <c r="AI393" s="147">
        <v>7.0000000000000007E-2</v>
      </c>
      <c r="AJ393" s="147">
        <v>7.0000000000000007E-2</v>
      </c>
      <c r="AK393" s="147">
        <v>7.0000000000000007E-2</v>
      </c>
      <c r="AL393" s="147">
        <v>7.0000000000000007E-2</v>
      </c>
      <c r="AM393" s="147">
        <v>7.0000000000000007E-2</v>
      </c>
      <c r="AN393" s="147">
        <v>7.0000000000000007E-2</v>
      </c>
      <c r="AO393" s="147">
        <v>7.0000000000000007E-2</v>
      </c>
      <c r="AP393" s="147">
        <v>7.0000000000000007E-2</v>
      </c>
      <c r="AQ393" s="148"/>
      <c r="AR393" s="148"/>
      <c r="AS393" s="148"/>
      <c r="AT393" s="148"/>
      <c r="AU393" s="148"/>
    </row>
    <row r="395" spans="1:56" x14ac:dyDescent="0.2">
      <c r="A395" s="24" t="s">
        <v>554</v>
      </c>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row>
    <row r="396" spans="1:56" x14ac:dyDescent="0.2">
      <c r="A396" s="22">
        <v>45</v>
      </c>
      <c r="B396" s="22">
        <v>46</v>
      </c>
      <c r="C396" s="22">
        <v>47</v>
      </c>
      <c r="D396" s="22">
        <v>48</v>
      </c>
      <c r="E396" s="22">
        <v>49</v>
      </c>
      <c r="F396" s="22">
        <v>50</v>
      </c>
      <c r="G396" s="22">
        <v>51</v>
      </c>
      <c r="H396" s="22">
        <v>52</v>
      </c>
      <c r="I396" s="22">
        <v>53</v>
      </c>
      <c r="J396" s="22">
        <v>54</v>
      </c>
      <c r="K396" s="22">
        <v>55</v>
      </c>
      <c r="L396" s="22">
        <v>56</v>
      </c>
      <c r="M396" s="22">
        <v>57</v>
      </c>
      <c r="N396" s="22">
        <v>58</v>
      </c>
      <c r="O396" s="22">
        <v>59</v>
      </c>
      <c r="P396" s="22">
        <v>60</v>
      </c>
      <c r="Q396" s="22">
        <v>61</v>
      </c>
      <c r="R396" s="22">
        <v>62</v>
      </c>
      <c r="S396" s="22">
        <v>63</v>
      </c>
      <c r="T396" s="22">
        <v>64</v>
      </c>
      <c r="U396" s="22">
        <v>65</v>
      </c>
      <c r="V396" s="22">
        <v>66</v>
      </c>
      <c r="W396" s="22">
        <v>67</v>
      </c>
      <c r="X396" s="22">
        <v>68</v>
      </c>
      <c r="Y396" s="22">
        <v>69</v>
      </c>
      <c r="Z396" s="22">
        <v>70</v>
      </c>
      <c r="AA396" s="22">
        <v>71</v>
      </c>
      <c r="AB396" s="22">
        <v>72</v>
      </c>
      <c r="AC396" s="22">
        <v>73</v>
      </c>
      <c r="AD396" s="22">
        <v>74</v>
      </c>
      <c r="AE396" s="22">
        <v>75</v>
      </c>
      <c r="AF396" s="22">
        <v>76</v>
      </c>
      <c r="AG396" s="22">
        <v>77</v>
      </c>
      <c r="AH396" s="22">
        <v>78</v>
      </c>
      <c r="AI396" s="22">
        <v>79</v>
      </c>
      <c r="AJ396" s="22">
        <v>80</v>
      </c>
      <c r="AK396" s="22">
        <v>81</v>
      </c>
      <c r="AL396" s="22">
        <v>82</v>
      </c>
      <c r="AM396" s="22">
        <v>83</v>
      </c>
      <c r="AN396" s="22">
        <v>84</v>
      </c>
      <c r="AO396" s="22">
        <v>85</v>
      </c>
      <c r="AP396" s="22">
        <v>86</v>
      </c>
      <c r="AQ396" s="22">
        <v>87</v>
      </c>
      <c r="AR396" s="22">
        <v>88</v>
      </c>
      <c r="AS396" s="22">
        <v>89</v>
      </c>
      <c r="AT396" s="22">
        <v>90</v>
      </c>
      <c r="AU396" s="22">
        <v>91</v>
      </c>
      <c r="AV396" s="22">
        <v>92</v>
      </c>
      <c r="AW396" s="22">
        <v>93</v>
      </c>
      <c r="AX396" s="22">
        <v>94</v>
      </c>
      <c r="AY396" s="22">
        <v>95</v>
      </c>
      <c r="AZ396" s="22">
        <v>96</v>
      </c>
      <c r="BA396" s="22">
        <v>97</v>
      </c>
      <c r="BB396" s="22">
        <v>98</v>
      </c>
      <c r="BC396" s="22">
        <v>99</v>
      </c>
      <c r="BD396" s="22">
        <v>100</v>
      </c>
    </row>
    <row r="397" spans="1:56" x14ac:dyDescent="0.2">
      <c r="A397" s="47">
        <v>5.45E-2</v>
      </c>
      <c r="B397" s="47">
        <v>5.5500000000000001E-2</v>
      </c>
      <c r="C397" s="47">
        <v>5.6500000000000002E-2</v>
      </c>
      <c r="D397" s="47">
        <v>5.7500000000000002E-2</v>
      </c>
      <c r="E397" s="47">
        <v>5.8500000000000003E-2</v>
      </c>
      <c r="F397" s="47">
        <v>5.9500000000000004E-2</v>
      </c>
      <c r="G397" s="47">
        <v>6.0500000000000005E-2</v>
      </c>
      <c r="H397" s="47">
        <v>6.1500000000000006E-2</v>
      </c>
      <c r="I397" s="47">
        <v>6.25E-2</v>
      </c>
      <c r="J397" s="47">
        <v>6.3500000000000001E-2</v>
      </c>
      <c r="K397" s="47">
        <v>6.4500000000000002E-2</v>
      </c>
      <c r="L397" s="47">
        <v>6.5500000000000003E-2</v>
      </c>
      <c r="M397" s="47">
        <v>6.6500000000000004E-2</v>
      </c>
      <c r="N397" s="47">
        <v>6.7500000000000004E-2</v>
      </c>
      <c r="O397" s="47">
        <v>6.8500000000000005E-2</v>
      </c>
      <c r="P397" s="47">
        <v>6.9500000000000006E-2</v>
      </c>
      <c r="Q397" s="47">
        <v>7.0500000000000007E-2</v>
      </c>
      <c r="R397" s="47">
        <v>7.1500000000000008E-2</v>
      </c>
      <c r="S397" s="47">
        <v>7.2500000000000009E-2</v>
      </c>
      <c r="T397" s="47">
        <v>7.350000000000001E-2</v>
      </c>
      <c r="U397" s="47">
        <v>7.4500000000000011E-2</v>
      </c>
      <c r="V397" s="47">
        <v>7.5500000000000012E-2</v>
      </c>
      <c r="W397" s="47">
        <v>7.6500000000000012E-2</v>
      </c>
      <c r="X397" s="47">
        <v>7.8E-2</v>
      </c>
      <c r="Y397" s="47">
        <v>7.9500000000000001E-2</v>
      </c>
      <c r="Z397" s="47">
        <v>8.1500000000000003E-2</v>
      </c>
      <c r="AA397" s="47">
        <v>8.2500000000000004E-2</v>
      </c>
      <c r="AB397" s="47">
        <v>8.3500000000000005E-2</v>
      </c>
      <c r="AC397" s="47">
        <v>8.4500000000000006E-2</v>
      </c>
      <c r="AD397" s="47">
        <v>8.5000000000000006E-2</v>
      </c>
      <c r="AE397" s="47">
        <v>8.5500000000000007E-2</v>
      </c>
      <c r="AF397" s="47">
        <v>8.6499999999999994E-2</v>
      </c>
      <c r="AG397" s="47">
        <v>8.7499999999999994E-2</v>
      </c>
      <c r="AH397" s="47">
        <v>8.8499999999999995E-2</v>
      </c>
      <c r="AI397" s="47">
        <v>8.9499999999999996E-2</v>
      </c>
      <c r="AJ397" s="47">
        <v>0.09</v>
      </c>
      <c r="AK397" s="47">
        <v>0.09</v>
      </c>
      <c r="AL397" s="47">
        <v>0.09</v>
      </c>
      <c r="AM397" s="47">
        <v>0.09</v>
      </c>
      <c r="AN397" s="47">
        <v>0.09</v>
      </c>
      <c r="AO397" s="47">
        <v>0.09</v>
      </c>
      <c r="AP397" s="47">
        <v>0.09</v>
      </c>
      <c r="AQ397" s="47">
        <v>0.09</v>
      </c>
      <c r="AR397" s="47">
        <v>0.09</v>
      </c>
      <c r="AS397" s="47">
        <v>0.09</v>
      </c>
      <c r="AT397" s="47">
        <v>0.09</v>
      </c>
      <c r="AU397" s="47">
        <v>0.09</v>
      </c>
      <c r="AV397" s="47">
        <v>0.09</v>
      </c>
      <c r="AW397" s="47">
        <v>0.09</v>
      </c>
      <c r="AX397" s="47">
        <v>0.09</v>
      </c>
      <c r="AY397" s="47">
        <v>0.09</v>
      </c>
      <c r="AZ397" s="47">
        <v>0.09</v>
      </c>
      <c r="BA397" s="47">
        <v>0.09</v>
      </c>
      <c r="BB397" s="47">
        <v>0.09</v>
      </c>
      <c r="BC397" s="47">
        <v>0.09</v>
      </c>
      <c r="BD397" s="47">
        <v>0.09</v>
      </c>
    </row>
    <row r="398" spans="1:56" s="18" customFormat="1" x14ac:dyDescent="0.2"/>
    <row r="399" spans="1:56" s="24" customFormat="1" x14ac:dyDescent="0.2">
      <c r="A399" s="24" t="s">
        <v>355</v>
      </c>
    </row>
    <row r="400" spans="1:56" s="146" customFormat="1" x14ac:dyDescent="0.2">
      <c r="A400" s="143">
        <v>50</v>
      </c>
      <c r="B400" s="144">
        <v>51</v>
      </c>
      <c r="C400" s="144">
        <v>52</v>
      </c>
      <c r="D400" s="143">
        <v>53</v>
      </c>
      <c r="E400" s="144">
        <v>54</v>
      </c>
      <c r="F400" s="144">
        <v>55</v>
      </c>
      <c r="G400" s="143">
        <v>56</v>
      </c>
      <c r="H400" s="144">
        <v>57</v>
      </c>
      <c r="I400" s="144">
        <v>58</v>
      </c>
      <c r="J400" s="143">
        <v>59</v>
      </c>
      <c r="K400" s="144">
        <v>60</v>
      </c>
      <c r="L400" s="144">
        <v>61</v>
      </c>
      <c r="M400" s="143">
        <v>62</v>
      </c>
      <c r="N400" s="144">
        <v>63</v>
      </c>
      <c r="O400" s="144">
        <v>64</v>
      </c>
      <c r="P400" s="143">
        <v>65</v>
      </c>
      <c r="Q400" s="144">
        <v>66</v>
      </c>
      <c r="R400" s="144">
        <v>67</v>
      </c>
      <c r="S400" s="143">
        <v>68</v>
      </c>
      <c r="T400" s="144">
        <v>69</v>
      </c>
      <c r="U400" s="144">
        <v>70</v>
      </c>
      <c r="V400" s="143">
        <v>71</v>
      </c>
      <c r="W400" s="144">
        <v>72</v>
      </c>
      <c r="X400" s="144">
        <v>73</v>
      </c>
      <c r="Y400" s="143">
        <v>74</v>
      </c>
      <c r="Z400" s="144">
        <v>75</v>
      </c>
      <c r="AA400" s="144">
        <v>76</v>
      </c>
      <c r="AB400" s="143">
        <v>77</v>
      </c>
      <c r="AC400" s="144">
        <v>78</v>
      </c>
      <c r="AD400" s="144">
        <v>79</v>
      </c>
      <c r="AE400" s="143">
        <v>80</v>
      </c>
      <c r="AF400" s="144">
        <v>81</v>
      </c>
      <c r="AG400" s="144">
        <v>82</v>
      </c>
      <c r="AH400" s="143">
        <v>83</v>
      </c>
      <c r="AI400" s="144">
        <v>84</v>
      </c>
      <c r="AJ400" s="144">
        <v>85</v>
      </c>
      <c r="AK400" s="143">
        <v>86</v>
      </c>
      <c r="AL400" s="144">
        <v>87</v>
      </c>
      <c r="AM400" s="144">
        <v>88</v>
      </c>
      <c r="AN400" s="143">
        <v>89</v>
      </c>
      <c r="AO400" s="144">
        <v>90</v>
      </c>
      <c r="AP400" s="144">
        <v>91</v>
      </c>
      <c r="AQ400" s="143">
        <v>92</v>
      </c>
      <c r="AR400" s="144">
        <v>93</v>
      </c>
      <c r="AS400" s="144">
        <v>94</v>
      </c>
      <c r="AT400" s="143">
        <v>95</v>
      </c>
      <c r="AU400" s="143">
        <v>96</v>
      </c>
      <c r="AV400" s="144">
        <v>97</v>
      </c>
      <c r="AW400" s="144">
        <v>98</v>
      </c>
      <c r="AX400" s="143">
        <v>99</v>
      </c>
      <c r="AY400" s="144">
        <v>100</v>
      </c>
    </row>
    <row r="401" spans="1:51" s="20" customFormat="1" x14ac:dyDescent="0.2">
      <c r="A401" s="147">
        <v>4.2500000000000003E-2</v>
      </c>
      <c r="B401" s="147">
        <v>4.2500000000000003E-2</v>
      </c>
      <c r="C401" s="147">
        <v>4.2500000000000003E-2</v>
      </c>
      <c r="D401" s="147">
        <v>4.2500000000000003E-2</v>
      </c>
      <c r="E401" s="147">
        <v>4.2500000000000003E-2</v>
      </c>
      <c r="F401" s="147">
        <v>4.2500000000000003E-2</v>
      </c>
      <c r="G401" s="147">
        <v>4.2500000000000003E-2</v>
      </c>
      <c r="H401" s="147">
        <v>4.2500000000000003E-2</v>
      </c>
      <c r="I401" s="147">
        <v>4.2500000000000003E-2</v>
      </c>
      <c r="J401" s="147">
        <v>4.2500000000000003E-2</v>
      </c>
      <c r="K401" s="147">
        <v>5.2499999999999998E-2</v>
      </c>
      <c r="L401" s="147">
        <v>5.2499999999999998E-2</v>
      </c>
      <c r="M401" s="147">
        <v>5.2499999999999998E-2</v>
      </c>
      <c r="N401" s="147">
        <v>5.2499999999999998E-2</v>
      </c>
      <c r="O401" s="147">
        <v>5.2499999999999998E-2</v>
      </c>
      <c r="P401" s="147">
        <v>5.7500000000000002E-2</v>
      </c>
      <c r="Q401" s="147">
        <v>5.7500000000000002E-2</v>
      </c>
      <c r="R401" s="147">
        <v>5.7500000000000002E-2</v>
      </c>
      <c r="S401" s="147">
        <v>5.7500000000000002E-2</v>
      </c>
      <c r="T401" s="147">
        <v>5.7500000000000002E-2</v>
      </c>
      <c r="U401" s="147">
        <v>0.06</v>
      </c>
      <c r="V401" s="147">
        <v>0.06</v>
      </c>
      <c r="W401" s="147">
        <v>0.06</v>
      </c>
      <c r="X401" s="147">
        <v>0.06</v>
      </c>
      <c r="Y401" s="147">
        <v>0.06</v>
      </c>
      <c r="Z401" s="147">
        <v>6.25E-2</v>
      </c>
      <c r="AA401" s="147">
        <v>6.25E-2</v>
      </c>
      <c r="AB401" s="147">
        <v>6.25E-2</v>
      </c>
      <c r="AC401" s="147">
        <v>6.25E-2</v>
      </c>
      <c r="AD401" s="147">
        <v>6.25E-2</v>
      </c>
      <c r="AE401" s="147">
        <v>6.7500000000000004E-2</v>
      </c>
      <c r="AF401" s="147">
        <v>6.7500000000000004E-2</v>
      </c>
      <c r="AG401" s="147">
        <v>6.7500000000000004E-2</v>
      </c>
      <c r="AH401" s="147">
        <v>6.7500000000000004E-2</v>
      </c>
      <c r="AI401" s="147">
        <v>6.7500000000000004E-2</v>
      </c>
      <c r="AJ401" s="147">
        <v>6.7500000000000004E-2</v>
      </c>
      <c r="AK401" s="147">
        <v>6.7500000000000004E-2</v>
      </c>
      <c r="AL401" s="147">
        <v>6.7500000000000004E-2</v>
      </c>
      <c r="AM401" s="147">
        <v>6.7500000000000004E-2</v>
      </c>
      <c r="AN401" s="147">
        <v>6.7500000000000004E-2</v>
      </c>
      <c r="AO401" s="147">
        <v>6.7500000000000004E-2</v>
      </c>
      <c r="AP401" s="147">
        <v>6.7500000000000004E-2</v>
      </c>
      <c r="AQ401" s="147">
        <v>6.7500000000000004E-2</v>
      </c>
      <c r="AR401" s="147">
        <v>6.7500000000000004E-2</v>
      </c>
      <c r="AS401" s="147">
        <v>6.7500000000000004E-2</v>
      </c>
      <c r="AT401" s="147">
        <v>6.7500000000000004E-2</v>
      </c>
      <c r="AU401" s="147">
        <v>6.7500000000000004E-2</v>
      </c>
      <c r="AV401" s="147">
        <v>6.7500000000000004E-2</v>
      </c>
      <c r="AW401" s="147">
        <v>6.7500000000000004E-2</v>
      </c>
      <c r="AX401" s="147">
        <v>6.7500000000000004E-2</v>
      </c>
      <c r="AY401" s="147">
        <v>6.7500000000000004E-2</v>
      </c>
    </row>
    <row r="402" spans="1:51" s="28" customFormat="1" x14ac:dyDescent="0.2">
      <c r="A402" s="30"/>
      <c r="B402" s="30"/>
      <c r="C402" s="30"/>
    </row>
    <row r="403" spans="1:51" s="24" customFormat="1" x14ac:dyDescent="0.2">
      <c r="A403" s="24" t="s">
        <v>356</v>
      </c>
    </row>
    <row r="404" spans="1:51" s="146" customFormat="1" x14ac:dyDescent="0.2">
      <c r="A404" s="143">
        <v>50</v>
      </c>
      <c r="B404" s="144">
        <v>51</v>
      </c>
      <c r="C404" s="144">
        <v>52</v>
      </c>
      <c r="D404" s="143">
        <v>53</v>
      </c>
      <c r="E404" s="144">
        <v>54</v>
      </c>
      <c r="F404" s="144">
        <v>55</v>
      </c>
      <c r="G404" s="143">
        <v>56</v>
      </c>
      <c r="H404" s="144">
        <v>57</v>
      </c>
      <c r="I404" s="144">
        <v>58</v>
      </c>
      <c r="J404" s="143">
        <v>59</v>
      </c>
      <c r="K404" s="144">
        <v>60</v>
      </c>
      <c r="L404" s="144">
        <v>61</v>
      </c>
      <c r="M404" s="143">
        <v>62</v>
      </c>
      <c r="N404" s="144">
        <v>63</v>
      </c>
      <c r="O404" s="144">
        <v>64</v>
      </c>
      <c r="P404" s="143">
        <v>65</v>
      </c>
      <c r="Q404" s="144">
        <v>66</v>
      </c>
      <c r="R404" s="144">
        <v>67</v>
      </c>
      <c r="S404" s="143">
        <v>68</v>
      </c>
      <c r="T404" s="144">
        <v>69</v>
      </c>
      <c r="U404" s="144">
        <v>70</v>
      </c>
      <c r="V404" s="143">
        <v>71</v>
      </c>
      <c r="W404" s="144">
        <v>72</v>
      </c>
      <c r="X404" s="144">
        <v>73</v>
      </c>
      <c r="Y404" s="143">
        <v>74</v>
      </c>
      <c r="Z404" s="144">
        <v>75</v>
      </c>
      <c r="AA404" s="144">
        <v>76</v>
      </c>
      <c r="AB404" s="143">
        <v>77</v>
      </c>
      <c r="AC404" s="144">
        <v>78</v>
      </c>
      <c r="AD404" s="144">
        <v>79</v>
      </c>
      <c r="AE404" s="143">
        <v>80</v>
      </c>
      <c r="AF404" s="144">
        <v>81</v>
      </c>
      <c r="AG404" s="144">
        <v>82</v>
      </c>
      <c r="AH404" s="143">
        <v>83</v>
      </c>
      <c r="AI404" s="144">
        <v>84</v>
      </c>
      <c r="AJ404" s="144">
        <v>85</v>
      </c>
      <c r="AK404" s="143">
        <v>86</v>
      </c>
      <c r="AL404" s="144">
        <v>87</v>
      </c>
      <c r="AM404" s="144">
        <v>88</v>
      </c>
      <c r="AN404" s="143">
        <v>89</v>
      </c>
      <c r="AO404" s="144">
        <v>90</v>
      </c>
      <c r="AP404" s="144">
        <v>91</v>
      </c>
      <c r="AQ404" s="143">
        <v>92</v>
      </c>
      <c r="AR404" s="144">
        <v>93</v>
      </c>
      <c r="AS404" s="144">
        <v>94</v>
      </c>
      <c r="AT404" s="143">
        <v>95</v>
      </c>
      <c r="AU404" s="143">
        <v>96</v>
      </c>
      <c r="AV404" s="144">
        <v>97</v>
      </c>
      <c r="AW404" s="144">
        <v>98</v>
      </c>
      <c r="AX404" s="143">
        <v>99</v>
      </c>
      <c r="AY404" s="144">
        <v>100</v>
      </c>
    </row>
    <row r="405" spans="1:51" s="20" customFormat="1" x14ac:dyDescent="0.2">
      <c r="A405" s="147">
        <v>4.7500000000000001E-2</v>
      </c>
      <c r="B405" s="147">
        <v>4.7500000000000001E-2</v>
      </c>
      <c r="C405" s="147">
        <v>4.7500000000000001E-2</v>
      </c>
      <c r="D405" s="147">
        <v>4.7500000000000001E-2</v>
      </c>
      <c r="E405" s="147">
        <v>4.7500000000000001E-2</v>
      </c>
      <c r="F405" s="147">
        <v>4.7500000000000001E-2</v>
      </c>
      <c r="G405" s="147">
        <v>4.7500000000000001E-2</v>
      </c>
      <c r="H405" s="147">
        <v>4.7500000000000001E-2</v>
      </c>
      <c r="I405" s="147">
        <v>4.7500000000000001E-2</v>
      </c>
      <c r="J405" s="147">
        <v>4.7500000000000001E-2</v>
      </c>
      <c r="K405" s="147">
        <v>5.5E-2</v>
      </c>
      <c r="L405" s="147">
        <v>5.5E-2</v>
      </c>
      <c r="M405" s="147">
        <v>5.5E-2</v>
      </c>
      <c r="N405" s="147">
        <v>5.5E-2</v>
      </c>
      <c r="O405" s="147">
        <v>5.5E-2</v>
      </c>
      <c r="P405" s="147">
        <v>6.25E-2</v>
      </c>
      <c r="Q405" s="147">
        <v>6.25E-2</v>
      </c>
      <c r="R405" s="147">
        <v>6.25E-2</v>
      </c>
      <c r="S405" s="147">
        <v>6.25E-2</v>
      </c>
      <c r="T405" s="147">
        <v>6.25E-2</v>
      </c>
      <c r="U405" s="147">
        <v>6.5000000000000002E-2</v>
      </c>
      <c r="V405" s="147">
        <v>6.5000000000000002E-2</v>
      </c>
      <c r="W405" s="147">
        <v>6.5000000000000002E-2</v>
      </c>
      <c r="X405" s="147">
        <v>6.5000000000000002E-2</v>
      </c>
      <c r="Y405" s="147">
        <v>6.5000000000000002E-2</v>
      </c>
      <c r="Z405" s="147">
        <v>6.7500000000000004E-2</v>
      </c>
      <c r="AA405" s="147">
        <v>6.7500000000000004E-2</v>
      </c>
      <c r="AB405" s="147">
        <v>6.7500000000000004E-2</v>
      </c>
      <c r="AC405" s="147">
        <v>6.7500000000000004E-2</v>
      </c>
      <c r="AD405" s="147">
        <v>6.7500000000000004E-2</v>
      </c>
      <c r="AE405" s="147">
        <v>7.2499999999999995E-2</v>
      </c>
      <c r="AF405" s="147">
        <v>7.2499999999999995E-2</v>
      </c>
      <c r="AG405" s="147">
        <v>7.2499999999999995E-2</v>
      </c>
      <c r="AH405" s="147">
        <v>7.2499999999999995E-2</v>
      </c>
      <c r="AI405" s="147">
        <v>7.2499999999999995E-2</v>
      </c>
      <c r="AJ405" s="147">
        <v>7.2499999999999995E-2</v>
      </c>
      <c r="AK405" s="147">
        <v>7.2499999999999995E-2</v>
      </c>
      <c r="AL405" s="147">
        <v>7.2499999999999995E-2</v>
      </c>
      <c r="AM405" s="147">
        <v>7.2499999999999995E-2</v>
      </c>
      <c r="AN405" s="147">
        <v>7.2499999999999995E-2</v>
      </c>
      <c r="AO405" s="147">
        <v>7.2499999999999995E-2</v>
      </c>
      <c r="AP405" s="147">
        <v>7.2499999999999995E-2</v>
      </c>
      <c r="AQ405" s="147">
        <v>7.2499999999999995E-2</v>
      </c>
      <c r="AR405" s="147">
        <v>7.2499999999999995E-2</v>
      </c>
      <c r="AS405" s="147">
        <v>7.2499999999999995E-2</v>
      </c>
      <c r="AT405" s="147">
        <v>7.2499999999999995E-2</v>
      </c>
      <c r="AU405" s="147">
        <v>7.2499999999999995E-2</v>
      </c>
      <c r="AV405" s="147">
        <v>7.2499999999999995E-2</v>
      </c>
      <c r="AW405" s="147">
        <v>7.2499999999999995E-2</v>
      </c>
      <c r="AX405" s="147">
        <v>7.2499999999999995E-2</v>
      </c>
      <c r="AY405" s="147">
        <v>7.2499999999999995E-2</v>
      </c>
    </row>
    <row r="406" spans="1:51" s="28" customFormat="1" x14ac:dyDescent="0.2">
      <c r="A406" s="29"/>
      <c r="B406" s="29"/>
      <c r="C406" s="29"/>
      <c r="D406" s="29"/>
    </row>
    <row r="407" spans="1:51" s="24" customFormat="1" x14ac:dyDescent="0.2">
      <c r="A407" s="24" t="s">
        <v>357</v>
      </c>
    </row>
    <row r="408" spans="1:51" s="146" customFormat="1" x14ac:dyDescent="0.2">
      <c r="A408" s="143">
        <v>50</v>
      </c>
      <c r="B408" s="144">
        <v>51</v>
      </c>
      <c r="C408" s="144">
        <v>52</v>
      </c>
      <c r="D408" s="143">
        <v>53</v>
      </c>
      <c r="E408" s="144">
        <v>54</v>
      </c>
      <c r="F408" s="144">
        <v>55</v>
      </c>
      <c r="G408" s="143">
        <v>56</v>
      </c>
      <c r="H408" s="144">
        <v>57</v>
      </c>
      <c r="I408" s="144">
        <v>58</v>
      </c>
      <c r="J408" s="143">
        <v>59</v>
      </c>
      <c r="K408" s="144">
        <v>60</v>
      </c>
      <c r="L408" s="144">
        <v>61</v>
      </c>
      <c r="M408" s="143">
        <v>62</v>
      </c>
      <c r="N408" s="144">
        <v>63</v>
      </c>
      <c r="O408" s="144">
        <v>64</v>
      </c>
      <c r="P408" s="143">
        <v>65</v>
      </c>
      <c r="Q408" s="144">
        <v>66</v>
      </c>
      <c r="R408" s="144">
        <v>67</v>
      </c>
      <c r="S408" s="143">
        <v>68</v>
      </c>
      <c r="T408" s="144">
        <v>69</v>
      </c>
      <c r="U408" s="144">
        <v>70</v>
      </c>
      <c r="V408" s="143">
        <v>71</v>
      </c>
      <c r="W408" s="144">
        <v>72</v>
      </c>
      <c r="X408" s="144">
        <v>73</v>
      </c>
      <c r="Y408" s="143">
        <v>74</v>
      </c>
      <c r="Z408" s="144">
        <v>75</v>
      </c>
      <c r="AA408" s="144">
        <v>76</v>
      </c>
      <c r="AB408" s="143">
        <v>77</v>
      </c>
      <c r="AC408" s="144">
        <v>78</v>
      </c>
      <c r="AD408" s="144">
        <v>79</v>
      </c>
      <c r="AE408" s="143">
        <v>80</v>
      </c>
      <c r="AF408" s="144">
        <v>81</v>
      </c>
      <c r="AG408" s="144">
        <v>82</v>
      </c>
      <c r="AH408" s="143">
        <v>83</v>
      </c>
      <c r="AI408" s="144">
        <v>84</v>
      </c>
      <c r="AJ408" s="144">
        <v>85</v>
      </c>
      <c r="AK408" s="143">
        <v>86</v>
      </c>
      <c r="AL408" s="144">
        <v>87</v>
      </c>
      <c r="AM408" s="144">
        <v>88</v>
      </c>
      <c r="AN408" s="143">
        <v>89</v>
      </c>
      <c r="AO408" s="144">
        <v>90</v>
      </c>
      <c r="AP408" s="144">
        <v>91</v>
      </c>
      <c r="AQ408" s="143">
        <v>92</v>
      </c>
      <c r="AR408" s="144">
        <v>93</v>
      </c>
      <c r="AS408" s="144">
        <v>94</v>
      </c>
      <c r="AT408" s="143">
        <v>95</v>
      </c>
      <c r="AU408" s="143">
        <v>96</v>
      </c>
      <c r="AV408" s="144">
        <v>97</v>
      </c>
      <c r="AW408" s="144">
        <v>98</v>
      </c>
      <c r="AX408" s="143">
        <v>99</v>
      </c>
      <c r="AY408" s="144">
        <v>100</v>
      </c>
    </row>
    <row r="409" spans="1:51" s="20" customFormat="1" x14ac:dyDescent="0.2">
      <c r="A409" s="147">
        <v>5.2499999999999998E-2</v>
      </c>
      <c r="B409" s="147">
        <v>5.2499999999999998E-2</v>
      </c>
      <c r="C409" s="147">
        <v>5.2499999999999998E-2</v>
      </c>
      <c r="D409" s="147">
        <v>5.2499999999999998E-2</v>
      </c>
      <c r="E409" s="147">
        <v>5.2499999999999998E-2</v>
      </c>
      <c r="F409" s="147">
        <v>5.2499999999999998E-2</v>
      </c>
      <c r="G409" s="147">
        <v>5.2499999999999998E-2</v>
      </c>
      <c r="H409" s="147">
        <v>5.2499999999999998E-2</v>
      </c>
      <c r="I409" s="147">
        <v>5.2499999999999998E-2</v>
      </c>
      <c r="J409" s="147">
        <v>5.2499999999999998E-2</v>
      </c>
      <c r="K409" s="147">
        <v>5.7500000000000002E-2</v>
      </c>
      <c r="L409" s="147">
        <v>5.7500000000000002E-2</v>
      </c>
      <c r="M409" s="147">
        <v>5.7500000000000002E-2</v>
      </c>
      <c r="N409" s="147">
        <v>5.7500000000000002E-2</v>
      </c>
      <c r="O409" s="147">
        <v>5.7500000000000002E-2</v>
      </c>
      <c r="P409" s="147">
        <v>7.0000000000000007E-2</v>
      </c>
      <c r="Q409" s="147">
        <v>7.0000000000000007E-2</v>
      </c>
      <c r="R409" s="147">
        <v>7.0000000000000007E-2</v>
      </c>
      <c r="S409" s="147">
        <v>7.0000000000000007E-2</v>
      </c>
      <c r="T409" s="147">
        <v>7.0000000000000007E-2</v>
      </c>
      <c r="U409" s="147">
        <v>7.2499999999999995E-2</v>
      </c>
      <c r="V409" s="147">
        <v>7.2499999999999995E-2</v>
      </c>
      <c r="W409" s="147">
        <v>7.2499999999999995E-2</v>
      </c>
      <c r="X409" s="147">
        <v>7.2499999999999995E-2</v>
      </c>
      <c r="Y409" s="147">
        <v>7.2499999999999995E-2</v>
      </c>
      <c r="Z409" s="147">
        <v>7.4999999999999997E-2</v>
      </c>
      <c r="AA409" s="147">
        <v>7.4999999999999997E-2</v>
      </c>
      <c r="AB409" s="147">
        <v>7.4999999999999997E-2</v>
      </c>
      <c r="AC409" s="147">
        <v>7.4999999999999997E-2</v>
      </c>
      <c r="AD409" s="147">
        <v>7.4999999999999997E-2</v>
      </c>
      <c r="AE409" s="147">
        <v>0.08</v>
      </c>
      <c r="AF409" s="147">
        <v>0.08</v>
      </c>
      <c r="AG409" s="147">
        <v>0.08</v>
      </c>
      <c r="AH409" s="147">
        <v>0.08</v>
      </c>
      <c r="AI409" s="147">
        <v>0.08</v>
      </c>
      <c r="AJ409" s="147">
        <v>0.08</v>
      </c>
      <c r="AK409" s="147">
        <v>0.08</v>
      </c>
      <c r="AL409" s="147">
        <v>0.08</v>
      </c>
      <c r="AM409" s="147">
        <v>0.08</v>
      </c>
      <c r="AN409" s="147">
        <v>0.08</v>
      </c>
      <c r="AO409" s="147">
        <v>0.08</v>
      </c>
      <c r="AP409" s="147">
        <v>0.08</v>
      </c>
      <c r="AQ409" s="147">
        <v>0.08</v>
      </c>
      <c r="AR409" s="147">
        <v>0.08</v>
      </c>
      <c r="AS409" s="147">
        <v>0.08</v>
      </c>
      <c r="AT409" s="147">
        <v>0.08</v>
      </c>
      <c r="AU409" s="147">
        <v>0.08</v>
      </c>
      <c r="AV409" s="147">
        <v>0.08</v>
      </c>
      <c r="AW409" s="147">
        <v>0.08</v>
      </c>
      <c r="AX409" s="147">
        <v>0.08</v>
      </c>
      <c r="AY409" s="147">
        <v>0.08</v>
      </c>
    </row>
    <row r="411" spans="1:51" s="24" customFormat="1" x14ac:dyDescent="0.2">
      <c r="A411" s="24" t="s">
        <v>358</v>
      </c>
    </row>
    <row r="412" spans="1:51" s="146" customFormat="1" x14ac:dyDescent="0.2">
      <c r="A412" s="143">
        <v>50</v>
      </c>
      <c r="B412" s="144">
        <v>51</v>
      </c>
      <c r="C412" s="144">
        <v>52</v>
      </c>
      <c r="D412" s="143">
        <v>53</v>
      </c>
      <c r="E412" s="144">
        <v>54</v>
      </c>
      <c r="F412" s="144">
        <v>55</v>
      </c>
      <c r="G412" s="143">
        <v>56</v>
      </c>
      <c r="H412" s="144">
        <v>57</v>
      </c>
      <c r="I412" s="144">
        <v>58</v>
      </c>
      <c r="J412" s="143">
        <v>59</v>
      </c>
      <c r="K412" s="144">
        <v>60</v>
      </c>
      <c r="L412" s="144">
        <v>61</v>
      </c>
      <c r="M412" s="143">
        <v>62</v>
      </c>
      <c r="N412" s="144">
        <v>63</v>
      </c>
      <c r="O412" s="144">
        <v>64</v>
      </c>
      <c r="P412" s="143">
        <v>65</v>
      </c>
      <c r="Q412" s="144">
        <v>66</v>
      </c>
      <c r="R412" s="144">
        <v>67</v>
      </c>
      <c r="S412" s="143">
        <v>68</v>
      </c>
      <c r="T412" s="144">
        <v>69</v>
      </c>
      <c r="U412" s="144">
        <v>70</v>
      </c>
      <c r="V412" s="143">
        <v>71</v>
      </c>
      <c r="W412" s="144">
        <v>72</v>
      </c>
      <c r="X412" s="144">
        <v>73</v>
      </c>
      <c r="Y412" s="143">
        <v>74</v>
      </c>
      <c r="Z412" s="144">
        <v>75</v>
      </c>
      <c r="AA412" s="144">
        <v>76</v>
      </c>
      <c r="AB412" s="143">
        <v>77</v>
      </c>
      <c r="AC412" s="144">
        <v>78</v>
      </c>
      <c r="AD412" s="144">
        <v>79</v>
      </c>
      <c r="AE412" s="143">
        <v>80</v>
      </c>
      <c r="AF412" s="144">
        <v>81</v>
      </c>
      <c r="AG412" s="144">
        <v>82</v>
      </c>
      <c r="AH412" s="143">
        <v>83</v>
      </c>
      <c r="AI412" s="144">
        <v>84</v>
      </c>
      <c r="AJ412" s="144">
        <v>85</v>
      </c>
      <c r="AK412" s="143">
        <v>86</v>
      </c>
      <c r="AL412" s="144">
        <v>87</v>
      </c>
      <c r="AM412" s="144">
        <v>88</v>
      </c>
      <c r="AN412" s="143">
        <v>89</v>
      </c>
      <c r="AO412" s="144">
        <v>90</v>
      </c>
      <c r="AP412" s="144">
        <v>91</v>
      </c>
      <c r="AQ412" s="143">
        <v>92</v>
      </c>
      <c r="AR412" s="144">
        <v>93</v>
      </c>
      <c r="AS412" s="144">
        <v>94</v>
      </c>
      <c r="AT412" s="143">
        <v>95</v>
      </c>
      <c r="AU412" s="143">
        <v>96</v>
      </c>
      <c r="AV412" s="144">
        <v>97</v>
      </c>
      <c r="AW412" s="144">
        <v>98</v>
      </c>
      <c r="AX412" s="143">
        <v>99</v>
      </c>
      <c r="AY412" s="144">
        <v>100</v>
      </c>
    </row>
    <row r="413" spans="1:51" s="20" customFormat="1" x14ac:dyDescent="0.2">
      <c r="A413" s="147">
        <v>5.7500000000000002E-2</v>
      </c>
      <c r="B413" s="147">
        <v>5.7500000000000002E-2</v>
      </c>
      <c r="C413" s="147">
        <v>5.7500000000000002E-2</v>
      </c>
      <c r="D413" s="147">
        <v>5.7500000000000002E-2</v>
      </c>
      <c r="E413" s="147">
        <v>5.7500000000000002E-2</v>
      </c>
      <c r="F413" s="147">
        <v>5.7500000000000002E-2</v>
      </c>
      <c r="G413" s="147">
        <v>5.7500000000000002E-2</v>
      </c>
      <c r="H413" s="147">
        <v>5.7500000000000002E-2</v>
      </c>
      <c r="I413" s="147">
        <v>5.7500000000000002E-2</v>
      </c>
      <c r="J413" s="147">
        <v>5.7500000000000002E-2</v>
      </c>
      <c r="K413" s="147">
        <v>6.25E-2</v>
      </c>
      <c r="L413" s="147">
        <v>6.25E-2</v>
      </c>
      <c r="M413" s="147">
        <v>6.25E-2</v>
      </c>
      <c r="N413" s="147">
        <v>6.25E-2</v>
      </c>
      <c r="O413" s="147">
        <v>6.25E-2</v>
      </c>
      <c r="P413" s="147">
        <v>7.4999999999999997E-2</v>
      </c>
      <c r="Q413" s="147">
        <v>7.4999999999999997E-2</v>
      </c>
      <c r="R413" s="147">
        <v>7.4999999999999997E-2</v>
      </c>
      <c r="S413" s="147">
        <v>7.4999999999999997E-2</v>
      </c>
      <c r="T413" s="147">
        <v>7.4999999999999997E-2</v>
      </c>
      <c r="U413" s="147">
        <v>7.7499999999999999E-2</v>
      </c>
      <c r="V413" s="147">
        <v>7.7499999999999999E-2</v>
      </c>
      <c r="W413" s="147">
        <v>7.7499999999999999E-2</v>
      </c>
      <c r="X413" s="147">
        <v>7.7499999999999999E-2</v>
      </c>
      <c r="Y413" s="147">
        <v>7.7499999999999999E-2</v>
      </c>
      <c r="Z413" s="147">
        <v>0.08</v>
      </c>
      <c r="AA413" s="147">
        <v>0.08</v>
      </c>
      <c r="AB413" s="147">
        <v>0.08</v>
      </c>
      <c r="AC413" s="147">
        <v>0.08</v>
      </c>
      <c r="AD413" s="147">
        <v>0.08</v>
      </c>
      <c r="AE413" s="147">
        <v>8.2500000000000004E-2</v>
      </c>
      <c r="AF413" s="147">
        <v>8.2500000000000004E-2</v>
      </c>
      <c r="AG413" s="147">
        <v>8.2500000000000004E-2</v>
      </c>
      <c r="AH413" s="147">
        <v>8.2500000000000004E-2</v>
      </c>
      <c r="AI413" s="147">
        <v>8.2500000000000004E-2</v>
      </c>
      <c r="AJ413" s="147">
        <v>8.2500000000000004E-2</v>
      </c>
      <c r="AK413" s="147">
        <v>8.2500000000000004E-2</v>
      </c>
      <c r="AL413" s="147">
        <v>8.2500000000000004E-2</v>
      </c>
      <c r="AM413" s="147">
        <v>8.2500000000000004E-2</v>
      </c>
      <c r="AN413" s="147">
        <v>8.2500000000000004E-2</v>
      </c>
      <c r="AO413" s="147">
        <v>8.2500000000000004E-2</v>
      </c>
      <c r="AP413" s="147">
        <v>8.2500000000000004E-2</v>
      </c>
      <c r="AQ413" s="147">
        <v>8.2500000000000004E-2</v>
      </c>
      <c r="AR413" s="147">
        <v>8.2500000000000004E-2</v>
      </c>
      <c r="AS413" s="147">
        <v>8.2500000000000004E-2</v>
      </c>
      <c r="AT413" s="147">
        <v>8.2500000000000004E-2</v>
      </c>
      <c r="AU413" s="147">
        <v>8.2500000000000004E-2</v>
      </c>
      <c r="AV413" s="147">
        <v>8.2500000000000004E-2</v>
      </c>
      <c r="AW413" s="147">
        <v>8.2500000000000004E-2</v>
      </c>
      <c r="AX413" s="147">
        <v>8.2500000000000004E-2</v>
      </c>
      <c r="AY413" s="147">
        <v>8.2500000000000004E-2</v>
      </c>
    </row>
    <row r="415" spans="1:51" s="24" customFormat="1" x14ac:dyDescent="0.2">
      <c r="A415" s="24" t="s">
        <v>471</v>
      </c>
    </row>
    <row r="416" spans="1:51" s="146" customFormat="1" x14ac:dyDescent="0.2">
      <c r="A416" s="143">
        <v>50</v>
      </c>
      <c r="B416" s="144">
        <v>51</v>
      </c>
      <c r="C416" s="144">
        <v>52</v>
      </c>
      <c r="D416" s="143">
        <v>53</v>
      </c>
      <c r="E416" s="144">
        <v>54</v>
      </c>
      <c r="F416" s="144">
        <v>55</v>
      </c>
      <c r="G416" s="143">
        <v>56</v>
      </c>
      <c r="H416" s="144">
        <v>57</v>
      </c>
      <c r="I416" s="144">
        <v>58</v>
      </c>
      <c r="J416" s="143">
        <v>59</v>
      </c>
      <c r="K416" s="144">
        <v>60</v>
      </c>
      <c r="L416" s="144">
        <v>61</v>
      </c>
      <c r="M416" s="143">
        <v>62</v>
      </c>
      <c r="N416" s="144">
        <v>63</v>
      </c>
      <c r="O416" s="144">
        <v>64</v>
      </c>
      <c r="P416" s="143">
        <v>65</v>
      </c>
      <c r="Q416" s="144">
        <v>66</v>
      </c>
      <c r="R416" s="144">
        <v>67</v>
      </c>
      <c r="S416" s="143">
        <v>68</v>
      </c>
      <c r="T416" s="144">
        <v>69</v>
      </c>
      <c r="U416" s="144">
        <v>70</v>
      </c>
      <c r="V416" s="143">
        <v>71</v>
      </c>
      <c r="W416" s="144">
        <v>72</v>
      </c>
      <c r="X416" s="144">
        <v>73</v>
      </c>
      <c r="Y416" s="143">
        <v>74</v>
      </c>
      <c r="Z416" s="144">
        <v>75</v>
      </c>
      <c r="AA416" s="144">
        <v>76</v>
      </c>
      <c r="AB416" s="143">
        <v>77</v>
      </c>
      <c r="AC416" s="144">
        <v>78</v>
      </c>
      <c r="AD416" s="144">
        <v>79</v>
      </c>
      <c r="AE416" s="143">
        <v>80</v>
      </c>
      <c r="AF416" s="144">
        <v>81</v>
      </c>
      <c r="AG416" s="144">
        <v>82</v>
      </c>
      <c r="AH416" s="143">
        <v>83</v>
      </c>
      <c r="AI416" s="144">
        <v>84</v>
      </c>
      <c r="AJ416" s="144">
        <v>85</v>
      </c>
      <c r="AK416" s="143">
        <v>86</v>
      </c>
      <c r="AL416" s="144">
        <v>87</v>
      </c>
      <c r="AM416" s="144">
        <v>88</v>
      </c>
      <c r="AN416" s="143">
        <v>89</v>
      </c>
      <c r="AO416" s="144">
        <v>90</v>
      </c>
      <c r="AP416" s="144">
        <v>91</v>
      </c>
      <c r="AQ416" s="143">
        <v>92</v>
      </c>
      <c r="AR416" s="144">
        <v>93</v>
      </c>
      <c r="AS416" s="144">
        <v>94</v>
      </c>
      <c r="AT416" s="143">
        <v>95</v>
      </c>
      <c r="AU416" s="143">
        <v>96</v>
      </c>
      <c r="AV416" s="144">
        <v>97</v>
      </c>
      <c r="AW416" s="144">
        <v>98</v>
      </c>
      <c r="AX416" s="143">
        <v>99</v>
      </c>
      <c r="AY416" s="144">
        <v>100</v>
      </c>
    </row>
    <row r="417" spans="1:66" s="20" customFormat="1" x14ac:dyDescent="0.2">
      <c r="A417" s="147">
        <v>5.5E-2</v>
      </c>
      <c r="B417" s="147">
        <v>5.5999999999999994E-2</v>
      </c>
      <c r="C417" s="147">
        <v>5.6999999999999995E-2</v>
      </c>
      <c r="D417" s="147">
        <v>5.7999999999999996E-2</v>
      </c>
      <c r="E417" s="147">
        <v>5.8999999999999997E-2</v>
      </c>
      <c r="F417" s="147">
        <v>0.06</v>
      </c>
      <c r="G417" s="147">
        <v>6.0999999999999999E-2</v>
      </c>
      <c r="H417" s="147">
        <v>6.2E-2</v>
      </c>
      <c r="I417" s="147">
        <v>6.3E-2</v>
      </c>
      <c r="J417" s="147">
        <v>6.4000000000000001E-2</v>
      </c>
      <c r="K417" s="147">
        <v>6.4999999999999905E-2</v>
      </c>
      <c r="L417" s="147">
        <v>6.5999999999999906E-2</v>
      </c>
      <c r="M417" s="147">
        <v>6.6999999999999907E-2</v>
      </c>
      <c r="N417" s="147">
        <v>6.7999999999999908E-2</v>
      </c>
      <c r="O417" s="147">
        <v>6.8999999999999909E-2</v>
      </c>
      <c r="P417" s="147">
        <v>6.999999999999991E-2</v>
      </c>
      <c r="Q417" s="147">
        <v>7.099999999999991E-2</v>
      </c>
      <c r="R417" s="147">
        <v>7.1999999999999911E-2</v>
      </c>
      <c r="S417" s="147">
        <v>7.350000000000001E-2</v>
      </c>
      <c r="T417" s="147">
        <v>7.5000000000000011E-2</v>
      </c>
      <c r="U417" s="147">
        <v>7.6499999999999999E-2</v>
      </c>
      <c r="V417" s="147">
        <v>7.8E-2</v>
      </c>
      <c r="W417" s="147">
        <v>7.9500000000000001E-2</v>
      </c>
      <c r="X417" s="147">
        <v>8.1000000000000003E-2</v>
      </c>
      <c r="Y417" s="147">
        <v>8.2000000000000003E-2</v>
      </c>
      <c r="Z417" s="220">
        <v>8.2500000000000004E-2</v>
      </c>
      <c r="AA417" s="220">
        <v>8.2500000000000004E-2</v>
      </c>
      <c r="AB417" s="220">
        <v>8.2500000000000004E-2</v>
      </c>
      <c r="AC417" s="220">
        <v>8.3000000000000004E-2</v>
      </c>
      <c r="AD417" s="220">
        <v>8.4000000000000005E-2</v>
      </c>
      <c r="AE417" s="220">
        <v>8.5000000000000006E-2</v>
      </c>
      <c r="AF417" s="220">
        <v>8.5000000000000006E-2</v>
      </c>
      <c r="AG417" s="220">
        <v>8.5000000000000006E-2</v>
      </c>
      <c r="AH417" s="220">
        <v>8.5000000000000006E-2</v>
      </c>
      <c r="AI417" s="220">
        <v>8.5000000000000006E-2</v>
      </c>
      <c r="AJ417" s="220">
        <v>8.5000000000000006E-2</v>
      </c>
      <c r="AK417" s="220">
        <v>8.5000000000000006E-2</v>
      </c>
      <c r="AL417" s="220">
        <v>8.5000000000000006E-2</v>
      </c>
      <c r="AM417" s="220">
        <v>8.5000000000000006E-2</v>
      </c>
      <c r="AN417" s="220">
        <v>8.5000000000000006E-2</v>
      </c>
      <c r="AO417" s="220">
        <v>8.5000000000000006E-2</v>
      </c>
      <c r="AP417" s="220">
        <v>8.5000000000000006E-2</v>
      </c>
      <c r="AQ417" s="220">
        <v>8.5000000000000006E-2</v>
      </c>
      <c r="AR417" s="220">
        <v>8.5000000000000006E-2</v>
      </c>
      <c r="AS417" s="220">
        <v>8.5000000000000006E-2</v>
      </c>
      <c r="AT417" s="220">
        <v>8.5000000000000006E-2</v>
      </c>
      <c r="AU417" s="220">
        <v>8.5000000000000006E-2</v>
      </c>
      <c r="AV417" s="220">
        <v>8.5000000000000006E-2</v>
      </c>
      <c r="AW417" s="220">
        <v>8.5000000000000006E-2</v>
      </c>
      <c r="AX417" s="220">
        <v>8.5000000000000006E-2</v>
      </c>
      <c r="AY417" s="220">
        <v>8.5000000000000006E-2</v>
      </c>
    </row>
    <row r="418" spans="1:66" x14ac:dyDescent="0.2">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8"/>
      <c r="AP418" s="18"/>
      <c r="AQ418" s="18"/>
      <c r="AR418" s="18"/>
      <c r="AS418" s="18"/>
      <c r="AT418" s="18"/>
      <c r="AU418" s="18"/>
      <c r="AV418" s="18"/>
      <c r="AW418" s="18"/>
      <c r="AX418" s="18"/>
      <c r="AY418" s="18"/>
      <c r="AZ418" s="18"/>
      <c r="BA418" s="18"/>
      <c r="BB418" s="18"/>
      <c r="BC418" s="18"/>
      <c r="BD418" s="18"/>
      <c r="BE418" s="18"/>
      <c r="BF418" s="18"/>
      <c r="BG418" s="18"/>
      <c r="BH418" s="18"/>
      <c r="BI418" s="18"/>
      <c r="BJ418" s="18"/>
      <c r="BK418" s="18"/>
      <c r="BL418" s="18"/>
      <c r="BM418" s="18"/>
      <c r="BN418" s="18"/>
    </row>
    <row r="419" spans="1:66" s="24" customFormat="1" x14ac:dyDescent="0.2">
      <c r="A419" s="24" t="s">
        <v>472</v>
      </c>
    </row>
    <row r="420" spans="1:66" s="146" customFormat="1" x14ac:dyDescent="0.2">
      <c r="A420" s="143">
        <v>50</v>
      </c>
      <c r="B420" s="144">
        <v>51</v>
      </c>
      <c r="C420" s="144">
        <v>52</v>
      </c>
      <c r="D420" s="143">
        <v>53</v>
      </c>
      <c r="E420" s="144">
        <v>54</v>
      </c>
      <c r="F420" s="144">
        <v>55</v>
      </c>
      <c r="G420" s="143">
        <v>56</v>
      </c>
      <c r="H420" s="144">
        <v>57</v>
      </c>
      <c r="I420" s="144">
        <v>58</v>
      </c>
      <c r="J420" s="143">
        <v>59</v>
      </c>
      <c r="K420" s="144">
        <v>60</v>
      </c>
      <c r="L420" s="144">
        <v>61</v>
      </c>
      <c r="M420" s="143">
        <v>62</v>
      </c>
      <c r="N420" s="144">
        <v>63</v>
      </c>
      <c r="O420" s="144">
        <v>64</v>
      </c>
      <c r="P420" s="143">
        <v>65</v>
      </c>
      <c r="Q420" s="144">
        <v>66</v>
      </c>
      <c r="R420" s="144">
        <v>67</v>
      </c>
      <c r="S420" s="143">
        <v>68</v>
      </c>
      <c r="T420" s="144">
        <v>69</v>
      </c>
      <c r="U420" s="144">
        <v>70</v>
      </c>
      <c r="V420" s="143">
        <v>71</v>
      </c>
      <c r="W420" s="144">
        <v>72</v>
      </c>
      <c r="X420" s="144">
        <v>73</v>
      </c>
      <c r="Y420" s="143">
        <v>74</v>
      </c>
      <c r="Z420" s="144">
        <v>75</v>
      </c>
      <c r="AA420" s="144">
        <v>76</v>
      </c>
      <c r="AB420" s="143">
        <v>77</v>
      </c>
      <c r="AC420" s="144">
        <v>78</v>
      </c>
      <c r="AD420" s="144">
        <v>79</v>
      </c>
      <c r="AE420" s="143">
        <v>80</v>
      </c>
      <c r="AF420" s="144">
        <v>81</v>
      </c>
      <c r="AG420" s="144">
        <v>82</v>
      </c>
      <c r="AH420" s="143">
        <v>83</v>
      </c>
      <c r="AI420" s="144">
        <v>84</v>
      </c>
      <c r="AJ420" s="144">
        <v>85</v>
      </c>
      <c r="AK420" s="143">
        <v>86</v>
      </c>
      <c r="AL420" s="144">
        <v>87</v>
      </c>
      <c r="AM420" s="144">
        <v>88</v>
      </c>
      <c r="AN420" s="143">
        <v>89</v>
      </c>
      <c r="AO420" s="144">
        <v>90</v>
      </c>
      <c r="AP420" s="144">
        <v>91</v>
      </c>
      <c r="AQ420" s="143">
        <v>92</v>
      </c>
      <c r="AR420" s="144">
        <v>93</v>
      </c>
      <c r="AS420" s="144">
        <v>94</v>
      </c>
      <c r="AT420" s="143">
        <v>95</v>
      </c>
      <c r="AU420" s="143">
        <v>96</v>
      </c>
      <c r="AV420" s="144">
        <v>97</v>
      </c>
      <c r="AW420" s="144">
        <v>98</v>
      </c>
      <c r="AX420" s="143">
        <v>99</v>
      </c>
      <c r="AY420" s="144">
        <v>100</v>
      </c>
    </row>
    <row r="421" spans="1:66" s="20" customFormat="1" x14ac:dyDescent="0.2">
      <c r="A421" s="147">
        <v>2.7E-2</v>
      </c>
      <c r="B421" s="147">
        <v>2.9000000000000001E-2</v>
      </c>
      <c r="C421" s="147">
        <v>3.1000000000000003E-2</v>
      </c>
      <c r="D421" s="147">
        <v>3.2500000000000001E-2</v>
      </c>
      <c r="E421" s="147">
        <v>3.4500000000000003E-2</v>
      </c>
      <c r="F421" s="147">
        <v>3.5999999999999997E-2</v>
      </c>
      <c r="G421" s="147">
        <v>3.6999999999999998E-2</v>
      </c>
      <c r="H421" s="147">
        <v>3.7999999999999999E-2</v>
      </c>
      <c r="I421" s="147">
        <v>3.9E-2</v>
      </c>
      <c r="J421" s="147">
        <v>0.04</v>
      </c>
      <c r="K421" s="147">
        <v>4.1000000000000002E-2</v>
      </c>
      <c r="L421" s="147">
        <v>4.2000000000000003E-2</v>
      </c>
      <c r="M421" s="147">
        <v>4.2999999999999997E-2</v>
      </c>
      <c r="N421" s="147">
        <v>4.3999999999999997E-2</v>
      </c>
      <c r="O421" s="147">
        <v>4.5999999999999999E-2</v>
      </c>
      <c r="P421" s="147">
        <v>4.8000000000000001E-2</v>
      </c>
      <c r="Q421" s="147">
        <v>0.05</v>
      </c>
      <c r="R421" s="147">
        <v>5.1999999999999998E-2</v>
      </c>
      <c r="S421" s="147">
        <v>5.3499999999999999E-2</v>
      </c>
      <c r="T421" s="147">
        <v>5.5500000000000001E-2</v>
      </c>
      <c r="U421" s="147">
        <v>5.6500000000000002E-2</v>
      </c>
      <c r="V421" s="147">
        <v>5.7500000000000002E-2</v>
      </c>
      <c r="W421" s="147">
        <v>5.8500000000000003E-2</v>
      </c>
      <c r="X421" s="147">
        <v>5.8999999999999997E-2</v>
      </c>
      <c r="Y421" s="147">
        <v>5.9499999999999997E-2</v>
      </c>
      <c r="Z421" s="147">
        <v>5.9499999999999997E-2</v>
      </c>
      <c r="AA421" s="147">
        <v>5.9499999999999997E-2</v>
      </c>
      <c r="AB421" s="147">
        <v>0.06</v>
      </c>
      <c r="AC421" s="147">
        <v>0.06</v>
      </c>
      <c r="AD421" s="147">
        <v>0.06</v>
      </c>
      <c r="AE421" s="147">
        <v>6.0999999999999999E-2</v>
      </c>
      <c r="AF421" s="147">
        <v>6.2E-2</v>
      </c>
      <c r="AG421" s="147">
        <v>6.3E-2</v>
      </c>
      <c r="AH421" s="147">
        <v>6.4000000000000001E-2</v>
      </c>
      <c r="AI421" s="147">
        <v>6.5000000000000002E-2</v>
      </c>
      <c r="AJ421" s="147">
        <v>6.6000000000000003E-2</v>
      </c>
      <c r="AK421" s="147">
        <v>6.6000000000000003E-2</v>
      </c>
      <c r="AL421" s="147">
        <v>6.6000000000000003E-2</v>
      </c>
      <c r="AM421" s="147">
        <v>6.6000000000000003E-2</v>
      </c>
      <c r="AN421" s="147">
        <v>6.6000000000000003E-2</v>
      </c>
      <c r="AO421" s="147">
        <v>6.6000000000000003E-2</v>
      </c>
      <c r="AP421" s="147">
        <v>6.6000000000000003E-2</v>
      </c>
      <c r="AQ421" s="147">
        <v>6.6000000000000003E-2</v>
      </c>
      <c r="AR421" s="147">
        <v>6.6000000000000003E-2</v>
      </c>
      <c r="AS421" s="147">
        <v>6.6000000000000003E-2</v>
      </c>
      <c r="AT421" s="147">
        <v>6.6000000000000003E-2</v>
      </c>
      <c r="AU421" s="147">
        <v>6.6000000000000003E-2</v>
      </c>
      <c r="AV421" s="147">
        <v>6.6000000000000003E-2</v>
      </c>
      <c r="AW421" s="147">
        <v>6.6000000000000003E-2</v>
      </c>
      <c r="AX421" s="147">
        <v>6.6000000000000003E-2</v>
      </c>
      <c r="AY421" s="147">
        <v>6.6000000000000003E-2</v>
      </c>
    </row>
    <row r="422" spans="1:66" x14ac:dyDescent="0.2">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221"/>
    </row>
    <row r="423" spans="1:66" x14ac:dyDescent="0.2">
      <c r="A423" s="24" t="s">
        <v>507</v>
      </c>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row>
    <row r="424" spans="1:66" x14ac:dyDescent="0.2">
      <c r="A424" s="143">
        <v>50</v>
      </c>
      <c r="B424" s="144">
        <v>51</v>
      </c>
      <c r="C424" s="144">
        <v>52</v>
      </c>
      <c r="D424" s="143">
        <v>53</v>
      </c>
      <c r="E424" s="144">
        <v>54</v>
      </c>
      <c r="F424" s="144">
        <v>55</v>
      </c>
      <c r="G424" s="143">
        <v>56</v>
      </c>
      <c r="H424" s="144">
        <v>57</v>
      </c>
      <c r="I424" s="144">
        <v>58</v>
      </c>
      <c r="J424" s="143">
        <v>59</v>
      </c>
      <c r="K424" s="144">
        <v>60</v>
      </c>
      <c r="L424" s="144">
        <v>61</v>
      </c>
      <c r="M424" s="143">
        <v>62</v>
      </c>
      <c r="N424" s="144">
        <v>63</v>
      </c>
      <c r="O424" s="144">
        <v>64</v>
      </c>
      <c r="P424" s="143">
        <v>65</v>
      </c>
      <c r="Q424" s="144">
        <v>66</v>
      </c>
      <c r="R424" s="144">
        <v>67</v>
      </c>
      <c r="S424" s="143">
        <v>68</v>
      </c>
      <c r="T424" s="144">
        <v>69</v>
      </c>
      <c r="U424" s="144">
        <v>70</v>
      </c>
      <c r="V424" s="143">
        <v>71</v>
      </c>
      <c r="W424" s="144">
        <v>72</v>
      </c>
      <c r="X424" s="144">
        <v>73</v>
      </c>
      <c r="Y424" s="143">
        <v>74</v>
      </c>
      <c r="Z424" s="144">
        <v>75</v>
      </c>
      <c r="AA424" s="144">
        <v>76</v>
      </c>
      <c r="AB424" s="143">
        <v>77</v>
      </c>
      <c r="AC424" s="144">
        <v>78</v>
      </c>
      <c r="AD424" s="144">
        <v>79</v>
      </c>
      <c r="AE424" s="143">
        <v>80</v>
      </c>
      <c r="AF424" s="144">
        <v>81</v>
      </c>
      <c r="AG424" s="144">
        <v>82</v>
      </c>
      <c r="AH424" s="143">
        <v>83</v>
      </c>
      <c r="AI424" s="144">
        <v>84</v>
      </c>
      <c r="AJ424" s="144">
        <v>85</v>
      </c>
      <c r="AK424" s="143">
        <v>86</v>
      </c>
      <c r="AL424" s="144">
        <v>87</v>
      </c>
      <c r="AM424" s="144">
        <v>88</v>
      </c>
      <c r="AN424" s="143">
        <v>89</v>
      </c>
      <c r="AO424" s="144">
        <v>90</v>
      </c>
      <c r="AP424" s="144">
        <v>91</v>
      </c>
      <c r="AQ424" s="143">
        <v>92</v>
      </c>
      <c r="AR424" s="144">
        <v>93</v>
      </c>
      <c r="AS424" s="144">
        <v>94</v>
      </c>
      <c r="AT424" s="143">
        <v>95</v>
      </c>
      <c r="AU424" s="143">
        <v>96</v>
      </c>
      <c r="AV424" s="144">
        <v>97</v>
      </c>
      <c r="AW424" s="144">
        <v>98</v>
      </c>
      <c r="AX424" s="143">
        <v>99</v>
      </c>
      <c r="AY424" s="144">
        <v>100</v>
      </c>
    </row>
    <row r="425" spans="1:66" x14ac:dyDescent="0.2">
      <c r="A425" s="147">
        <v>5.7999999999999996E-2</v>
      </c>
      <c r="B425" s="147">
        <v>5.7999999999999996E-2</v>
      </c>
      <c r="C425" s="147">
        <v>5.7999999999999996E-2</v>
      </c>
      <c r="D425" s="147">
        <v>5.7999999999999996E-2</v>
      </c>
      <c r="E425" s="147">
        <v>5.7999999999999996E-2</v>
      </c>
      <c r="F425" s="147">
        <v>5.7999999999999996E-2</v>
      </c>
      <c r="G425" s="147">
        <v>5.8999999999999997E-2</v>
      </c>
      <c r="H425" s="147">
        <v>0.06</v>
      </c>
      <c r="I425" s="147">
        <v>6.0999999999999999E-2</v>
      </c>
      <c r="J425" s="147">
        <v>6.2E-2</v>
      </c>
      <c r="K425" s="147">
        <v>6.3500000000000001E-2</v>
      </c>
      <c r="L425" s="147">
        <v>6.5000000000000002E-2</v>
      </c>
      <c r="M425" s="147">
        <v>6.6500000000000004E-2</v>
      </c>
      <c r="N425" s="147">
        <v>6.8000000000000005E-2</v>
      </c>
      <c r="O425" s="147">
        <v>6.9499999999999992E-2</v>
      </c>
      <c r="P425" s="147">
        <v>7.0999999999999994E-2</v>
      </c>
      <c r="Q425" s="147">
        <v>7.2499999999999995E-2</v>
      </c>
      <c r="R425" s="147">
        <v>7.3999999999999996E-2</v>
      </c>
      <c r="S425" s="147">
        <v>7.5499999999999998E-2</v>
      </c>
      <c r="T425" s="147">
        <v>7.6999999999999999E-2</v>
      </c>
      <c r="U425" s="147">
        <v>7.85E-2</v>
      </c>
      <c r="V425" s="147">
        <v>0.08</v>
      </c>
      <c r="W425" s="147">
        <v>8.1500000000000003E-2</v>
      </c>
      <c r="X425" s="147">
        <v>8.3000000000000004E-2</v>
      </c>
      <c r="Y425" s="147">
        <v>8.4500000000000006E-2</v>
      </c>
      <c r="Z425" s="147">
        <v>8.6499999999999994E-2</v>
      </c>
      <c r="AA425" s="147">
        <v>8.8499999999999995E-2</v>
      </c>
      <c r="AB425" s="147">
        <v>9.0499999999999997E-2</v>
      </c>
      <c r="AC425" s="147">
        <v>9.2499999999999999E-2</v>
      </c>
      <c r="AD425" s="147">
        <v>9.4500000000000001E-2</v>
      </c>
      <c r="AE425" s="147">
        <v>9.6500000000000002E-2</v>
      </c>
      <c r="AF425" s="147">
        <v>9.6500000000000002E-2</v>
      </c>
      <c r="AG425" s="147">
        <v>9.6500000000000002E-2</v>
      </c>
      <c r="AH425" s="147">
        <v>9.6500000000000002E-2</v>
      </c>
      <c r="AI425" s="147">
        <v>9.6500000000000002E-2</v>
      </c>
      <c r="AJ425" s="147">
        <v>9.6500000000000002E-2</v>
      </c>
      <c r="AK425" s="147">
        <v>9.6500000000000002E-2</v>
      </c>
      <c r="AL425" s="147">
        <v>9.6500000000000002E-2</v>
      </c>
      <c r="AM425" s="147">
        <v>9.6500000000000002E-2</v>
      </c>
      <c r="AN425" s="147">
        <v>9.6500000000000002E-2</v>
      </c>
      <c r="AO425" s="147">
        <v>9.6500000000000002E-2</v>
      </c>
      <c r="AP425" s="147">
        <v>9.6500000000000002E-2</v>
      </c>
      <c r="AQ425" s="147">
        <v>9.6500000000000002E-2</v>
      </c>
      <c r="AR425" s="147">
        <v>9.6500000000000002E-2</v>
      </c>
      <c r="AS425" s="147">
        <v>9.6500000000000002E-2</v>
      </c>
      <c r="AT425" s="147">
        <v>9.6500000000000002E-2</v>
      </c>
      <c r="AU425" s="147">
        <v>9.6500000000000002E-2</v>
      </c>
      <c r="AV425" s="147">
        <v>9.6500000000000002E-2</v>
      </c>
      <c r="AW425" s="147">
        <v>9.6500000000000002E-2</v>
      </c>
      <c r="AX425" s="147">
        <v>9.6500000000000002E-2</v>
      </c>
      <c r="AY425" s="147">
        <v>9.6500000000000002E-2</v>
      </c>
    </row>
    <row r="426" spans="1:66" x14ac:dyDescent="0.2">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c r="AB426" s="18"/>
      <c r="AC426" s="18"/>
      <c r="AD426" s="18"/>
      <c r="AE426" s="18"/>
      <c r="AF426" s="18"/>
      <c r="AG426" s="18"/>
      <c r="AH426" s="18"/>
      <c r="AI426" s="18"/>
      <c r="AJ426" s="18"/>
      <c r="AK426" s="18"/>
      <c r="AL426" s="18"/>
      <c r="AM426" s="18"/>
      <c r="AN426" s="18"/>
      <c r="AO426" s="18"/>
      <c r="AP426" s="18"/>
      <c r="AQ426" s="18"/>
      <c r="AR426" s="18"/>
      <c r="AS426" s="18"/>
      <c r="AT426" s="18"/>
      <c r="AU426" s="18"/>
      <c r="AV426" s="18"/>
      <c r="AW426" s="18"/>
      <c r="AX426" s="18"/>
      <c r="AY426" s="18"/>
    </row>
    <row r="427" spans="1:66" x14ac:dyDescent="0.2">
      <c r="A427" s="24" t="s">
        <v>508</v>
      </c>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row>
    <row r="428" spans="1:66" x14ac:dyDescent="0.2">
      <c r="A428" s="143">
        <v>50</v>
      </c>
      <c r="B428" s="144">
        <v>51</v>
      </c>
      <c r="C428" s="144">
        <v>52</v>
      </c>
      <c r="D428" s="143">
        <v>53</v>
      </c>
      <c r="E428" s="144">
        <v>54</v>
      </c>
      <c r="F428" s="144">
        <v>55</v>
      </c>
      <c r="G428" s="143">
        <v>56</v>
      </c>
      <c r="H428" s="144">
        <v>57</v>
      </c>
      <c r="I428" s="144">
        <v>58</v>
      </c>
      <c r="J428" s="143">
        <v>59</v>
      </c>
      <c r="K428" s="144">
        <v>60</v>
      </c>
      <c r="L428" s="144">
        <v>61</v>
      </c>
      <c r="M428" s="143">
        <v>62</v>
      </c>
      <c r="N428" s="144">
        <v>63</v>
      </c>
      <c r="O428" s="144">
        <v>64</v>
      </c>
      <c r="P428" s="143">
        <v>65</v>
      </c>
      <c r="Q428" s="144">
        <v>66</v>
      </c>
      <c r="R428" s="144">
        <v>67</v>
      </c>
      <c r="S428" s="143">
        <v>68</v>
      </c>
      <c r="T428" s="144">
        <v>69</v>
      </c>
      <c r="U428" s="144">
        <v>70</v>
      </c>
      <c r="V428" s="143">
        <v>71</v>
      </c>
      <c r="W428" s="144">
        <v>72</v>
      </c>
      <c r="X428" s="144">
        <v>73</v>
      </c>
      <c r="Y428" s="143">
        <v>74</v>
      </c>
      <c r="Z428" s="144">
        <v>75</v>
      </c>
      <c r="AA428" s="144">
        <v>76</v>
      </c>
      <c r="AB428" s="143">
        <v>77</v>
      </c>
      <c r="AC428" s="144">
        <v>78</v>
      </c>
      <c r="AD428" s="144">
        <v>79</v>
      </c>
      <c r="AE428" s="143">
        <v>80</v>
      </c>
      <c r="AF428" s="144">
        <v>81</v>
      </c>
      <c r="AG428" s="144">
        <v>82</v>
      </c>
      <c r="AH428" s="143">
        <v>83</v>
      </c>
      <c r="AI428" s="144">
        <v>84</v>
      </c>
      <c r="AJ428" s="144">
        <v>85</v>
      </c>
      <c r="AK428" s="143">
        <v>86</v>
      </c>
      <c r="AL428" s="144">
        <v>87</v>
      </c>
      <c r="AM428" s="144">
        <v>88</v>
      </c>
      <c r="AN428" s="143">
        <v>89</v>
      </c>
      <c r="AO428" s="144">
        <v>90</v>
      </c>
      <c r="AP428" s="144">
        <v>91</v>
      </c>
      <c r="AQ428" s="143">
        <v>92</v>
      </c>
      <c r="AR428" s="144">
        <v>93</v>
      </c>
      <c r="AS428" s="144">
        <v>94</v>
      </c>
      <c r="AT428" s="143">
        <v>95</v>
      </c>
      <c r="AU428" s="143">
        <v>96</v>
      </c>
      <c r="AV428" s="144">
        <v>97</v>
      </c>
      <c r="AW428" s="144">
        <v>98</v>
      </c>
      <c r="AX428" s="143">
        <v>99</v>
      </c>
      <c r="AY428" s="144">
        <v>100</v>
      </c>
    </row>
    <row r="429" spans="1:66" x14ac:dyDescent="0.2">
      <c r="A429" s="147">
        <v>4.2499999999999996E-2</v>
      </c>
      <c r="B429" s="147">
        <v>4.2499999999999996E-2</v>
      </c>
      <c r="C429" s="147">
        <v>4.2499999999999996E-2</v>
      </c>
      <c r="D429" s="147">
        <v>4.2499999999999996E-2</v>
      </c>
      <c r="E429" s="147">
        <v>4.2499999999999996E-2</v>
      </c>
      <c r="F429" s="147">
        <v>4.2499999999999996E-2</v>
      </c>
      <c r="G429" s="147">
        <v>4.3499999999999997E-2</v>
      </c>
      <c r="H429" s="147">
        <v>4.4499999999999998E-2</v>
      </c>
      <c r="I429" s="147">
        <v>4.5499999999999999E-2</v>
      </c>
      <c r="J429" s="147">
        <v>4.65E-2</v>
      </c>
      <c r="K429" s="147">
        <v>4.8000000000000001E-2</v>
      </c>
      <c r="L429" s="147">
        <v>4.9500000000000002E-2</v>
      </c>
      <c r="M429" s="147">
        <v>5.0999999999999997E-2</v>
      </c>
      <c r="N429" s="147">
        <v>5.2499999999999998E-2</v>
      </c>
      <c r="O429" s="147">
        <v>5.3999999999999999E-2</v>
      </c>
      <c r="P429" s="147">
        <v>5.5500000000000001E-2</v>
      </c>
      <c r="Q429" s="147">
        <v>5.7000000000000002E-2</v>
      </c>
      <c r="R429" s="147">
        <v>5.8499999999999996E-2</v>
      </c>
      <c r="S429" s="147">
        <v>0.06</v>
      </c>
      <c r="T429" s="147">
        <v>6.1499999999999999E-2</v>
      </c>
      <c r="U429" s="147">
        <v>6.3E-2</v>
      </c>
      <c r="V429" s="147">
        <v>6.4500000000000002E-2</v>
      </c>
      <c r="W429" s="147">
        <v>6.6000000000000003E-2</v>
      </c>
      <c r="X429" s="147">
        <v>6.7500000000000004E-2</v>
      </c>
      <c r="Y429" s="147">
        <v>6.9000000000000006E-2</v>
      </c>
      <c r="Z429" s="147">
        <v>7.0999999999999994E-2</v>
      </c>
      <c r="AA429" s="147">
        <v>7.2999999999999995E-2</v>
      </c>
      <c r="AB429" s="147">
        <v>7.4999999999999997E-2</v>
      </c>
      <c r="AC429" s="147">
        <v>7.6999999999999999E-2</v>
      </c>
      <c r="AD429" s="147">
        <v>7.9000000000000001E-2</v>
      </c>
      <c r="AE429" s="147">
        <v>8.1000000000000003E-2</v>
      </c>
      <c r="AF429" s="147">
        <v>8.1000000000000003E-2</v>
      </c>
      <c r="AG429" s="147">
        <v>8.1000000000000003E-2</v>
      </c>
      <c r="AH429" s="147">
        <v>8.1000000000000003E-2</v>
      </c>
      <c r="AI429" s="147">
        <v>8.1000000000000003E-2</v>
      </c>
      <c r="AJ429" s="147">
        <v>8.1000000000000003E-2</v>
      </c>
      <c r="AK429" s="147">
        <v>8.1000000000000003E-2</v>
      </c>
      <c r="AL429" s="147">
        <v>8.1000000000000003E-2</v>
      </c>
      <c r="AM429" s="147">
        <v>8.1000000000000003E-2</v>
      </c>
      <c r="AN429" s="147">
        <v>8.1000000000000003E-2</v>
      </c>
      <c r="AO429" s="147">
        <v>8.1000000000000003E-2</v>
      </c>
      <c r="AP429" s="147">
        <v>8.1000000000000003E-2</v>
      </c>
      <c r="AQ429" s="147">
        <v>8.1000000000000003E-2</v>
      </c>
      <c r="AR429" s="147">
        <v>8.1000000000000003E-2</v>
      </c>
      <c r="AS429" s="147">
        <v>8.1000000000000003E-2</v>
      </c>
      <c r="AT429" s="147">
        <v>8.1000000000000003E-2</v>
      </c>
      <c r="AU429" s="147">
        <v>8.1000000000000003E-2</v>
      </c>
      <c r="AV429" s="147">
        <v>8.1000000000000003E-2</v>
      </c>
      <c r="AW429" s="147">
        <v>8.1000000000000003E-2</v>
      </c>
      <c r="AX429" s="147">
        <v>8.1000000000000003E-2</v>
      </c>
      <c r="AY429" s="147">
        <v>8.1000000000000003E-2</v>
      </c>
    </row>
    <row r="430" spans="1:66" s="18" customFormat="1" x14ac:dyDescent="0.2"/>
    <row r="431" spans="1:66" s="21" customFormat="1" x14ac:dyDescent="0.2">
      <c r="A431" s="24" t="s">
        <v>516</v>
      </c>
    </row>
    <row r="432" spans="1:66" x14ac:dyDescent="0.2">
      <c r="A432" s="22">
        <v>35</v>
      </c>
      <c r="B432" s="22">
        <v>36</v>
      </c>
      <c r="C432" s="22">
        <v>37</v>
      </c>
      <c r="D432" s="22">
        <v>38</v>
      </c>
      <c r="E432" s="22">
        <v>39</v>
      </c>
      <c r="F432" s="22">
        <v>40</v>
      </c>
      <c r="G432" s="22">
        <v>41</v>
      </c>
      <c r="H432" s="22">
        <v>42</v>
      </c>
      <c r="I432" s="22">
        <v>43</v>
      </c>
      <c r="J432" s="22">
        <v>44</v>
      </c>
      <c r="K432" s="22">
        <v>45</v>
      </c>
      <c r="L432" s="22">
        <v>46</v>
      </c>
      <c r="M432" s="22">
        <v>47</v>
      </c>
      <c r="N432" s="22">
        <v>48</v>
      </c>
      <c r="O432" s="22">
        <v>49</v>
      </c>
      <c r="P432" s="22">
        <v>50</v>
      </c>
      <c r="Q432" s="22">
        <v>51</v>
      </c>
      <c r="R432" s="22">
        <v>52</v>
      </c>
      <c r="S432" s="22">
        <v>53</v>
      </c>
      <c r="T432" s="22">
        <v>54</v>
      </c>
      <c r="U432" s="22">
        <v>55</v>
      </c>
      <c r="V432" s="22">
        <v>56</v>
      </c>
      <c r="W432" s="22">
        <v>57</v>
      </c>
      <c r="X432" s="22">
        <v>58</v>
      </c>
      <c r="Y432" s="22">
        <v>59</v>
      </c>
      <c r="Z432" s="22">
        <v>60</v>
      </c>
      <c r="AA432" s="22">
        <v>61</v>
      </c>
      <c r="AB432" s="22">
        <v>62</v>
      </c>
      <c r="AC432" s="22">
        <v>63</v>
      </c>
      <c r="AD432" s="22">
        <v>64</v>
      </c>
      <c r="AE432" s="22">
        <v>65</v>
      </c>
      <c r="AF432" s="22">
        <v>66</v>
      </c>
      <c r="AG432" s="22">
        <v>67</v>
      </c>
      <c r="AH432" s="22">
        <v>68</v>
      </c>
      <c r="AI432" s="22">
        <v>69</v>
      </c>
      <c r="AJ432" s="22">
        <v>70</v>
      </c>
      <c r="AK432" s="22">
        <v>71</v>
      </c>
      <c r="AL432" s="22">
        <v>72</v>
      </c>
      <c r="AM432" s="22">
        <v>73</v>
      </c>
      <c r="AN432" s="22">
        <v>74</v>
      </c>
      <c r="AO432" s="22">
        <v>75</v>
      </c>
      <c r="AP432" s="22">
        <v>76</v>
      </c>
      <c r="AQ432" s="22">
        <v>77</v>
      </c>
      <c r="AR432" s="22">
        <v>78</v>
      </c>
      <c r="AS432" s="22">
        <v>79</v>
      </c>
      <c r="AT432" s="22">
        <v>80</v>
      </c>
      <c r="AU432" s="22">
        <v>81</v>
      </c>
      <c r="AV432" s="22">
        <v>82</v>
      </c>
      <c r="AW432" s="22">
        <v>83</v>
      </c>
      <c r="AX432" s="22">
        <v>84</v>
      </c>
      <c r="AY432" s="22">
        <v>85</v>
      </c>
      <c r="AZ432" s="22">
        <v>86</v>
      </c>
      <c r="BA432" s="22">
        <v>87</v>
      </c>
      <c r="BB432" s="22">
        <v>88</v>
      </c>
      <c r="BC432" s="22">
        <v>89</v>
      </c>
      <c r="BD432" s="22">
        <v>90</v>
      </c>
      <c r="BE432" s="22">
        <v>91</v>
      </c>
      <c r="BF432" s="22">
        <v>92</v>
      </c>
      <c r="BG432" s="22">
        <v>93</v>
      </c>
      <c r="BH432" s="22">
        <v>94</v>
      </c>
      <c r="BI432" s="22">
        <v>95</v>
      </c>
      <c r="BJ432" s="22">
        <v>96</v>
      </c>
      <c r="BK432" s="22">
        <v>97</v>
      </c>
      <c r="BL432" s="22">
        <v>98</v>
      </c>
      <c r="BM432" s="22">
        <v>99</v>
      </c>
      <c r="BN432" s="22">
        <v>100</v>
      </c>
    </row>
    <row r="433" spans="1:66" x14ac:dyDescent="0.2">
      <c r="A433" s="206">
        <v>0.04</v>
      </c>
      <c r="B433" s="206">
        <v>0.04</v>
      </c>
      <c r="C433" s="206">
        <v>0.04</v>
      </c>
      <c r="D433" s="206">
        <v>0.04</v>
      </c>
      <c r="E433" s="206">
        <v>0.04</v>
      </c>
      <c r="F433" s="206">
        <v>0.04</v>
      </c>
      <c r="G433" s="206">
        <v>0.04</v>
      </c>
      <c r="H433" s="206">
        <v>0.04</v>
      </c>
      <c r="I433" s="206">
        <v>0.04</v>
      </c>
      <c r="J433" s="206">
        <v>0.04</v>
      </c>
      <c r="K433" s="206">
        <v>0.04</v>
      </c>
      <c r="L433" s="206">
        <v>0.04</v>
      </c>
      <c r="M433" s="206">
        <v>0.04</v>
      </c>
      <c r="N433" s="206">
        <v>0.04</v>
      </c>
      <c r="O433" s="206">
        <v>0.04</v>
      </c>
      <c r="P433" s="206">
        <v>0.04</v>
      </c>
      <c r="Q433" s="206">
        <v>0.04</v>
      </c>
      <c r="R433" s="206">
        <v>0.04</v>
      </c>
      <c r="S433" s="206">
        <v>0.04</v>
      </c>
      <c r="T433" s="206">
        <v>0.04</v>
      </c>
      <c r="U433" s="206">
        <v>0.04</v>
      </c>
      <c r="V433" s="206">
        <v>0.04</v>
      </c>
      <c r="W433" s="206">
        <v>0.04</v>
      </c>
      <c r="X433" s="206">
        <v>0.04</v>
      </c>
      <c r="Y433" s="206">
        <v>0.04</v>
      </c>
      <c r="Z433" s="206">
        <v>4.2500000000000003E-2</v>
      </c>
      <c r="AA433" s="206">
        <v>4.2500000000000003E-2</v>
      </c>
      <c r="AB433" s="206">
        <v>4.2500000000000003E-2</v>
      </c>
      <c r="AC433" s="206">
        <v>4.2500000000000003E-2</v>
      </c>
      <c r="AD433" s="206">
        <v>4.2500000000000003E-2</v>
      </c>
      <c r="AE433" s="206">
        <v>5.8000000000000003E-2</v>
      </c>
      <c r="AF433" s="206">
        <v>5.8000000000000003E-2</v>
      </c>
      <c r="AG433" s="206">
        <v>5.8000000000000003E-2</v>
      </c>
      <c r="AH433" s="206">
        <v>5.8000000000000003E-2</v>
      </c>
      <c r="AI433" s="206">
        <v>5.8000000000000003E-2</v>
      </c>
      <c r="AJ433" s="206">
        <v>0.06</v>
      </c>
      <c r="AK433" s="206">
        <v>0.06</v>
      </c>
      <c r="AL433" s="206">
        <v>0.06</v>
      </c>
      <c r="AM433" s="206">
        <v>0.06</v>
      </c>
      <c r="AN433" s="206">
        <v>0.06</v>
      </c>
      <c r="AO433" s="206">
        <v>6.2E-2</v>
      </c>
      <c r="AP433" s="206">
        <v>6.2E-2</v>
      </c>
      <c r="AQ433" s="206">
        <v>6.2E-2</v>
      </c>
      <c r="AR433" s="206">
        <v>6.2E-2</v>
      </c>
      <c r="AS433" s="206">
        <v>6.2E-2</v>
      </c>
      <c r="AT433" s="206">
        <v>6.2E-2</v>
      </c>
      <c r="AU433" s="206">
        <v>6.4500000000000002E-2</v>
      </c>
      <c r="AV433" s="206">
        <v>6.4500000000000002E-2</v>
      </c>
      <c r="AW433" s="206">
        <v>6.4500000000000002E-2</v>
      </c>
      <c r="AX433" s="206">
        <v>6.4500000000000002E-2</v>
      </c>
      <c r="AY433" s="206">
        <v>6.4500000000000002E-2</v>
      </c>
      <c r="AZ433" s="206">
        <v>6.4500000000000002E-2</v>
      </c>
      <c r="BA433" s="206">
        <v>6.4500000000000002E-2</v>
      </c>
      <c r="BB433" s="206">
        <v>6.4500000000000002E-2</v>
      </c>
      <c r="BC433" s="206">
        <v>6.4500000000000002E-2</v>
      </c>
      <c r="BD433" s="206">
        <v>6.4500000000000002E-2</v>
      </c>
      <c r="BE433" s="206">
        <v>6.4500000000000002E-2</v>
      </c>
      <c r="BF433" s="206">
        <v>6.4500000000000002E-2</v>
      </c>
      <c r="BG433" s="206">
        <v>6.4500000000000002E-2</v>
      </c>
      <c r="BH433" s="206">
        <v>6.4500000000000002E-2</v>
      </c>
      <c r="BI433" s="206">
        <v>6.4500000000000002E-2</v>
      </c>
      <c r="BJ433" s="206">
        <v>6.4500000000000002E-2</v>
      </c>
      <c r="BK433" s="206">
        <v>6.4500000000000002E-2</v>
      </c>
      <c r="BL433" s="206">
        <v>6.4500000000000002E-2</v>
      </c>
      <c r="BM433" s="206">
        <v>6.4500000000000002E-2</v>
      </c>
      <c r="BN433" s="206">
        <v>6.4500000000000002E-2</v>
      </c>
    </row>
    <row r="435" spans="1:66" x14ac:dyDescent="0.2">
      <c r="A435" s="24" t="s">
        <v>551</v>
      </c>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row>
    <row r="436" spans="1:66" x14ac:dyDescent="0.2">
      <c r="A436" s="22">
        <v>45</v>
      </c>
      <c r="B436" s="22">
        <v>46</v>
      </c>
      <c r="C436" s="22">
        <v>47</v>
      </c>
      <c r="D436" s="22">
        <v>48</v>
      </c>
      <c r="E436" s="22">
        <v>49</v>
      </c>
      <c r="F436" s="22">
        <v>50</v>
      </c>
      <c r="G436" s="22">
        <v>51</v>
      </c>
      <c r="H436" s="22">
        <v>52</v>
      </c>
      <c r="I436" s="22">
        <v>53</v>
      </c>
      <c r="J436" s="22">
        <v>54</v>
      </c>
      <c r="K436" s="22">
        <v>55</v>
      </c>
      <c r="L436" s="22">
        <v>56</v>
      </c>
      <c r="M436" s="22">
        <v>57</v>
      </c>
      <c r="N436" s="22">
        <v>58</v>
      </c>
      <c r="O436" s="22">
        <v>59</v>
      </c>
      <c r="P436" s="22">
        <v>60</v>
      </c>
      <c r="Q436" s="22">
        <v>61</v>
      </c>
      <c r="R436" s="22">
        <v>62</v>
      </c>
      <c r="S436" s="22">
        <v>63</v>
      </c>
      <c r="T436" s="22">
        <v>64</v>
      </c>
      <c r="U436" s="22">
        <v>65</v>
      </c>
      <c r="V436" s="22">
        <v>66</v>
      </c>
      <c r="W436" s="22">
        <v>67</v>
      </c>
      <c r="X436" s="22">
        <v>68</v>
      </c>
      <c r="Y436" s="22">
        <v>69</v>
      </c>
      <c r="Z436" s="22">
        <v>70</v>
      </c>
      <c r="AA436" s="22">
        <v>71</v>
      </c>
      <c r="AB436" s="22">
        <v>72</v>
      </c>
      <c r="AC436" s="22">
        <v>73</v>
      </c>
      <c r="AD436" s="22">
        <v>74</v>
      </c>
      <c r="AE436" s="22">
        <v>75</v>
      </c>
      <c r="AF436" s="22">
        <v>76</v>
      </c>
      <c r="AG436" s="22">
        <v>77</v>
      </c>
      <c r="AH436" s="22">
        <v>78</v>
      </c>
      <c r="AI436" s="22">
        <v>79</v>
      </c>
      <c r="AJ436" s="22">
        <v>80</v>
      </c>
      <c r="AK436" s="22">
        <v>81</v>
      </c>
      <c r="AL436" s="22">
        <v>82</v>
      </c>
      <c r="AM436" s="22">
        <v>83</v>
      </c>
      <c r="AN436" s="22">
        <v>84</v>
      </c>
      <c r="AO436" s="22">
        <v>85</v>
      </c>
      <c r="AP436" s="22">
        <v>86</v>
      </c>
      <c r="AQ436" s="22">
        <v>87</v>
      </c>
      <c r="AR436" s="22">
        <v>88</v>
      </c>
      <c r="AS436" s="22">
        <v>89</v>
      </c>
      <c r="AT436" s="22">
        <v>90</v>
      </c>
      <c r="AU436" s="22">
        <v>91</v>
      </c>
      <c r="AV436" s="22">
        <v>92</v>
      </c>
      <c r="AW436" s="22">
        <v>93</v>
      </c>
      <c r="AX436" s="22">
        <v>94</v>
      </c>
      <c r="AY436" s="22">
        <v>95</v>
      </c>
      <c r="AZ436" s="22">
        <v>96</v>
      </c>
      <c r="BA436" s="22">
        <v>97</v>
      </c>
      <c r="BB436" s="22">
        <v>98</v>
      </c>
      <c r="BC436" s="22">
        <v>99</v>
      </c>
      <c r="BD436" s="22">
        <v>100</v>
      </c>
    </row>
    <row r="437" spans="1:66" x14ac:dyDescent="0.2">
      <c r="A437" s="47">
        <v>4.8500000000000001E-2</v>
      </c>
      <c r="B437" s="47">
        <v>0.05</v>
      </c>
      <c r="C437" s="47">
        <v>5.0999999999999997E-2</v>
      </c>
      <c r="D437" s="47">
        <v>5.2499999999999998E-2</v>
      </c>
      <c r="E437" s="47">
        <v>5.3999999999999999E-2</v>
      </c>
      <c r="F437" s="47">
        <v>5.45E-2</v>
      </c>
      <c r="G437" s="47">
        <v>5.5500000000000001E-2</v>
      </c>
      <c r="H437" s="47">
        <v>5.6500000000000002E-2</v>
      </c>
      <c r="I437" s="47">
        <v>5.8000000000000003E-2</v>
      </c>
      <c r="J437" s="47">
        <v>5.8999999999999997E-2</v>
      </c>
      <c r="K437" s="47">
        <v>0.06</v>
      </c>
      <c r="L437" s="47">
        <v>6.0999999999999999E-2</v>
      </c>
      <c r="M437" s="47">
        <v>6.2E-2</v>
      </c>
      <c r="N437" s="47">
        <v>6.25E-2</v>
      </c>
      <c r="O437" s="47">
        <v>6.3500000000000001E-2</v>
      </c>
      <c r="P437" s="47">
        <v>6.4500000000000002E-2</v>
      </c>
      <c r="Q437" s="47">
        <v>6.5500000000000003E-2</v>
      </c>
      <c r="R437" s="47">
        <v>6.6500000000000004E-2</v>
      </c>
      <c r="S437" s="47">
        <v>6.8000000000000005E-2</v>
      </c>
      <c r="T437" s="47">
        <v>6.9000000000000006E-2</v>
      </c>
      <c r="U437" s="47">
        <v>7.0000000000000007E-2</v>
      </c>
      <c r="V437" s="47">
        <v>7.0499999999999993E-2</v>
      </c>
      <c r="W437" s="47">
        <v>7.0999999999999994E-2</v>
      </c>
      <c r="X437" s="47">
        <v>7.0999999999999994E-2</v>
      </c>
      <c r="Y437" s="47">
        <v>7.1499999999999994E-2</v>
      </c>
      <c r="Z437" s="47">
        <v>7.1999999999999995E-2</v>
      </c>
      <c r="AA437" s="47">
        <v>7.2999999999999995E-2</v>
      </c>
      <c r="AB437" s="47">
        <v>7.3499999999999996E-2</v>
      </c>
      <c r="AC437" s="47">
        <v>7.4499999999999997E-2</v>
      </c>
      <c r="AD437" s="47">
        <v>7.4999999999999997E-2</v>
      </c>
      <c r="AE437" s="47">
        <v>7.5999999999999998E-2</v>
      </c>
      <c r="AF437" s="47">
        <v>7.6499999999999999E-2</v>
      </c>
      <c r="AG437" s="47">
        <v>7.6999999999999999E-2</v>
      </c>
      <c r="AH437" s="47">
        <v>7.8E-2</v>
      </c>
      <c r="AI437" s="47">
        <v>7.85E-2</v>
      </c>
      <c r="AJ437" s="47">
        <v>7.9000000000000001E-2</v>
      </c>
      <c r="AK437" s="47">
        <v>0.08</v>
      </c>
      <c r="AL437" s="47">
        <v>8.1000000000000003E-2</v>
      </c>
      <c r="AM437" s="47">
        <v>8.2000000000000003E-2</v>
      </c>
      <c r="AN437" s="47">
        <v>8.3000000000000004E-2</v>
      </c>
      <c r="AO437" s="47">
        <v>8.4000000000000005E-2</v>
      </c>
      <c r="AP437" s="47">
        <v>8.4000000000000005E-2</v>
      </c>
      <c r="AQ437" s="47">
        <v>8.4000000000000005E-2</v>
      </c>
      <c r="AR437" s="47">
        <v>8.4000000000000005E-2</v>
      </c>
      <c r="AS437" s="47">
        <v>8.4000000000000005E-2</v>
      </c>
      <c r="AT437" s="47">
        <v>8.4000000000000005E-2</v>
      </c>
      <c r="AU437" s="47">
        <v>8.4000000000000005E-2</v>
      </c>
      <c r="AV437" s="47">
        <v>8.4000000000000005E-2</v>
      </c>
      <c r="AW437" s="47">
        <v>8.4000000000000005E-2</v>
      </c>
      <c r="AX437" s="47">
        <v>8.4000000000000005E-2</v>
      </c>
      <c r="AY437" s="47">
        <v>8.4000000000000005E-2</v>
      </c>
      <c r="AZ437" s="47">
        <v>8.4000000000000005E-2</v>
      </c>
      <c r="BA437" s="47">
        <v>8.4000000000000005E-2</v>
      </c>
      <c r="BB437" s="47">
        <v>8.4000000000000005E-2</v>
      </c>
      <c r="BC437" s="47">
        <v>8.4000000000000005E-2</v>
      </c>
      <c r="BD437" s="47">
        <v>8.4000000000000005E-2</v>
      </c>
    </row>
    <row r="439" spans="1:66" x14ac:dyDescent="0.2">
      <c r="A439" s="24" t="s">
        <v>552</v>
      </c>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c r="BA439" s="24"/>
      <c r="BB439" s="24"/>
      <c r="BC439" s="24"/>
      <c r="BD439" s="24"/>
    </row>
    <row r="440" spans="1:66" x14ac:dyDescent="0.2">
      <c r="A440" s="22">
        <v>45</v>
      </c>
      <c r="B440" s="22">
        <v>46</v>
      </c>
      <c r="C440" s="22">
        <v>47</v>
      </c>
      <c r="D440" s="22">
        <v>48</v>
      </c>
      <c r="E440" s="22">
        <v>49</v>
      </c>
      <c r="F440" s="22">
        <v>50</v>
      </c>
      <c r="G440" s="22">
        <v>51</v>
      </c>
      <c r="H440" s="22">
        <v>52</v>
      </c>
      <c r="I440" s="22">
        <v>53</v>
      </c>
      <c r="J440" s="22">
        <v>54</v>
      </c>
      <c r="K440" s="22">
        <v>55</v>
      </c>
      <c r="L440" s="22">
        <v>56</v>
      </c>
      <c r="M440" s="22">
        <v>57</v>
      </c>
      <c r="N440" s="22">
        <v>58</v>
      </c>
      <c r="O440" s="22">
        <v>59</v>
      </c>
      <c r="P440" s="22">
        <v>60</v>
      </c>
      <c r="Q440" s="22">
        <v>61</v>
      </c>
      <c r="R440" s="22">
        <v>62</v>
      </c>
      <c r="S440" s="22">
        <v>63</v>
      </c>
      <c r="T440" s="22">
        <v>64</v>
      </c>
      <c r="U440" s="22">
        <v>65</v>
      </c>
      <c r="V440" s="22">
        <v>66</v>
      </c>
      <c r="W440" s="22">
        <v>67</v>
      </c>
      <c r="X440" s="22">
        <v>68</v>
      </c>
      <c r="Y440" s="22">
        <v>69</v>
      </c>
      <c r="Z440" s="22">
        <v>70</v>
      </c>
      <c r="AA440" s="22">
        <v>71</v>
      </c>
      <c r="AB440" s="22">
        <v>72</v>
      </c>
      <c r="AC440" s="22">
        <v>73</v>
      </c>
      <c r="AD440" s="22">
        <v>74</v>
      </c>
      <c r="AE440" s="22">
        <v>75</v>
      </c>
      <c r="AF440" s="22">
        <v>76</v>
      </c>
      <c r="AG440" s="22">
        <v>77</v>
      </c>
      <c r="AH440" s="22">
        <v>78</v>
      </c>
      <c r="AI440" s="22">
        <v>79</v>
      </c>
      <c r="AJ440" s="22">
        <v>80</v>
      </c>
      <c r="AK440" s="22">
        <v>81</v>
      </c>
      <c r="AL440" s="22">
        <v>82</v>
      </c>
      <c r="AM440" s="22">
        <v>83</v>
      </c>
      <c r="AN440" s="22">
        <v>84</v>
      </c>
      <c r="AO440" s="22">
        <v>85</v>
      </c>
      <c r="AP440" s="22">
        <v>86</v>
      </c>
      <c r="AQ440" s="22">
        <v>87</v>
      </c>
      <c r="AR440" s="22">
        <v>88</v>
      </c>
      <c r="AS440" s="22">
        <v>89</v>
      </c>
      <c r="AT440" s="22">
        <v>90</v>
      </c>
      <c r="AU440" s="22">
        <v>91</v>
      </c>
      <c r="AV440" s="22">
        <v>92</v>
      </c>
      <c r="AW440" s="22">
        <v>93</v>
      </c>
      <c r="AX440" s="22">
        <v>94</v>
      </c>
      <c r="AY440" s="22">
        <v>95</v>
      </c>
      <c r="AZ440" s="22">
        <v>96</v>
      </c>
      <c r="BA440" s="22">
        <v>97</v>
      </c>
      <c r="BB440" s="22">
        <v>98</v>
      </c>
      <c r="BC440" s="22">
        <v>99</v>
      </c>
      <c r="BD440" s="22">
        <v>100</v>
      </c>
    </row>
    <row r="441" spans="1:66" x14ac:dyDescent="0.2">
      <c r="A441" s="47">
        <v>5.3499999999999999E-2</v>
      </c>
      <c r="B441" s="47">
        <v>5.45E-2</v>
      </c>
      <c r="C441" s="47">
        <v>5.5500000000000001E-2</v>
      </c>
      <c r="D441" s="47">
        <v>5.6500000000000002E-2</v>
      </c>
      <c r="E441" s="47">
        <v>5.7500000000000002E-2</v>
      </c>
      <c r="F441" s="47">
        <v>5.8500000000000003E-2</v>
      </c>
      <c r="G441" s="47">
        <v>5.9500000000000004E-2</v>
      </c>
      <c r="H441" s="47">
        <v>6.0500000000000005E-2</v>
      </c>
      <c r="I441" s="47">
        <v>6.1500000000000006E-2</v>
      </c>
      <c r="J441" s="47">
        <v>6.25E-2</v>
      </c>
      <c r="K441" s="47">
        <v>6.3500000000000001E-2</v>
      </c>
      <c r="L441" s="47">
        <v>6.4500000000000002E-2</v>
      </c>
      <c r="M441" s="47">
        <v>6.5500000000000003E-2</v>
      </c>
      <c r="N441" s="47">
        <v>6.6500000000000004E-2</v>
      </c>
      <c r="O441" s="47">
        <v>6.7500000000000004E-2</v>
      </c>
      <c r="P441" s="47">
        <v>6.8500000000000005E-2</v>
      </c>
      <c r="Q441" s="47">
        <v>6.9500000000000006E-2</v>
      </c>
      <c r="R441" s="47">
        <v>7.0500000000000007E-2</v>
      </c>
      <c r="S441" s="47">
        <v>7.1500000000000008E-2</v>
      </c>
      <c r="T441" s="47">
        <v>7.2500000000000009E-2</v>
      </c>
      <c r="U441" s="47">
        <v>7.350000000000001E-2</v>
      </c>
      <c r="V441" s="47">
        <v>7.4500000000000011E-2</v>
      </c>
      <c r="W441" s="47">
        <v>7.5500000000000012E-2</v>
      </c>
      <c r="X441" s="47">
        <v>7.6500000000000012E-2</v>
      </c>
      <c r="Y441" s="47">
        <v>7.7500000000000013E-2</v>
      </c>
      <c r="Z441" s="47">
        <v>7.8500000000000014E-2</v>
      </c>
      <c r="AA441" s="47">
        <v>7.9500000000000015E-2</v>
      </c>
      <c r="AB441" s="47">
        <v>8.0500000000000016E-2</v>
      </c>
      <c r="AC441" s="47">
        <v>8.1500000000000017E-2</v>
      </c>
      <c r="AD441" s="47">
        <v>8.2500000000000018E-2</v>
      </c>
      <c r="AE441" s="47">
        <v>8.3500000000000019E-2</v>
      </c>
      <c r="AF441" s="47">
        <v>8.450000000000002E-2</v>
      </c>
      <c r="AG441" s="47">
        <v>8.5500000000000007E-2</v>
      </c>
      <c r="AH441" s="47">
        <v>8.5500000000000007E-2</v>
      </c>
      <c r="AI441" s="47">
        <v>8.5500000000000007E-2</v>
      </c>
      <c r="AJ441" s="47">
        <v>8.5500000000000007E-2</v>
      </c>
      <c r="AK441" s="47">
        <v>8.5500000000000007E-2</v>
      </c>
      <c r="AL441" s="47">
        <v>8.5500000000000007E-2</v>
      </c>
      <c r="AM441" s="47">
        <v>8.5500000000000007E-2</v>
      </c>
      <c r="AN441" s="47">
        <v>8.5500000000000007E-2</v>
      </c>
      <c r="AO441" s="47">
        <v>8.5500000000000007E-2</v>
      </c>
      <c r="AP441" s="47">
        <v>8.5500000000000007E-2</v>
      </c>
      <c r="AQ441" s="47">
        <v>8.5500000000000007E-2</v>
      </c>
      <c r="AR441" s="47">
        <v>8.5500000000000007E-2</v>
      </c>
      <c r="AS441" s="47">
        <v>8.5500000000000007E-2</v>
      </c>
      <c r="AT441" s="47">
        <v>8.5500000000000007E-2</v>
      </c>
      <c r="AU441" s="47">
        <v>8.5500000000000007E-2</v>
      </c>
      <c r="AV441" s="47">
        <v>8.5500000000000007E-2</v>
      </c>
      <c r="AW441" s="47">
        <v>8.5500000000000007E-2</v>
      </c>
      <c r="AX441" s="47">
        <v>8.5500000000000007E-2</v>
      </c>
      <c r="AY441" s="47">
        <v>8.5500000000000007E-2</v>
      </c>
      <c r="AZ441" s="47">
        <v>8.5500000000000007E-2</v>
      </c>
      <c r="BA441" s="47">
        <v>8.5500000000000007E-2</v>
      </c>
      <c r="BB441" s="47">
        <v>8.5500000000000007E-2</v>
      </c>
      <c r="BC441" s="47">
        <v>8.5500000000000007E-2</v>
      </c>
      <c r="BD441" s="47">
        <v>8.5500000000000007E-2</v>
      </c>
    </row>
    <row r="442" spans="1:66" s="18" customFormat="1" x14ac:dyDescent="0.2"/>
    <row r="443" spans="1:66" s="24" customFormat="1" x14ac:dyDescent="0.2">
      <c r="A443" s="24" t="s">
        <v>514</v>
      </c>
    </row>
    <row r="444" spans="1:66" x14ac:dyDescent="0.2">
      <c r="A444" s="22">
        <v>45</v>
      </c>
      <c r="B444" s="22">
        <v>46</v>
      </c>
      <c r="C444" s="22">
        <v>47</v>
      </c>
      <c r="D444" s="22">
        <v>48</v>
      </c>
      <c r="E444" s="22">
        <v>49</v>
      </c>
      <c r="F444" s="22">
        <v>50</v>
      </c>
      <c r="G444" s="22">
        <v>51</v>
      </c>
      <c r="H444" s="22">
        <v>52</v>
      </c>
      <c r="I444" s="22">
        <v>53</v>
      </c>
      <c r="J444" s="22">
        <v>54</v>
      </c>
      <c r="K444" s="22">
        <v>55</v>
      </c>
      <c r="L444" s="22">
        <v>56</v>
      </c>
      <c r="M444" s="22">
        <v>57</v>
      </c>
      <c r="N444" s="22">
        <v>58</v>
      </c>
      <c r="O444" s="22">
        <v>59</v>
      </c>
      <c r="P444" s="22">
        <v>60</v>
      </c>
      <c r="Q444" s="22">
        <v>61</v>
      </c>
      <c r="R444" s="22">
        <v>62</v>
      </c>
      <c r="S444" s="22">
        <v>63</v>
      </c>
      <c r="T444" s="22">
        <v>64</v>
      </c>
      <c r="U444" s="22">
        <v>65</v>
      </c>
      <c r="V444" s="22">
        <v>66</v>
      </c>
      <c r="W444" s="22">
        <v>67</v>
      </c>
      <c r="X444" s="22">
        <v>68</v>
      </c>
      <c r="Y444" s="22">
        <v>69</v>
      </c>
      <c r="Z444" s="22">
        <v>70</v>
      </c>
      <c r="AA444" s="22">
        <v>71</v>
      </c>
      <c r="AB444" s="22">
        <v>72</v>
      </c>
      <c r="AC444" s="22">
        <v>73</v>
      </c>
      <c r="AD444" s="22">
        <v>74</v>
      </c>
      <c r="AE444" s="22">
        <v>75</v>
      </c>
      <c r="AF444" s="22">
        <v>76</v>
      </c>
      <c r="AG444" s="22">
        <v>77</v>
      </c>
      <c r="AH444" s="22">
        <v>78</v>
      </c>
      <c r="AI444" s="22">
        <v>79</v>
      </c>
      <c r="AJ444" s="22">
        <v>80</v>
      </c>
      <c r="AK444" s="22">
        <v>81</v>
      </c>
      <c r="AL444" s="22">
        <v>82</v>
      </c>
      <c r="AM444" s="22">
        <v>83</v>
      </c>
      <c r="AN444" s="22">
        <v>84</v>
      </c>
      <c r="AO444" s="22">
        <v>85</v>
      </c>
      <c r="AP444" s="22">
        <v>86</v>
      </c>
      <c r="AQ444" s="22">
        <v>87</v>
      </c>
      <c r="AR444" s="22">
        <v>88</v>
      </c>
      <c r="AS444" s="22">
        <v>89</v>
      </c>
      <c r="AT444" s="22">
        <v>90</v>
      </c>
      <c r="AU444" s="22">
        <v>91</v>
      </c>
      <c r="AV444" s="22">
        <v>92</v>
      </c>
      <c r="AW444" s="22">
        <v>93</v>
      </c>
      <c r="AX444" s="22">
        <v>94</v>
      </c>
      <c r="AY444" s="22">
        <v>95</v>
      </c>
      <c r="AZ444" s="22">
        <v>96</v>
      </c>
      <c r="BA444" s="22">
        <v>97</v>
      </c>
      <c r="BB444" s="22">
        <v>98</v>
      </c>
      <c r="BC444" s="22">
        <v>99</v>
      </c>
      <c r="BD444" s="22">
        <v>100</v>
      </c>
    </row>
    <row r="445" spans="1:66" s="18" customFormat="1" x14ac:dyDescent="0.2">
      <c r="A445" s="23">
        <v>4.3999999999999997E-2</v>
      </c>
      <c r="B445" s="23">
        <v>4.4499999999999998E-2</v>
      </c>
      <c r="C445" s="23">
        <v>4.4999999999999998E-2</v>
      </c>
      <c r="D445" s="23">
        <v>4.5499999999999999E-2</v>
      </c>
      <c r="E445" s="23">
        <v>4.5999999999999999E-2</v>
      </c>
      <c r="F445" s="23">
        <v>4.65E-2</v>
      </c>
      <c r="G445" s="23">
        <v>4.7500000000000001E-2</v>
      </c>
      <c r="H445" s="23">
        <v>4.8500000000000001E-2</v>
      </c>
      <c r="I445" s="23">
        <v>4.9500000000000002E-2</v>
      </c>
      <c r="J445" s="23">
        <v>5.0500000000000003E-2</v>
      </c>
      <c r="K445" s="23">
        <v>5.1499999999999997E-2</v>
      </c>
      <c r="L445" s="23">
        <v>5.2499999999999998E-2</v>
      </c>
      <c r="M445" s="23">
        <v>5.3499999999999999E-2</v>
      </c>
      <c r="N445" s="23">
        <v>5.45E-2</v>
      </c>
      <c r="O445" s="23">
        <v>5.5500000000000001E-2</v>
      </c>
      <c r="P445" s="23">
        <v>5.6500000000000002E-2</v>
      </c>
      <c r="Q445" s="23">
        <v>5.7500000000000002E-2</v>
      </c>
      <c r="R445" s="23">
        <v>5.8500000000000003E-2</v>
      </c>
      <c r="S445" s="23">
        <v>5.9499999999999997E-2</v>
      </c>
      <c r="T445" s="23">
        <v>6.0499999999999998E-2</v>
      </c>
      <c r="U445" s="23">
        <v>6.1499999999999999E-2</v>
      </c>
      <c r="V445" s="23">
        <v>6.25E-2</v>
      </c>
      <c r="W445" s="23">
        <v>6.3500000000000001E-2</v>
      </c>
      <c r="X445" s="23">
        <v>6.4500000000000002E-2</v>
      </c>
      <c r="Y445" s="23">
        <v>6.5500000000000003E-2</v>
      </c>
      <c r="Z445" s="23">
        <v>6.6500000000000004E-2</v>
      </c>
      <c r="AA445" s="23">
        <v>6.7500000000000004E-2</v>
      </c>
      <c r="AB445" s="23">
        <v>6.8500000000000005E-2</v>
      </c>
      <c r="AC445" s="23">
        <v>6.9500000000000006E-2</v>
      </c>
      <c r="AD445" s="23">
        <v>7.0499999999999993E-2</v>
      </c>
      <c r="AE445" s="23">
        <v>7.1499999999999994E-2</v>
      </c>
      <c r="AF445" s="23">
        <v>7.2499999999999995E-2</v>
      </c>
      <c r="AG445" s="23">
        <v>7.3499999999999996E-2</v>
      </c>
      <c r="AH445" s="23">
        <v>7.4499999999999997E-2</v>
      </c>
      <c r="AI445" s="23">
        <v>7.5499999999999998E-2</v>
      </c>
      <c r="AJ445" s="23">
        <v>7.6499999999999999E-2</v>
      </c>
      <c r="AK445" s="23">
        <v>7.6499999999999999E-2</v>
      </c>
      <c r="AL445" s="23">
        <v>7.6499999999999999E-2</v>
      </c>
      <c r="AM445" s="23">
        <v>7.6499999999999999E-2</v>
      </c>
      <c r="AN445" s="23">
        <v>7.6499999999999999E-2</v>
      </c>
      <c r="AO445" s="23">
        <v>7.6499999999999999E-2</v>
      </c>
      <c r="AP445" s="23">
        <v>7.6499999999999999E-2</v>
      </c>
      <c r="AQ445" s="23">
        <v>7.6499999999999999E-2</v>
      </c>
      <c r="AR445" s="23">
        <v>7.6499999999999999E-2</v>
      </c>
      <c r="AS445" s="23">
        <v>7.6499999999999999E-2</v>
      </c>
      <c r="AT445" s="23">
        <v>7.6499999999999999E-2</v>
      </c>
      <c r="AU445" s="23">
        <v>7.6499999999999999E-2</v>
      </c>
      <c r="AV445" s="23">
        <v>7.6499999999999999E-2</v>
      </c>
      <c r="AW445" s="23">
        <v>7.6499999999999999E-2</v>
      </c>
      <c r="AX445" s="23">
        <v>7.6499999999999999E-2</v>
      </c>
      <c r="AY445" s="23">
        <v>7.6499999999999999E-2</v>
      </c>
      <c r="AZ445" s="23">
        <v>7.6499999999999999E-2</v>
      </c>
      <c r="BA445" s="23">
        <v>7.6499999999999999E-2</v>
      </c>
      <c r="BB445" s="23">
        <v>7.6499999999999999E-2</v>
      </c>
      <c r="BC445" s="23">
        <v>7.6499999999999999E-2</v>
      </c>
      <c r="BD445" s="23">
        <v>7.6499999999999999E-2</v>
      </c>
    </row>
    <row r="446" spans="1:66" x14ac:dyDescent="0.2">
      <c r="A446" s="22">
        <v>45</v>
      </c>
      <c r="B446" s="22">
        <v>46</v>
      </c>
      <c r="C446" s="22">
        <v>47</v>
      </c>
      <c r="D446" s="22">
        <v>48</v>
      </c>
      <c r="E446" s="22">
        <v>49</v>
      </c>
      <c r="F446" s="22">
        <v>50</v>
      </c>
      <c r="G446" s="22">
        <v>51</v>
      </c>
      <c r="H446" s="22">
        <v>52</v>
      </c>
      <c r="I446" s="22">
        <v>53</v>
      </c>
      <c r="J446" s="22">
        <v>54</v>
      </c>
      <c r="K446" s="22">
        <v>55</v>
      </c>
      <c r="L446" s="22">
        <v>56</v>
      </c>
      <c r="M446" s="22">
        <v>57</v>
      </c>
      <c r="N446" s="22">
        <v>58</v>
      </c>
      <c r="O446" s="22">
        <v>59</v>
      </c>
      <c r="P446" s="22">
        <v>60</v>
      </c>
      <c r="Q446" s="22">
        <v>61</v>
      </c>
      <c r="R446" s="22">
        <v>62</v>
      </c>
      <c r="S446" s="22">
        <v>63</v>
      </c>
      <c r="T446" s="22">
        <v>64</v>
      </c>
      <c r="U446" s="22">
        <v>65</v>
      </c>
      <c r="V446" s="22">
        <v>66</v>
      </c>
      <c r="W446" s="22">
        <v>67</v>
      </c>
      <c r="X446" s="22">
        <v>68</v>
      </c>
      <c r="Y446" s="22">
        <v>69</v>
      </c>
      <c r="Z446" s="22">
        <v>70</v>
      </c>
      <c r="AA446" s="22">
        <v>71</v>
      </c>
      <c r="AB446" s="22">
        <v>72</v>
      </c>
      <c r="AC446" s="22">
        <v>73</v>
      </c>
      <c r="AD446" s="22">
        <v>74</v>
      </c>
      <c r="AE446" s="22">
        <v>75</v>
      </c>
      <c r="AF446" s="22">
        <v>76</v>
      </c>
      <c r="AG446" s="22">
        <v>77</v>
      </c>
      <c r="AH446" s="22">
        <v>78</v>
      </c>
      <c r="AI446" s="22">
        <v>79</v>
      </c>
      <c r="AJ446" s="22">
        <v>80</v>
      </c>
      <c r="AK446" s="22">
        <v>80</v>
      </c>
      <c r="AL446" s="22">
        <v>80</v>
      </c>
      <c r="AM446" s="22">
        <v>80</v>
      </c>
      <c r="AN446" s="22">
        <v>80</v>
      </c>
      <c r="AO446" s="22">
        <v>80</v>
      </c>
      <c r="AP446" s="22">
        <v>80</v>
      </c>
      <c r="AQ446" s="22">
        <v>80</v>
      </c>
      <c r="AR446" s="22">
        <v>80</v>
      </c>
      <c r="AS446" s="22">
        <v>80</v>
      </c>
      <c r="AT446" s="22">
        <v>80</v>
      </c>
      <c r="AU446" s="22">
        <v>80</v>
      </c>
      <c r="AV446" s="22">
        <v>80</v>
      </c>
      <c r="AW446" s="22">
        <v>80</v>
      </c>
      <c r="AX446" s="22">
        <v>80</v>
      </c>
      <c r="AY446" s="22">
        <v>80</v>
      </c>
      <c r="AZ446" s="22">
        <v>80</v>
      </c>
      <c r="BA446" s="22">
        <v>80</v>
      </c>
      <c r="BB446" s="22">
        <v>80</v>
      </c>
      <c r="BC446" s="22">
        <v>80</v>
      </c>
      <c r="BD446" s="22">
        <v>80</v>
      </c>
    </row>
    <row r="447" spans="1:66" x14ac:dyDescent="0.2">
      <c r="A447" s="23">
        <v>2.5000000000000001E-3</v>
      </c>
      <c r="B447" s="23">
        <v>2.5000000000000001E-3</v>
      </c>
      <c r="C447" s="23">
        <v>2.5000000000000001E-3</v>
      </c>
      <c r="D447" s="23">
        <v>2.5000000000000001E-3</v>
      </c>
      <c r="E447" s="23">
        <v>2.5000000000000001E-3</v>
      </c>
      <c r="F447" s="23">
        <v>2.5000000000000001E-3</v>
      </c>
      <c r="G447" s="23">
        <v>2.5000000000000001E-3</v>
      </c>
      <c r="H447" s="23">
        <v>2.5000000000000001E-3</v>
      </c>
      <c r="I447" s="23">
        <v>2.5000000000000001E-3</v>
      </c>
      <c r="J447" s="23">
        <v>2.5000000000000001E-3</v>
      </c>
      <c r="K447" s="23">
        <v>3.0000000000000001E-3</v>
      </c>
      <c r="L447" s="23">
        <v>3.0000000000000001E-3</v>
      </c>
      <c r="M447" s="23">
        <v>3.0000000000000001E-3</v>
      </c>
      <c r="N447" s="23">
        <v>3.0000000000000001E-3</v>
      </c>
      <c r="O447" s="23">
        <v>3.0000000000000001E-3</v>
      </c>
      <c r="P447" s="23">
        <v>3.5000000000000001E-3</v>
      </c>
      <c r="Q447" s="23">
        <v>3.5000000000000001E-3</v>
      </c>
      <c r="R447" s="23">
        <v>3.5000000000000001E-3</v>
      </c>
      <c r="S447" s="23">
        <v>3.5000000000000001E-3</v>
      </c>
      <c r="T447" s="23">
        <v>3.5000000000000001E-3</v>
      </c>
      <c r="U447" s="23">
        <v>4.0000000000000001E-3</v>
      </c>
      <c r="V447" s="23">
        <v>4.0000000000000001E-3</v>
      </c>
      <c r="W447" s="23">
        <v>4.0000000000000001E-3</v>
      </c>
      <c r="X447" s="23">
        <v>4.0000000000000001E-3</v>
      </c>
      <c r="Y447" s="23">
        <v>4.0000000000000001E-3</v>
      </c>
      <c r="Z447" s="23">
        <v>4.4999999999999997E-3</v>
      </c>
      <c r="AA447" s="23">
        <v>4.4999999999999997E-3</v>
      </c>
      <c r="AB447" s="23">
        <v>4.4999999999999997E-3</v>
      </c>
      <c r="AC447" s="23">
        <v>4.4999999999999997E-3</v>
      </c>
      <c r="AD447" s="23">
        <v>4.4999999999999997E-3</v>
      </c>
      <c r="AE447" s="23">
        <v>5.0000000000000001E-3</v>
      </c>
      <c r="AF447" s="23">
        <v>5.0000000000000001E-3</v>
      </c>
      <c r="AG447" s="23">
        <v>5.0000000000000001E-3</v>
      </c>
      <c r="AH447" s="23">
        <v>5.0000000000000001E-3</v>
      </c>
      <c r="AI447" s="23">
        <v>5.0000000000000001E-3</v>
      </c>
      <c r="AJ447" s="23">
        <v>5.4999999999999997E-3</v>
      </c>
      <c r="AK447" s="23">
        <v>5.4999999999999997E-3</v>
      </c>
      <c r="AL447" s="23">
        <v>5.4999999999999997E-3</v>
      </c>
      <c r="AM447" s="23">
        <v>5.4999999999999997E-3</v>
      </c>
      <c r="AN447" s="23">
        <v>5.4999999999999997E-3</v>
      </c>
      <c r="AO447" s="23">
        <v>5.4999999999999997E-3</v>
      </c>
      <c r="AP447" s="23">
        <v>5.4999999999999997E-3</v>
      </c>
      <c r="AQ447" s="23">
        <v>5.4999999999999997E-3</v>
      </c>
      <c r="AR447" s="23">
        <v>5.4999999999999997E-3</v>
      </c>
      <c r="AS447" s="23">
        <v>5.4999999999999997E-3</v>
      </c>
      <c r="AT447" s="23">
        <v>5.4999999999999997E-3</v>
      </c>
      <c r="AU447" s="23">
        <v>5.4999999999999997E-3</v>
      </c>
      <c r="AV447" s="23">
        <v>5.4999999999999997E-3</v>
      </c>
      <c r="AW447" s="23">
        <v>5.4999999999999997E-3</v>
      </c>
      <c r="AX447" s="23">
        <v>5.4999999999999997E-3</v>
      </c>
      <c r="AY447" s="23">
        <v>5.4999999999999997E-3</v>
      </c>
      <c r="AZ447" s="23">
        <v>5.4999999999999997E-3</v>
      </c>
      <c r="BA447" s="23">
        <v>5.4999999999999997E-3</v>
      </c>
      <c r="BB447" s="23">
        <v>5.4999999999999997E-3</v>
      </c>
      <c r="BC447" s="23">
        <v>5.4999999999999997E-3</v>
      </c>
      <c r="BD447" s="23">
        <v>5.4999999999999997E-3</v>
      </c>
    </row>
    <row r="449" spans="1:51" s="461" customFormat="1" x14ac:dyDescent="0.2">
      <c r="A449" s="461" t="s">
        <v>609</v>
      </c>
    </row>
    <row r="450" spans="1:51" s="172" customFormat="1" x14ac:dyDescent="0.2">
      <c r="A450" s="170">
        <v>50</v>
      </c>
      <c r="B450" s="170">
        <v>51</v>
      </c>
      <c r="C450" s="170">
        <v>52</v>
      </c>
      <c r="D450" s="170">
        <v>53</v>
      </c>
      <c r="E450" s="170">
        <v>54</v>
      </c>
      <c r="F450" s="170">
        <v>55</v>
      </c>
      <c r="G450" s="170">
        <v>56</v>
      </c>
      <c r="H450" s="170">
        <v>57</v>
      </c>
      <c r="I450" s="170">
        <v>58</v>
      </c>
      <c r="J450" s="171">
        <v>59</v>
      </c>
      <c r="K450" s="171">
        <v>60</v>
      </c>
      <c r="L450" s="171">
        <v>61</v>
      </c>
      <c r="M450" s="171">
        <v>62</v>
      </c>
      <c r="N450" s="171">
        <v>63</v>
      </c>
      <c r="O450" s="171">
        <v>64</v>
      </c>
      <c r="P450" s="171">
        <v>65</v>
      </c>
      <c r="Q450" s="171">
        <v>66</v>
      </c>
      <c r="R450" s="171">
        <v>67</v>
      </c>
      <c r="S450" s="171">
        <v>68</v>
      </c>
      <c r="T450" s="171">
        <v>69</v>
      </c>
      <c r="U450" s="171">
        <v>70</v>
      </c>
      <c r="V450" s="171">
        <v>71</v>
      </c>
      <c r="W450" s="171">
        <v>72</v>
      </c>
      <c r="X450" s="171">
        <v>73</v>
      </c>
      <c r="Y450" s="171">
        <v>74</v>
      </c>
      <c r="Z450" s="171">
        <v>75</v>
      </c>
      <c r="AA450" s="171">
        <v>76</v>
      </c>
      <c r="AB450" s="171">
        <v>77</v>
      </c>
      <c r="AC450" s="171">
        <v>78</v>
      </c>
      <c r="AD450" s="171">
        <v>79</v>
      </c>
      <c r="AE450" s="171">
        <v>80</v>
      </c>
      <c r="AF450" s="170">
        <v>81</v>
      </c>
      <c r="AG450" s="170">
        <v>82</v>
      </c>
      <c r="AH450" s="170">
        <v>83</v>
      </c>
      <c r="AI450" s="170">
        <v>84</v>
      </c>
      <c r="AJ450" s="170">
        <v>85</v>
      </c>
      <c r="AK450" s="170">
        <v>86</v>
      </c>
      <c r="AL450" s="170">
        <v>87</v>
      </c>
      <c r="AM450" s="170">
        <v>88</v>
      </c>
      <c r="AN450" s="170">
        <v>89</v>
      </c>
      <c r="AO450" s="170">
        <v>90</v>
      </c>
      <c r="AP450" s="170">
        <v>91</v>
      </c>
      <c r="AQ450" s="170">
        <v>92</v>
      </c>
      <c r="AR450" s="170">
        <v>93</v>
      </c>
      <c r="AS450" s="170">
        <v>94</v>
      </c>
      <c r="AT450" s="170">
        <v>95</v>
      </c>
      <c r="AU450" s="170">
        <v>96</v>
      </c>
      <c r="AV450" s="170">
        <v>97</v>
      </c>
      <c r="AW450" s="170">
        <v>98</v>
      </c>
      <c r="AX450" s="170">
        <v>99</v>
      </c>
      <c r="AY450" s="170">
        <v>100</v>
      </c>
    </row>
    <row r="451" spans="1:51" s="155" customFormat="1" x14ac:dyDescent="0.2">
      <c r="A451" s="154"/>
      <c r="B451" s="154"/>
      <c r="C451" s="154"/>
      <c r="D451" s="154"/>
      <c r="E451" s="154"/>
      <c r="F451" s="154">
        <v>4.8000000000000001E-2</v>
      </c>
      <c r="G451" s="154">
        <v>4.8000000000000001E-2</v>
      </c>
      <c r="H451" s="154">
        <v>4.8000000000000001E-2</v>
      </c>
      <c r="I451" s="154">
        <v>4.8000000000000001E-2</v>
      </c>
      <c r="J451" s="154">
        <v>4.8000000000000001E-2</v>
      </c>
      <c r="K451" s="154">
        <v>5.5500000000000001E-2</v>
      </c>
      <c r="L451" s="154">
        <v>5.5500000000000001E-2</v>
      </c>
      <c r="M451" s="154">
        <v>5.5500000000000001E-2</v>
      </c>
      <c r="N451" s="154">
        <v>5.5500000000000001E-2</v>
      </c>
      <c r="O451" s="154">
        <v>5.5500000000000001E-2</v>
      </c>
      <c r="P451" s="154">
        <v>6.0499999999999998E-2</v>
      </c>
      <c r="Q451" s="154">
        <v>6.0499999999999998E-2</v>
      </c>
      <c r="R451" s="154">
        <v>6.0499999999999998E-2</v>
      </c>
      <c r="S451" s="154">
        <v>6.0499999999999998E-2</v>
      </c>
      <c r="T451" s="154">
        <v>6.0499999999999998E-2</v>
      </c>
      <c r="U451" s="154">
        <v>6.6000000000000003E-2</v>
      </c>
      <c r="V451" s="154">
        <v>6.6000000000000003E-2</v>
      </c>
      <c r="W451" s="154">
        <v>6.6000000000000003E-2</v>
      </c>
      <c r="X451" s="154">
        <v>6.6000000000000003E-2</v>
      </c>
      <c r="Y451" s="154">
        <v>6.6000000000000003E-2</v>
      </c>
      <c r="Z451" s="154">
        <v>7.0999999999999994E-2</v>
      </c>
      <c r="AA451" s="154">
        <v>7.0999999999999994E-2</v>
      </c>
      <c r="AB451" s="154">
        <v>7.0999999999999994E-2</v>
      </c>
      <c r="AC451" s="154">
        <v>7.0999999999999994E-2</v>
      </c>
      <c r="AD451" s="154">
        <v>7.0999999999999994E-2</v>
      </c>
      <c r="AE451" s="154">
        <v>7.6999999999999999E-2</v>
      </c>
      <c r="AF451" s="154">
        <v>7.6999999999999999E-2</v>
      </c>
      <c r="AG451" s="154">
        <v>7.6999999999999999E-2</v>
      </c>
      <c r="AH451" s="154">
        <v>7.6999999999999999E-2</v>
      </c>
      <c r="AI451" s="154">
        <v>7.6999999999999999E-2</v>
      </c>
      <c r="AJ451" s="154">
        <v>7.6999999999999999E-2</v>
      </c>
      <c r="AK451" s="154">
        <v>7.6999999999999999E-2</v>
      </c>
      <c r="AL451" s="154">
        <v>7.6999999999999999E-2</v>
      </c>
      <c r="AM451" s="154">
        <v>7.6999999999999999E-2</v>
      </c>
      <c r="AN451" s="154">
        <v>7.6999999999999999E-2</v>
      </c>
      <c r="AO451" s="154">
        <v>7.6999999999999999E-2</v>
      </c>
      <c r="AP451" s="154">
        <v>7.6999999999999999E-2</v>
      </c>
      <c r="AQ451" s="154">
        <v>7.6999999999999999E-2</v>
      </c>
      <c r="AR451" s="154">
        <v>7.6999999999999999E-2</v>
      </c>
      <c r="AS451" s="154">
        <v>7.6999999999999999E-2</v>
      </c>
      <c r="AT451" s="154">
        <v>7.6999999999999999E-2</v>
      </c>
      <c r="AU451" s="154">
        <v>7.6999999999999999E-2</v>
      </c>
      <c r="AV451" s="154">
        <v>7.6999999999999999E-2</v>
      </c>
      <c r="AW451" s="154">
        <v>7.6999999999999999E-2</v>
      </c>
      <c r="AX451" s="154">
        <v>7.6999999999999999E-2</v>
      </c>
      <c r="AY451" s="154">
        <v>7.6999999999999999E-2</v>
      </c>
    </row>
    <row r="453" spans="1:51" s="461" customFormat="1" x14ac:dyDescent="0.2">
      <c r="A453" s="461" t="s">
        <v>608</v>
      </c>
    </row>
    <row r="454" spans="1:51" s="172" customFormat="1" x14ac:dyDescent="0.2">
      <c r="A454" s="170">
        <v>50</v>
      </c>
      <c r="B454" s="170">
        <v>51</v>
      </c>
      <c r="C454" s="170">
        <v>52</v>
      </c>
      <c r="D454" s="170">
        <v>53</v>
      </c>
      <c r="E454" s="170">
        <v>54</v>
      </c>
      <c r="F454" s="170">
        <v>55</v>
      </c>
      <c r="G454" s="170">
        <v>56</v>
      </c>
      <c r="H454" s="170">
        <v>57</v>
      </c>
      <c r="I454" s="170">
        <v>58</v>
      </c>
      <c r="J454" s="171">
        <v>59</v>
      </c>
      <c r="K454" s="171">
        <v>60</v>
      </c>
      <c r="L454" s="171">
        <v>61</v>
      </c>
      <c r="M454" s="171">
        <v>62</v>
      </c>
      <c r="N454" s="171">
        <v>63</v>
      </c>
      <c r="O454" s="171">
        <v>64</v>
      </c>
      <c r="P454" s="171">
        <v>65</v>
      </c>
      <c r="Q454" s="171">
        <v>66</v>
      </c>
      <c r="R454" s="171">
        <v>67</v>
      </c>
      <c r="S454" s="171">
        <v>68</v>
      </c>
      <c r="T454" s="171">
        <v>69</v>
      </c>
      <c r="U454" s="171">
        <v>70</v>
      </c>
      <c r="V454" s="171">
        <v>71</v>
      </c>
      <c r="W454" s="171">
        <v>72</v>
      </c>
      <c r="X454" s="171">
        <v>73</v>
      </c>
      <c r="Y454" s="171">
        <v>74</v>
      </c>
      <c r="Z454" s="171">
        <v>75</v>
      </c>
      <c r="AA454" s="171">
        <v>76</v>
      </c>
      <c r="AB454" s="171">
        <v>77</v>
      </c>
      <c r="AC454" s="171">
        <v>78</v>
      </c>
      <c r="AD454" s="171">
        <v>79</v>
      </c>
      <c r="AE454" s="171">
        <v>80</v>
      </c>
      <c r="AF454" s="170">
        <v>81</v>
      </c>
      <c r="AG454" s="170">
        <v>82</v>
      </c>
      <c r="AH454" s="170">
        <v>83</v>
      </c>
      <c r="AI454" s="170">
        <v>84</v>
      </c>
      <c r="AJ454" s="170">
        <v>85</v>
      </c>
      <c r="AK454" s="170">
        <v>86</v>
      </c>
      <c r="AL454" s="170">
        <v>87</v>
      </c>
      <c r="AM454" s="170">
        <v>88</v>
      </c>
      <c r="AN454" s="170">
        <v>89</v>
      </c>
      <c r="AO454" s="170">
        <v>90</v>
      </c>
      <c r="AP454" s="170">
        <v>91</v>
      </c>
      <c r="AQ454" s="170">
        <v>92</v>
      </c>
      <c r="AR454" s="170">
        <v>93</v>
      </c>
      <c r="AS454" s="170">
        <v>94</v>
      </c>
      <c r="AT454" s="170">
        <v>95</v>
      </c>
      <c r="AU454" s="170">
        <v>96</v>
      </c>
      <c r="AV454" s="170">
        <v>97</v>
      </c>
      <c r="AW454" s="170">
        <v>98</v>
      </c>
      <c r="AX454" s="170">
        <v>99</v>
      </c>
      <c r="AY454" s="170">
        <v>100</v>
      </c>
    </row>
    <row r="455" spans="1:51" s="155" customFormat="1" x14ac:dyDescent="0.2">
      <c r="A455" s="154">
        <v>4.2000000000000003E-2</v>
      </c>
      <c r="B455" s="154">
        <v>4.3499999999999997E-2</v>
      </c>
      <c r="C455" s="154">
        <v>4.4999999999999998E-2</v>
      </c>
      <c r="D455" s="154">
        <v>4.65E-2</v>
      </c>
      <c r="E455" s="154">
        <v>4.8000000000000001E-2</v>
      </c>
      <c r="F455" s="154">
        <v>4.8000000000000001E-2</v>
      </c>
      <c r="G455" s="154">
        <v>4.8000000000000001E-2</v>
      </c>
      <c r="H455" s="154">
        <v>4.8000000000000001E-2</v>
      </c>
      <c r="I455" s="154">
        <v>4.8000000000000001E-2</v>
      </c>
      <c r="J455" s="154">
        <v>4.8000000000000001E-2</v>
      </c>
      <c r="K455" s="154">
        <v>5.5500000000000001E-2</v>
      </c>
      <c r="L455" s="154">
        <v>5.5500000000000001E-2</v>
      </c>
      <c r="M455" s="154">
        <v>5.5500000000000001E-2</v>
      </c>
      <c r="N455" s="154">
        <v>5.5500000000000001E-2</v>
      </c>
      <c r="O455" s="154">
        <v>5.5500000000000001E-2</v>
      </c>
      <c r="P455" s="154">
        <v>6.0499999999999998E-2</v>
      </c>
      <c r="Q455" s="154">
        <v>6.0499999999999998E-2</v>
      </c>
      <c r="R455" s="154">
        <v>6.0499999999999998E-2</v>
      </c>
      <c r="S455" s="154">
        <v>6.0499999999999998E-2</v>
      </c>
      <c r="T455" s="154">
        <v>6.0499999999999998E-2</v>
      </c>
      <c r="U455" s="154">
        <v>6.6000000000000003E-2</v>
      </c>
      <c r="V455" s="154">
        <v>6.6000000000000003E-2</v>
      </c>
      <c r="W455" s="154">
        <v>6.6000000000000003E-2</v>
      </c>
      <c r="X455" s="154">
        <v>6.6000000000000003E-2</v>
      </c>
      <c r="Y455" s="154">
        <v>6.6000000000000003E-2</v>
      </c>
      <c r="Z455" s="154">
        <v>7.0999999999999994E-2</v>
      </c>
      <c r="AA455" s="154">
        <v>7.0999999999999994E-2</v>
      </c>
      <c r="AB455" s="154">
        <v>7.0999999999999994E-2</v>
      </c>
      <c r="AC455" s="154">
        <v>7.0999999999999994E-2</v>
      </c>
      <c r="AD455" s="154">
        <v>7.0999999999999994E-2</v>
      </c>
      <c r="AE455" s="154">
        <v>7.6999999999999999E-2</v>
      </c>
      <c r="AF455" s="154">
        <v>7.6999999999999999E-2</v>
      </c>
      <c r="AG455" s="154">
        <v>7.6999999999999999E-2</v>
      </c>
      <c r="AH455" s="154">
        <v>7.6999999999999999E-2</v>
      </c>
      <c r="AI455" s="154">
        <v>7.6999999999999999E-2</v>
      </c>
      <c r="AJ455" s="154">
        <v>7.6999999999999999E-2</v>
      </c>
      <c r="AK455" s="154">
        <v>7.6999999999999999E-2</v>
      </c>
      <c r="AL455" s="154">
        <v>7.6999999999999999E-2</v>
      </c>
      <c r="AM455" s="154">
        <v>7.6999999999999999E-2</v>
      </c>
      <c r="AN455" s="154">
        <v>7.6999999999999999E-2</v>
      </c>
      <c r="AO455" s="154">
        <v>7.6999999999999999E-2</v>
      </c>
      <c r="AP455" s="154">
        <v>7.6999999999999999E-2</v>
      </c>
      <c r="AQ455" s="154">
        <v>7.6999999999999999E-2</v>
      </c>
      <c r="AR455" s="154">
        <v>7.6999999999999999E-2</v>
      </c>
      <c r="AS455" s="154">
        <v>7.6999999999999999E-2</v>
      </c>
      <c r="AT455" s="154">
        <v>7.6999999999999999E-2</v>
      </c>
      <c r="AU455" s="154">
        <v>7.6999999999999999E-2</v>
      </c>
      <c r="AV455" s="154">
        <v>7.6999999999999999E-2</v>
      </c>
      <c r="AW455" s="154">
        <v>7.6999999999999999E-2</v>
      </c>
      <c r="AX455" s="154">
        <v>7.6999999999999999E-2</v>
      </c>
      <c r="AY455" s="154">
        <v>7.6999999999999999E-2</v>
      </c>
    </row>
  </sheetData>
  <sheetProtection selectLockedCells="1"/>
  <customSheetViews>
    <customSheetView guid="{5E828B17-05C0-40DC-989A-7B2FEB2E04BA}" showRuler="0" topLeftCell="A40">
      <selection activeCell="F4" sqref="F4"/>
      <pageMargins left="0.75" right="0.75" top="1" bottom="1" header="0.5" footer="0.5"/>
      <pageSetup orientation="portrait" verticalDpi="1200" r:id="rId1"/>
      <headerFooter alignWithMargins="0"/>
    </customSheetView>
  </customSheetViews>
  <mergeCells count="27">
    <mergeCell ref="A453:XFD453"/>
    <mergeCell ref="A329:XFD329"/>
    <mergeCell ref="A387:XFD387"/>
    <mergeCell ref="A333:XFD333"/>
    <mergeCell ref="A313:XFD313"/>
    <mergeCell ref="A379:XFD379"/>
    <mergeCell ref="A383:XFD383"/>
    <mergeCell ref="A375:XFD375"/>
    <mergeCell ref="A355:XFD355"/>
    <mergeCell ref="A359:XFD359"/>
    <mergeCell ref="A349:XFD349"/>
    <mergeCell ref="A449:XFD449"/>
    <mergeCell ref="A391:XFD391"/>
    <mergeCell ref="A1:Y1"/>
    <mergeCell ref="A281:XFD281"/>
    <mergeCell ref="A285:XFD285"/>
    <mergeCell ref="A277:XFD277"/>
    <mergeCell ref="A273:XFD273"/>
    <mergeCell ref="A265:XFD265"/>
    <mergeCell ref="A269:XFD269"/>
    <mergeCell ref="A317:XFD317"/>
    <mergeCell ref="A345:XFD345"/>
    <mergeCell ref="A309:XFD309"/>
    <mergeCell ref="A301:XFD301"/>
    <mergeCell ref="A305:XFD305"/>
    <mergeCell ref="A337:XFD337"/>
    <mergeCell ref="A341:XFD341"/>
  </mergeCells>
  <phoneticPr fontId="4" type="noConversion"/>
  <pageMargins left="0.75" right="0.75" top="1" bottom="1" header="0.5" footer="0.5"/>
  <pageSetup orientation="portrait" verticalDpi="12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CB456"/>
  <sheetViews>
    <sheetView showRuler="0" topLeftCell="A394" zoomScaleNormal="100" workbookViewId="0">
      <selection activeCell="A376" sqref="A376:XFD377"/>
    </sheetView>
  </sheetViews>
  <sheetFormatPr defaultColWidth="9.42578125" defaultRowHeight="12.75" x14ac:dyDescent="0.2"/>
  <cols>
    <col min="1" max="30" width="9.42578125" customWidth="1"/>
    <col min="31" max="48" width="11.42578125" bestFit="1" customWidth="1"/>
    <col min="49" max="56" width="9.42578125" customWidth="1"/>
  </cols>
  <sheetData>
    <row r="1" spans="1:47" s="149" customFormat="1" ht="20.25" x14ac:dyDescent="0.2">
      <c r="A1" s="462" t="s">
        <v>33</v>
      </c>
      <c r="B1" s="462"/>
      <c r="C1" s="462"/>
      <c r="D1" s="462"/>
      <c r="E1" s="462"/>
      <c r="F1" s="462"/>
      <c r="G1" s="462"/>
      <c r="H1" s="462"/>
      <c r="I1" s="462"/>
      <c r="J1" s="462"/>
      <c r="K1" s="462"/>
      <c r="L1" s="462"/>
      <c r="M1" s="462"/>
      <c r="N1" s="462"/>
      <c r="O1" s="462"/>
      <c r="P1" s="462"/>
      <c r="Q1" s="462"/>
      <c r="R1" s="462"/>
      <c r="S1" s="462"/>
      <c r="T1" s="462"/>
      <c r="U1" s="462"/>
      <c r="V1" s="462"/>
      <c r="W1" s="462"/>
      <c r="X1" s="462"/>
      <c r="Y1" s="462"/>
    </row>
    <row r="2" spans="1:47" s="50" customFormat="1" ht="20.25" x14ac:dyDescent="0.2"/>
    <row r="3" spans="1:47" s="24" customFormat="1" x14ac:dyDescent="0.2">
      <c r="A3" s="24" t="s">
        <v>406</v>
      </c>
    </row>
    <row r="4" spans="1:47" x14ac:dyDescent="0.2">
      <c r="A4" s="22">
        <v>55</v>
      </c>
      <c r="B4" s="22">
        <v>56</v>
      </c>
      <c r="C4" s="22">
        <v>57</v>
      </c>
      <c r="D4" s="22">
        <v>58</v>
      </c>
      <c r="E4" s="22">
        <v>59</v>
      </c>
      <c r="F4" s="22">
        <v>60</v>
      </c>
      <c r="G4" s="22">
        <v>61</v>
      </c>
      <c r="H4" s="22">
        <v>62</v>
      </c>
      <c r="I4" s="22">
        <v>63</v>
      </c>
      <c r="J4" s="22">
        <v>64</v>
      </c>
      <c r="K4" s="22">
        <v>65</v>
      </c>
      <c r="L4" s="22">
        <v>66</v>
      </c>
      <c r="M4" s="22">
        <v>67</v>
      </c>
      <c r="N4" s="22">
        <v>68</v>
      </c>
      <c r="O4" s="22">
        <v>69</v>
      </c>
      <c r="P4" s="22">
        <v>70</v>
      </c>
      <c r="Q4" s="22">
        <v>71</v>
      </c>
      <c r="R4" s="22">
        <v>72</v>
      </c>
      <c r="S4" s="22">
        <v>73</v>
      </c>
      <c r="T4" s="22">
        <v>74</v>
      </c>
      <c r="U4" s="22">
        <v>75</v>
      </c>
      <c r="V4" s="22">
        <v>76</v>
      </c>
      <c r="W4" s="22">
        <v>77</v>
      </c>
      <c r="X4" s="22">
        <v>78</v>
      </c>
      <c r="Y4" s="22">
        <v>79</v>
      </c>
      <c r="Z4" s="22">
        <v>80</v>
      </c>
      <c r="AA4" s="22">
        <v>81</v>
      </c>
      <c r="AB4" s="22">
        <v>82</v>
      </c>
      <c r="AC4" s="22">
        <v>83</v>
      </c>
      <c r="AD4" s="22">
        <v>84</v>
      </c>
      <c r="AE4" s="22">
        <v>85</v>
      </c>
      <c r="AF4" s="22">
        <v>86</v>
      </c>
      <c r="AG4" s="22">
        <v>87</v>
      </c>
      <c r="AH4" s="22">
        <v>88</v>
      </c>
      <c r="AI4" s="22">
        <v>89</v>
      </c>
      <c r="AJ4" s="22">
        <v>90</v>
      </c>
      <c r="AK4" s="22">
        <v>91</v>
      </c>
      <c r="AL4" s="22">
        <v>92</v>
      </c>
      <c r="AM4" s="22">
        <v>93</v>
      </c>
      <c r="AN4" s="22">
        <v>94</v>
      </c>
      <c r="AO4" s="22">
        <v>95</v>
      </c>
      <c r="AP4" s="22">
        <v>96</v>
      </c>
      <c r="AQ4" s="22">
        <v>97</v>
      </c>
      <c r="AR4" s="22">
        <v>98</v>
      </c>
      <c r="AS4" s="22">
        <v>99</v>
      </c>
      <c r="AT4" s="22">
        <v>100</v>
      </c>
      <c r="AU4" s="22"/>
    </row>
    <row r="5" spans="1:47" x14ac:dyDescent="0.2">
      <c r="A5" s="23">
        <v>0</v>
      </c>
      <c r="B5" s="23">
        <v>0</v>
      </c>
      <c r="C5" s="23">
        <v>0</v>
      </c>
      <c r="D5" s="23">
        <v>0</v>
      </c>
      <c r="E5" s="23">
        <v>4.4999999999999998E-2</v>
      </c>
      <c r="F5" s="23">
        <v>4.4999999999999998E-2</v>
      </c>
      <c r="G5" s="23">
        <v>4.4999999999999998E-2</v>
      </c>
      <c r="H5" s="23">
        <v>4.4999999999999998E-2</v>
      </c>
      <c r="I5" s="23">
        <v>4.4999999999999998E-2</v>
      </c>
      <c r="J5" s="23">
        <v>4.4999999999999998E-2</v>
      </c>
      <c r="K5" s="23">
        <v>5.8999999999999997E-2</v>
      </c>
      <c r="L5" s="23">
        <v>5.8999999999999997E-2</v>
      </c>
      <c r="M5" s="23">
        <v>5.8999999999999997E-2</v>
      </c>
      <c r="N5" s="23">
        <v>5.8999999999999997E-2</v>
      </c>
      <c r="O5" s="23">
        <v>5.8999999999999997E-2</v>
      </c>
      <c r="P5" s="23">
        <v>6.0999999999999999E-2</v>
      </c>
      <c r="Q5" s="23">
        <v>6.0999999999999999E-2</v>
      </c>
      <c r="R5" s="23">
        <v>6.0999999999999999E-2</v>
      </c>
      <c r="S5" s="23">
        <v>6.0999999999999999E-2</v>
      </c>
      <c r="T5" s="23">
        <v>6.0999999999999999E-2</v>
      </c>
      <c r="U5" s="23">
        <v>6.3E-2</v>
      </c>
      <c r="V5" s="23">
        <v>6.3E-2</v>
      </c>
      <c r="W5" s="23">
        <v>6.3E-2</v>
      </c>
      <c r="X5" s="23">
        <v>6.3E-2</v>
      </c>
      <c r="Y5" s="23">
        <v>6.3E-2</v>
      </c>
      <c r="Z5" s="23">
        <v>6.4500000000000002E-2</v>
      </c>
      <c r="AA5" s="23">
        <v>6.4500000000000002E-2</v>
      </c>
      <c r="AB5" s="23">
        <v>6.4500000000000002E-2</v>
      </c>
      <c r="AC5" s="23">
        <v>6.4500000000000002E-2</v>
      </c>
      <c r="AD5" s="23">
        <v>6.4500000000000002E-2</v>
      </c>
      <c r="AE5" s="23">
        <v>6.4500000000000002E-2</v>
      </c>
      <c r="AF5" s="23">
        <v>6.4500000000000002E-2</v>
      </c>
      <c r="AG5" s="23">
        <v>6.4500000000000002E-2</v>
      </c>
      <c r="AH5" s="23">
        <v>6.4500000000000002E-2</v>
      </c>
      <c r="AI5" s="23">
        <v>6.4500000000000002E-2</v>
      </c>
      <c r="AJ5" s="23">
        <v>6.4500000000000002E-2</v>
      </c>
      <c r="AK5" s="23">
        <v>6.4500000000000002E-2</v>
      </c>
      <c r="AL5" s="23">
        <v>6.4500000000000002E-2</v>
      </c>
      <c r="AM5" s="23">
        <v>6.4500000000000002E-2</v>
      </c>
      <c r="AN5" s="23">
        <v>6.4500000000000002E-2</v>
      </c>
      <c r="AO5" s="23">
        <v>6.4500000000000002E-2</v>
      </c>
      <c r="AP5" s="23">
        <v>6.4500000000000002E-2</v>
      </c>
      <c r="AQ5" s="23">
        <v>6.4500000000000002E-2</v>
      </c>
      <c r="AR5" s="23">
        <v>6.4500000000000002E-2</v>
      </c>
      <c r="AS5" s="23">
        <v>6.4500000000000002E-2</v>
      </c>
      <c r="AT5" s="23">
        <v>6.4500000000000002E-2</v>
      </c>
      <c r="AU5" s="23"/>
    </row>
    <row r="6" spans="1:47" s="28" customFormat="1" x14ac:dyDescent="0.2">
      <c r="A6" s="29"/>
      <c r="B6" s="29"/>
      <c r="C6" s="29"/>
      <c r="D6" s="29"/>
      <c r="E6" s="29"/>
    </row>
    <row r="7" spans="1:47" s="24" customFormat="1" x14ac:dyDescent="0.2">
      <c r="A7" s="24" t="s">
        <v>405</v>
      </c>
    </row>
    <row r="8" spans="1:47" x14ac:dyDescent="0.2">
      <c r="A8" s="22">
        <v>55</v>
      </c>
      <c r="B8" s="22">
        <v>56</v>
      </c>
      <c r="C8" s="22">
        <v>57</v>
      </c>
      <c r="D8" s="22">
        <v>58</v>
      </c>
      <c r="E8" s="22">
        <v>59</v>
      </c>
      <c r="F8" s="22">
        <v>60</v>
      </c>
      <c r="G8" s="22">
        <v>61</v>
      </c>
      <c r="H8" s="22">
        <v>62</v>
      </c>
      <c r="I8" s="22">
        <v>63</v>
      </c>
      <c r="J8" s="22">
        <v>64</v>
      </c>
      <c r="K8" s="22">
        <v>65</v>
      </c>
      <c r="L8" s="22">
        <v>66</v>
      </c>
      <c r="M8" s="22">
        <v>67</v>
      </c>
      <c r="N8" s="22">
        <v>68</v>
      </c>
      <c r="O8" s="22">
        <v>69</v>
      </c>
      <c r="P8" s="22">
        <v>70</v>
      </c>
      <c r="Q8" s="22">
        <v>71</v>
      </c>
      <c r="R8" s="22">
        <v>72</v>
      </c>
      <c r="S8" s="22">
        <v>73</v>
      </c>
      <c r="T8" s="22">
        <v>74</v>
      </c>
      <c r="U8" s="22">
        <v>75</v>
      </c>
      <c r="V8" s="22">
        <v>76</v>
      </c>
      <c r="W8" s="22">
        <v>77</v>
      </c>
      <c r="X8" s="22">
        <v>78</v>
      </c>
      <c r="Y8" s="22">
        <v>79</v>
      </c>
      <c r="Z8" s="22">
        <v>80</v>
      </c>
      <c r="AA8" s="22">
        <v>81</v>
      </c>
      <c r="AB8" s="22">
        <v>82</v>
      </c>
      <c r="AC8" s="22">
        <v>83</v>
      </c>
      <c r="AD8" s="22">
        <v>84</v>
      </c>
      <c r="AE8" s="22">
        <v>85</v>
      </c>
      <c r="AF8" s="22">
        <v>86</v>
      </c>
      <c r="AG8" s="22">
        <v>87</v>
      </c>
      <c r="AH8" s="22">
        <v>88</v>
      </c>
      <c r="AI8" s="22">
        <v>89</v>
      </c>
      <c r="AJ8" s="22">
        <v>90</v>
      </c>
      <c r="AK8" s="22">
        <v>91</v>
      </c>
      <c r="AL8" s="22">
        <v>92</v>
      </c>
      <c r="AM8" s="22">
        <v>93</v>
      </c>
      <c r="AN8" s="22">
        <v>94</v>
      </c>
      <c r="AO8" s="22">
        <v>95</v>
      </c>
      <c r="AP8" s="22">
        <v>96</v>
      </c>
      <c r="AQ8" s="22">
        <v>97</v>
      </c>
      <c r="AR8" s="22">
        <v>98</v>
      </c>
      <c r="AS8" s="22">
        <v>99</v>
      </c>
      <c r="AT8" s="22">
        <v>100</v>
      </c>
      <c r="AU8" s="22"/>
    </row>
    <row r="9" spans="1:47" x14ac:dyDescent="0.2">
      <c r="A9" s="23">
        <v>0</v>
      </c>
      <c r="B9" s="23">
        <v>0</v>
      </c>
      <c r="C9" s="23">
        <v>0</v>
      </c>
      <c r="D9" s="23">
        <v>0</v>
      </c>
      <c r="E9" s="23">
        <v>4.2500000000000003E-2</v>
      </c>
      <c r="F9" s="23">
        <v>4.2500000000000003E-2</v>
      </c>
      <c r="G9" s="23">
        <v>4.2500000000000003E-2</v>
      </c>
      <c r="H9" s="23">
        <v>4.2500000000000003E-2</v>
      </c>
      <c r="I9" s="23">
        <v>4.2500000000000003E-2</v>
      </c>
      <c r="J9" s="23">
        <v>4.2500000000000003E-2</v>
      </c>
      <c r="K9" s="23">
        <v>5.6000000000000001E-2</v>
      </c>
      <c r="L9" s="23">
        <v>5.6000000000000001E-2</v>
      </c>
      <c r="M9" s="23">
        <v>5.6000000000000001E-2</v>
      </c>
      <c r="N9" s="23">
        <v>5.6000000000000001E-2</v>
      </c>
      <c r="O9" s="23">
        <v>5.6000000000000001E-2</v>
      </c>
      <c r="P9" s="23">
        <v>5.8000000000000003E-2</v>
      </c>
      <c r="Q9" s="23">
        <v>5.8000000000000003E-2</v>
      </c>
      <c r="R9" s="23">
        <v>5.8000000000000003E-2</v>
      </c>
      <c r="S9" s="23">
        <v>5.8000000000000003E-2</v>
      </c>
      <c r="T9" s="23">
        <v>5.8000000000000003E-2</v>
      </c>
      <c r="U9" s="23">
        <v>0.06</v>
      </c>
      <c r="V9" s="23">
        <v>0.06</v>
      </c>
      <c r="W9" s="23">
        <v>0.06</v>
      </c>
      <c r="X9" s="23">
        <v>0.06</v>
      </c>
      <c r="Y9" s="23">
        <v>0.06</v>
      </c>
      <c r="Z9" s="23">
        <v>6.0999999999999999E-2</v>
      </c>
      <c r="AA9" s="23">
        <v>6.0999999999999999E-2</v>
      </c>
      <c r="AB9" s="23">
        <v>6.0999999999999999E-2</v>
      </c>
      <c r="AC9" s="23">
        <v>6.0999999999999999E-2</v>
      </c>
      <c r="AD9" s="23">
        <v>6.0999999999999999E-2</v>
      </c>
      <c r="AE9" s="23">
        <v>6.0999999999999999E-2</v>
      </c>
      <c r="AF9" s="23">
        <v>6.0999999999999999E-2</v>
      </c>
      <c r="AG9" s="23">
        <v>6.0999999999999999E-2</v>
      </c>
      <c r="AH9" s="23">
        <v>6.0999999999999999E-2</v>
      </c>
      <c r="AI9" s="23">
        <v>6.0999999999999999E-2</v>
      </c>
      <c r="AJ9" s="23">
        <v>6.0999999999999999E-2</v>
      </c>
      <c r="AK9" s="23">
        <v>6.0999999999999999E-2</v>
      </c>
      <c r="AL9" s="23">
        <v>6.0999999999999999E-2</v>
      </c>
      <c r="AM9" s="23">
        <v>6.0999999999999999E-2</v>
      </c>
      <c r="AN9" s="23">
        <v>6.0999999999999999E-2</v>
      </c>
      <c r="AO9" s="23">
        <v>6.0999999999999999E-2</v>
      </c>
      <c r="AP9" s="23">
        <v>6.0999999999999999E-2</v>
      </c>
      <c r="AQ9" s="23">
        <v>6.0999999999999999E-2</v>
      </c>
      <c r="AR9" s="23">
        <v>6.0999999999999999E-2</v>
      </c>
      <c r="AS9" s="23">
        <v>6.0999999999999999E-2</v>
      </c>
      <c r="AT9" s="23">
        <v>6.0999999999999999E-2</v>
      </c>
      <c r="AU9" s="23"/>
    </row>
    <row r="10" spans="1:47" s="28" customFormat="1" x14ac:dyDescent="0.2">
      <c r="A10" s="29"/>
      <c r="B10" s="29"/>
      <c r="C10" s="29"/>
      <c r="D10" s="29"/>
    </row>
    <row r="11" spans="1:47" s="24" customFormat="1" x14ac:dyDescent="0.2">
      <c r="A11" s="24" t="s">
        <v>407</v>
      </c>
    </row>
    <row r="12" spans="1:47" x14ac:dyDescent="0.2">
      <c r="A12" s="22">
        <v>55</v>
      </c>
      <c r="B12" s="22">
        <v>56</v>
      </c>
      <c r="C12" s="22">
        <v>57</v>
      </c>
      <c r="D12" s="22">
        <v>58</v>
      </c>
      <c r="E12" s="22">
        <v>59</v>
      </c>
      <c r="F12" s="22">
        <v>60</v>
      </c>
      <c r="G12" s="22">
        <v>61</v>
      </c>
      <c r="H12" s="22">
        <v>62</v>
      </c>
      <c r="I12" s="22">
        <v>63</v>
      </c>
      <c r="J12" s="22">
        <v>64</v>
      </c>
      <c r="K12" s="22">
        <v>65</v>
      </c>
      <c r="L12" s="22">
        <v>66</v>
      </c>
      <c r="M12" s="22">
        <v>67</v>
      </c>
      <c r="N12" s="22">
        <v>68</v>
      </c>
      <c r="O12" s="22">
        <v>69</v>
      </c>
      <c r="P12" s="22">
        <v>70</v>
      </c>
      <c r="Q12" s="22">
        <v>71</v>
      </c>
      <c r="R12" s="22">
        <v>72</v>
      </c>
      <c r="S12" s="22">
        <v>73</v>
      </c>
      <c r="T12" s="22">
        <v>74</v>
      </c>
      <c r="U12" s="22">
        <v>75</v>
      </c>
      <c r="V12" s="22">
        <v>76</v>
      </c>
      <c r="W12" s="22">
        <v>77</v>
      </c>
      <c r="X12" s="22">
        <v>78</v>
      </c>
      <c r="Y12" s="22">
        <v>79</v>
      </c>
      <c r="Z12" s="22">
        <v>80</v>
      </c>
      <c r="AA12" s="22">
        <v>81</v>
      </c>
      <c r="AB12" s="22">
        <v>82</v>
      </c>
      <c r="AC12" s="22">
        <v>83</v>
      </c>
      <c r="AD12" s="22">
        <v>84</v>
      </c>
      <c r="AE12" s="22">
        <v>85</v>
      </c>
      <c r="AF12" s="22">
        <v>86</v>
      </c>
      <c r="AG12" s="22">
        <v>87</v>
      </c>
      <c r="AH12" s="22">
        <v>88</v>
      </c>
      <c r="AI12" s="22">
        <v>89</v>
      </c>
      <c r="AJ12" s="22">
        <v>90</v>
      </c>
      <c r="AK12" s="22">
        <v>91</v>
      </c>
      <c r="AL12" s="22">
        <v>92</v>
      </c>
      <c r="AM12" s="22">
        <v>93</v>
      </c>
      <c r="AN12" s="22">
        <v>94</v>
      </c>
      <c r="AO12" s="22">
        <v>95</v>
      </c>
      <c r="AP12" s="22">
        <v>96</v>
      </c>
      <c r="AQ12" s="22">
        <v>97</v>
      </c>
      <c r="AR12" s="22">
        <v>98</v>
      </c>
      <c r="AS12" s="22">
        <v>99</v>
      </c>
      <c r="AT12" s="22">
        <v>100</v>
      </c>
      <c r="AU12" s="22"/>
    </row>
    <row r="13" spans="1:47" x14ac:dyDescent="0.2">
      <c r="A13" s="23">
        <v>0</v>
      </c>
      <c r="B13" s="23">
        <v>0</v>
      </c>
      <c r="C13" s="23">
        <v>0</v>
      </c>
      <c r="D13" s="23">
        <v>0</v>
      </c>
      <c r="E13" s="23">
        <v>5.3999999999999999E-2</v>
      </c>
      <c r="F13" s="23">
        <v>5.3999999999999999E-2</v>
      </c>
      <c r="G13" s="23">
        <v>5.3999999999999999E-2</v>
      </c>
      <c r="H13" s="23">
        <v>5.3999999999999999E-2</v>
      </c>
      <c r="I13" s="23">
        <v>5.3999999999999999E-2</v>
      </c>
      <c r="J13" s="23">
        <v>5.3999999999999999E-2</v>
      </c>
      <c r="K13" s="23">
        <v>7.0999999999999994E-2</v>
      </c>
      <c r="L13" s="23">
        <v>7.0999999999999994E-2</v>
      </c>
      <c r="M13" s="23">
        <v>7.0999999999999994E-2</v>
      </c>
      <c r="N13" s="23">
        <v>7.0999999999999994E-2</v>
      </c>
      <c r="O13" s="23">
        <v>7.0999999999999994E-2</v>
      </c>
      <c r="P13" s="23">
        <v>7.3999999999999996E-2</v>
      </c>
      <c r="Q13" s="23">
        <v>7.3999999999999996E-2</v>
      </c>
      <c r="R13" s="23">
        <v>7.3999999999999996E-2</v>
      </c>
      <c r="S13" s="23">
        <v>7.3999999999999996E-2</v>
      </c>
      <c r="T13" s="23">
        <v>7.3999999999999996E-2</v>
      </c>
      <c r="U13" s="23">
        <v>7.4999999999999997E-2</v>
      </c>
      <c r="V13" s="23">
        <v>7.4999999999999997E-2</v>
      </c>
      <c r="W13" s="23">
        <v>7.4999999999999997E-2</v>
      </c>
      <c r="X13" s="23">
        <v>7.4999999999999997E-2</v>
      </c>
      <c r="Y13" s="23">
        <v>7.4999999999999997E-2</v>
      </c>
      <c r="Z13" s="23">
        <v>7.5999999999999998E-2</v>
      </c>
      <c r="AA13" s="23">
        <v>7.5999999999999998E-2</v>
      </c>
      <c r="AB13" s="23">
        <v>7.5999999999999998E-2</v>
      </c>
      <c r="AC13" s="23">
        <v>7.5999999999999998E-2</v>
      </c>
      <c r="AD13" s="23">
        <v>7.5999999999999998E-2</v>
      </c>
      <c r="AE13" s="23">
        <v>7.5999999999999998E-2</v>
      </c>
      <c r="AF13" s="23">
        <v>7.5999999999999998E-2</v>
      </c>
      <c r="AG13" s="23">
        <v>7.5999999999999998E-2</v>
      </c>
      <c r="AH13" s="23">
        <v>7.5999999999999998E-2</v>
      </c>
      <c r="AI13" s="23">
        <v>7.5999999999999998E-2</v>
      </c>
      <c r="AJ13" s="23">
        <v>7.5999999999999998E-2</v>
      </c>
      <c r="AK13" s="23">
        <v>7.5999999999999998E-2</v>
      </c>
      <c r="AL13" s="23">
        <v>7.5999999999999998E-2</v>
      </c>
      <c r="AM13" s="23">
        <v>7.5999999999999998E-2</v>
      </c>
      <c r="AN13" s="23">
        <v>7.5999999999999998E-2</v>
      </c>
      <c r="AO13" s="23">
        <v>7.5999999999999998E-2</v>
      </c>
      <c r="AP13" s="23">
        <v>7.5999999999999998E-2</v>
      </c>
      <c r="AQ13" s="23">
        <v>7.5999999999999998E-2</v>
      </c>
      <c r="AR13" s="23">
        <v>7.5999999999999998E-2</v>
      </c>
      <c r="AS13" s="23">
        <v>7.5999999999999998E-2</v>
      </c>
      <c r="AT13" s="23">
        <v>7.5999999999999998E-2</v>
      </c>
      <c r="AU13" s="23"/>
    </row>
    <row r="14" spans="1:47" s="28" customFormat="1" x14ac:dyDescent="0.2">
      <c r="A14" s="29"/>
      <c r="B14" s="29"/>
      <c r="C14" s="29"/>
      <c r="D14" s="29"/>
      <c r="E14" s="29"/>
    </row>
    <row r="15" spans="1:47" s="24" customFormat="1" x14ac:dyDescent="0.2">
      <c r="A15" s="24" t="s">
        <v>408</v>
      </c>
    </row>
    <row r="16" spans="1:47" x14ac:dyDescent="0.2">
      <c r="A16" s="22">
        <v>55</v>
      </c>
      <c r="B16" s="22">
        <v>56</v>
      </c>
      <c r="C16" s="22">
        <v>57</v>
      </c>
      <c r="D16" s="22">
        <v>58</v>
      </c>
      <c r="E16" s="22">
        <v>59</v>
      </c>
      <c r="F16" s="22">
        <v>60</v>
      </c>
      <c r="G16" s="22">
        <v>61</v>
      </c>
      <c r="H16" s="22">
        <v>62</v>
      </c>
      <c r="I16" s="22">
        <v>63</v>
      </c>
      <c r="J16" s="22">
        <v>64</v>
      </c>
      <c r="K16" s="22">
        <v>65</v>
      </c>
      <c r="L16" s="22">
        <v>66</v>
      </c>
      <c r="M16" s="22">
        <v>67</v>
      </c>
      <c r="N16" s="22">
        <v>68</v>
      </c>
      <c r="O16" s="22">
        <v>69</v>
      </c>
      <c r="P16" s="22">
        <v>70</v>
      </c>
      <c r="Q16" s="22">
        <v>71</v>
      </c>
      <c r="R16" s="22">
        <v>72</v>
      </c>
      <c r="S16" s="22">
        <v>73</v>
      </c>
      <c r="T16" s="22">
        <v>74</v>
      </c>
      <c r="U16" s="22">
        <v>75</v>
      </c>
      <c r="V16" s="22">
        <v>76</v>
      </c>
      <c r="W16" s="22">
        <v>77</v>
      </c>
      <c r="X16" s="22">
        <v>78</v>
      </c>
      <c r="Y16" s="22">
        <v>79</v>
      </c>
      <c r="Z16" s="22">
        <v>80</v>
      </c>
      <c r="AA16" s="22">
        <v>81</v>
      </c>
      <c r="AB16" s="22">
        <v>82</v>
      </c>
      <c r="AC16" s="22">
        <v>83</v>
      </c>
      <c r="AD16" s="22">
        <v>84</v>
      </c>
      <c r="AE16" s="22">
        <v>85</v>
      </c>
      <c r="AF16" s="22">
        <v>86</v>
      </c>
      <c r="AG16" s="22">
        <v>87</v>
      </c>
      <c r="AH16" s="22">
        <v>88</v>
      </c>
      <c r="AI16" s="22">
        <v>89</v>
      </c>
      <c r="AJ16" s="22">
        <v>90</v>
      </c>
      <c r="AK16" s="22">
        <v>91</v>
      </c>
      <c r="AL16" s="22">
        <v>92</v>
      </c>
      <c r="AM16" s="22">
        <v>93</v>
      </c>
      <c r="AN16" s="22">
        <v>94</v>
      </c>
      <c r="AO16" s="22">
        <v>95</v>
      </c>
      <c r="AP16" s="22">
        <v>96</v>
      </c>
      <c r="AQ16" s="22">
        <v>97</v>
      </c>
      <c r="AR16" s="22">
        <v>98</v>
      </c>
      <c r="AS16" s="22">
        <v>99</v>
      </c>
      <c r="AT16" s="22">
        <v>100</v>
      </c>
      <c r="AU16" s="22"/>
    </row>
    <row r="17" spans="1:80" x14ac:dyDescent="0.2">
      <c r="A17" s="23">
        <v>0</v>
      </c>
      <c r="B17" s="23">
        <v>0</v>
      </c>
      <c r="C17" s="23">
        <v>0</v>
      </c>
      <c r="D17" s="23">
        <v>0</v>
      </c>
      <c r="E17" s="23">
        <v>5.1999999999999998E-2</v>
      </c>
      <c r="F17" s="23">
        <v>5.1999999999999998E-2</v>
      </c>
      <c r="G17" s="23">
        <v>5.1999999999999998E-2</v>
      </c>
      <c r="H17" s="23">
        <v>5.1999999999999998E-2</v>
      </c>
      <c r="I17" s="23">
        <v>5.1999999999999998E-2</v>
      </c>
      <c r="J17" s="23">
        <v>5.1999999999999998E-2</v>
      </c>
      <c r="K17" s="23">
        <v>7.0999999999999994E-2</v>
      </c>
      <c r="L17" s="23">
        <v>7.0999999999999994E-2</v>
      </c>
      <c r="M17" s="23">
        <v>7.0999999999999994E-2</v>
      </c>
      <c r="N17" s="23">
        <v>7.0999999999999994E-2</v>
      </c>
      <c r="O17" s="23">
        <v>7.0999999999999994E-2</v>
      </c>
      <c r="P17" s="23">
        <v>7.3999999999999996E-2</v>
      </c>
      <c r="Q17" s="23">
        <v>7.3999999999999996E-2</v>
      </c>
      <c r="R17" s="23">
        <v>7.3999999999999996E-2</v>
      </c>
      <c r="S17" s="23">
        <v>7.3999999999999996E-2</v>
      </c>
      <c r="T17" s="23">
        <v>7.3999999999999996E-2</v>
      </c>
      <c r="U17" s="23">
        <v>7.4999999999999997E-2</v>
      </c>
      <c r="V17" s="23">
        <v>7.4999999999999997E-2</v>
      </c>
      <c r="W17" s="23">
        <v>7.4999999999999997E-2</v>
      </c>
      <c r="X17" s="23">
        <v>7.4999999999999997E-2</v>
      </c>
      <c r="Y17" s="23">
        <v>7.4999999999999997E-2</v>
      </c>
      <c r="Z17" s="23">
        <v>7.5999999999999998E-2</v>
      </c>
      <c r="AA17" s="23">
        <v>7.5999999999999998E-2</v>
      </c>
      <c r="AB17" s="23">
        <v>7.5999999999999998E-2</v>
      </c>
      <c r="AC17" s="23">
        <v>7.5999999999999998E-2</v>
      </c>
      <c r="AD17" s="23">
        <v>7.5999999999999998E-2</v>
      </c>
      <c r="AE17" s="23">
        <v>7.5999999999999998E-2</v>
      </c>
      <c r="AF17" s="23">
        <v>7.5999999999999998E-2</v>
      </c>
      <c r="AG17" s="23">
        <v>7.5999999999999998E-2</v>
      </c>
      <c r="AH17" s="23">
        <v>7.5999999999999998E-2</v>
      </c>
      <c r="AI17" s="23">
        <v>7.5999999999999998E-2</v>
      </c>
      <c r="AJ17" s="23">
        <v>7.5999999999999998E-2</v>
      </c>
      <c r="AK17" s="23">
        <v>7.5999999999999998E-2</v>
      </c>
      <c r="AL17" s="23">
        <v>7.5999999999999998E-2</v>
      </c>
      <c r="AM17" s="23">
        <v>7.5999999999999998E-2</v>
      </c>
      <c r="AN17" s="23">
        <v>7.5999999999999998E-2</v>
      </c>
      <c r="AO17" s="23">
        <v>7.5999999999999998E-2</v>
      </c>
      <c r="AP17" s="23">
        <v>7.5999999999999998E-2</v>
      </c>
      <c r="AQ17" s="23">
        <v>7.5999999999999998E-2</v>
      </c>
      <c r="AR17" s="23">
        <v>7.5999999999999998E-2</v>
      </c>
      <c r="AS17" s="23">
        <v>7.5999999999999998E-2</v>
      </c>
      <c r="AT17" s="23">
        <v>7.5999999999999998E-2</v>
      </c>
      <c r="AU17" s="23"/>
    </row>
    <row r="18" spans="1:80" s="28" customFormat="1" x14ac:dyDescent="0.2">
      <c r="A18" s="29"/>
      <c r="B18" s="29"/>
      <c r="C18" s="29"/>
      <c r="D18" s="29"/>
      <c r="E18" s="29"/>
    </row>
    <row r="19" spans="1:80" s="24" customFormat="1" x14ac:dyDescent="0.2">
      <c r="A19" s="24" t="s">
        <v>409</v>
      </c>
    </row>
    <row r="20" spans="1:80" x14ac:dyDescent="0.2">
      <c r="A20" s="22">
        <v>55</v>
      </c>
      <c r="B20" s="22">
        <v>56</v>
      </c>
      <c r="C20" s="22">
        <v>57</v>
      </c>
      <c r="D20" s="22">
        <v>58</v>
      </c>
      <c r="E20" s="22">
        <v>59</v>
      </c>
      <c r="F20" s="22">
        <v>60</v>
      </c>
      <c r="G20" s="22">
        <v>61</v>
      </c>
      <c r="H20" s="22">
        <v>62</v>
      </c>
      <c r="I20" s="22">
        <v>63</v>
      </c>
      <c r="J20" s="22">
        <v>64</v>
      </c>
      <c r="K20" s="22">
        <v>65</v>
      </c>
      <c r="L20" s="22">
        <v>66</v>
      </c>
      <c r="M20" s="22">
        <v>67</v>
      </c>
      <c r="N20" s="22">
        <v>68</v>
      </c>
      <c r="O20" s="22">
        <v>69</v>
      </c>
      <c r="P20" s="22">
        <v>70</v>
      </c>
      <c r="Q20" s="22">
        <v>71</v>
      </c>
      <c r="R20" s="22">
        <v>72</v>
      </c>
      <c r="S20" s="22">
        <v>73</v>
      </c>
      <c r="T20" s="22">
        <v>74</v>
      </c>
      <c r="U20" s="22">
        <v>75</v>
      </c>
      <c r="V20" s="22">
        <v>76</v>
      </c>
      <c r="W20" s="22">
        <v>77</v>
      </c>
      <c r="X20" s="22">
        <v>78</v>
      </c>
      <c r="Y20" s="22">
        <v>79</v>
      </c>
      <c r="Z20" s="22">
        <v>80</v>
      </c>
      <c r="AA20" s="22">
        <v>81</v>
      </c>
      <c r="AB20" s="22">
        <v>82</v>
      </c>
      <c r="AC20" s="22">
        <v>83</v>
      </c>
      <c r="AD20" s="22">
        <v>84</v>
      </c>
      <c r="AE20" s="22">
        <v>85</v>
      </c>
      <c r="AF20" s="22">
        <v>86</v>
      </c>
      <c r="AG20" s="22">
        <v>87</v>
      </c>
      <c r="AH20" s="22">
        <v>88</v>
      </c>
      <c r="AI20" s="22">
        <v>89</v>
      </c>
      <c r="AJ20" s="22">
        <v>90</v>
      </c>
      <c r="AK20" s="22">
        <v>91</v>
      </c>
      <c r="AL20" s="22">
        <v>92</v>
      </c>
      <c r="AM20" s="22">
        <v>93</v>
      </c>
      <c r="AN20" s="22">
        <v>94</v>
      </c>
      <c r="AO20" s="22">
        <v>95</v>
      </c>
      <c r="AP20" s="22">
        <v>96</v>
      </c>
      <c r="AQ20" s="22">
        <v>97</v>
      </c>
      <c r="AR20" s="22">
        <v>98</v>
      </c>
      <c r="AS20" s="22">
        <v>99</v>
      </c>
      <c r="AT20" s="22">
        <v>100</v>
      </c>
      <c r="AU20" s="22"/>
    </row>
    <row r="21" spans="1:80" x14ac:dyDescent="0.2">
      <c r="A21" s="23">
        <v>0</v>
      </c>
      <c r="B21" s="23">
        <v>0</v>
      </c>
      <c r="C21" s="23">
        <v>0</v>
      </c>
      <c r="D21" s="23">
        <v>0</v>
      </c>
      <c r="E21" s="23">
        <v>5.3999999999999999E-2</v>
      </c>
      <c r="F21" s="23">
        <v>5.3999999999999999E-2</v>
      </c>
      <c r="G21" s="23">
        <v>5.3999999999999999E-2</v>
      </c>
      <c r="H21" s="23">
        <v>5.3999999999999999E-2</v>
      </c>
      <c r="I21" s="23">
        <v>5.3999999999999999E-2</v>
      </c>
      <c r="J21" s="23">
        <v>5.3999999999999999E-2</v>
      </c>
      <c r="K21" s="23">
        <v>8.4500000000000006E-2</v>
      </c>
      <c r="L21" s="23">
        <v>8.4500000000000006E-2</v>
      </c>
      <c r="M21" s="23">
        <v>8.4500000000000006E-2</v>
      </c>
      <c r="N21" s="23">
        <v>8.4500000000000006E-2</v>
      </c>
      <c r="O21" s="23">
        <v>8.4500000000000006E-2</v>
      </c>
      <c r="P21" s="23">
        <v>8.5999999999999993E-2</v>
      </c>
      <c r="Q21" s="23">
        <v>8.5999999999999993E-2</v>
      </c>
      <c r="R21" s="23">
        <v>8.5999999999999993E-2</v>
      </c>
      <c r="S21" s="23">
        <v>8.5999999999999993E-2</v>
      </c>
      <c r="T21" s="23">
        <v>8.5999999999999993E-2</v>
      </c>
      <c r="U21" s="23">
        <v>8.7999999999999995E-2</v>
      </c>
      <c r="V21" s="23">
        <v>8.7999999999999995E-2</v>
      </c>
      <c r="W21" s="23">
        <v>8.7999999999999995E-2</v>
      </c>
      <c r="X21" s="23">
        <v>8.7999999999999995E-2</v>
      </c>
      <c r="Y21" s="23">
        <v>8.7999999999999995E-2</v>
      </c>
      <c r="Z21" s="23">
        <v>8.8999999999999996E-2</v>
      </c>
      <c r="AA21" s="23">
        <v>8.8999999999999996E-2</v>
      </c>
      <c r="AB21" s="23">
        <v>8.8999999999999996E-2</v>
      </c>
      <c r="AC21" s="23">
        <v>8.8999999999999996E-2</v>
      </c>
      <c r="AD21" s="23">
        <v>8.8999999999999996E-2</v>
      </c>
      <c r="AE21" s="23">
        <v>8.8999999999999996E-2</v>
      </c>
      <c r="AF21" s="23">
        <v>8.8999999999999996E-2</v>
      </c>
      <c r="AG21" s="23">
        <v>8.8999999999999996E-2</v>
      </c>
      <c r="AH21" s="23">
        <v>8.8999999999999996E-2</v>
      </c>
      <c r="AI21" s="23">
        <v>8.8999999999999996E-2</v>
      </c>
      <c r="AJ21" s="23">
        <v>8.8999999999999996E-2</v>
      </c>
      <c r="AK21" s="23">
        <v>8.8999999999999996E-2</v>
      </c>
      <c r="AL21" s="23">
        <v>8.8999999999999996E-2</v>
      </c>
      <c r="AM21" s="23">
        <v>8.8999999999999996E-2</v>
      </c>
      <c r="AN21" s="23">
        <v>8.8999999999999996E-2</v>
      </c>
      <c r="AO21" s="23">
        <v>8.8999999999999996E-2</v>
      </c>
      <c r="AP21" s="23">
        <v>8.8999999999999996E-2</v>
      </c>
      <c r="AQ21" s="23">
        <v>8.8999999999999996E-2</v>
      </c>
      <c r="AR21" s="23">
        <v>8.8999999999999996E-2</v>
      </c>
      <c r="AS21" s="23">
        <v>8.8999999999999996E-2</v>
      </c>
      <c r="AT21" s="23">
        <v>8.8999999999999996E-2</v>
      </c>
      <c r="AU21" s="23"/>
    </row>
    <row r="22" spans="1:80" s="28" customFormat="1" x14ac:dyDescent="0.2">
      <c r="A22" s="29"/>
      <c r="B22" s="29"/>
      <c r="C22" s="29"/>
      <c r="D22" s="29"/>
      <c r="E22" s="29"/>
    </row>
    <row r="23" spans="1:80" s="24" customFormat="1" x14ac:dyDescent="0.2">
      <c r="A23" s="24" t="s">
        <v>410</v>
      </c>
    </row>
    <row r="24" spans="1:80" x14ac:dyDescent="0.2">
      <c r="A24" s="22">
        <v>55</v>
      </c>
      <c r="B24" s="22">
        <v>56</v>
      </c>
      <c r="C24" s="22">
        <v>57</v>
      </c>
      <c r="D24" s="22">
        <v>58</v>
      </c>
      <c r="E24" s="22">
        <v>59</v>
      </c>
      <c r="F24" s="22">
        <v>60</v>
      </c>
      <c r="G24" s="22">
        <v>61</v>
      </c>
      <c r="H24" s="22">
        <v>62</v>
      </c>
      <c r="I24" s="22">
        <v>63</v>
      </c>
      <c r="J24" s="22">
        <v>64</v>
      </c>
      <c r="K24" s="22">
        <v>65</v>
      </c>
      <c r="L24" s="22">
        <v>66</v>
      </c>
      <c r="M24" s="22">
        <v>67</v>
      </c>
      <c r="N24" s="22">
        <v>68</v>
      </c>
      <c r="O24" s="22">
        <v>69</v>
      </c>
      <c r="P24" s="22">
        <v>70</v>
      </c>
      <c r="Q24" s="22">
        <v>71</v>
      </c>
      <c r="R24" s="22">
        <v>72</v>
      </c>
      <c r="S24" s="22">
        <v>73</v>
      </c>
      <c r="T24" s="22">
        <v>74</v>
      </c>
      <c r="U24" s="22">
        <v>75</v>
      </c>
      <c r="V24" s="22">
        <v>76</v>
      </c>
      <c r="W24" s="22">
        <v>77</v>
      </c>
      <c r="X24" s="22">
        <v>78</v>
      </c>
      <c r="Y24" s="22">
        <v>79</v>
      </c>
      <c r="Z24" s="22">
        <v>80</v>
      </c>
      <c r="AA24" s="22">
        <v>81</v>
      </c>
      <c r="AB24" s="22">
        <v>82</v>
      </c>
      <c r="AC24" s="22">
        <v>83</v>
      </c>
      <c r="AD24" s="22">
        <v>84</v>
      </c>
      <c r="AE24" s="22">
        <v>85</v>
      </c>
      <c r="AF24" s="22">
        <v>86</v>
      </c>
      <c r="AG24" s="22">
        <v>87</v>
      </c>
      <c r="AH24" s="22">
        <v>88</v>
      </c>
      <c r="AI24" s="22">
        <v>89</v>
      </c>
      <c r="AJ24" s="22">
        <v>90</v>
      </c>
      <c r="AK24" s="22">
        <v>91</v>
      </c>
      <c r="AL24" s="22">
        <v>92</v>
      </c>
      <c r="AM24" s="22">
        <v>93</v>
      </c>
      <c r="AN24" s="22">
        <v>94</v>
      </c>
      <c r="AO24" s="22">
        <v>95</v>
      </c>
      <c r="AP24" s="22">
        <v>96</v>
      </c>
      <c r="AQ24" s="22">
        <v>97</v>
      </c>
      <c r="AR24" s="22">
        <v>98</v>
      </c>
      <c r="AS24" s="22">
        <v>99</v>
      </c>
      <c r="AT24" s="22">
        <v>100</v>
      </c>
      <c r="AU24" s="22"/>
    </row>
    <row r="25" spans="1:80" x14ac:dyDescent="0.2">
      <c r="A25" s="23">
        <v>0</v>
      </c>
      <c r="B25" s="23">
        <v>0</v>
      </c>
      <c r="C25" s="23">
        <v>0</v>
      </c>
      <c r="D25" s="23">
        <v>0</v>
      </c>
      <c r="E25" s="23">
        <v>5.1999999999999998E-2</v>
      </c>
      <c r="F25" s="23">
        <v>5.1999999999999998E-2</v>
      </c>
      <c r="G25" s="23">
        <v>5.1999999999999998E-2</v>
      </c>
      <c r="H25" s="23">
        <v>5.1999999999999998E-2</v>
      </c>
      <c r="I25" s="23">
        <v>5.1999999999999998E-2</v>
      </c>
      <c r="J25" s="23">
        <v>5.1999999999999998E-2</v>
      </c>
      <c r="K25" s="23">
        <v>8.2500000000000004E-2</v>
      </c>
      <c r="L25" s="23">
        <v>8.2500000000000004E-2</v>
      </c>
      <c r="M25" s="23">
        <v>8.2500000000000004E-2</v>
      </c>
      <c r="N25" s="23">
        <v>8.2500000000000004E-2</v>
      </c>
      <c r="O25" s="23">
        <v>8.2500000000000004E-2</v>
      </c>
      <c r="P25" s="23">
        <v>8.4000000000000005E-2</v>
      </c>
      <c r="Q25" s="23">
        <v>8.4000000000000005E-2</v>
      </c>
      <c r="R25" s="23">
        <v>8.4000000000000005E-2</v>
      </c>
      <c r="S25" s="23">
        <v>8.4000000000000005E-2</v>
      </c>
      <c r="T25" s="23">
        <v>8.4000000000000005E-2</v>
      </c>
      <c r="U25" s="23">
        <v>8.5999999999999993E-2</v>
      </c>
      <c r="V25" s="23">
        <v>8.5999999999999993E-2</v>
      </c>
      <c r="W25" s="23">
        <v>8.5999999999999993E-2</v>
      </c>
      <c r="X25" s="23">
        <v>8.5999999999999993E-2</v>
      </c>
      <c r="Y25" s="23">
        <v>8.5999999999999993E-2</v>
      </c>
      <c r="Z25" s="23">
        <v>8.6999999999999994E-2</v>
      </c>
      <c r="AA25" s="23">
        <v>8.6999999999999994E-2</v>
      </c>
      <c r="AB25" s="23">
        <v>8.6999999999999994E-2</v>
      </c>
      <c r="AC25" s="23">
        <v>8.6999999999999994E-2</v>
      </c>
      <c r="AD25" s="23">
        <v>8.6999999999999994E-2</v>
      </c>
      <c r="AE25" s="23">
        <v>8.6999999999999994E-2</v>
      </c>
      <c r="AF25" s="23">
        <v>8.6999999999999994E-2</v>
      </c>
      <c r="AG25" s="23">
        <v>8.6999999999999994E-2</v>
      </c>
      <c r="AH25" s="23">
        <v>8.6999999999999994E-2</v>
      </c>
      <c r="AI25" s="23">
        <v>8.6999999999999994E-2</v>
      </c>
      <c r="AJ25" s="23">
        <v>8.6999999999999994E-2</v>
      </c>
      <c r="AK25" s="23">
        <v>8.6999999999999994E-2</v>
      </c>
      <c r="AL25" s="23">
        <v>8.6999999999999994E-2</v>
      </c>
      <c r="AM25" s="23">
        <v>8.6999999999999994E-2</v>
      </c>
      <c r="AN25" s="23">
        <v>8.6999999999999994E-2</v>
      </c>
      <c r="AO25" s="23">
        <v>8.6999999999999994E-2</v>
      </c>
      <c r="AP25" s="23">
        <v>8.6999999999999994E-2</v>
      </c>
      <c r="AQ25" s="23">
        <v>8.6999999999999994E-2</v>
      </c>
      <c r="AR25" s="23">
        <v>8.6999999999999994E-2</v>
      </c>
      <c r="AS25" s="23">
        <v>8.6999999999999994E-2</v>
      </c>
      <c r="AT25" s="23">
        <v>8.6999999999999994E-2</v>
      </c>
      <c r="AU25" s="23"/>
    </row>
    <row r="26" spans="1:80" s="28" customFormat="1" x14ac:dyDescent="0.2">
      <c r="A26" s="29"/>
      <c r="B26" s="29"/>
      <c r="C26" s="29"/>
      <c r="D26" s="29"/>
      <c r="E26" s="29"/>
    </row>
    <row r="27" spans="1:80" s="24" customFormat="1" x14ac:dyDescent="0.2">
      <c r="A27" s="24" t="s">
        <v>411</v>
      </c>
    </row>
    <row r="28" spans="1:80" x14ac:dyDescent="0.2">
      <c r="A28" s="22">
        <v>48</v>
      </c>
      <c r="B28" s="22">
        <v>49</v>
      </c>
      <c r="C28" s="22">
        <v>50</v>
      </c>
      <c r="D28" s="22">
        <v>51</v>
      </c>
      <c r="E28" s="22">
        <v>52</v>
      </c>
      <c r="F28" s="22">
        <v>53</v>
      </c>
      <c r="G28" s="22">
        <v>54</v>
      </c>
      <c r="H28" s="22">
        <v>55</v>
      </c>
      <c r="I28" s="22">
        <v>56</v>
      </c>
      <c r="J28" s="22">
        <v>57</v>
      </c>
      <c r="K28" s="22">
        <v>58</v>
      </c>
      <c r="L28" s="22">
        <v>59</v>
      </c>
      <c r="M28" s="22">
        <v>60</v>
      </c>
      <c r="N28" s="22">
        <v>61</v>
      </c>
      <c r="O28" s="22">
        <v>62</v>
      </c>
      <c r="P28" s="22">
        <v>63</v>
      </c>
      <c r="Q28" s="22">
        <v>64</v>
      </c>
      <c r="R28" s="22">
        <v>65</v>
      </c>
      <c r="S28" s="22">
        <v>66</v>
      </c>
      <c r="T28" s="22">
        <v>67</v>
      </c>
      <c r="U28" s="22">
        <v>68</v>
      </c>
      <c r="V28" s="22">
        <v>69</v>
      </c>
      <c r="W28" s="22">
        <v>70</v>
      </c>
      <c r="X28" s="22">
        <v>71</v>
      </c>
      <c r="Y28" s="22">
        <v>72</v>
      </c>
      <c r="Z28" s="22">
        <v>73</v>
      </c>
      <c r="AA28" s="22">
        <v>74</v>
      </c>
      <c r="AB28" s="22">
        <v>75</v>
      </c>
      <c r="AC28" s="22">
        <v>76</v>
      </c>
      <c r="AD28" s="22">
        <v>77</v>
      </c>
      <c r="AE28" s="22">
        <v>78</v>
      </c>
      <c r="AF28" s="22">
        <v>79</v>
      </c>
      <c r="AG28" s="22">
        <v>80</v>
      </c>
      <c r="AH28" s="22">
        <v>81</v>
      </c>
      <c r="AI28" s="22">
        <v>82</v>
      </c>
      <c r="AJ28" s="22">
        <v>83</v>
      </c>
      <c r="AK28" s="22">
        <v>84</v>
      </c>
      <c r="AL28" s="22">
        <v>85</v>
      </c>
      <c r="AM28" s="22">
        <v>86</v>
      </c>
      <c r="AN28" s="22">
        <v>87</v>
      </c>
      <c r="AO28" s="22">
        <v>88</v>
      </c>
      <c r="AP28" s="22">
        <v>89</v>
      </c>
      <c r="AQ28" s="22">
        <v>90</v>
      </c>
      <c r="AR28" s="22">
        <v>91</v>
      </c>
      <c r="AS28" s="22">
        <v>92</v>
      </c>
      <c r="AT28" s="22">
        <v>93</v>
      </c>
      <c r="AU28" s="22">
        <v>94</v>
      </c>
      <c r="AV28" s="22">
        <v>95</v>
      </c>
      <c r="AW28" s="22">
        <v>96</v>
      </c>
      <c r="AX28" s="22">
        <v>97</v>
      </c>
      <c r="AY28" s="22">
        <v>98</v>
      </c>
      <c r="AZ28" s="22">
        <v>99</v>
      </c>
      <c r="BA28" s="22">
        <v>100</v>
      </c>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row>
    <row r="29" spans="1:80" x14ac:dyDescent="0.2">
      <c r="A29" s="23">
        <v>2.4E-2</v>
      </c>
      <c r="B29" s="23">
        <v>2.5000000000000001E-2</v>
      </c>
      <c r="C29" s="23">
        <v>2.6000000000000002E-2</v>
      </c>
      <c r="D29" s="23">
        <v>2.7000000000000003E-2</v>
      </c>
      <c r="E29" s="23">
        <v>2.7499999999999997E-2</v>
      </c>
      <c r="F29" s="23">
        <v>2.8999999999999998E-2</v>
      </c>
      <c r="G29" s="23">
        <v>0.03</v>
      </c>
      <c r="H29" s="23">
        <v>3.15E-2</v>
      </c>
      <c r="I29" s="23">
        <v>3.3000000000000002E-2</v>
      </c>
      <c r="J29" s="23">
        <v>3.4000000000000002E-2</v>
      </c>
      <c r="K29" s="23">
        <v>4.1000000000000002E-2</v>
      </c>
      <c r="L29" s="23">
        <v>4.2500000000000003E-2</v>
      </c>
      <c r="M29" s="23">
        <v>4.7E-2</v>
      </c>
      <c r="N29" s="23">
        <v>4.7E-2</v>
      </c>
      <c r="O29" s="23">
        <v>4.8000000000000001E-2</v>
      </c>
      <c r="P29" s="23">
        <v>4.8500000000000001E-2</v>
      </c>
      <c r="Q29" s="23">
        <v>5.0500000000000003E-2</v>
      </c>
      <c r="R29" s="23">
        <v>6.0999999999999999E-2</v>
      </c>
      <c r="S29" s="23">
        <v>6.1499999999999999E-2</v>
      </c>
      <c r="T29" s="23">
        <v>6.2E-2</v>
      </c>
      <c r="U29" s="23">
        <v>6.25E-2</v>
      </c>
      <c r="V29" s="23">
        <v>6.3E-2</v>
      </c>
      <c r="W29" s="23">
        <v>6.4000000000000001E-2</v>
      </c>
      <c r="X29" s="23">
        <v>6.4000000000000001E-2</v>
      </c>
      <c r="Y29" s="23">
        <v>6.4500000000000002E-2</v>
      </c>
      <c r="Z29" s="23">
        <v>6.5000000000000002E-2</v>
      </c>
      <c r="AA29" s="23">
        <v>6.5500000000000003E-2</v>
      </c>
      <c r="AB29" s="23">
        <v>6.6000000000000003E-2</v>
      </c>
      <c r="AC29" s="23">
        <v>6.6000000000000003E-2</v>
      </c>
      <c r="AD29" s="23">
        <v>6.6500000000000004E-2</v>
      </c>
      <c r="AE29" s="23">
        <v>6.6500000000000004E-2</v>
      </c>
      <c r="AF29" s="23">
        <v>6.7000000000000004E-2</v>
      </c>
      <c r="AG29" s="23">
        <v>6.7000000000000004E-2</v>
      </c>
      <c r="AH29" s="23">
        <v>6.7000000000000004E-2</v>
      </c>
      <c r="AI29" s="23">
        <v>6.7000000000000004E-2</v>
      </c>
      <c r="AJ29" s="23">
        <v>6.7500000000000004E-2</v>
      </c>
      <c r="AK29" s="23">
        <v>6.8000000000000005E-2</v>
      </c>
      <c r="AL29" s="23">
        <v>6.9000000000000006E-2</v>
      </c>
      <c r="AM29" s="23">
        <v>6.9000000000000006E-2</v>
      </c>
      <c r="AN29" s="23">
        <v>6.9000000000000006E-2</v>
      </c>
      <c r="AO29" s="23">
        <v>6.9000000000000006E-2</v>
      </c>
      <c r="AP29" s="23">
        <v>6.9000000000000006E-2</v>
      </c>
      <c r="AQ29" s="23">
        <v>6.9000000000000006E-2</v>
      </c>
      <c r="AR29" s="23">
        <v>6.9000000000000006E-2</v>
      </c>
      <c r="AS29" s="23">
        <v>6.9000000000000006E-2</v>
      </c>
      <c r="AT29" s="23">
        <v>6.9000000000000006E-2</v>
      </c>
      <c r="AU29" s="23">
        <v>6.9000000000000006E-2</v>
      </c>
      <c r="AV29" s="23">
        <v>6.9000000000000006E-2</v>
      </c>
      <c r="AW29" s="23">
        <v>6.9000000000000006E-2</v>
      </c>
      <c r="AX29" s="23">
        <v>6.9000000000000006E-2</v>
      </c>
      <c r="AY29" s="23">
        <v>6.9000000000000006E-2</v>
      </c>
      <c r="AZ29" s="23">
        <v>6.9000000000000006E-2</v>
      </c>
      <c r="BA29" s="23">
        <v>6.9000000000000006E-2</v>
      </c>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row>
    <row r="30" spans="1:80" s="28" customFormat="1" x14ac:dyDescent="0.2">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row>
    <row r="31" spans="1:80" s="24" customFormat="1" x14ac:dyDescent="0.2">
      <c r="A31" s="24" t="s">
        <v>330</v>
      </c>
    </row>
    <row r="32" spans="1:80" x14ac:dyDescent="0.2">
      <c r="A32" s="22">
        <v>45</v>
      </c>
      <c r="B32" s="22">
        <v>46</v>
      </c>
      <c r="C32" s="22">
        <v>47</v>
      </c>
      <c r="D32" s="22">
        <v>48</v>
      </c>
      <c r="E32" s="22">
        <v>49</v>
      </c>
      <c r="F32" s="22">
        <v>50</v>
      </c>
      <c r="G32" s="22">
        <v>51</v>
      </c>
      <c r="H32" s="22">
        <v>52</v>
      </c>
      <c r="I32" s="22">
        <v>53</v>
      </c>
      <c r="J32" s="22">
        <v>54</v>
      </c>
      <c r="K32" s="22">
        <v>55</v>
      </c>
      <c r="L32" s="22">
        <v>56</v>
      </c>
      <c r="M32" s="22">
        <v>57</v>
      </c>
      <c r="N32" s="22">
        <v>58</v>
      </c>
      <c r="O32" s="22">
        <v>59</v>
      </c>
      <c r="P32" s="22">
        <v>60</v>
      </c>
      <c r="Q32" s="22">
        <v>61</v>
      </c>
      <c r="R32" s="22">
        <v>62</v>
      </c>
      <c r="S32" s="22">
        <v>63</v>
      </c>
      <c r="T32" s="22">
        <v>64</v>
      </c>
      <c r="U32" s="22">
        <v>65</v>
      </c>
      <c r="V32" s="22">
        <v>66</v>
      </c>
      <c r="W32" s="22">
        <v>67</v>
      </c>
      <c r="X32" s="22">
        <v>68</v>
      </c>
      <c r="Y32" s="22">
        <v>69</v>
      </c>
      <c r="Z32" s="22">
        <v>70</v>
      </c>
      <c r="AA32" s="22">
        <v>71</v>
      </c>
      <c r="AB32" s="22">
        <v>72</v>
      </c>
      <c r="AC32" s="22">
        <v>73</v>
      </c>
      <c r="AD32" s="22">
        <v>74</v>
      </c>
      <c r="AE32" s="22">
        <v>75</v>
      </c>
      <c r="AF32" s="22">
        <v>76</v>
      </c>
      <c r="AG32" s="22">
        <v>77</v>
      </c>
      <c r="AH32" s="22">
        <v>78</v>
      </c>
      <c r="AI32" s="22">
        <v>79</v>
      </c>
      <c r="AJ32" s="22">
        <v>80</v>
      </c>
      <c r="AK32" s="22">
        <v>81</v>
      </c>
      <c r="AL32" s="22">
        <v>82</v>
      </c>
      <c r="AM32" s="22">
        <v>83</v>
      </c>
      <c r="AN32" s="22">
        <v>84</v>
      </c>
      <c r="AO32" s="22">
        <v>85</v>
      </c>
      <c r="AP32" s="22">
        <v>86</v>
      </c>
      <c r="AQ32" s="22">
        <v>87</v>
      </c>
      <c r="AR32" s="22">
        <v>88</v>
      </c>
      <c r="AS32" s="22">
        <v>89</v>
      </c>
      <c r="AT32" s="22">
        <v>90</v>
      </c>
      <c r="AU32" s="22">
        <v>91</v>
      </c>
      <c r="AV32" s="22">
        <v>92</v>
      </c>
      <c r="AW32" s="22">
        <v>93</v>
      </c>
      <c r="AX32" s="22">
        <v>94</v>
      </c>
      <c r="AY32" s="22">
        <v>95</v>
      </c>
      <c r="AZ32" s="22">
        <v>96</v>
      </c>
      <c r="BA32" s="22">
        <v>97</v>
      </c>
      <c r="BB32" s="22">
        <v>98</v>
      </c>
      <c r="BC32" s="22">
        <v>99</v>
      </c>
      <c r="BD32" s="22">
        <v>100</v>
      </c>
    </row>
    <row r="33" spans="1:56" x14ac:dyDescent="0.2">
      <c r="A33" s="23">
        <v>3.2000000000000001E-2</v>
      </c>
      <c r="B33" s="23">
        <v>3.2000000000000001E-2</v>
      </c>
      <c r="C33" s="23">
        <v>3.2000000000000001E-2</v>
      </c>
      <c r="D33" s="23">
        <v>3.2000000000000001E-2</v>
      </c>
      <c r="E33" s="23">
        <v>3.2000000000000001E-2</v>
      </c>
      <c r="F33" s="23">
        <v>3.2000000000000001E-2</v>
      </c>
      <c r="G33" s="23">
        <v>3.2000000000000001E-2</v>
      </c>
      <c r="H33" s="23">
        <v>3.2000000000000001E-2</v>
      </c>
      <c r="I33" s="23">
        <v>3.2000000000000001E-2</v>
      </c>
      <c r="J33" s="23">
        <v>3.2000000000000001E-2</v>
      </c>
      <c r="K33" s="23">
        <v>3.2000000000000001E-2</v>
      </c>
      <c r="L33" s="23">
        <v>3.2000000000000001E-2</v>
      </c>
      <c r="M33" s="23">
        <v>3.2000000000000001E-2</v>
      </c>
      <c r="N33" s="23">
        <v>3.2000000000000001E-2</v>
      </c>
      <c r="O33" s="23">
        <v>3.2000000000000001E-2</v>
      </c>
      <c r="P33" s="23">
        <v>4.3499999999999997E-2</v>
      </c>
      <c r="Q33" s="23">
        <v>4.3499999999999997E-2</v>
      </c>
      <c r="R33" s="23">
        <v>4.3499999999999997E-2</v>
      </c>
      <c r="S33" s="23">
        <v>4.3499999999999997E-2</v>
      </c>
      <c r="T33" s="23">
        <v>4.3499999999999997E-2</v>
      </c>
      <c r="U33" s="23">
        <v>5.7000000000000002E-2</v>
      </c>
      <c r="V33" s="23">
        <v>5.7000000000000002E-2</v>
      </c>
      <c r="W33" s="23">
        <v>5.7000000000000002E-2</v>
      </c>
      <c r="X33" s="23">
        <v>5.7000000000000002E-2</v>
      </c>
      <c r="Y33" s="23">
        <v>5.7000000000000002E-2</v>
      </c>
      <c r="Z33" s="23">
        <v>5.8999999999999997E-2</v>
      </c>
      <c r="AA33" s="23">
        <v>5.8999999999999997E-2</v>
      </c>
      <c r="AB33" s="23">
        <v>5.8999999999999997E-2</v>
      </c>
      <c r="AC33" s="23">
        <v>5.8999999999999997E-2</v>
      </c>
      <c r="AD33" s="23">
        <v>5.8999999999999997E-2</v>
      </c>
      <c r="AE33" s="23">
        <v>6.0999999999999999E-2</v>
      </c>
      <c r="AF33" s="23">
        <v>6.0999999999999999E-2</v>
      </c>
      <c r="AG33" s="23">
        <v>6.0999999999999999E-2</v>
      </c>
      <c r="AH33" s="23">
        <v>6.0999999999999999E-2</v>
      </c>
      <c r="AI33" s="23">
        <v>6.0999999999999999E-2</v>
      </c>
      <c r="AJ33" s="23">
        <v>6.25E-2</v>
      </c>
      <c r="AK33" s="23">
        <v>6.25E-2</v>
      </c>
      <c r="AL33" s="23">
        <v>6.25E-2</v>
      </c>
      <c r="AM33" s="23">
        <v>6.25E-2</v>
      </c>
      <c r="AN33" s="23">
        <v>6.25E-2</v>
      </c>
      <c r="AO33" s="23">
        <v>6.25E-2</v>
      </c>
      <c r="AP33" s="23">
        <v>6.25E-2</v>
      </c>
      <c r="AQ33" s="23">
        <v>6.25E-2</v>
      </c>
      <c r="AR33" s="23">
        <v>6.25E-2</v>
      </c>
      <c r="AS33" s="23">
        <v>6.25E-2</v>
      </c>
      <c r="AT33" s="23">
        <v>6.25E-2</v>
      </c>
      <c r="AU33" s="23">
        <v>6.25E-2</v>
      </c>
      <c r="AV33" s="23">
        <v>6.25E-2</v>
      </c>
      <c r="AW33" s="23">
        <v>6.25E-2</v>
      </c>
      <c r="AX33" s="23">
        <v>6.25E-2</v>
      </c>
      <c r="AY33" s="23">
        <v>6.25E-2</v>
      </c>
      <c r="AZ33" s="23">
        <v>6.25E-2</v>
      </c>
      <c r="BA33" s="23">
        <v>6.25E-2</v>
      </c>
      <c r="BB33" s="23">
        <v>6.25E-2</v>
      </c>
      <c r="BC33" s="23">
        <v>6.25E-2</v>
      </c>
      <c r="BD33" s="23">
        <v>6.25E-2</v>
      </c>
    </row>
    <row r="34" spans="1:56" s="28" customFormat="1" x14ac:dyDescent="0.2">
      <c r="A34" s="32"/>
      <c r="B34" s="32"/>
      <c r="C34" s="32"/>
      <c r="D34" s="32"/>
      <c r="E34" s="32"/>
    </row>
    <row r="35" spans="1:56" s="21" customFormat="1" x14ac:dyDescent="0.2">
      <c r="A35" s="24" t="s">
        <v>331</v>
      </c>
    </row>
    <row r="36" spans="1:56" x14ac:dyDescent="0.2">
      <c r="A36" s="22">
        <v>45</v>
      </c>
      <c r="B36" s="22">
        <v>46</v>
      </c>
      <c r="C36" s="22">
        <v>47</v>
      </c>
      <c r="D36" s="22">
        <v>48</v>
      </c>
      <c r="E36" s="22">
        <v>49</v>
      </c>
      <c r="F36" s="22">
        <v>50</v>
      </c>
      <c r="G36" s="22">
        <v>51</v>
      </c>
      <c r="H36" s="22">
        <v>52</v>
      </c>
      <c r="I36" s="22">
        <v>53</v>
      </c>
      <c r="J36" s="22">
        <v>54</v>
      </c>
      <c r="K36" s="22">
        <v>55</v>
      </c>
      <c r="L36" s="22">
        <v>56</v>
      </c>
      <c r="M36" s="22">
        <v>57</v>
      </c>
      <c r="N36" s="22">
        <v>58</v>
      </c>
      <c r="O36" s="22">
        <v>59</v>
      </c>
      <c r="P36" s="22">
        <v>60</v>
      </c>
      <c r="Q36" s="22">
        <v>61</v>
      </c>
      <c r="R36" s="22">
        <v>62</v>
      </c>
      <c r="S36" s="22">
        <v>63</v>
      </c>
      <c r="T36" s="22">
        <v>64</v>
      </c>
      <c r="U36" s="22">
        <v>65</v>
      </c>
      <c r="V36" s="22">
        <v>66</v>
      </c>
      <c r="W36" s="22">
        <v>67</v>
      </c>
      <c r="X36" s="22">
        <v>68</v>
      </c>
      <c r="Y36" s="22">
        <v>69</v>
      </c>
      <c r="Z36" s="22">
        <v>70</v>
      </c>
      <c r="AA36" s="22">
        <v>71</v>
      </c>
      <c r="AB36" s="22">
        <v>72</v>
      </c>
      <c r="AC36" s="22">
        <v>73</v>
      </c>
      <c r="AD36" s="22">
        <v>74</v>
      </c>
      <c r="AE36" s="22">
        <v>75</v>
      </c>
      <c r="AF36" s="22">
        <v>76</v>
      </c>
      <c r="AG36" s="22">
        <v>77</v>
      </c>
      <c r="AH36" s="22">
        <v>78</v>
      </c>
      <c r="AI36" s="22">
        <v>79</v>
      </c>
      <c r="AJ36" s="22">
        <v>80</v>
      </c>
      <c r="AK36" s="22">
        <v>81</v>
      </c>
      <c r="AL36" s="22">
        <v>82</v>
      </c>
      <c r="AM36" s="22">
        <v>83</v>
      </c>
      <c r="AN36" s="22">
        <v>84</v>
      </c>
      <c r="AO36" s="22">
        <v>85</v>
      </c>
      <c r="AP36" s="22">
        <v>86</v>
      </c>
      <c r="AQ36" s="22">
        <v>87</v>
      </c>
      <c r="AR36" s="22">
        <v>88</v>
      </c>
      <c r="AS36" s="22">
        <v>89</v>
      </c>
      <c r="AT36" s="22">
        <v>90</v>
      </c>
      <c r="AU36" s="22">
        <v>91</v>
      </c>
      <c r="AV36" s="22">
        <v>92</v>
      </c>
      <c r="AW36" s="22">
        <v>93</v>
      </c>
      <c r="AX36" s="22">
        <v>94</v>
      </c>
      <c r="AY36" s="22">
        <v>95</v>
      </c>
      <c r="AZ36" s="22">
        <v>96</v>
      </c>
      <c r="BA36" s="22">
        <v>97</v>
      </c>
      <c r="BB36" s="22">
        <v>98</v>
      </c>
      <c r="BC36" s="22">
        <v>99</v>
      </c>
      <c r="BD36" s="22">
        <v>100</v>
      </c>
    </row>
    <row r="37" spans="1:56" x14ac:dyDescent="0.2">
      <c r="A37" s="23">
        <v>4.0999999999999995E-2</v>
      </c>
      <c r="B37" s="23">
        <v>4.0999999999999995E-2</v>
      </c>
      <c r="C37" s="23">
        <v>4.1000000000000002E-2</v>
      </c>
      <c r="D37" s="23">
        <v>4.1000000000000002E-2</v>
      </c>
      <c r="E37" s="23">
        <v>4.1000000000000002E-2</v>
      </c>
      <c r="F37" s="23">
        <v>4.1000000000000002E-2</v>
      </c>
      <c r="G37" s="23">
        <v>4.1000000000000002E-2</v>
      </c>
      <c r="H37" s="23">
        <v>4.1000000000000002E-2</v>
      </c>
      <c r="I37" s="23">
        <v>4.1000000000000002E-2</v>
      </c>
      <c r="J37" s="23">
        <v>4.1000000000000002E-2</v>
      </c>
      <c r="K37" s="23">
        <v>4.1000000000000002E-2</v>
      </c>
      <c r="L37" s="23">
        <v>4.1000000000000002E-2</v>
      </c>
      <c r="M37" s="23">
        <v>4.1000000000000002E-2</v>
      </c>
      <c r="N37" s="23">
        <v>4.1000000000000002E-2</v>
      </c>
      <c r="O37" s="23">
        <v>4.1000000000000002E-2</v>
      </c>
      <c r="P37" s="23">
        <v>5.2499999999999998E-2</v>
      </c>
      <c r="Q37" s="23">
        <v>5.2499999999999998E-2</v>
      </c>
      <c r="R37" s="23">
        <v>5.2499999999999998E-2</v>
      </c>
      <c r="S37" s="23">
        <v>5.2499999999999998E-2</v>
      </c>
      <c r="T37" s="23">
        <v>5.2499999999999998E-2</v>
      </c>
      <c r="U37" s="23">
        <v>7.0999999999999994E-2</v>
      </c>
      <c r="V37" s="23">
        <v>7.0999999999999994E-2</v>
      </c>
      <c r="W37" s="23">
        <v>7.0999999999999994E-2</v>
      </c>
      <c r="X37" s="23">
        <v>7.0999999999999994E-2</v>
      </c>
      <c r="Y37" s="23">
        <v>7.0999999999999994E-2</v>
      </c>
      <c r="Z37" s="23">
        <v>7.3499999999999996E-2</v>
      </c>
      <c r="AA37" s="23">
        <v>7.3499999999999996E-2</v>
      </c>
      <c r="AB37" s="23">
        <v>7.3499999999999996E-2</v>
      </c>
      <c r="AC37" s="23">
        <v>7.3499999999999996E-2</v>
      </c>
      <c r="AD37" s="23">
        <v>7.3499999999999996E-2</v>
      </c>
      <c r="AE37" s="23">
        <v>7.4499999999999997E-2</v>
      </c>
      <c r="AF37" s="23">
        <v>7.4499999999999997E-2</v>
      </c>
      <c r="AG37" s="23">
        <v>7.4499999999999997E-2</v>
      </c>
      <c r="AH37" s="23">
        <v>7.4499999999999997E-2</v>
      </c>
      <c r="AI37" s="23">
        <v>7.4499999999999997E-2</v>
      </c>
      <c r="AJ37" s="23">
        <v>7.5499999999999998E-2</v>
      </c>
      <c r="AK37" s="23">
        <v>7.5499999999999998E-2</v>
      </c>
      <c r="AL37" s="23">
        <v>7.5499999999999998E-2</v>
      </c>
      <c r="AM37" s="23">
        <v>7.5499999999999998E-2</v>
      </c>
      <c r="AN37" s="23">
        <v>7.5499999999999998E-2</v>
      </c>
      <c r="AO37" s="23">
        <v>7.5499999999999998E-2</v>
      </c>
      <c r="AP37" s="23">
        <v>7.5499999999999998E-2</v>
      </c>
      <c r="AQ37" s="23">
        <v>7.5499999999999998E-2</v>
      </c>
      <c r="AR37" s="23">
        <v>7.5499999999999998E-2</v>
      </c>
      <c r="AS37" s="23">
        <v>7.5499999999999998E-2</v>
      </c>
      <c r="AT37" s="23">
        <v>7.5499999999999998E-2</v>
      </c>
      <c r="AU37" s="23">
        <v>7.5499999999999998E-2</v>
      </c>
      <c r="AV37" s="23">
        <v>7.5499999999999998E-2</v>
      </c>
      <c r="AW37" s="23">
        <v>7.5499999999999998E-2</v>
      </c>
      <c r="AX37" s="23">
        <v>7.5499999999999998E-2</v>
      </c>
      <c r="AY37" s="23">
        <v>7.5499999999999998E-2</v>
      </c>
      <c r="AZ37" s="23">
        <v>7.5499999999999998E-2</v>
      </c>
      <c r="BA37" s="23">
        <v>7.5499999999999998E-2</v>
      </c>
      <c r="BB37" s="23">
        <v>7.5499999999999998E-2</v>
      </c>
      <c r="BC37" s="23">
        <v>7.5499999999999998E-2</v>
      </c>
      <c r="BD37" s="23">
        <v>7.5499999999999998E-2</v>
      </c>
    </row>
    <row r="38" spans="1:56" s="28" customFormat="1" x14ac:dyDescent="0.2">
      <c r="A38" s="32"/>
      <c r="B38" s="32"/>
      <c r="C38" s="32"/>
      <c r="D38" s="32"/>
      <c r="E38" s="32"/>
    </row>
    <row r="39" spans="1:56" s="21" customFormat="1" x14ac:dyDescent="0.2">
      <c r="A39" s="24" t="s">
        <v>333</v>
      </c>
    </row>
    <row r="40" spans="1:56" x14ac:dyDescent="0.2">
      <c r="A40" s="22">
        <v>45</v>
      </c>
      <c r="B40" s="22">
        <v>46</v>
      </c>
      <c r="C40" s="22">
        <v>47</v>
      </c>
      <c r="D40" s="22">
        <v>48</v>
      </c>
      <c r="E40" s="22">
        <v>49</v>
      </c>
      <c r="F40" s="22">
        <v>50</v>
      </c>
      <c r="G40" s="22">
        <v>51</v>
      </c>
      <c r="H40" s="22">
        <v>52</v>
      </c>
      <c r="I40" s="22">
        <v>53</v>
      </c>
      <c r="J40" s="22">
        <v>54</v>
      </c>
      <c r="K40" s="22">
        <v>55</v>
      </c>
      <c r="L40" s="22">
        <v>56</v>
      </c>
      <c r="M40" s="22">
        <v>57</v>
      </c>
      <c r="N40" s="22">
        <v>58</v>
      </c>
      <c r="O40" s="22">
        <v>59</v>
      </c>
      <c r="P40" s="22">
        <v>60</v>
      </c>
      <c r="Q40" s="22">
        <v>61</v>
      </c>
      <c r="R40" s="22">
        <v>62</v>
      </c>
      <c r="S40" s="22">
        <v>63</v>
      </c>
      <c r="T40" s="22">
        <v>64</v>
      </c>
      <c r="U40" s="22">
        <v>65</v>
      </c>
      <c r="V40" s="22">
        <v>66</v>
      </c>
      <c r="W40" s="22">
        <v>67</v>
      </c>
      <c r="X40" s="22">
        <v>68</v>
      </c>
      <c r="Y40" s="22">
        <v>69</v>
      </c>
      <c r="Z40" s="22">
        <v>70</v>
      </c>
      <c r="AA40" s="22">
        <v>71</v>
      </c>
      <c r="AB40" s="22">
        <v>72</v>
      </c>
      <c r="AC40" s="22">
        <v>73</v>
      </c>
      <c r="AD40" s="22">
        <v>74</v>
      </c>
      <c r="AE40" s="22">
        <v>75</v>
      </c>
      <c r="AF40" s="22">
        <v>76</v>
      </c>
      <c r="AG40" s="22">
        <v>77</v>
      </c>
      <c r="AH40" s="22">
        <v>78</v>
      </c>
      <c r="AI40" s="22">
        <v>79</v>
      </c>
      <c r="AJ40" s="22">
        <v>80</v>
      </c>
      <c r="AK40" s="22">
        <v>81</v>
      </c>
      <c r="AL40" s="22">
        <v>82</v>
      </c>
      <c r="AM40" s="22">
        <v>83</v>
      </c>
      <c r="AN40" s="22">
        <v>84</v>
      </c>
      <c r="AO40" s="22">
        <v>85</v>
      </c>
      <c r="AP40" s="22">
        <v>86</v>
      </c>
      <c r="AQ40" s="22">
        <v>87</v>
      </c>
      <c r="AR40" s="22">
        <v>88</v>
      </c>
      <c r="AS40" s="22">
        <v>89</v>
      </c>
      <c r="AT40" s="22">
        <v>90</v>
      </c>
      <c r="AU40" s="22">
        <v>91</v>
      </c>
      <c r="AV40" s="22">
        <v>92</v>
      </c>
      <c r="AW40" s="22">
        <v>93</v>
      </c>
      <c r="AX40" s="22">
        <v>94</v>
      </c>
      <c r="AY40" s="22">
        <v>95</v>
      </c>
      <c r="AZ40" s="22">
        <v>96</v>
      </c>
      <c r="BA40" s="22">
        <v>97</v>
      </c>
      <c r="BB40" s="22">
        <v>98</v>
      </c>
      <c r="BC40" s="22">
        <v>99</v>
      </c>
      <c r="BD40" s="22">
        <v>100</v>
      </c>
    </row>
    <row r="41" spans="1:56" x14ac:dyDescent="0.2">
      <c r="A41" s="23">
        <v>4.0999999999999995E-2</v>
      </c>
      <c r="B41" s="23">
        <v>4.0999999999999995E-2</v>
      </c>
      <c r="C41" s="23">
        <v>4.0999999999999995E-2</v>
      </c>
      <c r="D41" s="23">
        <v>4.0999999999999995E-2</v>
      </c>
      <c r="E41" s="23">
        <v>4.0999999999999995E-2</v>
      </c>
      <c r="F41" s="23">
        <v>4.0999999999999995E-2</v>
      </c>
      <c r="G41" s="23">
        <v>4.0999999999999995E-2</v>
      </c>
      <c r="H41" s="23">
        <v>4.0999999999999995E-2</v>
      </c>
      <c r="I41" s="23">
        <v>4.0999999999999995E-2</v>
      </c>
      <c r="J41" s="23">
        <v>4.0999999999999995E-2</v>
      </c>
      <c r="K41" s="23">
        <v>4.0999999999999995E-2</v>
      </c>
      <c r="L41" s="23">
        <v>4.0999999999999995E-2</v>
      </c>
      <c r="M41" s="23">
        <v>4.0999999999999995E-2</v>
      </c>
      <c r="N41" s="23">
        <v>4.0999999999999995E-2</v>
      </c>
      <c r="O41" s="23">
        <v>4.1000000000000002E-2</v>
      </c>
      <c r="P41" s="23">
        <v>5.2499999999999998E-2</v>
      </c>
      <c r="Q41" s="23">
        <v>5.2499999999999998E-2</v>
      </c>
      <c r="R41" s="23">
        <v>5.2499999999999998E-2</v>
      </c>
      <c r="S41" s="23">
        <v>5.2499999999999998E-2</v>
      </c>
      <c r="T41" s="23">
        <v>5.2499999999999998E-2</v>
      </c>
      <c r="U41" s="23">
        <v>8.1000000000000003E-2</v>
      </c>
      <c r="V41" s="23">
        <v>8.1000000000000003E-2</v>
      </c>
      <c r="W41" s="23">
        <v>8.1000000000000003E-2</v>
      </c>
      <c r="X41" s="23">
        <v>8.1000000000000003E-2</v>
      </c>
      <c r="Y41" s="23">
        <v>8.1000000000000003E-2</v>
      </c>
      <c r="Z41" s="23">
        <v>8.3500000000000005E-2</v>
      </c>
      <c r="AA41" s="23">
        <v>8.3500000000000005E-2</v>
      </c>
      <c r="AB41" s="23">
        <v>8.3500000000000005E-2</v>
      </c>
      <c r="AC41" s="23">
        <v>8.3500000000000005E-2</v>
      </c>
      <c r="AD41" s="23">
        <v>8.3500000000000005E-2</v>
      </c>
      <c r="AE41" s="23">
        <v>8.5999999999999993E-2</v>
      </c>
      <c r="AF41" s="23">
        <v>8.5999999999999993E-2</v>
      </c>
      <c r="AG41" s="23">
        <v>8.5999999999999993E-2</v>
      </c>
      <c r="AH41" s="23">
        <v>8.5999999999999993E-2</v>
      </c>
      <c r="AI41" s="23">
        <v>8.5999999999999993E-2</v>
      </c>
      <c r="AJ41" s="23">
        <v>8.6999999999999994E-2</v>
      </c>
      <c r="AK41" s="23">
        <v>8.6999999999999994E-2</v>
      </c>
      <c r="AL41" s="23">
        <v>8.6999999999999994E-2</v>
      </c>
      <c r="AM41" s="23">
        <v>8.6999999999999994E-2</v>
      </c>
      <c r="AN41" s="23">
        <v>8.6999999999999994E-2</v>
      </c>
      <c r="AO41" s="23">
        <v>8.6999999999999994E-2</v>
      </c>
      <c r="AP41" s="23">
        <v>8.6999999999999994E-2</v>
      </c>
      <c r="AQ41" s="23">
        <v>8.6999999999999994E-2</v>
      </c>
      <c r="AR41" s="23">
        <v>8.6999999999999994E-2</v>
      </c>
      <c r="AS41" s="23">
        <v>8.6999999999999994E-2</v>
      </c>
      <c r="AT41" s="23">
        <v>8.6999999999999994E-2</v>
      </c>
      <c r="AU41" s="23">
        <v>8.6999999999999994E-2</v>
      </c>
      <c r="AV41" s="23">
        <v>8.6999999999999994E-2</v>
      </c>
      <c r="AW41" s="23">
        <v>8.6999999999999994E-2</v>
      </c>
      <c r="AX41" s="23">
        <v>8.6999999999999994E-2</v>
      </c>
      <c r="AY41" s="23">
        <v>8.6999999999999994E-2</v>
      </c>
      <c r="AZ41" s="23">
        <v>8.6999999999999994E-2</v>
      </c>
      <c r="BA41" s="23">
        <v>8.6999999999999994E-2</v>
      </c>
      <c r="BB41" s="23">
        <v>8.6999999999999994E-2</v>
      </c>
      <c r="BC41" s="23">
        <v>8.6999999999999994E-2</v>
      </c>
      <c r="BD41" s="23">
        <v>8.6999999999999994E-2</v>
      </c>
    </row>
    <row r="42" spans="1:56" s="28" customFormat="1" x14ac:dyDescent="0.2">
      <c r="A42" s="32"/>
      <c r="B42" s="32"/>
      <c r="C42" s="32"/>
      <c r="D42" s="32"/>
      <c r="E42" s="32"/>
    </row>
    <row r="43" spans="1:56" s="21" customFormat="1" x14ac:dyDescent="0.2">
      <c r="A43" s="24" t="s">
        <v>346</v>
      </c>
    </row>
    <row r="44" spans="1:56" x14ac:dyDescent="0.2">
      <c r="A44" s="22">
        <v>45</v>
      </c>
      <c r="B44" s="22">
        <v>46</v>
      </c>
      <c r="C44" s="22">
        <v>47</v>
      </c>
      <c r="D44" s="22">
        <v>48</v>
      </c>
      <c r="E44" s="22">
        <v>49</v>
      </c>
      <c r="F44" s="22">
        <v>50</v>
      </c>
      <c r="G44" s="22">
        <v>51</v>
      </c>
      <c r="H44" s="22">
        <v>52</v>
      </c>
      <c r="I44" s="22">
        <v>53</v>
      </c>
      <c r="J44" s="22">
        <v>54</v>
      </c>
      <c r="K44" s="22">
        <v>55</v>
      </c>
      <c r="L44" s="22">
        <v>56</v>
      </c>
      <c r="M44" s="22">
        <v>57</v>
      </c>
      <c r="N44" s="22">
        <v>58</v>
      </c>
      <c r="O44" s="22">
        <v>59</v>
      </c>
      <c r="P44" s="22">
        <v>60</v>
      </c>
      <c r="Q44" s="22">
        <v>61</v>
      </c>
      <c r="R44" s="22">
        <v>62</v>
      </c>
      <c r="S44" s="22">
        <v>63</v>
      </c>
      <c r="T44" s="22">
        <v>64</v>
      </c>
      <c r="U44" s="22">
        <v>65</v>
      </c>
      <c r="V44" s="22">
        <v>66</v>
      </c>
      <c r="W44" s="22">
        <v>67</v>
      </c>
      <c r="X44" s="22">
        <v>68</v>
      </c>
      <c r="Y44" s="22">
        <v>69</v>
      </c>
      <c r="Z44" s="22">
        <v>70</v>
      </c>
      <c r="AA44" s="22">
        <v>71</v>
      </c>
      <c r="AB44" s="22">
        <v>72</v>
      </c>
      <c r="AC44" s="22">
        <v>73</v>
      </c>
      <c r="AD44" s="22">
        <v>74</v>
      </c>
      <c r="AE44" s="22">
        <v>75</v>
      </c>
      <c r="AF44" s="22">
        <v>76</v>
      </c>
      <c r="AG44" s="22">
        <v>77</v>
      </c>
      <c r="AH44" s="22">
        <v>78</v>
      </c>
      <c r="AI44" s="22">
        <v>79</v>
      </c>
      <c r="AJ44" s="22">
        <v>80</v>
      </c>
      <c r="AK44" s="22">
        <v>81</v>
      </c>
      <c r="AL44" s="22">
        <v>82</v>
      </c>
      <c r="AM44" s="22">
        <v>83</v>
      </c>
      <c r="AN44" s="22">
        <v>84</v>
      </c>
      <c r="AO44" s="22">
        <v>85</v>
      </c>
      <c r="AP44" s="22">
        <v>86</v>
      </c>
      <c r="AQ44" s="22">
        <v>87</v>
      </c>
      <c r="AR44" s="22">
        <v>88</v>
      </c>
      <c r="AS44" s="22">
        <v>89</v>
      </c>
      <c r="AT44" s="22">
        <v>90</v>
      </c>
      <c r="AU44" s="22">
        <v>91</v>
      </c>
      <c r="AV44" s="22">
        <v>92</v>
      </c>
      <c r="AW44" s="22">
        <v>93</v>
      </c>
      <c r="AX44" s="22">
        <v>94</v>
      </c>
      <c r="AY44" s="22">
        <v>95</v>
      </c>
      <c r="AZ44" s="22">
        <v>96</v>
      </c>
      <c r="BA44" s="22">
        <v>97</v>
      </c>
      <c r="BB44" s="22">
        <v>98</v>
      </c>
      <c r="BC44" s="22">
        <v>99</v>
      </c>
      <c r="BD44" s="22">
        <v>100</v>
      </c>
    </row>
    <row r="45" spans="1:56" x14ac:dyDescent="0.2">
      <c r="A45" s="23">
        <v>3.2000000000000001E-2</v>
      </c>
      <c r="B45" s="23">
        <v>3.2000000000000001E-2</v>
      </c>
      <c r="C45" s="23">
        <v>3.2000000000000001E-2</v>
      </c>
      <c r="D45" s="23">
        <v>3.2000000000000001E-2</v>
      </c>
      <c r="E45" s="23">
        <v>3.2000000000000001E-2</v>
      </c>
      <c r="F45" s="23">
        <v>3.2000000000000001E-2</v>
      </c>
      <c r="G45" s="23">
        <v>3.2000000000000001E-2</v>
      </c>
      <c r="H45" s="23">
        <v>3.2000000000000001E-2</v>
      </c>
      <c r="I45" s="23">
        <v>3.2000000000000001E-2</v>
      </c>
      <c r="J45" s="23">
        <v>3.2000000000000001E-2</v>
      </c>
      <c r="K45" s="23">
        <v>3.2000000000000001E-2</v>
      </c>
      <c r="L45" s="23">
        <v>3.2000000000000001E-2</v>
      </c>
      <c r="M45" s="23">
        <v>3.2000000000000001E-2</v>
      </c>
      <c r="N45" s="23">
        <v>3.2000000000000001E-2</v>
      </c>
      <c r="O45" s="23">
        <v>3.2000000000000001E-2</v>
      </c>
      <c r="P45" s="23">
        <v>4.3499999999999997E-2</v>
      </c>
      <c r="Q45" s="23">
        <v>4.3499999999999997E-2</v>
      </c>
      <c r="R45" s="23">
        <v>4.3499999999999997E-2</v>
      </c>
      <c r="S45" s="23">
        <v>4.3499999999999997E-2</v>
      </c>
      <c r="T45" s="23">
        <v>4.3499999999999997E-2</v>
      </c>
      <c r="U45" s="23">
        <v>5.7000000000000002E-2</v>
      </c>
      <c r="V45" s="23">
        <v>5.7000000000000002E-2</v>
      </c>
      <c r="W45" s="23">
        <v>5.7000000000000002E-2</v>
      </c>
      <c r="X45" s="23">
        <v>5.7000000000000002E-2</v>
      </c>
      <c r="Y45" s="23">
        <v>5.7000000000000002E-2</v>
      </c>
      <c r="Z45" s="23">
        <v>5.8999999999999997E-2</v>
      </c>
      <c r="AA45" s="23">
        <v>5.8999999999999997E-2</v>
      </c>
      <c r="AB45" s="23">
        <v>5.8999999999999997E-2</v>
      </c>
      <c r="AC45" s="23">
        <v>5.8999999999999997E-2</v>
      </c>
      <c r="AD45" s="23">
        <v>5.8999999999999997E-2</v>
      </c>
      <c r="AE45" s="23">
        <v>6.0999999999999999E-2</v>
      </c>
      <c r="AF45" s="23">
        <v>6.0999999999999999E-2</v>
      </c>
      <c r="AG45" s="23">
        <v>6.0999999999999999E-2</v>
      </c>
      <c r="AH45" s="23">
        <v>6.0999999999999999E-2</v>
      </c>
      <c r="AI45" s="23">
        <v>6.0999999999999999E-2</v>
      </c>
      <c r="AJ45" s="23">
        <v>6.25E-2</v>
      </c>
      <c r="AK45" s="23">
        <v>6.25E-2</v>
      </c>
      <c r="AL45" s="23">
        <v>6.25E-2</v>
      </c>
      <c r="AM45" s="23">
        <v>6.25E-2</v>
      </c>
      <c r="AN45" s="23">
        <v>6.25E-2</v>
      </c>
      <c r="AO45" s="23">
        <v>6.25E-2</v>
      </c>
      <c r="AP45" s="23">
        <v>6.25E-2</v>
      </c>
      <c r="AQ45" s="23">
        <v>6.25E-2</v>
      </c>
      <c r="AR45" s="23">
        <v>6.25E-2</v>
      </c>
      <c r="AS45" s="23">
        <v>6.25E-2</v>
      </c>
      <c r="AT45" s="23">
        <v>6.25E-2</v>
      </c>
      <c r="AU45" s="23">
        <v>6.25E-2</v>
      </c>
      <c r="AV45" s="23">
        <v>6.25E-2</v>
      </c>
      <c r="AW45" s="23">
        <v>6.25E-2</v>
      </c>
      <c r="AX45" s="23">
        <v>6.25E-2</v>
      </c>
      <c r="AY45" s="23">
        <v>6.25E-2</v>
      </c>
      <c r="AZ45" s="23">
        <v>6.25E-2</v>
      </c>
      <c r="BA45" s="23">
        <v>6.25E-2</v>
      </c>
      <c r="BB45" s="23">
        <v>6.25E-2</v>
      </c>
      <c r="BC45" s="23">
        <v>6.25E-2</v>
      </c>
      <c r="BD45" s="23">
        <v>6.25E-2</v>
      </c>
    </row>
    <row r="46" spans="1:56" x14ac:dyDescent="0.2">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row>
    <row r="47" spans="1:56" x14ac:dyDescent="0.2">
      <c r="A47" s="24" t="s">
        <v>343</v>
      </c>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row>
    <row r="48" spans="1:56" x14ac:dyDescent="0.2">
      <c r="A48" s="22">
        <v>45</v>
      </c>
      <c r="B48" s="22">
        <v>46</v>
      </c>
      <c r="C48" s="22">
        <v>47</v>
      </c>
      <c r="D48" s="22">
        <v>48</v>
      </c>
      <c r="E48" s="22">
        <v>49</v>
      </c>
      <c r="F48" s="22">
        <v>50</v>
      </c>
      <c r="G48" s="22">
        <v>51</v>
      </c>
      <c r="H48" s="22">
        <v>52</v>
      </c>
      <c r="I48" s="22">
        <v>53</v>
      </c>
      <c r="J48" s="22">
        <v>54</v>
      </c>
      <c r="K48" s="22">
        <v>55</v>
      </c>
      <c r="L48" s="22">
        <v>56</v>
      </c>
      <c r="M48" s="22">
        <v>57</v>
      </c>
      <c r="N48" s="22">
        <v>58</v>
      </c>
      <c r="O48" s="22">
        <v>59</v>
      </c>
      <c r="P48" s="22">
        <v>60</v>
      </c>
      <c r="Q48" s="22">
        <v>61</v>
      </c>
      <c r="R48" s="22">
        <v>62</v>
      </c>
      <c r="S48" s="22">
        <v>63</v>
      </c>
      <c r="T48" s="22">
        <v>64</v>
      </c>
      <c r="U48" s="22">
        <v>65</v>
      </c>
      <c r="V48" s="22">
        <v>66</v>
      </c>
      <c r="W48" s="22">
        <v>67</v>
      </c>
      <c r="X48" s="22">
        <v>68</v>
      </c>
      <c r="Y48" s="22">
        <v>69</v>
      </c>
      <c r="Z48" s="22">
        <v>70</v>
      </c>
      <c r="AA48" s="22">
        <v>71</v>
      </c>
      <c r="AB48" s="22">
        <v>72</v>
      </c>
      <c r="AC48" s="22">
        <v>73</v>
      </c>
      <c r="AD48" s="22">
        <v>74</v>
      </c>
      <c r="AE48" s="22">
        <v>75</v>
      </c>
      <c r="AF48" s="22">
        <v>76</v>
      </c>
      <c r="AG48" s="22">
        <v>77</v>
      </c>
      <c r="AH48" s="22">
        <v>78</v>
      </c>
      <c r="AI48" s="22">
        <v>79</v>
      </c>
      <c r="AJ48" s="22">
        <v>80</v>
      </c>
      <c r="AK48" s="22">
        <v>81</v>
      </c>
      <c r="AL48" s="22">
        <v>82</v>
      </c>
      <c r="AM48" s="22">
        <v>83</v>
      </c>
      <c r="AN48" s="22">
        <v>84</v>
      </c>
      <c r="AO48" s="22">
        <v>85</v>
      </c>
      <c r="AP48" s="22">
        <v>86</v>
      </c>
      <c r="AQ48" s="22">
        <v>87</v>
      </c>
      <c r="AR48" s="22">
        <v>88</v>
      </c>
      <c r="AS48" s="22">
        <v>89</v>
      </c>
      <c r="AT48" s="22">
        <v>90</v>
      </c>
      <c r="AU48" s="22">
        <v>91</v>
      </c>
      <c r="AV48" s="22">
        <v>92</v>
      </c>
      <c r="AW48" s="22">
        <v>93</v>
      </c>
      <c r="AX48" s="22">
        <v>94</v>
      </c>
      <c r="AY48" s="22">
        <v>95</v>
      </c>
      <c r="AZ48" s="22">
        <v>96</v>
      </c>
      <c r="BA48" s="22">
        <v>97</v>
      </c>
      <c r="BB48" s="22">
        <v>98</v>
      </c>
      <c r="BC48" s="22">
        <v>99</v>
      </c>
      <c r="BD48" s="22">
        <v>100</v>
      </c>
    </row>
    <row r="49" spans="1:56" s="28" customFormat="1" x14ac:dyDescent="0.2">
      <c r="A49" s="23">
        <v>4.0999999999999995E-2</v>
      </c>
      <c r="B49" s="23">
        <v>4.0999999999999995E-2</v>
      </c>
      <c r="C49" s="23">
        <v>4.1000000000000002E-2</v>
      </c>
      <c r="D49" s="23">
        <v>4.1000000000000002E-2</v>
      </c>
      <c r="E49" s="23">
        <v>4.1000000000000002E-2</v>
      </c>
      <c r="F49" s="23">
        <v>4.1000000000000002E-2</v>
      </c>
      <c r="G49" s="23">
        <v>4.1000000000000002E-2</v>
      </c>
      <c r="H49" s="23">
        <v>4.1000000000000002E-2</v>
      </c>
      <c r="I49" s="23">
        <v>4.1000000000000002E-2</v>
      </c>
      <c r="J49" s="23">
        <v>4.1000000000000002E-2</v>
      </c>
      <c r="K49" s="23">
        <v>4.1000000000000002E-2</v>
      </c>
      <c r="L49" s="23">
        <v>4.1000000000000002E-2</v>
      </c>
      <c r="M49" s="23">
        <v>4.1000000000000002E-2</v>
      </c>
      <c r="N49" s="23">
        <v>4.1000000000000002E-2</v>
      </c>
      <c r="O49" s="23">
        <v>4.1000000000000002E-2</v>
      </c>
      <c r="P49" s="23">
        <v>5.2499999999999998E-2</v>
      </c>
      <c r="Q49" s="23">
        <v>5.2499999999999998E-2</v>
      </c>
      <c r="R49" s="23">
        <v>5.2499999999999998E-2</v>
      </c>
      <c r="S49" s="23">
        <v>5.2499999999999998E-2</v>
      </c>
      <c r="T49" s="23">
        <v>5.2499999999999998E-2</v>
      </c>
      <c r="U49" s="23">
        <v>7.0999999999999994E-2</v>
      </c>
      <c r="V49" s="23">
        <v>7.0999999999999994E-2</v>
      </c>
      <c r="W49" s="23">
        <v>7.0999999999999994E-2</v>
      </c>
      <c r="X49" s="23">
        <v>7.0999999999999994E-2</v>
      </c>
      <c r="Y49" s="23">
        <v>7.0999999999999994E-2</v>
      </c>
      <c r="Z49" s="23">
        <v>7.3499999999999996E-2</v>
      </c>
      <c r="AA49" s="23">
        <v>7.3499999999999996E-2</v>
      </c>
      <c r="AB49" s="23">
        <v>7.3499999999999996E-2</v>
      </c>
      <c r="AC49" s="23">
        <v>7.3499999999999996E-2</v>
      </c>
      <c r="AD49" s="23">
        <v>7.3499999999999996E-2</v>
      </c>
      <c r="AE49" s="23">
        <v>7.4499999999999997E-2</v>
      </c>
      <c r="AF49" s="23">
        <v>7.4499999999999997E-2</v>
      </c>
      <c r="AG49" s="23">
        <v>7.4499999999999997E-2</v>
      </c>
      <c r="AH49" s="23">
        <v>7.4499999999999997E-2</v>
      </c>
      <c r="AI49" s="23">
        <v>7.4499999999999997E-2</v>
      </c>
      <c r="AJ49" s="23">
        <v>7.5499999999999998E-2</v>
      </c>
      <c r="AK49" s="23">
        <v>7.5499999999999998E-2</v>
      </c>
      <c r="AL49" s="23">
        <v>7.5499999999999998E-2</v>
      </c>
      <c r="AM49" s="23">
        <v>7.5499999999999998E-2</v>
      </c>
      <c r="AN49" s="23">
        <v>7.5499999999999998E-2</v>
      </c>
      <c r="AO49" s="23">
        <v>7.5499999999999998E-2</v>
      </c>
      <c r="AP49" s="23">
        <v>7.5499999999999998E-2</v>
      </c>
      <c r="AQ49" s="23">
        <v>7.5499999999999998E-2</v>
      </c>
      <c r="AR49" s="23">
        <v>7.5499999999999998E-2</v>
      </c>
      <c r="AS49" s="23">
        <v>7.5499999999999998E-2</v>
      </c>
      <c r="AT49" s="23">
        <v>7.5499999999999998E-2</v>
      </c>
      <c r="AU49" s="23">
        <v>7.5499999999999998E-2</v>
      </c>
      <c r="AV49" s="23">
        <v>7.5499999999999998E-2</v>
      </c>
      <c r="AW49" s="23">
        <v>7.5499999999999998E-2</v>
      </c>
      <c r="AX49" s="23">
        <v>7.5499999999999998E-2</v>
      </c>
      <c r="AY49" s="23">
        <v>7.5499999999999998E-2</v>
      </c>
      <c r="AZ49" s="23">
        <v>7.5499999999999998E-2</v>
      </c>
      <c r="BA49" s="23">
        <v>7.5499999999999998E-2</v>
      </c>
      <c r="BB49" s="23">
        <v>7.5499999999999998E-2</v>
      </c>
      <c r="BC49" s="23">
        <v>7.5499999999999998E-2</v>
      </c>
      <c r="BD49" s="23">
        <v>7.5499999999999998E-2</v>
      </c>
    </row>
    <row r="50" spans="1:56" s="28" customFormat="1" x14ac:dyDescent="0.2">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row>
    <row r="51" spans="1:56" s="21" customFormat="1" x14ac:dyDescent="0.2">
      <c r="A51" s="24" t="s">
        <v>250</v>
      </c>
    </row>
    <row r="52" spans="1:56" x14ac:dyDescent="0.2">
      <c r="A52" s="22">
        <v>45</v>
      </c>
      <c r="B52" s="22">
        <v>46</v>
      </c>
      <c r="C52" s="22">
        <v>47</v>
      </c>
      <c r="D52" s="22">
        <v>48</v>
      </c>
      <c r="E52" s="22">
        <v>49</v>
      </c>
      <c r="F52" s="22">
        <v>50</v>
      </c>
      <c r="G52" s="22">
        <v>51</v>
      </c>
      <c r="H52" s="22">
        <v>52</v>
      </c>
      <c r="I52" s="22">
        <v>53</v>
      </c>
      <c r="J52" s="22">
        <v>54</v>
      </c>
      <c r="K52" s="22">
        <v>55</v>
      </c>
      <c r="L52" s="22">
        <v>56</v>
      </c>
      <c r="M52" s="22">
        <v>57</v>
      </c>
      <c r="N52" s="22">
        <v>58</v>
      </c>
      <c r="O52" s="22">
        <v>59</v>
      </c>
      <c r="P52" s="22">
        <v>60</v>
      </c>
      <c r="Q52" s="22">
        <v>61</v>
      </c>
      <c r="R52" s="22">
        <v>62</v>
      </c>
      <c r="S52" s="22">
        <v>63</v>
      </c>
      <c r="T52" s="22">
        <v>64</v>
      </c>
      <c r="U52" s="22">
        <v>65</v>
      </c>
      <c r="V52" s="22">
        <v>66</v>
      </c>
      <c r="W52" s="22">
        <v>67</v>
      </c>
      <c r="X52" s="22">
        <v>68</v>
      </c>
      <c r="Y52" s="22">
        <v>69</v>
      </c>
      <c r="Z52" s="22">
        <v>70</v>
      </c>
      <c r="AA52" s="22">
        <v>71</v>
      </c>
      <c r="AB52" s="22">
        <v>72</v>
      </c>
      <c r="AC52" s="22">
        <v>73</v>
      </c>
      <c r="AD52" s="22">
        <v>74</v>
      </c>
      <c r="AE52" s="22">
        <v>75</v>
      </c>
      <c r="AF52" s="22">
        <v>76</v>
      </c>
      <c r="AG52" s="22">
        <v>77</v>
      </c>
      <c r="AH52" s="22">
        <v>78</v>
      </c>
      <c r="AI52" s="22">
        <v>79</v>
      </c>
      <c r="AJ52" s="22">
        <v>80</v>
      </c>
      <c r="AK52" s="22">
        <v>81</v>
      </c>
      <c r="AL52" s="22">
        <v>82</v>
      </c>
      <c r="AM52" s="22">
        <v>83</v>
      </c>
      <c r="AN52" s="22">
        <v>84</v>
      </c>
      <c r="AO52" s="22">
        <v>85</v>
      </c>
      <c r="AP52" s="22">
        <v>86</v>
      </c>
      <c r="AQ52" s="22">
        <v>87</v>
      </c>
      <c r="AR52" s="22">
        <v>88</v>
      </c>
      <c r="AS52" s="22">
        <v>89</v>
      </c>
      <c r="AT52" s="22">
        <v>90</v>
      </c>
      <c r="AU52" s="22">
        <v>91</v>
      </c>
      <c r="AV52" s="22">
        <v>92</v>
      </c>
      <c r="AW52" s="22">
        <v>93</v>
      </c>
      <c r="AX52" s="22">
        <v>94</v>
      </c>
      <c r="AY52" s="22">
        <v>95</v>
      </c>
      <c r="AZ52" s="22">
        <v>96</v>
      </c>
      <c r="BA52" s="22">
        <v>97</v>
      </c>
      <c r="BB52" s="22">
        <v>98</v>
      </c>
      <c r="BC52" s="22">
        <v>99</v>
      </c>
      <c r="BD52" s="22">
        <v>100</v>
      </c>
    </row>
    <row r="53" spans="1:56" x14ac:dyDescent="0.2">
      <c r="A53" s="23">
        <v>0</v>
      </c>
      <c r="B53" s="23">
        <v>0</v>
      </c>
      <c r="C53" s="23">
        <v>0</v>
      </c>
      <c r="D53" s="23">
        <v>0</v>
      </c>
      <c r="E53" s="23">
        <v>0</v>
      </c>
      <c r="F53" s="23">
        <v>0</v>
      </c>
      <c r="G53" s="23">
        <v>0</v>
      </c>
      <c r="H53" s="23">
        <v>0</v>
      </c>
      <c r="I53" s="23">
        <v>0</v>
      </c>
      <c r="J53" s="23">
        <v>0</v>
      </c>
      <c r="K53" s="23">
        <v>0</v>
      </c>
      <c r="L53" s="23">
        <v>0</v>
      </c>
      <c r="M53" s="23">
        <v>0</v>
      </c>
      <c r="N53" s="23">
        <v>0</v>
      </c>
      <c r="O53" s="23">
        <v>0.04</v>
      </c>
      <c r="P53" s="23">
        <v>0.04</v>
      </c>
      <c r="Q53" s="23">
        <v>0.04</v>
      </c>
      <c r="R53" s="23">
        <v>0.04</v>
      </c>
      <c r="S53" s="23">
        <v>0.04</v>
      </c>
      <c r="T53" s="23">
        <v>0.04</v>
      </c>
      <c r="U53" s="23">
        <v>0.04</v>
      </c>
      <c r="V53" s="23">
        <v>0.04</v>
      </c>
      <c r="W53" s="23">
        <v>0.04</v>
      </c>
      <c r="X53" s="23">
        <v>0.04</v>
      </c>
      <c r="Y53" s="23">
        <v>0.04</v>
      </c>
      <c r="Z53" s="23">
        <v>0.04</v>
      </c>
      <c r="AA53" s="23">
        <v>0.04</v>
      </c>
      <c r="AB53" s="23">
        <v>0.04</v>
      </c>
      <c r="AC53" s="23">
        <v>0.04</v>
      </c>
      <c r="AD53" s="23">
        <v>0.04</v>
      </c>
      <c r="AE53" s="23">
        <v>0.04</v>
      </c>
      <c r="AF53" s="23">
        <v>0.04</v>
      </c>
      <c r="AG53" s="23">
        <v>0.04</v>
      </c>
      <c r="AH53" s="23">
        <v>0.04</v>
      </c>
      <c r="AI53" s="23">
        <v>0.04</v>
      </c>
      <c r="AJ53" s="23">
        <v>0.04</v>
      </c>
      <c r="AK53" s="23">
        <v>0.04</v>
      </c>
      <c r="AL53" s="23">
        <v>0.04</v>
      </c>
      <c r="AM53" s="23">
        <v>0.04</v>
      </c>
      <c r="AN53" s="23">
        <v>0.04</v>
      </c>
      <c r="AO53" s="23">
        <v>0.04</v>
      </c>
      <c r="AP53" s="23">
        <v>0.04</v>
      </c>
      <c r="AQ53" s="23">
        <v>0.04</v>
      </c>
      <c r="AR53" s="23">
        <v>0.04</v>
      </c>
      <c r="AS53" s="23">
        <v>0.04</v>
      </c>
      <c r="AT53" s="23">
        <v>0.04</v>
      </c>
      <c r="AU53" s="23">
        <v>0.04</v>
      </c>
      <c r="AV53" s="23">
        <v>0.04</v>
      </c>
      <c r="AW53" s="23">
        <v>0.04</v>
      </c>
      <c r="AX53" s="23">
        <v>0.04</v>
      </c>
      <c r="AY53" s="23">
        <v>0.04</v>
      </c>
      <c r="AZ53" s="23">
        <v>0.04</v>
      </c>
      <c r="BA53" s="23">
        <v>0.04</v>
      </c>
      <c r="BB53" s="23">
        <v>0.04</v>
      </c>
      <c r="BC53" s="23">
        <v>0.04</v>
      </c>
      <c r="BD53" s="23">
        <v>0.04</v>
      </c>
    </row>
    <row r="54" spans="1:56" s="28" customFormat="1" x14ac:dyDescent="0.2">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row>
    <row r="55" spans="1:56" s="24" customFormat="1" x14ac:dyDescent="0.2">
      <c r="A55" s="48" t="s">
        <v>602</v>
      </c>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row>
    <row r="56" spans="1:56" x14ac:dyDescent="0.2">
      <c r="A56" s="22">
        <v>59</v>
      </c>
      <c r="B56" s="22">
        <v>60</v>
      </c>
      <c r="C56" s="22">
        <v>61</v>
      </c>
      <c r="D56" s="22">
        <v>62</v>
      </c>
      <c r="E56" s="22">
        <v>63</v>
      </c>
      <c r="F56" s="22">
        <v>64</v>
      </c>
      <c r="G56" s="22">
        <v>65</v>
      </c>
      <c r="H56" s="22">
        <v>66</v>
      </c>
      <c r="I56" s="22">
        <v>67</v>
      </c>
      <c r="J56" s="22">
        <v>68</v>
      </c>
      <c r="K56" s="22">
        <v>69</v>
      </c>
      <c r="L56" s="22">
        <v>70</v>
      </c>
      <c r="M56" s="22">
        <v>71</v>
      </c>
      <c r="N56" s="22">
        <v>72</v>
      </c>
      <c r="O56" s="22">
        <v>73</v>
      </c>
      <c r="P56" s="22">
        <v>74</v>
      </c>
      <c r="Q56" s="22">
        <v>75</v>
      </c>
      <c r="R56" s="22">
        <v>76</v>
      </c>
      <c r="S56" s="22">
        <v>77</v>
      </c>
      <c r="T56" s="22">
        <v>78</v>
      </c>
      <c r="U56" s="22">
        <v>79</v>
      </c>
      <c r="V56" s="22">
        <v>80</v>
      </c>
      <c r="W56" s="22">
        <v>81</v>
      </c>
      <c r="X56" s="22">
        <v>82</v>
      </c>
      <c r="Y56" s="22">
        <v>83</v>
      </c>
      <c r="Z56" s="22">
        <v>84</v>
      </c>
      <c r="AA56" s="22">
        <v>85</v>
      </c>
      <c r="AB56" s="22">
        <v>86</v>
      </c>
      <c r="AC56" s="22">
        <v>87</v>
      </c>
      <c r="AD56" s="22">
        <v>88</v>
      </c>
      <c r="AE56" s="22">
        <v>89</v>
      </c>
      <c r="AF56" s="22">
        <v>90</v>
      </c>
      <c r="AG56" s="22">
        <v>91</v>
      </c>
      <c r="AH56" s="22">
        <v>92</v>
      </c>
      <c r="AI56" s="22">
        <v>93</v>
      </c>
      <c r="AJ56" s="22">
        <v>94</v>
      </c>
      <c r="AK56" s="22">
        <v>95</v>
      </c>
      <c r="AL56" s="22">
        <v>96</v>
      </c>
      <c r="AM56" s="22">
        <v>97</v>
      </c>
      <c r="AN56" s="22">
        <v>98</v>
      </c>
      <c r="AO56" s="22">
        <v>99</v>
      </c>
      <c r="AP56" s="22">
        <v>100</v>
      </c>
    </row>
    <row r="57" spans="1:56" x14ac:dyDescent="0.2">
      <c r="A57" s="23">
        <v>5.6000000000000001E-2</v>
      </c>
      <c r="B57" s="23">
        <v>5.6000000000000001E-2</v>
      </c>
      <c r="C57" s="23">
        <v>5.6000000000000001E-2</v>
      </c>
      <c r="D57" s="23">
        <v>5.6000000000000001E-2</v>
      </c>
      <c r="E57" s="23">
        <v>5.6000000000000001E-2</v>
      </c>
      <c r="F57" s="23">
        <v>5.6000000000000001E-2</v>
      </c>
      <c r="G57" s="23">
        <v>8.5000000000000006E-2</v>
      </c>
      <c r="H57" s="23">
        <v>8.5000000000000006E-2</v>
      </c>
      <c r="I57" s="23">
        <v>8.5000000000000006E-2</v>
      </c>
      <c r="J57" s="23">
        <v>8.5000000000000006E-2</v>
      </c>
      <c r="K57" s="23">
        <v>8.5000000000000006E-2</v>
      </c>
      <c r="L57" s="23">
        <v>8.7499999999999994E-2</v>
      </c>
      <c r="M57" s="23">
        <v>8.7499999999999994E-2</v>
      </c>
      <c r="N57" s="23">
        <v>8.7499999999999994E-2</v>
      </c>
      <c r="O57" s="23">
        <v>8.7499999999999994E-2</v>
      </c>
      <c r="P57" s="23">
        <v>8.7499999999999994E-2</v>
      </c>
      <c r="Q57" s="23">
        <v>8.7499999999999994E-2</v>
      </c>
      <c r="R57" s="23">
        <v>8.7499999999999994E-2</v>
      </c>
      <c r="S57" s="23">
        <v>8.7499999999999994E-2</v>
      </c>
      <c r="T57" s="23">
        <v>8.7499999999999994E-2</v>
      </c>
      <c r="U57" s="23">
        <v>8.7499999999999994E-2</v>
      </c>
      <c r="V57" s="23">
        <v>8.7499999999999994E-2</v>
      </c>
      <c r="W57" s="23">
        <v>8.7499999999999994E-2</v>
      </c>
      <c r="X57" s="23">
        <v>8.7499999999999994E-2</v>
      </c>
      <c r="Y57" s="23">
        <v>8.7499999999999994E-2</v>
      </c>
      <c r="Z57" s="23">
        <v>8.7499999999999994E-2</v>
      </c>
      <c r="AA57" s="23">
        <v>8.7499999999999994E-2</v>
      </c>
      <c r="AB57" s="23">
        <v>8.7499999999999994E-2</v>
      </c>
      <c r="AC57" s="23">
        <v>8.7499999999999994E-2</v>
      </c>
      <c r="AD57" s="23">
        <v>8.7499999999999994E-2</v>
      </c>
      <c r="AE57" s="23">
        <v>8.7499999999999994E-2</v>
      </c>
      <c r="AF57" s="23">
        <v>8.7499999999999994E-2</v>
      </c>
      <c r="AG57" s="23">
        <v>8.7499999999999994E-2</v>
      </c>
      <c r="AH57" s="23">
        <v>8.7499999999999994E-2</v>
      </c>
      <c r="AI57" s="23">
        <v>8.7499999999999994E-2</v>
      </c>
      <c r="AJ57" s="23">
        <v>8.7499999999999994E-2</v>
      </c>
      <c r="AK57" s="23">
        <v>8.7499999999999994E-2</v>
      </c>
      <c r="AL57" s="23">
        <v>8.7499999999999994E-2</v>
      </c>
      <c r="AM57" s="23">
        <v>8.7499999999999994E-2</v>
      </c>
      <c r="AN57" s="23">
        <v>8.7499999999999994E-2</v>
      </c>
      <c r="AO57" s="23">
        <v>8.7499999999999994E-2</v>
      </c>
      <c r="AP57" s="23">
        <v>8.7499999999999994E-2</v>
      </c>
    </row>
    <row r="58" spans="1:56" s="28" customFormat="1" x14ac:dyDescent="0.2">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row>
    <row r="59" spans="1:56" s="24" customFormat="1" x14ac:dyDescent="0.2">
      <c r="A59" s="48" t="s">
        <v>603</v>
      </c>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row>
    <row r="60" spans="1:56" x14ac:dyDescent="0.2">
      <c r="A60" s="22">
        <v>59</v>
      </c>
      <c r="B60" s="22">
        <v>60</v>
      </c>
      <c r="C60" s="22">
        <v>61</v>
      </c>
      <c r="D60" s="22">
        <v>62</v>
      </c>
      <c r="E60" s="22">
        <v>63</v>
      </c>
      <c r="F60" s="22">
        <v>64</v>
      </c>
      <c r="G60" s="22">
        <v>65</v>
      </c>
      <c r="H60" s="22">
        <v>66</v>
      </c>
      <c r="I60" s="22">
        <v>67</v>
      </c>
      <c r="J60" s="22">
        <v>68</v>
      </c>
      <c r="K60" s="22">
        <v>69</v>
      </c>
      <c r="L60" s="22">
        <v>70</v>
      </c>
      <c r="M60" s="22">
        <v>71</v>
      </c>
      <c r="N60" s="22">
        <v>72</v>
      </c>
      <c r="O60" s="22">
        <v>73</v>
      </c>
      <c r="P60" s="22">
        <v>74</v>
      </c>
      <c r="Q60" s="22">
        <v>75</v>
      </c>
      <c r="R60" s="22">
        <v>76</v>
      </c>
      <c r="S60" s="22">
        <v>77</v>
      </c>
      <c r="T60" s="22">
        <v>78</v>
      </c>
      <c r="U60" s="22">
        <v>79</v>
      </c>
      <c r="V60" s="22">
        <v>80</v>
      </c>
      <c r="W60" s="22">
        <v>81</v>
      </c>
      <c r="X60" s="22">
        <v>82</v>
      </c>
      <c r="Y60" s="22">
        <v>83</v>
      </c>
      <c r="Z60" s="22">
        <v>84</v>
      </c>
      <c r="AA60" s="22">
        <v>85</v>
      </c>
      <c r="AB60" s="22">
        <v>86</v>
      </c>
      <c r="AC60" s="22">
        <v>87</v>
      </c>
      <c r="AD60" s="22">
        <v>88</v>
      </c>
      <c r="AE60" s="22">
        <v>89</v>
      </c>
      <c r="AF60" s="22">
        <v>90</v>
      </c>
      <c r="AG60" s="22">
        <v>91</v>
      </c>
      <c r="AH60" s="22">
        <v>92</v>
      </c>
      <c r="AI60" s="22">
        <v>93</v>
      </c>
      <c r="AJ60" s="22">
        <v>94</v>
      </c>
      <c r="AK60" s="22">
        <v>95</v>
      </c>
      <c r="AL60" s="22">
        <v>96</v>
      </c>
      <c r="AM60" s="22">
        <v>97</v>
      </c>
      <c r="AN60" s="22">
        <v>98</v>
      </c>
      <c r="AO60" s="22">
        <v>99</v>
      </c>
      <c r="AP60" s="22">
        <v>100</v>
      </c>
    </row>
    <row r="61" spans="1:56" x14ac:dyDescent="0.2">
      <c r="A61" s="23">
        <v>3.7999999999999999E-2</v>
      </c>
      <c r="B61" s="23">
        <v>3.7999999999999999E-2</v>
      </c>
      <c r="C61" s="23">
        <v>3.7999999999999999E-2</v>
      </c>
      <c r="D61" s="23">
        <v>3.7999999999999999E-2</v>
      </c>
      <c r="E61" s="23">
        <v>3.7999999999999999E-2</v>
      </c>
      <c r="F61" s="23">
        <v>3.7999999999999999E-2</v>
      </c>
      <c r="G61" s="23">
        <v>5.3499999999999999E-2</v>
      </c>
      <c r="H61" s="23">
        <v>5.3499999999999999E-2</v>
      </c>
      <c r="I61" s="23">
        <v>5.3499999999999999E-2</v>
      </c>
      <c r="J61" s="23">
        <v>5.3499999999999999E-2</v>
      </c>
      <c r="K61" s="23">
        <v>5.3499999999999999E-2</v>
      </c>
      <c r="L61" s="23">
        <v>5.5E-2</v>
      </c>
      <c r="M61" s="23">
        <v>5.5E-2</v>
      </c>
      <c r="N61" s="23">
        <v>5.5E-2</v>
      </c>
      <c r="O61" s="23">
        <v>5.5E-2</v>
      </c>
      <c r="P61" s="23">
        <v>5.5E-2</v>
      </c>
      <c r="Q61" s="23">
        <v>5.5500000000000001E-2</v>
      </c>
      <c r="R61" s="23">
        <v>5.5500000000000001E-2</v>
      </c>
      <c r="S61" s="23">
        <v>5.5500000000000001E-2</v>
      </c>
      <c r="T61" s="23">
        <v>5.5500000000000001E-2</v>
      </c>
      <c r="U61" s="23">
        <v>5.5500000000000001E-2</v>
      </c>
      <c r="V61" s="23">
        <v>5.6000000000000001E-2</v>
      </c>
      <c r="W61" s="23">
        <v>5.6000000000000001E-2</v>
      </c>
      <c r="X61" s="23">
        <v>5.6000000000000001E-2</v>
      </c>
      <c r="Y61" s="23">
        <v>5.6000000000000001E-2</v>
      </c>
      <c r="Z61" s="23">
        <v>5.6000000000000001E-2</v>
      </c>
      <c r="AA61" s="23">
        <v>5.6000000000000001E-2</v>
      </c>
      <c r="AB61" s="23">
        <v>5.6000000000000001E-2</v>
      </c>
      <c r="AC61" s="23">
        <v>5.6000000000000001E-2</v>
      </c>
      <c r="AD61" s="23">
        <v>5.6000000000000001E-2</v>
      </c>
      <c r="AE61" s="23">
        <v>5.6000000000000001E-2</v>
      </c>
      <c r="AF61" s="23">
        <v>5.6000000000000001E-2</v>
      </c>
      <c r="AG61" s="23">
        <v>5.6000000000000001E-2</v>
      </c>
      <c r="AH61" s="23">
        <v>5.6000000000000001E-2</v>
      </c>
      <c r="AI61" s="23">
        <v>5.6000000000000001E-2</v>
      </c>
      <c r="AJ61" s="23">
        <v>5.6000000000000001E-2</v>
      </c>
      <c r="AK61" s="23">
        <v>5.6000000000000001E-2</v>
      </c>
      <c r="AL61" s="23">
        <v>5.6000000000000001E-2</v>
      </c>
      <c r="AM61" s="23">
        <v>5.6000000000000001E-2</v>
      </c>
      <c r="AN61" s="23">
        <v>5.6000000000000001E-2</v>
      </c>
      <c r="AO61" s="23">
        <v>5.6000000000000001E-2</v>
      </c>
      <c r="AP61" s="23">
        <v>5.6000000000000001E-2</v>
      </c>
    </row>
    <row r="62" spans="1:56" s="28" customFormat="1" x14ac:dyDescent="0.2"/>
    <row r="63" spans="1:56" s="21" customFormat="1" x14ac:dyDescent="0.2">
      <c r="A63" s="24" t="s">
        <v>578</v>
      </c>
    </row>
    <row r="64" spans="1:56" x14ac:dyDescent="0.2">
      <c r="A64" s="22">
        <v>45</v>
      </c>
      <c r="B64" s="22">
        <v>46</v>
      </c>
      <c r="C64" s="22">
        <v>47</v>
      </c>
      <c r="D64" s="22">
        <v>48</v>
      </c>
      <c r="E64" s="22">
        <v>49</v>
      </c>
      <c r="F64" s="22">
        <v>50</v>
      </c>
      <c r="G64" s="22">
        <v>51</v>
      </c>
      <c r="H64" s="22">
        <v>52</v>
      </c>
      <c r="I64" s="22">
        <v>53</v>
      </c>
      <c r="J64" s="22">
        <v>54</v>
      </c>
      <c r="K64" s="22">
        <v>55</v>
      </c>
      <c r="L64" s="22">
        <v>56</v>
      </c>
      <c r="M64" s="22">
        <v>57</v>
      </c>
      <c r="N64" s="22">
        <v>58</v>
      </c>
      <c r="O64" s="22">
        <v>59</v>
      </c>
      <c r="P64" s="22">
        <v>60</v>
      </c>
      <c r="Q64" s="22">
        <v>61</v>
      </c>
      <c r="R64" s="22">
        <v>62</v>
      </c>
      <c r="S64" s="22">
        <v>63</v>
      </c>
      <c r="T64" s="22">
        <v>64</v>
      </c>
      <c r="U64" s="22">
        <v>65</v>
      </c>
      <c r="V64" s="22">
        <v>66</v>
      </c>
      <c r="W64" s="22">
        <v>67</v>
      </c>
      <c r="X64" s="22">
        <v>68</v>
      </c>
      <c r="Y64" s="22">
        <v>69</v>
      </c>
      <c r="Z64" s="22">
        <v>70</v>
      </c>
      <c r="AA64" s="22">
        <v>71</v>
      </c>
      <c r="AB64" s="22">
        <v>72</v>
      </c>
      <c r="AC64" s="22">
        <v>73</v>
      </c>
      <c r="AD64" s="22">
        <v>74</v>
      </c>
      <c r="AE64" s="22">
        <v>75</v>
      </c>
      <c r="AF64" s="22">
        <v>76</v>
      </c>
      <c r="AG64" s="22">
        <v>77</v>
      </c>
      <c r="AH64" s="22">
        <v>78</v>
      </c>
      <c r="AI64" s="22">
        <v>79</v>
      </c>
      <c r="AJ64" s="22">
        <v>80</v>
      </c>
      <c r="AK64" s="22">
        <v>81</v>
      </c>
      <c r="AL64" s="22">
        <v>82</v>
      </c>
      <c r="AM64" s="22">
        <v>83</v>
      </c>
      <c r="AN64" s="22">
        <v>84</v>
      </c>
      <c r="AO64" s="22">
        <v>85</v>
      </c>
      <c r="AP64" s="22">
        <v>86</v>
      </c>
      <c r="AQ64" s="22">
        <v>87</v>
      </c>
      <c r="AR64" s="22">
        <v>88</v>
      </c>
      <c r="AS64" s="22">
        <v>89</v>
      </c>
      <c r="AT64" s="22">
        <v>90</v>
      </c>
      <c r="AU64" s="22">
        <v>91</v>
      </c>
      <c r="AV64" s="22">
        <v>92</v>
      </c>
      <c r="AW64" s="22">
        <v>93</v>
      </c>
      <c r="AX64" s="22">
        <v>94</v>
      </c>
      <c r="AY64" s="22">
        <v>95</v>
      </c>
      <c r="AZ64" s="22">
        <v>96</v>
      </c>
      <c r="BA64" s="22">
        <v>97</v>
      </c>
      <c r="BB64" s="22">
        <v>98</v>
      </c>
      <c r="BC64" s="22">
        <v>99</v>
      </c>
      <c r="BD64" s="22">
        <v>100</v>
      </c>
    </row>
    <row r="65" spans="1:56" x14ac:dyDescent="0.2">
      <c r="A65" s="23">
        <v>4.2000000000000003E-2</v>
      </c>
      <c r="B65" s="23">
        <v>4.2000000000000003E-2</v>
      </c>
      <c r="C65" s="23">
        <v>4.2000000000000003E-2</v>
      </c>
      <c r="D65" s="23">
        <v>4.2000000000000003E-2</v>
      </c>
      <c r="E65" s="23">
        <v>4.2000000000000003E-2</v>
      </c>
      <c r="F65" s="23">
        <v>4.2000000000000003E-2</v>
      </c>
      <c r="G65" s="23">
        <v>4.2000000000000003E-2</v>
      </c>
      <c r="H65" s="23">
        <v>4.2000000000000003E-2</v>
      </c>
      <c r="I65" s="23">
        <v>4.2000000000000003E-2</v>
      </c>
      <c r="J65" s="23">
        <v>4.2000000000000003E-2</v>
      </c>
      <c r="K65" s="23">
        <v>4.2000000000000003E-2</v>
      </c>
      <c r="L65" s="23">
        <v>4.2000000000000003E-2</v>
      </c>
      <c r="M65" s="23">
        <v>4.2000000000000003E-2</v>
      </c>
      <c r="N65" s="23">
        <v>4.2000000000000003E-2</v>
      </c>
      <c r="O65" s="23">
        <v>4.2000000000000003E-2</v>
      </c>
      <c r="P65" s="23">
        <v>5.5E-2</v>
      </c>
      <c r="Q65" s="23">
        <v>5.5E-2</v>
      </c>
      <c r="R65" s="23">
        <v>5.5E-2</v>
      </c>
      <c r="S65" s="23">
        <v>5.5E-2</v>
      </c>
      <c r="T65" s="23">
        <v>5.5E-2</v>
      </c>
      <c r="U65" s="23">
        <v>7.2499999999999995E-2</v>
      </c>
      <c r="V65" s="23">
        <v>7.2499999999999995E-2</v>
      </c>
      <c r="W65" s="23">
        <v>7.2499999999999995E-2</v>
      </c>
      <c r="X65" s="23">
        <v>7.2499999999999995E-2</v>
      </c>
      <c r="Y65" s="23">
        <v>7.2499999999999995E-2</v>
      </c>
      <c r="Z65" s="23">
        <v>7.4999999999999997E-2</v>
      </c>
      <c r="AA65" s="23">
        <v>7.4999999999999997E-2</v>
      </c>
      <c r="AB65" s="23">
        <v>7.4999999999999997E-2</v>
      </c>
      <c r="AC65" s="23">
        <v>7.4999999999999997E-2</v>
      </c>
      <c r="AD65" s="23">
        <v>7.4999999999999997E-2</v>
      </c>
      <c r="AE65" s="23">
        <v>7.5999999999999998E-2</v>
      </c>
      <c r="AF65" s="23">
        <v>7.5999999999999998E-2</v>
      </c>
      <c r="AG65" s="23">
        <v>7.5999999999999998E-2</v>
      </c>
      <c r="AH65" s="23">
        <v>7.5999999999999998E-2</v>
      </c>
      <c r="AI65" s="23">
        <v>7.5999999999999998E-2</v>
      </c>
      <c r="AJ65" s="23">
        <v>7.5999999999999998E-2</v>
      </c>
      <c r="AK65" s="23">
        <v>7.5999999999999998E-2</v>
      </c>
      <c r="AL65" s="23">
        <v>7.5999999999999998E-2</v>
      </c>
      <c r="AM65" s="23">
        <v>7.5999999999999998E-2</v>
      </c>
      <c r="AN65" s="23">
        <v>7.5999999999999998E-2</v>
      </c>
      <c r="AO65" s="23">
        <v>7.5999999999999998E-2</v>
      </c>
      <c r="AP65" s="23">
        <v>7.5999999999999998E-2</v>
      </c>
      <c r="AQ65" s="23">
        <v>7.5999999999999998E-2</v>
      </c>
      <c r="AR65" s="23">
        <v>7.5999999999999998E-2</v>
      </c>
      <c r="AS65" s="23">
        <v>7.5999999999999998E-2</v>
      </c>
      <c r="AT65" s="23">
        <v>7.5999999999999998E-2</v>
      </c>
      <c r="AU65" s="23">
        <v>7.5999999999999998E-2</v>
      </c>
      <c r="AV65" s="23">
        <v>7.5999999999999998E-2</v>
      </c>
      <c r="AW65" s="23">
        <v>7.5999999999999998E-2</v>
      </c>
      <c r="AX65" s="23">
        <v>7.5999999999999998E-2</v>
      </c>
      <c r="AY65" s="23">
        <v>7.5999999999999998E-2</v>
      </c>
      <c r="AZ65" s="23">
        <v>7.5999999999999998E-2</v>
      </c>
      <c r="BA65" s="23">
        <v>7.5999999999999998E-2</v>
      </c>
      <c r="BB65" s="23">
        <v>7.5999999999999998E-2</v>
      </c>
      <c r="BC65" s="23">
        <v>7.5999999999999998E-2</v>
      </c>
      <c r="BD65" s="23">
        <v>7.5999999999999998E-2</v>
      </c>
    </row>
    <row r="66" spans="1:56" s="28" customFormat="1" x14ac:dyDescent="0.2"/>
    <row r="67" spans="1:56" s="21" customFormat="1" x14ac:dyDescent="0.2">
      <c r="A67" s="24" t="s">
        <v>582</v>
      </c>
    </row>
    <row r="68" spans="1:56" x14ac:dyDescent="0.2">
      <c r="A68" s="22">
        <v>45</v>
      </c>
      <c r="B68" s="22">
        <v>46</v>
      </c>
      <c r="C68" s="22">
        <v>47</v>
      </c>
      <c r="D68" s="22">
        <v>48</v>
      </c>
      <c r="E68" s="22">
        <v>49</v>
      </c>
      <c r="F68" s="22">
        <v>50</v>
      </c>
      <c r="G68" s="22">
        <v>51</v>
      </c>
      <c r="H68" s="22">
        <v>52</v>
      </c>
      <c r="I68" s="22">
        <v>53</v>
      </c>
      <c r="J68" s="22">
        <v>54</v>
      </c>
      <c r="K68" s="22">
        <v>55</v>
      </c>
      <c r="L68" s="22">
        <v>56</v>
      </c>
      <c r="M68" s="22">
        <v>57</v>
      </c>
      <c r="N68" s="22">
        <v>58</v>
      </c>
      <c r="O68" s="22">
        <v>59</v>
      </c>
      <c r="P68" s="22">
        <v>60</v>
      </c>
      <c r="Q68" s="22">
        <v>61</v>
      </c>
      <c r="R68" s="22">
        <v>62</v>
      </c>
      <c r="S68" s="22">
        <v>63</v>
      </c>
      <c r="T68" s="22">
        <v>64</v>
      </c>
      <c r="U68" s="22">
        <v>65</v>
      </c>
      <c r="V68" s="22">
        <v>66</v>
      </c>
      <c r="W68" s="22">
        <v>67</v>
      </c>
      <c r="X68" s="22">
        <v>68</v>
      </c>
      <c r="Y68" s="22">
        <v>69</v>
      </c>
      <c r="Z68" s="22">
        <v>70</v>
      </c>
      <c r="AA68" s="22">
        <v>71</v>
      </c>
      <c r="AB68" s="22">
        <v>72</v>
      </c>
      <c r="AC68" s="22">
        <v>73</v>
      </c>
      <c r="AD68" s="22">
        <v>74</v>
      </c>
      <c r="AE68" s="22">
        <v>75</v>
      </c>
      <c r="AF68" s="22">
        <v>76</v>
      </c>
      <c r="AG68" s="22">
        <v>77</v>
      </c>
      <c r="AH68" s="22">
        <v>78</v>
      </c>
      <c r="AI68" s="22">
        <v>79</v>
      </c>
      <c r="AJ68" s="22">
        <v>80</v>
      </c>
      <c r="AK68" s="22">
        <v>81</v>
      </c>
      <c r="AL68" s="22">
        <v>82</v>
      </c>
      <c r="AM68" s="22">
        <v>83</v>
      </c>
      <c r="AN68" s="22">
        <v>84</v>
      </c>
      <c r="AO68" s="22">
        <v>85</v>
      </c>
      <c r="AP68" s="22">
        <v>86</v>
      </c>
      <c r="AQ68" s="22">
        <v>87</v>
      </c>
      <c r="AR68" s="22">
        <v>88</v>
      </c>
      <c r="AS68" s="22">
        <v>89</v>
      </c>
      <c r="AT68" s="22">
        <v>90</v>
      </c>
      <c r="AU68" s="22">
        <v>91</v>
      </c>
      <c r="AV68" s="22">
        <v>92</v>
      </c>
      <c r="AW68" s="22">
        <v>93</v>
      </c>
      <c r="AX68" s="22">
        <v>94</v>
      </c>
      <c r="AY68" s="22">
        <v>95</v>
      </c>
      <c r="AZ68" s="22">
        <v>96</v>
      </c>
      <c r="BA68" s="22">
        <v>97</v>
      </c>
      <c r="BB68" s="22">
        <v>98</v>
      </c>
      <c r="BC68" s="22">
        <v>99</v>
      </c>
      <c r="BD68" s="22">
        <v>100</v>
      </c>
    </row>
    <row r="69" spans="1:56" x14ac:dyDescent="0.2">
      <c r="A69" s="23">
        <v>0</v>
      </c>
      <c r="B69" s="23">
        <v>0</v>
      </c>
      <c r="C69" s="23">
        <v>0</v>
      </c>
      <c r="D69" s="23">
        <v>0</v>
      </c>
      <c r="E69" s="23">
        <v>0</v>
      </c>
      <c r="F69" s="23">
        <v>4.4499999999999998E-2</v>
      </c>
      <c r="G69" s="23">
        <v>4.4499999999999998E-2</v>
      </c>
      <c r="H69" s="23">
        <v>4.4499999999999998E-2</v>
      </c>
      <c r="I69" s="23">
        <v>4.4499999999999998E-2</v>
      </c>
      <c r="J69" s="23">
        <v>4.4499999999999998E-2</v>
      </c>
      <c r="K69" s="23">
        <v>4.4499999999999998E-2</v>
      </c>
      <c r="L69" s="23">
        <v>4.4499999999999998E-2</v>
      </c>
      <c r="M69" s="23">
        <v>4.4499999999999998E-2</v>
      </c>
      <c r="N69" s="23">
        <v>4.4499999999999998E-2</v>
      </c>
      <c r="O69" s="23">
        <v>4.4499999999999998E-2</v>
      </c>
      <c r="P69" s="23">
        <v>5.6000000000000001E-2</v>
      </c>
      <c r="Q69" s="23">
        <v>5.6000000000000001E-2</v>
      </c>
      <c r="R69" s="23">
        <v>5.6000000000000001E-2</v>
      </c>
      <c r="S69" s="23">
        <v>5.6000000000000001E-2</v>
      </c>
      <c r="T69" s="23">
        <v>5.6000000000000001E-2</v>
      </c>
      <c r="U69" s="23">
        <v>7.4999999999999997E-2</v>
      </c>
      <c r="V69" s="23">
        <v>7.4999999999999997E-2</v>
      </c>
      <c r="W69" s="23">
        <v>7.4999999999999997E-2</v>
      </c>
      <c r="X69" s="23">
        <v>7.4999999999999997E-2</v>
      </c>
      <c r="Y69" s="23">
        <v>7.4999999999999997E-2</v>
      </c>
      <c r="Z69" s="23">
        <v>7.7499999999999999E-2</v>
      </c>
      <c r="AA69" s="23">
        <v>7.7499999999999999E-2</v>
      </c>
      <c r="AB69" s="23">
        <v>7.7499999999999999E-2</v>
      </c>
      <c r="AC69" s="23">
        <v>7.7499999999999999E-2</v>
      </c>
      <c r="AD69" s="23">
        <v>7.7499999999999999E-2</v>
      </c>
      <c r="AE69" s="23">
        <v>7.85E-2</v>
      </c>
      <c r="AF69" s="23">
        <v>7.85E-2</v>
      </c>
      <c r="AG69" s="23">
        <v>7.85E-2</v>
      </c>
      <c r="AH69" s="23">
        <v>7.85E-2</v>
      </c>
      <c r="AI69" s="23">
        <v>7.85E-2</v>
      </c>
      <c r="AJ69" s="23">
        <v>7.85E-2</v>
      </c>
      <c r="AK69" s="23">
        <v>7.85E-2</v>
      </c>
      <c r="AL69" s="23">
        <v>7.85E-2</v>
      </c>
      <c r="AM69" s="23">
        <v>7.85E-2</v>
      </c>
      <c r="AN69" s="23">
        <v>7.85E-2</v>
      </c>
      <c r="AO69" s="23">
        <v>7.85E-2</v>
      </c>
      <c r="AP69" s="23">
        <v>7.85E-2</v>
      </c>
      <c r="AQ69" s="23">
        <v>7.85E-2</v>
      </c>
      <c r="AR69" s="23">
        <v>7.85E-2</v>
      </c>
      <c r="AS69" s="23">
        <v>7.85E-2</v>
      </c>
      <c r="AT69" s="23">
        <v>7.85E-2</v>
      </c>
      <c r="AU69" s="23">
        <v>7.85E-2</v>
      </c>
      <c r="AV69" s="23">
        <v>7.85E-2</v>
      </c>
      <c r="AW69" s="23">
        <v>7.85E-2</v>
      </c>
      <c r="AX69" s="23">
        <v>7.85E-2</v>
      </c>
      <c r="AY69" s="23">
        <v>7.85E-2</v>
      </c>
      <c r="AZ69" s="23">
        <v>7.85E-2</v>
      </c>
      <c r="BA69" s="23">
        <v>7.85E-2</v>
      </c>
      <c r="BB69" s="23">
        <v>7.85E-2</v>
      </c>
      <c r="BC69" s="23">
        <v>7.85E-2</v>
      </c>
      <c r="BD69" s="23">
        <v>7.85E-2</v>
      </c>
    </row>
    <row r="70" spans="1:56" s="28" customFormat="1" x14ac:dyDescent="0.2"/>
    <row r="71" spans="1:56" s="21" customFormat="1" x14ac:dyDescent="0.2">
      <c r="A71" s="24" t="s">
        <v>579</v>
      </c>
    </row>
    <row r="72" spans="1:56" x14ac:dyDescent="0.2">
      <c r="A72" s="22">
        <v>45</v>
      </c>
      <c r="B72" s="22">
        <v>46</v>
      </c>
      <c r="C72" s="22">
        <v>47</v>
      </c>
      <c r="D72" s="22">
        <v>48</v>
      </c>
      <c r="E72" s="22">
        <v>49</v>
      </c>
      <c r="F72" s="22">
        <v>50</v>
      </c>
      <c r="G72" s="22">
        <v>51</v>
      </c>
      <c r="H72" s="22">
        <v>52</v>
      </c>
      <c r="I72" s="22">
        <v>53</v>
      </c>
      <c r="J72" s="22">
        <v>54</v>
      </c>
      <c r="K72" s="22">
        <v>55</v>
      </c>
      <c r="L72" s="22">
        <v>56</v>
      </c>
      <c r="M72" s="22">
        <v>57</v>
      </c>
      <c r="N72" s="22">
        <v>58</v>
      </c>
      <c r="O72" s="22">
        <v>59</v>
      </c>
      <c r="P72" s="22">
        <v>60</v>
      </c>
      <c r="Q72" s="22">
        <v>61</v>
      </c>
      <c r="R72" s="22">
        <v>62</v>
      </c>
      <c r="S72" s="22">
        <v>63</v>
      </c>
      <c r="T72" s="22">
        <v>64</v>
      </c>
      <c r="U72" s="22">
        <v>65</v>
      </c>
      <c r="V72" s="22">
        <v>66</v>
      </c>
      <c r="W72" s="22">
        <v>67</v>
      </c>
      <c r="X72" s="22">
        <v>68</v>
      </c>
      <c r="Y72" s="22">
        <v>69</v>
      </c>
      <c r="Z72" s="22">
        <v>70</v>
      </c>
      <c r="AA72" s="22">
        <v>71</v>
      </c>
      <c r="AB72" s="22">
        <v>72</v>
      </c>
      <c r="AC72" s="22">
        <v>73</v>
      </c>
      <c r="AD72" s="22">
        <v>74</v>
      </c>
      <c r="AE72" s="22">
        <v>75</v>
      </c>
      <c r="AF72" s="22">
        <v>76</v>
      </c>
      <c r="AG72" s="22">
        <v>77</v>
      </c>
      <c r="AH72" s="22">
        <v>78</v>
      </c>
      <c r="AI72" s="22">
        <v>79</v>
      </c>
      <c r="AJ72" s="22">
        <v>80</v>
      </c>
      <c r="AK72" s="22">
        <v>81</v>
      </c>
      <c r="AL72" s="22">
        <v>82</v>
      </c>
      <c r="AM72" s="22">
        <v>83</v>
      </c>
      <c r="AN72" s="22">
        <v>84</v>
      </c>
      <c r="AO72" s="22">
        <v>85</v>
      </c>
      <c r="AP72" s="22">
        <v>86</v>
      </c>
      <c r="AQ72" s="22">
        <v>87</v>
      </c>
      <c r="AR72" s="22">
        <v>88</v>
      </c>
      <c r="AS72" s="22">
        <v>89</v>
      </c>
      <c r="AT72" s="22">
        <v>90</v>
      </c>
      <c r="AU72" s="22">
        <v>91</v>
      </c>
      <c r="AV72" s="22">
        <v>92</v>
      </c>
      <c r="AW72" s="22">
        <v>93</v>
      </c>
      <c r="AX72" s="22">
        <v>94</v>
      </c>
      <c r="AY72" s="22">
        <v>95</v>
      </c>
      <c r="AZ72" s="22">
        <v>96</v>
      </c>
      <c r="BA72" s="22">
        <v>97</v>
      </c>
      <c r="BB72" s="22">
        <v>98</v>
      </c>
      <c r="BC72" s="22">
        <v>99</v>
      </c>
      <c r="BD72" s="22">
        <v>100</v>
      </c>
    </row>
    <row r="73" spans="1:56" x14ac:dyDescent="0.2">
      <c r="A73" s="23">
        <v>4.2999999999999997E-2</v>
      </c>
      <c r="B73" s="23">
        <v>4.2999999999999997E-2</v>
      </c>
      <c r="C73" s="23">
        <v>4.2999999999999997E-2</v>
      </c>
      <c r="D73" s="23">
        <v>4.2999999999999997E-2</v>
      </c>
      <c r="E73" s="23">
        <v>4.2999999999999997E-2</v>
      </c>
      <c r="F73" s="23">
        <v>4.2999999999999997E-2</v>
      </c>
      <c r="G73" s="23">
        <v>4.2999999999999997E-2</v>
      </c>
      <c r="H73" s="23">
        <v>4.2999999999999997E-2</v>
      </c>
      <c r="I73" s="23">
        <v>4.2999999999999997E-2</v>
      </c>
      <c r="J73" s="23">
        <v>4.2999999999999997E-2</v>
      </c>
      <c r="K73" s="23">
        <v>4.2999999999999997E-2</v>
      </c>
      <c r="L73" s="23">
        <v>4.2999999999999997E-2</v>
      </c>
      <c r="M73" s="23">
        <v>4.2999999999999997E-2</v>
      </c>
      <c r="N73" s="23">
        <v>4.2999999999999997E-2</v>
      </c>
      <c r="O73" s="23">
        <v>4.2999999999999997E-2</v>
      </c>
      <c r="P73" s="23">
        <v>5.5E-2</v>
      </c>
      <c r="Q73" s="23">
        <v>5.5E-2</v>
      </c>
      <c r="R73" s="23">
        <v>5.5E-2</v>
      </c>
      <c r="S73" s="23">
        <v>5.5E-2</v>
      </c>
      <c r="T73" s="23">
        <v>5.5E-2</v>
      </c>
      <c r="U73" s="23">
        <v>8.2500000000000004E-2</v>
      </c>
      <c r="V73" s="23">
        <v>8.2500000000000004E-2</v>
      </c>
      <c r="W73" s="23">
        <v>8.2500000000000004E-2</v>
      </c>
      <c r="X73" s="23">
        <v>8.2500000000000004E-2</v>
      </c>
      <c r="Y73" s="23">
        <v>8.2500000000000004E-2</v>
      </c>
      <c r="Z73" s="23">
        <v>8.5000000000000006E-2</v>
      </c>
      <c r="AA73" s="23">
        <v>8.5000000000000006E-2</v>
      </c>
      <c r="AB73" s="23">
        <v>8.5000000000000006E-2</v>
      </c>
      <c r="AC73" s="23">
        <v>8.5000000000000006E-2</v>
      </c>
      <c r="AD73" s="23">
        <v>8.5000000000000006E-2</v>
      </c>
      <c r="AE73" s="23">
        <v>8.6499999999999994E-2</v>
      </c>
      <c r="AF73" s="23">
        <v>8.6499999999999994E-2</v>
      </c>
      <c r="AG73" s="23">
        <v>8.6499999999999994E-2</v>
      </c>
      <c r="AH73" s="23">
        <v>8.6499999999999994E-2</v>
      </c>
      <c r="AI73" s="23">
        <v>8.6499999999999994E-2</v>
      </c>
      <c r="AJ73" s="23">
        <v>8.6499999999999994E-2</v>
      </c>
      <c r="AK73" s="23">
        <v>8.6499999999999994E-2</v>
      </c>
      <c r="AL73" s="23">
        <v>8.6499999999999994E-2</v>
      </c>
      <c r="AM73" s="23">
        <v>8.6499999999999994E-2</v>
      </c>
      <c r="AN73" s="23">
        <v>8.6499999999999994E-2</v>
      </c>
      <c r="AO73" s="23">
        <v>8.6499999999999994E-2</v>
      </c>
      <c r="AP73" s="23">
        <v>8.6499999999999994E-2</v>
      </c>
      <c r="AQ73" s="23">
        <v>8.6499999999999994E-2</v>
      </c>
      <c r="AR73" s="23">
        <v>8.6499999999999994E-2</v>
      </c>
      <c r="AS73" s="23">
        <v>8.6499999999999994E-2</v>
      </c>
      <c r="AT73" s="23">
        <v>8.6499999999999994E-2</v>
      </c>
      <c r="AU73" s="23">
        <v>8.6499999999999994E-2</v>
      </c>
      <c r="AV73" s="23">
        <v>8.6499999999999994E-2</v>
      </c>
      <c r="AW73" s="23">
        <v>8.6499999999999994E-2</v>
      </c>
      <c r="AX73" s="23">
        <v>8.6499999999999994E-2</v>
      </c>
      <c r="AY73" s="23">
        <v>8.6499999999999994E-2</v>
      </c>
      <c r="AZ73" s="23">
        <v>8.6499999999999994E-2</v>
      </c>
      <c r="BA73" s="23">
        <v>8.6499999999999994E-2</v>
      </c>
      <c r="BB73" s="23">
        <v>8.6499999999999994E-2</v>
      </c>
      <c r="BC73" s="23">
        <v>8.6499999999999994E-2</v>
      </c>
      <c r="BD73" s="23">
        <v>8.6499999999999994E-2</v>
      </c>
    </row>
    <row r="74" spans="1:56" s="28" customFormat="1" x14ac:dyDescent="0.2">
      <c r="A74" s="31"/>
    </row>
    <row r="75" spans="1:56" s="21" customFormat="1" x14ac:dyDescent="0.2">
      <c r="A75" s="24" t="s">
        <v>584</v>
      </c>
    </row>
    <row r="76" spans="1:56" x14ac:dyDescent="0.2">
      <c r="A76" s="22">
        <v>45</v>
      </c>
      <c r="B76" s="22">
        <v>46</v>
      </c>
      <c r="C76" s="22">
        <v>47</v>
      </c>
      <c r="D76" s="22">
        <v>48</v>
      </c>
      <c r="E76" s="22">
        <v>49</v>
      </c>
      <c r="F76" s="22">
        <v>50</v>
      </c>
      <c r="G76" s="22">
        <v>51</v>
      </c>
      <c r="H76" s="22">
        <v>52</v>
      </c>
      <c r="I76" s="22">
        <v>53</v>
      </c>
      <c r="J76" s="22">
        <v>54</v>
      </c>
      <c r="K76" s="22">
        <v>55</v>
      </c>
      <c r="L76" s="22">
        <v>56</v>
      </c>
      <c r="M76" s="22">
        <v>57</v>
      </c>
      <c r="N76" s="22">
        <v>58</v>
      </c>
      <c r="O76" s="22">
        <v>59</v>
      </c>
      <c r="P76" s="22">
        <v>60</v>
      </c>
      <c r="Q76" s="22">
        <v>61</v>
      </c>
      <c r="R76" s="22">
        <v>62</v>
      </c>
      <c r="S76" s="22">
        <v>63</v>
      </c>
      <c r="T76" s="22">
        <v>64</v>
      </c>
      <c r="U76" s="22">
        <v>65</v>
      </c>
      <c r="V76" s="22">
        <v>66</v>
      </c>
      <c r="W76" s="22">
        <v>67</v>
      </c>
      <c r="X76" s="22">
        <v>68</v>
      </c>
      <c r="Y76" s="22">
        <v>69</v>
      </c>
      <c r="Z76" s="22">
        <v>70</v>
      </c>
      <c r="AA76" s="22">
        <v>71</v>
      </c>
      <c r="AB76" s="22">
        <v>72</v>
      </c>
      <c r="AC76" s="22">
        <v>73</v>
      </c>
      <c r="AD76" s="22">
        <v>74</v>
      </c>
      <c r="AE76" s="22">
        <v>75</v>
      </c>
      <c r="AF76" s="22">
        <v>76</v>
      </c>
      <c r="AG76" s="22">
        <v>77</v>
      </c>
      <c r="AH76" s="22">
        <v>78</v>
      </c>
      <c r="AI76" s="22">
        <v>79</v>
      </c>
      <c r="AJ76" s="22">
        <v>80</v>
      </c>
      <c r="AK76" s="22">
        <v>81</v>
      </c>
      <c r="AL76" s="22">
        <v>82</v>
      </c>
      <c r="AM76" s="22">
        <v>83</v>
      </c>
      <c r="AN76" s="22">
        <v>84</v>
      </c>
      <c r="AO76" s="22">
        <v>85</v>
      </c>
      <c r="AP76" s="22">
        <v>86</v>
      </c>
      <c r="AQ76" s="22">
        <v>87</v>
      </c>
      <c r="AR76" s="22">
        <v>88</v>
      </c>
      <c r="AS76" s="22">
        <v>89</v>
      </c>
      <c r="AT76" s="22">
        <v>90</v>
      </c>
      <c r="AU76" s="22">
        <v>91</v>
      </c>
      <c r="AV76" s="22">
        <v>92</v>
      </c>
      <c r="AW76" s="22">
        <v>93</v>
      </c>
      <c r="AX76" s="22">
        <v>94</v>
      </c>
      <c r="AY76" s="22">
        <v>95</v>
      </c>
      <c r="AZ76" s="22">
        <v>96</v>
      </c>
      <c r="BA76" s="22">
        <v>97</v>
      </c>
      <c r="BB76" s="22">
        <v>98</v>
      </c>
      <c r="BC76" s="22">
        <v>99</v>
      </c>
      <c r="BD76" s="22">
        <v>100</v>
      </c>
    </row>
    <row r="77" spans="1:56" x14ac:dyDescent="0.2">
      <c r="A77" s="23">
        <v>0</v>
      </c>
      <c r="B77" s="23">
        <v>0</v>
      </c>
      <c r="C77" s="23">
        <v>0</v>
      </c>
      <c r="D77" s="23">
        <v>0</v>
      </c>
      <c r="E77" s="23">
        <v>0</v>
      </c>
      <c r="F77" s="23">
        <v>4.5499999999999999E-2</v>
      </c>
      <c r="G77" s="23">
        <v>4.5499999999999999E-2</v>
      </c>
      <c r="H77" s="23">
        <v>4.5499999999999999E-2</v>
      </c>
      <c r="I77" s="23">
        <v>4.5499999999999999E-2</v>
      </c>
      <c r="J77" s="23">
        <v>4.5499999999999999E-2</v>
      </c>
      <c r="K77" s="23">
        <v>4.5499999999999999E-2</v>
      </c>
      <c r="L77" s="23">
        <v>4.5499999999999999E-2</v>
      </c>
      <c r="M77" s="23">
        <v>4.5499999999999999E-2</v>
      </c>
      <c r="N77" s="23">
        <v>4.5499999999999999E-2</v>
      </c>
      <c r="O77" s="23">
        <v>4.5499999999999999E-2</v>
      </c>
      <c r="P77" s="23">
        <v>5.6000000000000001E-2</v>
      </c>
      <c r="Q77" s="23">
        <v>5.6000000000000001E-2</v>
      </c>
      <c r="R77" s="23">
        <v>5.6000000000000001E-2</v>
      </c>
      <c r="S77" s="23">
        <v>5.6000000000000001E-2</v>
      </c>
      <c r="T77" s="23">
        <v>5.6000000000000001E-2</v>
      </c>
      <c r="U77" s="23">
        <v>8.5000000000000006E-2</v>
      </c>
      <c r="V77" s="23">
        <v>8.5000000000000006E-2</v>
      </c>
      <c r="W77" s="23">
        <v>8.5000000000000006E-2</v>
      </c>
      <c r="X77" s="23">
        <v>8.5000000000000006E-2</v>
      </c>
      <c r="Y77" s="23">
        <v>8.5000000000000006E-2</v>
      </c>
      <c r="Z77" s="23">
        <v>8.7499999999999994E-2</v>
      </c>
      <c r="AA77" s="23">
        <v>8.7499999999999994E-2</v>
      </c>
      <c r="AB77" s="23">
        <v>8.7499999999999994E-2</v>
      </c>
      <c r="AC77" s="23">
        <v>8.7499999999999994E-2</v>
      </c>
      <c r="AD77" s="23">
        <v>8.7499999999999994E-2</v>
      </c>
      <c r="AE77" s="23">
        <v>8.8499999999999995E-2</v>
      </c>
      <c r="AF77" s="23">
        <v>8.8499999999999995E-2</v>
      </c>
      <c r="AG77" s="23">
        <v>8.8499999999999995E-2</v>
      </c>
      <c r="AH77" s="23">
        <v>8.8499999999999995E-2</v>
      </c>
      <c r="AI77" s="23">
        <v>8.8499999999999995E-2</v>
      </c>
      <c r="AJ77" s="23">
        <v>8.8499999999999995E-2</v>
      </c>
      <c r="AK77" s="23">
        <v>8.8499999999999995E-2</v>
      </c>
      <c r="AL77" s="23">
        <v>8.8499999999999995E-2</v>
      </c>
      <c r="AM77" s="23">
        <v>8.8499999999999995E-2</v>
      </c>
      <c r="AN77" s="23">
        <v>8.8499999999999995E-2</v>
      </c>
      <c r="AO77" s="23">
        <v>8.8499999999999995E-2</v>
      </c>
      <c r="AP77" s="23">
        <v>8.8499999999999995E-2</v>
      </c>
      <c r="AQ77" s="23">
        <v>8.8499999999999995E-2</v>
      </c>
      <c r="AR77" s="23">
        <v>8.8499999999999995E-2</v>
      </c>
      <c r="AS77" s="23">
        <v>8.8499999999999995E-2</v>
      </c>
      <c r="AT77" s="23">
        <v>8.8499999999999995E-2</v>
      </c>
      <c r="AU77" s="23">
        <v>8.8499999999999995E-2</v>
      </c>
      <c r="AV77" s="23">
        <v>8.8499999999999995E-2</v>
      </c>
      <c r="AW77" s="23">
        <v>8.8499999999999995E-2</v>
      </c>
      <c r="AX77" s="23">
        <v>8.8499999999999995E-2</v>
      </c>
      <c r="AY77" s="23">
        <v>8.8499999999999995E-2</v>
      </c>
      <c r="AZ77" s="23">
        <v>8.8499999999999995E-2</v>
      </c>
      <c r="BA77" s="23">
        <v>8.8499999999999995E-2</v>
      </c>
      <c r="BB77" s="23">
        <v>8.8499999999999995E-2</v>
      </c>
      <c r="BC77" s="23">
        <v>8.8499999999999995E-2</v>
      </c>
      <c r="BD77" s="23">
        <v>8.8499999999999995E-2</v>
      </c>
    </row>
    <row r="78" spans="1:56" s="28" customFormat="1" x14ac:dyDescent="0.2">
      <c r="A78" s="29"/>
      <c r="B78" s="29"/>
      <c r="C78" s="29"/>
      <c r="D78" s="29"/>
    </row>
    <row r="79" spans="1:56" s="21" customFormat="1" x14ac:dyDescent="0.2">
      <c r="A79" s="24" t="s">
        <v>580</v>
      </c>
    </row>
    <row r="80" spans="1:56" x14ac:dyDescent="0.2">
      <c r="A80" s="22">
        <v>45</v>
      </c>
      <c r="B80" s="22">
        <v>46</v>
      </c>
      <c r="C80" s="22">
        <v>47</v>
      </c>
      <c r="D80" s="22">
        <v>48</v>
      </c>
      <c r="E80" s="22">
        <v>49</v>
      </c>
      <c r="F80" s="22">
        <v>50</v>
      </c>
      <c r="G80" s="22">
        <v>51</v>
      </c>
      <c r="H80" s="22">
        <v>52</v>
      </c>
      <c r="I80" s="22">
        <v>53</v>
      </c>
      <c r="J80" s="22">
        <v>54</v>
      </c>
      <c r="K80" s="22">
        <v>55</v>
      </c>
      <c r="L80" s="22">
        <v>56</v>
      </c>
      <c r="M80" s="22">
        <v>57</v>
      </c>
      <c r="N80" s="22">
        <v>58</v>
      </c>
      <c r="O80" s="22">
        <v>59</v>
      </c>
      <c r="P80" s="22">
        <v>60</v>
      </c>
      <c r="Q80" s="22">
        <v>61</v>
      </c>
      <c r="R80" s="22">
        <v>62</v>
      </c>
      <c r="S80" s="22">
        <v>63</v>
      </c>
      <c r="T80" s="22">
        <v>64</v>
      </c>
      <c r="U80" s="22">
        <v>65</v>
      </c>
      <c r="V80" s="22">
        <v>66</v>
      </c>
      <c r="W80" s="22">
        <v>67</v>
      </c>
      <c r="X80" s="22">
        <v>68</v>
      </c>
      <c r="Y80" s="22">
        <v>69</v>
      </c>
      <c r="Z80" s="22">
        <v>70</v>
      </c>
      <c r="AA80" s="22">
        <v>71</v>
      </c>
      <c r="AB80" s="22">
        <v>72</v>
      </c>
      <c r="AC80" s="22">
        <v>73</v>
      </c>
      <c r="AD80" s="22">
        <v>74</v>
      </c>
      <c r="AE80" s="22">
        <v>75</v>
      </c>
      <c r="AF80" s="22">
        <v>76</v>
      </c>
      <c r="AG80" s="22">
        <v>77</v>
      </c>
      <c r="AH80" s="22">
        <v>78</v>
      </c>
      <c r="AI80" s="22">
        <v>79</v>
      </c>
      <c r="AJ80" s="22">
        <v>80</v>
      </c>
      <c r="AK80" s="22">
        <v>81</v>
      </c>
      <c r="AL80" s="22">
        <v>82</v>
      </c>
      <c r="AM80" s="22">
        <v>83</v>
      </c>
      <c r="AN80" s="22">
        <v>84</v>
      </c>
      <c r="AO80" s="22">
        <v>85</v>
      </c>
      <c r="AP80" s="22">
        <v>86</v>
      </c>
      <c r="AQ80" s="22">
        <v>87</v>
      </c>
      <c r="AR80" s="22">
        <v>88</v>
      </c>
      <c r="AS80" s="22">
        <v>89</v>
      </c>
      <c r="AT80" s="22">
        <v>90</v>
      </c>
      <c r="AU80" s="22">
        <v>91</v>
      </c>
      <c r="AV80" s="22">
        <v>92</v>
      </c>
      <c r="AW80" s="22">
        <v>93</v>
      </c>
      <c r="AX80" s="22">
        <v>94</v>
      </c>
      <c r="AY80" s="22">
        <v>95</v>
      </c>
      <c r="AZ80" s="22">
        <v>96</v>
      </c>
      <c r="BA80" s="22">
        <v>97</v>
      </c>
      <c r="BB80" s="22">
        <v>98</v>
      </c>
      <c r="BC80" s="22">
        <v>99</v>
      </c>
      <c r="BD80" s="22">
        <v>100</v>
      </c>
    </row>
    <row r="81" spans="1:56" x14ac:dyDescent="0.2">
      <c r="A81" s="23">
        <v>3.5999999999999997E-2</v>
      </c>
      <c r="B81" s="23">
        <v>3.5999999999999997E-2</v>
      </c>
      <c r="C81" s="23">
        <v>3.5999999999999997E-2</v>
      </c>
      <c r="D81" s="23">
        <v>3.5999999999999997E-2</v>
      </c>
      <c r="E81" s="23">
        <v>3.5999999999999997E-2</v>
      </c>
      <c r="F81" s="23">
        <v>3.5999999999999997E-2</v>
      </c>
      <c r="G81" s="23">
        <v>3.5999999999999997E-2</v>
      </c>
      <c r="H81" s="23">
        <v>3.5999999999999997E-2</v>
      </c>
      <c r="I81" s="23">
        <v>3.5999999999999997E-2</v>
      </c>
      <c r="J81" s="23">
        <v>3.5999999999999997E-2</v>
      </c>
      <c r="K81" s="23">
        <v>3.5999999999999997E-2</v>
      </c>
      <c r="L81" s="23">
        <v>3.5999999999999997E-2</v>
      </c>
      <c r="M81" s="23">
        <v>3.5999999999999997E-2</v>
      </c>
      <c r="N81" s="23">
        <v>3.5999999999999997E-2</v>
      </c>
      <c r="O81" s="23">
        <v>3.5999999999999997E-2</v>
      </c>
      <c r="P81" s="23">
        <v>4.2999999999999997E-2</v>
      </c>
      <c r="Q81" s="23">
        <v>4.2999999999999997E-2</v>
      </c>
      <c r="R81" s="23">
        <v>4.2999999999999997E-2</v>
      </c>
      <c r="S81" s="23">
        <v>4.2999999999999997E-2</v>
      </c>
      <c r="T81" s="23">
        <v>4.2999999999999997E-2</v>
      </c>
      <c r="U81" s="23">
        <v>5.7000000000000002E-2</v>
      </c>
      <c r="V81" s="23">
        <v>5.7000000000000002E-2</v>
      </c>
      <c r="W81" s="23">
        <v>5.7000000000000002E-2</v>
      </c>
      <c r="X81" s="23">
        <v>5.7000000000000002E-2</v>
      </c>
      <c r="Y81" s="23">
        <v>5.7000000000000002E-2</v>
      </c>
      <c r="Z81" s="23">
        <v>5.8999999999999997E-2</v>
      </c>
      <c r="AA81" s="23">
        <v>5.8999999999999997E-2</v>
      </c>
      <c r="AB81" s="23">
        <v>5.8999999999999997E-2</v>
      </c>
      <c r="AC81" s="23">
        <v>5.8999999999999997E-2</v>
      </c>
      <c r="AD81" s="23">
        <v>5.8999999999999997E-2</v>
      </c>
      <c r="AE81" s="23">
        <v>6.0999999999999999E-2</v>
      </c>
      <c r="AF81" s="23">
        <v>6.0999999999999999E-2</v>
      </c>
      <c r="AG81" s="23">
        <v>6.0999999999999999E-2</v>
      </c>
      <c r="AH81" s="23">
        <v>6.0999999999999999E-2</v>
      </c>
      <c r="AI81" s="23">
        <v>6.0999999999999999E-2</v>
      </c>
      <c r="AJ81" s="23">
        <v>6.0999999999999999E-2</v>
      </c>
      <c r="AK81" s="23">
        <v>6.0999999999999999E-2</v>
      </c>
      <c r="AL81" s="23">
        <v>6.0999999999999999E-2</v>
      </c>
      <c r="AM81" s="23">
        <v>6.0999999999999999E-2</v>
      </c>
      <c r="AN81" s="23">
        <v>6.0999999999999999E-2</v>
      </c>
      <c r="AO81" s="23">
        <v>6.0999999999999999E-2</v>
      </c>
      <c r="AP81" s="23">
        <v>6.0999999999999999E-2</v>
      </c>
      <c r="AQ81" s="23">
        <v>6.0999999999999999E-2</v>
      </c>
      <c r="AR81" s="23">
        <v>6.0999999999999999E-2</v>
      </c>
      <c r="AS81" s="23">
        <v>6.0999999999999999E-2</v>
      </c>
      <c r="AT81" s="23">
        <v>6.0999999999999999E-2</v>
      </c>
      <c r="AU81" s="23">
        <v>6.0999999999999999E-2</v>
      </c>
      <c r="AV81" s="23">
        <v>6.0999999999999999E-2</v>
      </c>
      <c r="AW81" s="23">
        <v>6.0999999999999999E-2</v>
      </c>
      <c r="AX81" s="23">
        <v>6.0999999999999999E-2</v>
      </c>
      <c r="AY81" s="23">
        <v>6.0999999999999999E-2</v>
      </c>
      <c r="AZ81" s="23">
        <v>6.0999999999999999E-2</v>
      </c>
      <c r="BA81" s="23">
        <v>6.0999999999999999E-2</v>
      </c>
      <c r="BB81" s="23">
        <v>6.0999999999999999E-2</v>
      </c>
      <c r="BC81" s="23">
        <v>6.0999999999999999E-2</v>
      </c>
      <c r="BD81" s="23">
        <v>6.0999999999999999E-2</v>
      </c>
    </row>
    <row r="82" spans="1:56" s="28" customFormat="1" x14ac:dyDescent="0.2">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row>
    <row r="83" spans="1:56" s="21" customFormat="1" x14ac:dyDescent="0.2">
      <c r="A83" s="24" t="s">
        <v>586</v>
      </c>
    </row>
    <row r="84" spans="1:56" x14ac:dyDescent="0.2">
      <c r="A84" s="22">
        <v>45</v>
      </c>
      <c r="B84" s="22">
        <v>46</v>
      </c>
      <c r="C84" s="22">
        <v>47</v>
      </c>
      <c r="D84" s="22">
        <v>48</v>
      </c>
      <c r="E84" s="22">
        <v>49</v>
      </c>
      <c r="F84" s="22">
        <v>50</v>
      </c>
      <c r="G84" s="22">
        <v>51</v>
      </c>
      <c r="H84" s="22">
        <v>52</v>
      </c>
      <c r="I84" s="22">
        <v>53</v>
      </c>
      <c r="J84" s="22">
        <v>54</v>
      </c>
      <c r="K84" s="22">
        <v>55</v>
      </c>
      <c r="L84" s="22">
        <v>56</v>
      </c>
      <c r="M84" s="22">
        <v>57</v>
      </c>
      <c r="N84" s="22">
        <v>58</v>
      </c>
      <c r="O84" s="22">
        <v>59</v>
      </c>
      <c r="P84" s="22">
        <v>60</v>
      </c>
      <c r="Q84" s="22">
        <v>61</v>
      </c>
      <c r="R84" s="22">
        <v>62</v>
      </c>
      <c r="S84" s="22">
        <v>63</v>
      </c>
      <c r="T84" s="22">
        <v>64</v>
      </c>
      <c r="U84" s="22">
        <v>65</v>
      </c>
      <c r="V84" s="22">
        <v>66</v>
      </c>
      <c r="W84" s="22">
        <v>67</v>
      </c>
      <c r="X84" s="22">
        <v>68</v>
      </c>
      <c r="Y84" s="22">
        <v>69</v>
      </c>
      <c r="Z84" s="22">
        <v>70</v>
      </c>
      <c r="AA84" s="22">
        <v>71</v>
      </c>
      <c r="AB84" s="22">
        <v>72</v>
      </c>
      <c r="AC84" s="22">
        <v>73</v>
      </c>
      <c r="AD84" s="22">
        <v>74</v>
      </c>
      <c r="AE84" s="22">
        <v>75</v>
      </c>
      <c r="AF84" s="22">
        <v>76</v>
      </c>
      <c r="AG84" s="22">
        <v>77</v>
      </c>
      <c r="AH84" s="22">
        <v>78</v>
      </c>
      <c r="AI84" s="22">
        <v>79</v>
      </c>
      <c r="AJ84" s="22">
        <v>80</v>
      </c>
      <c r="AK84" s="22">
        <v>81</v>
      </c>
      <c r="AL84" s="22">
        <v>82</v>
      </c>
      <c r="AM84" s="22">
        <v>83</v>
      </c>
      <c r="AN84" s="22">
        <v>84</v>
      </c>
      <c r="AO84" s="22">
        <v>85</v>
      </c>
      <c r="AP84" s="22">
        <v>86</v>
      </c>
      <c r="AQ84" s="22">
        <v>87</v>
      </c>
      <c r="AR84" s="22">
        <v>88</v>
      </c>
      <c r="AS84" s="22">
        <v>89</v>
      </c>
      <c r="AT84" s="22">
        <v>90</v>
      </c>
      <c r="AU84" s="22">
        <v>91</v>
      </c>
      <c r="AV84" s="22">
        <v>92</v>
      </c>
      <c r="AW84" s="22">
        <v>93</v>
      </c>
      <c r="AX84" s="22">
        <v>94</v>
      </c>
      <c r="AY84" s="22">
        <v>95</v>
      </c>
      <c r="AZ84" s="22">
        <v>96</v>
      </c>
      <c r="BA84" s="22">
        <v>97</v>
      </c>
      <c r="BB84" s="22">
        <v>98</v>
      </c>
      <c r="BC84" s="22">
        <v>99</v>
      </c>
      <c r="BD84" s="22">
        <v>100</v>
      </c>
    </row>
    <row r="85" spans="1:56" x14ac:dyDescent="0.2">
      <c r="A85" s="23">
        <v>0</v>
      </c>
      <c r="B85" s="23">
        <v>0</v>
      </c>
      <c r="C85" s="23">
        <v>0</v>
      </c>
      <c r="D85" s="23">
        <v>0</v>
      </c>
      <c r="E85" s="23">
        <v>0</v>
      </c>
      <c r="F85" s="23">
        <v>3.7999999999999999E-2</v>
      </c>
      <c r="G85" s="23">
        <v>3.7999999999999999E-2</v>
      </c>
      <c r="H85" s="23">
        <v>3.7999999999999999E-2</v>
      </c>
      <c r="I85" s="23">
        <v>3.7999999999999999E-2</v>
      </c>
      <c r="J85" s="23">
        <v>3.7999999999999999E-2</v>
      </c>
      <c r="K85" s="23">
        <v>3.7999999999999999E-2</v>
      </c>
      <c r="L85" s="23">
        <v>3.7999999999999999E-2</v>
      </c>
      <c r="M85" s="23">
        <v>3.7999999999999999E-2</v>
      </c>
      <c r="N85" s="23">
        <v>3.7999999999999999E-2</v>
      </c>
      <c r="O85" s="23">
        <v>3.7999999999999999E-2</v>
      </c>
      <c r="P85" s="23">
        <v>4.4999999999999998E-2</v>
      </c>
      <c r="Q85" s="23">
        <v>4.4999999999999998E-2</v>
      </c>
      <c r="R85" s="23">
        <v>4.4999999999999998E-2</v>
      </c>
      <c r="S85" s="23">
        <v>4.4999999999999998E-2</v>
      </c>
      <c r="T85" s="23">
        <v>4.4999999999999998E-2</v>
      </c>
      <c r="U85" s="23">
        <v>5.8999999999999997E-2</v>
      </c>
      <c r="V85" s="23">
        <v>5.8999999999999997E-2</v>
      </c>
      <c r="W85" s="23">
        <v>5.8999999999999997E-2</v>
      </c>
      <c r="X85" s="23">
        <v>5.8999999999999997E-2</v>
      </c>
      <c r="Y85" s="23">
        <v>5.8999999999999997E-2</v>
      </c>
      <c r="Z85" s="23">
        <v>6.0999999999999999E-2</v>
      </c>
      <c r="AA85" s="23">
        <v>6.0999999999999999E-2</v>
      </c>
      <c r="AB85" s="23">
        <v>6.0999999999999999E-2</v>
      </c>
      <c r="AC85" s="23">
        <v>6.0999999999999999E-2</v>
      </c>
      <c r="AD85" s="23">
        <v>6.0999999999999999E-2</v>
      </c>
      <c r="AE85" s="23">
        <v>6.3E-2</v>
      </c>
      <c r="AF85" s="23">
        <v>6.3E-2</v>
      </c>
      <c r="AG85" s="23">
        <v>6.3E-2</v>
      </c>
      <c r="AH85" s="23">
        <v>6.3E-2</v>
      </c>
      <c r="AI85" s="23">
        <v>6.3E-2</v>
      </c>
      <c r="AJ85" s="23">
        <v>6.3E-2</v>
      </c>
      <c r="AK85" s="23">
        <v>6.3E-2</v>
      </c>
      <c r="AL85" s="23">
        <v>6.3E-2</v>
      </c>
      <c r="AM85" s="23">
        <v>6.3E-2</v>
      </c>
      <c r="AN85" s="23">
        <v>6.3E-2</v>
      </c>
      <c r="AO85" s="23">
        <v>6.3E-2</v>
      </c>
      <c r="AP85" s="23">
        <v>6.3E-2</v>
      </c>
      <c r="AQ85" s="23">
        <v>6.3E-2</v>
      </c>
      <c r="AR85" s="23">
        <v>6.3E-2</v>
      </c>
      <c r="AS85" s="23">
        <v>6.3E-2</v>
      </c>
      <c r="AT85" s="23">
        <v>6.3E-2</v>
      </c>
      <c r="AU85" s="23">
        <v>6.3E-2</v>
      </c>
      <c r="AV85" s="23">
        <v>6.3E-2</v>
      </c>
      <c r="AW85" s="23">
        <v>6.3E-2</v>
      </c>
      <c r="AX85" s="23">
        <v>6.3E-2</v>
      </c>
      <c r="AY85" s="23">
        <v>6.3E-2</v>
      </c>
      <c r="AZ85" s="23">
        <v>6.3E-2</v>
      </c>
      <c r="BA85" s="23">
        <v>6.3E-2</v>
      </c>
      <c r="BB85" s="23">
        <v>6.3E-2</v>
      </c>
      <c r="BC85" s="23">
        <v>6.3E-2</v>
      </c>
      <c r="BD85" s="23">
        <v>6.3E-2</v>
      </c>
    </row>
    <row r="86" spans="1:56" s="28" customFormat="1" x14ac:dyDescent="0.2">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row>
    <row r="87" spans="1:56" s="24" customFormat="1" x14ac:dyDescent="0.2">
      <c r="A87" s="24" t="s">
        <v>253</v>
      </c>
    </row>
    <row r="88" spans="1:56" x14ac:dyDescent="0.2">
      <c r="A88" s="22">
        <v>55</v>
      </c>
      <c r="B88" s="22">
        <v>56</v>
      </c>
      <c r="C88" s="22">
        <v>57</v>
      </c>
      <c r="D88" s="22">
        <v>58</v>
      </c>
      <c r="E88" s="22">
        <v>59</v>
      </c>
      <c r="F88" s="22">
        <v>60</v>
      </c>
      <c r="G88" s="22">
        <v>61</v>
      </c>
      <c r="H88" s="22">
        <v>62</v>
      </c>
      <c r="I88" s="22">
        <v>63</v>
      </c>
      <c r="J88" s="22">
        <v>64</v>
      </c>
      <c r="K88" s="22">
        <v>65</v>
      </c>
      <c r="L88" s="22">
        <v>66</v>
      </c>
      <c r="M88" s="22">
        <v>67</v>
      </c>
      <c r="N88" s="22">
        <v>68</v>
      </c>
      <c r="O88" s="22">
        <v>69</v>
      </c>
      <c r="P88" s="22">
        <v>70</v>
      </c>
      <c r="Q88" s="22">
        <v>71</v>
      </c>
      <c r="R88" s="22">
        <v>72</v>
      </c>
      <c r="S88" s="22">
        <v>73</v>
      </c>
      <c r="T88" s="22">
        <v>74</v>
      </c>
      <c r="U88" s="22">
        <v>75</v>
      </c>
      <c r="V88" s="22">
        <v>76</v>
      </c>
      <c r="W88" s="22">
        <v>77</v>
      </c>
      <c r="X88" s="22">
        <v>78</v>
      </c>
      <c r="Y88" s="22">
        <v>79</v>
      </c>
      <c r="Z88" s="22">
        <v>80</v>
      </c>
      <c r="AA88" s="22">
        <v>81</v>
      </c>
      <c r="AB88" s="22">
        <v>82</v>
      </c>
      <c r="AC88" s="22">
        <v>83</v>
      </c>
      <c r="AD88" s="22">
        <v>84</v>
      </c>
      <c r="AE88" s="22">
        <v>85</v>
      </c>
      <c r="AF88" s="22">
        <v>86</v>
      </c>
      <c r="AG88" s="22">
        <v>87</v>
      </c>
      <c r="AH88" s="22">
        <v>88</v>
      </c>
      <c r="AI88" s="22">
        <v>89</v>
      </c>
      <c r="AJ88" s="22">
        <v>90</v>
      </c>
      <c r="AK88" s="22">
        <v>91</v>
      </c>
      <c r="AL88" s="22">
        <v>92</v>
      </c>
      <c r="AM88" s="22">
        <v>93</v>
      </c>
      <c r="AN88" s="22">
        <v>94</v>
      </c>
      <c r="AO88" s="22">
        <v>95</v>
      </c>
      <c r="AP88" s="22">
        <v>96</v>
      </c>
      <c r="AQ88" s="22">
        <v>97</v>
      </c>
      <c r="AR88" s="22">
        <v>98</v>
      </c>
      <c r="AS88" s="22">
        <v>99</v>
      </c>
      <c r="AT88" s="22">
        <v>100</v>
      </c>
      <c r="AU88" s="22"/>
    </row>
    <row r="89" spans="1:56" x14ac:dyDescent="0.2">
      <c r="A89" s="23">
        <v>0</v>
      </c>
      <c r="B89" s="23">
        <v>0</v>
      </c>
      <c r="C89" s="23">
        <v>0</v>
      </c>
      <c r="D89" s="23">
        <v>0</v>
      </c>
      <c r="E89" s="23">
        <v>0</v>
      </c>
      <c r="F89" s="23">
        <v>0.04</v>
      </c>
      <c r="G89" s="23">
        <v>4.2999999999999997E-2</v>
      </c>
      <c r="H89" s="23">
        <v>4.5999999999999999E-2</v>
      </c>
      <c r="I89" s="23">
        <v>4.9000000000000002E-2</v>
      </c>
      <c r="J89" s="23">
        <v>5.1999999999999998E-2</v>
      </c>
      <c r="K89" s="23">
        <v>5.5E-2</v>
      </c>
      <c r="L89" s="23">
        <v>5.5500000000000001E-2</v>
      </c>
      <c r="M89" s="23">
        <v>5.6000000000000001E-2</v>
      </c>
      <c r="N89" s="23">
        <v>5.6500000000000002E-2</v>
      </c>
      <c r="O89" s="23">
        <v>5.7000000000000002E-2</v>
      </c>
      <c r="P89" s="23">
        <v>5.7500000000000002E-2</v>
      </c>
      <c r="Q89" s="23">
        <v>5.8000000000000003E-2</v>
      </c>
      <c r="R89" s="23">
        <v>5.8500000000000003E-2</v>
      </c>
      <c r="S89" s="23">
        <v>5.8999999999999997E-2</v>
      </c>
      <c r="T89" s="23">
        <v>5.9499999999999997E-2</v>
      </c>
      <c r="U89" s="23">
        <v>0.06</v>
      </c>
      <c r="V89" s="23">
        <v>6.0499999999999998E-2</v>
      </c>
      <c r="W89" s="23">
        <v>6.0999999999999999E-2</v>
      </c>
      <c r="X89" s="23">
        <v>6.1499999999999999E-2</v>
      </c>
      <c r="Y89" s="23">
        <v>6.2E-2</v>
      </c>
      <c r="Z89" s="23">
        <v>6.25E-2</v>
      </c>
      <c r="AA89" s="23">
        <v>6.3E-2</v>
      </c>
      <c r="AB89" s="23">
        <v>6.3500000000000001E-2</v>
      </c>
      <c r="AC89" s="23">
        <v>6.4000000000000001E-2</v>
      </c>
      <c r="AD89" s="23">
        <v>6.4500000000000002E-2</v>
      </c>
      <c r="AE89" s="23">
        <v>6.5000000000000002E-2</v>
      </c>
      <c r="AF89" s="23">
        <v>6.5500000000000003E-2</v>
      </c>
      <c r="AG89" s="23">
        <v>6.6000000000000003E-2</v>
      </c>
      <c r="AH89" s="23">
        <v>6.6500000000000004E-2</v>
      </c>
      <c r="AI89" s="23">
        <v>6.7000000000000004E-2</v>
      </c>
      <c r="AJ89" s="23">
        <v>6.7500000000000004E-2</v>
      </c>
      <c r="AK89" s="23">
        <v>6.7500000000000004E-2</v>
      </c>
      <c r="AL89" s="23">
        <v>6.7500000000000004E-2</v>
      </c>
      <c r="AM89" s="23">
        <v>6.7500000000000004E-2</v>
      </c>
      <c r="AN89" s="23">
        <v>6.7500000000000004E-2</v>
      </c>
      <c r="AO89" s="23">
        <v>6.7500000000000004E-2</v>
      </c>
      <c r="AP89" s="23">
        <v>6.7500000000000004E-2</v>
      </c>
      <c r="AQ89" s="23">
        <v>6.7500000000000004E-2</v>
      </c>
      <c r="AR89" s="23">
        <v>6.7500000000000004E-2</v>
      </c>
      <c r="AS89" s="23">
        <v>6.7500000000000004E-2</v>
      </c>
      <c r="AT89" s="23">
        <v>6.7500000000000004E-2</v>
      </c>
      <c r="AU89" s="23"/>
    </row>
    <row r="90" spans="1:56" x14ac:dyDescent="0.2">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row>
    <row r="91" spans="1:56" s="24" customFormat="1" x14ac:dyDescent="0.2">
      <c r="A91" s="24" t="s">
        <v>420</v>
      </c>
    </row>
    <row r="92" spans="1:56" x14ac:dyDescent="0.2">
      <c r="A92" s="22">
        <v>55</v>
      </c>
      <c r="B92" s="22">
        <v>56</v>
      </c>
      <c r="C92" s="22">
        <v>57</v>
      </c>
      <c r="D92" s="22">
        <v>58</v>
      </c>
      <c r="E92" s="22">
        <v>59</v>
      </c>
      <c r="F92" s="22">
        <v>60</v>
      </c>
      <c r="G92" s="22">
        <v>61</v>
      </c>
      <c r="H92" s="22">
        <v>62</v>
      </c>
      <c r="I92" s="22">
        <v>63</v>
      </c>
      <c r="J92" s="22">
        <v>64</v>
      </c>
      <c r="K92" s="22">
        <v>65</v>
      </c>
      <c r="L92" s="22">
        <v>66</v>
      </c>
      <c r="M92" s="22">
        <v>67</v>
      </c>
      <c r="N92" s="22">
        <v>68</v>
      </c>
      <c r="O92" s="22">
        <v>69</v>
      </c>
      <c r="P92" s="22">
        <v>70</v>
      </c>
      <c r="Q92" s="22">
        <v>71</v>
      </c>
      <c r="R92" s="22">
        <v>72</v>
      </c>
      <c r="S92" s="22">
        <v>73</v>
      </c>
      <c r="T92" s="22">
        <v>74</v>
      </c>
      <c r="U92" s="22">
        <v>75</v>
      </c>
      <c r="V92" s="22">
        <v>76</v>
      </c>
      <c r="W92" s="22">
        <v>77</v>
      </c>
      <c r="X92" s="22">
        <v>78</v>
      </c>
      <c r="Y92" s="22">
        <v>79</v>
      </c>
      <c r="Z92" s="22">
        <v>80</v>
      </c>
      <c r="AA92" s="22">
        <v>81</v>
      </c>
      <c r="AB92" s="22">
        <v>82</v>
      </c>
      <c r="AC92" s="22">
        <v>83</v>
      </c>
      <c r="AD92" s="22">
        <v>84</v>
      </c>
      <c r="AE92" s="22">
        <v>85</v>
      </c>
      <c r="AF92" s="22">
        <v>86</v>
      </c>
      <c r="AG92" s="22">
        <v>87</v>
      </c>
      <c r="AH92" s="22">
        <v>88</v>
      </c>
      <c r="AI92" s="22">
        <v>89</v>
      </c>
      <c r="AJ92" s="22">
        <v>90</v>
      </c>
      <c r="AK92" s="22">
        <v>91</v>
      </c>
      <c r="AL92" s="22">
        <v>92</v>
      </c>
      <c r="AM92" s="22">
        <v>93</v>
      </c>
      <c r="AN92" s="22">
        <v>94</v>
      </c>
      <c r="AO92" s="22">
        <v>95</v>
      </c>
      <c r="AP92" s="22">
        <v>96</v>
      </c>
      <c r="AQ92" s="22">
        <v>97</v>
      </c>
      <c r="AR92" s="22">
        <v>98</v>
      </c>
      <c r="AS92" s="22">
        <v>99</v>
      </c>
      <c r="AT92" s="22">
        <v>100</v>
      </c>
      <c r="AU92" s="22"/>
    </row>
    <row r="93" spans="1:56" ht="15" x14ac:dyDescent="0.25">
      <c r="A93" s="23">
        <v>0</v>
      </c>
      <c r="B93" s="23">
        <v>0</v>
      </c>
      <c r="C93" s="23">
        <v>0</v>
      </c>
      <c r="D93" s="23">
        <v>0</v>
      </c>
      <c r="E93" s="23">
        <v>0</v>
      </c>
      <c r="F93" s="247">
        <v>9.7499999999999989E-2</v>
      </c>
      <c r="G93" s="243">
        <v>9.8999999999999991E-2</v>
      </c>
      <c r="H93" s="243">
        <v>0.10049999999999999</v>
      </c>
      <c r="I93" s="243">
        <v>0.10199999999999999</v>
      </c>
      <c r="J93" s="243">
        <v>0.10349999999999999</v>
      </c>
      <c r="K93" s="243">
        <v>0.105</v>
      </c>
      <c r="L93" s="243">
        <v>0.107</v>
      </c>
      <c r="M93" s="243">
        <v>0.109</v>
      </c>
      <c r="N93" s="243">
        <v>0.111</v>
      </c>
      <c r="O93" s="243">
        <v>0.11299999999999999</v>
      </c>
      <c r="P93" s="243">
        <v>0.11499999999999999</v>
      </c>
      <c r="Q93" s="243">
        <v>0.11699999999999999</v>
      </c>
      <c r="R93" s="243">
        <v>0.11899999999999999</v>
      </c>
      <c r="S93" s="243">
        <v>0.121</v>
      </c>
      <c r="T93" s="243">
        <v>0.123</v>
      </c>
      <c r="U93" s="243">
        <v>0.125</v>
      </c>
      <c r="V93" s="243">
        <v>0.127</v>
      </c>
      <c r="W93" s="243">
        <v>0.129</v>
      </c>
      <c r="X93" s="243">
        <v>0.13100000000000001</v>
      </c>
      <c r="Y93" s="243">
        <v>0.13300000000000001</v>
      </c>
      <c r="Z93" s="243">
        <v>0.13500000000000001</v>
      </c>
      <c r="AA93" s="243">
        <v>0.13699999999999998</v>
      </c>
      <c r="AB93" s="243">
        <v>0.13899999999999998</v>
      </c>
      <c r="AC93" s="243">
        <v>0.14099999999999999</v>
      </c>
      <c r="AD93" s="244">
        <v>0.14299999999999999</v>
      </c>
      <c r="AE93" s="244">
        <v>0.14299999999999999</v>
      </c>
      <c r="AF93" s="244">
        <v>0.14299999999999999</v>
      </c>
      <c r="AG93" s="244">
        <v>0.14299999999999999</v>
      </c>
      <c r="AH93" s="244">
        <v>0.14299999999999999</v>
      </c>
      <c r="AI93" s="244">
        <v>0.14299999999999999</v>
      </c>
      <c r="AJ93" s="244">
        <v>0.14299999999999999</v>
      </c>
      <c r="AK93" s="244">
        <v>0.14299999999999999</v>
      </c>
      <c r="AL93" s="244">
        <v>0.14299999999999999</v>
      </c>
      <c r="AM93" s="244">
        <v>0.14299999999999999</v>
      </c>
      <c r="AN93" s="244">
        <v>0.14299999999999999</v>
      </c>
      <c r="AO93" s="244">
        <v>0.14299999999999999</v>
      </c>
      <c r="AP93" s="244">
        <v>0.14299999999999999</v>
      </c>
      <c r="AQ93" s="244">
        <v>0.14299999999999999</v>
      </c>
      <c r="AR93" s="244">
        <v>0.14299999999999999</v>
      </c>
      <c r="AS93" s="244">
        <v>0.14299999999999999</v>
      </c>
      <c r="AT93" s="244">
        <v>0.14299999999999999</v>
      </c>
      <c r="AU93" s="23"/>
    </row>
    <row r="94" spans="1:56" s="28" customFormat="1" x14ac:dyDescent="0.2">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row>
    <row r="95" spans="1:56" s="24" customFormat="1" x14ac:dyDescent="0.2">
      <c r="A95" s="24" t="s">
        <v>421</v>
      </c>
    </row>
    <row r="96" spans="1:56" x14ac:dyDescent="0.2">
      <c r="A96" s="22">
        <v>55</v>
      </c>
      <c r="B96" s="22">
        <v>56</v>
      </c>
      <c r="C96" s="22">
        <v>57</v>
      </c>
      <c r="D96" s="22">
        <v>58</v>
      </c>
      <c r="E96" s="22">
        <v>59</v>
      </c>
      <c r="F96" s="22">
        <v>60</v>
      </c>
      <c r="G96" s="22">
        <v>61</v>
      </c>
      <c r="H96" s="22">
        <v>62</v>
      </c>
      <c r="I96" s="22">
        <v>63</v>
      </c>
      <c r="J96" s="22">
        <v>64</v>
      </c>
      <c r="K96" s="22">
        <v>65</v>
      </c>
      <c r="L96" s="22">
        <v>66</v>
      </c>
      <c r="M96" s="22">
        <v>67</v>
      </c>
      <c r="N96" s="22">
        <v>68</v>
      </c>
      <c r="O96" s="22">
        <v>69</v>
      </c>
      <c r="P96" s="22">
        <v>70</v>
      </c>
      <c r="Q96" s="22">
        <v>71</v>
      </c>
      <c r="R96" s="22">
        <v>72</v>
      </c>
      <c r="S96" s="22">
        <v>73</v>
      </c>
      <c r="T96" s="22">
        <v>74</v>
      </c>
      <c r="U96" s="22">
        <v>75</v>
      </c>
      <c r="V96" s="22">
        <v>76</v>
      </c>
      <c r="W96" s="22">
        <v>77</v>
      </c>
      <c r="X96" s="22">
        <v>78</v>
      </c>
      <c r="Y96" s="22">
        <v>79</v>
      </c>
      <c r="Z96" s="22">
        <v>80</v>
      </c>
      <c r="AA96" s="22">
        <v>81</v>
      </c>
      <c r="AB96" s="22">
        <v>82</v>
      </c>
      <c r="AC96" s="22">
        <v>83</v>
      </c>
      <c r="AD96" s="22">
        <v>84</v>
      </c>
      <c r="AE96" s="22">
        <v>85</v>
      </c>
      <c r="AF96" s="22">
        <v>86</v>
      </c>
      <c r="AG96" s="22">
        <v>87</v>
      </c>
      <c r="AH96" s="22">
        <v>88</v>
      </c>
      <c r="AI96" s="22">
        <v>89</v>
      </c>
      <c r="AJ96" s="22">
        <v>90</v>
      </c>
      <c r="AK96" s="22">
        <v>91</v>
      </c>
      <c r="AL96" s="22">
        <v>92</v>
      </c>
      <c r="AM96" s="22">
        <v>93</v>
      </c>
      <c r="AN96" s="22">
        <v>94</v>
      </c>
      <c r="AO96" s="22">
        <v>95</v>
      </c>
      <c r="AP96" s="22">
        <v>96</v>
      </c>
      <c r="AQ96" s="22">
        <v>97</v>
      </c>
      <c r="AR96" s="22">
        <v>98</v>
      </c>
      <c r="AS96" s="22">
        <v>99</v>
      </c>
      <c r="AT96" s="22">
        <v>100</v>
      </c>
      <c r="AU96" s="22"/>
    </row>
    <row r="97" spans="1:47" ht="15" x14ac:dyDescent="0.25">
      <c r="A97" s="23">
        <v>0</v>
      </c>
      <c r="B97" s="23">
        <v>0</v>
      </c>
      <c r="C97" s="23">
        <v>0</v>
      </c>
      <c r="D97" s="23">
        <v>0</v>
      </c>
      <c r="E97" s="23">
        <v>0</v>
      </c>
      <c r="F97" s="247">
        <v>7.7499999999999999E-2</v>
      </c>
      <c r="G97" s="243">
        <v>7.9000000000000001E-2</v>
      </c>
      <c r="H97" s="243">
        <v>8.0500000000000002E-2</v>
      </c>
      <c r="I97" s="243">
        <v>8.199999999999999E-2</v>
      </c>
      <c r="J97" s="243">
        <v>8.3499999999999991E-2</v>
      </c>
      <c r="K97" s="243">
        <v>8.4999999999999992E-2</v>
      </c>
      <c r="L97" s="243">
        <v>8.5999999999999993E-2</v>
      </c>
      <c r="M97" s="243">
        <v>8.6999999999999994E-2</v>
      </c>
      <c r="N97" s="243">
        <v>8.7999999999999995E-2</v>
      </c>
      <c r="O97" s="243">
        <v>8.8999999999999996E-2</v>
      </c>
      <c r="P97" s="243">
        <v>0.09</v>
      </c>
      <c r="Q97" s="243">
        <v>9.0999999999999998E-2</v>
      </c>
      <c r="R97" s="243">
        <v>9.1999999999999998E-2</v>
      </c>
      <c r="S97" s="243">
        <v>9.2999999999999999E-2</v>
      </c>
      <c r="T97" s="243">
        <v>9.4E-2</v>
      </c>
      <c r="U97" s="243">
        <v>9.5000000000000001E-2</v>
      </c>
      <c r="V97" s="243">
        <v>9.6000000000000002E-2</v>
      </c>
      <c r="W97" s="243">
        <v>9.6999999999999989E-2</v>
      </c>
      <c r="X97" s="243">
        <v>9.799999999999999E-2</v>
      </c>
      <c r="Y97" s="243">
        <v>9.8999999999999991E-2</v>
      </c>
      <c r="Z97" s="243">
        <v>9.9999999999999992E-2</v>
      </c>
      <c r="AA97" s="243">
        <v>0.10099999999999999</v>
      </c>
      <c r="AB97" s="243">
        <v>0.10199999999999999</v>
      </c>
      <c r="AC97" s="243">
        <v>0.10299999999999999</v>
      </c>
      <c r="AD97" s="244">
        <v>0.104</v>
      </c>
      <c r="AE97" s="244">
        <v>0.104</v>
      </c>
      <c r="AF97" s="244">
        <v>0.104</v>
      </c>
      <c r="AG97" s="244">
        <v>0.104</v>
      </c>
      <c r="AH97" s="244">
        <v>0.104</v>
      </c>
      <c r="AI97" s="244">
        <v>0.104</v>
      </c>
      <c r="AJ97" s="244">
        <v>0.104</v>
      </c>
      <c r="AK97" s="244">
        <v>0.104</v>
      </c>
      <c r="AL97" s="244">
        <v>0.104</v>
      </c>
      <c r="AM97" s="244">
        <v>0.104</v>
      </c>
      <c r="AN97" s="244">
        <v>0.104</v>
      </c>
      <c r="AO97" s="244">
        <v>0.104</v>
      </c>
      <c r="AP97" s="244">
        <v>0.104</v>
      </c>
      <c r="AQ97" s="244">
        <v>0.104</v>
      </c>
      <c r="AR97" s="244">
        <v>0.104</v>
      </c>
      <c r="AS97" s="244">
        <v>0.104</v>
      </c>
      <c r="AT97" s="244">
        <v>0.104</v>
      </c>
      <c r="AU97" s="23"/>
    </row>
    <row r="98" spans="1:47" s="28" customFormat="1" x14ac:dyDescent="0.2">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row>
    <row r="99" spans="1:47" s="24" customFormat="1" x14ac:dyDescent="0.2">
      <c r="A99" s="24" t="s">
        <v>422</v>
      </c>
    </row>
    <row r="100" spans="1:47" x14ac:dyDescent="0.2">
      <c r="A100" s="22">
        <v>55</v>
      </c>
      <c r="B100" s="22">
        <v>56</v>
      </c>
      <c r="C100" s="22">
        <v>57</v>
      </c>
      <c r="D100" s="22">
        <v>58</v>
      </c>
      <c r="E100" s="22">
        <v>59</v>
      </c>
      <c r="F100" s="22">
        <v>60</v>
      </c>
      <c r="G100" s="22">
        <v>61</v>
      </c>
      <c r="H100" s="22">
        <v>62</v>
      </c>
      <c r="I100" s="22">
        <v>63</v>
      </c>
      <c r="J100" s="22">
        <v>64</v>
      </c>
      <c r="K100" s="22">
        <v>65</v>
      </c>
      <c r="L100" s="22">
        <v>66</v>
      </c>
      <c r="M100" s="22">
        <v>67</v>
      </c>
      <c r="N100" s="22">
        <v>68</v>
      </c>
      <c r="O100" s="22">
        <v>69</v>
      </c>
      <c r="P100" s="22">
        <v>70</v>
      </c>
      <c r="Q100" s="22">
        <v>71</v>
      </c>
      <c r="R100" s="22">
        <v>72</v>
      </c>
      <c r="S100" s="22">
        <v>73</v>
      </c>
      <c r="T100" s="22">
        <v>74</v>
      </c>
      <c r="U100" s="22">
        <v>75</v>
      </c>
      <c r="V100" s="22">
        <v>76</v>
      </c>
      <c r="W100" s="22">
        <v>77</v>
      </c>
      <c r="X100" s="22">
        <v>78</v>
      </c>
      <c r="Y100" s="22">
        <v>79</v>
      </c>
      <c r="Z100" s="22">
        <v>80</v>
      </c>
      <c r="AA100" s="22">
        <v>81</v>
      </c>
      <c r="AB100" s="22">
        <v>82</v>
      </c>
      <c r="AC100" s="22">
        <v>83</v>
      </c>
      <c r="AD100" s="22">
        <v>84</v>
      </c>
      <c r="AE100" s="22">
        <v>85</v>
      </c>
      <c r="AF100" s="22">
        <v>86</v>
      </c>
      <c r="AG100" s="22">
        <v>87</v>
      </c>
      <c r="AH100" s="22">
        <v>88</v>
      </c>
      <c r="AI100" s="22">
        <v>89</v>
      </c>
      <c r="AJ100" s="22">
        <v>90</v>
      </c>
      <c r="AK100" s="22">
        <v>91</v>
      </c>
      <c r="AL100" s="22">
        <v>92</v>
      </c>
      <c r="AM100" s="22">
        <v>93</v>
      </c>
      <c r="AN100" s="22">
        <v>94</v>
      </c>
      <c r="AO100" s="22">
        <v>95</v>
      </c>
      <c r="AP100" s="22">
        <v>96</v>
      </c>
      <c r="AQ100" s="22">
        <v>97</v>
      </c>
      <c r="AR100" s="22">
        <v>98</v>
      </c>
      <c r="AS100" s="22">
        <v>99</v>
      </c>
      <c r="AT100" s="22">
        <v>100</v>
      </c>
      <c r="AU100" s="22"/>
    </row>
    <row r="101" spans="1:47" ht="15" x14ac:dyDescent="0.25">
      <c r="A101" s="23">
        <v>0</v>
      </c>
      <c r="B101" s="23">
        <v>0</v>
      </c>
      <c r="C101" s="23">
        <v>0</v>
      </c>
      <c r="D101" s="23">
        <v>0</v>
      </c>
      <c r="E101" s="23">
        <v>0</v>
      </c>
      <c r="F101" s="247">
        <v>6.0000000000000005E-2</v>
      </c>
      <c r="G101" s="243">
        <v>6.2000000000000006E-2</v>
      </c>
      <c r="H101" s="243">
        <v>6.4000000000000001E-2</v>
      </c>
      <c r="I101" s="243">
        <v>6.6000000000000003E-2</v>
      </c>
      <c r="J101" s="243">
        <v>6.8000000000000005E-2</v>
      </c>
      <c r="K101" s="243">
        <v>6.9999999999999993E-2</v>
      </c>
      <c r="L101" s="243">
        <v>7.0999999999999994E-2</v>
      </c>
      <c r="M101" s="243">
        <v>7.1999999999999995E-2</v>
      </c>
      <c r="N101" s="243">
        <v>7.2999999999999995E-2</v>
      </c>
      <c r="O101" s="243">
        <v>7.3999999999999996E-2</v>
      </c>
      <c r="P101" s="243">
        <v>7.4999999999999997E-2</v>
      </c>
      <c r="Q101" s="243">
        <v>7.5499999999999998E-2</v>
      </c>
      <c r="R101" s="243">
        <v>7.5999999999999998E-2</v>
      </c>
      <c r="S101" s="243">
        <v>7.6499999999999999E-2</v>
      </c>
      <c r="T101" s="243">
        <v>7.6999999999999999E-2</v>
      </c>
      <c r="U101" s="243">
        <v>7.7499999999999999E-2</v>
      </c>
      <c r="V101" s="243">
        <v>7.8E-2</v>
      </c>
      <c r="W101" s="243">
        <v>7.85E-2</v>
      </c>
      <c r="X101" s="243">
        <v>7.9000000000000001E-2</v>
      </c>
      <c r="Y101" s="243">
        <v>7.9500000000000001E-2</v>
      </c>
      <c r="Z101" s="243">
        <v>0.08</v>
      </c>
      <c r="AA101" s="243">
        <v>8.0500000000000002E-2</v>
      </c>
      <c r="AB101" s="243">
        <v>8.1000000000000003E-2</v>
      </c>
      <c r="AC101" s="243">
        <v>8.1500000000000003E-2</v>
      </c>
      <c r="AD101" s="244">
        <v>8.2000000000000003E-2</v>
      </c>
      <c r="AE101" s="244">
        <v>8.2000000000000003E-2</v>
      </c>
      <c r="AF101" s="244">
        <v>8.2000000000000003E-2</v>
      </c>
      <c r="AG101" s="244">
        <v>8.2000000000000003E-2</v>
      </c>
      <c r="AH101" s="244">
        <v>8.2000000000000003E-2</v>
      </c>
      <c r="AI101" s="244">
        <v>8.2000000000000003E-2</v>
      </c>
      <c r="AJ101" s="244">
        <v>8.2000000000000003E-2</v>
      </c>
      <c r="AK101" s="244">
        <v>8.2000000000000003E-2</v>
      </c>
      <c r="AL101" s="244">
        <v>8.2000000000000003E-2</v>
      </c>
      <c r="AM101" s="244">
        <v>8.2000000000000003E-2</v>
      </c>
      <c r="AN101" s="244">
        <v>8.2000000000000003E-2</v>
      </c>
      <c r="AO101" s="244">
        <v>8.2000000000000003E-2</v>
      </c>
      <c r="AP101" s="244">
        <v>8.2000000000000003E-2</v>
      </c>
      <c r="AQ101" s="244">
        <v>8.2000000000000003E-2</v>
      </c>
      <c r="AR101" s="244">
        <v>8.2000000000000003E-2</v>
      </c>
      <c r="AS101" s="244">
        <v>8.2000000000000003E-2</v>
      </c>
      <c r="AT101" s="244">
        <v>8.2000000000000003E-2</v>
      </c>
      <c r="AU101" s="23"/>
    </row>
    <row r="102" spans="1:47" s="28" customFormat="1" x14ac:dyDescent="0.2">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row>
    <row r="103" spans="1:47" s="24" customFormat="1" x14ac:dyDescent="0.2">
      <c r="A103" s="24" t="s">
        <v>423</v>
      </c>
    </row>
    <row r="104" spans="1:47" x14ac:dyDescent="0.2">
      <c r="A104" s="22">
        <v>55</v>
      </c>
      <c r="B104" s="22">
        <v>56</v>
      </c>
      <c r="C104" s="22">
        <v>57</v>
      </c>
      <c r="D104" s="22">
        <v>58</v>
      </c>
      <c r="E104" s="22">
        <v>59</v>
      </c>
      <c r="F104" s="22">
        <v>60</v>
      </c>
      <c r="G104" s="22">
        <v>61</v>
      </c>
      <c r="H104" s="22">
        <v>62</v>
      </c>
      <c r="I104" s="22">
        <v>63</v>
      </c>
      <c r="J104" s="22">
        <v>64</v>
      </c>
      <c r="K104" s="22">
        <v>65</v>
      </c>
      <c r="L104" s="22">
        <v>66</v>
      </c>
      <c r="M104" s="22">
        <v>67</v>
      </c>
      <c r="N104" s="22">
        <v>68</v>
      </c>
      <c r="O104" s="22">
        <v>69</v>
      </c>
      <c r="P104" s="22">
        <v>70</v>
      </c>
      <c r="Q104" s="22">
        <v>71</v>
      </c>
      <c r="R104" s="22">
        <v>72</v>
      </c>
      <c r="S104" s="22">
        <v>73</v>
      </c>
      <c r="T104" s="22">
        <v>74</v>
      </c>
      <c r="U104" s="22">
        <v>75</v>
      </c>
      <c r="V104" s="22">
        <v>76</v>
      </c>
      <c r="W104" s="22">
        <v>77</v>
      </c>
      <c r="X104" s="22">
        <v>78</v>
      </c>
      <c r="Y104" s="22">
        <v>79</v>
      </c>
      <c r="Z104" s="22">
        <v>80</v>
      </c>
      <c r="AA104" s="22">
        <v>81</v>
      </c>
      <c r="AB104" s="22">
        <v>82</v>
      </c>
      <c r="AC104" s="22">
        <v>83</v>
      </c>
      <c r="AD104" s="22">
        <v>84</v>
      </c>
      <c r="AE104" s="22">
        <v>85</v>
      </c>
      <c r="AF104" s="22">
        <v>86</v>
      </c>
      <c r="AG104" s="22">
        <v>87</v>
      </c>
      <c r="AH104" s="22">
        <v>88</v>
      </c>
      <c r="AI104" s="22">
        <v>89</v>
      </c>
      <c r="AJ104" s="22">
        <v>90</v>
      </c>
      <c r="AK104" s="22">
        <v>91</v>
      </c>
      <c r="AL104" s="22">
        <v>92</v>
      </c>
      <c r="AM104" s="22">
        <v>93</v>
      </c>
      <c r="AN104" s="22">
        <v>94</v>
      </c>
      <c r="AO104" s="22">
        <v>95</v>
      </c>
      <c r="AP104" s="22">
        <v>96</v>
      </c>
      <c r="AQ104" s="22">
        <v>97</v>
      </c>
      <c r="AR104" s="22">
        <v>98</v>
      </c>
      <c r="AS104" s="22">
        <v>99</v>
      </c>
      <c r="AT104" s="22">
        <v>100</v>
      </c>
      <c r="AU104" s="22"/>
    </row>
    <row r="105" spans="1:47" ht="15" x14ac:dyDescent="0.25">
      <c r="A105" s="23">
        <v>0</v>
      </c>
      <c r="B105" s="23">
        <v>0</v>
      </c>
      <c r="C105" s="23">
        <v>0</v>
      </c>
      <c r="D105" s="23">
        <v>0</v>
      </c>
      <c r="E105" s="23">
        <v>0</v>
      </c>
      <c r="F105" s="248">
        <v>5.5499999999999987E-2</v>
      </c>
      <c r="G105" s="245">
        <v>5.7499999999999989E-2</v>
      </c>
      <c r="H105" s="245">
        <v>5.949999999999999E-2</v>
      </c>
      <c r="I105" s="245">
        <v>6.1499999999999992E-2</v>
      </c>
      <c r="J105" s="245">
        <v>6.3499999999999987E-2</v>
      </c>
      <c r="K105" s="245">
        <v>6.5499999999999989E-2</v>
      </c>
      <c r="L105" s="245">
        <v>6.5999999999999989E-2</v>
      </c>
      <c r="M105" s="245">
        <v>6.649999999999999E-2</v>
      </c>
      <c r="N105" s="245">
        <v>6.699999999999999E-2</v>
      </c>
      <c r="O105" s="245">
        <v>6.7499999999999991E-2</v>
      </c>
      <c r="P105" s="245">
        <v>6.7999999999999991E-2</v>
      </c>
      <c r="Q105" s="245">
        <v>6.8499999999999991E-2</v>
      </c>
      <c r="R105" s="245">
        <v>6.8999999999999992E-2</v>
      </c>
      <c r="S105" s="245">
        <v>6.9499999999999992E-2</v>
      </c>
      <c r="T105" s="245">
        <v>6.9999999999999993E-2</v>
      </c>
      <c r="U105" s="245">
        <v>7.0499999999999993E-2</v>
      </c>
      <c r="V105" s="245">
        <v>7.0999999999999994E-2</v>
      </c>
      <c r="W105" s="245">
        <v>7.1499999999999994E-2</v>
      </c>
      <c r="X105" s="245">
        <v>7.1999999999999995E-2</v>
      </c>
      <c r="Y105" s="245">
        <v>7.2499999999999995E-2</v>
      </c>
      <c r="Z105" s="245">
        <v>7.2999999999999995E-2</v>
      </c>
      <c r="AA105" s="245">
        <v>7.3499999999999996E-2</v>
      </c>
      <c r="AB105" s="245">
        <v>7.3999999999999996E-2</v>
      </c>
      <c r="AC105" s="245">
        <v>7.4499999999999997E-2</v>
      </c>
      <c r="AD105" s="246">
        <v>7.4999999999999997E-2</v>
      </c>
      <c r="AE105" s="246">
        <v>7.4999999999999997E-2</v>
      </c>
      <c r="AF105" s="246">
        <v>7.4999999999999997E-2</v>
      </c>
      <c r="AG105" s="246">
        <v>7.4999999999999997E-2</v>
      </c>
      <c r="AH105" s="246">
        <v>7.4999999999999997E-2</v>
      </c>
      <c r="AI105" s="246">
        <v>7.4999999999999997E-2</v>
      </c>
      <c r="AJ105" s="246">
        <v>7.4999999999999997E-2</v>
      </c>
      <c r="AK105" s="246">
        <v>7.4999999999999997E-2</v>
      </c>
      <c r="AL105" s="246">
        <v>7.4999999999999997E-2</v>
      </c>
      <c r="AM105" s="246">
        <v>7.4999999999999997E-2</v>
      </c>
      <c r="AN105" s="246">
        <v>7.4999999999999997E-2</v>
      </c>
      <c r="AO105" s="246">
        <v>7.4999999999999997E-2</v>
      </c>
      <c r="AP105" s="246">
        <v>7.4999999999999997E-2</v>
      </c>
      <c r="AQ105" s="246">
        <v>7.4999999999999997E-2</v>
      </c>
      <c r="AR105" s="246">
        <v>7.4999999999999997E-2</v>
      </c>
      <c r="AS105" s="246">
        <v>7.4999999999999997E-2</v>
      </c>
      <c r="AT105" s="246">
        <v>7.4999999999999997E-2</v>
      </c>
      <c r="AU105" s="23"/>
    </row>
    <row r="106" spans="1:47" s="28" customFormat="1" x14ac:dyDescent="0.2">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row>
    <row r="107" spans="1:47" s="24" customFormat="1" x14ac:dyDescent="0.2">
      <c r="A107" s="24" t="s">
        <v>339</v>
      </c>
    </row>
    <row r="108" spans="1:47" x14ac:dyDescent="0.2">
      <c r="A108" s="22">
        <v>55</v>
      </c>
      <c r="B108" s="22">
        <v>56</v>
      </c>
      <c r="C108" s="22">
        <v>57</v>
      </c>
      <c r="D108" s="22">
        <v>58</v>
      </c>
      <c r="E108" s="22">
        <v>59</v>
      </c>
      <c r="F108" s="22">
        <v>60</v>
      </c>
      <c r="G108" s="22">
        <v>61</v>
      </c>
      <c r="H108" s="22">
        <v>62</v>
      </c>
      <c r="I108" s="22">
        <v>63</v>
      </c>
      <c r="J108" s="22">
        <v>64</v>
      </c>
      <c r="K108" s="22">
        <v>65</v>
      </c>
      <c r="L108" s="22">
        <v>66</v>
      </c>
      <c r="M108" s="22">
        <v>67</v>
      </c>
      <c r="N108" s="22">
        <v>68</v>
      </c>
      <c r="O108" s="22">
        <v>69</v>
      </c>
      <c r="P108" s="22">
        <v>70</v>
      </c>
      <c r="Q108" s="22">
        <v>71</v>
      </c>
      <c r="R108" s="22">
        <v>72</v>
      </c>
      <c r="S108" s="22">
        <v>73</v>
      </c>
      <c r="T108" s="22">
        <v>74</v>
      </c>
      <c r="U108" s="22">
        <v>75</v>
      </c>
      <c r="V108" s="22">
        <v>76</v>
      </c>
      <c r="W108" s="22">
        <v>77</v>
      </c>
      <c r="X108" s="22">
        <v>78</v>
      </c>
      <c r="Y108" s="22">
        <v>79</v>
      </c>
      <c r="Z108" s="22">
        <v>80</v>
      </c>
      <c r="AA108" s="22">
        <v>81</v>
      </c>
      <c r="AB108" s="22">
        <v>82</v>
      </c>
      <c r="AC108" s="22">
        <v>83</v>
      </c>
      <c r="AD108" s="22">
        <v>84</v>
      </c>
      <c r="AE108" s="22">
        <v>85</v>
      </c>
      <c r="AF108" s="22">
        <v>86</v>
      </c>
      <c r="AG108" s="22">
        <v>87</v>
      </c>
      <c r="AH108" s="22">
        <v>88</v>
      </c>
      <c r="AI108" s="22">
        <v>89</v>
      </c>
      <c r="AJ108" s="22">
        <v>90</v>
      </c>
      <c r="AK108" s="22">
        <v>91</v>
      </c>
      <c r="AL108" s="22">
        <v>92</v>
      </c>
      <c r="AM108" s="22">
        <v>93</v>
      </c>
      <c r="AN108" s="22">
        <v>94</v>
      </c>
      <c r="AO108" s="22">
        <v>95</v>
      </c>
      <c r="AP108" s="22">
        <v>96</v>
      </c>
      <c r="AQ108" s="22">
        <v>97</v>
      </c>
      <c r="AR108" s="22">
        <v>98</v>
      </c>
      <c r="AS108" s="22">
        <v>99</v>
      </c>
      <c r="AT108" s="22">
        <v>100</v>
      </c>
      <c r="AU108" s="22"/>
    </row>
    <row r="109" spans="1:47" x14ac:dyDescent="0.2">
      <c r="A109" s="23">
        <v>0</v>
      </c>
      <c r="B109" s="23">
        <v>0</v>
      </c>
      <c r="C109" s="23">
        <v>0</v>
      </c>
      <c r="D109" s="23">
        <v>0</v>
      </c>
      <c r="E109" s="23">
        <v>0.03</v>
      </c>
      <c r="F109" s="23">
        <v>0.03</v>
      </c>
      <c r="G109" s="23">
        <v>3.1E-2</v>
      </c>
      <c r="H109" s="23">
        <v>3.2000000000000001E-2</v>
      </c>
      <c r="I109" s="23">
        <v>3.3000000000000002E-2</v>
      </c>
      <c r="J109" s="23">
        <v>3.4000000000000002E-2</v>
      </c>
      <c r="K109" s="23">
        <v>3.5000000000000003E-2</v>
      </c>
      <c r="L109" s="23">
        <v>3.5999999999999997E-2</v>
      </c>
      <c r="M109" s="23">
        <v>3.6999999999999998E-2</v>
      </c>
      <c r="N109" s="23">
        <v>3.7999999999999999E-2</v>
      </c>
      <c r="O109" s="23">
        <v>3.9E-2</v>
      </c>
      <c r="P109" s="23">
        <v>0.04</v>
      </c>
      <c r="Q109" s="23">
        <v>4.1000000000000002E-2</v>
      </c>
      <c r="R109" s="23">
        <v>4.2000000000000003E-2</v>
      </c>
      <c r="S109" s="23">
        <v>4.2999999999999997E-2</v>
      </c>
      <c r="T109" s="23">
        <v>4.3999999999999997E-2</v>
      </c>
      <c r="U109" s="23">
        <v>4.4999999999999998E-2</v>
      </c>
      <c r="V109" s="23">
        <v>4.5999999999999999E-2</v>
      </c>
      <c r="W109" s="23">
        <v>4.7E-2</v>
      </c>
      <c r="X109" s="23">
        <v>4.8000000000000001E-2</v>
      </c>
      <c r="Y109" s="23">
        <v>4.9000000000000002E-2</v>
      </c>
      <c r="Z109" s="23">
        <v>0.05</v>
      </c>
      <c r="AA109" s="23">
        <v>5.0999999999999997E-2</v>
      </c>
      <c r="AB109" s="23">
        <v>5.1999999999999998E-2</v>
      </c>
      <c r="AC109" s="23">
        <v>5.2999999999999999E-2</v>
      </c>
      <c r="AD109" s="23">
        <v>5.3999999999999999E-2</v>
      </c>
      <c r="AE109" s="23">
        <v>5.5E-2</v>
      </c>
      <c r="AF109" s="23">
        <v>5.6000000000000001E-2</v>
      </c>
      <c r="AG109" s="23">
        <v>5.7000000000000002E-2</v>
      </c>
      <c r="AH109" s="23">
        <v>5.8000000000000003E-2</v>
      </c>
      <c r="AI109" s="23">
        <v>5.8999999999999997E-2</v>
      </c>
      <c r="AJ109" s="23">
        <v>0.06</v>
      </c>
      <c r="AK109" s="23">
        <v>0.06</v>
      </c>
      <c r="AL109" s="23">
        <v>0.06</v>
      </c>
      <c r="AM109" s="23">
        <v>0.06</v>
      </c>
      <c r="AN109" s="23">
        <v>0.06</v>
      </c>
      <c r="AO109" s="23">
        <v>0.06</v>
      </c>
      <c r="AP109" s="23">
        <v>0.06</v>
      </c>
      <c r="AQ109" s="23">
        <v>0.06</v>
      </c>
      <c r="AR109" s="23">
        <v>0.06</v>
      </c>
      <c r="AS109" s="23">
        <v>0.06</v>
      </c>
      <c r="AT109" s="23">
        <v>0.06</v>
      </c>
      <c r="AU109" s="23"/>
    </row>
    <row r="110" spans="1:47" s="28" customFormat="1" x14ac:dyDescent="0.2"/>
    <row r="111" spans="1:47" s="24" customFormat="1" x14ac:dyDescent="0.2">
      <c r="A111" s="24" t="s">
        <v>424</v>
      </c>
    </row>
    <row r="112" spans="1:47" x14ac:dyDescent="0.2">
      <c r="A112" s="22">
        <v>55</v>
      </c>
      <c r="B112" s="22">
        <v>56</v>
      </c>
      <c r="C112" s="22">
        <v>57</v>
      </c>
      <c r="D112" s="22">
        <v>58</v>
      </c>
      <c r="E112" s="22">
        <v>59</v>
      </c>
      <c r="F112" s="22">
        <v>60</v>
      </c>
      <c r="G112" s="22">
        <v>61</v>
      </c>
      <c r="H112" s="22">
        <v>62</v>
      </c>
      <c r="I112" s="22">
        <v>63</v>
      </c>
      <c r="J112" s="22">
        <v>64</v>
      </c>
      <c r="K112" s="22">
        <v>65</v>
      </c>
      <c r="L112" s="22">
        <v>66</v>
      </c>
      <c r="M112" s="22">
        <v>67</v>
      </c>
      <c r="N112" s="22">
        <v>68</v>
      </c>
      <c r="O112" s="22">
        <v>69</v>
      </c>
      <c r="P112" s="22">
        <v>70</v>
      </c>
      <c r="Q112" s="22">
        <v>71</v>
      </c>
      <c r="R112" s="22">
        <v>72</v>
      </c>
      <c r="S112" s="22">
        <v>73</v>
      </c>
      <c r="T112" s="22">
        <v>74</v>
      </c>
      <c r="U112" s="22">
        <v>75</v>
      </c>
      <c r="V112" s="22">
        <v>76</v>
      </c>
      <c r="W112" s="22">
        <v>77</v>
      </c>
      <c r="X112" s="22">
        <v>78</v>
      </c>
      <c r="Y112" s="22">
        <v>79</v>
      </c>
      <c r="Z112" s="22">
        <v>80</v>
      </c>
      <c r="AA112" s="22">
        <v>81</v>
      </c>
      <c r="AB112" s="22">
        <v>82</v>
      </c>
      <c r="AC112" s="22">
        <v>83</v>
      </c>
      <c r="AD112" s="22">
        <v>84</v>
      </c>
      <c r="AE112" s="22">
        <v>85</v>
      </c>
      <c r="AF112" s="22">
        <v>86</v>
      </c>
      <c r="AG112" s="22">
        <v>87</v>
      </c>
      <c r="AH112" s="22">
        <v>88</v>
      </c>
      <c r="AI112" s="22">
        <v>89</v>
      </c>
      <c r="AJ112" s="22">
        <v>90</v>
      </c>
      <c r="AK112" s="22">
        <v>91</v>
      </c>
      <c r="AL112" s="22">
        <v>92</v>
      </c>
      <c r="AM112" s="22">
        <v>93</v>
      </c>
      <c r="AN112" s="22">
        <v>94</v>
      </c>
      <c r="AO112" s="22">
        <v>95</v>
      </c>
      <c r="AP112" s="22">
        <v>96</v>
      </c>
      <c r="AQ112" s="22">
        <v>97</v>
      </c>
      <c r="AR112" s="22">
        <v>98</v>
      </c>
      <c r="AS112" s="22">
        <v>99</v>
      </c>
      <c r="AT112" s="22">
        <v>100</v>
      </c>
      <c r="AU112" s="22"/>
    </row>
    <row r="113" spans="1:47" x14ac:dyDescent="0.2">
      <c r="A113" s="23">
        <v>0</v>
      </c>
      <c r="B113" s="23">
        <v>0</v>
      </c>
      <c r="C113" s="23">
        <v>0</v>
      </c>
      <c r="D113" s="23">
        <v>0</v>
      </c>
      <c r="E113" s="23">
        <v>3.5000000000000003E-2</v>
      </c>
      <c r="F113" s="23">
        <v>3.5000000000000003E-2</v>
      </c>
      <c r="G113" s="23">
        <v>3.5999999999999997E-2</v>
      </c>
      <c r="H113" s="23">
        <v>3.6999999999999998E-2</v>
      </c>
      <c r="I113" s="23">
        <v>3.7999999999999999E-2</v>
      </c>
      <c r="J113" s="23">
        <v>3.9E-2</v>
      </c>
      <c r="K113" s="23">
        <v>0.04</v>
      </c>
      <c r="L113" s="23">
        <v>4.1000000000000002E-2</v>
      </c>
      <c r="M113" s="23">
        <v>4.2000000000000003E-2</v>
      </c>
      <c r="N113" s="23">
        <v>4.2999999999999997E-2</v>
      </c>
      <c r="O113" s="23">
        <v>4.3999999999999997E-2</v>
      </c>
      <c r="P113" s="23">
        <v>4.4999999999999998E-2</v>
      </c>
      <c r="Q113" s="23">
        <v>4.5999999999999999E-2</v>
      </c>
      <c r="R113" s="23">
        <v>4.7E-2</v>
      </c>
      <c r="S113" s="23">
        <v>4.8000000000000001E-2</v>
      </c>
      <c r="T113" s="23">
        <v>4.9000000000000002E-2</v>
      </c>
      <c r="U113" s="23">
        <v>0.05</v>
      </c>
      <c r="V113" s="23">
        <v>5.0999999999999997E-2</v>
      </c>
      <c r="W113" s="23">
        <v>5.1999999999999998E-2</v>
      </c>
      <c r="X113" s="23">
        <v>5.2999999999999999E-2</v>
      </c>
      <c r="Y113" s="23">
        <v>5.3999999999999999E-2</v>
      </c>
      <c r="Z113" s="23">
        <v>5.5E-2</v>
      </c>
      <c r="AA113" s="23">
        <v>5.6000000000000001E-2</v>
      </c>
      <c r="AB113" s="23">
        <v>5.7000000000000002E-2</v>
      </c>
      <c r="AC113" s="23">
        <v>5.8000000000000003E-2</v>
      </c>
      <c r="AD113" s="23">
        <v>5.8999999999999997E-2</v>
      </c>
      <c r="AE113" s="23">
        <v>0.06</v>
      </c>
      <c r="AF113" s="23">
        <v>6.0999999999999999E-2</v>
      </c>
      <c r="AG113" s="23">
        <v>6.2E-2</v>
      </c>
      <c r="AH113" s="23">
        <v>6.3E-2</v>
      </c>
      <c r="AI113" s="23">
        <v>6.4000000000000001E-2</v>
      </c>
      <c r="AJ113" s="23">
        <v>6.5000000000000002E-2</v>
      </c>
      <c r="AK113" s="23">
        <v>6.5000000000000002E-2</v>
      </c>
      <c r="AL113" s="23">
        <v>6.5000000000000002E-2</v>
      </c>
      <c r="AM113" s="23">
        <v>6.5000000000000002E-2</v>
      </c>
      <c r="AN113" s="23">
        <v>6.5000000000000002E-2</v>
      </c>
      <c r="AO113" s="23">
        <v>6.5000000000000002E-2</v>
      </c>
      <c r="AP113" s="23">
        <v>6.5000000000000002E-2</v>
      </c>
      <c r="AQ113" s="23">
        <v>6.5000000000000002E-2</v>
      </c>
      <c r="AR113" s="23">
        <v>6.5000000000000002E-2</v>
      </c>
      <c r="AS113" s="23">
        <v>6.5000000000000002E-2</v>
      </c>
      <c r="AT113" s="23">
        <v>6.5000000000000002E-2</v>
      </c>
      <c r="AU113" s="23"/>
    </row>
    <row r="114" spans="1:47" s="28" customFormat="1" x14ac:dyDescent="0.2">
      <c r="A114" s="31"/>
    </row>
    <row r="115" spans="1:47" s="24" customFormat="1" x14ac:dyDescent="0.2">
      <c r="A115" s="24" t="s">
        <v>425</v>
      </c>
    </row>
    <row r="116" spans="1:47" x14ac:dyDescent="0.2">
      <c r="A116" s="22">
        <v>55</v>
      </c>
      <c r="B116" s="22">
        <v>56</v>
      </c>
      <c r="C116" s="22">
        <v>57</v>
      </c>
      <c r="D116" s="22">
        <v>58</v>
      </c>
      <c r="E116" s="22">
        <v>59</v>
      </c>
      <c r="F116" s="22">
        <v>60</v>
      </c>
      <c r="G116" s="22">
        <v>61</v>
      </c>
      <c r="H116" s="22">
        <v>62</v>
      </c>
      <c r="I116" s="22">
        <v>63</v>
      </c>
      <c r="J116" s="22">
        <v>64</v>
      </c>
      <c r="K116" s="22">
        <v>65</v>
      </c>
      <c r="L116" s="22">
        <v>66</v>
      </c>
      <c r="M116" s="22">
        <v>67</v>
      </c>
      <c r="N116" s="22">
        <v>68</v>
      </c>
      <c r="O116" s="22">
        <v>69</v>
      </c>
      <c r="P116" s="22">
        <v>70</v>
      </c>
      <c r="Q116" s="22">
        <v>71</v>
      </c>
      <c r="R116" s="22">
        <v>72</v>
      </c>
      <c r="S116" s="22">
        <v>73</v>
      </c>
      <c r="T116" s="22">
        <v>74</v>
      </c>
      <c r="U116" s="22">
        <v>75</v>
      </c>
      <c r="V116" s="22">
        <v>76</v>
      </c>
      <c r="W116" s="22">
        <v>77</v>
      </c>
      <c r="X116" s="22">
        <v>78</v>
      </c>
      <c r="Y116" s="22">
        <v>79</v>
      </c>
      <c r="Z116" s="22">
        <v>80</v>
      </c>
      <c r="AA116" s="22">
        <v>81</v>
      </c>
      <c r="AB116" s="22">
        <v>82</v>
      </c>
      <c r="AC116" s="22">
        <v>83</v>
      </c>
      <c r="AD116" s="22">
        <v>84</v>
      </c>
      <c r="AE116" s="22">
        <v>85</v>
      </c>
      <c r="AF116" s="22">
        <v>86</v>
      </c>
      <c r="AG116" s="22">
        <v>87</v>
      </c>
      <c r="AH116" s="22">
        <v>88</v>
      </c>
      <c r="AI116" s="22">
        <v>89</v>
      </c>
      <c r="AJ116" s="22">
        <v>90</v>
      </c>
      <c r="AK116" s="22">
        <v>91</v>
      </c>
      <c r="AL116" s="22">
        <v>92</v>
      </c>
      <c r="AM116" s="22">
        <v>93</v>
      </c>
      <c r="AN116" s="22">
        <v>94</v>
      </c>
      <c r="AO116" s="22">
        <v>95</v>
      </c>
      <c r="AP116" s="22">
        <v>96</v>
      </c>
      <c r="AQ116" s="22">
        <v>97</v>
      </c>
      <c r="AR116" s="22">
        <v>98</v>
      </c>
      <c r="AS116" s="22">
        <v>99</v>
      </c>
      <c r="AT116" s="22">
        <v>100</v>
      </c>
      <c r="AU116" s="22"/>
    </row>
    <row r="117" spans="1:47" x14ac:dyDescent="0.2">
      <c r="A117" s="23">
        <v>0</v>
      </c>
      <c r="B117" s="23">
        <v>0</v>
      </c>
      <c r="C117" s="23">
        <v>0</v>
      </c>
      <c r="D117" s="23">
        <v>0</v>
      </c>
      <c r="E117" s="23">
        <v>3.5000000000000003E-2</v>
      </c>
      <c r="F117" s="23">
        <v>3.5000000000000003E-2</v>
      </c>
      <c r="G117" s="23">
        <v>3.5999999999999997E-2</v>
      </c>
      <c r="H117" s="23">
        <v>3.6999999999999998E-2</v>
      </c>
      <c r="I117" s="23">
        <v>3.7999999999999999E-2</v>
      </c>
      <c r="J117" s="23">
        <v>3.9E-2</v>
      </c>
      <c r="K117" s="23">
        <v>0.04</v>
      </c>
      <c r="L117" s="23">
        <v>4.1000000000000002E-2</v>
      </c>
      <c r="M117" s="23">
        <v>4.2000000000000003E-2</v>
      </c>
      <c r="N117" s="23">
        <v>4.2999999999999997E-2</v>
      </c>
      <c r="O117" s="23">
        <v>4.3999999999999997E-2</v>
      </c>
      <c r="P117" s="23">
        <v>4.4999999999999998E-2</v>
      </c>
      <c r="Q117" s="23">
        <v>4.5999999999999999E-2</v>
      </c>
      <c r="R117" s="23">
        <v>4.7E-2</v>
      </c>
      <c r="S117" s="23">
        <v>4.8000000000000001E-2</v>
      </c>
      <c r="T117" s="23">
        <v>4.9000000000000002E-2</v>
      </c>
      <c r="U117" s="23">
        <v>0.05</v>
      </c>
      <c r="V117" s="23">
        <v>5.0999999999999997E-2</v>
      </c>
      <c r="W117" s="23">
        <v>5.1999999999999998E-2</v>
      </c>
      <c r="X117" s="23">
        <v>5.2999999999999999E-2</v>
      </c>
      <c r="Y117" s="23">
        <v>5.3999999999999999E-2</v>
      </c>
      <c r="Z117" s="23">
        <v>5.5E-2</v>
      </c>
      <c r="AA117" s="23">
        <v>5.6000000000000001E-2</v>
      </c>
      <c r="AB117" s="23">
        <v>5.7000000000000002E-2</v>
      </c>
      <c r="AC117" s="23">
        <v>5.8000000000000003E-2</v>
      </c>
      <c r="AD117" s="23">
        <v>5.8999999999999997E-2</v>
      </c>
      <c r="AE117" s="23">
        <v>0.06</v>
      </c>
      <c r="AF117" s="23">
        <v>6.0999999999999999E-2</v>
      </c>
      <c r="AG117" s="23">
        <v>6.2E-2</v>
      </c>
      <c r="AH117" s="23">
        <v>6.3E-2</v>
      </c>
      <c r="AI117" s="23">
        <v>6.4000000000000001E-2</v>
      </c>
      <c r="AJ117" s="23">
        <v>6.5000000000000002E-2</v>
      </c>
      <c r="AK117" s="23">
        <v>6.5000000000000002E-2</v>
      </c>
      <c r="AL117" s="23">
        <v>6.5000000000000002E-2</v>
      </c>
      <c r="AM117" s="23">
        <v>6.5000000000000002E-2</v>
      </c>
      <c r="AN117" s="23">
        <v>6.5000000000000002E-2</v>
      </c>
      <c r="AO117" s="23">
        <v>6.5000000000000002E-2</v>
      </c>
      <c r="AP117" s="23">
        <v>6.5000000000000002E-2</v>
      </c>
      <c r="AQ117" s="23">
        <v>6.5000000000000002E-2</v>
      </c>
      <c r="AR117" s="23">
        <v>6.5000000000000002E-2</v>
      </c>
      <c r="AS117" s="23">
        <v>6.5000000000000002E-2</v>
      </c>
      <c r="AT117" s="23">
        <v>6.5000000000000002E-2</v>
      </c>
      <c r="AU117" s="23"/>
    </row>
    <row r="118" spans="1:47" s="28" customFormat="1" x14ac:dyDescent="0.2">
      <c r="A118" s="31"/>
    </row>
    <row r="119" spans="1:47" s="24" customFormat="1" x14ac:dyDescent="0.2">
      <c r="A119" s="24" t="s">
        <v>426</v>
      </c>
    </row>
    <row r="120" spans="1:47" x14ac:dyDescent="0.2">
      <c r="A120" s="22">
        <v>55</v>
      </c>
      <c r="B120" s="22">
        <v>56</v>
      </c>
      <c r="C120" s="22">
        <v>57</v>
      </c>
      <c r="D120" s="22">
        <v>58</v>
      </c>
      <c r="E120" s="22">
        <v>59</v>
      </c>
      <c r="F120" s="22">
        <v>60</v>
      </c>
      <c r="G120" s="22">
        <v>61</v>
      </c>
      <c r="H120" s="22">
        <v>62</v>
      </c>
      <c r="I120" s="22">
        <v>63</v>
      </c>
      <c r="J120" s="22">
        <v>64</v>
      </c>
      <c r="K120" s="22">
        <v>65</v>
      </c>
      <c r="L120" s="22">
        <v>66</v>
      </c>
      <c r="M120" s="22">
        <v>67</v>
      </c>
      <c r="N120" s="22">
        <v>68</v>
      </c>
      <c r="O120" s="22">
        <v>69</v>
      </c>
      <c r="P120" s="22">
        <v>70</v>
      </c>
      <c r="Q120" s="22">
        <v>71</v>
      </c>
      <c r="R120" s="22">
        <v>72</v>
      </c>
      <c r="S120" s="22">
        <v>73</v>
      </c>
      <c r="T120" s="22">
        <v>74</v>
      </c>
      <c r="U120" s="22">
        <v>75</v>
      </c>
      <c r="V120" s="22">
        <v>76</v>
      </c>
      <c r="W120" s="22">
        <v>77</v>
      </c>
      <c r="X120" s="22">
        <v>78</v>
      </c>
      <c r="Y120" s="22">
        <v>79</v>
      </c>
      <c r="Z120" s="22">
        <v>80</v>
      </c>
      <c r="AA120" s="22">
        <v>81</v>
      </c>
      <c r="AB120" s="22">
        <v>82</v>
      </c>
      <c r="AC120" s="22">
        <v>83</v>
      </c>
      <c r="AD120" s="22">
        <v>84</v>
      </c>
      <c r="AE120" s="22">
        <v>85</v>
      </c>
      <c r="AF120" s="22">
        <v>86</v>
      </c>
      <c r="AG120" s="22">
        <v>87</v>
      </c>
      <c r="AH120" s="22">
        <v>88</v>
      </c>
      <c r="AI120" s="22">
        <v>89</v>
      </c>
      <c r="AJ120" s="22">
        <v>90</v>
      </c>
      <c r="AK120" s="22">
        <v>91</v>
      </c>
      <c r="AL120" s="22">
        <v>92</v>
      </c>
      <c r="AM120" s="22">
        <v>93</v>
      </c>
      <c r="AN120" s="22">
        <v>94</v>
      </c>
      <c r="AO120" s="22">
        <v>95</v>
      </c>
      <c r="AP120" s="22">
        <v>96</v>
      </c>
      <c r="AQ120" s="22">
        <v>97</v>
      </c>
      <c r="AR120" s="22">
        <v>98</v>
      </c>
      <c r="AS120" s="22">
        <v>99</v>
      </c>
      <c r="AT120" s="22">
        <v>100</v>
      </c>
      <c r="AU120" s="22"/>
    </row>
    <row r="121" spans="1:47" x14ac:dyDescent="0.2">
      <c r="A121" s="23">
        <v>0</v>
      </c>
      <c r="B121" s="23">
        <v>0</v>
      </c>
      <c r="C121" s="23">
        <v>0</v>
      </c>
      <c r="D121" s="23">
        <v>0</v>
      </c>
      <c r="E121" s="23">
        <v>3.5000000000000003E-2</v>
      </c>
      <c r="F121" s="23">
        <v>3.5000000000000003E-2</v>
      </c>
      <c r="G121" s="23">
        <v>3.5999999999999997E-2</v>
      </c>
      <c r="H121" s="23">
        <v>3.6999999999999998E-2</v>
      </c>
      <c r="I121" s="23">
        <v>3.7999999999999999E-2</v>
      </c>
      <c r="J121" s="23">
        <v>3.9E-2</v>
      </c>
      <c r="K121" s="23">
        <v>0.04</v>
      </c>
      <c r="L121" s="23">
        <v>4.1000000000000002E-2</v>
      </c>
      <c r="M121" s="23">
        <v>4.2000000000000003E-2</v>
      </c>
      <c r="N121" s="23">
        <v>4.2999999999999997E-2</v>
      </c>
      <c r="O121" s="23">
        <v>4.3999999999999997E-2</v>
      </c>
      <c r="P121" s="23">
        <v>4.4999999999999998E-2</v>
      </c>
      <c r="Q121" s="23">
        <v>4.5999999999999999E-2</v>
      </c>
      <c r="R121" s="23">
        <v>4.7E-2</v>
      </c>
      <c r="S121" s="23">
        <v>4.8000000000000001E-2</v>
      </c>
      <c r="T121" s="23">
        <v>4.9000000000000002E-2</v>
      </c>
      <c r="U121" s="23">
        <v>0.05</v>
      </c>
      <c r="V121" s="23">
        <v>5.0999999999999997E-2</v>
      </c>
      <c r="W121" s="23">
        <v>5.1999999999999998E-2</v>
      </c>
      <c r="X121" s="23">
        <v>5.2999999999999999E-2</v>
      </c>
      <c r="Y121" s="23">
        <v>5.3999999999999999E-2</v>
      </c>
      <c r="Z121" s="23">
        <v>5.5E-2</v>
      </c>
      <c r="AA121" s="23">
        <v>5.6000000000000001E-2</v>
      </c>
      <c r="AB121" s="23">
        <v>5.7000000000000002E-2</v>
      </c>
      <c r="AC121" s="23">
        <v>5.8000000000000003E-2</v>
      </c>
      <c r="AD121" s="23">
        <v>5.8999999999999997E-2</v>
      </c>
      <c r="AE121" s="23">
        <v>0.06</v>
      </c>
      <c r="AF121" s="23">
        <v>6.0999999999999999E-2</v>
      </c>
      <c r="AG121" s="23">
        <v>6.2E-2</v>
      </c>
      <c r="AH121" s="23">
        <v>6.3E-2</v>
      </c>
      <c r="AI121" s="23">
        <v>6.4000000000000001E-2</v>
      </c>
      <c r="AJ121" s="23">
        <v>6.5000000000000002E-2</v>
      </c>
      <c r="AK121" s="23">
        <v>6.5000000000000002E-2</v>
      </c>
      <c r="AL121" s="23">
        <v>6.5000000000000002E-2</v>
      </c>
      <c r="AM121" s="23">
        <v>6.5000000000000002E-2</v>
      </c>
      <c r="AN121" s="23">
        <v>6.5000000000000002E-2</v>
      </c>
      <c r="AO121" s="23">
        <v>6.5000000000000002E-2</v>
      </c>
      <c r="AP121" s="23">
        <v>6.5000000000000002E-2</v>
      </c>
      <c r="AQ121" s="23">
        <v>6.5000000000000002E-2</v>
      </c>
      <c r="AR121" s="23">
        <v>6.5000000000000002E-2</v>
      </c>
      <c r="AS121" s="23">
        <v>6.5000000000000002E-2</v>
      </c>
      <c r="AT121" s="23">
        <v>6.5000000000000002E-2</v>
      </c>
      <c r="AU121" s="23"/>
    </row>
    <row r="122" spans="1:47" s="28" customFormat="1" x14ac:dyDescent="0.2">
      <c r="A122" s="31"/>
    </row>
    <row r="123" spans="1:47" s="24" customFormat="1" x14ac:dyDescent="0.2">
      <c r="A123" s="24" t="s">
        <v>427</v>
      </c>
    </row>
    <row r="124" spans="1:47" x14ac:dyDescent="0.2">
      <c r="A124" s="22">
        <v>55</v>
      </c>
      <c r="B124" s="22">
        <v>56</v>
      </c>
      <c r="C124" s="22">
        <v>57</v>
      </c>
      <c r="D124" s="22">
        <v>58</v>
      </c>
      <c r="E124" s="22">
        <v>59</v>
      </c>
      <c r="F124" s="22">
        <v>60</v>
      </c>
      <c r="G124" s="22">
        <v>61</v>
      </c>
      <c r="H124" s="22">
        <v>62</v>
      </c>
      <c r="I124" s="22">
        <v>63</v>
      </c>
      <c r="J124" s="22">
        <v>64</v>
      </c>
      <c r="K124" s="22">
        <v>65</v>
      </c>
      <c r="L124" s="22">
        <v>66</v>
      </c>
      <c r="M124" s="22">
        <v>67</v>
      </c>
      <c r="N124" s="22">
        <v>68</v>
      </c>
      <c r="O124" s="22">
        <v>69</v>
      </c>
      <c r="P124" s="22">
        <v>70</v>
      </c>
      <c r="Q124" s="22">
        <v>71</v>
      </c>
      <c r="R124" s="22">
        <v>72</v>
      </c>
      <c r="S124" s="22">
        <v>73</v>
      </c>
      <c r="T124" s="22">
        <v>74</v>
      </c>
      <c r="U124" s="22">
        <v>75</v>
      </c>
      <c r="V124" s="22">
        <v>76</v>
      </c>
      <c r="W124" s="22">
        <v>77</v>
      </c>
      <c r="X124" s="22">
        <v>78</v>
      </c>
      <c r="Y124" s="22">
        <v>79</v>
      </c>
      <c r="Z124" s="22">
        <v>80</v>
      </c>
      <c r="AA124" s="22">
        <v>81</v>
      </c>
      <c r="AB124" s="22">
        <v>82</v>
      </c>
      <c r="AC124" s="22">
        <v>83</v>
      </c>
      <c r="AD124" s="22">
        <v>84</v>
      </c>
      <c r="AE124" s="22">
        <v>85</v>
      </c>
      <c r="AF124" s="22">
        <v>86</v>
      </c>
      <c r="AG124" s="22">
        <v>87</v>
      </c>
      <c r="AH124" s="22">
        <v>88</v>
      </c>
      <c r="AI124" s="22">
        <v>89</v>
      </c>
      <c r="AJ124" s="22">
        <v>90</v>
      </c>
      <c r="AK124" s="22">
        <v>91</v>
      </c>
      <c r="AL124" s="22">
        <v>92</v>
      </c>
      <c r="AM124" s="22">
        <v>93</v>
      </c>
      <c r="AN124" s="22">
        <v>94</v>
      </c>
      <c r="AO124" s="22">
        <v>95</v>
      </c>
      <c r="AP124" s="22">
        <v>96</v>
      </c>
      <c r="AQ124" s="22">
        <v>97</v>
      </c>
      <c r="AR124" s="22">
        <v>98</v>
      </c>
      <c r="AS124" s="22">
        <v>99</v>
      </c>
      <c r="AT124" s="22">
        <v>100</v>
      </c>
      <c r="AU124" s="22"/>
    </row>
    <row r="125" spans="1:47" x14ac:dyDescent="0.2">
      <c r="A125" s="23">
        <v>0</v>
      </c>
      <c r="B125" s="23">
        <v>0</v>
      </c>
      <c r="C125" s="23">
        <v>0</v>
      </c>
      <c r="D125" s="23">
        <v>0</v>
      </c>
      <c r="E125" s="23">
        <v>3.5000000000000003E-2</v>
      </c>
      <c r="F125" s="23">
        <v>3.5000000000000003E-2</v>
      </c>
      <c r="G125" s="23">
        <v>3.5999999999999997E-2</v>
      </c>
      <c r="H125" s="23">
        <v>3.6999999999999998E-2</v>
      </c>
      <c r="I125" s="23">
        <v>3.7999999999999999E-2</v>
      </c>
      <c r="J125" s="23">
        <v>3.9E-2</v>
      </c>
      <c r="K125" s="23">
        <v>0.04</v>
      </c>
      <c r="L125" s="23">
        <v>4.1000000000000002E-2</v>
      </c>
      <c r="M125" s="23">
        <v>4.2000000000000003E-2</v>
      </c>
      <c r="N125" s="23">
        <v>4.2999999999999997E-2</v>
      </c>
      <c r="O125" s="23">
        <v>4.3999999999999997E-2</v>
      </c>
      <c r="P125" s="23">
        <v>4.4999999999999998E-2</v>
      </c>
      <c r="Q125" s="23">
        <v>4.5999999999999999E-2</v>
      </c>
      <c r="R125" s="23">
        <v>4.7E-2</v>
      </c>
      <c r="S125" s="23">
        <v>4.8000000000000001E-2</v>
      </c>
      <c r="T125" s="23">
        <v>4.9000000000000002E-2</v>
      </c>
      <c r="U125" s="23">
        <v>0.05</v>
      </c>
      <c r="V125" s="23">
        <v>5.0999999999999997E-2</v>
      </c>
      <c r="W125" s="23">
        <v>5.1999999999999998E-2</v>
      </c>
      <c r="X125" s="23">
        <v>5.2999999999999999E-2</v>
      </c>
      <c r="Y125" s="23">
        <v>5.3999999999999999E-2</v>
      </c>
      <c r="Z125" s="23">
        <v>5.5E-2</v>
      </c>
      <c r="AA125" s="23">
        <v>5.6000000000000001E-2</v>
      </c>
      <c r="AB125" s="23">
        <v>5.7000000000000002E-2</v>
      </c>
      <c r="AC125" s="23">
        <v>5.8000000000000003E-2</v>
      </c>
      <c r="AD125" s="23">
        <v>5.8999999999999997E-2</v>
      </c>
      <c r="AE125" s="23">
        <v>0.06</v>
      </c>
      <c r="AF125" s="23">
        <v>6.0999999999999999E-2</v>
      </c>
      <c r="AG125" s="23">
        <v>6.2E-2</v>
      </c>
      <c r="AH125" s="23">
        <v>6.3E-2</v>
      </c>
      <c r="AI125" s="23">
        <v>6.4000000000000001E-2</v>
      </c>
      <c r="AJ125" s="23">
        <v>6.5000000000000002E-2</v>
      </c>
      <c r="AK125" s="23">
        <v>6.5000000000000002E-2</v>
      </c>
      <c r="AL125" s="23">
        <v>6.5000000000000002E-2</v>
      </c>
      <c r="AM125" s="23">
        <v>6.5000000000000002E-2</v>
      </c>
      <c r="AN125" s="23">
        <v>6.5000000000000002E-2</v>
      </c>
      <c r="AO125" s="23">
        <v>6.5000000000000002E-2</v>
      </c>
      <c r="AP125" s="23">
        <v>6.5000000000000002E-2</v>
      </c>
      <c r="AQ125" s="23">
        <v>6.5000000000000002E-2</v>
      </c>
      <c r="AR125" s="23">
        <v>6.5000000000000002E-2</v>
      </c>
      <c r="AS125" s="23">
        <v>6.5000000000000002E-2</v>
      </c>
      <c r="AT125" s="23">
        <v>6.5000000000000002E-2</v>
      </c>
      <c r="AU125" s="23"/>
    </row>
    <row r="126" spans="1:47" s="28" customFormat="1" x14ac:dyDescent="0.2">
      <c r="A126" s="31"/>
    </row>
    <row r="127" spans="1:47" s="24" customFormat="1" x14ac:dyDescent="0.2">
      <c r="A127" s="24" t="s">
        <v>375</v>
      </c>
    </row>
    <row r="128" spans="1:47" x14ac:dyDescent="0.2">
      <c r="A128" s="22">
        <v>55</v>
      </c>
      <c r="B128" s="22">
        <v>56</v>
      </c>
      <c r="C128" s="22">
        <v>57</v>
      </c>
      <c r="D128" s="22">
        <v>58</v>
      </c>
      <c r="E128" s="22">
        <v>59</v>
      </c>
      <c r="F128" s="22">
        <v>60</v>
      </c>
      <c r="G128" s="22">
        <v>61</v>
      </c>
      <c r="H128" s="22">
        <v>62</v>
      </c>
      <c r="I128" s="22">
        <v>63</v>
      </c>
      <c r="J128" s="22">
        <v>64</v>
      </c>
      <c r="K128" s="22">
        <v>65</v>
      </c>
      <c r="L128" s="22">
        <v>66</v>
      </c>
      <c r="M128" s="22">
        <v>67</v>
      </c>
      <c r="N128" s="22">
        <v>68</v>
      </c>
      <c r="O128" s="22">
        <v>69</v>
      </c>
      <c r="P128" s="22">
        <v>70</v>
      </c>
      <c r="Q128" s="22">
        <v>71</v>
      </c>
      <c r="R128" s="22">
        <v>72</v>
      </c>
      <c r="S128" s="22">
        <v>73</v>
      </c>
      <c r="T128" s="22">
        <v>74</v>
      </c>
      <c r="U128" s="22">
        <v>75</v>
      </c>
      <c r="V128" s="22">
        <v>76</v>
      </c>
      <c r="W128" s="22">
        <v>77</v>
      </c>
      <c r="X128" s="22">
        <v>78</v>
      </c>
      <c r="Y128" s="22">
        <v>79</v>
      </c>
      <c r="Z128" s="22">
        <v>80</v>
      </c>
      <c r="AA128" s="22">
        <v>81</v>
      </c>
      <c r="AB128" s="22">
        <v>82</v>
      </c>
      <c r="AC128" s="22">
        <v>83</v>
      </c>
      <c r="AD128" s="22">
        <v>84</v>
      </c>
      <c r="AE128" s="22">
        <v>85</v>
      </c>
      <c r="AF128" s="22">
        <v>86</v>
      </c>
      <c r="AG128" s="22">
        <v>87</v>
      </c>
      <c r="AH128" s="22">
        <v>88</v>
      </c>
      <c r="AI128" s="22">
        <v>89</v>
      </c>
      <c r="AJ128" s="22">
        <v>90</v>
      </c>
      <c r="AK128" s="22">
        <v>91</v>
      </c>
      <c r="AL128" s="22">
        <v>92</v>
      </c>
      <c r="AM128" s="22">
        <v>93</v>
      </c>
      <c r="AN128" s="22">
        <v>94</v>
      </c>
      <c r="AO128" s="22">
        <v>95</v>
      </c>
      <c r="AP128" s="22">
        <v>96</v>
      </c>
      <c r="AQ128" s="22">
        <v>97</v>
      </c>
      <c r="AR128" s="22">
        <v>98</v>
      </c>
      <c r="AS128" s="22">
        <v>99</v>
      </c>
      <c r="AT128" s="22">
        <v>100</v>
      </c>
    </row>
    <row r="129" spans="1:56" x14ac:dyDescent="0.2">
      <c r="A129" s="23">
        <v>4.3999999999999997E-2</v>
      </c>
      <c r="B129" s="23">
        <v>4.4999999999999998E-2</v>
      </c>
      <c r="C129" s="23">
        <v>4.5999999999999999E-2</v>
      </c>
      <c r="D129" s="23">
        <v>4.7E-2</v>
      </c>
      <c r="E129" s="23">
        <v>4.8000000000000001E-2</v>
      </c>
      <c r="F129" s="23">
        <v>4.9000000000000002E-2</v>
      </c>
      <c r="G129" s="23">
        <v>5.0999999999999997E-2</v>
      </c>
      <c r="H129" s="23">
        <v>5.2999999999999999E-2</v>
      </c>
      <c r="I129" s="23">
        <v>5.5E-2</v>
      </c>
      <c r="J129" s="23">
        <v>5.7000000000000002E-2</v>
      </c>
      <c r="K129" s="23">
        <v>5.8999999999999997E-2</v>
      </c>
      <c r="L129" s="23">
        <v>5.9499999999999997E-2</v>
      </c>
      <c r="M129" s="23">
        <v>0.06</v>
      </c>
      <c r="N129" s="23">
        <v>6.0499999999999998E-2</v>
      </c>
      <c r="O129" s="23">
        <v>6.0999999999999999E-2</v>
      </c>
      <c r="P129" s="23">
        <v>6.1499999999999999E-2</v>
      </c>
      <c r="Q129" s="23">
        <v>6.25E-2</v>
      </c>
      <c r="R129" s="23">
        <v>6.3500000000000001E-2</v>
      </c>
      <c r="S129" s="23">
        <v>6.5500000000000003E-2</v>
      </c>
      <c r="T129" s="23">
        <v>6.7000000000000004E-2</v>
      </c>
      <c r="U129" s="23">
        <v>6.8500000000000005E-2</v>
      </c>
      <c r="V129" s="23">
        <v>6.8500000000000005E-2</v>
      </c>
      <c r="W129" s="23">
        <v>6.8500000000000005E-2</v>
      </c>
      <c r="X129" s="23">
        <v>6.8500000000000005E-2</v>
      </c>
      <c r="Y129" s="23">
        <v>6.8500000000000005E-2</v>
      </c>
      <c r="Z129" s="23">
        <v>6.8500000000000005E-2</v>
      </c>
      <c r="AA129" s="23">
        <v>6.8500000000000005E-2</v>
      </c>
      <c r="AB129" s="23">
        <v>6.8500000000000005E-2</v>
      </c>
      <c r="AC129" s="23">
        <v>6.8500000000000005E-2</v>
      </c>
      <c r="AD129" s="23">
        <v>6.8500000000000005E-2</v>
      </c>
      <c r="AE129" s="23">
        <v>6.8500000000000005E-2</v>
      </c>
      <c r="AF129" s="23">
        <v>6.8500000000000005E-2</v>
      </c>
      <c r="AG129" s="23">
        <v>6.8500000000000005E-2</v>
      </c>
      <c r="AH129" s="23">
        <v>6.8500000000000005E-2</v>
      </c>
      <c r="AI129" s="23">
        <v>6.8500000000000005E-2</v>
      </c>
      <c r="AJ129" s="23">
        <v>6.8500000000000005E-2</v>
      </c>
      <c r="AK129" s="23">
        <v>6.8500000000000005E-2</v>
      </c>
      <c r="AL129" s="23">
        <v>6.8500000000000005E-2</v>
      </c>
      <c r="AM129" s="23">
        <v>6.8500000000000005E-2</v>
      </c>
      <c r="AN129" s="23">
        <v>6.8500000000000005E-2</v>
      </c>
      <c r="AO129" s="23">
        <v>6.8500000000000005E-2</v>
      </c>
      <c r="AP129" s="23">
        <v>6.8500000000000005E-2</v>
      </c>
      <c r="AQ129" s="23">
        <v>6.8500000000000005E-2</v>
      </c>
      <c r="AR129" s="23">
        <v>6.8500000000000005E-2</v>
      </c>
      <c r="AS129" s="23">
        <v>6.8500000000000005E-2</v>
      </c>
      <c r="AT129" s="23">
        <v>6.8500000000000005E-2</v>
      </c>
    </row>
    <row r="130" spans="1:56" s="28" customFormat="1" x14ac:dyDescent="0.2"/>
    <row r="131" spans="1:56" s="24" customFormat="1" x14ac:dyDescent="0.2">
      <c r="A131" s="24" t="s">
        <v>497</v>
      </c>
    </row>
    <row r="132" spans="1:56" x14ac:dyDescent="0.2">
      <c r="A132" s="22">
        <v>50</v>
      </c>
      <c r="B132" s="22">
        <v>51</v>
      </c>
      <c r="C132" s="22">
        <v>52</v>
      </c>
      <c r="D132" s="22">
        <v>53</v>
      </c>
      <c r="E132" s="22">
        <v>54</v>
      </c>
      <c r="F132" s="22">
        <v>55</v>
      </c>
      <c r="G132" s="22">
        <v>56</v>
      </c>
      <c r="H132" s="22">
        <v>57</v>
      </c>
      <c r="I132" s="22">
        <v>58</v>
      </c>
      <c r="J132" s="22">
        <v>59</v>
      </c>
      <c r="K132" s="22">
        <v>60</v>
      </c>
      <c r="L132" s="22">
        <v>61</v>
      </c>
      <c r="M132" s="22">
        <v>62</v>
      </c>
      <c r="N132" s="22">
        <v>63</v>
      </c>
      <c r="O132" s="22">
        <v>64</v>
      </c>
      <c r="P132" s="22">
        <v>65</v>
      </c>
      <c r="Q132" s="22">
        <v>66</v>
      </c>
      <c r="R132" s="22">
        <v>67</v>
      </c>
      <c r="S132" s="22">
        <v>68</v>
      </c>
      <c r="T132" s="22">
        <v>69</v>
      </c>
      <c r="U132" s="22">
        <v>70</v>
      </c>
      <c r="V132" s="22">
        <v>71</v>
      </c>
      <c r="W132" s="22">
        <v>72</v>
      </c>
      <c r="X132" s="22">
        <v>73</v>
      </c>
      <c r="Y132" s="22">
        <v>74</v>
      </c>
      <c r="Z132" s="22">
        <v>75</v>
      </c>
      <c r="AA132" s="22">
        <v>76</v>
      </c>
      <c r="AB132" s="22">
        <v>77</v>
      </c>
      <c r="AC132" s="22">
        <v>78</v>
      </c>
      <c r="AD132" s="22">
        <v>79</v>
      </c>
      <c r="AE132" s="22">
        <v>80</v>
      </c>
      <c r="AF132" s="22">
        <v>81</v>
      </c>
      <c r="AG132" s="22">
        <v>82</v>
      </c>
      <c r="AH132" s="22">
        <v>83</v>
      </c>
      <c r="AI132" s="22">
        <v>84</v>
      </c>
      <c r="AJ132" s="22">
        <v>85</v>
      </c>
      <c r="AK132" s="22">
        <v>86</v>
      </c>
      <c r="AL132" s="22">
        <v>87</v>
      </c>
      <c r="AM132" s="22">
        <v>88</v>
      </c>
      <c r="AN132" s="22">
        <v>89</v>
      </c>
      <c r="AO132" s="22">
        <v>90</v>
      </c>
      <c r="AP132" s="22">
        <v>91</v>
      </c>
      <c r="AQ132" s="22">
        <v>92</v>
      </c>
      <c r="AR132" s="22">
        <v>93</v>
      </c>
      <c r="AS132" s="22">
        <v>94</v>
      </c>
      <c r="AT132" s="22">
        <v>95</v>
      </c>
      <c r="AU132" s="22">
        <v>96</v>
      </c>
      <c r="AV132" s="22">
        <v>97</v>
      </c>
      <c r="AW132" s="22">
        <v>98</v>
      </c>
      <c r="AX132" s="22">
        <v>99</v>
      </c>
      <c r="AY132" s="22">
        <v>100</v>
      </c>
    </row>
    <row r="133" spans="1:56" x14ac:dyDescent="0.2">
      <c r="A133" s="23">
        <v>5.6000000000000001E-2</v>
      </c>
      <c r="B133" s="23">
        <v>5.6000000000000001E-2</v>
      </c>
      <c r="C133" s="23">
        <v>5.6000000000000001E-2</v>
      </c>
      <c r="D133" s="23">
        <v>5.6000000000000001E-2</v>
      </c>
      <c r="E133" s="23">
        <v>5.6000000000000001E-2</v>
      </c>
      <c r="F133" s="23">
        <v>5.6000000000000001E-2</v>
      </c>
      <c r="G133" s="23">
        <v>5.6000000000000001E-2</v>
      </c>
      <c r="H133" s="23">
        <v>5.6000000000000001E-2</v>
      </c>
      <c r="I133" s="23">
        <v>5.6000000000000001E-2</v>
      </c>
      <c r="J133" s="23">
        <v>5.6000000000000001E-2</v>
      </c>
      <c r="K133" s="23">
        <v>6.0999999999999999E-2</v>
      </c>
      <c r="L133" s="23">
        <v>6.0999999999999999E-2</v>
      </c>
      <c r="M133" s="23">
        <v>6.0999999999999999E-2</v>
      </c>
      <c r="N133" s="23">
        <v>6.0999999999999999E-2</v>
      </c>
      <c r="O133" s="23">
        <v>6.0999999999999999E-2</v>
      </c>
      <c r="P133" s="23">
        <v>6.7000000000000004E-2</v>
      </c>
      <c r="Q133" s="23">
        <v>6.7000000000000004E-2</v>
      </c>
      <c r="R133" s="23">
        <v>6.7000000000000004E-2</v>
      </c>
      <c r="S133" s="23">
        <v>6.7000000000000004E-2</v>
      </c>
      <c r="T133" s="23">
        <v>6.7000000000000004E-2</v>
      </c>
      <c r="U133" s="23">
        <v>7.0999999999999994E-2</v>
      </c>
      <c r="V133" s="23">
        <v>7.0999999999999994E-2</v>
      </c>
      <c r="W133" s="23">
        <v>7.2999999999999995E-2</v>
      </c>
      <c r="X133" s="23">
        <v>7.2999999999999995E-2</v>
      </c>
      <c r="Y133" s="23">
        <v>7.2999999999999995E-2</v>
      </c>
      <c r="Z133" s="23">
        <v>7.7499999999999999E-2</v>
      </c>
      <c r="AA133" s="23">
        <v>7.7499999999999999E-2</v>
      </c>
      <c r="AB133" s="23">
        <v>7.7499999999999999E-2</v>
      </c>
      <c r="AC133" s="23">
        <v>7.7499999999999999E-2</v>
      </c>
      <c r="AD133" s="23">
        <v>7.7499999999999999E-2</v>
      </c>
      <c r="AE133" s="23">
        <v>7.7499999999999999E-2</v>
      </c>
      <c r="AF133" s="23">
        <v>7.7499999999999999E-2</v>
      </c>
      <c r="AG133" s="23">
        <v>7.7499999999999999E-2</v>
      </c>
      <c r="AH133" s="23">
        <v>7.7499999999999999E-2</v>
      </c>
      <c r="AI133" s="23">
        <v>7.7499999999999999E-2</v>
      </c>
      <c r="AJ133" s="23">
        <v>7.7499999999999999E-2</v>
      </c>
      <c r="AK133" s="23">
        <v>7.7499999999999999E-2</v>
      </c>
      <c r="AL133" s="23">
        <v>7.7499999999999999E-2</v>
      </c>
      <c r="AM133" s="23">
        <v>7.7499999999999999E-2</v>
      </c>
      <c r="AN133" s="23">
        <v>7.7499999999999999E-2</v>
      </c>
      <c r="AO133" s="23">
        <v>7.7499999999999999E-2</v>
      </c>
      <c r="AP133" s="23">
        <v>7.7499999999999999E-2</v>
      </c>
      <c r="AQ133" s="23">
        <v>7.7499999999999999E-2</v>
      </c>
      <c r="AR133" s="23">
        <v>7.7499999999999999E-2</v>
      </c>
      <c r="AS133" s="23">
        <v>7.7499999999999999E-2</v>
      </c>
      <c r="AT133" s="23">
        <v>7.7499999999999999E-2</v>
      </c>
      <c r="AU133" s="23">
        <v>7.7499999999999999E-2</v>
      </c>
      <c r="AV133" s="23">
        <v>7.7499999999999999E-2</v>
      </c>
      <c r="AW133" s="23">
        <v>7.7499999999999999E-2</v>
      </c>
      <c r="AX133" s="23">
        <v>7.7499999999999999E-2</v>
      </c>
      <c r="AY133" s="23">
        <v>7.7499999999999999E-2</v>
      </c>
    </row>
    <row r="134" spans="1:56" s="28" customFormat="1" x14ac:dyDescent="0.2">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row>
    <row r="135" spans="1:56" s="24" customFormat="1" x14ac:dyDescent="0.2">
      <c r="A135" s="24" t="s">
        <v>348</v>
      </c>
    </row>
    <row r="136" spans="1:56" x14ac:dyDescent="0.2">
      <c r="A136" s="22">
        <v>50</v>
      </c>
      <c r="B136" s="22">
        <v>51</v>
      </c>
      <c r="C136" s="22">
        <v>52</v>
      </c>
      <c r="D136" s="22">
        <v>53</v>
      </c>
      <c r="E136" s="22">
        <v>54</v>
      </c>
      <c r="F136" s="22">
        <v>55</v>
      </c>
      <c r="G136" s="22">
        <v>56</v>
      </c>
      <c r="H136" s="22">
        <v>57</v>
      </c>
      <c r="I136" s="22">
        <v>58</v>
      </c>
      <c r="J136" s="22">
        <v>59</v>
      </c>
      <c r="K136" s="22">
        <v>60</v>
      </c>
      <c r="L136" s="22">
        <v>61</v>
      </c>
      <c r="M136" s="22">
        <v>62</v>
      </c>
      <c r="N136" s="22">
        <v>63</v>
      </c>
      <c r="O136" s="22">
        <v>64</v>
      </c>
      <c r="P136" s="22">
        <v>65</v>
      </c>
      <c r="Q136" s="22">
        <v>66</v>
      </c>
      <c r="R136" s="22">
        <v>67</v>
      </c>
      <c r="S136" s="22">
        <v>68</v>
      </c>
      <c r="T136" s="22">
        <v>69</v>
      </c>
      <c r="U136" s="22">
        <v>70</v>
      </c>
      <c r="V136" s="22">
        <v>71</v>
      </c>
      <c r="W136" s="22">
        <v>72</v>
      </c>
      <c r="X136" s="22">
        <v>73</v>
      </c>
      <c r="Y136" s="22">
        <v>74</v>
      </c>
      <c r="Z136" s="22">
        <v>75</v>
      </c>
      <c r="AA136" s="22">
        <v>76</v>
      </c>
      <c r="AB136" s="22">
        <v>77</v>
      </c>
      <c r="AC136" s="22">
        <v>78</v>
      </c>
      <c r="AD136" s="22">
        <v>79</v>
      </c>
      <c r="AE136" s="22">
        <v>80</v>
      </c>
      <c r="AF136" s="22">
        <v>81</v>
      </c>
      <c r="AG136" s="22">
        <v>82</v>
      </c>
      <c r="AH136" s="22">
        <v>83</v>
      </c>
      <c r="AI136" s="22">
        <v>84</v>
      </c>
      <c r="AJ136" s="22">
        <v>85</v>
      </c>
      <c r="AK136" s="22">
        <v>86</v>
      </c>
      <c r="AL136" s="22">
        <v>87</v>
      </c>
      <c r="AM136" s="22">
        <v>88</v>
      </c>
      <c r="AN136" s="22">
        <v>89</v>
      </c>
      <c r="AO136" s="22">
        <v>90</v>
      </c>
      <c r="AP136" s="22">
        <v>91</v>
      </c>
      <c r="AQ136" s="22">
        <v>92</v>
      </c>
      <c r="AR136" s="22">
        <v>93</v>
      </c>
      <c r="AS136" s="22">
        <v>94</v>
      </c>
      <c r="AT136" s="22">
        <v>95</v>
      </c>
      <c r="AU136" s="22">
        <v>96</v>
      </c>
      <c r="AV136" s="22">
        <v>97</v>
      </c>
      <c r="AW136" s="22">
        <v>98</v>
      </c>
      <c r="AX136" s="22">
        <v>99</v>
      </c>
      <c r="AY136" s="22">
        <v>100</v>
      </c>
    </row>
    <row r="137" spans="1:56" x14ac:dyDescent="0.2">
      <c r="A137" s="23">
        <v>5.1499999999999997E-2</v>
      </c>
      <c r="B137" s="23">
        <v>5.1499999999999997E-2</v>
      </c>
      <c r="C137" s="23">
        <v>5.1499999999999997E-2</v>
      </c>
      <c r="D137" s="23">
        <v>5.1499999999999997E-2</v>
      </c>
      <c r="E137" s="23">
        <v>5.1499999999999997E-2</v>
      </c>
      <c r="F137" s="23">
        <v>5.1499999999999997E-2</v>
      </c>
      <c r="G137" s="23">
        <v>5.1499999999999997E-2</v>
      </c>
      <c r="H137" s="23">
        <v>5.1499999999999997E-2</v>
      </c>
      <c r="I137" s="23">
        <v>5.1499999999999997E-2</v>
      </c>
      <c r="J137" s="23">
        <v>5.1499999999999997E-2</v>
      </c>
      <c r="K137" s="23">
        <v>5.6500000000000002E-2</v>
      </c>
      <c r="L137" s="23">
        <v>5.6500000000000002E-2</v>
      </c>
      <c r="M137" s="23">
        <v>5.6500000000000002E-2</v>
      </c>
      <c r="N137" s="23">
        <v>5.6500000000000002E-2</v>
      </c>
      <c r="O137" s="23">
        <v>5.6500000000000002E-2</v>
      </c>
      <c r="P137" s="23">
        <v>6.25E-2</v>
      </c>
      <c r="Q137" s="23">
        <v>6.25E-2</v>
      </c>
      <c r="R137" s="23">
        <v>6.25E-2</v>
      </c>
      <c r="S137" s="23">
        <v>6.25E-2</v>
      </c>
      <c r="T137" s="23">
        <v>6.25E-2</v>
      </c>
      <c r="U137" s="23">
        <v>6.6500000000000004E-2</v>
      </c>
      <c r="V137" s="23">
        <v>6.6500000000000004E-2</v>
      </c>
      <c r="W137" s="23">
        <v>6.8500000000000005E-2</v>
      </c>
      <c r="X137" s="23">
        <v>6.8500000000000005E-2</v>
      </c>
      <c r="Y137" s="23">
        <v>6.8500000000000005E-2</v>
      </c>
      <c r="Z137" s="23">
        <v>7.2999999999999995E-2</v>
      </c>
      <c r="AA137" s="23">
        <v>7.2999999999999995E-2</v>
      </c>
      <c r="AB137" s="23">
        <v>7.2999999999999995E-2</v>
      </c>
      <c r="AC137" s="23">
        <v>7.2999999999999995E-2</v>
      </c>
      <c r="AD137" s="23">
        <v>7.2999999999999995E-2</v>
      </c>
      <c r="AE137" s="23">
        <v>7.2999999999999995E-2</v>
      </c>
      <c r="AF137" s="23">
        <v>7.2999999999999995E-2</v>
      </c>
      <c r="AG137" s="23">
        <v>7.2999999999999995E-2</v>
      </c>
      <c r="AH137" s="23">
        <v>7.2999999999999995E-2</v>
      </c>
      <c r="AI137" s="23">
        <v>7.2999999999999995E-2</v>
      </c>
      <c r="AJ137" s="23">
        <v>7.2999999999999995E-2</v>
      </c>
      <c r="AK137" s="23">
        <v>7.2999999999999995E-2</v>
      </c>
      <c r="AL137" s="23">
        <v>7.2999999999999995E-2</v>
      </c>
      <c r="AM137" s="23">
        <v>7.2999999999999995E-2</v>
      </c>
      <c r="AN137" s="23">
        <v>7.2999999999999995E-2</v>
      </c>
      <c r="AO137" s="23">
        <v>7.2999999999999995E-2</v>
      </c>
      <c r="AP137" s="23">
        <v>7.2999999999999995E-2</v>
      </c>
      <c r="AQ137" s="23">
        <v>7.2999999999999995E-2</v>
      </c>
      <c r="AR137" s="23">
        <v>7.2999999999999995E-2</v>
      </c>
      <c r="AS137" s="23">
        <v>7.2999999999999995E-2</v>
      </c>
      <c r="AT137" s="23">
        <v>7.2999999999999995E-2</v>
      </c>
      <c r="AU137" s="23">
        <v>7.2999999999999995E-2</v>
      </c>
      <c r="AV137" s="23">
        <v>7.2999999999999995E-2</v>
      </c>
      <c r="AW137" s="23">
        <v>7.2999999999999995E-2</v>
      </c>
      <c r="AX137" s="23">
        <v>7.2999999999999995E-2</v>
      </c>
      <c r="AY137" s="23">
        <v>7.2999999999999995E-2</v>
      </c>
    </row>
    <row r="138" spans="1:56" s="28" customFormat="1" x14ac:dyDescent="0.2">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row>
    <row r="139" spans="1:56" s="24" customFormat="1" x14ac:dyDescent="0.2">
      <c r="A139" s="24" t="s">
        <v>527</v>
      </c>
    </row>
    <row r="140" spans="1:56" x14ac:dyDescent="0.2">
      <c r="A140" s="22">
        <v>45</v>
      </c>
      <c r="B140" s="22">
        <v>46</v>
      </c>
      <c r="C140" s="22">
        <v>47</v>
      </c>
      <c r="D140" s="22">
        <v>48</v>
      </c>
      <c r="E140" s="22">
        <v>49</v>
      </c>
      <c r="F140" s="22">
        <v>50</v>
      </c>
      <c r="G140" s="22">
        <v>51</v>
      </c>
      <c r="H140" s="22">
        <v>52</v>
      </c>
      <c r="I140" s="22">
        <v>53</v>
      </c>
      <c r="J140" s="22">
        <v>54</v>
      </c>
      <c r="K140" s="22">
        <v>55</v>
      </c>
      <c r="L140" s="22">
        <v>56</v>
      </c>
      <c r="M140" s="22">
        <v>57</v>
      </c>
      <c r="N140" s="22">
        <v>58</v>
      </c>
      <c r="O140" s="22">
        <v>59</v>
      </c>
      <c r="P140" s="22">
        <v>60</v>
      </c>
      <c r="Q140" s="22">
        <v>61</v>
      </c>
      <c r="R140" s="22">
        <v>62</v>
      </c>
      <c r="S140" s="22">
        <v>63</v>
      </c>
      <c r="T140" s="22">
        <v>64</v>
      </c>
      <c r="U140" s="22">
        <v>65</v>
      </c>
      <c r="V140" s="22">
        <v>66</v>
      </c>
      <c r="W140" s="22">
        <v>67</v>
      </c>
      <c r="X140" s="22">
        <v>68</v>
      </c>
      <c r="Y140" s="22">
        <v>69</v>
      </c>
      <c r="Z140" s="22">
        <v>70</v>
      </c>
      <c r="AA140" s="22">
        <v>71</v>
      </c>
      <c r="AB140" s="22">
        <v>72</v>
      </c>
      <c r="AC140" s="22">
        <v>73</v>
      </c>
      <c r="AD140" s="22">
        <v>74</v>
      </c>
      <c r="AE140" s="22">
        <v>75</v>
      </c>
      <c r="AF140" s="22">
        <v>76</v>
      </c>
      <c r="AG140" s="22">
        <v>77</v>
      </c>
      <c r="AH140" s="22">
        <v>78</v>
      </c>
      <c r="AI140" s="22">
        <v>79</v>
      </c>
      <c r="AJ140" s="22">
        <v>80</v>
      </c>
      <c r="AK140" s="22">
        <v>81</v>
      </c>
      <c r="AL140" s="22">
        <v>82</v>
      </c>
      <c r="AM140" s="22">
        <v>83</v>
      </c>
      <c r="AN140" s="22">
        <v>84</v>
      </c>
      <c r="AO140" s="22">
        <v>85</v>
      </c>
      <c r="AP140" s="22">
        <v>86</v>
      </c>
      <c r="AQ140" s="22">
        <v>87</v>
      </c>
      <c r="AR140" s="22">
        <v>88</v>
      </c>
      <c r="AS140" s="22">
        <v>89</v>
      </c>
      <c r="AT140" s="22">
        <v>90</v>
      </c>
      <c r="AU140" s="22">
        <v>91</v>
      </c>
      <c r="AV140" s="22">
        <v>92</v>
      </c>
      <c r="AW140" s="22">
        <v>93</v>
      </c>
      <c r="AX140" s="22">
        <v>94</v>
      </c>
      <c r="AY140" s="22">
        <v>95</v>
      </c>
      <c r="AZ140" s="22">
        <v>96</v>
      </c>
      <c r="BA140" s="22">
        <v>97</v>
      </c>
      <c r="BB140" s="22">
        <v>98</v>
      </c>
      <c r="BC140" s="22">
        <v>99</v>
      </c>
      <c r="BD140" s="22">
        <v>100</v>
      </c>
    </row>
    <row r="141" spans="1:56" x14ac:dyDescent="0.2">
      <c r="A141" s="23">
        <v>5.0999999999999997E-2</v>
      </c>
      <c r="B141" s="23">
        <v>5.0999999999999997E-2</v>
      </c>
      <c r="C141" s="23">
        <v>5.0999999999999997E-2</v>
      </c>
      <c r="D141" s="23">
        <v>5.0999999999999997E-2</v>
      </c>
      <c r="E141" s="23">
        <v>5.0999999999999997E-2</v>
      </c>
      <c r="F141" s="23">
        <v>5.0999999999999997E-2</v>
      </c>
      <c r="G141" s="23">
        <v>5.1999999999999998E-2</v>
      </c>
      <c r="H141" s="23">
        <v>5.2999999999999999E-2</v>
      </c>
      <c r="I141" s="23">
        <v>5.3999999999999999E-2</v>
      </c>
      <c r="J141" s="23">
        <v>5.5E-2</v>
      </c>
      <c r="K141" s="23">
        <v>5.6000000000000001E-2</v>
      </c>
      <c r="L141" s="23">
        <v>5.7000000000000002E-2</v>
      </c>
      <c r="M141" s="23">
        <v>5.8000000000000003E-2</v>
      </c>
      <c r="N141" s="23">
        <v>5.9000000000000004E-2</v>
      </c>
      <c r="O141" s="23">
        <v>0.06</v>
      </c>
      <c r="P141" s="23">
        <v>6.0999999999999999E-2</v>
      </c>
      <c r="Q141" s="23">
        <v>6.25E-2</v>
      </c>
      <c r="R141" s="23">
        <v>6.4000000000000001E-2</v>
      </c>
      <c r="S141" s="23">
        <v>6.5500000000000003E-2</v>
      </c>
      <c r="T141" s="23">
        <v>6.7000000000000004E-2</v>
      </c>
      <c r="U141" s="23">
        <v>6.8000000000000005E-2</v>
      </c>
      <c r="V141" s="23">
        <v>6.9000000000000006E-2</v>
      </c>
      <c r="W141" s="23">
        <v>7.0000000000000007E-2</v>
      </c>
      <c r="X141" s="23">
        <v>7.0999999999999994E-2</v>
      </c>
      <c r="Y141" s="23">
        <v>7.1999999999999995E-2</v>
      </c>
      <c r="Z141" s="23">
        <v>7.2999999999999995E-2</v>
      </c>
      <c r="AA141" s="23">
        <v>7.3999999999999996E-2</v>
      </c>
      <c r="AB141" s="23">
        <v>7.4999999999999997E-2</v>
      </c>
      <c r="AC141" s="23">
        <v>7.5999999999999998E-2</v>
      </c>
      <c r="AD141" s="23">
        <v>7.6999999999999999E-2</v>
      </c>
      <c r="AE141" s="23">
        <v>7.8E-2</v>
      </c>
      <c r="AF141" s="23">
        <v>7.9000000000000001E-2</v>
      </c>
      <c r="AG141" s="23">
        <v>0.08</v>
      </c>
      <c r="AH141" s="23">
        <v>8.1000000000000003E-2</v>
      </c>
      <c r="AI141" s="23">
        <v>8.2000000000000003E-2</v>
      </c>
      <c r="AJ141" s="23">
        <v>8.3000000000000004E-2</v>
      </c>
      <c r="AK141" s="23">
        <v>8.3000000000000004E-2</v>
      </c>
      <c r="AL141" s="23">
        <v>8.3000000000000004E-2</v>
      </c>
      <c r="AM141" s="23">
        <v>8.3000000000000004E-2</v>
      </c>
      <c r="AN141" s="23">
        <v>8.3000000000000004E-2</v>
      </c>
      <c r="AO141" s="23">
        <v>8.3000000000000004E-2</v>
      </c>
      <c r="AP141" s="23">
        <v>8.3000000000000004E-2</v>
      </c>
      <c r="AQ141" s="23">
        <v>8.3000000000000004E-2</v>
      </c>
      <c r="AR141" s="23">
        <v>8.3000000000000004E-2</v>
      </c>
      <c r="AS141" s="23">
        <v>8.3000000000000004E-2</v>
      </c>
      <c r="AT141" s="23">
        <v>8.3000000000000004E-2</v>
      </c>
      <c r="AU141" s="23">
        <v>8.3000000000000004E-2</v>
      </c>
      <c r="AV141" s="23">
        <v>8.3000000000000004E-2</v>
      </c>
      <c r="AW141" s="23">
        <v>8.3000000000000004E-2</v>
      </c>
      <c r="AX141" s="23">
        <v>8.3000000000000004E-2</v>
      </c>
      <c r="AY141" s="23">
        <v>8.3000000000000004E-2</v>
      </c>
      <c r="AZ141" s="23">
        <v>8.3000000000000004E-2</v>
      </c>
      <c r="BA141" s="23">
        <v>8.3000000000000004E-2</v>
      </c>
      <c r="BB141" s="23">
        <v>8.3000000000000004E-2</v>
      </c>
      <c r="BC141" s="23">
        <v>8.3000000000000004E-2</v>
      </c>
      <c r="BD141" s="23">
        <v>8.3000000000000004E-2</v>
      </c>
    </row>
    <row r="142" spans="1:56" x14ac:dyDescent="0.2">
      <c r="A142" s="22">
        <v>45</v>
      </c>
      <c r="B142" s="22">
        <v>46</v>
      </c>
      <c r="C142" s="22">
        <v>47</v>
      </c>
      <c r="D142" s="22">
        <v>48</v>
      </c>
      <c r="E142" s="22">
        <v>49</v>
      </c>
      <c r="F142" s="22">
        <v>50</v>
      </c>
      <c r="G142" s="22">
        <v>51</v>
      </c>
      <c r="H142" s="22">
        <v>52</v>
      </c>
      <c r="I142" s="22">
        <v>53</v>
      </c>
      <c r="J142" s="22">
        <v>54</v>
      </c>
      <c r="K142" s="22">
        <v>55</v>
      </c>
      <c r="L142" s="22">
        <v>56</v>
      </c>
      <c r="M142" s="22">
        <v>57</v>
      </c>
      <c r="N142" s="22">
        <v>58</v>
      </c>
      <c r="O142" s="22">
        <v>59</v>
      </c>
      <c r="P142" s="22">
        <v>60</v>
      </c>
      <c r="Q142" s="22">
        <v>61</v>
      </c>
      <c r="R142" s="22">
        <v>62</v>
      </c>
      <c r="S142" s="22">
        <v>63</v>
      </c>
      <c r="T142" s="22">
        <v>64</v>
      </c>
      <c r="U142" s="22">
        <v>65</v>
      </c>
      <c r="V142" s="22">
        <v>66</v>
      </c>
      <c r="W142" s="22">
        <v>67</v>
      </c>
      <c r="X142" s="22">
        <v>68</v>
      </c>
      <c r="Y142" s="22">
        <v>69</v>
      </c>
      <c r="Z142" s="22">
        <v>70</v>
      </c>
      <c r="AA142" s="22">
        <v>71</v>
      </c>
      <c r="AB142" s="22">
        <v>72</v>
      </c>
      <c r="AC142" s="22">
        <v>73</v>
      </c>
      <c r="AD142" s="22">
        <v>74</v>
      </c>
      <c r="AE142" s="22">
        <v>75</v>
      </c>
      <c r="AF142" s="22">
        <v>76</v>
      </c>
      <c r="AG142" s="22">
        <v>77</v>
      </c>
      <c r="AH142" s="22">
        <v>78</v>
      </c>
      <c r="AI142" s="22">
        <v>79</v>
      </c>
      <c r="AJ142" s="22">
        <v>80</v>
      </c>
      <c r="AK142" s="22">
        <v>80</v>
      </c>
      <c r="AL142" s="22">
        <v>80</v>
      </c>
      <c r="AM142" s="22">
        <v>80</v>
      </c>
      <c r="AN142" s="22">
        <v>80</v>
      </c>
      <c r="AO142" s="22">
        <v>80</v>
      </c>
      <c r="AP142" s="22">
        <v>80</v>
      </c>
      <c r="AQ142" s="22">
        <v>80</v>
      </c>
      <c r="AR142" s="22">
        <v>80</v>
      </c>
      <c r="AS142" s="22">
        <v>80</v>
      </c>
      <c r="AT142" s="22">
        <v>80</v>
      </c>
      <c r="AU142" s="22">
        <v>80</v>
      </c>
      <c r="AV142" s="22">
        <v>80</v>
      </c>
      <c r="AW142" s="22">
        <v>80</v>
      </c>
      <c r="AX142" s="22">
        <v>80</v>
      </c>
      <c r="AY142" s="22">
        <v>80</v>
      </c>
      <c r="AZ142" s="22">
        <v>80</v>
      </c>
      <c r="BA142" s="22">
        <v>80</v>
      </c>
      <c r="BB142" s="22">
        <v>80</v>
      </c>
      <c r="BC142" s="22">
        <v>80</v>
      </c>
      <c r="BD142" s="22">
        <v>80</v>
      </c>
    </row>
    <row r="143" spans="1:56" x14ac:dyDescent="0.2">
      <c r="A143" s="23">
        <v>4.5000000000000005E-3</v>
      </c>
      <c r="B143" s="23">
        <v>4.5000000000000005E-3</v>
      </c>
      <c r="C143" s="23">
        <v>4.5000000000000005E-3</v>
      </c>
      <c r="D143" s="23">
        <v>4.5000000000000005E-3</v>
      </c>
      <c r="E143" s="23">
        <v>4.5000000000000005E-3</v>
      </c>
      <c r="F143" s="23">
        <v>4.5000000000000005E-3</v>
      </c>
      <c r="G143" s="23">
        <v>4.5000000000000005E-3</v>
      </c>
      <c r="H143" s="23">
        <v>4.5000000000000005E-3</v>
      </c>
      <c r="I143" s="23">
        <v>4.5000000000000005E-3</v>
      </c>
      <c r="J143" s="23">
        <v>4.5000000000000005E-3</v>
      </c>
      <c r="K143" s="23">
        <v>5.0000000000000001E-3</v>
      </c>
      <c r="L143" s="23">
        <v>5.0000000000000001E-3</v>
      </c>
      <c r="M143" s="23">
        <v>5.0000000000000001E-3</v>
      </c>
      <c r="N143" s="23">
        <v>5.0000000000000001E-3</v>
      </c>
      <c r="O143" s="23">
        <v>5.0000000000000001E-3</v>
      </c>
      <c r="P143" s="23">
        <v>5.5000000000000005E-3</v>
      </c>
      <c r="Q143" s="23">
        <v>5.5000000000000005E-3</v>
      </c>
      <c r="R143" s="23">
        <v>5.5000000000000005E-3</v>
      </c>
      <c r="S143" s="23">
        <v>5.5000000000000005E-3</v>
      </c>
      <c r="T143" s="23">
        <v>5.5000000000000005E-3</v>
      </c>
      <c r="U143" s="23">
        <v>6.0000000000000001E-3</v>
      </c>
      <c r="V143" s="23">
        <v>6.0000000000000001E-3</v>
      </c>
      <c r="W143" s="23">
        <v>6.0000000000000001E-3</v>
      </c>
      <c r="X143" s="23">
        <v>6.0000000000000001E-3</v>
      </c>
      <c r="Y143" s="23">
        <v>6.0000000000000001E-3</v>
      </c>
      <c r="Z143" s="23">
        <v>6.4999999999999997E-3</v>
      </c>
      <c r="AA143" s="23">
        <v>6.4999999999999997E-3</v>
      </c>
      <c r="AB143" s="23">
        <v>6.4999999999999997E-3</v>
      </c>
      <c r="AC143" s="23">
        <v>6.4999999999999997E-3</v>
      </c>
      <c r="AD143" s="23">
        <v>6.4999999999999997E-3</v>
      </c>
      <c r="AE143" s="23">
        <v>7.0000000000000001E-3</v>
      </c>
      <c r="AF143" s="23">
        <v>7.0000000000000001E-3</v>
      </c>
      <c r="AG143" s="23">
        <v>7.0000000000000001E-3</v>
      </c>
      <c r="AH143" s="23">
        <v>7.0000000000000001E-3</v>
      </c>
      <c r="AI143" s="23">
        <v>7.0000000000000001E-3</v>
      </c>
      <c r="AJ143" s="23">
        <v>7.4999999999999997E-3</v>
      </c>
      <c r="AK143" s="23">
        <v>7.4999999999999997E-3</v>
      </c>
      <c r="AL143" s="23">
        <v>7.4999999999999997E-3</v>
      </c>
      <c r="AM143" s="23">
        <v>7.4999999999999997E-3</v>
      </c>
      <c r="AN143" s="23">
        <v>7.4999999999999997E-3</v>
      </c>
      <c r="AO143" s="23">
        <v>7.4999999999999997E-3</v>
      </c>
      <c r="AP143" s="23">
        <v>7.4999999999999997E-3</v>
      </c>
      <c r="AQ143" s="23">
        <v>7.4999999999999997E-3</v>
      </c>
      <c r="AR143" s="23">
        <v>7.4999999999999997E-3</v>
      </c>
      <c r="AS143" s="23">
        <v>7.4999999999999997E-3</v>
      </c>
      <c r="AT143" s="23">
        <v>7.4999999999999997E-3</v>
      </c>
      <c r="AU143" s="23">
        <v>7.4999999999999997E-3</v>
      </c>
      <c r="AV143" s="23">
        <v>7.4999999999999997E-3</v>
      </c>
      <c r="AW143" s="23">
        <v>7.4999999999999997E-3</v>
      </c>
      <c r="AX143" s="23">
        <v>7.4999999999999997E-3</v>
      </c>
      <c r="AY143" s="23">
        <v>7.4999999999999997E-3</v>
      </c>
      <c r="AZ143" s="23">
        <v>7.4999999999999997E-3</v>
      </c>
      <c r="BA143" s="23">
        <v>7.4999999999999997E-3</v>
      </c>
      <c r="BB143" s="23">
        <v>7.4999999999999997E-3</v>
      </c>
      <c r="BC143" s="23">
        <v>7.4999999999999997E-3</v>
      </c>
      <c r="BD143" s="23">
        <v>7.4999999999999997E-3</v>
      </c>
    </row>
    <row r="144" spans="1:56" s="28" customFormat="1" x14ac:dyDescent="0.2">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row>
    <row r="145" spans="1:56" s="24" customFormat="1" x14ac:dyDescent="0.2">
      <c r="A145" s="24" t="s">
        <v>528</v>
      </c>
    </row>
    <row r="146" spans="1:56" x14ac:dyDescent="0.2">
      <c r="A146" s="22">
        <v>45</v>
      </c>
      <c r="B146" s="22">
        <v>46</v>
      </c>
      <c r="C146" s="22">
        <v>47</v>
      </c>
      <c r="D146" s="22">
        <v>48</v>
      </c>
      <c r="E146" s="22">
        <v>49</v>
      </c>
      <c r="F146" s="22">
        <v>50</v>
      </c>
      <c r="G146" s="22">
        <v>51</v>
      </c>
      <c r="H146" s="22">
        <v>52</v>
      </c>
      <c r="I146" s="22">
        <v>53</v>
      </c>
      <c r="J146" s="22">
        <v>54</v>
      </c>
      <c r="K146" s="22">
        <v>55</v>
      </c>
      <c r="L146" s="22">
        <v>56</v>
      </c>
      <c r="M146" s="22">
        <v>57</v>
      </c>
      <c r="N146" s="22">
        <v>58</v>
      </c>
      <c r="O146" s="22">
        <v>59</v>
      </c>
      <c r="P146" s="22">
        <v>60</v>
      </c>
      <c r="Q146" s="22">
        <v>61</v>
      </c>
      <c r="R146" s="22">
        <v>62</v>
      </c>
      <c r="S146" s="22">
        <v>63</v>
      </c>
      <c r="T146" s="22">
        <v>64</v>
      </c>
      <c r="U146" s="22">
        <v>65</v>
      </c>
      <c r="V146" s="22">
        <v>66</v>
      </c>
      <c r="W146" s="22">
        <v>67</v>
      </c>
      <c r="X146" s="22">
        <v>68</v>
      </c>
      <c r="Y146" s="22">
        <v>69</v>
      </c>
      <c r="Z146" s="22">
        <v>70</v>
      </c>
      <c r="AA146" s="22">
        <v>71</v>
      </c>
      <c r="AB146" s="22">
        <v>72</v>
      </c>
      <c r="AC146" s="22">
        <v>73</v>
      </c>
      <c r="AD146" s="22">
        <v>74</v>
      </c>
      <c r="AE146" s="22">
        <v>75</v>
      </c>
      <c r="AF146" s="22">
        <v>76</v>
      </c>
      <c r="AG146" s="22">
        <v>77</v>
      </c>
      <c r="AH146" s="22">
        <v>78</v>
      </c>
      <c r="AI146" s="22">
        <v>79</v>
      </c>
      <c r="AJ146" s="22">
        <v>80</v>
      </c>
      <c r="AK146" s="22">
        <v>81</v>
      </c>
      <c r="AL146" s="22">
        <v>82</v>
      </c>
      <c r="AM146" s="22">
        <v>83</v>
      </c>
      <c r="AN146" s="22">
        <v>84</v>
      </c>
      <c r="AO146" s="22">
        <v>85</v>
      </c>
      <c r="AP146" s="22">
        <v>86</v>
      </c>
      <c r="AQ146" s="22">
        <v>87</v>
      </c>
      <c r="AR146" s="22">
        <v>88</v>
      </c>
      <c r="AS146" s="22">
        <v>89</v>
      </c>
      <c r="AT146" s="22">
        <v>90</v>
      </c>
      <c r="AU146" s="22">
        <v>91</v>
      </c>
      <c r="AV146" s="22">
        <v>92</v>
      </c>
      <c r="AW146" s="22">
        <v>93</v>
      </c>
      <c r="AX146" s="22">
        <v>94</v>
      </c>
      <c r="AY146" s="22">
        <v>95</v>
      </c>
      <c r="AZ146" s="22">
        <v>96</v>
      </c>
      <c r="BA146" s="22">
        <v>97</v>
      </c>
      <c r="BB146" s="22">
        <v>98</v>
      </c>
      <c r="BC146" s="22">
        <v>99</v>
      </c>
      <c r="BD146" s="22">
        <v>100</v>
      </c>
    </row>
    <row r="147" spans="1:56" x14ac:dyDescent="0.2">
      <c r="A147" s="23">
        <v>4.3999999999999997E-2</v>
      </c>
      <c r="B147" s="23">
        <v>4.3999999999999997E-2</v>
      </c>
      <c r="C147" s="23">
        <v>4.3999999999999997E-2</v>
      </c>
      <c r="D147" s="23">
        <v>4.3999999999999997E-2</v>
      </c>
      <c r="E147" s="23">
        <v>4.3999999999999997E-2</v>
      </c>
      <c r="F147" s="23">
        <v>4.3999999999999997E-2</v>
      </c>
      <c r="G147" s="23">
        <v>4.4999999999999998E-2</v>
      </c>
      <c r="H147" s="23">
        <v>4.5999999999999999E-2</v>
      </c>
      <c r="I147" s="23">
        <v>4.7E-2</v>
      </c>
      <c r="J147" s="23">
        <v>4.8000000000000001E-2</v>
      </c>
      <c r="K147" s="23">
        <v>4.9000000000000002E-2</v>
      </c>
      <c r="L147" s="23">
        <v>0.05</v>
      </c>
      <c r="M147" s="23">
        <v>5.0999999999999997E-2</v>
      </c>
      <c r="N147" s="23">
        <v>5.1999999999999998E-2</v>
      </c>
      <c r="O147" s="23">
        <v>5.2999999999999999E-2</v>
      </c>
      <c r="P147" s="23">
        <v>5.3999999999999999E-2</v>
      </c>
      <c r="Q147" s="23">
        <v>5.5500000000000001E-2</v>
      </c>
      <c r="R147" s="23">
        <v>5.7000000000000002E-2</v>
      </c>
      <c r="S147" s="23">
        <v>5.8500000000000003E-2</v>
      </c>
      <c r="T147" s="23">
        <v>0.06</v>
      </c>
      <c r="U147" s="23">
        <v>6.0999999999999999E-2</v>
      </c>
      <c r="V147" s="23">
        <v>6.2E-2</v>
      </c>
      <c r="W147" s="23">
        <v>6.3E-2</v>
      </c>
      <c r="X147" s="23">
        <v>6.4000000000000001E-2</v>
      </c>
      <c r="Y147" s="23">
        <v>6.5000000000000002E-2</v>
      </c>
      <c r="Z147" s="23">
        <v>6.6000000000000003E-2</v>
      </c>
      <c r="AA147" s="23">
        <v>6.7000000000000004E-2</v>
      </c>
      <c r="AB147" s="23">
        <v>6.8000000000000005E-2</v>
      </c>
      <c r="AC147" s="23">
        <v>6.9000000000000006E-2</v>
      </c>
      <c r="AD147" s="23">
        <v>7.0000000000000007E-2</v>
      </c>
      <c r="AE147" s="23">
        <v>7.0999999999999994E-2</v>
      </c>
      <c r="AF147" s="23">
        <v>7.1999999999999995E-2</v>
      </c>
      <c r="AG147" s="23">
        <v>7.2999999999999995E-2</v>
      </c>
      <c r="AH147" s="23">
        <v>7.3999999999999996E-2</v>
      </c>
      <c r="AI147" s="23">
        <v>7.4999999999999997E-2</v>
      </c>
      <c r="AJ147" s="23">
        <v>7.5999999999999998E-2</v>
      </c>
      <c r="AK147" s="23">
        <v>7.5999999999999998E-2</v>
      </c>
      <c r="AL147" s="23">
        <v>7.5999999999999998E-2</v>
      </c>
      <c r="AM147" s="23">
        <v>7.5999999999999998E-2</v>
      </c>
      <c r="AN147" s="23">
        <v>7.5999999999999998E-2</v>
      </c>
      <c r="AO147" s="23">
        <v>7.5999999999999998E-2</v>
      </c>
      <c r="AP147" s="23">
        <v>7.5999999999999998E-2</v>
      </c>
      <c r="AQ147" s="23">
        <v>7.5999999999999998E-2</v>
      </c>
      <c r="AR147" s="23">
        <v>7.5999999999999998E-2</v>
      </c>
      <c r="AS147" s="23">
        <v>7.5999999999999998E-2</v>
      </c>
      <c r="AT147" s="23">
        <v>7.5999999999999998E-2</v>
      </c>
      <c r="AU147" s="23">
        <v>7.5999999999999998E-2</v>
      </c>
      <c r="AV147" s="23">
        <v>7.5999999999999998E-2</v>
      </c>
      <c r="AW147" s="23">
        <v>7.5999999999999998E-2</v>
      </c>
      <c r="AX147" s="23">
        <v>7.5999999999999998E-2</v>
      </c>
      <c r="AY147" s="23">
        <v>7.5999999999999998E-2</v>
      </c>
      <c r="AZ147" s="23">
        <v>7.5999999999999998E-2</v>
      </c>
      <c r="BA147" s="23">
        <v>7.5999999999999998E-2</v>
      </c>
      <c r="BB147" s="23">
        <v>7.5999999999999998E-2</v>
      </c>
      <c r="BC147" s="23">
        <v>7.5999999999999998E-2</v>
      </c>
      <c r="BD147" s="23">
        <v>7.5999999999999998E-2</v>
      </c>
    </row>
    <row r="148" spans="1:56" x14ac:dyDescent="0.2">
      <c r="A148" s="22">
        <v>45</v>
      </c>
      <c r="B148" s="22">
        <v>46</v>
      </c>
      <c r="C148" s="22">
        <v>47</v>
      </c>
      <c r="D148" s="22">
        <v>48</v>
      </c>
      <c r="E148" s="22">
        <v>49</v>
      </c>
      <c r="F148" s="22">
        <v>50</v>
      </c>
      <c r="G148" s="22">
        <v>51</v>
      </c>
      <c r="H148" s="22">
        <v>52</v>
      </c>
      <c r="I148" s="22">
        <v>53</v>
      </c>
      <c r="J148" s="22">
        <v>54</v>
      </c>
      <c r="K148" s="22">
        <v>55</v>
      </c>
      <c r="L148" s="22">
        <v>56</v>
      </c>
      <c r="M148" s="22">
        <v>57</v>
      </c>
      <c r="N148" s="22">
        <v>58</v>
      </c>
      <c r="O148" s="22">
        <v>59</v>
      </c>
      <c r="P148" s="22">
        <v>60</v>
      </c>
      <c r="Q148" s="22">
        <v>61</v>
      </c>
      <c r="R148" s="22">
        <v>62</v>
      </c>
      <c r="S148" s="22">
        <v>63</v>
      </c>
      <c r="T148" s="22">
        <v>64</v>
      </c>
      <c r="U148" s="22">
        <v>65</v>
      </c>
      <c r="V148" s="22">
        <v>66</v>
      </c>
      <c r="W148" s="22">
        <v>67</v>
      </c>
      <c r="X148" s="22">
        <v>68</v>
      </c>
      <c r="Y148" s="22">
        <v>69</v>
      </c>
      <c r="Z148" s="22">
        <v>70</v>
      </c>
      <c r="AA148" s="22">
        <v>71</v>
      </c>
      <c r="AB148" s="22">
        <v>72</v>
      </c>
      <c r="AC148" s="22">
        <v>73</v>
      </c>
      <c r="AD148" s="22">
        <v>74</v>
      </c>
      <c r="AE148" s="22">
        <v>75</v>
      </c>
      <c r="AF148" s="22">
        <v>76</v>
      </c>
      <c r="AG148" s="22">
        <v>77</v>
      </c>
      <c r="AH148" s="22">
        <v>78</v>
      </c>
      <c r="AI148" s="22">
        <v>79</v>
      </c>
      <c r="AJ148" s="22">
        <v>80</v>
      </c>
      <c r="AK148" s="22">
        <v>80</v>
      </c>
      <c r="AL148" s="22">
        <v>80</v>
      </c>
      <c r="AM148" s="22">
        <v>80</v>
      </c>
      <c r="AN148" s="22">
        <v>80</v>
      </c>
      <c r="AO148" s="22">
        <v>80</v>
      </c>
      <c r="AP148" s="22">
        <v>80</v>
      </c>
      <c r="AQ148" s="22">
        <v>80</v>
      </c>
      <c r="AR148" s="22">
        <v>80</v>
      </c>
      <c r="AS148" s="22">
        <v>80</v>
      </c>
      <c r="AT148" s="22">
        <v>80</v>
      </c>
      <c r="AU148" s="22">
        <v>80</v>
      </c>
      <c r="AV148" s="22">
        <v>80</v>
      </c>
      <c r="AW148" s="22">
        <v>80</v>
      </c>
      <c r="AX148" s="22">
        <v>80</v>
      </c>
      <c r="AY148" s="22">
        <v>80</v>
      </c>
      <c r="AZ148" s="22">
        <v>80</v>
      </c>
      <c r="BA148" s="22">
        <v>80</v>
      </c>
      <c r="BB148" s="22">
        <v>80</v>
      </c>
      <c r="BC148" s="22">
        <v>80</v>
      </c>
      <c r="BD148" s="22">
        <v>80</v>
      </c>
    </row>
    <row r="149" spans="1:56" x14ac:dyDescent="0.2">
      <c r="A149" s="23">
        <v>4.5000000000000005E-3</v>
      </c>
      <c r="B149" s="23">
        <v>4.5000000000000005E-3</v>
      </c>
      <c r="C149" s="23">
        <v>4.5000000000000005E-3</v>
      </c>
      <c r="D149" s="23">
        <v>4.5000000000000005E-3</v>
      </c>
      <c r="E149" s="23">
        <v>4.5000000000000005E-3</v>
      </c>
      <c r="F149" s="23">
        <v>4.5000000000000005E-3</v>
      </c>
      <c r="G149" s="23">
        <v>4.5000000000000005E-3</v>
      </c>
      <c r="H149" s="23">
        <v>4.5000000000000005E-3</v>
      </c>
      <c r="I149" s="23">
        <v>4.5000000000000005E-3</v>
      </c>
      <c r="J149" s="23">
        <v>4.5000000000000005E-3</v>
      </c>
      <c r="K149" s="23">
        <v>5.0000000000000001E-3</v>
      </c>
      <c r="L149" s="23">
        <v>5.0000000000000001E-3</v>
      </c>
      <c r="M149" s="23">
        <v>5.0000000000000001E-3</v>
      </c>
      <c r="N149" s="23">
        <v>5.0000000000000001E-3</v>
      </c>
      <c r="O149" s="23">
        <v>5.0000000000000001E-3</v>
      </c>
      <c r="P149" s="23">
        <v>5.5000000000000005E-3</v>
      </c>
      <c r="Q149" s="23">
        <v>5.5000000000000005E-3</v>
      </c>
      <c r="R149" s="23">
        <v>5.5000000000000005E-3</v>
      </c>
      <c r="S149" s="23">
        <v>5.5000000000000005E-3</v>
      </c>
      <c r="T149" s="23">
        <v>5.5000000000000005E-3</v>
      </c>
      <c r="U149" s="23">
        <v>6.0000000000000001E-3</v>
      </c>
      <c r="V149" s="23">
        <v>6.0000000000000001E-3</v>
      </c>
      <c r="W149" s="23">
        <v>6.0000000000000001E-3</v>
      </c>
      <c r="X149" s="23">
        <v>6.0000000000000001E-3</v>
      </c>
      <c r="Y149" s="23">
        <v>6.0000000000000001E-3</v>
      </c>
      <c r="Z149" s="23">
        <v>6.4999999999999997E-3</v>
      </c>
      <c r="AA149" s="23">
        <v>6.4999999999999997E-3</v>
      </c>
      <c r="AB149" s="23">
        <v>6.4999999999999997E-3</v>
      </c>
      <c r="AC149" s="23">
        <v>6.4999999999999997E-3</v>
      </c>
      <c r="AD149" s="23">
        <v>6.4999999999999997E-3</v>
      </c>
      <c r="AE149" s="23">
        <v>7.0000000000000001E-3</v>
      </c>
      <c r="AF149" s="23">
        <v>7.0000000000000001E-3</v>
      </c>
      <c r="AG149" s="23">
        <v>7.0000000000000001E-3</v>
      </c>
      <c r="AH149" s="23">
        <v>7.0000000000000001E-3</v>
      </c>
      <c r="AI149" s="23">
        <v>7.0000000000000001E-3</v>
      </c>
      <c r="AJ149" s="23">
        <v>7.4999999999999997E-3</v>
      </c>
      <c r="AK149" s="23">
        <v>7.4999999999999997E-3</v>
      </c>
      <c r="AL149" s="23">
        <v>7.4999999999999997E-3</v>
      </c>
      <c r="AM149" s="23">
        <v>7.4999999999999997E-3</v>
      </c>
      <c r="AN149" s="23">
        <v>7.4999999999999997E-3</v>
      </c>
      <c r="AO149" s="23">
        <v>7.4999999999999997E-3</v>
      </c>
      <c r="AP149" s="23">
        <v>7.4999999999999997E-3</v>
      </c>
      <c r="AQ149" s="23">
        <v>7.4999999999999997E-3</v>
      </c>
      <c r="AR149" s="23">
        <v>7.4999999999999997E-3</v>
      </c>
      <c r="AS149" s="23">
        <v>7.4999999999999997E-3</v>
      </c>
      <c r="AT149" s="23">
        <v>7.4999999999999997E-3</v>
      </c>
      <c r="AU149" s="23">
        <v>7.4999999999999997E-3</v>
      </c>
      <c r="AV149" s="23">
        <v>7.4999999999999997E-3</v>
      </c>
      <c r="AW149" s="23">
        <v>7.4999999999999997E-3</v>
      </c>
      <c r="AX149" s="23">
        <v>7.4999999999999997E-3</v>
      </c>
      <c r="AY149" s="23">
        <v>7.4999999999999997E-3</v>
      </c>
      <c r="AZ149" s="23">
        <v>7.4999999999999997E-3</v>
      </c>
      <c r="BA149" s="23">
        <v>7.4999999999999997E-3</v>
      </c>
      <c r="BB149" s="23">
        <v>7.4999999999999997E-3</v>
      </c>
      <c r="BC149" s="23">
        <v>7.4999999999999997E-3</v>
      </c>
      <c r="BD149" s="23">
        <v>7.4999999999999997E-3</v>
      </c>
    </row>
    <row r="150" spans="1:56" x14ac:dyDescent="0.2">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row>
    <row r="151" spans="1:56" s="24" customFormat="1" x14ac:dyDescent="0.2">
      <c r="A151" s="24" t="s">
        <v>484</v>
      </c>
    </row>
    <row r="152" spans="1:56" x14ac:dyDescent="0.2">
      <c r="A152" s="22">
        <v>45</v>
      </c>
      <c r="B152" s="22">
        <v>46</v>
      </c>
      <c r="C152" s="22">
        <v>47</v>
      </c>
      <c r="D152" s="22">
        <v>48</v>
      </c>
      <c r="E152" s="22">
        <v>49</v>
      </c>
      <c r="F152" s="22">
        <v>50</v>
      </c>
      <c r="G152" s="22">
        <v>51</v>
      </c>
      <c r="H152" s="22">
        <v>52</v>
      </c>
      <c r="I152" s="22">
        <v>53</v>
      </c>
      <c r="J152" s="22">
        <v>54</v>
      </c>
      <c r="K152" s="22">
        <v>55</v>
      </c>
      <c r="L152" s="22">
        <v>56</v>
      </c>
      <c r="M152" s="22">
        <v>57</v>
      </c>
      <c r="N152" s="22">
        <v>58</v>
      </c>
      <c r="O152" s="22">
        <v>59</v>
      </c>
      <c r="P152" s="22">
        <v>60</v>
      </c>
      <c r="Q152" s="22">
        <v>61</v>
      </c>
      <c r="R152" s="22">
        <v>62</v>
      </c>
      <c r="S152" s="22">
        <v>63</v>
      </c>
      <c r="T152" s="22">
        <v>64</v>
      </c>
      <c r="U152" s="22">
        <v>65</v>
      </c>
      <c r="V152" s="22">
        <v>66</v>
      </c>
      <c r="W152" s="22">
        <v>67</v>
      </c>
      <c r="X152" s="22">
        <v>68</v>
      </c>
      <c r="Y152" s="22">
        <v>69</v>
      </c>
      <c r="Z152" s="22">
        <v>70</v>
      </c>
      <c r="AA152" s="22">
        <v>71</v>
      </c>
      <c r="AB152" s="22">
        <v>72</v>
      </c>
      <c r="AC152" s="22">
        <v>73</v>
      </c>
      <c r="AD152" s="22">
        <v>74</v>
      </c>
      <c r="AE152" s="22">
        <v>75</v>
      </c>
      <c r="AF152" s="22">
        <v>76</v>
      </c>
      <c r="AG152" s="22">
        <v>77</v>
      </c>
      <c r="AH152" s="22">
        <v>78</v>
      </c>
      <c r="AI152" s="22">
        <v>79</v>
      </c>
      <c r="AJ152" s="22">
        <v>80</v>
      </c>
      <c r="AK152" s="22">
        <v>81</v>
      </c>
      <c r="AL152" s="22">
        <v>82</v>
      </c>
      <c r="AM152" s="22">
        <v>83</v>
      </c>
      <c r="AN152" s="22">
        <v>84</v>
      </c>
      <c r="AO152" s="22">
        <v>85</v>
      </c>
      <c r="AP152" s="22">
        <v>86</v>
      </c>
      <c r="AQ152" s="22">
        <v>87</v>
      </c>
      <c r="AR152" s="22">
        <v>88</v>
      </c>
      <c r="AS152" s="22">
        <v>89</v>
      </c>
      <c r="AT152" s="22">
        <v>90</v>
      </c>
      <c r="AU152" s="22">
        <v>91</v>
      </c>
      <c r="AV152" s="22">
        <v>92</v>
      </c>
      <c r="AW152" s="22">
        <v>93</v>
      </c>
      <c r="AX152" s="22">
        <v>94</v>
      </c>
      <c r="AY152" s="22">
        <v>95</v>
      </c>
      <c r="AZ152" s="22">
        <v>96</v>
      </c>
      <c r="BA152" s="22">
        <v>97</v>
      </c>
      <c r="BB152" s="22">
        <v>98</v>
      </c>
      <c r="BC152" s="22">
        <v>99</v>
      </c>
      <c r="BD152" s="22">
        <v>100</v>
      </c>
    </row>
    <row r="153" spans="1:56" x14ac:dyDescent="0.2">
      <c r="A153" s="23">
        <v>4.7E-2</v>
      </c>
      <c r="B153" s="23">
        <v>4.7E-2</v>
      </c>
      <c r="C153" s="23">
        <v>4.7E-2</v>
      </c>
      <c r="D153" s="23">
        <v>4.7E-2</v>
      </c>
      <c r="E153" s="23">
        <v>4.7E-2</v>
      </c>
      <c r="F153" s="23">
        <v>4.7E-2</v>
      </c>
      <c r="G153" s="23">
        <v>4.8000000000000001E-2</v>
      </c>
      <c r="H153" s="23">
        <v>4.9000000000000002E-2</v>
      </c>
      <c r="I153" s="23">
        <v>0.05</v>
      </c>
      <c r="J153" s="23">
        <v>5.1000000000000004E-2</v>
      </c>
      <c r="K153" s="23">
        <v>5.2000000000000005E-2</v>
      </c>
      <c r="L153" s="23">
        <v>5.3000000000000005E-2</v>
      </c>
      <c r="M153" s="23">
        <v>5.3999999999999999E-2</v>
      </c>
      <c r="N153" s="23">
        <v>5.5E-2</v>
      </c>
      <c r="O153" s="23">
        <v>5.6000000000000001E-2</v>
      </c>
      <c r="P153" s="23">
        <v>5.7000000000000002E-2</v>
      </c>
      <c r="Q153" s="23">
        <v>5.9000000000000004E-2</v>
      </c>
      <c r="R153" s="23">
        <v>6.1000000000000006E-2</v>
      </c>
      <c r="S153" s="23">
        <v>6.3E-2</v>
      </c>
      <c r="T153" s="23">
        <v>6.5000000000000002E-2</v>
      </c>
      <c r="U153" s="23">
        <v>6.7000000000000004E-2</v>
      </c>
      <c r="V153" s="23">
        <v>6.8000000000000005E-2</v>
      </c>
      <c r="W153" s="23">
        <v>6.9000000000000006E-2</v>
      </c>
      <c r="X153" s="23">
        <v>7.0000000000000007E-2</v>
      </c>
      <c r="Y153" s="23">
        <v>7.1000000000000008E-2</v>
      </c>
      <c r="Z153" s="23">
        <v>7.2000000000000008E-2</v>
      </c>
      <c r="AA153" s="23">
        <v>7.3000000000000009E-2</v>
      </c>
      <c r="AB153" s="23">
        <v>7.3999999999999996E-2</v>
      </c>
      <c r="AC153" s="23">
        <v>7.4999999999999997E-2</v>
      </c>
      <c r="AD153" s="23">
        <v>7.5999999999999998E-2</v>
      </c>
      <c r="AE153" s="23">
        <v>7.6999999999999999E-2</v>
      </c>
      <c r="AF153" s="23">
        <v>7.8E-2</v>
      </c>
      <c r="AG153" s="23">
        <v>7.9000000000000001E-2</v>
      </c>
      <c r="AH153" s="23">
        <v>0.08</v>
      </c>
      <c r="AI153" s="23">
        <v>8.1000000000000003E-2</v>
      </c>
      <c r="AJ153" s="23">
        <v>8.2000000000000003E-2</v>
      </c>
      <c r="AK153" s="23">
        <v>8.2000000000000003E-2</v>
      </c>
      <c r="AL153" s="23">
        <v>8.2000000000000003E-2</v>
      </c>
      <c r="AM153" s="23">
        <v>8.2000000000000003E-2</v>
      </c>
      <c r="AN153" s="23">
        <v>8.2000000000000003E-2</v>
      </c>
      <c r="AO153" s="23">
        <v>8.2000000000000003E-2</v>
      </c>
      <c r="AP153" s="23">
        <v>8.2000000000000003E-2</v>
      </c>
      <c r="AQ153" s="23">
        <v>8.2000000000000003E-2</v>
      </c>
      <c r="AR153" s="23">
        <v>8.2000000000000003E-2</v>
      </c>
      <c r="AS153" s="23">
        <v>8.2000000000000003E-2</v>
      </c>
      <c r="AT153" s="23">
        <v>8.2000000000000003E-2</v>
      </c>
      <c r="AU153" s="23">
        <v>8.2000000000000003E-2</v>
      </c>
      <c r="AV153" s="23">
        <v>8.2000000000000003E-2</v>
      </c>
      <c r="AW153" s="23">
        <v>8.2000000000000003E-2</v>
      </c>
      <c r="AX153" s="23">
        <v>8.2000000000000003E-2</v>
      </c>
      <c r="AY153" s="23">
        <v>8.2000000000000003E-2</v>
      </c>
      <c r="AZ153" s="23">
        <v>8.2000000000000003E-2</v>
      </c>
      <c r="BA153" s="23">
        <v>8.2000000000000003E-2</v>
      </c>
      <c r="BB153" s="23">
        <v>8.2000000000000003E-2</v>
      </c>
      <c r="BC153" s="23">
        <v>8.2000000000000003E-2</v>
      </c>
      <c r="BD153" s="23">
        <v>8.2000000000000003E-2</v>
      </c>
    </row>
    <row r="154" spans="1:56" x14ac:dyDescent="0.2">
      <c r="A154" s="22">
        <v>45</v>
      </c>
      <c r="B154" s="22">
        <v>46</v>
      </c>
      <c r="C154" s="22">
        <v>47</v>
      </c>
      <c r="D154" s="22">
        <v>48</v>
      </c>
      <c r="E154" s="22">
        <v>49</v>
      </c>
      <c r="F154" s="22">
        <v>50</v>
      </c>
      <c r="G154" s="22">
        <v>51</v>
      </c>
      <c r="H154" s="22">
        <v>52</v>
      </c>
      <c r="I154" s="22">
        <v>53</v>
      </c>
      <c r="J154" s="22">
        <v>54</v>
      </c>
      <c r="K154" s="22">
        <v>55</v>
      </c>
      <c r="L154" s="22">
        <v>56</v>
      </c>
      <c r="M154" s="22">
        <v>57</v>
      </c>
      <c r="N154" s="22">
        <v>58</v>
      </c>
      <c r="O154" s="22">
        <v>59</v>
      </c>
      <c r="P154" s="22">
        <v>60</v>
      </c>
      <c r="Q154" s="22">
        <v>61</v>
      </c>
      <c r="R154" s="22">
        <v>62</v>
      </c>
      <c r="S154" s="22">
        <v>63</v>
      </c>
      <c r="T154" s="22">
        <v>64</v>
      </c>
      <c r="U154" s="22">
        <v>65</v>
      </c>
      <c r="V154" s="22">
        <v>66</v>
      </c>
      <c r="W154" s="22">
        <v>67</v>
      </c>
      <c r="X154" s="22">
        <v>68</v>
      </c>
      <c r="Y154" s="22">
        <v>69</v>
      </c>
      <c r="Z154" s="22">
        <v>70</v>
      </c>
      <c r="AA154" s="22">
        <v>71</v>
      </c>
      <c r="AB154" s="22">
        <v>72</v>
      </c>
      <c r="AC154" s="22">
        <v>73</v>
      </c>
      <c r="AD154" s="22">
        <v>74</v>
      </c>
      <c r="AE154" s="22">
        <v>75</v>
      </c>
      <c r="AF154" s="22">
        <v>76</v>
      </c>
      <c r="AG154" s="22">
        <v>77</v>
      </c>
      <c r="AH154" s="22">
        <v>78</v>
      </c>
      <c r="AI154" s="22">
        <v>79</v>
      </c>
      <c r="AJ154" s="22">
        <v>80</v>
      </c>
      <c r="AK154" s="22">
        <v>80</v>
      </c>
      <c r="AL154" s="22">
        <v>80</v>
      </c>
      <c r="AM154" s="22">
        <v>80</v>
      </c>
      <c r="AN154" s="22">
        <v>80</v>
      </c>
      <c r="AO154" s="22">
        <v>80</v>
      </c>
      <c r="AP154" s="22">
        <v>80</v>
      </c>
      <c r="AQ154" s="22">
        <v>80</v>
      </c>
      <c r="AR154" s="22">
        <v>80</v>
      </c>
      <c r="AS154" s="22">
        <v>80</v>
      </c>
      <c r="AT154" s="22">
        <v>80</v>
      </c>
      <c r="AU154" s="22">
        <v>80</v>
      </c>
      <c r="AV154" s="22">
        <v>80</v>
      </c>
      <c r="AW154" s="22">
        <v>80</v>
      </c>
      <c r="AX154" s="22">
        <v>80</v>
      </c>
      <c r="AY154" s="22">
        <v>80</v>
      </c>
      <c r="AZ154" s="22">
        <v>80</v>
      </c>
      <c r="BA154" s="22">
        <v>80</v>
      </c>
      <c r="BB154" s="22">
        <v>80</v>
      </c>
      <c r="BC154" s="22">
        <v>80</v>
      </c>
      <c r="BD154" s="22">
        <v>80</v>
      </c>
    </row>
    <row r="155" spans="1:56" x14ac:dyDescent="0.2">
      <c r="A155" s="23">
        <v>3.5000000000000001E-3</v>
      </c>
      <c r="B155" s="23">
        <v>3.5000000000000001E-3</v>
      </c>
      <c r="C155" s="23">
        <v>3.5000000000000001E-3</v>
      </c>
      <c r="D155" s="23">
        <v>3.5000000000000001E-3</v>
      </c>
      <c r="E155" s="23">
        <v>3.5000000000000001E-3</v>
      </c>
      <c r="F155" s="23">
        <v>3.5000000000000001E-3</v>
      </c>
      <c r="G155" s="23">
        <v>3.5999999999999999E-3</v>
      </c>
      <c r="H155" s="23">
        <v>3.7000000000000002E-3</v>
      </c>
      <c r="I155" s="23">
        <v>3.8E-3</v>
      </c>
      <c r="J155" s="23">
        <v>3.8999999999999998E-3</v>
      </c>
      <c r="K155" s="23">
        <v>4.0000000000000001E-3</v>
      </c>
      <c r="L155" s="23">
        <v>4.1000000000000003E-3</v>
      </c>
      <c r="M155" s="23">
        <v>4.1999999999999997E-3</v>
      </c>
      <c r="N155" s="23">
        <v>4.3E-3</v>
      </c>
      <c r="O155" s="23">
        <v>4.4000000000000003E-3</v>
      </c>
      <c r="P155" s="23">
        <v>4.4999999999999997E-3</v>
      </c>
      <c r="Q155" s="23">
        <v>4.5999999999999999E-3</v>
      </c>
      <c r="R155" s="23">
        <v>4.7000000000000002E-3</v>
      </c>
      <c r="S155" s="23">
        <v>4.7999999999999996E-3</v>
      </c>
      <c r="T155" s="23">
        <v>4.8999999999999998E-3</v>
      </c>
      <c r="U155" s="23">
        <v>5.0000000000000001E-3</v>
      </c>
      <c r="V155" s="23">
        <v>5.1000000000000004E-3</v>
      </c>
      <c r="W155" s="23">
        <v>5.1999999999999998E-3</v>
      </c>
      <c r="X155" s="23">
        <v>5.3E-3</v>
      </c>
      <c r="Y155" s="23">
        <v>5.4000000000000003E-3</v>
      </c>
      <c r="Z155" s="23">
        <v>5.4999999999999997E-3</v>
      </c>
      <c r="AA155" s="23">
        <v>5.5999999999999999E-3</v>
      </c>
      <c r="AB155" s="23">
        <v>5.7000000000000002E-3</v>
      </c>
      <c r="AC155" s="23">
        <v>5.7999999999999996E-3</v>
      </c>
      <c r="AD155" s="23">
        <v>5.8999999999999999E-3</v>
      </c>
      <c r="AE155" s="23">
        <v>6.0000000000000001E-3</v>
      </c>
      <c r="AF155" s="23">
        <v>6.1000000000000004E-3</v>
      </c>
      <c r="AG155" s="23">
        <v>6.1999999999999998E-3</v>
      </c>
      <c r="AH155" s="23">
        <v>6.3E-3</v>
      </c>
      <c r="AI155" s="23">
        <v>6.4000000000000003E-3</v>
      </c>
      <c r="AJ155" s="23">
        <v>6.4999999999999997E-3</v>
      </c>
      <c r="AK155" s="23">
        <v>6.4999999999999997E-3</v>
      </c>
      <c r="AL155" s="23">
        <v>6.4999999999999997E-3</v>
      </c>
      <c r="AM155" s="23">
        <v>6.4999999999999997E-3</v>
      </c>
      <c r="AN155" s="23">
        <v>6.4999999999999997E-3</v>
      </c>
      <c r="AO155" s="23">
        <v>6.4999999999999997E-3</v>
      </c>
      <c r="AP155" s="23">
        <v>6.4999999999999997E-3</v>
      </c>
      <c r="AQ155" s="23">
        <v>6.4999999999999997E-3</v>
      </c>
      <c r="AR155" s="23">
        <v>6.4999999999999997E-3</v>
      </c>
      <c r="AS155" s="23">
        <v>6.4999999999999997E-3</v>
      </c>
      <c r="AT155" s="23">
        <v>6.4999999999999997E-3</v>
      </c>
      <c r="AU155" s="23">
        <v>6.4999999999999997E-3</v>
      </c>
      <c r="AV155" s="23">
        <v>6.4999999999999997E-3</v>
      </c>
      <c r="AW155" s="23">
        <v>6.4999999999999997E-3</v>
      </c>
      <c r="AX155" s="23">
        <v>6.4999999999999997E-3</v>
      </c>
      <c r="AY155" s="23">
        <v>6.4999999999999997E-3</v>
      </c>
      <c r="AZ155" s="23">
        <v>6.4999999999999997E-3</v>
      </c>
      <c r="BA155" s="23">
        <v>6.4999999999999997E-3</v>
      </c>
      <c r="BB155" s="23">
        <v>6.4999999999999997E-3</v>
      </c>
      <c r="BC155" s="23">
        <v>6.4999999999999997E-3</v>
      </c>
      <c r="BD155" s="23">
        <v>6.4999999999999997E-3</v>
      </c>
    </row>
    <row r="156" spans="1:56" s="28" customFormat="1" x14ac:dyDescent="0.2">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row>
    <row r="157" spans="1:56" s="24" customFormat="1" x14ac:dyDescent="0.2">
      <c r="A157" s="24" t="s">
        <v>485</v>
      </c>
    </row>
    <row r="158" spans="1:56" x14ac:dyDescent="0.2">
      <c r="A158" s="22">
        <v>45</v>
      </c>
      <c r="B158" s="22">
        <v>46</v>
      </c>
      <c r="C158" s="22">
        <v>47</v>
      </c>
      <c r="D158" s="22">
        <v>48</v>
      </c>
      <c r="E158" s="22">
        <v>49</v>
      </c>
      <c r="F158" s="22">
        <v>50</v>
      </c>
      <c r="G158" s="22">
        <v>51</v>
      </c>
      <c r="H158" s="22">
        <v>52</v>
      </c>
      <c r="I158" s="22">
        <v>53</v>
      </c>
      <c r="J158" s="22">
        <v>54</v>
      </c>
      <c r="K158" s="22">
        <v>55</v>
      </c>
      <c r="L158" s="22">
        <v>56</v>
      </c>
      <c r="M158" s="22">
        <v>57</v>
      </c>
      <c r="N158" s="22">
        <v>58</v>
      </c>
      <c r="O158" s="22">
        <v>59</v>
      </c>
      <c r="P158" s="22">
        <v>60</v>
      </c>
      <c r="Q158" s="22">
        <v>61</v>
      </c>
      <c r="R158" s="22">
        <v>62</v>
      </c>
      <c r="S158" s="22">
        <v>63</v>
      </c>
      <c r="T158" s="22">
        <v>64</v>
      </c>
      <c r="U158" s="22">
        <v>65</v>
      </c>
      <c r="V158" s="22">
        <v>66</v>
      </c>
      <c r="W158" s="22">
        <v>67</v>
      </c>
      <c r="X158" s="22">
        <v>68</v>
      </c>
      <c r="Y158" s="22">
        <v>69</v>
      </c>
      <c r="Z158" s="22">
        <v>70</v>
      </c>
      <c r="AA158" s="22">
        <v>71</v>
      </c>
      <c r="AB158" s="22">
        <v>72</v>
      </c>
      <c r="AC158" s="22">
        <v>73</v>
      </c>
      <c r="AD158" s="22">
        <v>74</v>
      </c>
      <c r="AE158" s="22">
        <v>75</v>
      </c>
      <c r="AF158" s="22">
        <v>76</v>
      </c>
      <c r="AG158" s="22">
        <v>77</v>
      </c>
      <c r="AH158" s="22">
        <v>78</v>
      </c>
      <c r="AI158" s="22">
        <v>79</v>
      </c>
      <c r="AJ158" s="22">
        <v>80</v>
      </c>
      <c r="AK158" s="22">
        <v>81</v>
      </c>
      <c r="AL158" s="22">
        <v>82</v>
      </c>
      <c r="AM158" s="22">
        <v>83</v>
      </c>
      <c r="AN158" s="22">
        <v>84</v>
      </c>
      <c r="AO158" s="22">
        <v>85</v>
      </c>
      <c r="AP158" s="22">
        <v>86</v>
      </c>
      <c r="AQ158" s="22">
        <v>87</v>
      </c>
      <c r="AR158" s="22">
        <v>88</v>
      </c>
      <c r="AS158" s="22">
        <v>89</v>
      </c>
      <c r="AT158" s="22">
        <v>90</v>
      </c>
      <c r="AU158" s="22">
        <v>91</v>
      </c>
      <c r="AV158" s="22">
        <v>92</v>
      </c>
      <c r="AW158" s="22">
        <v>93</v>
      </c>
      <c r="AX158" s="22">
        <v>94</v>
      </c>
      <c r="AY158" s="22">
        <v>95</v>
      </c>
      <c r="AZ158" s="22">
        <v>96</v>
      </c>
      <c r="BA158" s="22">
        <v>97</v>
      </c>
      <c r="BB158" s="22">
        <v>98</v>
      </c>
      <c r="BC158" s="22">
        <v>99</v>
      </c>
      <c r="BD158" s="22">
        <v>100</v>
      </c>
    </row>
    <row r="159" spans="1:56" x14ac:dyDescent="0.2">
      <c r="A159" s="23">
        <v>4.1000000000000002E-2</v>
      </c>
      <c r="B159" s="23">
        <v>4.1000000000000002E-2</v>
      </c>
      <c r="C159" s="23">
        <v>4.1000000000000002E-2</v>
      </c>
      <c r="D159" s="23">
        <v>4.1000000000000002E-2</v>
      </c>
      <c r="E159" s="23">
        <v>4.1000000000000002E-2</v>
      </c>
      <c r="F159" s="23">
        <v>4.1000000000000002E-2</v>
      </c>
      <c r="G159" s="23">
        <v>4.1999999999999996E-2</v>
      </c>
      <c r="H159" s="23">
        <v>4.2999999999999997E-2</v>
      </c>
      <c r="I159" s="23">
        <v>4.3999999999999997E-2</v>
      </c>
      <c r="J159" s="23">
        <v>4.4999999999999998E-2</v>
      </c>
      <c r="K159" s="23">
        <v>4.5999999999999999E-2</v>
      </c>
      <c r="L159" s="23">
        <v>4.7E-2</v>
      </c>
      <c r="M159" s="23">
        <v>4.7999999999999994E-2</v>
      </c>
      <c r="N159" s="23">
        <v>4.8999999999999995E-2</v>
      </c>
      <c r="O159" s="23">
        <v>4.9999999999999996E-2</v>
      </c>
      <c r="P159" s="23">
        <v>5.0999999999999997E-2</v>
      </c>
      <c r="Q159" s="23">
        <v>5.2999999999999999E-2</v>
      </c>
      <c r="R159" s="23">
        <v>5.5E-2</v>
      </c>
      <c r="S159" s="23">
        <v>5.6999999999999995E-2</v>
      </c>
      <c r="T159" s="23">
        <v>5.8999999999999997E-2</v>
      </c>
      <c r="U159" s="23">
        <v>6.0999999999999999E-2</v>
      </c>
      <c r="V159" s="23">
        <v>6.2E-2</v>
      </c>
      <c r="W159" s="23">
        <v>6.3E-2</v>
      </c>
      <c r="X159" s="23">
        <v>6.4000000000000001E-2</v>
      </c>
      <c r="Y159" s="23">
        <v>6.5000000000000002E-2</v>
      </c>
      <c r="Z159" s="23">
        <v>6.6000000000000003E-2</v>
      </c>
      <c r="AA159" s="23">
        <v>6.7000000000000004E-2</v>
      </c>
      <c r="AB159" s="23">
        <v>6.8000000000000005E-2</v>
      </c>
      <c r="AC159" s="23">
        <v>6.9000000000000006E-2</v>
      </c>
      <c r="AD159" s="23">
        <v>7.0000000000000007E-2</v>
      </c>
      <c r="AE159" s="23">
        <v>7.1000000000000008E-2</v>
      </c>
      <c r="AF159" s="23">
        <v>7.2000000000000008E-2</v>
      </c>
      <c r="AG159" s="23">
        <v>7.3000000000000009E-2</v>
      </c>
      <c r="AH159" s="23">
        <v>7.400000000000001E-2</v>
      </c>
      <c r="AI159" s="23">
        <v>7.5000000000000011E-2</v>
      </c>
      <c r="AJ159" s="23">
        <v>7.5999999999999998E-2</v>
      </c>
      <c r="AK159" s="23">
        <v>7.5999999999999998E-2</v>
      </c>
      <c r="AL159" s="23">
        <v>7.5999999999999998E-2</v>
      </c>
      <c r="AM159" s="23">
        <v>7.5999999999999998E-2</v>
      </c>
      <c r="AN159" s="23">
        <v>7.5999999999999998E-2</v>
      </c>
      <c r="AO159" s="23">
        <v>7.5999999999999998E-2</v>
      </c>
      <c r="AP159" s="23">
        <v>7.5999999999999998E-2</v>
      </c>
      <c r="AQ159" s="23">
        <v>7.5999999999999998E-2</v>
      </c>
      <c r="AR159" s="23">
        <v>7.5999999999999998E-2</v>
      </c>
      <c r="AS159" s="23">
        <v>7.5999999999999998E-2</v>
      </c>
      <c r="AT159" s="23">
        <v>7.5999999999999998E-2</v>
      </c>
      <c r="AU159" s="23">
        <v>7.5999999999999998E-2</v>
      </c>
      <c r="AV159" s="23">
        <v>7.5999999999999998E-2</v>
      </c>
      <c r="AW159" s="23">
        <v>7.5999999999999998E-2</v>
      </c>
      <c r="AX159" s="23">
        <v>7.5999999999999998E-2</v>
      </c>
      <c r="AY159" s="23">
        <v>7.5999999999999998E-2</v>
      </c>
      <c r="AZ159" s="23">
        <v>7.5999999999999998E-2</v>
      </c>
      <c r="BA159" s="23">
        <v>7.5999999999999998E-2</v>
      </c>
      <c r="BB159" s="23">
        <v>7.5999999999999998E-2</v>
      </c>
      <c r="BC159" s="23">
        <v>7.5999999999999998E-2</v>
      </c>
      <c r="BD159" s="23">
        <v>7.5999999999999998E-2</v>
      </c>
    </row>
    <row r="160" spans="1:56" x14ac:dyDescent="0.2">
      <c r="A160" s="22">
        <v>45</v>
      </c>
      <c r="B160" s="22">
        <v>46</v>
      </c>
      <c r="C160" s="22">
        <v>47</v>
      </c>
      <c r="D160" s="22">
        <v>48</v>
      </c>
      <c r="E160" s="22">
        <v>49</v>
      </c>
      <c r="F160" s="22">
        <v>50</v>
      </c>
      <c r="G160" s="22">
        <v>51</v>
      </c>
      <c r="H160" s="22">
        <v>52</v>
      </c>
      <c r="I160" s="22">
        <v>53</v>
      </c>
      <c r="J160" s="22">
        <v>54</v>
      </c>
      <c r="K160" s="22">
        <v>55</v>
      </c>
      <c r="L160" s="22">
        <v>56</v>
      </c>
      <c r="M160" s="22">
        <v>57</v>
      </c>
      <c r="N160" s="22">
        <v>58</v>
      </c>
      <c r="O160" s="22">
        <v>59</v>
      </c>
      <c r="P160" s="22">
        <v>60</v>
      </c>
      <c r="Q160" s="22">
        <v>61</v>
      </c>
      <c r="R160" s="22">
        <v>62</v>
      </c>
      <c r="S160" s="22">
        <v>63</v>
      </c>
      <c r="T160" s="22">
        <v>64</v>
      </c>
      <c r="U160" s="22">
        <v>65</v>
      </c>
      <c r="V160" s="22">
        <v>66</v>
      </c>
      <c r="W160" s="22">
        <v>67</v>
      </c>
      <c r="X160" s="22">
        <v>68</v>
      </c>
      <c r="Y160" s="22">
        <v>69</v>
      </c>
      <c r="Z160" s="22">
        <v>70</v>
      </c>
      <c r="AA160" s="22">
        <v>71</v>
      </c>
      <c r="AB160" s="22">
        <v>72</v>
      </c>
      <c r="AC160" s="22">
        <v>73</v>
      </c>
      <c r="AD160" s="22">
        <v>74</v>
      </c>
      <c r="AE160" s="22">
        <v>75</v>
      </c>
      <c r="AF160" s="22">
        <v>76</v>
      </c>
      <c r="AG160" s="22">
        <v>77</v>
      </c>
      <c r="AH160" s="22">
        <v>78</v>
      </c>
      <c r="AI160" s="22">
        <v>79</v>
      </c>
      <c r="AJ160" s="22">
        <v>80</v>
      </c>
      <c r="AK160" s="22">
        <v>80</v>
      </c>
      <c r="AL160" s="22">
        <v>80</v>
      </c>
      <c r="AM160" s="22">
        <v>80</v>
      </c>
      <c r="AN160" s="22">
        <v>80</v>
      </c>
      <c r="AO160" s="22">
        <v>80</v>
      </c>
      <c r="AP160" s="22">
        <v>80</v>
      </c>
      <c r="AQ160" s="22">
        <v>80</v>
      </c>
      <c r="AR160" s="22">
        <v>80</v>
      </c>
      <c r="AS160" s="22">
        <v>80</v>
      </c>
      <c r="AT160" s="22">
        <v>80</v>
      </c>
      <c r="AU160" s="22">
        <v>80</v>
      </c>
      <c r="AV160" s="22">
        <v>80</v>
      </c>
      <c r="AW160" s="22">
        <v>80</v>
      </c>
      <c r="AX160" s="22">
        <v>80</v>
      </c>
      <c r="AY160" s="22">
        <v>80</v>
      </c>
      <c r="AZ160" s="22">
        <v>80</v>
      </c>
      <c r="BA160" s="22">
        <v>80</v>
      </c>
      <c r="BB160" s="22">
        <v>80</v>
      </c>
      <c r="BC160" s="22">
        <v>80</v>
      </c>
      <c r="BD160" s="22">
        <v>80</v>
      </c>
    </row>
    <row r="161" spans="1:56" x14ac:dyDescent="0.2">
      <c r="A161" s="23">
        <v>3.5000000000000001E-3</v>
      </c>
      <c r="B161" s="23">
        <v>3.5000000000000001E-3</v>
      </c>
      <c r="C161" s="23">
        <v>3.5000000000000001E-3</v>
      </c>
      <c r="D161" s="23">
        <v>3.5000000000000001E-3</v>
      </c>
      <c r="E161" s="23">
        <v>3.5000000000000001E-3</v>
      </c>
      <c r="F161" s="23">
        <v>3.5000000000000001E-3</v>
      </c>
      <c r="G161" s="23">
        <v>3.5999999999999999E-3</v>
      </c>
      <c r="H161" s="23">
        <v>3.7000000000000002E-3</v>
      </c>
      <c r="I161" s="23">
        <v>3.8E-3</v>
      </c>
      <c r="J161" s="23">
        <v>3.8999999999999998E-3</v>
      </c>
      <c r="K161" s="23">
        <v>4.0000000000000001E-3</v>
      </c>
      <c r="L161" s="23">
        <v>4.1000000000000003E-3</v>
      </c>
      <c r="M161" s="23">
        <v>4.1999999999999997E-3</v>
      </c>
      <c r="N161" s="23">
        <v>4.3E-3</v>
      </c>
      <c r="O161" s="23">
        <v>4.4000000000000003E-3</v>
      </c>
      <c r="P161" s="23">
        <v>4.4999999999999997E-3</v>
      </c>
      <c r="Q161" s="23">
        <v>4.5999999999999999E-3</v>
      </c>
      <c r="R161" s="23">
        <v>4.7000000000000002E-3</v>
      </c>
      <c r="S161" s="23">
        <v>4.7999999999999996E-3</v>
      </c>
      <c r="T161" s="23">
        <v>4.8999999999999998E-3</v>
      </c>
      <c r="U161" s="23">
        <v>5.0000000000000001E-3</v>
      </c>
      <c r="V161" s="23">
        <v>5.1000000000000004E-3</v>
      </c>
      <c r="W161" s="23">
        <v>5.1999999999999998E-3</v>
      </c>
      <c r="X161" s="23">
        <v>5.3E-3</v>
      </c>
      <c r="Y161" s="23">
        <v>5.4000000000000003E-3</v>
      </c>
      <c r="Z161" s="23">
        <v>5.4999999999999997E-3</v>
      </c>
      <c r="AA161" s="23">
        <v>5.5999999999999999E-3</v>
      </c>
      <c r="AB161" s="23">
        <v>5.7000000000000002E-3</v>
      </c>
      <c r="AC161" s="23">
        <v>5.7999999999999996E-3</v>
      </c>
      <c r="AD161" s="23">
        <v>5.8999999999999999E-3</v>
      </c>
      <c r="AE161" s="23">
        <v>6.0000000000000001E-3</v>
      </c>
      <c r="AF161" s="23">
        <v>6.1000000000000004E-3</v>
      </c>
      <c r="AG161" s="23">
        <v>6.1999999999999998E-3</v>
      </c>
      <c r="AH161" s="23">
        <v>6.3E-3</v>
      </c>
      <c r="AI161" s="23">
        <v>6.4000000000000003E-3</v>
      </c>
      <c r="AJ161" s="23">
        <v>6.4999999999999997E-3</v>
      </c>
      <c r="AK161" s="23">
        <v>6.4999999999999997E-3</v>
      </c>
      <c r="AL161" s="23">
        <v>6.4999999999999997E-3</v>
      </c>
      <c r="AM161" s="23">
        <v>6.4999999999999997E-3</v>
      </c>
      <c r="AN161" s="23">
        <v>6.4999999999999997E-3</v>
      </c>
      <c r="AO161" s="23">
        <v>6.4999999999999997E-3</v>
      </c>
      <c r="AP161" s="23">
        <v>6.4999999999999997E-3</v>
      </c>
      <c r="AQ161" s="23">
        <v>6.4999999999999997E-3</v>
      </c>
      <c r="AR161" s="23">
        <v>6.4999999999999997E-3</v>
      </c>
      <c r="AS161" s="23">
        <v>6.4999999999999997E-3</v>
      </c>
      <c r="AT161" s="23">
        <v>6.4999999999999997E-3</v>
      </c>
      <c r="AU161" s="23">
        <v>6.4999999999999997E-3</v>
      </c>
      <c r="AV161" s="23">
        <v>6.4999999999999997E-3</v>
      </c>
      <c r="AW161" s="23">
        <v>6.4999999999999997E-3</v>
      </c>
      <c r="AX161" s="23">
        <v>6.4999999999999997E-3</v>
      </c>
      <c r="AY161" s="23">
        <v>6.4999999999999997E-3</v>
      </c>
      <c r="AZ161" s="23">
        <v>6.4999999999999997E-3</v>
      </c>
      <c r="BA161" s="23">
        <v>6.4999999999999997E-3</v>
      </c>
      <c r="BB161" s="23">
        <v>6.4999999999999997E-3</v>
      </c>
      <c r="BC161" s="23">
        <v>6.4999999999999997E-3</v>
      </c>
      <c r="BD161" s="23">
        <v>6.4999999999999997E-3</v>
      </c>
    </row>
    <row r="162" spans="1:56" s="28" customFormat="1" x14ac:dyDescent="0.2"/>
    <row r="163" spans="1:56" s="24" customFormat="1" x14ac:dyDescent="0.2">
      <c r="A163" s="24" t="s">
        <v>498</v>
      </c>
    </row>
    <row r="164" spans="1:56" x14ac:dyDescent="0.2">
      <c r="A164" s="22">
        <v>45</v>
      </c>
      <c r="B164" s="22">
        <v>46</v>
      </c>
      <c r="C164" s="22">
        <v>47</v>
      </c>
      <c r="D164" s="22">
        <v>48</v>
      </c>
      <c r="E164" s="22">
        <v>49</v>
      </c>
      <c r="F164" s="22">
        <v>50</v>
      </c>
      <c r="G164" s="22">
        <v>51</v>
      </c>
      <c r="H164" s="22">
        <v>52</v>
      </c>
      <c r="I164" s="22">
        <v>53</v>
      </c>
      <c r="J164" s="22">
        <v>54</v>
      </c>
      <c r="K164" s="22">
        <v>55</v>
      </c>
      <c r="L164" s="22">
        <v>56</v>
      </c>
      <c r="M164" s="22">
        <v>57</v>
      </c>
      <c r="N164" s="22">
        <v>58</v>
      </c>
      <c r="O164" s="22">
        <v>59</v>
      </c>
      <c r="P164" s="22">
        <v>60</v>
      </c>
      <c r="Q164" s="22">
        <v>61</v>
      </c>
      <c r="R164" s="22">
        <v>62</v>
      </c>
      <c r="S164" s="22">
        <v>63</v>
      </c>
      <c r="T164" s="22">
        <v>64</v>
      </c>
      <c r="U164" s="22">
        <v>65</v>
      </c>
      <c r="V164" s="22">
        <v>66</v>
      </c>
      <c r="W164" s="22">
        <v>67</v>
      </c>
      <c r="X164" s="22">
        <v>68</v>
      </c>
      <c r="Y164" s="22">
        <v>69</v>
      </c>
      <c r="Z164" s="22">
        <v>70</v>
      </c>
      <c r="AA164" s="22">
        <v>71</v>
      </c>
      <c r="AB164" s="22">
        <v>72</v>
      </c>
      <c r="AC164" s="22">
        <v>73</v>
      </c>
      <c r="AD164" s="22">
        <v>74</v>
      </c>
      <c r="AE164" s="22">
        <v>75</v>
      </c>
      <c r="AF164" s="22">
        <v>76</v>
      </c>
      <c r="AG164" s="22">
        <v>77</v>
      </c>
      <c r="AH164" s="22">
        <v>78</v>
      </c>
      <c r="AI164" s="22">
        <v>79</v>
      </c>
      <c r="AJ164" s="22">
        <v>80</v>
      </c>
      <c r="AK164" s="22">
        <v>81</v>
      </c>
      <c r="AL164" s="22">
        <v>82</v>
      </c>
      <c r="AM164" s="22">
        <v>83</v>
      </c>
      <c r="AN164" s="22">
        <v>84</v>
      </c>
      <c r="AO164" s="22">
        <v>85</v>
      </c>
      <c r="AP164" s="22">
        <v>86</v>
      </c>
      <c r="AQ164" s="22">
        <v>87</v>
      </c>
      <c r="AR164" s="22">
        <v>88</v>
      </c>
      <c r="AS164" s="22">
        <v>89</v>
      </c>
      <c r="AT164" s="22">
        <v>90</v>
      </c>
      <c r="AU164" s="22">
        <v>91</v>
      </c>
      <c r="AV164" s="22">
        <v>92</v>
      </c>
      <c r="AW164" s="22">
        <v>93</v>
      </c>
      <c r="AX164" s="22">
        <v>94</v>
      </c>
      <c r="AY164" s="22">
        <v>95</v>
      </c>
      <c r="AZ164" s="22">
        <v>96</v>
      </c>
      <c r="BA164" s="22">
        <v>97</v>
      </c>
      <c r="BB164" s="22">
        <v>98</v>
      </c>
      <c r="BC164" s="22">
        <v>99</v>
      </c>
      <c r="BD164" s="22">
        <v>100</v>
      </c>
    </row>
    <row r="165" spans="1:56" s="18" customFormat="1" x14ac:dyDescent="0.2">
      <c r="A165" s="23">
        <v>5.1999999999999998E-2</v>
      </c>
      <c r="B165" s="23">
        <v>5.1999999999999998E-2</v>
      </c>
      <c r="C165" s="23">
        <v>5.1999999999999998E-2</v>
      </c>
      <c r="D165" s="23">
        <v>5.1999999999999998E-2</v>
      </c>
      <c r="E165" s="23">
        <v>5.1999999999999998E-2</v>
      </c>
      <c r="F165" s="23">
        <v>5.1999999999999998E-2</v>
      </c>
      <c r="G165" s="23">
        <v>5.2999999999999999E-2</v>
      </c>
      <c r="H165" s="23">
        <v>5.3999999999999999E-2</v>
      </c>
      <c r="I165" s="23">
        <v>5.5E-2</v>
      </c>
      <c r="J165" s="23">
        <v>5.5999999999999994E-2</v>
      </c>
      <c r="K165" s="23">
        <v>5.6999999999999995E-2</v>
      </c>
      <c r="L165" s="23">
        <v>5.7999999999999996E-2</v>
      </c>
      <c r="M165" s="23">
        <v>5.8999999999999997E-2</v>
      </c>
      <c r="N165" s="23">
        <v>0.06</v>
      </c>
      <c r="O165" s="23">
        <v>6.0999999999999999E-2</v>
      </c>
      <c r="P165" s="23">
        <v>6.2E-2</v>
      </c>
      <c r="Q165" s="23">
        <v>6.3E-2</v>
      </c>
      <c r="R165" s="23">
        <v>6.4000000000000001E-2</v>
      </c>
      <c r="S165" s="23">
        <v>6.5000000000000002E-2</v>
      </c>
      <c r="T165" s="23">
        <v>6.6000000000000003E-2</v>
      </c>
      <c r="U165" s="23">
        <v>6.7000000000000004E-2</v>
      </c>
      <c r="V165" s="23">
        <v>6.8000000000000005E-2</v>
      </c>
      <c r="W165" s="23">
        <v>6.9000000000000006E-2</v>
      </c>
      <c r="X165" s="23">
        <v>7.0000000000000007E-2</v>
      </c>
      <c r="Y165" s="23">
        <v>7.1000000000000008E-2</v>
      </c>
      <c r="Z165" s="23">
        <v>7.2000000000000008E-2</v>
      </c>
      <c r="AA165" s="23">
        <v>7.3000000000000009E-2</v>
      </c>
      <c r="AB165" s="23">
        <v>7.400000000000001E-2</v>
      </c>
      <c r="AC165" s="23">
        <v>7.5000000000000011E-2</v>
      </c>
      <c r="AD165" s="23">
        <v>7.5999999999999998E-2</v>
      </c>
      <c r="AE165" s="23">
        <v>7.6999999999999999E-2</v>
      </c>
      <c r="AF165" s="23">
        <v>7.8E-2</v>
      </c>
      <c r="AG165" s="23">
        <v>7.9000000000000001E-2</v>
      </c>
      <c r="AH165" s="23">
        <v>0.08</v>
      </c>
      <c r="AI165" s="23">
        <v>8.1000000000000003E-2</v>
      </c>
      <c r="AJ165" s="23">
        <v>8.2000000000000003E-2</v>
      </c>
      <c r="AK165" s="23">
        <v>8.2000000000000003E-2</v>
      </c>
      <c r="AL165" s="23">
        <v>8.2000000000000003E-2</v>
      </c>
      <c r="AM165" s="23">
        <v>8.2000000000000003E-2</v>
      </c>
      <c r="AN165" s="23">
        <v>8.2000000000000003E-2</v>
      </c>
      <c r="AO165" s="23">
        <v>8.2000000000000003E-2</v>
      </c>
      <c r="AP165" s="23">
        <v>8.2000000000000003E-2</v>
      </c>
      <c r="AQ165" s="23">
        <v>8.2000000000000003E-2</v>
      </c>
      <c r="AR165" s="23">
        <v>8.2000000000000003E-2</v>
      </c>
      <c r="AS165" s="23">
        <v>8.2000000000000003E-2</v>
      </c>
      <c r="AT165" s="23">
        <v>8.2000000000000003E-2</v>
      </c>
      <c r="AU165" s="23">
        <v>8.2000000000000003E-2</v>
      </c>
      <c r="AV165" s="23">
        <v>8.2000000000000003E-2</v>
      </c>
      <c r="AW165" s="23">
        <v>8.2000000000000003E-2</v>
      </c>
      <c r="AX165" s="23">
        <v>8.2000000000000003E-2</v>
      </c>
      <c r="AY165" s="23">
        <v>8.2000000000000003E-2</v>
      </c>
      <c r="AZ165" s="23">
        <v>8.2000000000000003E-2</v>
      </c>
      <c r="BA165" s="23">
        <v>8.2000000000000003E-2</v>
      </c>
      <c r="BB165" s="23">
        <v>8.2000000000000003E-2</v>
      </c>
      <c r="BC165" s="23">
        <v>8.2000000000000003E-2</v>
      </c>
      <c r="BD165" s="23">
        <v>8.2000000000000003E-2</v>
      </c>
    </row>
    <row r="166" spans="1:56" x14ac:dyDescent="0.2">
      <c r="A166" s="22">
        <v>45</v>
      </c>
      <c r="B166" s="22">
        <v>46</v>
      </c>
      <c r="C166" s="22">
        <v>47</v>
      </c>
      <c r="D166" s="22">
        <v>48</v>
      </c>
      <c r="E166" s="22">
        <v>49</v>
      </c>
      <c r="F166" s="22">
        <v>50</v>
      </c>
      <c r="G166" s="22">
        <v>51</v>
      </c>
      <c r="H166" s="22">
        <v>52</v>
      </c>
      <c r="I166" s="22">
        <v>53</v>
      </c>
      <c r="J166" s="22">
        <v>54</v>
      </c>
      <c r="K166" s="22">
        <v>55</v>
      </c>
      <c r="L166" s="22">
        <v>56</v>
      </c>
      <c r="M166" s="22">
        <v>57</v>
      </c>
      <c r="N166" s="22">
        <v>58</v>
      </c>
      <c r="O166" s="22">
        <v>59</v>
      </c>
      <c r="P166" s="22">
        <v>60</v>
      </c>
      <c r="Q166" s="22">
        <v>61</v>
      </c>
      <c r="R166" s="22">
        <v>62</v>
      </c>
      <c r="S166" s="22">
        <v>63</v>
      </c>
      <c r="T166" s="22">
        <v>64</v>
      </c>
      <c r="U166" s="22">
        <v>65</v>
      </c>
      <c r="V166" s="22">
        <v>66</v>
      </c>
      <c r="W166" s="22">
        <v>67</v>
      </c>
      <c r="X166" s="22">
        <v>68</v>
      </c>
      <c r="Y166" s="22">
        <v>69</v>
      </c>
      <c r="Z166" s="22">
        <v>70</v>
      </c>
      <c r="AA166" s="22">
        <v>71</v>
      </c>
      <c r="AB166" s="22">
        <v>72</v>
      </c>
      <c r="AC166" s="22">
        <v>73</v>
      </c>
      <c r="AD166" s="22">
        <v>74</v>
      </c>
      <c r="AE166" s="22">
        <v>75</v>
      </c>
      <c r="AF166" s="22">
        <v>76</v>
      </c>
      <c r="AG166" s="22">
        <v>77</v>
      </c>
      <c r="AH166" s="22">
        <v>78</v>
      </c>
      <c r="AI166" s="22">
        <v>79</v>
      </c>
      <c r="AJ166" s="22">
        <v>80</v>
      </c>
      <c r="AK166" s="22">
        <v>80</v>
      </c>
      <c r="AL166" s="22">
        <v>80</v>
      </c>
      <c r="AM166" s="22">
        <v>80</v>
      </c>
      <c r="AN166" s="22">
        <v>80</v>
      </c>
      <c r="AO166" s="22">
        <v>80</v>
      </c>
      <c r="AP166" s="22">
        <v>80</v>
      </c>
      <c r="AQ166" s="22">
        <v>80</v>
      </c>
      <c r="AR166" s="22">
        <v>80</v>
      </c>
      <c r="AS166" s="22">
        <v>80</v>
      </c>
      <c r="AT166" s="22">
        <v>80</v>
      </c>
      <c r="AU166" s="22">
        <v>80</v>
      </c>
      <c r="AV166" s="22">
        <v>80</v>
      </c>
      <c r="AW166" s="22">
        <v>80</v>
      </c>
      <c r="AX166" s="22">
        <v>80</v>
      </c>
      <c r="AY166" s="22">
        <v>80</v>
      </c>
      <c r="AZ166" s="22">
        <v>80</v>
      </c>
      <c r="BA166" s="22">
        <v>80</v>
      </c>
      <c r="BB166" s="22">
        <v>80</v>
      </c>
      <c r="BC166" s="22">
        <v>80</v>
      </c>
      <c r="BD166" s="22">
        <v>80</v>
      </c>
    </row>
    <row r="167" spans="1:56" x14ac:dyDescent="0.2">
      <c r="A167" s="23">
        <v>2.5000000000000001E-3</v>
      </c>
      <c r="B167" s="23">
        <v>2.5000000000000001E-3</v>
      </c>
      <c r="C167" s="23">
        <v>2.5000000000000001E-3</v>
      </c>
      <c r="D167" s="23">
        <v>2.5000000000000001E-3</v>
      </c>
      <c r="E167" s="23">
        <v>2.5000000000000001E-3</v>
      </c>
      <c r="F167" s="23">
        <v>2.5000000000000001E-3</v>
      </c>
      <c r="G167" s="23">
        <v>2.5000000000000001E-3</v>
      </c>
      <c r="H167" s="23">
        <v>2.5000000000000001E-3</v>
      </c>
      <c r="I167" s="23">
        <v>2.5000000000000001E-3</v>
      </c>
      <c r="J167" s="23">
        <v>2.5000000000000001E-3</v>
      </c>
      <c r="K167" s="23">
        <v>3.0000000000000001E-3</v>
      </c>
      <c r="L167" s="23">
        <v>3.0000000000000001E-3</v>
      </c>
      <c r="M167" s="23">
        <v>3.0000000000000001E-3</v>
      </c>
      <c r="N167" s="23">
        <v>3.0000000000000001E-3</v>
      </c>
      <c r="O167" s="23">
        <v>3.0000000000000001E-3</v>
      </c>
      <c r="P167" s="23">
        <v>3.5000000000000001E-3</v>
      </c>
      <c r="Q167" s="23">
        <v>3.5000000000000001E-3</v>
      </c>
      <c r="R167" s="23">
        <v>3.5000000000000001E-3</v>
      </c>
      <c r="S167" s="23">
        <v>3.5000000000000001E-3</v>
      </c>
      <c r="T167" s="23">
        <v>3.5000000000000001E-3</v>
      </c>
      <c r="U167" s="23">
        <v>4.0000000000000001E-3</v>
      </c>
      <c r="V167" s="23">
        <v>4.0000000000000001E-3</v>
      </c>
      <c r="W167" s="23">
        <v>4.0000000000000001E-3</v>
      </c>
      <c r="X167" s="23">
        <v>4.0000000000000001E-3</v>
      </c>
      <c r="Y167" s="23">
        <v>4.0000000000000001E-3</v>
      </c>
      <c r="Z167" s="23">
        <v>4.4999999999999997E-3</v>
      </c>
      <c r="AA167" s="23">
        <v>4.4999999999999997E-3</v>
      </c>
      <c r="AB167" s="23">
        <v>4.4999999999999997E-3</v>
      </c>
      <c r="AC167" s="23">
        <v>4.4999999999999997E-3</v>
      </c>
      <c r="AD167" s="23">
        <v>4.4999999999999997E-3</v>
      </c>
      <c r="AE167" s="23">
        <v>5.0000000000000001E-3</v>
      </c>
      <c r="AF167" s="23">
        <v>5.0000000000000001E-3</v>
      </c>
      <c r="AG167" s="23">
        <v>5.0000000000000001E-3</v>
      </c>
      <c r="AH167" s="23">
        <v>5.0000000000000001E-3</v>
      </c>
      <c r="AI167" s="23">
        <v>5.0000000000000001E-3</v>
      </c>
      <c r="AJ167" s="23">
        <v>5.4999999999999997E-3</v>
      </c>
      <c r="AK167" s="23">
        <v>5.4999999999999997E-3</v>
      </c>
      <c r="AL167" s="23">
        <v>5.4999999999999997E-3</v>
      </c>
      <c r="AM167" s="23">
        <v>5.4999999999999997E-3</v>
      </c>
      <c r="AN167" s="23">
        <v>5.4999999999999997E-3</v>
      </c>
      <c r="AO167" s="23">
        <v>5.4999999999999997E-3</v>
      </c>
      <c r="AP167" s="23">
        <v>5.4999999999999997E-3</v>
      </c>
      <c r="AQ167" s="23">
        <v>5.4999999999999997E-3</v>
      </c>
      <c r="AR167" s="23">
        <v>5.4999999999999997E-3</v>
      </c>
      <c r="AS167" s="23">
        <v>5.4999999999999997E-3</v>
      </c>
      <c r="AT167" s="23">
        <v>5.4999999999999997E-3</v>
      </c>
      <c r="AU167" s="23">
        <v>5.4999999999999997E-3</v>
      </c>
      <c r="AV167" s="23">
        <v>5.4999999999999997E-3</v>
      </c>
      <c r="AW167" s="23">
        <v>5.4999999999999997E-3</v>
      </c>
      <c r="AX167" s="23">
        <v>5.4999999999999997E-3</v>
      </c>
      <c r="AY167" s="23">
        <v>5.4999999999999997E-3</v>
      </c>
      <c r="AZ167" s="23">
        <v>5.4999999999999997E-3</v>
      </c>
      <c r="BA167" s="23">
        <v>5.4999999999999997E-3</v>
      </c>
      <c r="BB167" s="23">
        <v>5.4999999999999997E-3</v>
      </c>
      <c r="BC167" s="23">
        <v>5.4999999999999997E-3</v>
      </c>
      <c r="BD167" s="23">
        <v>5.4999999999999997E-3</v>
      </c>
    </row>
    <row r="168" spans="1:56" s="28" customFormat="1" x14ac:dyDescent="0.2">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row>
    <row r="169" spans="1:56" s="24" customFormat="1" x14ac:dyDescent="0.2">
      <c r="A169" s="24" t="s">
        <v>499</v>
      </c>
    </row>
    <row r="170" spans="1:56" x14ac:dyDescent="0.2">
      <c r="A170" s="22">
        <v>45</v>
      </c>
      <c r="B170" s="22">
        <v>46</v>
      </c>
      <c r="C170" s="22">
        <v>47</v>
      </c>
      <c r="D170" s="22">
        <v>48</v>
      </c>
      <c r="E170" s="22">
        <v>49</v>
      </c>
      <c r="F170" s="22">
        <v>50</v>
      </c>
      <c r="G170" s="22">
        <v>51</v>
      </c>
      <c r="H170" s="22">
        <v>52</v>
      </c>
      <c r="I170" s="22">
        <v>53</v>
      </c>
      <c r="J170" s="22">
        <v>54</v>
      </c>
      <c r="K170" s="22">
        <v>55</v>
      </c>
      <c r="L170" s="22">
        <v>56</v>
      </c>
      <c r="M170" s="22">
        <v>57</v>
      </c>
      <c r="N170" s="22">
        <v>58</v>
      </c>
      <c r="O170" s="22">
        <v>59</v>
      </c>
      <c r="P170" s="22">
        <v>60</v>
      </c>
      <c r="Q170" s="22">
        <v>61</v>
      </c>
      <c r="R170" s="22">
        <v>62</v>
      </c>
      <c r="S170" s="22">
        <v>63</v>
      </c>
      <c r="T170" s="22">
        <v>64</v>
      </c>
      <c r="U170" s="22">
        <v>65</v>
      </c>
      <c r="V170" s="22">
        <v>66</v>
      </c>
      <c r="W170" s="22">
        <v>67</v>
      </c>
      <c r="X170" s="22">
        <v>68</v>
      </c>
      <c r="Y170" s="22">
        <v>69</v>
      </c>
      <c r="Z170" s="22">
        <v>70</v>
      </c>
      <c r="AA170" s="22">
        <v>71</v>
      </c>
      <c r="AB170" s="22">
        <v>72</v>
      </c>
      <c r="AC170" s="22">
        <v>73</v>
      </c>
      <c r="AD170" s="22">
        <v>74</v>
      </c>
      <c r="AE170" s="22">
        <v>75</v>
      </c>
      <c r="AF170" s="22">
        <v>76</v>
      </c>
      <c r="AG170" s="22">
        <v>77</v>
      </c>
      <c r="AH170" s="22">
        <v>78</v>
      </c>
      <c r="AI170" s="22">
        <v>79</v>
      </c>
      <c r="AJ170" s="22">
        <v>80</v>
      </c>
      <c r="AK170" s="22">
        <v>81</v>
      </c>
      <c r="AL170" s="22">
        <v>82</v>
      </c>
      <c r="AM170" s="22">
        <v>83</v>
      </c>
      <c r="AN170" s="22">
        <v>84</v>
      </c>
      <c r="AO170" s="22">
        <v>85</v>
      </c>
      <c r="AP170" s="22">
        <v>86</v>
      </c>
      <c r="AQ170" s="22">
        <v>87</v>
      </c>
      <c r="AR170" s="22">
        <v>88</v>
      </c>
      <c r="AS170" s="22">
        <v>89</v>
      </c>
      <c r="AT170" s="22">
        <v>90</v>
      </c>
      <c r="AU170" s="22">
        <v>91</v>
      </c>
      <c r="AV170" s="22">
        <v>92</v>
      </c>
      <c r="AW170" s="22">
        <v>93</v>
      </c>
      <c r="AX170" s="22">
        <v>94</v>
      </c>
      <c r="AY170" s="22">
        <v>95</v>
      </c>
      <c r="AZ170" s="22">
        <v>96</v>
      </c>
      <c r="BA170" s="22">
        <v>97</v>
      </c>
      <c r="BB170" s="22">
        <v>98</v>
      </c>
      <c r="BC170" s="22">
        <v>99</v>
      </c>
      <c r="BD170" s="22">
        <v>100</v>
      </c>
    </row>
    <row r="171" spans="1:56" s="18" customFormat="1" x14ac:dyDescent="0.2">
      <c r="A171" s="23">
        <v>3.9E-2</v>
      </c>
      <c r="B171" s="23">
        <v>3.9E-2</v>
      </c>
      <c r="C171" s="23">
        <v>3.9E-2</v>
      </c>
      <c r="D171" s="23">
        <v>3.9E-2</v>
      </c>
      <c r="E171" s="23">
        <v>3.9E-2</v>
      </c>
      <c r="F171" s="23">
        <v>3.9E-2</v>
      </c>
      <c r="G171" s="23">
        <v>0.04</v>
      </c>
      <c r="H171" s="23">
        <v>4.0999999999999995E-2</v>
      </c>
      <c r="I171" s="23">
        <v>4.1999999999999996E-2</v>
      </c>
      <c r="J171" s="23">
        <v>4.2999999999999997E-2</v>
      </c>
      <c r="K171" s="23">
        <v>4.3999999999999997E-2</v>
      </c>
      <c r="L171" s="23">
        <v>4.4999999999999998E-2</v>
      </c>
      <c r="M171" s="23">
        <v>4.5999999999999999E-2</v>
      </c>
      <c r="N171" s="23">
        <v>4.7E-2</v>
      </c>
      <c r="O171" s="23">
        <v>4.7999999999999994E-2</v>
      </c>
      <c r="P171" s="23">
        <v>4.8999999999999995E-2</v>
      </c>
      <c r="Q171" s="23">
        <v>4.9999999999999996E-2</v>
      </c>
      <c r="R171" s="23">
        <v>5.0999999999999997E-2</v>
      </c>
      <c r="S171" s="23">
        <v>5.1999999999999998E-2</v>
      </c>
      <c r="T171" s="23">
        <v>5.2999999999999999E-2</v>
      </c>
      <c r="U171" s="23">
        <v>5.3999999999999999E-2</v>
      </c>
      <c r="V171" s="23">
        <v>5.5E-2</v>
      </c>
      <c r="W171" s="23">
        <v>5.5999999999999994E-2</v>
      </c>
      <c r="X171" s="23">
        <v>5.6999999999999995E-2</v>
      </c>
      <c r="Y171" s="23">
        <v>5.7999999999999996E-2</v>
      </c>
      <c r="Z171" s="23">
        <v>5.8999999999999997E-2</v>
      </c>
      <c r="AA171" s="23">
        <v>0.06</v>
      </c>
      <c r="AB171" s="23">
        <v>6.0999999999999999E-2</v>
      </c>
      <c r="AC171" s="23">
        <v>6.2E-2</v>
      </c>
      <c r="AD171" s="23">
        <v>6.3E-2</v>
      </c>
      <c r="AE171" s="23">
        <v>6.4000000000000001E-2</v>
      </c>
      <c r="AF171" s="23">
        <v>6.5000000000000002E-2</v>
      </c>
      <c r="AG171" s="23">
        <v>6.6000000000000003E-2</v>
      </c>
      <c r="AH171" s="23">
        <v>6.7000000000000004E-2</v>
      </c>
      <c r="AI171" s="23">
        <v>6.8000000000000005E-2</v>
      </c>
      <c r="AJ171" s="23">
        <v>6.9000000000000006E-2</v>
      </c>
      <c r="AK171" s="23">
        <v>6.9000000000000006E-2</v>
      </c>
      <c r="AL171" s="23">
        <v>6.9000000000000006E-2</v>
      </c>
      <c r="AM171" s="23">
        <v>6.9000000000000006E-2</v>
      </c>
      <c r="AN171" s="23">
        <v>6.9000000000000006E-2</v>
      </c>
      <c r="AO171" s="23">
        <v>6.9000000000000006E-2</v>
      </c>
      <c r="AP171" s="23">
        <v>6.9000000000000006E-2</v>
      </c>
      <c r="AQ171" s="23">
        <v>6.9000000000000006E-2</v>
      </c>
      <c r="AR171" s="23">
        <v>6.9000000000000006E-2</v>
      </c>
      <c r="AS171" s="23">
        <v>6.9000000000000006E-2</v>
      </c>
      <c r="AT171" s="23">
        <v>6.9000000000000006E-2</v>
      </c>
      <c r="AU171" s="23">
        <v>6.9000000000000006E-2</v>
      </c>
      <c r="AV171" s="23">
        <v>6.9000000000000006E-2</v>
      </c>
      <c r="AW171" s="23">
        <v>6.9000000000000006E-2</v>
      </c>
      <c r="AX171" s="23">
        <v>6.9000000000000006E-2</v>
      </c>
      <c r="AY171" s="23">
        <v>6.9000000000000006E-2</v>
      </c>
      <c r="AZ171" s="23">
        <v>6.9000000000000006E-2</v>
      </c>
      <c r="BA171" s="23">
        <v>6.9000000000000006E-2</v>
      </c>
      <c r="BB171" s="23">
        <v>6.9000000000000006E-2</v>
      </c>
      <c r="BC171" s="23">
        <v>6.9000000000000006E-2</v>
      </c>
      <c r="BD171" s="23">
        <v>6.9000000000000006E-2</v>
      </c>
    </row>
    <row r="172" spans="1:56" x14ac:dyDescent="0.2">
      <c r="A172" s="22">
        <v>45</v>
      </c>
      <c r="B172" s="22">
        <v>46</v>
      </c>
      <c r="C172" s="22">
        <v>47</v>
      </c>
      <c r="D172" s="22">
        <v>48</v>
      </c>
      <c r="E172" s="22">
        <v>49</v>
      </c>
      <c r="F172" s="22">
        <v>50</v>
      </c>
      <c r="G172" s="22">
        <v>51</v>
      </c>
      <c r="H172" s="22">
        <v>52</v>
      </c>
      <c r="I172" s="22">
        <v>53</v>
      </c>
      <c r="J172" s="22">
        <v>54</v>
      </c>
      <c r="K172" s="22">
        <v>55</v>
      </c>
      <c r="L172" s="22">
        <v>56</v>
      </c>
      <c r="M172" s="22">
        <v>57</v>
      </c>
      <c r="N172" s="22">
        <v>58</v>
      </c>
      <c r="O172" s="22">
        <v>59</v>
      </c>
      <c r="P172" s="22">
        <v>60</v>
      </c>
      <c r="Q172" s="22">
        <v>61</v>
      </c>
      <c r="R172" s="22">
        <v>62</v>
      </c>
      <c r="S172" s="22">
        <v>63</v>
      </c>
      <c r="T172" s="22">
        <v>64</v>
      </c>
      <c r="U172" s="22">
        <v>65</v>
      </c>
      <c r="V172" s="22">
        <v>66</v>
      </c>
      <c r="W172" s="22">
        <v>67</v>
      </c>
      <c r="X172" s="22">
        <v>68</v>
      </c>
      <c r="Y172" s="22">
        <v>69</v>
      </c>
      <c r="Z172" s="22">
        <v>70</v>
      </c>
      <c r="AA172" s="22">
        <v>71</v>
      </c>
      <c r="AB172" s="22">
        <v>72</v>
      </c>
      <c r="AC172" s="22">
        <v>73</v>
      </c>
      <c r="AD172" s="22">
        <v>74</v>
      </c>
      <c r="AE172" s="22">
        <v>75</v>
      </c>
      <c r="AF172" s="22">
        <v>76</v>
      </c>
      <c r="AG172" s="22">
        <v>77</v>
      </c>
      <c r="AH172" s="22">
        <v>78</v>
      </c>
      <c r="AI172" s="22">
        <v>79</v>
      </c>
      <c r="AJ172" s="22">
        <v>80</v>
      </c>
      <c r="AK172" s="22">
        <v>80</v>
      </c>
      <c r="AL172" s="22">
        <v>80</v>
      </c>
      <c r="AM172" s="22">
        <v>80</v>
      </c>
      <c r="AN172" s="22">
        <v>80</v>
      </c>
      <c r="AO172" s="22">
        <v>80</v>
      </c>
      <c r="AP172" s="22">
        <v>80</v>
      </c>
      <c r="AQ172" s="22">
        <v>80</v>
      </c>
      <c r="AR172" s="22">
        <v>80</v>
      </c>
      <c r="AS172" s="22">
        <v>80</v>
      </c>
      <c r="AT172" s="22">
        <v>80</v>
      </c>
      <c r="AU172" s="22">
        <v>80</v>
      </c>
      <c r="AV172" s="22">
        <v>80</v>
      </c>
      <c r="AW172" s="22">
        <v>80</v>
      </c>
      <c r="AX172" s="22">
        <v>80</v>
      </c>
      <c r="AY172" s="22">
        <v>80</v>
      </c>
      <c r="AZ172" s="22">
        <v>80</v>
      </c>
      <c r="BA172" s="22">
        <v>80</v>
      </c>
      <c r="BB172" s="22">
        <v>80</v>
      </c>
      <c r="BC172" s="22">
        <v>80</v>
      </c>
      <c r="BD172" s="22">
        <v>80</v>
      </c>
    </row>
    <row r="173" spans="1:56" x14ac:dyDescent="0.2">
      <c r="A173" s="23">
        <v>2.5000000000000001E-3</v>
      </c>
      <c r="B173" s="23">
        <v>2.5000000000000001E-3</v>
      </c>
      <c r="C173" s="23">
        <v>2.5000000000000001E-3</v>
      </c>
      <c r="D173" s="23">
        <v>2.5000000000000001E-3</v>
      </c>
      <c r="E173" s="23">
        <v>2.5000000000000001E-3</v>
      </c>
      <c r="F173" s="23">
        <v>2.5000000000000001E-3</v>
      </c>
      <c r="G173" s="23">
        <v>2.5000000000000001E-3</v>
      </c>
      <c r="H173" s="23">
        <v>2.5000000000000001E-3</v>
      </c>
      <c r="I173" s="23">
        <v>2.5000000000000001E-3</v>
      </c>
      <c r="J173" s="23">
        <v>2.5000000000000001E-3</v>
      </c>
      <c r="K173" s="23">
        <v>3.0000000000000001E-3</v>
      </c>
      <c r="L173" s="23">
        <v>3.0000000000000001E-3</v>
      </c>
      <c r="M173" s="23">
        <v>3.0000000000000001E-3</v>
      </c>
      <c r="N173" s="23">
        <v>3.0000000000000001E-3</v>
      </c>
      <c r="O173" s="23">
        <v>3.0000000000000001E-3</v>
      </c>
      <c r="P173" s="23">
        <v>3.5000000000000001E-3</v>
      </c>
      <c r="Q173" s="23">
        <v>3.5000000000000001E-3</v>
      </c>
      <c r="R173" s="23">
        <v>3.5000000000000001E-3</v>
      </c>
      <c r="S173" s="23">
        <v>3.5000000000000001E-3</v>
      </c>
      <c r="T173" s="23">
        <v>3.5000000000000001E-3</v>
      </c>
      <c r="U173" s="23">
        <v>4.0000000000000001E-3</v>
      </c>
      <c r="V173" s="23">
        <v>4.0000000000000001E-3</v>
      </c>
      <c r="W173" s="23">
        <v>4.0000000000000001E-3</v>
      </c>
      <c r="X173" s="23">
        <v>4.0000000000000001E-3</v>
      </c>
      <c r="Y173" s="23">
        <v>4.0000000000000001E-3</v>
      </c>
      <c r="Z173" s="23">
        <v>4.4999999999999997E-3</v>
      </c>
      <c r="AA173" s="23">
        <v>4.4999999999999997E-3</v>
      </c>
      <c r="AB173" s="23">
        <v>4.4999999999999997E-3</v>
      </c>
      <c r="AC173" s="23">
        <v>4.4999999999999997E-3</v>
      </c>
      <c r="AD173" s="23">
        <v>4.4999999999999997E-3</v>
      </c>
      <c r="AE173" s="23">
        <v>5.0000000000000001E-3</v>
      </c>
      <c r="AF173" s="23">
        <v>5.0000000000000001E-3</v>
      </c>
      <c r="AG173" s="23">
        <v>5.0000000000000001E-3</v>
      </c>
      <c r="AH173" s="23">
        <v>5.0000000000000001E-3</v>
      </c>
      <c r="AI173" s="23">
        <v>5.0000000000000001E-3</v>
      </c>
      <c r="AJ173" s="23">
        <v>5.4999999999999997E-3</v>
      </c>
      <c r="AK173" s="23">
        <v>5.4999999999999997E-3</v>
      </c>
      <c r="AL173" s="23">
        <v>5.4999999999999997E-3</v>
      </c>
      <c r="AM173" s="23">
        <v>5.4999999999999997E-3</v>
      </c>
      <c r="AN173" s="23">
        <v>5.4999999999999997E-3</v>
      </c>
      <c r="AO173" s="23">
        <v>5.4999999999999997E-3</v>
      </c>
      <c r="AP173" s="23">
        <v>5.4999999999999997E-3</v>
      </c>
      <c r="AQ173" s="23">
        <v>5.4999999999999997E-3</v>
      </c>
      <c r="AR173" s="23">
        <v>5.4999999999999997E-3</v>
      </c>
      <c r="AS173" s="23">
        <v>5.4999999999999997E-3</v>
      </c>
      <c r="AT173" s="23">
        <v>5.4999999999999997E-3</v>
      </c>
      <c r="AU173" s="23">
        <v>5.4999999999999997E-3</v>
      </c>
      <c r="AV173" s="23">
        <v>5.4999999999999997E-3</v>
      </c>
      <c r="AW173" s="23">
        <v>5.4999999999999997E-3</v>
      </c>
      <c r="AX173" s="23">
        <v>5.4999999999999997E-3</v>
      </c>
      <c r="AY173" s="23">
        <v>5.4999999999999997E-3</v>
      </c>
      <c r="AZ173" s="23">
        <v>5.4999999999999997E-3</v>
      </c>
      <c r="BA173" s="23">
        <v>5.4999999999999997E-3</v>
      </c>
      <c r="BB173" s="23">
        <v>5.4999999999999997E-3</v>
      </c>
      <c r="BC173" s="23">
        <v>5.4999999999999997E-3</v>
      </c>
      <c r="BD173" s="23">
        <v>5.4999999999999997E-3</v>
      </c>
    </row>
    <row r="174" spans="1:56" s="28" customFormat="1" x14ac:dyDescent="0.2"/>
    <row r="175" spans="1:56" s="24" customFormat="1" x14ac:dyDescent="0.2">
      <c r="A175" s="24" t="s">
        <v>500</v>
      </c>
    </row>
    <row r="176" spans="1:56" x14ac:dyDescent="0.2">
      <c r="A176" s="22">
        <v>45</v>
      </c>
      <c r="B176" s="22">
        <v>46</v>
      </c>
      <c r="C176" s="22">
        <v>47</v>
      </c>
      <c r="D176" s="22">
        <v>48</v>
      </c>
      <c r="E176" s="22">
        <v>49</v>
      </c>
      <c r="F176" s="22">
        <v>50</v>
      </c>
      <c r="G176" s="22">
        <v>51</v>
      </c>
      <c r="H176" s="22">
        <v>52</v>
      </c>
      <c r="I176" s="22">
        <v>53</v>
      </c>
      <c r="J176" s="22">
        <v>54</v>
      </c>
      <c r="K176" s="22">
        <v>55</v>
      </c>
      <c r="L176" s="22">
        <v>56</v>
      </c>
      <c r="M176" s="22">
        <v>57</v>
      </c>
      <c r="N176" s="22">
        <v>58</v>
      </c>
      <c r="O176" s="22">
        <v>59</v>
      </c>
      <c r="P176" s="22">
        <v>60</v>
      </c>
      <c r="Q176" s="22">
        <v>61</v>
      </c>
      <c r="R176" s="22">
        <v>62</v>
      </c>
      <c r="S176" s="22">
        <v>63</v>
      </c>
      <c r="T176" s="22">
        <v>64</v>
      </c>
      <c r="U176" s="22">
        <v>65</v>
      </c>
      <c r="V176" s="22">
        <v>66</v>
      </c>
      <c r="W176" s="22">
        <v>67</v>
      </c>
      <c r="X176" s="22">
        <v>68</v>
      </c>
      <c r="Y176" s="22">
        <v>69</v>
      </c>
      <c r="Z176" s="22">
        <v>70</v>
      </c>
      <c r="AA176" s="22">
        <v>71</v>
      </c>
      <c r="AB176" s="22">
        <v>72</v>
      </c>
      <c r="AC176" s="22">
        <v>73</v>
      </c>
      <c r="AD176" s="22">
        <v>74</v>
      </c>
      <c r="AE176" s="22">
        <v>75</v>
      </c>
      <c r="AF176" s="22">
        <v>76</v>
      </c>
      <c r="AG176" s="22">
        <v>77</v>
      </c>
      <c r="AH176" s="22">
        <v>78</v>
      </c>
      <c r="AI176" s="22">
        <v>79</v>
      </c>
      <c r="AJ176" s="22">
        <v>80</v>
      </c>
      <c r="AK176" s="22">
        <v>81</v>
      </c>
      <c r="AL176" s="22">
        <v>82</v>
      </c>
      <c r="AM176" s="22">
        <v>83</v>
      </c>
      <c r="AN176" s="22">
        <v>84</v>
      </c>
      <c r="AO176" s="22">
        <v>85</v>
      </c>
      <c r="AP176" s="22">
        <v>86</v>
      </c>
      <c r="AQ176" s="22">
        <v>87</v>
      </c>
      <c r="AR176" s="22">
        <v>88</v>
      </c>
      <c r="AS176" s="22">
        <v>89</v>
      </c>
      <c r="AT176" s="22">
        <v>90</v>
      </c>
      <c r="AU176" s="22">
        <v>91</v>
      </c>
      <c r="AV176" s="22">
        <v>92</v>
      </c>
      <c r="AW176" s="22">
        <v>93</v>
      </c>
      <c r="AX176" s="22">
        <v>94</v>
      </c>
      <c r="AY176" s="22">
        <v>95</v>
      </c>
      <c r="AZ176" s="22">
        <v>96</v>
      </c>
      <c r="BA176" s="22">
        <v>97</v>
      </c>
      <c r="BB176" s="22">
        <v>98</v>
      </c>
      <c r="BC176" s="22">
        <v>99</v>
      </c>
      <c r="BD176" s="22">
        <v>100</v>
      </c>
    </row>
    <row r="177" spans="1:56" s="18" customFormat="1" x14ac:dyDescent="0.2">
      <c r="A177" s="23">
        <v>5.1999999999999998E-2</v>
      </c>
      <c r="B177" s="23">
        <v>5.1999999999999998E-2</v>
      </c>
      <c r="C177" s="23">
        <v>5.1999999999999998E-2</v>
      </c>
      <c r="D177" s="23">
        <v>5.1999999999999998E-2</v>
      </c>
      <c r="E177" s="23">
        <v>5.1999999999999998E-2</v>
      </c>
      <c r="F177" s="23">
        <v>5.1999999999999998E-2</v>
      </c>
      <c r="G177" s="23">
        <v>5.2999999999999999E-2</v>
      </c>
      <c r="H177" s="23">
        <v>5.3999999999999999E-2</v>
      </c>
      <c r="I177" s="23">
        <v>5.5E-2</v>
      </c>
      <c r="J177" s="23">
        <v>5.6000000000000001E-2</v>
      </c>
      <c r="K177" s="23">
        <v>5.7000000000000002E-2</v>
      </c>
      <c r="L177" s="23">
        <v>5.8000000000000003E-2</v>
      </c>
      <c r="M177" s="23">
        <v>5.8999999999999997E-2</v>
      </c>
      <c r="N177" s="23">
        <v>0.06</v>
      </c>
      <c r="O177" s="23">
        <v>6.0999999999999999E-2</v>
      </c>
      <c r="P177" s="23">
        <v>6.2E-2</v>
      </c>
      <c r="Q177" s="23">
        <v>6.3E-2</v>
      </c>
      <c r="R177" s="23">
        <v>6.4000000000000001E-2</v>
      </c>
      <c r="S177" s="23">
        <v>6.5000000000000002E-2</v>
      </c>
      <c r="T177" s="23">
        <v>6.6000000000000003E-2</v>
      </c>
      <c r="U177" s="23">
        <v>6.7000000000000004E-2</v>
      </c>
      <c r="V177" s="23">
        <v>6.8000000000000005E-2</v>
      </c>
      <c r="W177" s="23">
        <v>6.9000000000000006E-2</v>
      </c>
      <c r="X177" s="23">
        <v>7.0000000000000007E-2</v>
      </c>
      <c r="Y177" s="23">
        <v>7.0999999999999994E-2</v>
      </c>
      <c r="Z177" s="23">
        <v>7.1999999999999995E-2</v>
      </c>
      <c r="AA177" s="23">
        <v>7.2999999999999995E-2</v>
      </c>
      <c r="AB177" s="23">
        <v>7.3999999999999996E-2</v>
      </c>
      <c r="AC177" s="23">
        <v>7.4999999999999997E-2</v>
      </c>
      <c r="AD177" s="23">
        <v>7.5999999999999998E-2</v>
      </c>
      <c r="AE177" s="23">
        <v>7.6999999999999999E-2</v>
      </c>
      <c r="AF177" s="23">
        <v>7.8E-2</v>
      </c>
      <c r="AG177" s="23">
        <v>7.9000000000000001E-2</v>
      </c>
      <c r="AH177" s="23">
        <v>0.08</v>
      </c>
      <c r="AI177" s="23">
        <v>8.1000000000000003E-2</v>
      </c>
      <c r="AJ177" s="23">
        <v>8.2000000000000003E-2</v>
      </c>
      <c r="AK177" s="23">
        <v>8.2000000000000003E-2</v>
      </c>
      <c r="AL177" s="23">
        <v>8.2000000000000003E-2</v>
      </c>
      <c r="AM177" s="23">
        <v>8.2000000000000003E-2</v>
      </c>
      <c r="AN177" s="23">
        <v>8.2000000000000003E-2</v>
      </c>
      <c r="AO177" s="23">
        <v>8.2000000000000003E-2</v>
      </c>
      <c r="AP177" s="23">
        <v>8.2000000000000003E-2</v>
      </c>
      <c r="AQ177" s="23">
        <v>8.2000000000000003E-2</v>
      </c>
      <c r="AR177" s="23">
        <v>8.2000000000000003E-2</v>
      </c>
      <c r="AS177" s="23">
        <v>8.2000000000000003E-2</v>
      </c>
      <c r="AT177" s="23">
        <v>8.2000000000000003E-2</v>
      </c>
      <c r="AU177" s="23">
        <v>8.2000000000000003E-2</v>
      </c>
      <c r="AV177" s="23">
        <v>8.2000000000000003E-2</v>
      </c>
      <c r="AW177" s="23">
        <v>8.2000000000000003E-2</v>
      </c>
      <c r="AX177" s="23">
        <v>8.2000000000000003E-2</v>
      </c>
      <c r="AY177" s="23">
        <v>8.2000000000000003E-2</v>
      </c>
      <c r="AZ177" s="23">
        <v>8.2000000000000003E-2</v>
      </c>
      <c r="BA177" s="23">
        <v>8.2000000000000003E-2</v>
      </c>
      <c r="BB177" s="23">
        <v>8.2000000000000003E-2</v>
      </c>
      <c r="BC177" s="23">
        <v>8.2000000000000003E-2</v>
      </c>
      <c r="BD177" s="23">
        <v>8.2000000000000003E-2</v>
      </c>
    </row>
    <row r="178" spans="1:56" x14ac:dyDescent="0.2">
      <c r="A178" s="22">
        <v>45</v>
      </c>
      <c r="B178" s="22">
        <v>46</v>
      </c>
      <c r="C178" s="22">
        <v>47</v>
      </c>
      <c r="D178" s="22">
        <v>48</v>
      </c>
      <c r="E178" s="22">
        <v>49</v>
      </c>
      <c r="F178" s="22">
        <v>50</v>
      </c>
      <c r="G178" s="22">
        <v>51</v>
      </c>
      <c r="H178" s="22">
        <v>52</v>
      </c>
      <c r="I178" s="22">
        <v>53</v>
      </c>
      <c r="J178" s="22">
        <v>54</v>
      </c>
      <c r="K178" s="22">
        <v>55</v>
      </c>
      <c r="L178" s="22">
        <v>56</v>
      </c>
      <c r="M178" s="22">
        <v>57</v>
      </c>
      <c r="N178" s="22">
        <v>58</v>
      </c>
      <c r="O178" s="22">
        <v>59</v>
      </c>
      <c r="P178" s="22">
        <v>60</v>
      </c>
      <c r="Q178" s="22">
        <v>61</v>
      </c>
      <c r="R178" s="22">
        <v>62</v>
      </c>
      <c r="S178" s="22">
        <v>63</v>
      </c>
      <c r="T178" s="22">
        <v>64</v>
      </c>
      <c r="U178" s="22">
        <v>65</v>
      </c>
      <c r="V178" s="22">
        <v>66</v>
      </c>
      <c r="W178" s="22">
        <v>67</v>
      </c>
      <c r="X178" s="22">
        <v>68</v>
      </c>
      <c r="Y178" s="22">
        <v>69</v>
      </c>
      <c r="Z178" s="22">
        <v>70</v>
      </c>
      <c r="AA178" s="22">
        <v>71</v>
      </c>
      <c r="AB178" s="22">
        <v>72</v>
      </c>
      <c r="AC178" s="22">
        <v>73</v>
      </c>
      <c r="AD178" s="22">
        <v>74</v>
      </c>
      <c r="AE178" s="22">
        <v>75</v>
      </c>
      <c r="AF178" s="22">
        <v>76</v>
      </c>
      <c r="AG178" s="22">
        <v>77</v>
      </c>
      <c r="AH178" s="22">
        <v>78</v>
      </c>
      <c r="AI178" s="22">
        <v>79</v>
      </c>
      <c r="AJ178" s="22">
        <v>80</v>
      </c>
      <c r="AK178" s="22">
        <v>80</v>
      </c>
      <c r="AL178" s="22">
        <v>80</v>
      </c>
      <c r="AM178" s="22">
        <v>80</v>
      </c>
      <c r="AN178" s="22">
        <v>80</v>
      </c>
      <c r="AO178" s="22">
        <v>80</v>
      </c>
      <c r="AP178" s="22">
        <v>80</v>
      </c>
      <c r="AQ178" s="22">
        <v>80</v>
      </c>
      <c r="AR178" s="22">
        <v>80</v>
      </c>
      <c r="AS178" s="22">
        <v>80</v>
      </c>
      <c r="AT178" s="22">
        <v>80</v>
      </c>
      <c r="AU178" s="22">
        <v>80</v>
      </c>
      <c r="AV178" s="22">
        <v>80</v>
      </c>
      <c r="AW178" s="22">
        <v>80</v>
      </c>
      <c r="AX178" s="22">
        <v>80</v>
      </c>
      <c r="AY178" s="22">
        <v>80</v>
      </c>
      <c r="AZ178" s="22">
        <v>80</v>
      </c>
      <c r="BA178" s="22">
        <v>80</v>
      </c>
      <c r="BB178" s="22">
        <v>80</v>
      </c>
      <c r="BC178" s="22">
        <v>80</v>
      </c>
      <c r="BD178" s="22">
        <v>80</v>
      </c>
    </row>
    <row r="179" spans="1:56" x14ac:dyDescent="0.2">
      <c r="A179" s="23">
        <v>2.5000000000000001E-3</v>
      </c>
      <c r="B179" s="23">
        <v>2.5000000000000001E-3</v>
      </c>
      <c r="C179" s="23">
        <v>2.5000000000000001E-3</v>
      </c>
      <c r="D179" s="23">
        <v>2.5000000000000001E-3</v>
      </c>
      <c r="E179" s="23">
        <v>2.5000000000000001E-3</v>
      </c>
      <c r="F179" s="23">
        <v>2.5000000000000001E-3</v>
      </c>
      <c r="G179" s="23">
        <v>2.5000000000000001E-3</v>
      </c>
      <c r="H179" s="23">
        <v>2.5000000000000001E-3</v>
      </c>
      <c r="I179" s="23">
        <v>2.5000000000000001E-3</v>
      </c>
      <c r="J179" s="23">
        <v>2.5000000000000001E-3</v>
      </c>
      <c r="K179" s="23">
        <v>3.0000000000000001E-3</v>
      </c>
      <c r="L179" s="23">
        <v>3.0000000000000001E-3</v>
      </c>
      <c r="M179" s="23">
        <v>3.0000000000000001E-3</v>
      </c>
      <c r="N179" s="23">
        <v>3.0000000000000001E-3</v>
      </c>
      <c r="O179" s="23">
        <v>3.0000000000000001E-3</v>
      </c>
      <c r="P179" s="23">
        <v>3.5000000000000001E-3</v>
      </c>
      <c r="Q179" s="23">
        <v>3.5000000000000001E-3</v>
      </c>
      <c r="R179" s="23">
        <v>3.5000000000000001E-3</v>
      </c>
      <c r="S179" s="23">
        <v>3.5000000000000001E-3</v>
      </c>
      <c r="T179" s="23">
        <v>3.5000000000000001E-3</v>
      </c>
      <c r="U179" s="23">
        <v>4.0000000000000001E-3</v>
      </c>
      <c r="V179" s="23">
        <v>4.0000000000000001E-3</v>
      </c>
      <c r="W179" s="23">
        <v>4.0000000000000001E-3</v>
      </c>
      <c r="X179" s="23">
        <v>4.0000000000000001E-3</v>
      </c>
      <c r="Y179" s="23">
        <v>4.0000000000000001E-3</v>
      </c>
      <c r="Z179" s="23">
        <v>4.4999999999999997E-3</v>
      </c>
      <c r="AA179" s="23">
        <v>4.4999999999999997E-3</v>
      </c>
      <c r="AB179" s="23">
        <v>4.4999999999999997E-3</v>
      </c>
      <c r="AC179" s="23">
        <v>4.4999999999999997E-3</v>
      </c>
      <c r="AD179" s="23">
        <v>4.4999999999999997E-3</v>
      </c>
      <c r="AE179" s="23">
        <v>5.0000000000000001E-3</v>
      </c>
      <c r="AF179" s="23">
        <v>5.0000000000000001E-3</v>
      </c>
      <c r="AG179" s="23">
        <v>5.0000000000000001E-3</v>
      </c>
      <c r="AH179" s="23">
        <v>5.0000000000000001E-3</v>
      </c>
      <c r="AI179" s="23">
        <v>5.0000000000000001E-3</v>
      </c>
      <c r="AJ179" s="23">
        <v>5.4999999999999997E-3</v>
      </c>
      <c r="AK179" s="23">
        <v>5.4999999999999997E-3</v>
      </c>
      <c r="AL179" s="23">
        <v>5.4999999999999997E-3</v>
      </c>
      <c r="AM179" s="23">
        <v>5.4999999999999997E-3</v>
      </c>
      <c r="AN179" s="23">
        <v>5.4999999999999997E-3</v>
      </c>
      <c r="AO179" s="23">
        <v>5.4999999999999997E-3</v>
      </c>
      <c r="AP179" s="23">
        <v>5.4999999999999997E-3</v>
      </c>
      <c r="AQ179" s="23">
        <v>5.4999999999999997E-3</v>
      </c>
      <c r="AR179" s="23">
        <v>5.4999999999999997E-3</v>
      </c>
      <c r="AS179" s="23">
        <v>5.4999999999999997E-3</v>
      </c>
      <c r="AT179" s="23">
        <v>5.4999999999999997E-3</v>
      </c>
      <c r="AU179" s="23">
        <v>5.4999999999999997E-3</v>
      </c>
      <c r="AV179" s="23">
        <v>5.4999999999999997E-3</v>
      </c>
      <c r="AW179" s="23">
        <v>5.4999999999999997E-3</v>
      </c>
      <c r="AX179" s="23">
        <v>5.4999999999999997E-3</v>
      </c>
      <c r="AY179" s="23">
        <v>5.4999999999999997E-3</v>
      </c>
      <c r="AZ179" s="23">
        <v>5.4999999999999997E-3</v>
      </c>
      <c r="BA179" s="23">
        <v>5.4999999999999997E-3</v>
      </c>
      <c r="BB179" s="23">
        <v>5.4999999999999997E-3</v>
      </c>
      <c r="BC179" s="23">
        <v>5.4999999999999997E-3</v>
      </c>
      <c r="BD179" s="23">
        <v>5.4999999999999997E-3</v>
      </c>
    </row>
    <row r="180" spans="1:56" s="28" customFormat="1" x14ac:dyDescent="0.2">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row>
    <row r="181" spans="1:56" s="24" customFormat="1" x14ac:dyDescent="0.2">
      <c r="A181" s="24" t="s">
        <v>501</v>
      </c>
    </row>
    <row r="182" spans="1:56" x14ac:dyDescent="0.2">
      <c r="A182" s="22">
        <v>45</v>
      </c>
      <c r="B182" s="22">
        <v>46</v>
      </c>
      <c r="C182" s="22">
        <v>47</v>
      </c>
      <c r="D182" s="22">
        <v>48</v>
      </c>
      <c r="E182" s="22">
        <v>49</v>
      </c>
      <c r="F182" s="22">
        <v>50</v>
      </c>
      <c r="G182" s="22">
        <v>51</v>
      </c>
      <c r="H182" s="22">
        <v>52</v>
      </c>
      <c r="I182" s="22">
        <v>53</v>
      </c>
      <c r="J182" s="22">
        <v>54</v>
      </c>
      <c r="K182" s="22">
        <v>55</v>
      </c>
      <c r="L182" s="22">
        <v>56</v>
      </c>
      <c r="M182" s="22">
        <v>57</v>
      </c>
      <c r="N182" s="22">
        <v>58</v>
      </c>
      <c r="O182" s="22">
        <v>59</v>
      </c>
      <c r="P182" s="22">
        <v>60</v>
      </c>
      <c r="Q182" s="22">
        <v>61</v>
      </c>
      <c r="R182" s="22">
        <v>62</v>
      </c>
      <c r="S182" s="22">
        <v>63</v>
      </c>
      <c r="T182" s="22">
        <v>64</v>
      </c>
      <c r="U182" s="22">
        <v>65</v>
      </c>
      <c r="V182" s="22">
        <v>66</v>
      </c>
      <c r="W182" s="22">
        <v>67</v>
      </c>
      <c r="X182" s="22">
        <v>68</v>
      </c>
      <c r="Y182" s="22">
        <v>69</v>
      </c>
      <c r="Z182" s="22">
        <v>70</v>
      </c>
      <c r="AA182" s="22">
        <v>71</v>
      </c>
      <c r="AB182" s="22">
        <v>72</v>
      </c>
      <c r="AC182" s="22">
        <v>73</v>
      </c>
      <c r="AD182" s="22">
        <v>74</v>
      </c>
      <c r="AE182" s="22">
        <v>75</v>
      </c>
      <c r="AF182" s="22">
        <v>76</v>
      </c>
      <c r="AG182" s="22">
        <v>77</v>
      </c>
      <c r="AH182" s="22">
        <v>78</v>
      </c>
      <c r="AI182" s="22">
        <v>79</v>
      </c>
      <c r="AJ182" s="22">
        <v>80</v>
      </c>
      <c r="AK182" s="22">
        <v>81</v>
      </c>
      <c r="AL182" s="22">
        <v>82</v>
      </c>
      <c r="AM182" s="22">
        <v>83</v>
      </c>
      <c r="AN182" s="22">
        <v>84</v>
      </c>
      <c r="AO182" s="22">
        <v>85</v>
      </c>
      <c r="AP182" s="22">
        <v>86</v>
      </c>
      <c r="AQ182" s="22">
        <v>87</v>
      </c>
      <c r="AR182" s="22">
        <v>88</v>
      </c>
      <c r="AS182" s="22">
        <v>89</v>
      </c>
      <c r="AT182" s="22">
        <v>90</v>
      </c>
      <c r="AU182" s="22">
        <v>91</v>
      </c>
      <c r="AV182" s="22">
        <v>92</v>
      </c>
      <c r="AW182" s="22">
        <v>93</v>
      </c>
      <c r="AX182" s="22">
        <v>94</v>
      </c>
      <c r="AY182" s="22">
        <v>95</v>
      </c>
      <c r="AZ182" s="22">
        <v>96</v>
      </c>
      <c r="BA182" s="22">
        <v>97</v>
      </c>
      <c r="BB182" s="22">
        <v>98</v>
      </c>
      <c r="BC182" s="22">
        <v>99</v>
      </c>
      <c r="BD182" s="22">
        <v>100</v>
      </c>
    </row>
    <row r="183" spans="1:56" s="18" customFormat="1" x14ac:dyDescent="0.2">
      <c r="A183" s="23">
        <v>3.9E-2</v>
      </c>
      <c r="B183" s="23">
        <v>3.9E-2</v>
      </c>
      <c r="C183" s="23">
        <v>3.9E-2</v>
      </c>
      <c r="D183" s="23">
        <v>3.9E-2</v>
      </c>
      <c r="E183" s="23">
        <v>3.9E-2</v>
      </c>
      <c r="F183" s="23">
        <v>3.9E-2</v>
      </c>
      <c r="G183" s="23">
        <v>0.04</v>
      </c>
      <c r="H183" s="23">
        <v>4.1000000000000002E-2</v>
      </c>
      <c r="I183" s="23">
        <v>4.2000000000000003E-2</v>
      </c>
      <c r="J183" s="23">
        <v>4.2999999999999997E-2</v>
      </c>
      <c r="K183" s="23">
        <v>4.3999999999999997E-2</v>
      </c>
      <c r="L183" s="23">
        <v>4.4999999999999998E-2</v>
      </c>
      <c r="M183" s="23">
        <v>4.5999999999999999E-2</v>
      </c>
      <c r="N183" s="23">
        <v>4.7E-2</v>
      </c>
      <c r="O183" s="23">
        <v>4.8000000000000001E-2</v>
      </c>
      <c r="P183" s="23">
        <v>4.9000000000000002E-2</v>
      </c>
      <c r="Q183" s="23">
        <v>0.05</v>
      </c>
      <c r="R183" s="23">
        <v>5.0999999999999997E-2</v>
      </c>
      <c r="S183" s="23">
        <v>5.1999999999999998E-2</v>
      </c>
      <c r="T183" s="23">
        <v>5.2999999999999999E-2</v>
      </c>
      <c r="U183" s="23">
        <v>5.3999999999999999E-2</v>
      </c>
      <c r="V183" s="23">
        <v>5.5E-2</v>
      </c>
      <c r="W183" s="23">
        <v>5.6000000000000001E-2</v>
      </c>
      <c r="X183" s="23">
        <v>5.7000000000000002E-2</v>
      </c>
      <c r="Y183" s="23">
        <v>5.8000000000000003E-2</v>
      </c>
      <c r="Z183" s="23">
        <v>5.8999999999999997E-2</v>
      </c>
      <c r="AA183" s="23">
        <v>0.06</v>
      </c>
      <c r="AB183" s="23">
        <v>6.0999999999999999E-2</v>
      </c>
      <c r="AC183" s="23">
        <v>6.2E-2</v>
      </c>
      <c r="AD183" s="23">
        <v>6.3E-2</v>
      </c>
      <c r="AE183" s="23">
        <v>6.4000000000000001E-2</v>
      </c>
      <c r="AF183" s="23">
        <v>6.5000000000000002E-2</v>
      </c>
      <c r="AG183" s="23">
        <v>6.6000000000000003E-2</v>
      </c>
      <c r="AH183" s="23">
        <v>6.7000000000000004E-2</v>
      </c>
      <c r="AI183" s="23">
        <v>6.8000000000000005E-2</v>
      </c>
      <c r="AJ183" s="23">
        <v>6.9000000000000006E-2</v>
      </c>
      <c r="AK183" s="23">
        <v>6.9000000000000006E-2</v>
      </c>
      <c r="AL183" s="23">
        <v>6.9000000000000006E-2</v>
      </c>
      <c r="AM183" s="23">
        <v>6.9000000000000006E-2</v>
      </c>
      <c r="AN183" s="23">
        <v>6.9000000000000006E-2</v>
      </c>
      <c r="AO183" s="23">
        <v>6.9000000000000006E-2</v>
      </c>
      <c r="AP183" s="23">
        <v>6.9000000000000006E-2</v>
      </c>
      <c r="AQ183" s="23">
        <v>6.9000000000000006E-2</v>
      </c>
      <c r="AR183" s="23">
        <v>6.9000000000000006E-2</v>
      </c>
      <c r="AS183" s="23">
        <v>6.9000000000000006E-2</v>
      </c>
      <c r="AT183" s="23">
        <v>6.9000000000000006E-2</v>
      </c>
      <c r="AU183" s="23">
        <v>6.9000000000000006E-2</v>
      </c>
      <c r="AV183" s="23">
        <v>6.9000000000000006E-2</v>
      </c>
      <c r="AW183" s="23">
        <v>6.9000000000000006E-2</v>
      </c>
      <c r="AX183" s="23">
        <v>6.9000000000000006E-2</v>
      </c>
      <c r="AY183" s="23">
        <v>6.9000000000000006E-2</v>
      </c>
      <c r="AZ183" s="23">
        <v>6.9000000000000006E-2</v>
      </c>
      <c r="BA183" s="23">
        <v>6.9000000000000006E-2</v>
      </c>
      <c r="BB183" s="23">
        <v>6.9000000000000006E-2</v>
      </c>
      <c r="BC183" s="23">
        <v>6.9000000000000006E-2</v>
      </c>
      <c r="BD183" s="23">
        <v>6.9000000000000006E-2</v>
      </c>
    </row>
    <row r="184" spans="1:56" x14ac:dyDescent="0.2">
      <c r="A184" s="22">
        <v>45</v>
      </c>
      <c r="B184" s="22">
        <v>46</v>
      </c>
      <c r="C184" s="22">
        <v>47</v>
      </c>
      <c r="D184" s="22">
        <v>48</v>
      </c>
      <c r="E184" s="22">
        <v>49</v>
      </c>
      <c r="F184" s="22">
        <v>50</v>
      </c>
      <c r="G184" s="22">
        <v>51</v>
      </c>
      <c r="H184" s="22">
        <v>52</v>
      </c>
      <c r="I184" s="22">
        <v>53</v>
      </c>
      <c r="J184" s="22">
        <v>54</v>
      </c>
      <c r="K184" s="22">
        <v>55</v>
      </c>
      <c r="L184" s="22">
        <v>56</v>
      </c>
      <c r="M184" s="22">
        <v>57</v>
      </c>
      <c r="N184" s="22">
        <v>58</v>
      </c>
      <c r="O184" s="22">
        <v>59</v>
      </c>
      <c r="P184" s="22">
        <v>60</v>
      </c>
      <c r="Q184" s="22">
        <v>61</v>
      </c>
      <c r="R184" s="22">
        <v>62</v>
      </c>
      <c r="S184" s="22">
        <v>63</v>
      </c>
      <c r="T184" s="22">
        <v>64</v>
      </c>
      <c r="U184" s="22">
        <v>65</v>
      </c>
      <c r="V184" s="22">
        <v>66</v>
      </c>
      <c r="W184" s="22">
        <v>67</v>
      </c>
      <c r="X184" s="22">
        <v>68</v>
      </c>
      <c r="Y184" s="22">
        <v>69</v>
      </c>
      <c r="Z184" s="22">
        <v>70</v>
      </c>
      <c r="AA184" s="22">
        <v>71</v>
      </c>
      <c r="AB184" s="22">
        <v>72</v>
      </c>
      <c r="AC184" s="22">
        <v>73</v>
      </c>
      <c r="AD184" s="22">
        <v>74</v>
      </c>
      <c r="AE184" s="22">
        <v>75</v>
      </c>
      <c r="AF184" s="22">
        <v>76</v>
      </c>
      <c r="AG184" s="22">
        <v>77</v>
      </c>
      <c r="AH184" s="22">
        <v>78</v>
      </c>
      <c r="AI184" s="22">
        <v>79</v>
      </c>
      <c r="AJ184" s="22">
        <v>80</v>
      </c>
      <c r="AK184" s="22">
        <v>80</v>
      </c>
      <c r="AL184" s="22">
        <v>80</v>
      </c>
      <c r="AM184" s="22">
        <v>80</v>
      </c>
      <c r="AN184" s="22">
        <v>80</v>
      </c>
      <c r="AO184" s="22">
        <v>80</v>
      </c>
      <c r="AP184" s="22">
        <v>80</v>
      </c>
      <c r="AQ184" s="22">
        <v>80</v>
      </c>
      <c r="AR184" s="22">
        <v>80</v>
      </c>
      <c r="AS184" s="22">
        <v>80</v>
      </c>
      <c r="AT184" s="22">
        <v>80</v>
      </c>
      <c r="AU184" s="22">
        <v>80</v>
      </c>
      <c r="AV184" s="22">
        <v>80</v>
      </c>
      <c r="AW184" s="22">
        <v>80</v>
      </c>
      <c r="AX184" s="22">
        <v>80</v>
      </c>
      <c r="AY184" s="22">
        <v>80</v>
      </c>
      <c r="AZ184" s="22">
        <v>80</v>
      </c>
      <c r="BA184" s="22">
        <v>80</v>
      </c>
      <c r="BB184" s="22">
        <v>80</v>
      </c>
      <c r="BC184" s="22">
        <v>80</v>
      </c>
      <c r="BD184" s="22">
        <v>80</v>
      </c>
    </row>
    <row r="185" spans="1:56" x14ac:dyDescent="0.2">
      <c r="A185" s="23">
        <v>2.5000000000000001E-3</v>
      </c>
      <c r="B185" s="23">
        <v>2.5000000000000001E-3</v>
      </c>
      <c r="C185" s="23">
        <v>2.5000000000000001E-3</v>
      </c>
      <c r="D185" s="23">
        <v>2.5000000000000001E-3</v>
      </c>
      <c r="E185" s="23">
        <v>2.5000000000000001E-3</v>
      </c>
      <c r="F185" s="23">
        <v>2.5000000000000001E-3</v>
      </c>
      <c r="G185" s="23">
        <v>2.5000000000000001E-3</v>
      </c>
      <c r="H185" s="23">
        <v>2.5000000000000001E-3</v>
      </c>
      <c r="I185" s="23">
        <v>2.5000000000000001E-3</v>
      </c>
      <c r="J185" s="23">
        <v>2.5000000000000001E-3</v>
      </c>
      <c r="K185" s="23">
        <v>3.0000000000000001E-3</v>
      </c>
      <c r="L185" s="23">
        <v>3.0000000000000001E-3</v>
      </c>
      <c r="M185" s="23">
        <v>3.0000000000000001E-3</v>
      </c>
      <c r="N185" s="23">
        <v>3.0000000000000001E-3</v>
      </c>
      <c r="O185" s="23">
        <v>3.0000000000000001E-3</v>
      </c>
      <c r="P185" s="23">
        <v>3.5000000000000001E-3</v>
      </c>
      <c r="Q185" s="23">
        <v>3.5000000000000001E-3</v>
      </c>
      <c r="R185" s="23">
        <v>3.5000000000000001E-3</v>
      </c>
      <c r="S185" s="23">
        <v>3.5000000000000001E-3</v>
      </c>
      <c r="T185" s="23">
        <v>3.5000000000000001E-3</v>
      </c>
      <c r="U185" s="23">
        <v>4.0000000000000001E-3</v>
      </c>
      <c r="V185" s="23">
        <v>4.0000000000000001E-3</v>
      </c>
      <c r="W185" s="23">
        <v>4.0000000000000001E-3</v>
      </c>
      <c r="X185" s="23">
        <v>4.0000000000000001E-3</v>
      </c>
      <c r="Y185" s="23">
        <v>4.0000000000000001E-3</v>
      </c>
      <c r="Z185" s="23">
        <v>4.4999999999999997E-3</v>
      </c>
      <c r="AA185" s="23">
        <v>4.4999999999999997E-3</v>
      </c>
      <c r="AB185" s="23">
        <v>4.4999999999999997E-3</v>
      </c>
      <c r="AC185" s="23">
        <v>4.4999999999999997E-3</v>
      </c>
      <c r="AD185" s="23">
        <v>4.4999999999999997E-3</v>
      </c>
      <c r="AE185" s="23">
        <v>5.0000000000000001E-3</v>
      </c>
      <c r="AF185" s="23">
        <v>5.0000000000000001E-3</v>
      </c>
      <c r="AG185" s="23">
        <v>5.0000000000000001E-3</v>
      </c>
      <c r="AH185" s="23">
        <v>5.0000000000000001E-3</v>
      </c>
      <c r="AI185" s="23">
        <v>5.0000000000000001E-3</v>
      </c>
      <c r="AJ185" s="23">
        <v>5.4999999999999997E-3</v>
      </c>
      <c r="AK185" s="23">
        <v>5.4999999999999997E-3</v>
      </c>
      <c r="AL185" s="23">
        <v>5.4999999999999997E-3</v>
      </c>
      <c r="AM185" s="23">
        <v>5.4999999999999997E-3</v>
      </c>
      <c r="AN185" s="23">
        <v>5.4999999999999997E-3</v>
      </c>
      <c r="AO185" s="23">
        <v>5.4999999999999997E-3</v>
      </c>
      <c r="AP185" s="23">
        <v>5.4999999999999997E-3</v>
      </c>
      <c r="AQ185" s="23">
        <v>5.4999999999999997E-3</v>
      </c>
      <c r="AR185" s="23">
        <v>5.4999999999999997E-3</v>
      </c>
      <c r="AS185" s="23">
        <v>5.4999999999999997E-3</v>
      </c>
      <c r="AT185" s="23">
        <v>5.4999999999999997E-3</v>
      </c>
      <c r="AU185" s="23">
        <v>5.4999999999999997E-3</v>
      </c>
      <c r="AV185" s="23">
        <v>5.4999999999999997E-3</v>
      </c>
      <c r="AW185" s="23">
        <v>5.4999999999999997E-3</v>
      </c>
      <c r="AX185" s="23">
        <v>5.4999999999999997E-3</v>
      </c>
      <c r="AY185" s="23">
        <v>5.4999999999999997E-3</v>
      </c>
      <c r="AZ185" s="23">
        <v>5.4999999999999997E-3</v>
      </c>
      <c r="BA185" s="23">
        <v>5.4999999999999997E-3</v>
      </c>
      <c r="BB185" s="23">
        <v>5.4999999999999997E-3</v>
      </c>
      <c r="BC185" s="23">
        <v>5.4999999999999997E-3</v>
      </c>
      <c r="BD185" s="23">
        <v>5.4999999999999997E-3</v>
      </c>
    </row>
    <row r="186" spans="1:56" s="28" customFormat="1" x14ac:dyDescent="0.2"/>
    <row r="187" spans="1:56" s="21" customFormat="1" x14ac:dyDescent="0.2">
      <c r="A187" s="24" t="s">
        <v>296</v>
      </c>
    </row>
    <row r="188" spans="1:56" x14ac:dyDescent="0.2">
      <c r="A188" s="22">
        <v>59</v>
      </c>
      <c r="B188" s="22">
        <v>60</v>
      </c>
      <c r="C188" s="22">
        <v>61</v>
      </c>
      <c r="D188" s="22">
        <v>62</v>
      </c>
      <c r="E188" s="22">
        <v>63</v>
      </c>
      <c r="F188" s="22">
        <v>64</v>
      </c>
      <c r="G188" s="22">
        <v>65</v>
      </c>
      <c r="H188" s="22">
        <v>66</v>
      </c>
      <c r="I188" s="22">
        <v>67</v>
      </c>
      <c r="J188" s="22">
        <v>68</v>
      </c>
      <c r="K188" s="22">
        <v>69</v>
      </c>
      <c r="L188" s="22">
        <v>70</v>
      </c>
      <c r="M188" s="22">
        <v>71</v>
      </c>
      <c r="N188" s="22">
        <v>72</v>
      </c>
      <c r="O188" s="22">
        <v>73</v>
      </c>
      <c r="P188" s="22">
        <v>74</v>
      </c>
      <c r="Q188" s="22">
        <v>75</v>
      </c>
      <c r="R188" s="22">
        <v>76</v>
      </c>
      <c r="S188" s="22">
        <v>77</v>
      </c>
      <c r="T188" s="22">
        <v>78</v>
      </c>
      <c r="U188" s="22">
        <v>79</v>
      </c>
      <c r="V188" s="22">
        <v>80</v>
      </c>
      <c r="W188" s="22">
        <v>81</v>
      </c>
      <c r="X188" s="22">
        <v>82</v>
      </c>
      <c r="Y188" s="22">
        <v>83</v>
      </c>
      <c r="Z188" s="22">
        <v>84</v>
      </c>
      <c r="AA188" s="22">
        <v>85</v>
      </c>
      <c r="AB188" s="22">
        <v>86</v>
      </c>
      <c r="AC188" s="22">
        <v>87</v>
      </c>
      <c r="AD188" s="22">
        <v>88</v>
      </c>
      <c r="AE188" s="22">
        <v>89</v>
      </c>
      <c r="AF188" s="22">
        <v>90</v>
      </c>
      <c r="AG188" s="22">
        <v>91</v>
      </c>
      <c r="AH188" s="22">
        <v>92</v>
      </c>
      <c r="AI188" s="22">
        <v>93</v>
      </c>
      <c r="AJ188" s="22">
        <v>94</v>
      </c>
      <c r="AK188" s="22">
        <v>95</v>
      </c>
      <c r="AL188" s="22">
        <v>96</v>
      </c>
      <c r="AM188" s="22">
        <v>97</v>
      </c>
      <c r="AN188" s="22">
        <v>98</v>
      </c>
      <c r="AO188" s="22">
        <v>99</v>
      </c>
      <c r="AP188" s="22">
        <v>100</v>
      </c>
      <c r="AQ188" s="22"/>
      <c r="AR188" s="22"/>
      <c r="AS188" s="22"/>
      <c r="AT188" s="22"/>
      <c r="AU188" s="22"/>
    </row>
    <row r="189" spans="1:56" s="18" customFormat="1" x14ac:dyDescent="0.2">
      <c r="A189" s="23">
        <v>4.1000000000000002E-2</v>
      </c>
      <c r="B189" s="23">
        <v>4.1000000000000002E-2</v>
      </c>
      <c r="C189" s="23">
        <v>4.2000000000000003E-2</v>
      </c>
      <c r="D189" s="23">
        <v>4.2999999999999997E-2</v>
      </c>
      <c r="E189" s="23">
        <v>4.3999999999999997E-2</v>
      </c>
      <c r="F189" s="23">
        <v>4.4999999999999998E-2</v>
      </c>
      <c r="G189" s="23">
        <v>4.5999999999999999E-2</v>
      </c>
      <c r="H189" s="23">
        <v>4.7E-2</v>
      </c>
      <c r="I189" s="23">
        <v>4.8000000000000001E-2</v>
      </c>
      <c r="J189" s="23">
        <v>4.9500000000000002E-2</v>
      </c>
      <c r="K189" s="23">
        <v>5.1499999999999997E-2</v>
      </c>
      <c r="L189" s="147">
        <v>5.3999999999999999E-2</v>
      </c>
      <c r="M189" s="23">
        <v>5.6000000000000001E-2</v>
      </c>
      <c r="N189" s="23">
        <v>5.8000000000000003E-2</v>
      </c>
      <c r="O189" s="23">
        <v>6.0499999999999998E-2</v>
      </c>
      <c r="P189" s="23">
        <v>6.2E-2</v>
      </c>
      <c r="Q189" s="23">
        <v>6.4500000000000002E-2</v>
      </c>
      <c r="R189" s="23">
        <v>6.7000000000000004E-2</v>
      </c>
      <c r="S189" s="23">
        <v>6.9000000000000006E-2</v>
      </c>
      <c r="T189" s="23">
        <v>7.0999999999999994E-2</v>
      </c>
      <c r="U189" s="23">
        <v>7.1499999999999994E-2</v>
      </c>
      <c r="V189" s="23">
        <v>7.1999999999999995E-2</v>
      </c>
      <c r="W189" s="23">
        <v>7.2999999999999995E-2</v>
      </c>
      <c r="X189" s="23">
        <v>7.3999999999999996E-2</v>
      </c>
      <c r="Y189" s="23">
        <v>7.4499999999999997E-2</v>
      </c>
      <c r="Z189" s="23">
        <v>7.6499999999999999E-2</v>
      </c>
      <c r="AA189" s="23">
        <v>7.5999999999999998E-2</v>
      </c>
      <c r="AB189" s="23">
        <v>7.6499999999999999E-2</v>
      </c>
      <c r="AC189" s="23">
        <v>7.6999999999999999E-2</v>
      </c>
      <c r="AD189" s="23">
        <v>7.7499999999999999E-2</v>
      </c>
      <c r="AE189" s="23">
        <v>7.85E-2</v>
      </c>
      <c r="AF189" s="23">
        <v>7.9500000000000001E-2</v>
      </c>
      <c r="AG189" s="23">
        <v>0.08</v>
      </c>
      <c r="AH189" s="23">
        <v>8.0500000000000002E-2</v>
      </c>
      <c r="AI189" s="23">
        <v>8.1000000000000003E-2</v>
      </c>
      <c r="AJ189" s="23">
        <v>8.1500000000000003E-2</v>
      </c>
      <c r="AK189" s="23">
        <v>8.2500000000000004E-2</v>
      </c>
      <c r="AL189" s="23">
        <v>8.2500000000000004E-2</v>
      </c>
      <c r="AM189" s="23">
        <v>8.2500000000000004E-2</v>
      </c>
      <c r="AN189" s="23">
        <v>8.2500000000000004E-2</v>
      </c>
      <c r="AO189" s="23">
        <v>8.2500000000000004E-2</v>
      </c>
      <c r="AP189" s="23">
        <v>8.2500000000000004E-2</v>
      </c>
      <c r="AQ189" s="23"/>
      <c r="AR189" s="23"/>
      <c r="AS189" s="23"/>
      <c r="AT189" s="23"/>
      <c r="AU189" s="23"/>
    </row>
    <row r="190" spans="1:56" s="28" customFormat="1" x14ac:dyDescent="0.2">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row>
    <row r="191" spans="1:56" s="21" customFormat="1" x14ac:dyDescent="0.2">
      <c r="A191" s="24" t="s">
        <v>297</v>
      </c>
    </row>
    <row r="192" spans="1:56" x14ac:dyDescent="0.2">
      <c r="A192" s="22">
        <v>59</v>
      </c>
      <c r="B192" s="22">
        <f>A192+1</f>
        <v>60</v>
      </c>
      <c r="C192" s="22">
        <f t="shared" ref="C192:AP192" si="0">B192+1</f>
        <v>61</v>
      </c>
      <c r="D192" s="22">
        <f t="shared" si="0"/>
        <v>62</v>
      </c>
      <c r="E192" s="22">
        <f t="shared" si="0"/>
        <v>63</v>
      </c>
      <c r="F192" s="22">
        <f t="shared" si="0"/>
        <v>64</v>
      </c>
      <c r="G192" s="22">
        <f t="shared" si="0"/>
        <v>65</v>
      </c>
      <c r="H192" s="22">
        <f t="shared" si="0"/>
        <v>66</v>
      </c>
      <c r="I192" s="22">
        <f t="shared" si="0"/>
        <v>67</v>
      </c>
      <c r="J192" s="22">
        <f t="shared" si="0"/>
        <v>68</v>
      </c>
      <c r="K192" s="22">
        <f t="shared" si="0"/>
        <v>69</v>
      </c>
      <c r="L192" s="22">
        <f t="shared" si="0"/>
        <v>70</v>
      </c>
      <c r="M192" s="22">
        <f t="shared" si="0"/>
        <v>71</v>
      </c>
      <c r="N192" s="22">
        <f t="shared" si="0"/>
        <v>72</v>
      </c>
      <c r="O192" s="22">
        <f t="shared" si="0"/>
        <v>73</v>
      </c>
      <c r="P192" s="22">
        <f t="shared" si="0"/>
        <v>74</v>
      </c>
      <c r="Q192" s="22">
        <f t="shared" si="0"/>
        <v>75</v>
      </c>
      <c r="R192" s="22">
        <f t="shared" si="0"/>
        <v>76</v>
      </c>
      <c r="S192" s="22">
        <f t="shared" si="0"/>
        <v>77</v>
      </c>
      <c r="T192" s="22">
        <f t="shared" si="0"/>
        <v>78</v>
      </c>
      <c r="U192" s="22">
        <f t="shared" si="0"/>
        <v>79</v>
      </c>
      <c r="V192" s="22">
        <f t="shared" si="0"/>
        <v>80</v>
      </c>
      <c r="W192" s="22">
        <f t="shared" si="0"/>
        <v>81</v>
      </c>
      <c r="X192" s="22">
        <f t="shared" si="0"/>
        <v>82</v>
      </c>
      <c r="Y192" s="22">
        <f t="shared" si="0"/>
        <v>83</v>
      </c>
      <c r="Z192" s="22">
        <f t="shared" si="0"/>
        <v>84</v>
      </c>
      <c r="AA192" s="22">
        <f t="shared" si="0"/>
        <v>85</v>
      </c>
      <c r="AB192" s="22">
        <f t="shared" si="0"/>
        <v>86</v>
      </c>
      <c r="AC192" s="22">
        <f t="shared" si="0"/>
        <v>87</v>
      </c>
      <c r="AD192" s="22">
        <f t="shared" si="0"/>
        <v>88</v>
      </c>
      <c r="AE192" s="22">
        <f t="shared" si="0"/>
        <v>89</v>
      </c>
      <c r="AF192" s="22">
        <f t="shared" si="0"/>
        <v>90</v>
      </c>
      <c r="AG192" s="22">
        <f t="shared" si="0"/>
        <v>91</v>
      </c>
      <c r="AH192" s="22">
        <f t="shared" si="0"/>
        <v>92</v>
      </c>
      <c r="AI192" s="22">
        <f t="shared" si="0"/>
        <v>93</v>
      </c>
      <c r="AJ192" s="22">
        <f t="shared" si="0"/>
        <v>94</v>
      </c>
      <c r="AK192" s="22">
        <f t="shared" si="0"/>
        <v>95</v>
      </c>
      <c r="AL192" s="22">
        <f t="shared" si="0"/>
        <v>96</v>
      </c>
      <c r="AM192" s="22">
        <f t="shared" si="0"/>
        <v>97</v>
      </c>
      <c r="AN192" s="22">
        <f t="shared" si="0"/>
        <v>98</v>
      </c>
      <c r="AO192" s="22">
        <f t="shared" si="0"/>
        <v>99</v>
      </c>
      <c r="AP192" s="22">
        <f t="shared" si="0"/>
        <v>100</v>
      </c>
      <c r="AQ192" s="22"/>
      <c r="AR192" s="22"/>
      <c r="AS192" s="22"/>
      <c r="AT192" s="22"/>
      <c r="AU192" s="22"/>
    </row>
    <row r="193" spans="1:66" x14ac:dyDescent="0.2">
      <c r="A193" s="23">
        <v>0.05</v>
      </c>
      <c r="B193" s="23">
        <v>0.05</v>
      </c>
      <c r="C193" s="23">
        <v>5.1999999999999998E-2</v>
      </c>
      <c r="D193" s="23">
        <v>5.3999999999999999E-2</v>
      </c>
      <c r="E193" s="23">
        <v>5.6000000000000001E-2</v>
      </c>
      <c r="F193" s="23">
        <v>5.8000000000000003E-2</v>
      </c>
      <c r="G193" s="23">
        <v>5.9499999999999997E-2</v>
      </c>
      <c r="H193" s="23">
        <v>6.0499999999999998E-2</v>
      </c>
      <c r="I193" s="23">
        <v>6.1499999999999999E-2</v>
      </c>
      <c r="J193" s="23">
        <v>6.25E-2</v>
      </c>
      <c r="K193" s="23">
        <v>6.3500000000000001E-2</v>
      </c>
      <c r="L193" s="23">
        <v>6.6500000000000004E-2</v>
      </c>
      <c r="M193" s="23">
        <v>6.8000000000000005E-2</v>
      </c>
      <c r="N193" s="23">
        <v>6.9500000000000006E-2</v>
      </c>
      <c r="O193" s="23">
        <v>7.0999999999999994E-2</v>
      </c>
      <c r="P193" s="23">
        <v>7.1499999999999994E-2</v>
      </c>
      <c r="Q193" s="23">
        <v>7.1999999999999995E-2</v>
      </c>
      <c r="R193" s="23">
        <v>7.2499999999999995E-2</v>
      </c>
      <c r="S193" s="23">
        <v>7.2999999999999995E-2</v>
      </c>
      <c r="T193" s="23">
        <v>7.3499999999999996E-2</v>
      </c>
      <c r="U193" s="23">
        <v>7.3999999999999996E-2</v>
      </c>
      <c r="V193" s="23">
        <v>7.4499999999999997E-2</v>
      </c>
      <c r="W193" s="23">
        <v>7.5499999999999998E-2</v>
      </c>
      <c r="X193" s="23">
        <v>7.5999999999999998E-2</v>
      </c>
      <c r="Y193" s="23">
        <v>7.6499999999999999E-2</v>
      </c>
      <c r="Z193" s="23">
        <v>7.6999999999999999E-2</v>
      </c>
      <c r="AA193" s="23">
        <v>7.7499999999999999E-2</v>
      </c>
      <c r="AB193" s="23">
        <v>7.8E-2</v>
      </c>
      <c r="AC193" s="23">
        <v>7.85E-2</v>
      </c>
      <c r="AD193" s="23">
        <v>7.9000000000000001E-2</v>
      </c>
      <c r="AE193" s="23">
        <v>7.9500000000000001E-2</v>
      </c>
      <c r="AF193" s="23">
        <v>0.08</v>
      </c>
      <c r="AG193" s="23">
        <v>8.0500000000000002E-2</v>
      </c>
      <c r="AH193" s="23">
        <v>8.1000000000000003E-2</v>
      </c>
      <c r="AI193" s="23">
        <v>8.1500000000000003E-2</v>
      </c>
      <c r="AJ193" s="23">
        <v>8.2000000000000003E-2</v>
      </c>
      <c r="AK193" s="23">
        <v>8.2500000000000004E-2</v>
      </c>
      <c r="AL193" s="23">
        <v>8.2500000000000004E-2</v>
      </c>
      <c r="AM193" s="23">
        <v>8.2500000000000004E-2</v>
      </c>
      <c r="AN193" s="23">
        <v>8.2500000000000004E-2</v>
      </c>
      <c r="AO193" s="23">
        <v>8.2500000000000004E-2</v>
      </c>
      <c r="AP193" s="23">
        <v>8.2500000000000004E-2</v>
      </c>
      <c r="AQ193" s="23"/>
      <c r="AR193" s="23"/>
      <c r="AS193" s="23"/>
      <c r="AT193" s="23"/>
      <c r="AU193" s="23"/>
    </row>
    <row r="194" spans="1:66" s="28" customFormat="1" x14ac:dyDescent="0.2">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row>
    <row r="195" spans="1:66" x14ac:dyDescent="0.2">
      <c r="A195" s="20" t="s">
        <v>28</v>
      </c>
    </row>
    <row r="196" spans="1:66" x14ac:dyDescent="0.2">
      <c r="A196">
        <v>60</v>
      </c>
      <c r="B196">
        <v>65</v>
      </c>
      <c r="C196">
        <v>70</v>
      </c>
      <c r="D196">
        <v>75</v>
      </c>
      <c r="E196">
        <v>80</v>
      </c>
      <c r="F196">
        <v>85</v>
      </c>
    </row>
    <row r="197" spans="1:66" x14ac:dyDescent="0.2">
      <c r="A197" s="19">
        <v>0.04</v>
      </c>
      <c r="B197" s="18">
        <v>4.4999999999999998E-2</v>
      </c>
      <c r="C197" s="19">
        <v>0.05</v>
      </c>
      <c r="D197" s="18">
        <v>5.5E-2</v>
      </c>
      <c r="E197" s="19">
        <v>0.06</v>
      </c>
      <c r="F197" s="18">
        <v>6.5000000000000002E-2</v>
      </c>
    </row>
    <row r="198" spans="1:66" s="28" customFormat="1" x14ac:dyDescent="0.2"/>
    <row r="199" spans="1:66" s="21" customFormat="1" x14ac:dyDescent="0.2">
      <c r="A199" s="24" t="s">
        <v>446</v>
      </c>
    </row>
    <row r="200" spans="1:66" x14ac:dyDescent="0.2">
      <c r="A200" s="22">
        <v>35</v>
      </c>
      <c r="B200" s="22">
        <v>36</v>
      </c>
      <c r="C200" s="22">
        <v>37</v>
      </c>
      <c r="D200" s="22">
        <v>38</v>
      </c>
      <c r="E200" s="22">
        <v>39</v>
      </c>
      <c r="F200" s="22">
        <v>40</v>
      </c>
      <c r="G200" s="22">
        <v>41</v>
      </c>
      <c r="H200" s="22">
        <v>42</v>
      </c>
      <c r="I200" s="22">
        <v>43</v>
      </c>
      <c r="J200" s="22">
        <v>44</v>
      </c>
      <c r="K200" s="22">
        <v>45</v>
      </c>
      <c r="L200" s="22">
        <v>46</v>
      </c>
      <c r="M200" s="22">
        <v>47</v>
      </c>
      <c r="N200" s="22">
        <v>48</v>
      </c>
      <c r="O200" s="22">
        <v>49</v>
      </c>
      <c r="P200" s="22">
        <v>50</v>
      </c>
      <c r="Q200" s="22">
        <v>51</v>
      </c>
      <c r="R200" s="22">
        <v>52</v>
      </c>
      <c r="S200" s="22">
        <v>53</v>
      </c>
      <c r="T200" s="22">
        <v>54</v>
      </c>
      <c r="U200" s="22">
        <v>55</v>
      </c>
      <c r="V200" s="22">
        <v>56</v>
      </c>
      <c r="W200" s="22">
        <v>57</v>
      </c>
      <c r="X200" s="22">
        <v>58</v>
      </c>
      <c r="Y200" s="22">
        <v>59</v>
      </c>
      <c r="Z200" s="22">
        <v>60</v>
      </c>
      <c r="AA200" s="22">
        <v>61</v>
      </c>
      <c r="AB200" s="22">
        <v>62</v>
      </c>
      <c r="AC200" s="22">
        <v>63</v>
      </c>
      <c r="AD200" s="22">
        <v>64</v>
      </c>
      <c r="AE200" s="22">
        <v>65</v>
      </c>
      <c r="AF200" s="22">
        <v>66</v>
      </c>
      <c r="AG200" s="22">
        <v>67</v>
      </c>
      <c r="AH200" s="22">
        <v>68</v>
      </c>
      <c r="AI200" s="22">
        <v>69</v>
      </c>
      <c r="AJ200" s="22">
        <v>70</v>
      </c>
      <c r="AK200" s="22">
        <v>71</v>
      </c>
      <c r="AL200" s="22">
        <v>72</v>
      </c>
      <c r="AM200" s="22">
        <v>73</v>
      </c>
      <c r="AN200" s="22">
        <v>74</v>
      </c>
      <c r="AO200" s="22">
        <v>75</v>
      </c>
      <c r="AP200" s="22">
        <v>76</v>
      </c>
      <c r="AQ200" s="22">
        <v>77</v>
      </c>
      <c r="AR200" s="22">
        <v>78</v>
      </c>
      <c r="AS200" s="22">
        <v>79</v>
      </c>
      <c r="AT200" s="22">
        <v>80</v>
      </c>
      <c r="AU200" s="22">
        <v>81</v>
      </c>
      <c r="AV200" s="22">
        <v>82</v>
      </c>
      <c r="AW200" s="22">
        <v>83</v>
      </c>
      <c r="AX200" s="22">
        <v>84</v>
      </c>
      <c r="AY200" s="22">
        <v>85</v>
      </c>
      <c r="AZ200" s="22">
        <v>86</v>
      </c>
      <c r="BA200" s="22">
        <v>87</v>
      </c>
      <c r="BB200" s="22">
        <v>88</v>
      </c>
      <c r="BC200" s="22">
        <v>89</v>
      </c>
      <c r="BD200" s="22">
        <v>90</v>
      </c>
      <c r="BE200" s="22">
        <v>91</v>
      </c>
      <c r="BF200" s="22">
        <v>92</v>
      </c>
      <c r="BG200" s="22">
        <v>93</v>
      </c>
      <c r="BH200" s="22">
        <v>94</v>
      </c>
      <c r="BI200" s="22">
        <v>95</v>
      </c>
      <c r="BJ200" s="22">
        <v>96</v>
      </c>
      <c r="BK200" s="22">
        <v>97</v>
      </c>
      <c r="BL200" s="22">
        <v>98</v>
      </c>
      <c r="BM200" s="22">
        <v>99</v>
      </c>
      <c r="BN200" s="22">
        <v>100</v>
      </c>
    </row>
    <row r="201" spans="1:66" x14ac:dyDescent="0.2">
      <c r="A201" s="27">
        <v>2.75E-2</v>
      </c>
      <c r="B201" s="27">
        <v>2.75E-2</v>
      </c>
      <c r="C201" s="27">
        <v>2.75E-2</v>
      </c>
      <c r="D201" s="27">
        <v>2.75E-2</v>
      </c>
      <c r="E201" s="27">
        <v>2.75E-2</v>
      </c>
      <c r="F201" s="27">
        <v>2.75E-2</v>
      </c>
      <c r="G201" s="27">
        <v>2.75E-2</v>
      </c>
      <c r="H201" s="27">
        <v>2.75E-2</v>
      </c>
      <c r="I201" s="27">
        <v>2.75E-2</v>
      </c>
      <c r="J201" s="27">
        <v>2.75E-2</v>
      </c>
      <c r="K201" s="27">
        <v>2.75E-2</v>
      </c>
      <c r="L201" s="27">
        <v>2.75E-2</v>
      </c>
      <c r="M201" s="27">
        <v>2.75E-2</v>
      </c>
      <c r="N201" s="27">
        <v>2.75E-2</v>
      </c>
      <c r="O201" s="27">
        <v>2.75E-2</v>
      </c>
      <c r="P201" s="27">
        <v>2.75E-2</v>
      </c>
      <c r="Q201" s="27">
        <v>2.75E-2</v>
      </c>
      <c r="R201" s="27">
        <v>2.75E-2</v>
      </c>
      <c r="S201" s="27">
        <v>2.75E-2</v>
      </c>
      <c r="T201" s="27">
        <v>2.75E-2</v>
      </c>
      <c r="U201" s="27">
        <v>2.75E-2</v>
      </c>
      <c r="V201" s="27">
        <v>2.75E-2</v>
      </c>
      <c r="W201" s="27">
        <v>2.75E-2</v>
      </c>
      <c r="X201" s="27">
        <v>2.75E-2</v>
      </c>
      <c r="Y201" s="27">
        <v>2.75E-2</v>
      </c>
      <c r="Z201" s="27">
        <v>2.75E-2</v>
      </c>
      <c r="AA201" s="27">
        <v>2.75E-2</v>
      </c>
      <c r="AB201" s="27">
        <v>2.75E-2</v>
      </c>
      <c r="AC201" s="27">
        <v>2.75E-2</v>
      </c>
      <c r="AD201" s="27">
        <v>2.75E-2</v>
      </c>
      <c r="AE201" s="27">
        <v>0.04</v>
      </c>
      <c r="AF201" s="27">
        <v>0.04</v>
      </c>
      <c r="AG201" s="27">
        <v>0.04</v>
      </c>
      <c r="AH201" s="27">
        <v>0.04</v>
      </c>
      <c r="AI201" s="27">
        <v>0.04</v>
      </c>
      <c r="AJ201" s="27">
        <v>4.1500000000000002E-2</v>
      </c>
      <c r="AK201" s="27">
        <v>4.1500000000000002E-2</v>
      </c>
      <c r="AL201" s="27">
        <v>4.1500000000000002E-2</v>
      </c>
      <c r="AM201" s="27">
        <v>4.1500000000000002E-2</v>
      </c>
      <c r="AN201" s="27">
        <v>4.1500000000000002E-2</v>
      </c>
      <c r="AO201" s="27">
        <v>4.2500000000000003E-2</v>
      </c>
      <c r="AP201" s="27">
        <v>4.2500000000000003E-2</v>
      </c>
      <c r="AQ201" s="27">
        <v>4.2500000000000003E-2</v>
      </c>
      <c r="AR201" s="27">
        <v>4.2500000000000003E-2</v>
      </c>
      <c r="AS201" s="27">
        <v>4.2500000000000003E-2</v>
      </c>
      <c r="AT201" s="27">
        <v>4.2500000000000003E-2</v>
      </c>
      <c r="AU201" s="27">
        <v>4.4999999999999998E-2</v>
      </c>
      <c r="AV201" s="27">
        <v>4.4999999999999998E-2</v>
      </c>
      <c r="AW201" s="27">
        <v>4.4999999999999998E-2</v>
      </c>
      <c r="AX201" s="27">
        <v>4.4999999999999998E-2</v>
      </c>
      <c r="AY201" s="27">
        <v>4.4999999999999998E-2</v>
      </c>
      <c r="AZ201" s="27">
        <v>4.4999999999999998E-2</v>
      </c>
      <c r="BA201" s="27">
        <v>4.4999999999999998E-2</v>
      </c>
      <c r="BB201" s="27">
        <v>4.4999999999999998E-2</v>
      </c>
      <c r="BC201" s="27">
        <v>4.4999999999999998E-2</v>
      </c>
      <c r="BD201" s="27">
        <v>4.4999999999999998E-2</v>
      </c>
      <c r="BE201" s="27">
        <v>4.4999999999999998E-2</v>
      </c>
      <c r="BF201" s="27">
        <v>4.4999999999999998E-2</v>
      </c>
      <c r="BG201" s="27">
        <v>4.4999999999999998E-2</v>
      </c>
      <c r="BH201" s="27">
        <v>4.4999999999999998E-2</v>
      </c>
      <c r="BI201" s="27">
        <v>4.4999999999999998E-2</v>
      </c>
      <c r="BJ201" s="27">
        <v>4.4999999999999998E-2</v>
      </c>
      <c r="BK201" s="27">
        <v>4.4999999999999998E-2</v>
      </c>
      <c r="BL201" s="27">
        <v>4.4999999999999998E-2</v>
      </c>
      <c r="BM201" s="27">
        <v>4.4999999999999998E-2</v>
      </c>
      <c r="BN201" s="27">
        <v>4.4999999999999998E-2</v>
      </c>
    </row>
    <row r="202" spans="1:66" s="28" customFormat="1" x14ac:dyDescent="0.2"/>
    <row r="203" spans="1:66" s="21" customFormat="1" x14ac:dyDescent="0.2">
      <c r="A203" s="24" t="s">
        <v>515</v>
      </c>
    </row>
    <row r="204" spans="1:66" x14ac:dyDescent="0.2">
      <c r="A204" s="22">
        <v>35</v>
      </c>
      <c r="B204" s="22">
        <v>36</v>
      </c>
      <c r="C204" s="22">
        <v>37</v>
      </c>
      <c r="D204" s="22">
        <v>38</v>
      </c>
      <c r="E204" s="22">
        <v>39</v>
      </c>
      <c r="F204" s="22">
        <v>40</v>
      </c>
      <c r="G204" s="22">
        <v>41</v>
      </c>
      <c r="H204" s="22">
        <v>42</v>
      </c>
      <c r="I204" s="22">
        <v>43</v>
      </c>
      <c r="J204" s="22">
        <v>44</v>
      </c>
      <c r="K204" s="22">
        <v>45</v>
      </c>
      <c r="L204" s="22">
        <v>46</v>
      </c>
      <c r="M204" s="22">
        <v>47</v>
      </c>
      <c r="N204" s="22">
        <v>48</v>
      </c>
      <c r="O204" s="22">
        <v>49</v>
      </c>
      <c r="P204" s="22">
        <v>50</v>
      </c>
      <c r="Q204" s="22">
        <v>51</v>
      </c>
      <c r="R204" s="22">
        <v>52</v>
      </c>
      <c r="S204" s="22">
        <v>53</v>
      </c>
      <c r="T204" s="22">
        <v>54</v>
      </c>
      <c r="U204" s="22">
        <v>55</v>
      </c>
      <c r="V204" s="22">
        <v>56</v>
      </c>
      <c r="W204" s="22">
        <v>57</v>
      </c>
      <c r="X204" s="22">
        <v>58</v>
      </c>
      <c r="Y204" s="22">
        <v>59</v>
      </c>
      <c r="Z204" s="22">
        <v>60</v>
      </c>
      <c r="AA204" s="22">
        <v>61</v>
      </c>
      <c r="AB204" s="22">
        <v>62</v>
      </c>
      <c r="AC204" s="22">
        <v>63</v>
      </c>
      <c r="AD204" s="22">
        <v>64</v>
      </c>
      <c r="AE204" s="22">
        <v>65</v>
      </c>
      <c r="AF204" s="22">
        <v>66</v>
      </c>
      <c r="AG204" s="22">
        <v>67</v>
      </c>
      <c r="AH204" s="22">
        <v>68</v>
      </c>
      <c r="AI204" s="22">
        <v>69</v>
      </c>
      <c r="AJ204" s="22">
        <v>70</v>
      </c>
      <c r="AK204" s="22">
        <v>71</v>
      </c>
      <c r="AL204" s="22">
        <v>72</v>
      </c>
      <c r="AM204" s="22">
        <v>73</v>
      </c>
      <c r="AN204" s="22">
        <v>74</v>
      </c>
      <c r="AO204" s="22">
        <v>75</v>
      </c>
      <c r="AP204" s="22">
        <v>76</v>
      </c>
      <c r="AQ204" s="22">
        <v>77</v>
      </c>
      <c r="AR204" s="22">
        <v>78</v>
      </c>
      <c r="AS204" s="22">
        <v>79</v>
      </c>
      <c r="AT204" s="22">
        <v>80</v>
      </c>
      <c r="AU204" s="22">
        <v>81</v>
      </c>
      <c r="AV204" s="22">
        <v>82</v>
      </c>
      <c r="AW204" s="22">
        <v>83</v>
      </c>
      <c r="AX204" s="22">
        <v>84</v>
      </c>
      <c r="AY204" s="22">
        <v>85</v>
      </c>
      <c r="AZ204" s="22">
        <v>86</v>
      </c>
      <c r="BA204" s="22">
        <v>87</v>
      </c>
      <c r="BB204" s="22">
        <v>88</v>
      </c>
      <c r="BC204" s="22">
        <v>89</v>
      </c>
      <c r="BD204" s="22">
        <v>90</v>
      </c>
      <c r="BE204" s="22">
        <v>91</v>
      </c>
      <c r="BF204" s="22">
        <v>92</v>
      </c>
      <c r="BG204" s="22">
        <v>93</v>
      </c>
      <c r="BH204" s="22">
        <v>94</v>
      </c>
      <c r="BI204" s="22">
        <v>95</v>
      </c>
      <c r="BJ204" s="22">
        <v>96</v>
      </c>
      <c r="BK204" s="22">
        <v>97</v>
      </c>
      <c r="BL204" s="22">
        <v>98</v>
      </c>
      <c r="BM204" s="22">
        <v>99</v>
      </c>
      <c r="BN204" s="22">
        <v>100</v>
      </c>
    </row>
    <row r="205" spans="1:66" x14ac:dyDescent="0.2">
      <c r="A205" s="27">
        <v>3.7500000000000006E-2</v>
      </c>
      <c r="B205" s="27">
        <v>3.7500000000000006E-2</v>
      </c>
      <c r="C205" s="27">
        <v>3.7500000000000006E-2</v>
      </c>
      <c r="D205" s="27">
        <v>3.7500000000000006E-2</v>
      </c>
      <c r="E205" s="27">
        <v>3.7500000000000006E-2</v>
      </c>
      <c r="F205" s="27">
        <v>3.7500000000000006E-2</v>
      </c>
      <c r="G205" s="27">
        <v>3.7500000000000006E-2</v>
      </c>
      <c r="H205" s="27">
        <v>3.7500000000000006E-2</v>
      </c>
      <c r="I205" s="27">
        <v>3.7500000000000006E-2</v>
      </c>
      <c r="J205" s="27">
        <v>3.7500000000000006E-2</v>
      </c>
      <c r="K205" s="27">
        <v>3.7500000000000006E-2</v>
      </c>
      <c r="L205" s="27">
        <v>3.7500000000000006E-2</v>
      </c>
      <c r="M205" s="27">
        <v>3.7500000000000006E-2</v>
      </c>
      <c r="N205" s="27">
        <v>3.7500000000000006E-2</v>
      </c>
      <c r="O205" s="27">
        <v>3.7500000000000006E-2</v>
      </c>
      <c r="P205" s="27">
        <v>3.7500000000000006E-2</v>
      </c>
      <c r="Q205" s="27">
        <v>3.7500000000000006E-2</v>
      </c>
      <c r="R205" s="27">
        <v>3.7500000000000006E-2</v>
      </c>
      <c r="S205" s="27">
        <v>3.7500000000000006E-2</v>
      </c>
      <c r="T205" s="27">
        <v>3.7500000000000006E-2</v>
      </c>
      <c r="U205" s="27">
        <v>3.7500000000000006E-2</v>
      </c>
      <c r="V205" s="27">
        <v>3.7500000000000006E-2</v>
      </c>
      <c r="W205" s="27">
        <v>3.7500000000000006E-2</v>
      </c>
      <c r="X205" s="27">
        <v>3.7500000000000006E-2</v>
      </c>
      <c r="Y205" s="27">
        <v>3.7500000000000006E-2</v>
      </c>
      <c r="Z205" s="27">
        <v>3.7500000000000006E-2</v>
      </c>
      <c r="AA205" s="27">
        <v>3.7500000000000006E-2</v>
      </c>
      <c r="AB205" s="27">
        <v>3.7500000000000006E-2</v>
      </c>
      <c r="AC205" s="27">
        <v>3.7500000000000006E-2</v>
      </c>
      <c r="AD205" s="27">
        <v>3.7500000000000006E-2</v>
      </c>
      <c r="AE205" s="27">
        <v>5.0500000000000003E-2</v>
      </c>
      <c r="AF205" s="27">
        <v>5.0500000000000003E-2</v>
      </c>
      <c r="AG205" s="27">
        <v>5.0500000000000003E-2</v>
      </c>
      <c r="AH205" s="27">
        <v>5.0500000000000003E-2</v>
      </c>
      <c r="AI205" s="27">
        <v>5.0500000000000003E-2</v>
      </c>
      <c r="AJ205" s="27">
        <v>5.2499999999999998E-2</v>
      </c>
      <c r="AK205" s="27">
        <v>5.2499999999999998E-2</v>
      </c>
      <c r="AL205" s="27">
        <v>5.2499999999999998E-2</v>
      </c>
      <c r="AM205" s="27">
        <v>5.2499999999999998E-2</v>
      </c>
      <c r="AN205" s="27">
        <v>5.2499999999999998E-2</v>
      </c>
      <c r="AO205" s="27">
        <v>5.45E-2</v>
      </c>
      <c r="AP205" s="27">
        <v>5.45E-2</v>
      </c>
      <c r="AQ205" s="27">
        <v>5.45E-2</v>
      </c>
      <c r="AR205" s="27">
        <v>5.45E-2</v>
      </c>
      <c r="AS205" s="27">
        <v>5.45E-2</v>
      </c>
      <c r="AT205" s="27">
        <v>5.45E-2</v>
      </c>
      <c r="AU205" s="27">
        <v>5.7000000000000002E-2</v>
      </c>
      <c r="AV205" s="27">
        <v>5.7000000000000002E-2</v>
      </c>
      <c r="AW205" s="27">
        <v>5.7000000000000002E-2</v>
      </c>
      <c r="AX205" s="27">
        <v>5.7000000000000002E-2</v>
      </c>
      <c r="AY205" s="27">
        <v>5.7000000000000002E-2</v>
      </c>
      <c r="AZ205" s="27">
        <v>5.7000000000000002E-2</v>
      </c>
      <c r="BA205" s="27">
        <v>5.7000000000000002E-2</v>
      </c>
      <c r="BB205" s="27">
        <v>5.7000000000000002E-2</v>
      </c>
      <c r="BC205" s="27">
        <v>5.7000000000000002E-2</v>
      </c>
      <c r="BD205" s="27">
        <v>5.7000000000000002E-2</v>
      </c>
      <c r="BE205" s="27">
        <v>5.7000000000000002E-2</v>
      </c>
      <c r="BF205" s="27">
        <v>5.7000000000000002E-2</v>
      </c>
      <c r="BG205" s="27">
        <v>5.7000000000000002E-2</v>
      </c>
      <c r="BH205" s="27">
        <v>5.7000000000000002E-2</v>
      </c>
      <c r="BI205" s="27">
        <v>5.7000000000000002E-2</v>
      </c>
      <c r="BJ205" s="27">
        <v>5.7000000000000002E-2</v>
      </c>
      <c r="BK205" s="27">
        <v>5.7000000000000002E-2</v>
      </c>
      <c r="BL205" s="27">
        <v>5.7000000000000002E-2</v>
      </c>
      <c r="BM205" s="27">
        <v>5.7000000000000002E-2</v>
      </c>
      <c r="BN205" s="27">
        <v>5.7000000000000002E-2</v>
      </c>
    </row>
    <row r="206" spans="1:66" s="28" customFormat="1" x14ac:dyDescent="0.2"/>
    <row r="207" spans="1:66" s="21" customFormat="1" x14ac:dyDescent="0.2">
      <c r="A207" s="24" t="s">
        <v>447</v>
      </c>
    </row>
    <row r="208" spans="1:66" x14ac:dyDescent="0.2">
      <c r="A208" s="22">
        <v>35</v>
      </c>
      <c r="B208" s="22">
        <v>36</v>
      </c>
      <c r="C208" s="22">
        <v>37</v>
      </c>
      <c r="D208" s="22">
        <v>38</v>
      </c>
      <c r="E208" s="22">
        <v>39</v>
      </c>
      <c r="F208" s="22">
        <v>40</v>
      </c>
      <c r="G208" s="22">
        <v>41</v>
      </c>
      <c r="H208" s="22">
        <v>42</v>
      </c>
      <c r="I208" s="22">
        <v>43</v>
      </c>
      <c r="J208" s="22">
        <v>44</v>
      </c>
      <c r="K208" s="22">
        <v>45</v>
      </c>
      <c r="L208" s="22">
        <v>46</v>
      </c>
      <c r="M208" s="22">
        <v>47</v>
      </c>
      <c r="N208" s="22">
        <v>48</v>
      </c>
      <c r="O208" s="22">
        <v>49</v>
      </c>
      <c r="P208" s="22">
        <v>50</v>
      </c>
      <c r="Q208" s="22">
        <v>51</v>
      </c>
      <c r="R208" s="22">
        <v>52</v>
      </c>
      <c r="S208" s="22">
        <v>53</v>
      </c>
      <c r="T208" s="22">
        <v>54</v>
      </c>
      <c r="U208" s="22">
        <v>55</v>
      </c>
      <c r="V208" s="22">
        <v>56</v>
      </c>
      <c r="W208" s="22">
        <v>57</v>
      </c>
      <c r="X208" s="22">
        <v>58</v>
      </c>
      <c r="Y208" s="22">
        <v>59</v>
      </c>
      <c r="Z208" s="22">
        <v>60</v>
      </c>
      <c r="AA208" s="22">
        <v>61</v>
      </c>
      <c r="AB208" s="22">
        <v>62</v>
      </c>
      <c r="AC208" s="22">
        <v>63</v>
      </c>
      <c r="AD208" s="22">
        <v>64</v>
      </c>
      <c r="AE208" s="22">
        <v>65</v>
      </c>
      <c r="AF208" s="22">
        <v>66</v>
      </c>
      <c r="AG208" s="22">
        <v>67</v>
      </c>
      <c r="AH208" s="22">
        <v>68</v>
      </c>
      <c r="AI208" s="22">
        <v>69</v>
      </c>
      <c r="AJ208" s="22">
        <v>70</v>
      </c>
      <c r="AK208" s="22">
        <v>71</v>
      </c>
      <c r="AL208" s="22">
        <v>72</v>
      </c>
      <c r="AM208" s="22">
        <v>73</v>
      </c>
      <c r="AN208" s="22">
        <v>74</v>
      </c>
      <c r="AO208" s="22">
        <v>75</v>
      </c>
      <c r="AP208" s="22">
        <v>76</v>
      </c>
      <c r="AQ208" s="22">
        <v>77</v>
      </c>
      <c r="AR208" s="22">
        <v>78</v>
      </c>
      <c r="AS208" s="22">
        <v>79</v>
      </c>
      <c r="AT208" s="22">
        <v>80</v>
      </c>
      <c r="AU208" s="22">
        <v>81</v>
      </c>
      <c r="AV208" s="22">
        <v>82</v>
      </c>
      <c r="AW208" s="22">
        <v>83</v>
      </c>
      <c r="AX208" s="22">
        <v>84</v>
      </c>
      <c r="AY208" s="22">
        <v>85</v>
      </c>
      <c r="AZ208" s="22">
        <v>86</v>
      </c>
      <c r="BA208" s="22">
        <v>87</v>
      </c>
      <c r="BB208" s="22">
        <v>88</v>
      </c>
      <c r="BC208" s="22">
        <v>89</v>
      </c>
      <c r="BD208" s="22">
        <v>90</v>
      </c>
      <c r="BE208" s="22">
        <v>91</v>
      </c>
      <c r="BF208" s="22">
        <v>92</v>
      </c>
      <c r="BG208" s="22">
        <v>93</v>
      </c>
      <c r="BH208" s="22">
        <v>94</v>
      </c>
      <c r="BI208" s="22">
        <v>95</v>
      </c>
      <c r="BJ208" s="22">
        <v>96</v>
      </c>
      <c r="BK208" s="22">
        <v>97</v>
      </c>
      <c r="BL208" s="22">
        <v>98</v>
      </c>
      <c r="BM208" s="22">
        <v>99</v>
      </c>
      <c r="BN208" s="22">
        <v>100</v>
      </c>
    </row>
    <row r="209" spans="1:66" x14ac:dyDescent="0.2">
      <c r="A209" s="27">
        <v>0.05</v>
      </c>
      <c r="B209" s="27">
        <v>0.05</v>
      </c>
      <c r="C209" s="27">
        <v>0.05</v>
      </c>
      <c r="D209" s="27">
        <v>0.05</v>
      </c>
      <c r="E209" s="27">
        <v>0.05</v>
      </c>
      <c r="F209" s="27">
        <v>0.05</v>
      </c>
      <c r="G209" s="27">
        <v>0.05</v>
      </c>
      <c r="H209" s="27">
        <v>0.05</v>
      </c>
      <c r="I209" s="27">
        <v>0.05</v>
      </c>
      <c r="J209" s="27">
        <v>0.05</v>
      </c>
      <c r="K209" s="27">
        <v>0.05</v>
      </c>
      <c r="L209" s="27">
        <v>0.05</v>
      </c>
      <c r="M209" s="27">
        <v>0.05</v>
      </c>
      <c r="N209" s="27">
        <v>0.05</v>
      </c>
      <c r="O209" s="27">
        <v>0.05</v>
      </c>
      <c r="P209" s="27">
        <v>0.05</v>
      </c>
      <c r="Q209" s="27">
        <v>0.05</v>
      </c>
      <c r="R209" s="27">
        <v>0.05</v>
      </c>
      <c r="S209" s="27">
        <v>0.05</v>
      </c>
      <c r="T209" s="27">
        <v>0.05</v>
      </c>
      <c r="U209" s="27">
        <v>0.05</v>
      </c>
      <c r="V209" s="27">
        <v>0.05</v>
      </c>
      <c r="W209" s="27">
        <v>0.05</v>
      </c>
      <c r="X209" s="27">
        <v>0.05</v>
      </c>
      <c r="Y209" s="27">
        <v>0.05</v>
      </c>
      <c r="Z209" s="27">
        <v>0.05</v>
      </c>
      <c r="AA209" s="27">
        <v>0.05</v>
      </c>
      <c r="AB209" s="27">
        <v>0.05</v>
      </c>
      <c r="AC209" s="27">
        <v>0.05</v>
      </c>
      <c r="AD209" s="27">
        <v>0.05</v>
      </c>
      <c r="AE209" s="27">
        <v>6.25E-2</v>
      </c>
      <c r="AF209" s="27">
        <v>6.25E-2</v>
      </c>
      <c r="AG209" s="27">
        <v>6.25E-2</v>
      </c>
      <c r="AH209" s="27">
        <v>6.25E-2</v>
      </c>
      <c r="AI209" s="27">
        <v>6.25E-2</v>
      </c>
      <c r="AJ209" s="27">
        <v>6.4000000000000001E-2</v>
      </c>
      <c r="AK209" s="27">
        <v>6.4000000000000001E-2</v>
      </c>
      <c r="AL209" s="27">
        <v>6.4000000000000001E-2</v>
      </c>
      <c r="AM209" s="27">
        <v>6.4000000000000001E-2</v>
      </c>
      <c r="AN209" s="27">
        <v>6.4000000000000001E-2</v>
      </c>
      <c r="AO209" s="27">
        <v>6.5000000000000002E-2</v>
      </c>
      <c r="AP209" s="27">
        <v>6.5000000000000002E-2</v>
      </c>
      <c r="AQ209" s="27">
        <v>6.5000000000000002E-2</v>
      </c>
      <c r="AR209" s="27">
        <v>6.5000000000000002E-2</v>
      </c>
      <c r="AS209" s="27">
        <v>6.5000000000000002E-2</v>
      </c>
      <c r="AT209" s="27">
        <v>6.5000000000000002E-2</v>
      </c>
      <c r="AU209" s="27">
        <v>6.7500000000000004E-2</v>
      </c>
      <c r="AV209" s="27">
        <v>6.7500000000000004E-2</v>
      </c>
      <c r="AW209" s="27">
        <v>6.7500000000000004E-2</v>
      </c>
      <c r="AX209" s="27">
        <v>6.7500000000000004E-2</v>
      </c>
      <c r="AY209" s="27">
        <v>6.7500000000000004E-2</v>
      </c>
      <c r="AZ209" s="27">
        <v>6.7500000000000004E-2</v>
      </c>
      <c r="BA209" s="27">
        <v>6.7500000000000004E-2</v>
      </c>
      <c r="BB209" s="27">
        <v>6.7500000000000004E-2</v>
      </c>
      <c r="BC209" s="27">
        <v>6.7500000000000004E-2</v>
      </c>
      <c r="BD209" s="27">
        <v>6.7500000000000004E-2</v>
      </c>
      <c r="BE209" s="27">
        <v>6.7500000000000004E-2</v>
      </c>
      <c r="BF209" s="27">
        <v>6.7500000000000004E-2</v>
      </c>
      <c r="BG209" s="27">
        <v>6.7500000000000004E-2</v>
      </c>
      <c r="BH209" s="27">
        <v>6.7500000000000004E-2</v>
      </c>
      <c r="BI209" s="27">
        <v>6.7500000000000004E-2</v>
      </c>
      <c r="BJ209" s="27">
        <v>6.7500000000000004E-2</v>
      </c>
      <c r="BK209" s="27">
        <v>6.7500000000000004E-2</v>
      </c>
      <c r="BL209" s="27">
        <v>6.7500000000000004E-2</v>
      </c>
      <c r="BM209" s="27">
        <v>6.7500000000000004E-2</v>
      </c>
      <c r="BN209" s="27">
        <v>6.7500000000000004E-2</v>
      </c>
    </row>
    <row r="210" spans="1:66" s="28" customFormat="1" x14ac:dyDescent="0.2"/>
    <row r="211" spans="1:66" s="24" customFormat="1" x14ac:dyDescent="0.2">
      <c r="A211" s="24" t="s">
        <v>431</v>
      </c>
    </row>
    <row r="212" spans="1:66" x14ac:dyDescent="0.2">
      <c r="A212" s="22">
        <v>55</v>
      </c>
      <c r="B212" s="22">
        <v>56</v>
      </c>
      <c r="C212" s="22">
        <v>57</v>
      </c>
      <c r="D212" s="22">
        <v>58</v>
      </c>
      <c r="E212" s="22">
        <v>59</v>
      </c>
      <c r="F212" s="22">
        <v>60</v>
      </c>
      <c r="G212" s="22">
        <v>61</v>
      </c>
      <c r="H212" s="22">
        <v>62</v>
      </c>
      <c r="I212" s="22">
        <v>63</v>
      </c>
      <c r="J212" s="22">
        <v>64</v>
      </c>
      <c r="K212" s="22">
        <v>65</v>
      </c>
      <c r="L212" s="22">
        <v>66</v>
      </c>
      <c r="M212" s="22">
        <v>67</v>
      </c>
      <c r="N212" s="22">
        <v>68</v>
      </c>
      <c r="O212" s="22">
        <v>69</v>
      </c>
      <c r="P212" s="22">
        <v>70</v>
      </c>
      <c r="Q212" s="22">
        <v>71</v>
      </c>
      <c r="R212" s="22">
        <v>72</v>
      </c>
      <c r="S212" s="22">
        <v>73</v>
      </c>
      <c r="T212" s="22">
        <v>74</v>
      </c>
      <c r="U212" s="22">
        <v>75</v>
      </c>
      <c r="V212" s="22">
        <v>76</v>
      </c>
      <c r="W212" s="22">
        <v>77</v>
      </c>
      <c r="X212" s="22">
        <v>78</v>
      </c>
      <c r="Y212" s="22">
        <v>79</v>
      </c>
      <c r="Z212" s="22">
        <v>80</v>
      </c>
      <c r="AA212" s="22">
        <v>81</v>
      </c>
      <c r="AB212" s="22">
        <v>82</v>
      </c>
      <c r="AC212" s="22">
        <v>83</v>
      </c>
      <c r="AD212" s="22">
        <v>84</v>
      </c>
      <c r="AE212" s="22">
        <v>85</v>
      </c>
      <c r="AF212" s="22">
        <v>86</v>
      </c>
      <c r="AG212" s="22">
        <v>87</v>
      </c>
      <c r="AH212" s="22">
        <v>88</v>
      </c>
      <c r="AI212" s="22">
        <v>89</v>
      </c>
      <c r="AJ212" s="22">
        <v>90</v>
      </c>
      <c r="AK212" s="22">
        <v>91</v>
      </c>
      <c r="AL212" s="22">
        <v>92</v>
      </c>
      <c r="AM212" s="22">
        <v>93</v>
      </c>
      <c r="AN212" s="22">
        <v>94</v>
      </c>
      <c r="AO212" s="22">
        <v>95</v>
      </c>
      <c r="AP212" s="22">
        <v>96</v>
      </c>
      <c r="AQ212" s="22">
        <v>97</v>
      </c>
      <c r="AR212" s="22">
        <v>98</v>
      </c>
      <c r="AS212" s="22">
        <v>99</v>
      </c>
      <c r="AT212" s="22">
        <v>100</v>
      </c>
    </row>
    <row r="213" spans="1:66" s="18" customFormat="1" x14ac:dyDescent="0.2">
      <c r="A213" s="27">
        <v>5.2999999999999999E-2</v>
      </c>
      <c r="B213" s="27">
        <v>5.3999999999999999E-2</v>
      </c>
      <c r="C213" s="27">
        <v>5.5E-2</v>
      </c>
      <c r="D213" s="27">
        <v>5.6000000000000001E-2</v>
      </c>
      <c r="E213" s="27">
        <v>5.7000000000000002E-2</v>
      </c>
      <c r="F213" s="27">
        <v>5.7999999999999996E-2</v>
      </c>
      <c r="G213" s="27">
        <v>5.8999999999999997E-2</v>
      </c>
      <c r="H213" s="27">
        <v>0.06</v>
      </c>
      <c r="I213" s="27">
        <v>6.0999999999999999E-2</v>
      </c>
      <c r="J213" s="27">
        <v>6.2E-2</v>
      </c>
      <c r="K213" s="27">
        <v>6.3E-2</v>
      </c>
      <c r="L213" s="27">
        <v>6.4000000000000001E-2</v>
      </c>
      <c r="M213" s="27">
        <v>6.5000000000000002E-2</v>
      </c>
      <c r="N213" s="27">
        <v>6.6000000000000003E-2</v>
      </c>
      <c r="O213" s="27">
        <v>6.7000000000000004E-2</v>
      </c>
      <c r="P213" s="27">
        <v>6.8000000000000005E-2</v>
      </c>
      <c r="Q213" s="27">
        <v>6.8999999999999992E-2</v>
      </c>
      <c r="R213" s="27">
        <v>6.9999999999999993E-2</v>
      </c>
      <c r="S213" s="27">
        <v>7.0999999999999994E-2</v>
      </c>
      <c r="T213" s="27">
        <v>7.1999999999999995E-2</v>
      </c>
      <c r="U213" s="27">
        <v>7.2999999999999995E-2</v>
      </c>
      <c r="V213" s="27">
        <v>7.3999999999999996E-2</v>
      </c>
      <c r="W213" s="27">
        <v>7.4999999999999997E-2</v>
      </c>
      <c r="X213" s="27">
        <v>7.5999999999999998E-2</v>
      </c>
      <c r="Y213" s="27">
        <v>7.6999999999999999E-2</v>
      </c>
      <c r="Z213" s="27">
        <v>7.8E-2</v>
      </c>
      <c r="AA213" s="27">
        <v>7.8E-2</v>
      </c>
      <c r="AB213" s="27">
        <v>7.8E-2</v>
      </c>
      <c r="AC213" s="27">
        <v>7.8E-2</v>
      </c>
      <c r="AD213" s="27">
        <v>7.8E-2</v>
      </c>
      <c r="AE213" s="27">
        <v>7.8E-2</v>
      </c>
      <c r="AF213" s="27">
        <v>7.8E-2</v>
      </c>
      <c r="AG213" s="27">
        <v>7.8E-2</v>
      </c>
      <c r="AH213" s="27">
        <v>7.8E-2</v>
      </c>
      <c r="AI213" s="27">
        <v>7.8E-2</v>
      </c>
      <c r="AJ213" s="27">
        <v>7.8E-2</v>
      </c>
      <c r="AK213" s="27">
        <v>7.8E-2</v>
      </c>
      <c r="AL213" s="27">
        <v>7.8E-2</v>
      </c>
      <c r="AM213" s="27">
        <v>7.8E-2</v>
      </c>
      <c r="AN213" s="27">
        <v>7.8E-2</v>
      </c>
      <c r="AO213" s="27">
        <v>7.8E-2</v>
      </c>
      <c r="AP213" s="27">
        <v>7.8E-2</v>
      </c>
      <c r="AQ213" s="27">
        <v>7.8E-2</v>
      </c>
      <c r="AR213" s="27">
        <v>7.8E-2</v>
      </c>
      <c r="AS213" s="27">
        <v>7.8E-2</v>
      </c>
      <c r="AT213" s="27">
        <v>7.8E-2</v>
      </c>
    </row>
    <row r="214" spans="1:66" s="28" customFormat="1" x14ac:dyDescent="0.2">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row>
    <row r="215" spans="1:66" s="24" customFormat="1" x14ac:dyDescent="0.2">
      <c r="A215" s="24" t="s">
        <v>593</v>
      </c>
    </row>
    <row r="216" spans="1:66" x14ac:dyDescent="0.2">
      <c r="A216" s="22">
        <v>55</v>
      </c>
      <c r="B216" s="22">
        <v>56</v>
      </c>
      <c r="C216" s="22">
        <v>57</v>
      </c>
      <c r="D216" s="22">
        <v>58</v>
      </c>
      <c r="E216" s="22">
        <v>59</v>
      </c>
      <c r="F216" s="22">
        <v>60</v>
      </c>
      <c r="G216" s="22">
        <v>61</v>
      </c>
      <c r="H216" s="22">
        <v>62</v>
      </c>
      <c r="I216" s="22">
        <v>63</v>
      </c>
      <c r="J216" s="22">
        <v>64</v>
      </c>
      <c r="K216" s="22">
        <v>65</v>
      </c>
      <c r="L216" s="22">
        <v>66</v>
      </c>
      <c r="M216" s="22">
        <v>67</v>
      </c>
      <c r="N216" s="22">
        <v>68</v>
      </c>
      <c r="O216" s="22">
        <v>69</v>
      </c>
      <c r="P216" s="22">
        <v>70</v>
      </c>
      <c r="Q216" s="22">
        <v>71</v>
      </c>
      <c r="R216" s="22">
        <v>72</v>
      </c>
      <c r="S216" s="22">
        <v>73</v>
      </c>
      <c r="T216" s="22">
        <v>74</v>
      </c>
      <c r="U216" s="22">
        <v>75</v>
      </c>
      <c r="V216" s="22">
        <v>76</v>
      </c>
      <c r="W216" s="22">
        <v>77</v>
      </c>
      <c r="X216" s="22">
        <v>78</v>
      </c>
      <c r="Y216" s="22">
        <v>79</v>
      </c>
      <c r="Z216" s="22">
        <v>80</v>
      </c>
      <c r="AA216" s="22">
        <v>81</v>
      </c>
      <c r="AB216" s="22">
        <v>82</v>
      </c>
      <c r="AC216" s="22">
        <v>83</v>
      </c>
      <c r="AD216" s="22">
        <v>84</v>
      </c>
      <c r="AE216" s="22">
        <v>85</v>
      </c>
      <c r="AF216" s="22">
        <v>86</v>
      </c>
      <c r="AG216" s="22">
        <v>87</v>
      </c>
      <c r="AH216" s="22">
        <v>88</v>
      </c>
      <c r="AI216" s="22">
        <v>89</v>
      </c>
      <c r="AJ216" s="22">
        <v>90</v>
      </c>
      <c r="AK216" s="22">
        <v>91</v>
      </c>
      <c r="AL216" s="22">
        <v>92</v>
      </c>
      <c r="AM216" s="22">
        <v>93</v>
      </c>
      <c r="AN216" s="22">
        <v>94</v>
      </c>
      <c r="AO216" s="22">
        <v>95</v>
      </c>
      <c r="AP216" s="22">
        <v>96</v>
      </c>
      <c r="AQ216" s="22">
        <v>97</v>
      </c>
      <c r="AR216" s="22">
        <v>98</v>
      </c>
      <c r="AS216" s="22">
        <v>99</v>
      </c>
      <c r="AT216" s="22">
        <v>100</v>
      </c>
      <c r="AU216" s="26"/>
    </row>
    <row r="217" spans="1:66" s="29" customFormat="1" x14ac:dyDescent="0.2">
      <c r="A217" s="250">
        <v>3.5000000000000003E-2</v>
      </c>
      <c r="B217" s="250">
        <v>3.6499999999999998E-2</v>
      </c>
      <c r="C217" s="250">
        <v>3.7499999999999999E-2</v>
      </c>
      <c r="D217" s="250">
        <v>0.04</v>
      </c>
      <c r="E217" s="250">
        <v>4.2000000000000003E-2</v>
      </c>
      <c r="F217" s="250">
        <v>4.2999999999999997E-2</v>
      </c>
      <c r="G217" s="250">
        <v>4.3999999999999997E-2</v>
      </c>
      <c r="H217" s="250">
        <v>4.5499999999999999E-2</v>
      </c>
      <c r="I217" s="250">
        <v>4.7500000000000001E-2</v>
      </c>
      <c r="J217" s="250">
        <v>4.9500000000000002E-2</v>
      </c>
      <c r="K217" s="250">
        <v>5.0500000000000003E-2</v>
      </c>
      <c r="L217" s="250">
        <v>5.1999999999999998E-2</v>
      </c>
      <c r="M217" s="250">
        <v>5.3499999999999999E-2</v>
      </c>
      <c r="N217" s="250">
        <v>5.5E-2</v>
      </c>
      <c r="O217" s="250">
        <v>5.6500000000000002E-2</v>
      </c>
      <c r="P217" s="250">
        <v>5.8000000000000003E-2</v>
      </c>
      <c r="Q217" s="250">
        <v>5.8999999999999997E-2</v>
      </c>
      <c r="R217" s="250">
        <v>0.06</v>
      </c>
      <c r="S217" s="250">
        <v>6.0999999999999999E-2</v>
      </c>
      <c r="T217" s="250">
        <v>6.2E-2</v>
      </c>
      <c r="U217" s="250">
        <v>6.3E-2</v>
      </c>
      <c r="V217" s="250">
        <v>6.4000000000000001E-2</v>
      </c>
      <c r="W217" s="250">
        <v>6.4000000000000001E-2</v>
      </c>
      <c r="X217" s="250">
        <v>6.4000000000000001E-2</v>
      </c>
      <c r="Y217" s="250">
        <v>6.4000000000000001E-2</v>
      </c>
      <c r="Z217" s="250">
        <v>6.4000000000000001E-2</v>
      </c>
      <c r="AA217" s="250">
        <v>6.4000000000000001E-2</v>
      </c>
      <c r="AB217" s="250">
        <v>6.4000000000000001E-2</v>
      </c>
      <c r="AC217" s="250">
        <v>6.4000000000000001E-2</v>
      </c>
      <c r="AD217" s="250">
        <v>6.4000000000000001E-2</v>
      </c>
      <c r="AE217" s="250">
        <v>6.4000000000000001E-2</v>
      </c>
      <c r="AF217" s="250">
        <v>6.4000000000000001E-2</v>
      </c>
      <c r="AG217" s="250">
        <v>6.4000000000000001E-2</v>
      </c>
      <c r="AH217" s="250">
        <v>6.4000000000000001E-2</v>
      </c>
      <c r="AI217" s="250">
        <v>6.4000000000000001E-2</v>
      </c>
      <c r="AJ217" s="250">
        <v>6.4000000000000001E-2</v>
      </c>
      <c r="AK217" s="250">
        <v>6.4000000000000001E-2</v>
      </c>
      <c r="AL217" s="250">
        <v>6.4000000000000001E-2</v>
      </c>
      <c r="AM217" s="250">
        <v>6.4000000000000001E-2</v>
      </c>
      <c r="AN217" s="250">
        <v>6.4000000000000001E-2</v>
      </c>
      <c r="AO217" s="250">
        <v>6.4000000000000001E-2</v>
      </c>
      <c r="AP217" s="250">
        <v>6.4000000000000001E-2</v>
      </c>
      <c r="AQ217" s="250">
        <v>6.4000000000000001E-2</v>
      </c>
      <c r="AR217" s="250">
        <v>6.4000000000000001E-2</v>
      </c>
      <c r="AS217" s="250">
        <v>6.4000000000000001E-2</v>
      </c>
      <c r="AT217" s="250">
        <v>6.4000000000000001E-2</v>
      </c>
    </row>
    <row r="218" spans="1:66" s="29" customFormat="1" x14ac:dyDescent="0.2">
      <c r="A218" s="84"/>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c r="AK218" s="84"/>
      <c r="AL218" s="84"/>
      <c r="AM218" s="84"/>
      <c r="AN218" s="84"/>
      <c r="AO218" s="84"/>
      <c r="AP218" s="84"/>
      <c r="AQ218" s="84"/>
      <c r="AR218" s="84"/>
      <c r="AS218" s="84"/>
      <c r="AT218" s="84"/>
    </row>
    <row r="219" spans="1:66" s="24" customFormat="1" x14ac:dyDescent="0.2">
      <c r="A219" s="24" t="s">
        <v>596</v>
      </c>
    </row>
    <row r="220" spans="1:66" x14ac:dyDescent="0.2">
      <c r="A220" s="22">
        <v>55</v>
      </c>
      <c r="B220" s="22">
        <v>56</v>
      </c>
      <c r="C220" s="22">
        <v>57</v>
      </c>
      <c r="D220" s="22">
        <v>58</v>
      </c>
      <c r="E220" s="22">
        <v>59</v>
      </c>
      <c r="F220" s="22">
        <v>60</v>
      </c>
      <c r="G220" s="22">
        <v>61</v>
      </c>
      <c r="H220" s="22">
        <v>62</v>
      </c>
      <c r="I220" s="22">
        <v>63</v>
      </c>
      <c r="J220" s="22">
        <v>64</v>
      </c>
      <c r="K220" s="22">
        <v>65</v>
      </c>
      <c r="L220" s="22">
        <v>66</v>
      </c>
      <c r="M220" s="22">
        <v>67</v>
      </c>
      <c r="N220" s="22">
        <v>68</v>
      </c>
      <c r="O220" s="22">
        <v>69</v>
      </c>
      <c r="P220" s="22">
        <v>70</v>
      </c>
      <c r="Q220" s="22">
        <v>71</v>
      </c>
      <c r="R220" s="22">
        <v>72</v>
      </c>
      <c r="S220" s="22">
        <v>73</v>
      </c>
      <c r="T220" s="22">
        <v>74</v>
      </c>
      <c r="U220" s="22">
        <v>75</v>
      </c>
      <c r="V220" s="22">
        <v>76</v>
      </c>
      <c r="W220" s="22">
        <v>77</v>
      </c>
      <c r="X220" s="22">
        <v>78</v>
      </c>
      <c r="Y220" s="22">
        <v>79</v>
      </c>
      <c r="Z220" s="22">
        <v>80</v>
      </c>
      <c r="AA220" s="22">
        <v>81</v>
      </c>
      <c r="AB220" s="22">
        <v>82</v>
      </c>
      <c r="AC220" s="22">
        <v>83</v>
      </c>
      <c r="AD220" s="22">
        <v>84</v>
      </c>
      <c r="AE220" s="22">
        <v>85</v>
      </c>
      <c r="AF220" s="22">
        <v>86</v>
      </c>
      <c r="AG220" s="22">
        <v>87</v>
      </c>
      <c r="AH220" s="22">
        <v>88</v>
      </c>
      <c r="AI220" s="22">
        <v>89</v>
      </c>
      <c r="AJ220" s="22">
        <v>90</v>
      </c>
      <c r="AK220" s="22">
        <v>91</v>
      </c>
      <c r="AL220" s="22">
        <v>92</v>
      </c>
      <c r="AM220" s="22">
        <v>93</v>
      </c>
      <c r="AN220" s="22">
        <v>94</v>
      </c>
      <c r="AO220" s="22">
        <v>95</v>
      </c>
      <c r="AP220" s="22">
        <v>96</v>
      </c>
      <c r="AQ220" s="22">
        <v>97</v>
      </c>
      <c r="AR220" s="22">
        <v>98</v>
      </c>
      <c r="AS220" s="22">
        <v>99</v>
      </c>
      <c r="AT220" s="22">
        <v>100</v>
      </c>
      <c r="AU220" s="26"/>
    </row>
    <row r="221" spans="1:66" s="29" customFormat="1" x14ac:dyDescent="0.2">
      <c r="A221" s="250">
        <v>3.6500000000000005E-2</v>
      </c>
      <c r="B221" s="250">
        <v>3.85E-2</v>
      </c>
      <c r="C221" s="250">
        <v>0.04</v>
      </c>
      <c r="D221" s="250">
        <v>4.3000000000000003E-2</v>
      </c>
      <c r="E221" s="250">
        <v>4.5500000000000006E-2</v>
      </c>
      <c r="F221" s="250">
        <v>4.7E-2</v>
      </c>
      <c r="G221" s="250">
        <v>4.8999999999999995E-2</v>
      </c>
      <c r="H221" s="250">
        <v>5.0999999999999997E-2</v>
      </c>
      <c r="I221" s="250">
        <v>5.3999999999999999E-2</v>
      </c>
      <c r="J221" s="250">
        <v>5.7000000000000002E-2</v>
      </c>
      <c r="K221" s="250">
        <v>6.0000000000000005E-2</v>
      </c>
      <c r="L221" s="250">
        <v>6.3500000000000001E-2</v>
      </c>
      <c r="M221" s="250">
        <v>6.8000000000000005E-2</v>
      </c>
      <c r="N221" s="250">
        <v>7.3999999999999996E-2</v>
      </c>
      <c r="O221" s="250">
        <v>8.1000000000000003E-2</v>
      </c>
      <c r="P221" s="250">
        <v>8.8499999999999995E-2</v>
      </c>
      <c r="Q221" s="405" t="s">
        <v>26</v>
      </c>
      <c r="R221" s="405" t="s">
        <v>26</v>
      </c>
      <c r="S221" s="405" t="s">
        <v>26</v>
      </c>
      <c r="T221" s="405" t="s">
        <v>26</v>
      </c>
      <c r="U221" s="405" t="s">
        <v>26</v>
      </c>
      <c r="V221" s="405" t="s">
        <v>26</v>
      </c>
      <c r="W221" s="405" t="s">
        <v>26</v>
      </c>
      <c r="X221" s="405" t="s">
        <v>26</v>
      </c>
      <c r="Y221" s="405" t="s">
        <v>26</v>
      </c>
      <c r="Z221" s="405" t="s">
        <v>26</v>
      </c>
      <c r="AA221" s="405" t="s">
        <v>26</v>
      </c>
      <c r="AB221" s="405" t="s">
        <v>26</v>
      </c>
      <c r="AC221" s="405" t="s">
        <v>26</v>
      </c>
      <c r="AD221" s="405" t="s">
        <v>26</v>
      </c>
      <c r="AE221" s="405" t="s">
        <v>26</v>
      </c>
      <c r="AF221" s="405" t="s">
        <v>26</v>
      </c>
      <c r="AG221" s="405" t="s">
        <v>26</v>
      </c>
      <c r="AH221" s="405" t="s">
        <v>26</v>
      </c>
      <c r="AI221" s="405" t="s">
        <v>26</v>
      </c>
      <c r="AJ221" s="405" t="s">
        <v>26</v>
      </c>
      <c r="AK221" s="405" t="s">
        <v>26</v>
      </c>
      <c r="AL221" s="405" t="s">
        <v>26</v>
      </c>
      <c r="AM221" s="405" t="s">
        <v>26</v>
      </c>
      <c r="AN221" s="405" t="s">
        <v>26</v>
      </c>
      <c r="AO221" s="405" t="s">
        <v>26</v>
      </c>
      <c r="AP221" s="405" t="s">
        <v>26</v>
      </c>
      <c r="AQ221" s="405" t="s">
        <v>26</v>
      </c>
      <c r="AR221" s="405" t="s">
        <v>26</v>
      </c>
      <c r="AS221" s="405" t="s">
        <v>26</v>
      </c>
      <c r="AT221" s="405" t="s">
        <v>26</v>
      </c>
    </row>
    <row r="222" spans="1:66" x14ac:dyDescent="0.2">
      <c r="A222" s="22">
        <v>55</v>
      </c>
      <c r="B222" s="22">
        <v>56</v>
      </c>
      <c r="C222" s="22">
        <v>57</v>
      </c>
      <c r="D222" s="22">
        <v>58</v>
      </c>
      <c r="E222" s="22">
        <v>59</v>
      </c>
      <c r="F222" s="22">
        <v>60</v>
      </c>
      <c r="G222" s="22">
        <v>61</v>
      </c>
      <c r="H222" s="22">
        <v>62</v>
      </c>
      <c r="I222" s="22">
        <v>63</v>
      </c>
      <c r="J222" s="22">
        <v>64</v>
      </c>
      <c r="K222" s="22">
        <v>65</v>
      </c>
      <c r="L222" s="22">
        <v>66</v>
      </c>
      <c r="M222" s="22">
        <v>67</v>
      </c>
      <c r="N222" s="22">
        <v>68</v>
      </c>
      <c r="O222" s="22">
        <v>69</v>
      </c>
      <c r="P222" s="22">
        <v>70</v>
      </c>
      <c r="Q222" s="22">
        <v>71</v>
      </c>
      <c r="R222" s="22">
        <v>72</v>
      </c>
      <c r="S222" s="22">
        <v>73</v>
      </c>
      <c r="T222" s="22">
        <v>74</v>
      </c>
      <c r="U222" s="22">
        <v>75</v>
      </c>
      <c r="V222" s="22">
        <v>76</v>
      </c>
      <c r="W222" s="22">
        <v>77</v>
      </c>
      <c r="X222" s="22">
        <v>78</v>
      </c>
      <c r="Y222" s="22">
        <v>79</v>
      </c>
      <c r="Z222" s="22">
        <v>80</v>
      </c>
      <c r="AA222" s="22">
        <v>81</v>
      </c>
      <c r="AB222" s="22">
        <v>82</v>
      </c>
      <c r="AC222" s="22">
        <v>83</v>
      </c>
      <c r="AD222" s="22">
        <v>84</v>
      </c>
      <c r="AE222" s="22">
        <v>85</v>
      </c>
      <c r="AF222" s="22">
        <v>86</v>
      </c>
      <c r="AG222" s="22">
        <v>87</v>
      </c>
      <c r="AH222" s="22">
        <v>88</v>
      </c>
      <c r="AI222" s="22">
        <v>89</v>
      </c>
      <c r="AJ222" s="22">
        <v>90</v>
      </c>
      <c r="AK222" s="22">
        <v>91</v>
      </c>
      <c r="AL222" s="22">
        <v>92</v>
      </c>
      <c r="AM222" s="22">
        <v>93</v>
      </c>
      <c r="AN222" s="22">
        <v>94</v>
      </c>
      <c r="AO222" s="22">
        <v>95</v>
      </c>
      <c r="AP222" s="22">
        <v>96</v>
      </c>
      <c r="AQ222" s="22">
        <v>97</v>
      </c>
      <c r="AR222" s="22">
        <v>98</v>
      </c>
      <c r="AS222" s="22">
        <v>99</v>
      </c>
      <c r="AT222" s="22">
        <v>100</v>
      </c>
      <c r="AU222" s="26"/>
    </row>
    <row r="223" spans="1:66" s="29" customFormat="1" x14ac:dyDescent="0.2">
      <c r="A223" s="250">
        <v>1.5E-3</v>
      </c>
      <c r="B223" s="250">
        <v>2E-3</v>
      </c>
      <c r="C223" s="250">
        <v>2.5000000000000001E-3</v>
      </c>
      <c r="D223" s="250">
        <v>3.0000000000000001E-3</v>
      </c>
      <c r="E223" s="250">
        <v>3.5000000000000001E-3</v>
      </c>
      <c r="F223" s="250">
        <v>4.0000000000000001E-3</v>
      </c>
      <c r="G223" s="250">
        <v>5.0000000000000001E-3</v>
      </c>
      <c r="H223" s="250">
        <v>5.4999999999999997E-3</v>
      </c>
      <c r="I223" s="250">
        <v>6.4999999999999997E-3</v>
      </c>
      <c r="J223" s="250">
        <v>7.4999999999999997E-3</v>
      </c>
      <c r="K223" s="250">
        <v>9.4999999999999998E-3</v>
      </c>
      <c r="L223" s="250">
        <v>1.15E-2</v>
      </c>
      <c r="M223" s="250">
        <v>1.4500000000000001E-2</v>
      </c>
      <c r="N223" s="250">
        <v>1.9E-2</v>
      </c>
      <c r="O223" s="250">
        <v>2.4500000000000001E-2</v>
      </c>
      <c r="P223" s="250">
        <v>3.0499999999999999E-2</v>
      </c>
      <c r="Q223" s="250">
        <v>3.0499999999999999E-2</v>
      </c>
      <c r="R223" s="250">
        <v>3.0499999999999999E-2</v>
      </c>
      <c r="S223" s="250">
        <v>6.0999999999999999E-2</v>
      </c>
      <c r="T223" s="250">
        <v>6.2E-2</v>
      </c>
      <c r="U223" s="250">
        <v>6.3E-2</v>
      </c>
      <c r="V223" s="250">
        <v>6.4000000000000001E-2</v>
      </c>
      <c r="W223" s="250">
        <v>6.4000000000000001E-2</v>
      </c>
      <c r="X223" s="250">
        <v>6.4000000000000001E-2</v>
      </c>
      <c r="Y223" s="250">
        <v>6.4000000000000001E-2</v>
      </c>
      <c r="Z223" s="250">
        <v>6.4000000000000001E-2</v>
      </c>
      <c r="AA223" s="250">
        <v>6.4000000000000001E-2</v>
      </c>
      <c r="AB223" s="250">
        <v>6.4000000000000001E-2</v>
      </c>
      <c r="AC223" s="250">
        <v>2.75E-2</v>
      </c>
      <c r="AD223" s="250">
        <v>2.75E-2</v>
      </c>
      <c r="AE223" s="250">
        <v>2.75E-2</v>
      </c>
      <c r="AF223" s="250">
        <v>2.75E-2</v>
      </c>
      <c r="AG223" s="250">
        <v>2.75E-2</v>
      </c>
      <c r="AH223" s="250">
        <v>2.75E-2</v>
      </c>
      <c r="AI223" s="250">
        <v>2.75E-2</v>
      </c>
      <c r="AJ223" s="250">
        <v>2.75E-2</v>
      </c>
      <c r="AK223" s="250">
        <v>2.75E-2</v>
      </c>
      <c r="AL223" s="250">
        <v>2.75E-2</v>
      </c>
      <c r="AM223" s="250">
        <v>2.75E-2</v>
      </c>
      <c r="AN223" s="250">
        <v>2.75E-2</v>
      </c>
      <c r="AO223" s="250">
        <v>2.75E-2</v>
      </c>
      <c r="AP223" s="250">
        <v>2.75E-2</v>
      </c>
      <c r="AQ223" s="250">
        <v>2.75E-2</v>
      </c>
      <c r="AR223" s="250">
        <v>2.75E-2</v>
      </c>
      <c r="AS223" s="250">
        <v>2.75E-2</v>
      </c>
      <c r="AT223" s="250">
        <v>2.75E-2</v>
      </c>
    </row>
    <row r="224" spans="1:66" s="29" customFormat="1" x14ac:dyDescent="0.2">
      <c r="Q224" s="250">
        <v>8.9499999999999996E-2</v>
      </c>
      <c r="R224" s="250">
        <v>9.0499999999999997E-2</v>
      </c>
    </row>
    <row r="225" spans="1:51" s="24" customFormat="1" x14ac:dyDescent="0.2">
      <c r="A225" s="24" t="s">
        <v>592</v>
      </c>
    </row>
    <row r="226" spans="1:51" x14ac:dyDescent="0.2">
      <c r="A226" s="22">
        <v>55</v>
      </c>
      <c r="B226" s="22">
        <v>56</v>
      </c>
      <c r="C226" s="22">
        <v>57</v>
      </c>
      <c r="D226" s="22">
        <v>58</v>
      </c>
      <c r="E226" s="22">
        <v>59</v>
      </c>
      <c r="F226" s="22">
        <v>60</v>
      </c>
      <c r="G226" s="22">
        <v>61</v>
      </c>
      <c r="H226" s="22">
        <v>62</v>
      </c>
      <c r="I226" s="22">
        <v>63</v>
      </c>
      <c r="J226" s="22">
        <v>64</v>
      </c>
      <c r="K226" s="22">
        <v>65</v>
      </c>
      <c r="L226" s="22">
        <v>66</v>
      </c>
      <c r="M226" s="22">
        <v>67</v>
      </c>
      <c r="N226" s="22">
        <v>68</v>
      </c>
      <c r="O226" s="22">
        <v>69</v>
      </c>
      <c r="P226" s="22">
        <v>70</v>
      </c>
      <c r="Q226" s="22">
        <v>71</v>
      </c>
      <c r="R226" s="22">
        <v>72</v>
      </c>
      <c r="S226" s="22">
        <v>73</v>
      </c>
      <c r="T226" s="22">
        <v>74</v>
      </c>
      <c r="U226" s="22">
        <v>75</v>
      </c>
      <c r="V226" s="22">
        <v>76</v>
      </c>
      <c r="W226" s="22">
        <v>77</v>
      </c>
      <c r="X226" s="22">
        <v>78</v>
      </c>
      <c r="Y226" s="22">
        <v>79</v>
      </c>
      <c r="Z226" s="22">
        <v>80</v>
      </c>
      <c r="AA226" s="22">
        <v>81</v>
      </c>
      <c r="AB226" s="22">
        <v>82</v>
      </c>
      <c r="AC226" s="22">
        <v>83</v>
      </c>
      <c r="AD226" s="22">
        <v>84</v>
      </c>
      <c r="AE226" s="22">
        <v>85</v>
      </c>
      <c r="AF226" s="22">
        <v>86</v>
      </c>
      <c r="AG226" s="22">
        <v>87</v>
      </c>
      <c r="AH226" s="22">
        <v>88</v>
      </c>
      <c r="AI226" s="22">
        <v>89</v>
      </c>
      <c r="AJ226" s="22">
        <v>90</v>
      </c>
      <c r="AK226" s="22">
        <v>91</v>
      </c>
      <c r="AL226" s="22">
        <v>92</v>
      </c>
      <c r="AM226" s="22">
        <v>93</v>
      </c>
      <c r="AN226" s="22">
        <v>94</v>
      </c>
      <c r="AO226" s="22">
        <v>95</v>
      </c>
      <c r="AP226" s="22">
        <v>96</v>
      </c>
      <c r="AQ226" s="22">
        <v>97</v>
      </c>
      <c r="AR226" s="22">
        <v>98</v>
      </c>
      <c r="AS226" s="22">
        <v>99</v>
      </c>
      <c r="AT226" s="22">
        <v>100</v>
      </c>
      <c r="AU226" s="26"/>
    </row>
    <row r="227" spans="1:51" x14ac:dyDescent="0.2">
      <c r="A227" s="253">
        <v>4.2000000000000003E-2</v>
      </c>
      <c r="B227" s="253">
        <v>4.2999999999999997E-2</v>
      </c>
      <c r="C227" s="253">
        <v>4.3999999999999997E-2</v>
      </c>
      <c r="D227" s="253">
        <v>4.4999999999999998E-2</v>
      </c>
      <c r="E227" s="253">
        <v>4.5999999999999999E-2</v>
      </c>
      <c r="F227" s="253">
        <v>4.8500000000000001E-2</v>
      </c>
      <c r="G227" s="253">
        <v>4.9500000000000002E-2</v>
      </c>
      <c r="H227" s="253">
        <v>5.0500000000000003E-2</v>
      </c>
      <c r="I227" s="253">
        <v>5.1499999999999997E-2</v>
      </c>
      <c r="J227" s="253">
        <v>5.2499999999999998E-2</v>
      </c>
      <c r="K227" s="253">
        <v>5.3999999999999999E-2</v>
      </c>
      <c r="L227" s="253">
        <v>5.5E-2</v>
      </c>
      <c r="M227" s="253">
        <v>5.6000000000000001E-2</v>
      </c>
      <c r="N227" s="253">
        <v>5.7000000000000002E-2</v>
      </c>
      <c r="O227" s="253">
        <v>5.7500000000000002E-2</v>
      </c>
      <c r="P227" s="253">
        <v>5.8500000000000003E-2</v>
      </c>
      <c r="Q227" s="253">
        <v>5.9499999999999997E-2</v>
      </c>
      <c r="R227" s="253">
        <v>6.0499999999999998E-2</v>
      </c>
      <c r="S227" s="253">
        <v>6.2E-2</v>
      </c>
      <c r="T227" s="253">
        <v>6.3E-2</v>
      </c>
      <c r="U227" s="253">
        <v>6.5000000000000002E-2</v>
      </c>
      <c r="V227" s="253">
        <v>6.8000000000000005E-2</v>
      </c>
      <c r="W227" s="253">
        <v>6.9000000000000006E-2</v>
      </c>
      <c r="X227" s="253">
        <v>7.0000000000000007E-2</v>
      </c>
      <c r="Y227" s="253">
        <v>7.0999999999999994E-2</v>
      </c>
      <c r="Z227" s="253">
        <v>7.3499999999999996E-2</v>
      </c>
      <c r="AA227" s="253">
        <v>7.4499999999999997E-2</v>
      </c>
      <c r="AB227" s="253">
        <v>7.5499999999999998E-2</v>
      </c>
      <c r="AC227" s="253">
        <v>7.6499999999999999E-2</v>
      </c>
      <c r="AD227" s="253">
        <v>7.7499999999999999E-2</v>
      </c>
      <c r="AE227" s="253">
        <v>7.9500000000000001E-2</v>
      </c>
      <c r="AF227" s="253">
        <v>8.0500000000000002E-2</v>
      </c>
      <c r="AG227" s="253">
        <v>8.1500000000000003E-2</v>
      </c>
      <c r="AH227" s="253">
        <v>8.1500000000000003E-2</v>
      </c>
      <c r="AI227" s="253">
        <v>8.1500000000000003E-2</v>
      </c>
      <c r="AJ227" s="253">
        <v>8.1500000000000003E-2</v>
      </c>
      <c r="AK227" s="253">
        <v>8.1500000000000003E-2</v>
      </c>
      <c r="AL227" s="253">
        <v>8.1500000000000003E-2</v>
      </c>
      <c r="AM227" s="253">
        <v>8.1500000000000003E-2</v>
      </c>
      <c r="AN227" s="253">
        <v>8.1500000000000003E-2</v>
      </c>
      <c r="AO227" s="253">
        <v>8.1500000000000003E-2</v>
      </c>
      <c r="AP227" s="253">
        <v>8.1500000000000003E-2</v>
      </c>
      <c r="AQ227" s="253">
        <v>8.1500000000000003E-2</v>
      </c>
      <c r="AR227" s="253">
        <v>8.1500000000000003E-2</v>
      </c>
      <c r="AS227" s="253">
        <v>8.1500000000000003E-2</v>
      </c>
      <c r="AT227" s="253">
        <v>8.1500000000000003E-2</v>
      </c>
      <c r="AU227" s="25"/>
    </row>
    <row r="228" spans="1:51" s="28" customFormat="1" x14ac:dyDescent="0.2">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c r="AR228" s="32"/>
      <c r="AS228" s="32"/>
      <c r="AT228" s="32"/>
      <c r="AU228" s="32"/>
    </row>
    <row r="229" spans="1:51" s="24" customFormat="1" x14ac:dyDescent="0.2">
      <c r="A229" s="24" t="s">
        <v>432</v>
      </c>
    </row>
    <row r="230" spans="1:51" x14ac:dyDescent="0.2">
      <c r="A230" s="22">
        <v>59</v>
      </c>
      <c r="B230" s="22">
        <f>A230+1</f>
        <v>60</v>
      </c>
      <c r="C230" s="22">
        <f t="shared" ref="C230:AP230" si="1">B230+1</f>
        <v>61</v>
      </c>
      <c r="D230" s="22">
        <f t="shared" si="1"/>
        <v>62</v>
      </c>
      <c r="E230" s="22">
        <f t="shared" si="1"/>
        <v>63</v>
      </c>
      <c r="F230" s="22">
        <f t="shared" si="1"/>
        <v>64</v>
      </c>
      <c r="G230" s="22">
        <f t="shared" si="1"/>
        <v>65</v>
      </c>
      <c r="H230" s="22">
        <f t="shared" si="1"/>
        <v>66</v>
      </c>
      <c r="I230" s="22">
        <f t="shared" si="1"/>
        <v>67</v>
      </c>
      <c r="J230" s="22">
        <f t="shared" si="1"/>
        <v>68</v>
      </c>
      <c r="K230" s="22">
        <f t="shared" si="1"/>
        <v>69</v>
      </c>
      <c r="L230" s="22">
        <f t="shared" si="1"/>
        <v>70</v>
      </c>
      <c r="M230" s="22">
        <f t="shared" si="1"/>
        <v>71</v>
      </c>
      <c r="N230" s="22">
        <f t="shared" si="1"/>
        <v>72</v>
      </c>
      <c r="O230" s="22">
        <f t="shared" si="1"/>
        <v>73</v>
      </c>
      <c r="P230" s="22">
        <f t="shared" si="1"/>
        <v>74</v>
      </c>
      <c r="Q230" s="22">
        <f t="shared" si="1"/>
        <v>75</v>
      </c>
      <c r="R230" s="22">
        <f t="shared" si="1"/>
        <v>76</v>
      </c>
      <c r="S230" s="22">
        <f t="shared" si="1"/>
        <v>77</v>
      </c>
      <c r="T230" s="22">
        <f t="shared" si="1"/>
        <v>78</v>
      </c>
      <c r="U230" s="22">
        <f t="shared" si="1"/>
        <v>79</v>
      </c>
      <c r="V230" s="22">
        <f t="shared" si="1"/>
        <v>80</v>
      </c>
      <c r="W230" s="22">
        <f t="shared" si="1"/>
        <v>81</v>
      </c>
      <c r="X230" s="22">
        <f t="shared" si="1"/>
        <v>82</v>
      </c>
      <c r="Y230" s="22">
        <f t="shared" si="1"/>
        <v>83</v>
      </c>
      <c r="Z230" s="22">
        <f t="shared" si="1"/>
        <v>84</v>
      </c>
      <c r="AA230" s="22">
        <f t="shared" si="1"/>
        <v>85</v>
      </c>
      <c r="AB230" s="22">
        <f t="shared" si="1"/>
        <v>86</v>
      </c>
      <c r="AC230" s="22">
        <f t="shared" si="1"/>
        <v>87</v>
      </c>
      <c r="AD230" s="22">
        <f t="shared" si="1"/>
        <v>88</v>
      </c>
      <c r="AE230" s="22">
        <f t="shared" si="1"/>
        <v>89</v>
      </c>
      <c r="AF230" s="22">
        <f t="shared" si="1"/>
        <v>90</v>
      </c>
      <c r="AG230" s="22">
        <f t="shared" si="1"/>
        <v>91</v>
      </c>
      <c r="AH230" s="22">
        <f t="shared" si="1"/>
        <v>92</v>
      </c>
      <c r="AI230" s="22">
        <f t="shared" si="1"/>
        <v>93</v>
      </c>
      <c r="AJ230" s="22">
        <f t="shared" si="1"/>
        <v>94</v>
      </c>
      <c r="AK230" s="22">
        <f t="shared" si="1"/>
        <v>95</v>
      </c>
      <c r="AL230" s="22">
        <f t="shared" si="1"/>
        <v>96</v>
      </c>
      <c r="AM230" s="22">
        <f t="shared" si="1"/>
        <v>97</v>
      </c>
      <c r="AN230" s="22">
        <f t="shared" si="1"/>
        <v>98</v>
      </c>
      <c r="AO230" s="22">
        <f t="shared" si="1"/>
        <v>99</v>
      </c>
      <c r="AP230" s="22">
        <f t="shared" si="1"/>
        <v>100</v>
      </c>
      <c r="AQ230" s="26"/>
      <c r="AR230" s="26"/>
      <c r="AS230" s="26"/>
      <c r="AT230" s="26"/>
      <c r="AU230" s="26"/>
    </row>
    <row r="231" spans="1:51" x14ac:dyDescent="0.2">
      <c r="A231" s="23">
        <v>0.05</v>
      </c>
      <c r="B231" s="23">
        <v>0.05</v>
      </c>
      <c r="C231" s="23">
        <v>0.05</v>
      </c>
      <c r="D231" s="23">
        <v>0.05</v>
      </c>
      <c r="E231" s="23">
        <v>0.05</v>
      </c>
      <c r="F231" s="23">
        <v>0.05</v>
      </c>
      <c r="G231" s="23">
        <v>0.06</v>
      </c>
      <c r="H231" s="23">
        <v>0.06</v>
      </c>
      <c r="I231" s="23">
        <v>0.06</v>
      </c>
      <c r="J231" s="23">
        <v>0.06</v>
      </c>
      <c r="K231" s="23">
        <v>0.06</v>
      </c>
      <c r="L231" s="23">
        <v>0.06</v>
      </c>
      <c r="M231" s="23">
        <v>0.06</v>
      </c>
      <c r="N231" s="23">
        <v>0.06</v>
      </c>
      <c r="O231" s="23">
        <v>0.06</v>
      </c>
      <c r="P231" s="23">
        <v>0.06</v>
      </c>
      <c r="Q231" s="23">
        <v>0.06</v>
      </c>
      <c r="R231" s="23">
        <v>0.06</v>
      </c>
      <c r="S231" s="23">
        <v>0.06</v>
      </c>
      <c r="T231" s="23">
        <v>0.06</v>
      </c>
      <c r="U231" s="23">
        <v>0.06</v>
      </c>
      <c r="V231" s="23">
        <v>0.06</v>
      </c>
      <c r="W231" s="23">
        <v>0.06</v>
      </c>
      <c r="X231" s="23">
        <v>0.06</v>
      </c>
      <c r="Y231" s="23">
        <v>0.06</v>
      </c>
      <c r="Z231" s="23">
        <v>0.06</v>
      </c>
      <c r="AA231" s="23">
        <v>0.06</v>
      </c>
      <c r="AB231" s="23">
        <v>0.06</v>
      </c>
      <c r="AC231" s="23">
        <v>0.06</v>
      </c>
      <c r="AD231" s="23">
        <v>0.06</v>
      </c>
      <c r="AE231" s="23">
        <v>0.06</v>
      </c>
      <c r="AF231" s="23">
        <v>0.06</v>
      </c>
      <c r="AG231" s="23">
        <v>0.06</v>
      </c>
      <c r="AH231" s="23">
        <v>0.06</v>
      </c>
      <c r="AI231" s="23">
        <v>0.06</v>
      </c>
      <c r="AJ231" s="23">
        <v>0.06</v>
      </c>
      <c r="AK231" s="23">
        <v>0.06</v>
      </c>
      <c r="AL231" s="23">
        <v>0.06</v>
      </c>
      <c r="AM231" s="23">
        <v>0.06</v>
      </c>
      <c r="AN231" s="23">
        <v>0.06</v>
      </c>
      <c r="AO231" s="23">
        <v>0.06</v>
      </c>
      <c r="AP231" s="23">
        <v>0.06</v>
      </c>
      <c r="AQ231" s="25"/>
      <c r="AR231" s="25"/>
      <c r="AS231" s="25"/>
      <c r="AT231" s="25"/>
      <c r="AU231" s="25"/>
    </row>
    <row r="232" spans="1:51" s="28" customFormat="1" x14ac:dyDescent="0.2"/>
    <row r="233" spans="1:51" s="24" customFormat="1" x14ac:dyDescent="0.2">
      <c r="A233" s="24" t="s">
        <v>433</v>
      </c>
    </row>
    <row r="234" spans="1:51" x14ac:dyDescent="0.2">
      <c r="A234" s="22">
        <v>59</v>
      </c>
      <c r="B234" s="22">
        <f>A234+1</f>
        <v>60</v>
      </c>
      <c r="C234" s="22">
        <f t="shared" ref="C234:AP234" si="2">B234+1</f>
        <v>61</v>
      </c>
      <c r="D234" s="22">
        <f t="shared" si="2"/>
        <v>62</v>
      </c>
      <c r="E234" s="22">
        <f t="shared" si="2"/>
        <v>63</v>
      </c>
      <c r="F234" s="22">
        <f t="shared" si="2"/>
        <v>64</v>
      </c>
      <c r="G234" s="22">
        <f t="shared" si="2"/>
        <v>65</v>
      </c>
      <c r="H234" s="22">
        <f t="shared" si="2"/>
        <v>66</v>
      </c>
      <c r="I234" s="22">
        <f t="shared" si="2"/>
        <v>67</v>
      </c>
      <c r="J234" s="22">
        <f t="shared" si="2"/>
        <v>68</v>
      </c>
      <c r="K234" s="22">
        <f t="shared" si="2"/>
        <v>69</v>
      </c>
      <c r="L234" s="22">
        <f t="shared" si="2"/>
        <v>70</v>
      </c>
      <c r="M234" s="22">
        <f t="shared" si="2"/>
        <v>71</v>
      </c>
      <c r="N234" s="22">
        <f t="shared" si="2"/>
        <v>72</v>
      </c>
      <c r="O234" s="22">
        <f t="shared" si="2"/>
        <v>73</v>
      </c>
      <c r="P234" s="22">
        <f t="shared" si="2"/>
        <v>74</v>
      </c>
      <c r="Q234" s="22">
        <f t="shared" si="2"/>
        <v>75</v>
      </c>
      <c r="R234" s="22">
        <f t="shared" si="2"/>
        <v>76</v>
      </c>
      <c r="S234" s="22">
        <f t="shared" si="2"/>
        <v>77</v>
      </c>
      <c r="T234" s="22">
        <f t="shared" si="2"/>
        <v>78</v>
      </c>
      <c r="U234" s="22">
        <f t="shared" si="2"/>
        <v>79</v>
      </c>
      <c r="V234" s="22">
        <f t="shared" si="2"/>
        <v>80</v>
      </c>
      <c r="W234" s="22">
        <f t="shared" si="2"/>
        <v>81</v>
      </c>
      <c r="X234" s="22">
        <f t="shared" si="2"/>
        <v>82</v>
      </c>
      <c r="Y234" s="22">
        <f t="shared" si="2"/>
        <v>83</v>
      </c>
      <c r="Z234" s="22">
        <f t="shared" si="2"/>
        <v>84</v>
      </c>
      <c r="AA234" s="22">
        <f t="shared" si="2"/>
        <v>85</v>
      </c>
      <c r="AB234" s="22">
        <f t="shared" si="2"/>
        <v>86</v>
      </c>
      <c r="AC234" s="22">
        <f t="shared" si="2"/>
        <v>87</v>
      </c>
      <c r="AD234" s="22">
        <f t="shared" si="2"/>
        <v>88</v>
      </c>
      <c r="AE234" s="22">
        <f t="shared" si="2"/>
        <v>89</v>
      </c>
      <c r="AF234" s="22">
        <f t="shared" si="2"/>
        <v>90</v>
      </c>
      <c r="AG234" s="22">
        <f t="shared" si="2"/>
        <v>91</v>
      </c>
      <c r="AH234" s="22">
        <f t="shared" si="2"/>
        <v>92</v>
      </c>
      <c r="AI234" s="22">
        <f t="shared" si="2"/>
        <v>93</v>
      </c>
      <c r="AJ234" s="22">
        <f t="shared" si="2"/>
        <v>94</v>
      </c>
      <c r="AK234" s="22">
        <f t="shared" si="2"/>
        <v>95</v>
      </c>
      <c r="AL234" s="22">
        <f t="shared" si="2"/>
        <v>96</v>
      </c>
      <c r="AM234" s="22">
        <f t="shared" si="2"/>
        <v>97</v>
      </c>
      <c r="AN234" s="22">
        <f t="shared" si="2"/>
        <v>98</v>
      </c>
      <c r="AO234" s="22">
        <f t="shared" si="2"/>
        <v>99</v>
      </c>
      <c r="AP234" s="22">
        <f t="shared" si="2"/>
        <v>100</v>
      </c>
      <c r="AQ234" s="26"/>
      <c r="AR234" s="26"/>
      <c r="AS234" s="26"/>
      <c r="AT234" s="26"/>
      <c r="AU234" s="26"/>
    </row>
    <row r="235" spans="1:51" x14ac:dyDescent="0.2">
      <c r="A235" s="23">
        <v>6.5000000000000002E-2</v>
      </c>
      <c r="B235" s="23">
        <v>6.5000000000000002E-2</v>
      </c>
      <c r="C235" s="23">
        <v>6.5000000000000002E-2</v>
      </c>
      <c r="D235" s="23">
        <v>6.5000000000000002E-2</v>
      </c>
      <c r="E235" s="23">
        <v>6.5000000000000002E-2</v>
      </c>
      <c r="F235" s="23">
        <v>6.5000000000000002E-2</v>
      </c>
      <c r="G235" s="23">
        <v>8.5000000000000006E-2</v>
      </c>
      <c r="H235" s="23">
        <v>8.5000000000000006E-2</v>
      </c>
      <c r="I235" s="23">
        <v>8.5000000000000006E-2</v>
      </c>
      <c r="J235" s="23">
        <v>8.5000000000000006E-2</v>
      </c>
      <c r="K235" s="23">
        <v>8.5000000000000006E-2</v>
      </c>
      <c r="L235" s="23">
        <v>8.5000000000000006E-2</v>
      </c>
      <c r="M235" s="23">
        <v>8.5000000000000006E-2</v>
      </c>
      <c r="N235" s="23">
        <v>8.5000000000000006E-2</v>
      </c>
      <c r="O235" s="23">
        <v>8.5000000000000006E-2</v>
      </c>
      <c r="P235" s="23">
        <v>8.5000000000000006E-2</v>
      </c>
      <c r="Q235" s="23">
        <v>8.5000000000000006E-2</v>
      </c>
      <c r="R235" s="23">
        <v>8.5000000000000006E-2</v>
      </c>
      <c r="S235" s="23">
        <v>8.5000000000000006E-2</v>
      </c>
      <c r="T235" s="23">
        <v>8.5000000000000006E-2</v>
      </c>
      <c r="U235" s="23">
        <v>8.5000000000000006E-2</v>
      </c>
      <c r="V235" s="23">
        <v>8.5000000000000006E-2</v>
      </c>
      <c r="W235" s="23">
        <v>8.5000000000000006E-2</v>
      </c>
      <c r="X235" s="23">
        <v>8.5000000000000006E-2</v>
      </c>
      <c r="Y235" s="23">
        <v>8.5000000000000006E-2</v>
      </c>
      <c r="Z235" s="23">
        <v>8.5000000000000006E-2</v>
      </c>
      <c r="AA235" s="23">
        <v>8.5000000000000006E-2</v>
      </c>
      <c r="AB235" s="23">
        <v>8.5000000000000006E-2</v>
      </c>
      <c r="AC235" s="23">
        <v>8.5000000000000006E-2</v>
      </c>
      <c r="AD235" s="23">
        <v>8.5000000000000006E-2</v>
      </c>
      <c r="AE235" s="23">
        <v>8.5000000000000006E-2</v>
      </c>
      <c r="AF235" s="23">
        <v>8.5000000000000006E-2</v>
      </c>
      <c r="AG235" s="23">
        <v>8.5000000000000006E-2</v>
      </c>
      <c r="AH235" s="23">
        <v>8.5000000000000006E-2</v>
      </c>
      <c r="AI235" s="23">
        <v>8.5000000000000006E-2</v>
      </c>
      <c r="AJ235" s="23">
        <v>8.5000000000000006E-2</v>
      </c>
      <c r="AK235" s="23">
        <v>8.5000000000000006E-2</v>
      </c>
      <c r="AL235" s="23">
        <v>8.5000000000000006E-2</v>
      </c>
      <c r="AM235" s="23">
        <v>8.5000000000000006E-2</v>
      </c>
      <c r="AN235" s="23">
        <v>8.5000000000000006E-2</v>
      </c>
      <c r="AO235" s="23">
        <v>8.5000000000000006E-2</v>
      </c>
      <c r="AP235" s="23">
        <v>8.5000000000000006E-2</v>
      </c>
      <c r="AQ235" s="25"/>
      <c r="AR235" s="25"/>
      <c r="AS235" s="25"/>
      <c r="AT235" s="25"/>
      <c r="AU235" s="25"/>
    </row>
    <row r="236" spans="1:51" s="28" customFormat="1" x14ac:dyDescent="0.2"/>
    <row r="237" spans="1:51" s="24" customFormat="1" x14ac:dyDescent="0.2">
      <c r="A237" s="24" t="s">
        <v>503</v>
      </c>
    </row>
    <row r="238" spans="1:51" x14ac:dyDescent="0.2">
      <c r="A238" s="46">
        <v>50</v>
      </c>
      <c r="B238" s="46">
        <v>51</v>
      </c>
      <c r="C238" s="46">
        <v>52</v>
      </c>
      <c r="D238" s="46">
        <v>53</v>
      </c>
      <c r="E238" s="46">
        <v>54</v>
      </c>
      <c r="F238" s="46">
        <v>55</v>
      </c>
      <c r="G238" s="46">
        <v>56</v>
      </c>
      <c r="H238" s="46">
        <v>57</v>
      </c>
      <c r="I238" s="46">
        <v>58</v>
      </c>
      <c r="J238" s="46">
        <v>59</v>
      </c>
      <c r="K238" s="46">
        <v>60</v>
      </c>
      <c r="L238" s="46">
        <v>61</v>
      </c>
      <c r="M238" s="46">
        <v>62</v>
      </c>
      <c r="N238" s="46">
        <v>63</v>
      </c>
      <c r="O238" s="46">
        <v>64</v>
      </c>
      <c r="P238" s="46">
        <v>65</v>
      </c>
      <c r="Q238" s="46">
        <v>66</v>
      </c>
      <c r="R238" s="46">
        <v>67</v>
      </c>
      <c r="S238" s="46">
        <v>68</v>
      </c>
      <c r="T238" s="46">
        <v>69</v>
      </c>
      <c r="U238" s="46">
        <v>70</v>
      </c>
      <c r="V238" s="46">
        <v>71</v>
      </c>
      <c r="W238" s="46">
        <v>72</v>
      </c>
      <c r="X238" s="46">
        <v>73</v>
      </c>
      <c r="Y238" s="46">
        <v>74</v>
      </c>
      <c r="Z238" s="46">
        <v>75</v>
      </c>
      <c r="AA238" s="46">
        <v>76</v>
      </c>
      <c r="AB238" s="46">
        <v>77</v>
      </c>
      <c r="AC238" s="46">
        <v>78</v>
      </c>
      <c r="AD238" s="46">
        <v>79</v>
      </c>
      <c r="AE238" s="46">
        <v>80</v>
      </c>
      <c r="AF238" s="46">
        <v>81</v>
      </c>
      <c r="AG238" s="46">
        <v>82</v>
      </c>
      <c r="AH238" s="46">
        <v>83</v>
      </c>
      <c r="AI238" s="46">
        <v>84</v>
      </c>
      <c r="AJ238" s="46">
        <v>85</v>
      </c>
      <c r="AK238" s="46">
        <v>86</v>
      </c>
      <c r="AL238" s="46">
        <v>87</v>
      </c>
      <c r="AM238" s="46">
        <v>88</v>
      </c>
      <c r="AN238" s="46">
        <v>89</v>
      </c>
      <c r="AO238" s="46">
        <v>90</v>
      </c>
      <c r="AP238" s="46">
        <v>91</v>
      </c>
      <c r="AQ238" s="46">
        <v>92</v>
      </c>
      <c r="AR238" s="46">
        <v>93</v>
      </c>
      <c r="AS238" s="46">
        <v>94</v>
      </c>
      <c r="AT238" s="46">
        <v>95</v>
      </c>
      <c r="AU238" s="46">
        <v>96</v>
      </c>
      <c r="AV238" s="46">
        <v>97</v>
      </c>
      <c r="AW238" s="46">
        <v>98</v>
      </c>
      <c r="AX238" s="46">
        <v>99</v>
      </c>
      <c r="AY238" s="46">
        <v>100</v>
      </c>
    </row>
    <row r="239" spans="1:51" x14ac:dyDescent="0.2">
      <c r="A239" s="47">
        <v>5.3999999999999999E-2</v>
      </c>
      <c r="B239" s="47">
        <v>5.3999999999999999E-2</v>
      </c>
      <c r="C239" s="47">
        <v>5.3999999999999999E-2</v>
      </c>
      <c r="D239" s="47">
        <v>5.3999999999999999E-2</v>
      </c>
      <c r="E239" s="47">
        <v>5.3999999999999999E-2</v>
      </c>
      <c r="F239" s="47">
        <v>5.8999999999999997E-2</v>
      </c>
      <c r="G239" s="47">
        <v>5.8999999999999997E-2</v>
      </c>
      <c r="H239" s="47">
        <v>5.8999999999999997E-2</v>
      </c>
      <c r="I239" s="47">
        <v>5.8999999999999997E-2</v>
      </c>
      <c r="J239" s="47">
        <v>5.8999999999999997E-2</v>
      </c>
      <c r="K239" s="47">
        <v>6.4000000000000001E-2</v>
      </c>
      <c r="L239" s="47">
        <v>6.4000000000000001E-2</v>
      </c>
      <c r="M239" s="47">
        <v>6.4000000000000001E-2</v>
      </c>
      <c r="N239" s="47">
        <v>6.4000000000000001E-2</v>
      </c>
      <c r="O239" s="47">
        <v>6.4000000000000001E-2</v>
      </c>
      <c r="P239" s="47">
        <v>6.9000000000000006E-2</v>
      </c>
      <c r="Q239" s="47">
        <v>6.9000000000000006E-2</v>
      </c>
      <c r="R239" s="47">
        <v>6.9000000000000006E-2</v>
      </c>
      <c r="S239" s="47">
        <v>6.9000000000000006E-2</v>
      </c>
      <c r="T239" s="47">
        <v>6.9000000000000006E-2</v>
      </c>
      <c r="U239" s="47">
        <v>7.3999999999999996E-2</v>
      </c>
      <c r="V239" s="47">
        <v>7.3999999999999996E-2</v>
      </c>
      <c r="W239" s="47">
        <v>7.3999999999999996E-2</v>
      </c>
      <c r="X239" s="47">
        <v>7.3999999999999996E-2</v>
      </c>
      <c r="Y239" s="47">
        <v>7.3999999999999996E-2</v>
      </c>
      <c r="Z239" s="47">
        <v>7.9000000000000001E-2</v>
      </c>
      <c r="AA239" s="47">
        <v>7.9000000000000001E-2</v>
      </c>
      <c r="AB239" s="47">
        <v>7.9000000000000001E-2</v>
      </c>
      <c r="AC239" s="47">
        <v>7.9000000000000001E-2</v>
      </c>
      <c r="AD239" s="47">
        <v>7.9000000000000001E-2</v>
      </c>
      <c r="AE239" s="47">
        <v>8.4000000000000005E-2</v>
      </c>
      <c r="AF239" s="47">
        <v>8.4000000000000005E-2</v>
      </c>
      <c r="AG239" s="47">
        <v>8.4000000000000005E-2</v>
      </c>
      <c r="AH239" s="47">
        <v>8.4000000000000005E-2</v>
      </c>
      <c r="AI239" s="47">
        <v>8.4000000000000005E-2</v>
      </c>
      <c r="AJ239" s="47">
        <v>8.4000000000000005E-2</v>
      </c>
      <c r="AK239" s="47">
        <v>8.4000000000000005E-2</v>
      </c>
      <c r="AL239" s="47">
        <v>8.4000000000000005E-2</v>
      </c>
      <c r="AM239" s="47">
        <v>8.4000000000000005E-2</v>
      </c>
      <c r="AN239" s="47">
        <v>8.4000000000000005E-2</v>
      </c>
      <c r="AO239" s="47">
        <v>8.4000000000000005E-2</v>
      </c>
      <c r="AP239" s="47">
        <v>8.4000000000000005E-2</v>
      </c>
      <c r="AQ239" s="47">
        <v>8.4000000000000005E-2</v>
      </c>
      <c r="AR239" s="47">
        <v>8.4000000000000005E-2</v>
      </c>
      <c r="AS239" s="47">
        <v>8.4000000000000005E-2</v>
      </c>
      <c r="AT239" s="47">
        <v>8.4000000000000005E-2</v>
      </c>
      <c r="AU239" s="47">
        <v>8.4000000000000005E-2</v>
      </c>
      <c r="AV239" s="47">
        <v>8.4000000000000005E-2</v>
      </c>
      <c r="AW239" s="47">
        <v>8.4000000000000005E-2</v>
      </c>
      <c r="AX239" s="47">
        <v>8.4000000000000005E-2</v>
      </c>
      <c r="AY239" s="47">
        <v>8.4000000000000005E-2</v>
      </c>
    </row>
    <row r="240" spans="1:51" s="26" customFormat="1" x14ac:dyDescent="0.2">
      <c r="A240" s="22">
        <v>50</v>
      </c>
      <c r="B240" s="22">
        <v>51</v>
      </c>
      <c r="C240" s="22">
        <v>52</v>
      </c>
      <c r="D240" s="22">
        <v>53</v>
      </c>
      <c r="E240" s="22">
        <v>54</v>
      </c>
      <c r="F240" s="22">
        <v>55</v>
      </c>
      <c r="G240" s="22">
        <v>56</v>
      </c>
      <c r="H240" s="22">
        <v>57</v>
      </c>
      <c r="I240" s="22">
        <v>58</v>
      </c>
      <c r="J240" s="22">
        <v>59</v>
      </c>
      <c r="K240" s="22">
        <v>60</v>
      </c>
      <c r="L240" s="22">
        <v>61</v>
      </c>
      <c r="M240" s="22">
        <v>62</v>
      </c>
      <c r="N240" s="22">
        <v>63</v>
      </c>
      <c r="O240" s="22">
        <v>64</v>
      </c>
      <c r="P240" s="22">
        <v>65</v>
      </c>
      <c r="Q240" s="22">
        <v>66</v>
      </c>
      <c r="R240" s="22">
        <v>67</v>
      </c>
      <c r="S240" s="22">
        <v>68</v>
      </c>
      <c r="T240" s="22">
        <v>69</v>
      </c>
      <c r="U240" s="22">
        <v>70</v>
      </c>
      <c r="V240" s="22">
        <v>71</v>
      </c>
      <c r="W240" s="22">
        <v>72</v>
      </c>
      <c r="X240" s="22">
        <v>73</v>
      </c>
      <c r="Y240" s="22">
        <v>74</v>
      </c>
      <c r="Z240" s="22">
        <v>75</v>
      </c>
      <c r="AA240" s="22">
        <v>76</v>
      </c>
      <c r="AB240" s="22">
        <v>77</v>
      </c>
      <c r="AC240" s="22">
        <v>78</v>
      </c>
      <c r="AD240" s="22">
        <v>79</v>
      </c>
      <c r="AE240" s="22">
        <v>80</v>
      </c>
      <c r="AF240" s="22">
        <v>81</v>
      </c>
      <c r="AG240" s="22">
        <v>82</v>
      </c>
      <c r="AH240" s="22">
        <v>83</v>
      </c>
      <c r="AI240" s="22">
        <v>84</v>
      </c>
      <c r="AJ240" s="22">
        <v>85</v>
      </c>
      <c r="AK240" s="22">
        <v>86</v>
      </c>
      <c r="AL240" s="22">
        <v>87</v>
      </c>
      <c r="AM240" s="22">
        <v>88</v>
      </c>
      <c r="AN240" s="22">
        <v>89</v>
      </c>
      <c r="AO240" s="22">
        <v>90</v>
      </c>
      <c r="AP240" s="22">
        <v>91</v>
      </c>
      <c r="AQ240" s="22">
        <v>92</v>
      </c>
      <c r="AR240" s="22">
        <v>93</v>
      </c>
      <c r="AS240" s="22">
        <v>94</v>
      </c>
      <c r="AT240" s="22">
        <v>95</v>
      </c>
      <c r="AU240" s="22">
        <v>96</v>
      </c>
      <c r="AV240" s="22">
        <v>97</v>
      </c>
      <c r="AW240" s="22">
        <v>98</v>
      </c>
      <c r="AX240" s="22">
        <v>99</v>
      </c>
      <c r="AY240" s="22">
        <v>100</v>
      </c>
    </row>
    <row r="241" spans="1:56" x14ac:dyDescent="0.2">
      <c r="A241" s="47">
        <v>3.5000000000000001E-3</v>
      </c>
      <c r="B241" s="47">
        <v>3.5000000000000001E-3</v>
      </c>
      <c r="C241" s="47">
        <v>3.5000000000000001E-3</v>
      </c>
      <c r="D241" s="47">
        <v>3.5000000000000001E-3</v>
      </c>
      <c r="E241" s="47">
        <v>3.5000000000000001E-3</v>
      </c>
      <c r="F241" s="47">
        <v>4.0000000000000001E-3</v>
      </c>
      <c r="G241" s="47">
        <v>4.0000000000000001E-3</v>
      </c>
      <c r="H241" s="47">
        <v>4.0000000000000001E-3</v>
      </c>
      <c r="I241" s="47">
        <v>4.0000000000000001E-3</v>
      </c>
      <c r="J241" s="47">
        <v>4.0000000000000001E-3</v>
      </c>
      <c r="K241" s="47">
        <v>4.4999999999999997E-3</v>
      </c>
      <c r="L241" s="47">
        <v>4.4999999999999997E-3</v>
      </c>
      <c r="M241" s="47">
        <v>4.4999999999999997E-3</v>
      </c>
      <c r="N241" s="47">
        <v>4.4999999999999997E-3</v>
      </c>
      <c r="O241" s="47">
        <v>4.4999999999999997E-3</v>
      </c>
      <c r="P241" s="47">
        <v>5.0000000000000001E-3</v>
      </c>
      <c r="Q241" s="47">
        <v>5.0000000000000001E-3</v>
      </c>
      <c r="R241" s="47">
        <v>5.0000000000000001E-3</v>
      </c>
      <c r="S241" s="47">
        <v>5.0000000000000001E-3</v>
      </c>
      <c r="T241" s="47">
        <v>5.0000000000000001E-3</v>
      </c>
      <c r="U241" s="47">
        <v>5.4999999999999997E-3</v>
      </c>
      <c r="V241" s="47">
        <v>5.4999999999999997E-3</v>
      </c>
      <c r="W241" s="47">
        <v>5.4999999999999997E-3</v>
      </c>
      <c r="X241" s="47">
        <v>5.4999999999999997E-3</v>
      </c>
      <c r="Y241" s="47">
        <v>5.4999999999999997E-3</v>
      </c>
      <c r="Z241" s="47">
        <v>6.0000000000000001E-3</v>
      </c>
      <c r="AA241" s="47">
        <v>6.0000000000000001E-3</v>
      </c>
      <c r="AB241" s="47">
        <v>6.0000000000000001E-3</v>
      </c>
      <c r="AC241" s="47">
        <v>6.0000000000000001E-3</v>
      </c>
      <c r="AD241" s="47">
        <v>6.0000000000000001E-3</v>
      </c>
      <c r="AE241" s="47">
        <v>6.4999999999999997E-3</v>
      </c>
      <c r="AF241" s="47">
        <v>6.4999999999999997E-3</v>
      </c>
      <c r="AG241" s="47">
        <v>6.4999999999999997E-3</v>
      </c>
      <c r="AH241" s="47">
        <v>6.4999999999999997E-3</v>
      </c>
      <c r="AI241" s="47">
        <v>6.4999999999999997E-3</v>
      </c>
      <c r="AJ241" s="47">
        <v>6.4999999999999997E-3</v>
      </c>
      <c r="AK241" s="47">
        <v>6.4999999999999997E-3</v>
      </c>
      <c r="AL241" s="47">
        <v>6.4999999999999997E-3</v>
      </c>
      <c r="AM241" s="47">
        <v>6.4999999999999997E-3</v>
      </c>
      <c r="AN241" s="47">
        <v>6.4999999999999997E-3</v>
      </c>
      <c r="AO241" s="47">
        <v>6.4999999999999997E-3</v>
      </c>
      <c r="AP241" s="47">
        <v>6.4999999999999997E-3</v>
      </c>
      <c r="AQ241" s="47">
        <v>6.4999999999999997E-3</v>
      </c>
      <c r="AR241" s="47">
        <v>6.4999999999999997E-3</v>
      </c>
      <c r="AS241" s="47">
        <v>6.4999999999999997E-3</v>
      </c>
      <c r="AT241" s="47">
        <v>6.4999999999999997E-3</v>
      </c>
      <c r="AU241" s="47">
        <v>6.4999999999999997E-3</v>
      </c>
      <c r="AV241" s="47">
        <v>6.4999999999999997E-3</v>
      </c>
      <c r="AW241" s="47">
        <v>6.4999999999999997E-3</v>
      </c>
      <c r="AX241" s="47">
        <v>6.4999999999999997E-3</v>
      </c>
      <c r="AY241" s="47">
        <v>6.4999999999999997E-3</v>
      </c>
    </row>
    <row r="242" spans="1:56" s="28" customFormat="1" x14ac:dyDescent="0.2">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row>
    <row r="243" spans="1:56" s="24" customFormat="1" x14ac:dyDescent="0.2">
      <c r="A243" s="24" t="s">
        <v>504</v>
      </c>
    </row>
    <row r="244" spans="1:56" s="26" customFormat="1" x14ac:dyDescent="0.2">
      <c r="A244" s="22">
        <v>50</v>
      </c>
      <c r="B244" s="22">
        <v>51</v>
      </c>
      <c r="C244" s="22">
        <v>52</v>
      </c>
      <c r="D244" s="22">
        <v>53</v>
      </c>
      <c r="E244" s="22">
        <v>54</v>
      </c>
      <c r="F244" s="22">
        <v>55</v>
      </c>
      <c r="G244" s="22">
        <v>56</v>
      </c>
      <c r="H244" s="22">
        <v>57</v>
      </c>
      <c r="I244" s="22">
        <v>58</v>
      </c>
      <c r="J244" s="22">
        <v>59</v>
      </c>
      <c r="K244" s="22">
        <v>60</v>
      </c>
      <c r="L244" s="22">
        <v>61</v>
      </c>
      <c r="M244" s="22">
        <v>62</v>
      </c>
      <c r="N244" s="22">
        <v>63</v>
      </c>
      <c r="O244" s="22">
        <v>64</v>
      </c>
      <c r="P244" s="22">
        <v>65</v>
      </c>
      <c r="Q244" s="22">
        <v>66</v>
      </c>
      <c r="R244" s="22">
        <v>67</v>
      </c>
      <c r="S244" s="22">
        <v>68</v>
      </c>
      <c r="T244" s="22">
        <v>69</v>
      </c>
      <c r="U244" s="22">
        <v>70</v>
      </c>
      <c r="V244" s="22">
        <v>71</v>
      </c>
      <c r="W244" s="22">
        <v>72</v>
      </c>
      <c r="X244" s="22">
        <v>73</v>
      </c>
      <c r="Y244" s="22">
        <v>74</v>
      </c>
      <c r="Z244" s="22">
        <v>75</v>
      </c>
      <c r="AA244" s="22">
        <v>76</v>
      </c>
      <c r="AB244" s="22">
        <v>77</v>
      </c>
      <c r="AC244" s="22">
        <v>78</v>
      </c>
      <c r="AD244" s="22">
        <v>79</v>
      </c>
      <c r="AE244" s="22">
        <v>80</v>
      </c>
      <c r="AF244" s="22">
        <v>81</v>
      </c>
      <c r="AG244" s="22">
        <v>82</v>
      </c>
      <c r="AH244" s="22">
        <v>83</v>
      </c>
      <c r="AI244" s="22">
        <v>84</v>
      </c>
      <c r="AJ244" s="22">
        <v>85</v>
      </c>
      <c r="AK244" s="22">
        <v>86</v>
      </c>
      <c r="AL244" s="22">
        <v>87</v>
      </c>
      <c r="AM244" s="22">
        <v>88</v>
      </c>
      <c r="AN244" s="22">
        <v>89</v>
      </c>
      <c r="AO244" s="22">
        <v>90</v>
      </c>
      <c r="AP244" s="22">
        <v>91</v>
      </c>
      <c r="AQ244" s="22">
        <v>92</v>
      </c>
      <c r="AR244" s="22">
        <v>93</v>
      </c>
      <c r="AS244" s="22">
        <v>94</v>
      </c>
      <c r="AT244" s="22">
        <v>95</v>
      </c>
      <c r="AU244" s="22">
        <v>96</v>
      </c>
      <c r="AV244" s="22">
        <v>97</v>
      </c>
      <c r="AW244" s="22">
        <v>98</v>
      </c>
      <c r="AX244" s="22">
        <v>99</v>
      </c>
      <c r="AY244" s="22">
        <v>100</v>
      </c>
    </row>
    <row r="245" spans="1:56" s="26" customFormat="1" x14ac:dyDescent="0.2">
      <c r="A245" s="23">
        <v>4.1500000000000002E-2</v>
      </c>
      <c r="B245" s="23">
        <v>4.1500000000000002E-2</v>
      </c>
      <c r="C245" s="23">
        <v>4.1500000000000002E-2</v>
      </c>
      <c r="D245" s="23">
        <v>4.1500000000000002E-2</v>
      </c>
      <c r="E245" s="23">
        <v>4.1500000000000002E-2</v>
      </c>
      <c r="F245" s="23">
        <v>4.65E-2</v>
      </c>
      <c r="G245" s="23">
        <v>4.65E-2</v>
      </c>
      <c r="H245" s="23">
        <v>4.65E-2</v>
      </c>
      <c r="I245" s="23">
        <v>4.65E-2</v>
      </c>
      <c r="J245" s="23">
        <v>4.65E-2</v>
      </c>
      <c r="K245" s="23">
        <v>5.1499999999999997E-2</v>
      </c>
      <c r="L245" s="23">
        <v>5.1499999999999997E-2</v>
      </c>
      <c r="M245" s="23">
        <v>5.1499999999999997E-2</v>
      </c>
      <c r="N245" s="23">
        <v>5.1499999999999997E-2</v>
      </c>
      <c r="O245" s="23">
        <v>5.1499999999999997E-2</v>
      </c>
      <c r="P245" s="23">
        <v>5.6500000000000002E-2</v>
      </c>
      <c r="Q245" s="23">
        <v>5.6500000000000002E-2</v>
      </c>
      <c r="R245" s="23">
        <v>5.6500000000000002E-2</v>
      </c>
      <c r="S245" s="23">
        <v>5.6500000000000002E-2</v>
      </c>
      <c r="T245" s="23">
        <v>5.6500000000000002E-2</v>
      </c>
      <c r="U245" s="23">
        <v>6.1499999999999999E-2</v>
      </c>
      <c r="V245" s="23">
        <v>6.1499999999999999E-2</v>
      </c>
      <c r="W245" s="23">
        <v>6.1499999999999999E-2</v>
      </c>
      <c r="X245" s="23">
        <v>6.1499999999999999E-2</v>
      </c>
      <c r="Y245" s="23">
        <v>6.1499999999999999E-2</v>
      </c>
      <c r="Z245" s="23">
        <v>6.6500000000000004E-2</v>
      </c>
      <c r="AA245" s="23">
        <v>6.6500000000000004E-2</v>
      </c>
      <c r="AB245" s="23">
        <v>6.6500000000000004E-2</v>
      </c>
      <c r="AC245" s="23">
        <v>6.6500000000000004E-2</v>
      </c>
      <c r="AD245" s="23">
        <v>6.6500000000000004E-2</v>
      </c>
      <c r="AE245" s="23">
        <v>7.1499999999999994E-2</v>
      </c>
      <c r="AF245" s="23">
        <v>7.1499999999999994E-2</v>
      </c>
      <c r="AG245" s="23">
        <v>7.1499999999999994E-2</v>
      </c>
      <c r="AH245" s="23">
        <v>7.1499999999999994E-2</v>
      </c>
      <c r="AI245" s="23">
        <v>7.1499999999999994E-2</v>
      </c>
      <c r="AJ245" s="23">
        <v>7.1499999999999994E-2</v>
      </c>
      <c r="AK245" s="23">
        <v>7.1499999999999994E-2</v>
      </c>
      <c r="AL245" s="23">
        <v>7.1499999999999994E-2</v>
      </c>
      <c r="AM245" s="23">
        <v>7.1499999999999994E-2</v>
      </c>
      <c r="AN245" s="23">
        <v>7.1499999999999994E-2</v>
      </c>
      <c r="AO245" s="23">
        <v>7.1499999999999994E-2</v>
      </c>
      <c r="AP245" s="23">
        <v>7.1499999999999994E-2</v>
      </c>
      <c r="AQ245" s="23">
        <v>7.1499999999999994E-2</v>
      </c>
      <c r="AR245" s="23">
        <v>7.1499999999999994E-2</v>
      </c>
      <c r="AS245" s="23">
        <v>7.1499999999999994E-2</v>
      </c>
      <c r="AT245" s="23">
        <v>7.1499999999999994E-2</v>
      </c>
      <c r="AU245" s="23">
        <v>7.1499999999999994E-2</v>
      </c>
      <c r="AV245" s="23">
        <v>7.1499999999999994E-2</v>
      </c>
      <c r="AW245" s="23">
        <v>7.1499999999999994E-2</v>
      </c>
      <c r="AX245" s="23">
        <v>7.1499999999999994E-2</v>
      </c>
      <c r="AY245" s="23">
        <v>7.1499999999999994E-2</v>
      </c>
    </row>
    <row r="246" spans="1:56" s="26" customFormat="1" x14ac:dyDescent="0.2">
      <c r="A246" s="22">
        <v>50</v>
      </c>
      <c r="B246" s="22">
        <v>51</v>
      </c>
      <c r="C246" s="22">
        <v>52</v>
      </c>
      <c r="D246" s="22">
        <v>53</v>
      </c>
      <c r="E246" s="22">
        <v>54</v>
      </c>
      <c r="F246" s="22">
        <v>55</v>
      </c>
      <c r="G246" s="22">
        <v>56</v>
      </c>
      <c r="H246" s="22">
        <v>57</v>
      </c>
      <c r="I246" s="22">
        <v>58</v>
      </c>
      <c r="J246" s="22">
        <v>59</v>
      </c>
      <c r="K246" s="22">
        <v>60</v>
      </c>
      <c r="L246" s="22">
        <v>61</v>
      </c>
      <c r="M246" s="22">
        <v>62</v>
      </c>
      <c r="N246" s="22">
        <v>63</v>
      </c>
      <c r="O246" s="22">
        <v>64</v>
      </c>
      <c r="P246" s="22">
        <v>65</v>
      </c>
      <c r="Q246" s="22">
        <v>66</v>
      </c>
      <c r="R246" s="22">
        <v>67</v>
      </c>
      <c r="S246" s="22">
        <v>68</v>
      </c>
      <c r="T246" s="22">
        <v>69</v>
      </c>
      <c r="U246" s="22">
        <v>70</v>
      </c>
      <c r="V246" s="22">
        <v>71</v>
      </c>
      <c r="W246" s="22">
        <v>72</v>
      </c>
      <c r="X246" s="22">
        <v>73</v>
      </c>
      <c r="Y246" s="22">
        <v>74</v>
      </c>
      <c r="Z246" s="22">
        <v>75</v>
      </c>
      <c r="AA246" s="22">
        <v>76</v>
      </c>
      <c r="AB246" s="22">
        <v>77</v>
      </c>
      <c r="AC246" s="22">
        <v>78</v>
      </c>
      <c r="AD246" s="22">
        <v>79</v>
      </c>
      <c r="AE246" s="22">
        <v>80</v>
      </c>
      <c r="AF246" s="22">
        <v>81</v>
      </c>
      <c r="AG246" s="22">
        <v>82</v>
      </c>
      <c r="AH246" s="22">
        <v>83</v>
      </c>
      <c r="AI246" s="22">
        <v>84</v>
      </c>
      <c r="AJ246" s="22">
        <v>85</v>
      </c>
      <c r="AK246" s="22">
        <v>86</v>
      </c>
      <c r="AL246" s="22">
        <v>87</v>
      </c>
      <c r="AM246" s="22">
        <v>88</v>
      </c>
      <c r="AN246" s="22">
        <v>89</v>
      </c>
      <c r="AO246" s="22">
        <v>90</v>
      </c>
      <c r="AP246" s="22">
        <v>91</v>
      </c>
      <c r="AQ246" s="22">
        <v>92</v>
      </c>
      <c r="AR246" s="22">
        <v>93</v>
      </c>
      <c r="AS246" s="22">
        <v>94</v>
      </c>
      <c r="AT246" s="22">
        <v>95</v>
      </c>
      <c r="AU246" s="22">
        <v>96</v>
      </c>
      <c r="AV246" s="22">
        <v>97</v>
      </c>
      <c r="AW246" s="22">
        <v>98</v>
      </c>
      <c r="AX246" s="22">
        <v>99</v>
      </c>
      <c r="AY246" s="22">
        <v>100</v>
      </c>
    </row>
    <row r="247" spans="1:56" x14ac:dyDescent="0.2">
      <c r="A247" s="47">
        <v>3.5000000000000001E-3</v>
      </c>
      <c r="B247" s="47">
        <v>3.5000000000000001E-3</v>
      </c>
      <c r="C247" s="47">
        <v>3.5000000000000001E-3</v>
      </c>
      <c r="D247" s="47">
        <v>3.5000000000000001E-3</v>
      </c>
      <c r="E247" s="47">
        <v>3.5000000000000001E-3</v>
      </c>
      <c r="F247" s="47">
        <v>4.0000000000000001E-3</v>
      </c>
      <c r="G247" s="47">
        <v>4.0000000000000001E-3</v>
      </c>
      <c r="H247" s="47">
        <v>4.0000000000000001E-3</v>
      </c>
      <c r="I247" s="47">
        <v>4.0000000000000001E-3</v>
      </c>
      <c r="J247" s="47">
        <v>4.0000000000000001E-3</v>
      </c>
      <c r="K247" s="47">
        <v>4.4999999999999997E-3</v>
      </c>
      <c r="L247" s="47">
        <v>4.4999999999999997E-3</v>
      </c>
      <c r="M247" s="47">
        <v>4.4999999999999997E-3</v>
      </c>
      <c r="N247" s="47">
        <v>4.4999999999999997E-3</v>
      </c>
      <c r="O247" s="47">
        <v>4.4999999999999997E-3</v>
      </c>
      <c r="P247" s="47">
        <v>5.0000000000000001E-3</v>
      </c>
      <c r="Q247" s="47">
        <v>5.0000000000000001E-3</v>
      </c>
      <c r="R247" s="47">
        <v>5.0000000000000001E-3</v>
      </c>
      <c r="S247" s="47">
        <v>5.0000000000000001E-3</v>
      </c>
      <c r="T247" s="47">
        <v>5.0000000000000001E-3</v>
      </c>
      <c r="U247" s="47">
        <v>5.4999999999999997E-3</v>
      </c>
      <c r="V247" s="47">
        <v>5.4999999999999997E-3</v>
      </c>
      <c r="W247" s="47">
        <v>5.4999999999999997E-3</v>
      </c>
      <c r="X247" s="47">
        <v>5.4999999999999997E-3</v>
      </c>
      <c r="Y247" s="47">
        <v>5.4999999999999997E-3</v>
      </c>
      <c r="Z247" s="47">
        <v>6.0000000000000001E-3</v>
      </c>
      <c r="AA247" s="47">
        <v>6.0000000000000001E-3</v>
      </c>
      <c r="AB247" s="47">
        <v>6.0000000000000001E-3</v>
      </c>
      <c r="AC247" s="47">
        <v>6.0000000000000001E-3</v>
      </c>
      <c r="AD247" s="47">
        <v>6.0000000000000001E-3</v>
      </c>
      <c r="AE247" s="47">
        <v>6.4999999999999997E-3</v>
      </c>
      <c r="AF247" s="47">
        <v>6.4999999999999997E-3</v>
      </c>
      <c r="AG247" s="47">
        <v>6.4999999999999997E-3</v>
      </c>
      <c r="AH247" s="47">
        <v>6.4999999999999997E-3</v>
      </c>
      <c r="AI247" s="47">
        <v>6.4999999999999997E-3</v>
      </c>
      <c r="AJ247" s="47">
        <v>6.4999999999999997E-3</v>
      </c>
      <c r="AK247" s="47">
        <v>6.4999999999999997E-3</v>
      </c>
      <c r="AL247" s="47">
        <v>6.4999999999999997E-3</v>
      </c>
      <c r="AM247" s="47">
        <v>6.4999999999999997E-3</v>
      </c>
      <c r="AN247" s="47">
        <v>6.4999999999999997E-3</v>
      </c>
      <c r="AO247" s="47">
        <v>6.4999999999999997E-3</v>
      </c>
      <c r="AP247" s="47">
        <v>6.4999999999999997E-3</v>
      </c>
      <c r="AQ247" s="47">
        <v>6.4999999999999997E-3</v>
      </c>
      <c r="AR247" s="47">
        <v>6.4999999999999997E-3</v>
      </c>
      <c r="AS247" s="47">
        <v>6.4999999999999997E-3</v>
      </c>
      <c r="AT247" s="47">
        <v>6.4999999999999997E-3</v>
      </c>
      <c r="AU247" s="47">
        <v>6.4999999999999997E-3</v>
      </c>
      <c r="AV247" s="47">
        <v>6.4999999999999997E-3</v>
      </c>
      <c r="AW247" s="47">
        <v>6.4999999999999997E-3</v>
      </c>
      <c r="AX247" s="47">
        <v>6.4999999999999997E-3</v>
      </c>
      <c r="AY247" s="47">
        <v>6.4999999999999997E-3</v>
      </c>
    </row>
    <row r="248" spans="1:56" s="28" customFormat="1" x14ac:dyDescent="0.2"/>
    <row r="249" spans="1:56" s="24" customFormat="1" x14ac:dyDescent="0.2">
      <c r="A249" s="24" t="s">
        <v>572</v>
      </c>
    </row>
    <row r="250" spans="1:56" x14ac:dyDescent="0.2">
      <c r="A250" s="46">
        <v>50</v>
      </c>
      <c r="B250" s="46">
        <v>51</v>
      </c>
      <c r="C250" s="46">
        <v>52</v>
      </c>
      <c r="D250" s="46">
        <v>53</v>
      </c>
      <c r="E250" s="46">
        <v>54</v>
      </c>
      <c r="F250" s="46">
        <v>55</v>
      </c>
      <c r="G250" s="46">
        <v>56</v>
      </c>
      <c r="H250" s="46">
        <v>57</v>
      </c>
      <c r="I250" s="46">
        <v>58</v>
      </c>
      <c r="J250" s="46">
        <v>59</v>
      </c>
      <c r="K250" s="46">
        <v>60</v>
      </c>
      <c r="L250" s="46">
        <v>61</v>
      </c>
      <c r="M250" s="46">
        <v>62</v>
      </c>
      <c r="N250" s="46">
        <v>63</v>
      </c>
      <c r="O250" s="46">
        <v>64</v>
      </c>
      <c r="P250" s="46">
        <v>65</v>
      </c>
      <c r="Q250" s="46">
        <v>66</v>
      </c>
      <c r="R250" s="46">
        <v>67</v>
      </c>
      <c r="S250" s="46">
        <v>68</v>
      </c>
      <c r="T250" s="46">
        <v>69</v>
      </c>
      <c r="U250" s="46">
        <v>70</v>
      </c>
      <c r="V250" s="46">
        <v>71</v>
      </c>
      <c r="W250" s="46">
        <v>72</v>
      </c>
      <c r="X250" s="46">
        <v>73</v>
      </c>
      <c r="Y250" s="46">
        <v>74</v>
      </c>
      <c r="Z250" s="46">
        <v>75</v>
      </c>
      <c r="AA250" s="46">
        <v>76</v>
      </c>
      <c r="AB250" s="46">
        <v>77</v>
      </c>
      <c r="AC250" s="46">
        <v>78</v>
      </c>
      <c r="AD250" s="46">
        <v>79</v>
      </c>
      <c r="AE250" s="46">
        <v>80</v>
      </c>
      <c r="AF250" s="46">
        <v>81</v>
      </c>
      <c r="AG250" s="46">
        <v>82</v>
      </c>
      <c r="AH250" s="46">
        <v>83</v>
      </c>
      <c r="AI250" s="46">
        <v>84</v>
      </c>
      <c r="AJ250" s="46">
        <v>85</v>
      </c>
      <c r="AK250" s="46">
        <v>86</v>
      </c>
      <c r="AL250" s="46">
        <v>87</v>
      </c>
      <c r="AM250" s="46">
        <v>88</v>
      </c>
      <c r="AN250" s="46">
        <v>89</v>
      </c>
      <c r="AO250" s="46">
        <v>90</v>
      </c>
      <c r="AP250" s="46">
        <v>91</v>
      </c>
      <c r="AQ250" s="46">
        <v>92</v>
      </c>
      <c r="AR250" s="46">
        <v>93</v>
      </c>
      <c r="AS250" s="46">
        <v>94</v>
      </c>
      <c r="AT250" s="46">
        <v>95</v>
      </c>
      <c r="AU250" s="46">
        <v>96</v>
      </c>
      <c r="AV250" s="46">
        <v>97</v>
      </c>
      <c r="AW250" s="46">
        <v>98</v>
      </c>
      <c r="AX250" s="46">
        <v>99</v>
      </c>
      <c r="AY250" s="46">
        <v>100</v>
      </c>
    </row>
    <row r="251" spans="1:56" x14ac:dyDescent="0.2">
      <c r="A251" s="47">
        <v>5.5E-2</v>
      </c>
      <c r="B251" s="47">
        <v>5.6000000000000001E-2</v>
      </c>
      <c r="C251" s="47">
        <v>5.7000000000000002E-2</v>
      </c>
      <c r="D251" s="47">
        <v>5.8000000000000003E-2</v>
      </c>
      <c r="E251" s="47">
        <v>5.9000000000000004E-2</v>
      </c>
      <c r="F251" s="47">
        <v>6.0000000000000005E-2</v>
      </c>
      <c r="G251" s="47">
        <v>6.1000000000000006E-2</v>
      </c>
      <c r="H251" s="47">
        <v>6.2000000000000006E-2</v>
      </c>
      <c r="I251" s="47">
        <v>6.3E-2</v>
      </c>
      <c r="J251" s="47">
        <v>6.4000000000000001E-2</v>
      </c>
      <c r="K251" s="47">
        <v>6.5000000000000002E-2</v>
      </c>
      <c r="L251" s="47">
        <v>6.6000000000000003E-2</v>
      </c>
      <c r="M251" s="47">
        <v>6.7000000000000004E-2</v>
      </c>
      <c r="N251" s="47">
        <v>6.8000000000000005E-2</v>
      </c>
      <c r="O251" s="47">
        <v>6.9000000000000006E-2</v>
      </c>
      <c r="P251" s="47">
        <v>7.0000000000000007E-2</v>
      </c>
      <c r="Q251" s="47">
        <v>7.1000000000000008E-2</v>
      </c>
      <c r="R251" s="47">
        <v>7.2000000000000008E-2</v>
      </c>
      <c r="S251" s="47">
        <v>7.3000000000000009E-2</v>
      </c>
      <c r="T251" s="47">
        <v>7.400000000000001E-2</v>
      </c>
      <c r="U251" s="47">
        <v>7.5000000000000011E-2</v>
      </c>
      <c r="V251" s="47">
        <v>7.6000000000000012E-2</v>
      </c>
      <c r="W251" s="47">
        <v>7.7000000000000013E-2</v>
      </c>
      <c r="X251" s="47">
        <v>7.8000000000000014E-2</v>
      </c>
      <c r="Y251" s="47">
        <v>7.9000000000000015E-2</v>
      </c>
      <c r="Z251" s="47">
        <v>8.0000000000000016E-2</v>
      </c>
      <c r="AA251" s="47">
        <v>8.1000000000000016E-2</v>
      </c>
      <c r="AB251" s="47">
        <v>8.2000000000000017E-2</v>
      </c>
      <c r="AC251" s="47">
        <v>8.3000000000000018E-2</v>
      </c>
      <c r="AD251" s="47">
        <v>8.4000000000000019E-2</v>
      </c>
      <c r="AE251" s="47">
        <v>8.500000000000002E-2</v>
      </c>
      <c r="AF251" s="47">
        <v>8.5000000000000006E-2</v>
      </c>
      <c r="AG251" s="47">
        <v>8.5000000000000006E-2</v>
      </c>
      <c r="AH251" s="47">
        <v>8.5000000000000006E-2</v>
      </c>
      <c r="AI251" s="47">
        <v>8.5000000000000006E-2</v>
      </c>
      <c r="AJ251" s="47">
        <v>8.5000000000000006E-2</v>
      </c>
      <c r="AK251" s="47">
        <v>8.5000000000000006E-2</v>
      </c>
      <c r="AL251" s="47">
        <v>8.5000000000000006E-2</v>
      </c>
      <c r="AM251" s="47">
        <v>8.5000000000000006E-2</v>
      </c>
      <c r="AN251" s="47">
        <v>8.5000000000000006E-2</v>
      </c>
      <c r="AO251" s="47">
        <v>8.5000000000000006E-2</v>
      </c>
      <c r="AP251" s="47">
        <v>8.5000000000000006E-2</v>
      </c>
      <c r="AQ251" s="47">
        <v>8.5000000000000006E-2</v>
      </c>
      <c r="AR251" s="47">
        <v>8.5000000000000006E-2</v>
      </c>
      <c r="AS251" s="47">
        <v>8.5000000000000006E-2</v>
      </c>
      <c r="AT251" s="47">
        <v>8.5000000000000006E-2</v>
      </c>
      <c r="AU251" s="47">
        <v>8.5000000000000006E-2</v>
      </c>
      <c r="AV251" s="47">
        <v>8.5000000000000006E-2</v>
      </c>
      <c r="AW251" s="47">
        <v>8.5000000000000006E-2</v>
      </c>
      <c r="AX251" s="47">
        <v>8.5000000000000006E-2</v>
      </c>
      <c r="AY251" s="47">
        <v>8.5000000000000006E-2</v>
      </c>
    </row>
    <row r="252" spans="1:56" s="28" customFormat="1" x14ac:dyDescent="0.2">
      <c r="A252" s="84"/>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c r="AK252" s="84"/>
      <c r="AL252" s="84"/>
      <c r="AM252" s="84"/>
      <c r="AN252" s="84"/>
      <c r="AO252" s="84"/>
      <c r="AP252" s="84"/>
      <c r="AQ252" s="84"/>
      <c r="AR252" s="84"/>
      <c r="AS252" s="84"/>
      <c r="AT252" s="84"/>
      <c r="AU252" s="84"/>
      <c r="AV252" s="84"/>
      <c r="AW252" s="84"/>
      <c r="AX252" s="84"/>
      <c r="AY252" s="84"/>
    </row>
    <row r="253" spans="1:56" s="24" customFormat="1" x14ac:dyDescent="0.2">
      <c r="A253" s="24" t="s">
        <v>265</v>
      </c>
    </row>
    <row r="254" spans="1:56" x14ac:dyDescent="0.2">
      <c r="A254" s="22">
        <v>50</v>
      </c>
      <c r="B254" s="22">
        <v>51</v>
      </c>
      <c r="C254" s="22">
        <v>52</v>
      </c>
      <c r="D254" s="22">
        <v>53</v>
      </c>
      <c r="E254" s="22">
        <v>54</v>
      </c>
      <c r="F254" s="22">
        <v>55</v>
      </c>
      <c r="G254" s="22">
        <v>56</v>
      </c>
      <c r="H254" s="22">
        <v>57</v>
      </c>
      <c r="I254" s="22">
        <v>58</v>
      </c>
      <c r="J254" s="22">
        <v>59</v>
      </c>
      <c r="K254" s="22">
        <v>60</v>
      </c>
      <c r="L254" s="22">
        <v>61</v>
      </c>
      <c r="M254" s="22">
        <v>62</v>
      </c>
      <c r="N254" s="22">
        <v>63</v>
      </c>
      <c r="O254" s="22">
        <v>64</v>
      </c>
      <c r="P254" s="22">
        <v>65</v>
      </c>
      <c r="Q254" s="22">
        <v>66</v>
      </c>
      <c r="R254" s="22">
        <v>67</v>
      </c>
      <c r="S254" s="22">
        <v>68</v>
      </c>
      <c r="T254" s="22">
        <v>69</v>
      </c>
      <c r="U254" s="22">
        <v>70</v>
      </c>
      <c r="V254" s="22">
        <v>71</v>
      </c>
      <c r="W254" s="22">
        <v>72</v>
      </c>
      <c r="X254" s="22">
        <v>73</v>
      </c>
      <c r="Y254" s="22">
        <v>74</v>
      </c>
      <c r="Z254" s="22">
        <v>75</v>
      </c>
      <c r="AA254" s="22">
        <v>76</v>
      </c>
      <c r="AB254" s="22">
        <v>77</v>
      </c>
      <c r="AC254" s="22">
        <v>78</v>
      </c>
      <c r="AD254" s="22">
        <v>79</v>
      </c>
      <c r="AE254" s="22">
        <v>80</v>
      </c>
      <c r="AF254" s="22">
        <v>81</v>
      </c>
      <c r="AG254" s="22">
        <v>82</v>
      </c>
      <c r="AH254" s="22">
        <v>83</v>
      </c>
      <c r="AI254" s="22">
        <v>84</v>
      </c>
      <c r="AJ254" s="22">
        <v>85</v>
      </c>
      <c r="AK254" s="22">
        <v>86</v>
      </c>
      <c r="AL254" s="22">
        <v>87</v>
      </c>
      <c r="AM254" s="22">
        <v>88</v>
      </c>
      <c r="AN254" s="22">
        <v>89</v>
      </c>
      <c r="AO254" s="22">
        <v>90</v>
      </c>
      <c r="AP254" s="22">
        <v>91</v>
      </c>
      <c r="AQ254" s="22">
        <v>92</v>
      </c>
      <c r="AR254" s="22">
        <v>93</v>
      </c>
      <c r="AS254" s="22">
        <v>94</v>
      </c>
      <c r="AT254" s="22">
        <v>95</v>
      </c>
      <c r="AU254" s="22">
        <v>96</v>
      </c>
      <c r="AV254" s="22">
        <v>97</v>
      </c>
      <c r="AW254" s="22">
        <v>98</v>
      </c>
      <c r="AX254" s="22">
        <v>99</v>
      </c>
      <c r="AY254" s="22">
        <v>100</v>
      </c>
      <c r="AZ254" s="26"/>
      <c r="BA254" s="26"/>
      <c r="BB254" s="26"/>
      <c r="BC254" s="26"/>
      <c r="BD254" s="26"/>
    </row>
    <row r="255" spans="1:56" x14ac:dyDescent="0.2">
      <c r="A255" s="23">
        <v>0.04</v>
      </c>
      <c r="B255" s="23">
        <v>0.04</v>
      </c>
      <c r="C255" s="23">
        <v>0.04</v>
      </c>
      <c r="D255" s="23">
        <v>0.04</v>
      </c>
      <c r="E255" s="23">
        <v>0.04</v>
      </c>
      <c r="F255" s="23">
        <v>4.5000000000000005E-2</v>
      </c>
      <c r="G255" s="23">
        <v>4.5000000000000005E-2</v>
      </c>
      <c r="H255" s="23">
        <v>4.5000000000000005E-2</v>
      </c>
      <c r="I255" s="23">
        <v>4.5000000000000005E-2</v>
      </c>
      <c r="J255" s="23">
        <v>4.5000000000000005E-2</v>
      </c>
      <c r="K255" s="23">
        <v>0.05</v>
      </c>
      <c r="L255" s="23">
        <v>0.05</v>
      </c>
      <c r="M255" s="23">
        <v>0.05</v>
      </c>
      <c r="N255" s="23">
        <v>0.05</v>
      </c>
      <c r="O255" s="23">
        <v>0.05</v>
      </c>
      <c r="P255" s="23">
        <v>5.5E-2</v>
      </c>
      <c r="Q255" s="23">
        <v>5.5E-2</v>
      </c>
      <c r="R255" s="23">
        <v>5.5E-2</v>
      </c>
      <c r="S255" s="23">
        <v>5.5E-2</v>
      </c>
      <c r="T255" s="23">
        <v>5.5E-2</v>
      </c>
      <c r="U255" s="23">
        <v>6.0000000000000005E-2</v>
      </c>
      <c r="V255" s="23">
        <v>6.0000000000000005E-2</v>
      </c>
      <c r="W255" s="23">
        <v>6.0000000000000005E-2</v>
      </c>
      <c r="X255" s="23">
        <v>6.0000000000000005E-2</v>
      </c>
      <c r="Y255" s="23">
        <v>6.0000000000000005E-2</v>
      </c>
      <c r="Z255" s="23">
        <v>6.5000000000000002E-2</v>
      </c>
      <c r="AA255" s="23">
        <v>6.5000000000000002E-2</v>
      </c>
      <c r="AB255" s="23">
        <v>6.5000000000000002E-2</v>
      </c>
      <c r="AC255" s="23">
        <v>6.5000000000000002E-2</v>
      </c>
      <c r="AD255" s="23">
        <v>6.5000000000000002E-2</v>
      </c>
      <c r="AE255" s="23">
        <v>7.0000000000000007E-2</v>
      </c>
      <c r="AF255" s="23">
        <v>7.0000000000000007E-2</v>
      </c>
      <c r="AG255" s="23">
        <v>7.0000000000000007E-2</v>
      </c>
      <c r="AH255" s="23">
        <v>7.0000000000000007E-2</v>
      </c>
      <c r="AI255" s="23">
        <v>7.0000000000000007E-2</v>
      </c>
      <c r="AJ255" s="23">
        <v>7.0000000000000007E-2</v>
      </c>
      <c r="AK255" s="23">
        <v>7.0000000000000007E-2</v>
      </c>
      <c r="AL255" s="23">
        <v>7.0000000000000007E-2</v>
      </c>
      <c r="AM255" s="23">
        <v>7.0000000000000007E-2</v>
      </c>
      <c r="AN255" s="23">
        <v>7.0000000000000007E-2</v>
      </c>
      <c r="AO255" s="23">
        <v>7.0000000000000007E-2</v>
      </c>
      <c r="AP255" s="23">
        <v>7.0000000000000007E-2</v>
      </c>
      <c r="AQ255" s="23">
        <v>7.0000000000000007E-2</v>
      </c>
      <c r="AR255" s="23">
        <v>7.0000000000000007E-2</v>
      </c>
      <c r="AS255" s="23">
        <v>7.0000000000000007E-2</v>
      </c>
      <c r="AT255" s="23">
        <v>7.0000000000000007E-2</v>
      </c>
      <c r="AU255" s="23">
        <v>7.0000000000000007E-2</v>
      </c>
      <c r="AV255" s="23">
        <v>7.0000000000000007E-2</v>
      </c>
      <c r="AW255" s="23">
        <v>7.0000000000000007E-2</v>
      </c>
      <c r="AX255" s="23">
        <v>7.0000000000000007E-2</v>
      </c>
      <c r="AY255" s="23">
        <v>7.0000000000000007E-2</v>
      </c>
      <c r="AZ255" s="25"/>
      <c r="BA255" s="25"/>
      <c r="BB255" s="25"/>
      <c r="BC255" s="25"/>
      <c r="BD255" s="25"/>
    </row>
    <row r="256" spans="1:56" x14ac:dyDescent="0.2">
      <c r="A256" s="22">
        <v>50</v>
      </c>
      <c r="B256" s="22">
        <v>51</v>
      </c>
      <c r="C256" s="22">
        <v>52</v>
      </c>
      <c r="D256" s="22">
        <v>53</v>
      </c>
      <c r="E256" s="22">
        <v>54</v>
      </c>
      <c r="F256" s="22">
        <v>55</v>
      </c>
      <c r="G256" s="22">
        <v>56</v>
      </c>
      <c r="H256" s="22">
        <v>57</v>
      </c>
      <c r="I256" s="22">
        <v>58</v>
      </c>
      <c r="J256" s="22">
        <v>59</v>
      </c>
      <c r="K256" s="22">
        <v>60</v>
      </c>
      <c r="L256" s="22">
        <v>61</v>
      </c>
      <c r="M256" s="22">
        <v>62</v>
      </c>
      <c r="N256" s="22">
        <v>63</v>
      </c>
      <c r="O256" s="22">
        <v>64</v>
      </c>
      <c r="P256" s="22">
        <v>65</v>
      </c>
      <c r="Q256" s="22">
        <v>66</v>
      </c>
      <c r="R256" s="22">
        <v>67</v>
      </c>
      <c r="S256" s="22">
        <v>68</v>
      </c>
      <c r="T256" s="22">
        <v>69</v>
      </c>
      <c r="U256" s="22">
        <v>70</v>
      </c>
      <c r="V256" s="22">
        <v>71</v>
      </c>
      <c r="W256" s="22">
        <v>72</v>
      </c>
      <c r="X256" s="22">
        <v>73</v>
      </c>
      <c r="Y256" s="22">
        <v>74</v>
      </c>
      <c r="Z256" s="22">
        <v>75</v>
      </c>
      <c r="AA256" s="22">
        <v>76</v>
      </c>
      <c r="AB256" s="22">
        <v>77</v>
      </c>
      <c r="AC256" s="22">
        <v>78</v>
      </c>
      <c r="AD256" s="22">
        <v>79</v>
      </c>
      <c r="AE256" s="22">
        <v>80</v>
      </c>
      <c r="AF256" s="22">
        <v>81</v>
      </c>
      <c r="AG256" s="22">
        <v>82</v>
      </c>
      <c r="AH256" s="22">
        <v>83</v>
      </c>
      <c r="AI256" s="22">
        <v>84</v>
      </c>
      <c r="AJ256" s="22">
        <v>85</v>
      </c>
      <c r="AK256" s="22">
        <v>86</v>
      </c>
      <c r="AL256" s="22">
        <v>87</v>
      </c>
      <c r="AM256" s="22">
        <v>88</v>
      </c>
      <c r="AN256" s="22">
        <v>89</v>
      </c>
      <c r="AO256" s="22">
        <v>90</v>
      </c>
      <c r="AP256" s="22">
        <v>91</v>
      </c>
      <c r="AQ256" s="22">
        <v>92</v>
      </c>
      <c r="AR256" s="22">
        <v>93</v>
      </c>
      <c r="AS256" s="22">
        <v>94</v>
      </c>
      <c r="AT256" s="22">
        <v>95</v>
      </c>
      <c r="AU256" s="22">
        <v>96</v>
      </c>
      <c r="AV256" s="22">
        <v>97</v>
      </c>
      <c r="AW256" s="22">
        <v>98</v>
      </c>
      <c r="AX256" s="22">
        <v>99</v>
      </c>
      <c r="AY256" s="22">
        <v>100</v>
      </c>
      <c r="AZ256" s="26"/>
      <c r="BA256" s="26"/>
      <c r="BB256" s="26"/>
      <c r="BC256" s="26"/>
      <c r="BD256" s="26"/>
    </row>
    <row r="257" spans="1:80" x14ac:dyDescent="0.2">
      <c r="A257" s="23">
        <v>1.5E-3</v>
      </c>
      <c r="B257" s="23">
        <v>1.5E-3</v>
      </c>
      <c r="C257" s="23">
        <v>1.5E-3</v>
      </c>
      <c r="D257" s="23">
        <v>1.5E-3</v>
      </c>
      <c r="E257" s="23">
        <v>1.5E-3</v>
      </c>
      <c r="F257" s="23">
        <v>2E-3</v>
      </c>
      <c r="G257" s="23">
        <v>2E-3</v>
      </c>
      <c r="H257" s="23">
        <v>2E-3</v>
      </c>
      <c r="I257" s="23">
        <v>2E-3</v>
      </c>
      <c r="J257" s="23">
        <v>2E-3</v>
      </c>
      <c r="K257" s="23">
        <v>2.5000000000000001E-3</v>
      </c>
      <c r="L257" s="23">
        <v>2.5000000000000001E-3</v>
      </c>
      <c r="M257" s="23">
        <v>2.5000000000000001E-3</v>
      </c>
      <c r="N257" s="23">
        <v>2.5000000000000001E-3</v>
      </c>
      <c r="O257" s="23">
        <v>2.5000000000000001E-3</v>
      </c>
      <c r="P257" s="23">
        <v>3.0000000000000001E-3</v>
      </c>
      <c r="Q257" s="23">
        <v>3.0000000000000001E-3</v>
      </c>
      <c r="R257" s="23">
        <v>3.0000000000000001E-3</v>
      </c>
      <c r="S257" s="23">
        <v>3.0000000000000001E-3</v>
      </c>
      <c r="T257" s="23">
        <v>3.0000000000000001E-3</v>
      </c>
      <c r="U257" s="23">
        <v>3.5000000000000001E-3</v>
      </c>
      <c r="V257" s="23">
        <v>3.5000000000000001E-3</v>
      </c>
      <c r="W257" s="23">
        <v>3.5000000000000001E-3</v>
      </c>
      <c r="X257" s="23">
        <v>3.5000000000000001E-3</v>
      </c>
      <c r="Y257" s="23">
        <v>3.5000000000000001E-3</v>
      </c>
      <c r="Z257" s="23">
        <v>4.0000000000000001E-3</v>
      </c>
      <c r="AA257" s="23">
        <v>4.0000000000000001E-3</v>
      </c>
      <c r="AB257" s="23">
        <v>4.0000000000000001E-3</v>
      </c>
      <c r="AC257" s="23">
        <v>4.0000000000000001E-3</v>
      </c>
      <c r="AD257" s="23">
        <v>4.0000000000000001E-3</v>
      </c>
      <c r="AE257" s="23">
        <v>4.4999999999999997E-3</v>
      </c>
      <c r="AF257" s="23">
        <v>4.4999999999999997E-3</v>
      </c>
      <c r="AG257" s="23">
        <v>4.4999999999999997E-3</v>
      </c>
      <c r="AH257" s="23">
        <v>4.4999999999999997E-3</v>
      </c>
      <c r="AI257" s="23">
        <v>4.4999999999999997E-3</v>
      </c>
      <c r="AJ257" s="23">
        <v>4.4999999999999997E-3</v>
      </c>
      <c r="AK257" s="23">
        <v>4.4999999999999997E-3</v>
      </c>
      <c r="AL257" s="23">
        <v>4.4999999999999997E-3</v>
      </c>
      <c r="AM257" s="23">
        <v>4.4999999999999997E-3</v>
      </c>
      <c r="AN257" s="23">
        <v>4.4999999999999997E-3</v>
      </c>
      <c r="AO257" s="23">
        <v>4.4999999999999997E-3</v>
      </c>
      <c r="AP257" s="23">
        <v>4.4999999999999997E-3</v>
      </c>
      <c r="AQ257" s="23">
        <v>4.4999999999999997E-3</v>
      </c>
      <c r="AR257" s="23">
        <v>4.4999999999999997E-3</v>
      </c>
      <c r="AS257" s="23">
        <v>4.4999999999999997E-3</v>
      </c>
      <c r="AT257" s="23">
        <v>4.4999999999999997E-3</v>
      </c>
      <c r="AU257" s="23">
        <v>4.4999999999999997E-3</v>
      </c>
      <c r="AV257" s="23">
        <v>4.4999999999999997E-3</v>
      </c>
      <c r="AW257" s="23">
        <v>4.4999999999999997E-3</v>
      </c>
      <c r="AX257" s="23">
        <v>4.4999999999999997E-3</v>
      </c>
      <c r="AY257" s="23">
        <v>4.4999999999999997E-3</v>
      </c>
      <c r="AZ257" s="25"/>
      <c r="BA257" s="25"/>
      <c r="BB257" s="25"/>
      <c r="BC257" s="25"/>
      <c r="BD257" s="25"/>
    </row>
    <row r="258" spans="1:80" s="28" customFormat="1" x14ac:dyDescent="0.2"/>
    <row r="259" spans="1:80" s="24" customFormat="1" x14ac:dyDescent="0.2">
      <c r="A259" s="24" t="s">
        <v>299</v>
      </c>
    </row>
    <row r="260" spans="1:80" x14ac:dyDescent="0.2">
      <c r="A260" s="22">
        <v>21</v>
      </c>
      <c r="B260" s="22">
        <v>22</v>
      </c>
      <c r="C260" s="22">
        <v>23</v>
      </c>
      <c r="D260" s="22">
        <v>24</v>
      </c>
      <c r="E260" s="22">
        <v>25</v>
      </c>
      <c r="F260" s="22">
        <v>26</v>
      </c>
      <c r="G260" s="22">
        <v>27</v>
      </c>
      <c r="H260" s="22">
        <v>28</v>
      </c>
      <c r="I260" s="22">
        <v>29</v>
      </c>
      <c r="J260" s="22">
        <v>30</v>
      </c>
      <c r="K260" s="22">
        <v>31</v>
      </c>
      <c r="L260" s="22">
        <v>32</v>
      </c>
      <c r="M260" s="22">
        <v>33</v>
      </c>
      <c r="N260" s="22">
        <v>34</v>
      </c>
      <c r="O260" s="22">
        <v>35</v>
      </c>
      <c r="P260" s="22">
        <v>36</v>
      </c>
      <c r="Q260" s="22">
        <v>37</v>
      </c>
      <c r="R260" s="22">
        <v>38</v>
      </c>
      <c r="S260" s="22">
        <v>39</v>
      </c>
      <c r="T260" s="22">
        <v>40</v>
      </c>
      <c r="U260" s="22">
        <v>41</v>
      </c>
      <c r="V260" s="22">
        <v>42</v>
      </c>
      <c r="W260" s="22">
        <v>43</v>
      </c>
      <c r="X260" s="22">
        <v>44</v>
      </c>
      <c r="Y260" s="22">
        <v>45</v>
      </c>
      <c r="Z260" s="22">
        <v>46</v>
      </c>
      <c r="AA260" s="22">
        <v>47</v>
      </c>
      <c r="AB260" s="22">
        <v>48</v>
      </c>
      <c r="AC260" s="22">
        <v>49</v>
      </c>
      <c r="AD260" s="22">
        <v>50</v>
      </c>
      <c r="AE260" s="22">
        <v>51</v>
      </c>
      <c r="AF260" s="22">
        <v>52</v>
      </c>
      <c r="AG260" s="22">
        <v>53</v>
      </c>
      <c r="AH260" s="22">
        <v>54</v>
      </c>
      <c r="AI260" s="22">
        <v>55</v>
      </c>
      <c r="AJ260" s="22">
        <v>56</v>
      </c>
      <c r="AK260" s="22">
        <v>57</v>
      </c>
      <c r="AL260" s="22">
        <v>58</v>
      </c>
      <c r="AM260" s="22">
        <v>59</v>
      </c>
      <c r="AN260" s="22">
        <v>60</v>
      </c>
      <c r="AO260" s="22">
        <v>61</v>
      </c>
      <c r="AP260" s="22">
        <v>62</v>
      </c>
      <c r="AQ260" s="22">
        <v>63</v>
      </c>
      <c r="AR260" s="22">
        <v>64</v>
      </c>
      <c r="AS260" s="22">
        <v>65</v>
      </c>
      <c r="AT260" s="22">
        <v>66</v>
      </c>
      <c r="AU260" s="22">
        <v>67</v>
      </c>
      <c r="AV260" s="22">
        <v>68</v>
      </c>
      <c r="AW260" s="22">
        <v>69</v>
      </c>
      <c r="AX260" s="22">
        <v>70</v>
      </c>
      <c r="AY260" s="22">
        <v>71</v>
      </c>
      <c r="AZ260" s="22">
        <v>72</v>
      </c>
      <c r="BA260" s="22">
        <v>73</v>
      </c>
      <c r="BB260" s="22">
        <v>74</v>
      </c>
      <c r="BC260" s="22">
        <v>75</v>
      </c>
      <c r="BD260" s="22">
        <v>76</v>
      </c>
      <c r="BE260" s="22">
        <v>77</v>
      </c>
      <c r="BF260" s="22">
        <v>78</v>
      </c>
      <c r="BG260" s="22">
        <v>79</v>
      </c>
      <c r="BH260" s="22">
        <v>80</v>
      </c>
      <c r="BI260" s="22">
        <v>81</v>
      </c>
      <c r="BJ260" s="22">
        <v>82</v>
      </c>
      <c r="BK260" s="22">
        <v>83</v>
      </c>
      <c r="BL260" s="22">
        <v>84</v>
      </c>
      <c r="BM260" s="22">
        <v>85</v>
      </c>
      <c r="BN260" s="22">
        <v>86</v>
      </c>
      <c r="BO260" s="22">
        <v>87</v>
      </c>
      <c r="BP260" s="22">
        <v>88</v>
      </c>
      <c r="BQ260" s="22">
        <v>89</v>
      </c>
      <c r="BR260" s="22">
        <v>90</v>
      </c>
      <c r="BS260" s="22">
        <v>91</v>
      </c>
      <c r="BT260" s="22">
        <v>92</v>
      </c>
      <c r="BU260" s="22">
        <v>93</v>
      </c>
      <c r="BV260" s="22">
        <v>94</v>
      </c>
      <c r="BW260" s="22">
        <v>95</v>
      </c>
      <c r="BX260" s="22">
        <v>96</v>
      </c>
      <c r="BY260" s="22">
        <v>97</v>
      </c>
      <c r="BZ260" s="22">
        <v>98</v>
      </c>
      <c r="CA260" s="22">
        <v>99</v>
      </c>
      <c r="CB260" s="22">
        <v>100</v>
      </c>
    </row>
    <row r="261" spans="1:80" x14ac:dyDescent="0.2">
      <c r="A261" s="23">
        <v>0.02</v>
      </c>
      <c r="B261" s="23">
        <v>0.02</v>
      </c>
      <c r="C261" s="23">
        <v>0.02</v>
      </c>
      <c r="D261" s="23">
        <v>0.02</v>
      </c>
      <c r="E261" s="23">
        <v>0.02</v>
      </c>
      <c r="F261" s="23">
        <v>0.02</v>
      </c>
      <c r="G261" s="23">
        <v>0.02</v>
      </c>
      <c r="H261" s="23">
        <v>0.02</v>
      </c>
      <c r="I261" s="23">
        <v>0.02</v>
      </c>
      <c r="J261" s="23">
        <v>0.02</v>
      </c>
      <c r="K261" s="23">
        <v>0.02</v>
      </c>
      <c r="L261" s="23">
        <v>0.02</v>
      </c>
      <c r="M261" s="23">
        <v>0.02</v>
      </c>
      <c r="N261" s="23">
        <v>0.02</v>
      </c>
      <c r="O261" s="23">
        <v>0.02</v>
      </c>
      <c r="P261" s="23">
        <v>0.02</v>
      </c>
      <c r="Q261" s="23">
        <v>0.02</v>
      </c>
      <c r="R261" s="23">
        <v>0.02</v>
      </c>
      <c r="S261" s="23">
        <v>0.02</v>
      </c>
      <c r="T261" s="23">
        <v>0.02</v>
      </c>
      <c r="U261" s="23">
        <v>0.02</v>
      </c>
      <c r="V261" s="23">
        <v>0.02</v>
      </c>
      <c r="W261" s="23">
        <v>0.02</v>
      </c>
      <c r="X261" s="23">
        <v>0.02</v>
      </c>
      <c r="Y261" s="23">
        <v>3.0000000000000002E-2</v>
      </c>
      <c r="Z261" s="23">
        <v>3.0999999999999996E-2</v>
      </c>
      <c r="AA261" s="23">
        <v>3.2000000000000001E-2</v>
      </c>
      <c r="AB261" s="23">
        <v>3.3000000000000002E-2</v>
      </c>
      <c r="AC261" s="23">
        <v>3.4000000000000002E-2</v>
      </c>
      <c r="AD261" s="23">
        <v>3.7500000000000006E-2</v>
      </c>
      <c r="AE261" s="23">
        <v>3.9E-2</v>
      </c>
      <c r="AF261" s="23">
        <v>4.0500000000000001E-2</v>
      </c>
      <c r="AG261" s="23">
        <v>4.2000000000000003E-2</v>
      </c>
      <c r="AH261" s="23">
        <v>4.3499999999999997E-2</v>
      </c>
      <c r="AI261" s="23">
        <v>4.5000000000000005E-2</v>
      </c>
      <c r="AJ261" s="23">
        <v>4.5999999999999999E-2</v>
      </c>
      <c r="AK261" s="23">
        <v>4.7E-2</v>
      </c>
      <c r="AL261" s="23">
        <v>4.8000000000000001E-2</v>
      </c>
      <c r="AM261" s="23">
        <v>4.9000000000000002E-2</v>
      </c>
      <c r="AN261" s="23">
        <v>0.05</v>
      </c>
      <c r="AO261" s="23">
        <v>5.1499999999999997E-2</v>
      </c>
      <c r="AP261" s="23">
        <v>5.2999999999999999E-2</v>
      </c>
      <c r="AQ261" s="23">
        <v>5.45E-2</v>
      </c>
      <c r="AR261" s="23">
        <v>5.6000000000000001E-2</v>
      </c>
      <c r="AS261" s="23">
        <v>5.7500000000000002E-2</v>
      </c>
      <c r="AT261" s="23">
        <v>5.8000000000000003E-2</v>
      </c>
      <c r="AU261" s="23">
        <v>5.8500000000000003E-2</v>
      </c>
      <c r="AV261" s="23">
        <v>5.8999999999999997E-2</v>
      </c>
      <c r="AW261" s="23">
        <v>5.9499999999999997E-2</v>
      </c>
      <c r="AX261" s="23">
        <v>6.0000000000000005E-2</v>
      </c>
      <c r="AY261" s="23">
        <v>6.1000000000000006E-2</v>
      </c>
      <c r="AZ261" s="23">
        <v>6.2000000000000006E-2</v>
      </c>
      <c r="BA261" s="23">
        <v>6.3E-2</v>
      </c>
      <c r="BB261" s="23">
        <v>6.4000000000000001E-2</v>
      </c>
      <c r="BC261" s="23">
        <v>6.5000000000000002E-2</v>
      </c>
      <c r="BD261" s="23">
        <v>6.5500000000000003E-2</v>
      </c>
      <c r="BE261" s="23">
        <v>6.6000000000000003E-2</v>
      </c>
      <c r="BF261" s="23">
        <v>6.6500000000000004E-2</v>
      </c>
      <c r="BG261" s="23">
        <v>6.7000000000000004E-2</v>
      </c>
      <c r="BH261" s="23">
        <v>6.7499999999999991E-2</v>
      </c>
      <c r="BI261" s="23">
        <v>6.7499999999999991E-2</v>
      </c>
      <c r="BJ261" s="23">
        <v>6.7499999999999991E-2</v>
      </c>
      <c r="BK261" s="23">
        <v>6.7499999999999991E-2</v>
      </c>
      <c r="BL261" s="23">
        <v>6.7499999999999991E-2</v>
      </c>
      <c r="BM261" s="23">
        <v>6.7499999999999991E-2</v>
      </c>
      <c r="BN261" s="23">
        <v>6.7499999999999991E-2</v>
      </c>
      <c r="BO261" s="23">
        <v>6.7499999999999991E-2</v>
      </c>
      <c r="BP261" s="23">
        <v>6.7499999999999991E-2</v>
      </c>
      <c r="BQ261" s="23">
        <v>6.7499999999999991E-2</v>
      </c>
      <c r="BR261" s="23">
        <v>6.7499999999999991E-2</v>
      </c>
      <c r="BS261" s="23">
        <v>6.7499999999999991E-2</v>
      </c>
      <c r="BT261" s="23">
        <v>6.7499999999999991E-2</v>
      </c>
      <c r="BU261" s="23">
        <v>6.7499999999999991E-2</v>
      </c>
      <c r="BV261" s="23">
        <v>6.7499999999999991E-2</v>
      </c>
      <c r="BW261" s="23">
        <v>6.7499999999999991E-2</v>
      </c>
      <c r="BX261" s="23">
        <v>6.7499999999999991E-2</v>
      </c>
      <c r="BY261" s="23">
        <v>6.7499999999999991E-2</v>
      </c>
      <c r="BZ261" s="23">
        <v>6.7499999999999991E-2</v>
      </c>
      <c r="CA261" s="23">
        <v>6.7499999999999991E-2</v>
      </c>
      <c r="CB261" s="23">
        <v>6.7499999999999991E-2</v>
      </c>
    </row>
    <row r="262" spans="1:80" x14ac:dyDescent="0.2">
      <c r="A262" s="22">
        <v>21</v>
      </c>
      <c r="B262" s="22">
        <v>22</v>
      </c>
      <c r="C262" s="22">
        <v>23</v>
      </c>
      <c r="D262" s="22">
        <v>24</v>
      </c>
      <c r="E262" s="22">
        <v>25</v>
      </c>
      <c r="F262" s="22">
        <v>26</v>
      </c>
      <c r="G262" s="22">
        <v>27</v>
      </c>
      <c r="H262" s="22">
        <v>28</v>
      </c>
      <c r="I262" s="22">
        <v>29</v>
      </c>
      <c r="J262" s="22">
        <v>30</v>
      </c>
      <c r="K262" s="22">
        <v>31</v>
      </c>
      <c r="L262" s="22">
        <v>32</v>
      </c>
      <c r="M262" s="22">
        <v>33</v>
      </c>
      <c r="N262" s="22">
        <v>34</v>
      </c>
      <c r="O262" s="22">
        <v>35</v>
      </c>
      <c r="P262" s="22">
        <v>36</v>
      </c>
      <c r="Q262" s="22">
        <v>37</v>
      </c>
      <c r="R262" s="22">
        <v>38</v>
      </c>
      <c r="S262" s="22">
        <v>39</v>
      </c>
      <c r="T262" s="22">
        <v>40</v>
      </c>
      <c r="U262" s="22">
        <v>41</v>
      </c>
      <c r="V262" s="22">
        <v>42</v>
      </c>
      <c r="W262" s="22">
        <v>43</v>
      </c>
      <c r="X262" s="22">
        <v>44</v>
      </c>
      <c r="Y262" s="22">
        <v>45</v>
      </c>
      <c r="Z262" s="22">
        <v>46</v>
      </c>
      <c r="AA262" s="22">
        <v>47</v>
      </c>
      <c r="AB262" s="22">
        <v>48</v>
      </c>
      <c r="AC262" s="22">
        <v>49</v>
      </c>
      <c r="AD262" s="22">
        <v>50</v>
      </c>
      <c r="AE262" s="22">
        <v>51</v>
      </c>
      <c r="AF262" s="22">
        <v>52</v>
      </c>
      <c r="AG262" s="22">
        <v>53</v>
      </c>
      <c r="AH262" s="22">
        <v>54</v>
      </c>
      <c r="AI262" s="22">
        <v>55</v>
      </c>
      <c r="AJ262" s="22">
        <v>56</v>
      </c>
      <c r="AK262" s="22">
        <v>57</v>
      </c>
      <c r="AL262" s="22">
        <v>58</v>
      </c>
      <c r="AM262" s="22">
        <v>59</v>
      </c>
      <c r="AN262" s="22">
        <v>60</v>
      </c>
      <c r="AO262" s="22">
        <v>61</v>
      </c>
      <c r="AP262" s="22">
        <v>62</v>
      </c>
      <c r="AQ262" s="22">
        <v>63</v>
      </c>
      <c r="AR262" s="22">
        <v>64</v>
      </c>
      <c r="AS262" s="22">
        <v>65</v>
      </c>
      <c r="AT262" s="22">
        <v>66</v>
      </c>
      <c r="AU262" s="22">
        <v>67</v>
      </c>
      <c r="AV262" s="22">
        <v>68</v>
      </c>
      <c r="AW262" s="22">
        <v>69</v>
      </c>
      <c r="AX262" s="22">
        <v>70</v>
      </c>
      <c r="AY262" s="22">
        <v>71</v>
      </c>
      <c r="AZ262" s="22">
        <v>72</v>
      </c>
      <c r="BA262" s="22">
        <v>73</v>
      </c>
      <c r="BB262" s="22">
        <v>74</v>
      </c>
      <c r="BC262" s="22">
        <v>75</v>
      </c>
      <c r="BD262" s="22">
        <v>76</v>
      </c>
      <c r="BE262" s="22">
        <v>77</v>
      </c>
      <c r="BF262" s="22">
        <v>78</v>
      </c>
      <c r="BG262" s="22">
        <v>79</v>
      </c>
      <c r="BH262" s="22">
        <v>80</v>
      </c>
      <c r="BI262" s="22">
        <v>81</v>
      </c>
      <c r="BJ262" s="22">
        <v>82</v>
      </c>
      <c r="BK262" s="22">
        <v>83</v>
      </c>
      <c r="BL262" s="22">
        <v>84</v>
      </c>
      <c r="BM262" s="22">
        <v>85</v>
      </c>
      <c r="BN262" s="22">
        <v>86</v>
      </c>
      <c r="BO262" s="22">
        <v>87</v>
      </c>
      <c r="BP262" s="22">
        <v>88</v>
      </c>
      <c r="BQ262" s="22">
        <v>89</v>
      </c>
      <c r="BR262" s="22">
        <v>90</v>
      </c>
      <c r="BS262" s="22">
        <v>91</v>
      </c>
      <c r="BT262" s="22">
        <v>92</v>
      </c>
      <c r="BU262" s="22">
        <v>93</v>
      </c>
      <c r="BV262" s="22">
        <v>94</v>
      </c>
      <c r="BW262" s="22">
        <v>95</v>
      </c>
      <c r="BX262" s="22">
        <v>96</v>
      </c>
      <c r="BY262" s="22">
        <v>97</v>
      </c>
      <c r="BZ262" s="22">
        <v>98</v>
      </c>
      <c r="CA262" s="22">
        <v>99</v>
      </c>
      <c r="CB262" s="22">
        <v>100</v>
      </c>
    </row>
    <row r="263" spans="1:80" x14ac:dyDescent="0.2">
      <c r="A263" s="23">
        <v>4.0000000000000001E-3</v>
      </c>
      <c r="B263" s="23">
        <v>4.0000000000000001E-3</v>
      </c>
      <c r="C263" s="23">
        <v>4.0000000000000001E-3</v>
      </c>
      <c r="D263" s="23">
        <v>4.0000000000000001E-3</v>
      </c>
      <c r="E263" s="23">
        <v>4.0000000000000001E-3</v>
      </c>
      <c r="F263" s="23">
        <v>4.0000000000000001E-3</v>
      </c>
      <c r="G263" s="23">
        <v>4.0000000000000001E-3</v>
      </c>
      <c r="H263" s="23">
        <v>4.0000000000000001E-3</v>
      </c>
      <c r="I263" s="23">
        <v>4.0000000000000001E-3</v>
      </c>
      <c r="J263" s="23">
        <v>4.0000000000000001E-3</v>
      </c>
      <c r="K263" s="23">
        <v>4.0000000000000001E-3</v>
      </c>
      <c r="L263" s="23">
        <v>4.0000000000000001E-3</v>
      </c>
      <c r="M263" s="23">
        <v>4.0000000000000001E-3</v>
      </c>
      <c r="N263" s="23">
        <v>4.0000000000000001E-3</v>
      </c>
      <c r="O263" s="23">
        <v>4.0000000000000001E-3</v>
      </c>
      <c r="P263" s="23">
        <v>4.0000000000000001E-3</v>
      </c>
      <c r="Q263" s="23">
        <v>4.0000000000000001E-3</v>
      </c>
      <c r="R263" s="23">
        <v>4.0000000000000001E-3</v>
      </c>
      <c r="S263" s="23">
        <v>4.0000000000000001E-3</v>
      </c>
      <c r="T263" s="23">
        <v>4.0000000000000001E-3</v>
      </c>
      <c r="U263" s="23">
        <v>4.0000000000000001E-3</v>
      </c>
      <c r="V263" s="23">
        <v>4.0000000000000001E-3</v>
      </c>
      <c r="W263" s="23">
        <v>4.0000000000000001E-3</v>
      </c>
      <c r="X263" s="23">
        <v>4.0000000000000001E-3</v>
      </c>
      <c r="Y263" s="23">
        <v>4.0000000000000001E-3</v>
      </c>
      <c r="Z263" s="23">
        <v>4.0000000000000001E-3</v>
      </c>
      <c r="AA263" s="23">
        <v>4.0000000000000001E-3</v>
      </c>
      <c r="AB263" s="23">
        <v>4.0000000000000001E-3</v>
      </c>
      <c r="AC263" s="23">
        <v>4.0000000000000001E-3</v>
      </c>
      <c r="AD263" s="23">
        <v>4.0000000000000001E-3</v>
      </c>
      <c r="AE263" s="23">
        <v>4.0000000000000001E-3</v>
      </c>
      <c r="AF263" s="23">
        <v>4.0000000000000001E-3</v>
      </c>
      <c r="AG263" s="23">
        <v>4.0000000000000001E-3</v>
      </c>
      <c r="AH263" s="23">
        <v>4.0000000000000001E-3</v>
      </c>
      <c r="AI263" s="23">
        <v>4.0000000000000001E-3</v>
      </c>
      <c r="AJ263" s="23">
        <v>4.0000000000000001E-3</v>
      </c>
      <c r="AK263" s="23">
        <v>4.0000000000000001E-3</v>
      </c>
      <c r="AL263" s="23">
        <v>4.0000000000000001E-3</v>
      </c>
      <c r="AM263" s="23">
        <v>4.0000000000000001E-3</v>
      </c>
      <c r="AN263" s="23">
        <v>4.0000000000000001E-3</v>
      </c>
      <c r="AO263" s="23">
        <v>4.0000000000000001E-3</v>
      </c>
      <c r="AP263" s="23">
        <v>4.0000000000000001E-3</v>
      </c>
      <c r="AQ263" s="23">
        <v>4.0000000000000001E-3</v>
      </c>
      <c r="AR263" s="23">
        <v>4.0000000000000001E-3</v>
      </c>
      <c r="AS263" s="23">
        <v>4.0000000000000001E-3</v>
      </c>
      <c r="AT263" s="23">
        <v>4.0000000000000001E-3</v>
      </c>
      <c r="AU263" s="23">
        <v>4.0000000000000001E-3</v>
      </c>
      <c r="AV263" s="23">
        <v>4.0000000000000001E-3</v>
      </c>
      <c r="AW263" s="23">
        <v>4.0000000000000001E-3</v>
      </c>
      <c r="AX263" s="23">
        <v>4.0000000000000001E-3</v>
      </c>
      <c r="AY263" s="23">
        <v>4.0000000000000001E-3</v>
      </c>
      <c r="AZ263" s="23">
        <v>4.0000000000000001E-3</v>
      </c>
      <c r="BA263" s="23">
        <v>4.0000000000000001E-3</v>
      </c>
      <c r="BB263" s="23">
        <v>4.0000000000000001E-3</v>
      </c>
      <c r="BC263" s="23">
        <v>4.0000000000000001E-3</v>
      </c>
      <c r="BD263" s="23">
        <v>4.0000000000000001E-3</v>
      </c>
      <c r="BE263" s="23">
        <v>4.0000000000000001E-3</v>
      </c>
      <c r="BF263" s="23">
        <v>4.0000000000000001E-3</v>
      </c>
      <c r="BG263" s="23">
        <v>4.0000000000000001E-3</v>
      </c>
      <c r="BH263" s="23">
        <v>4.0000000000000001E-3</v>
      </c>
      <c r="BI263" s="23">
        <v>4.0000000000000001E-3</v>
      </c>
      <c r="BJ263" s="23">
        <v>4.0000000000000001E-3</v>
      </c>
      <c r="BK263" s="23">
        <v>4.0000000000000001E-3</v>
      </c>
      <c r="BL263" s="23">
        <v>4.0000000000000001E-3</v>
      </c>
      <c r="BM263" s="23">
        <v>4.0000000000000001E-3</v>
      </c>
      <c r="BN263" s="23">
        <v>4.0000000000000001E-3</v>
      </c>
      <c r="BO263" s="23">
        <v>4.0000000000000001E-3</v>
      </c>
      <c r="BP263" s="23">
        <v>4.0000000000000001E-3</v>
      </c>
      <c r="BQ263" s="23">
        <v>4.0000000000000001E-3</v>
      </c>
      <c r="BR263" s="23">
        <v>4.0000000000000001E-3</v>
      </c>
      <c r="BS263" s="23">
        <v>4.0000000000000001E-3</v>
      </c>
      <c r="BT263" s="23">
        <v>4.0000000000000001E-3</v>
      </c>
      <c r="BU263" s="23">
        <v>4.0000000000000001E-3</v>
      </c>
      <c r="BV263" s="23">
        <v>4.0000000000000001E-3</v>
      </c>
      <c r="BW263" s="23">
        <v>4.0000000000000001E-3</v>
      </c>
      <c r="BX263" s="23">
        <v>4.0000000000000001E-3</v>
      </c>
      <c r="BY263" s="23">
        <v>4.0000000000000001E-3</v>
      </c>
      <c r="BZ263" s="23">
        <v>4.0000000000000001E-3</v>
      </c>
      <c r="CA263" s="23">
        <v>4.0000000000000001E-3</v>
      </c>
      <c r="CB263" s="23">
        <v>4.0000000000000001E-3</v>
      </c>
    </row>
    <row r="264" spans="1:80" s="28" customFormat="1" x14ac:dyDescent="0.2"/>
    <row r="265" spans="1:80" s="461" customFormat="1" x14ac:dyDescent="0.2">
      <c r="A265" s="461" t="s">
        <v>373</v>
      </c>
    </row>
    <row r="266" spans="1:80" s="26" customFormat="1" x14ac:dyDescent="0.2">
      <c r="A266" s="22">
        <v>50</v>
      </c>
      <c r="B266" s="22">
        <v>51</v>
      </c>
      <c r="C266" s="22">
        <v>52</v>
      </c>
      <c r="D266" s="22">
        <v>53</v>
      </c>
      <c r="E266" s="22">
        <v>54</v>
      </c>
      <c r="F266" s="22">
        <v>55</v>
      </c>
      <c r="G266" s="22">
        <v>56</v>
      </c>
      <c r="H266" s="22">
        <v>57</v>
      </c>
      <c r="I266" s="22">
        <v>58</v>
      </c>
      <c r="J266" s="22">
        <v>59</v>
      </c>
      <c r="K266" s="22">
        <v>60</v>
      </c>
      <c r="L266" s="22">
        <v>61</v>
      </c>
      <c r="M266" s="22">
        <v>62</v>
      </c>
      <c r="N266" s="22">
        <v>63</v>
      </c>
      <c r="O266" s="22">
        <v>64</v>
      </c>
      <c r="P266" s="22">
        <v>65</v>
      </c>
      <c r="Q266" s="22">
        <v>66</v>
      </c>
      <c r="R266" s="22">
        <v>67</v>
      </c>
      <c r="S266" s="22">
        <v>68</v>
      </c>
      <c r="T266" s="22">
        <v>69</v>
      </c>
      <c r="U266" s="22">
        <v>70</v>
      </c>
      <c r="V266" s="22">
        <v>71</v>
      </c>
      <c r="W266" s="22">
        <v>72</v>
      </c>
      <c r="X266" s="22">
        <v>73</v>
      </c>
      <c r="Y266" s="22">
        <v>74</v>
      </c>
      <c r="Z266" s="22">
        <v>75</v>
      </c>
      <c r="AA266" s="22">
        <v>76</v>
      </c>
      <c r="AB266" s="22">
        <v>77</v>
      </c>
      <c r="AC266" s="22">
        <v>78</v>
      </c>
      <c r="AD266" s="22">
        <v>79</v>
      </c>
      <c r="AE266" s="22">
        <v>80</v>
      </c>
      <c r="AF266" s="22">
        <v>81</v>
      </c>
      <c r="AG266" s="22">
        <v>82</v>
      </c>
      <c r="AH266" s="22">
        <v>83</v>
      </c>
      <c r="AI266" s="22">
        <v>84</v>
      </c>
      <c r="AJ266" s="22">
        <v>85</v>
      </c>
      <c r="AK266" s="22">
        <v>86</v>
      </c>
      <c r="AL266" s="22">
        <v>87</v>
      </c>
      <c r="AM266" s="22">
        <v>88</v>
      </c>
      <c r="AN266" s="22">
        <v>89</v>
      </c>
      <c r="AO266" s="22">
        <v>90</v>
      </c>
      <c r="AP266" s="22">
        <v>91</v>
      </c>
      <c r="AQ266" s="22">
        <v>92</v>
      </c>
      <c r="AR266" s="22">
        <v>93</v>
      </c>
      <c r="AS266" s="22">
        <v>94</v>
      </c>
      <c r="AT266" s="22">
        <v>95</v>
      </c>
      <c r="AU266" s="22">
        <v>96</v>
      </c>
      <c r="AV266" s="22">
        <v>97</v>
      </c>
      <c r="AW266" s="22">
        <v>98</v>
      </c>
      <c r="AX266" s="22">
        <v>99</v>
      </c>
      <c r="AY266" s="22">
        <v>100</v>
      </c>
    </row>
    <row r="267" spans="1:80" x14ac:dyDescent="0.2">
      <c r="A267" s="47">
        <v>4.65E-2</v>
      </c>
      <c r="B267" s="47">
        <v>4.65E-2</v>
      </c>
      <c r="C267" s="47">
        <v>4.65E-2</v>
      </c>
      <c r="D267" s="47">
        <v>4.65E-2</v>
      </c>
      <c r="E267" s="47">
        <v>4.65E-2</v>
      </c>
      <c r="F267" s="47">
        <v>4.65E-2</v>
      </c>
      <c r="G267" s="47">
        <v>4.8000000000000001E-2</v>
      </c>
      <c r="H267" s="47">
        <v>4.9000000000000002E-2</v>
      </c>
      <c r="I267" s="47">
        <v>5.0500000000000003E-2</v>
      </c>
      <c r="J267" s="47">
        <v>5.1500000000000004E-2</v>
      </c>
      <c r="K267" s="47">
        <v>5.3000000000000005E-2</v>
      </c>
      <c r="L267" s="47">
        <v>5.45E-2</v>
      </c>
      <c r="M267" s="47">
        <v>5.5500000000000001E-2</v>
      </c>
      <c r="N267" s="47">
        <v>5.6500000000000002E-2</v>
      </c>
      <c r="O267" s="47">
        <v>5.8000000000000003E-2</v>
      </c>
      <c r="P267" s="47">
        <v>6.25E-2</v>
      </c>
      <c r="Q267" s="47">
        <v>6.3500000000000001E-2</v>
      </c>
      <c r="R267" s="47">
        <v>6.4500000000000002E-2</v>
      </c>
      <c r="S267" s="47">
        <v>6.5999999999999989E-2</v>
      </c>
      <c r="T267" s="47">
        <v>6.699999999999999E-2</v>
      </c>
      <c r="U267" s="47">
        <v>6.8999999999999992E-2</v>
      </c>
      <c r="V267" s="47">
        <v>6.9499999999999992E-2</v>
      </c>
      <c r="W267" s="47">
        <v>7.0999999999999994E-2</v>
      </c>
      <c r="X267" s="47">
        <v>7.1499999999999994E-2</v>
      </c>
      <c r="Y267" s="47">
        <v>7.3499999999999996E-2</v>
      </c>
      <c r="Z267" s="47">
        <v>7.5999999999999998E-2</v>
      </c>
      <c r="AA267" s="47">
        <v>7.85E-2</v>
      </c>
      <c r="AB267" s="47">
        <v>8.0999999999999989E-2</v>
      </c>
      <c r="AC267" s="47">
        <v>8.3499999999999991E-2</v>
      </c>
      <c r="AD267" s="47">
        <v>8.5999999999999993E-2</v>
      </c>
      <c r="AE267" s="47">
        <v>8.6999999999999994E-2</v>
      </c>
      <c r="AF267" s="47">
        <v>8.7999999999999995E-2</v>
      </c>
      <c r="AG267" s="47">
        <v>8.8999999999999996E-2</v>
      </c>
      <c r="AH267" s="47">
        <v>0.09</v>
      </c>
      <c r="AI267" s="47">
        <v>9.0999999999999998E-2</v>
      </c>
      <c r="AJ267" s="47">
        <v>9.1999999999999998E-2</v>
      </c>
      <c r="AK267" s="47">
        <v>9.35E-2</v>
      </c>
      <c r="AL267" s="47">
        <v>9.4500000000000001E-2</v>
      </c>
      <c r="AM267" s="47">
        <v>9.5500000000000002E-2</v>
      </c>
      <c r="AN267" s="47">
        <v>9.6500000000000002E-2</v>
      </c>
      <c r="AO267" s="47">
        <v>9.799999999999999E-2</v>
      </c>
      <c r="AP267" s="47">
        <v>9.799999999999999E-2</v>
      </c>
      <c r="AQ267" s="47">
        <v>9.799999999999999E-2</v>
      </c>
      <c r="AR267" s="47">
        <v>9.799999999999999E-2</v>
      </c>
      <c r="AS267" s="47">
        <v>9.799999999999999E-2</v>
      </c>
      <c r="AT267" s="47">
        <v>9.799999999999999E-2</v>
      </c>
      <c r="AU267" s="47">
        <v>9.799999999999999E-2</v>
      </c>
      <c r="AV267" s="47">
        <v>9.799999999999999E-2</v>
      </c>
      <c r="AW267" s="47">
        <v>9.799999999999999E-2</v>
      </c>
      <c r="AX267" s="47">
        <v>9.799999999999999E-2</v>
      </c>
      <c r="AY267" s="47">
        <v>9.799999999999999E-2</v>
      </c>
    </row>
    <row r="268" spans="1:80" s="28" customFormat="1" x14ac:dyDescent="0.2">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c r="AY268" s="29"/>
    </row>
    <row r="269" spans="1:80" s="461" customFormat="1" x14ac:dyDescent="0.2">
      <c r="A269" s="461" t="s">
        <v>374</v>
      </c>
    </row>
    <row r="270" spans="1:80" s="26" customFormat="1" x14ac:dyDescent="0.2">
      <c r="A270" s="22">
        <v>50</v>
      </c>
      <c r="B270" s="22">
        <v>51</v>
      </c>
      <c r="C270" s="22">
        <v>52</v>
      </c>
      <c r="D270" s="22">
        <v>53</v>
      </c>
      <c r="E270" s="22">
        <v>54</v>
      </c>
      <c r="F270" s="22">
        <v>55</v>
      </c>
      <c r="G270" s="22">
        <v>56</v>
      </c>
      <c r="H270" s="22">
        <v>57</v>
      </c>
      <c r="I270" s="22">
        <v>58</v>
      </c>
      <c r="J270" s="22">
        <v>59</v>
      </c>
      <c r="K270" s="22">
        <v>60</v>
      </c>
      <c r="L270" s="22">
        <v>61</v>
      </c>
      <c r="M270" s="22">
        <v>62</v>
      </c>
      <c r="N270" s="22">
        <v>63</v>
      </c>
      <c r="O270" s="22">
        <v>64</v>
      </c>
      <c r="P270" s="22">
        <v>65</v>
      </c>
      <c r="Q270" s="22">
        <v>66</v>
      </c>
      <c r="R270" s="22">
        <v>67</v>
      </c>
      <c r="S270" s="22">
        <v>68</v>
      </c>
      <c r="T270" s="22">
        <v>69</v>
      </c>
      <c r="U270" s="22">
        <v>70</v>
      </c>
      <c r="V270" s="22">
        <v>71</v>
      </c>
      <c r="W270" s="22">
        <v>72</v>
      </c>
      <c r="X270" s="22">
        <v>73</v>
      </c>
      <c r="Y270" s="22">
        <v>74</v>
      </c>
      <c r="Z270" s="22">
        <v>75</v>
      </c>
      <c r="AA270" s="22">
        <v>76</v>
      </c>
      <c r="AB270" s="22">
        <v>77</v>
      </c>
      <c r="AC270" s="22">
        <v>78</v>
      </c>
      <c r="AD270" s="22">
        <v>79</v>
      </c>
      <c r="AE270" s="22">
        <v>80</v>
      </c>
      <c r="AF270" s="22">
        <v>81</v>
      </c>
      <c r="AG270" s="22">
        <v>82</v>
      </c>
      <c r="AH270" s="22">
        <v>83</v>
      </c>
      <c r="AI270" s="22">
        <v>84</v>
      </c>
      <c r="AJ270" s="22">
        <v>85</v>
      </c>
      <c r="AK270" s="22">
        <v>86</v>
      </c>
      <c r="AL270" s="22">
        <v>87</v>
      </c>
      <c r="AM270" s="22">
        <v>88</v>
      </c>
      <c r="AN270" s="22">
        <v>89</v>
      </c>
      <c r="AO270" s="22">
        <v>90</v>
      </c>
      <c r="AP270" s="22">
        <v>91</v>
      </c>
      <c r="AQ270" s="22">
        <v>92</v>
      </c>
      <c r="AR270" s="22">
        <v>93</v>
      </c>
      <c r="AS270" s="22">
        <v>94</v>
      </c>
      <c r="AT270" s="22">
        <v>95</v>
      </c>
      <c r="AU270" s="22">
        <v>96</v>
      </c>
      <c r="AV270" s="22">
        <v>97</v>
      </c>
      <c r="AW270" s="22">
        <v>98</v>
      </c>
      <c r="AX270" s="22">
        <v>99</v>
      </c>
      <c r="AY270" s="22">
        <v>100</v>
      </c>
    </row>
    <row r="271" spans="1:80" x14ac:dyDescent="0.2">
      <c r="A271" s="47">
        <v>4.8000000000000001E-2</v>
      </c>
      <c r="B271" s="47">
        <v>4.8000000000000001E-2</v>
      </c>
      <c r="C271" s="47">
        <v>4.8000000000000001E-2</v>
      </c>
      <c r="D271" s="47">
        <v>4.8500000000000001E-2</v>
      </c>
      <c r="E271" s="47">
        <v>4.9500000000000002E-2</v>
      </c>
      <c r="F271" s="47">
        <v>5.1000000000000004E-2</v>
      </c>
      <c r="G271" s="47">
        <v>5.1500000000000004E-2</v>
      </c>
      <c r="H271" s="47">
        <v>5.2500000000000005E-2</v>
      </c>
      <c r="I271" s="47">
        <v>5.3500000000000006E-2</v>
      </c>
      <c r="J271" s="47">
        <v>5.45E-2</v>
      </c>
      <c r="K271" s="47">
        <v>5.6500000000000002E-2</v>
      </c>
      <c r="L271" s="47">
        <v>5.9000000000000004E-2</v>
      </c>
      <c r="M271" s="47">
        <v>6.0000000000000005E-2</v>
      </c>
      <c r="N271" s="47">
        <v>6.1500000000000006E-2</v>
      </c>
      <c r="O271" s="47">
        <v>6.25E-2</v>
      </c>
      <c r="P271" s="47">
        <v>6.3500000000000001E-2</v>
      </c>
      <c r="Q271" s="47">
        <v>6.4500000000000002E-2</v>
      </c>
      <c r="R271" s="47">
        <v>6.5499999999999989E-2</v>
      </c>
      <c r="S271" s="47">
        <v>6.649999999999999E-2</v>
      </c>
      <c r="T271" s="47">
        <v>6.7999999999999991E-2</v>
      </c>
      <c r="U271" s="47">
        <v>7.1499999999999994E-2</v>
      </c>
      <c r="V271" s="47">
        <v>7.1999999999999995E-2</v>
      </c>
      <c r="W271" s="47">
        <v>7.2999999999999995E-2</v>
      </c>
      <c r="X271" s="47">
        <v>7.4499999999999997E-2</v>
      </c>
      <c r="Y271" s="47">
        <v>7.5999999999999998E-2</v>
      </c>
      <c r="Z271" s="47">
        <v>0.08</v>
      </c>
      <c r="AA271" s="47">
        <v>8.1499999999999989E-2</v>
      </c>
      <c r="AB271" s="47">
        <v>8.199999999999999E-2</v>
      </c>
      <c r="AC271" s="47">
        <v>8.3999999999999991E-2</v>
      </c>
      <c r="AD271" s="47">
        <v>8.5999999999999993E-2</v>
      </c>
      <c r="AE271" s="47">
        <v>8.7520000000000001E-2</v>
      </c>
      <c r="AF271" s="47">
        <v>8.8999999999999996E-2</v>
      </c>
      <c r="AG271" s="47">
        <v>9.0499999999999997E-2</v>
      </c>
      <c r="AH271" s="47">
        <v>9.1499999999999998E-2</v>
      </c>
      <c r="AI271" s="47">
        <v>9.35E-2</v>
      </c>
      <c r="AJ271" s="47">
        <v>9.6500000000000002E-2</v>
      </c>
      <c r="AK271" s="47">
        <v>9.9499999999999991E-2</v>
      </c>
      <c r="AL271" s="47">
        <v>0.10249999999999999</v>
      </c>
      <c r="AM271" s="47">
        <v>0.1055</v>
      </c>
      <c r="AN271" s="47">
        <v>0.1085</v>
      </c>
      <c r="AO271" s="47">
        <v>0.11249999999999999</v>
      </c>
      <c r="AP271" s="47">
        <v>0.11249999999999999</v>
      </c>
      <c r="AQ271" s="47">
        <v>0.11249999999999999</v>
      </c>
      <c r="AR271" s="47">
        <v>0.11249999999999999</v>
      </c>
      <c r="AS271" s="47">
        <v>0.11249999999999999</v>
      </c>
      <c r="AT271" s="47">
        <v>0.11249999999999999</v>
      </c>
      <c r="AU271" s="47">
        <v>0.11249999999999999</v>
      </c>
      <c r="AV271" s="47">
        <v>0.11249999999999999</v>
      </c>
      <c r="AW271" s="47">
        <v>0.11249999999999999</v>
      </c>
      <c r="AX271" s="47">
        <v>0.11249999999999999</v>
      </c>
      <c r="AY271" s="47">
        <v>0.11249999999999999</v>
      </c>
    </row>
    <row r="272" spans="1:80" s="28" customFormat="1" x14ac:dyDescent="0.2">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c r="AY272" s="29"/>
    </row>
    <row r="273" spans="1:51" s="461" customFormat="1" x14ac:dyDescent="0.2">
      <c r="A273" s="461" t="s">
        <v>209</v>
      </c>
    </row>
    <row r="274" spans="1:51" s="26" customFormat="1" x14ac:dyDescent="0.2">
      <c r="A274" s="22">
        <v>50</v>
      </c>
      <c r="B274" s="22">
        <v>51</v>
      </c>
      <c r="C274" s="22">
        <v>52</v>
      </c>
      <c r="D274" s="22">
        <v>53</v>
      </c>
      <c r="E274" s="22">
        <v>54</v>
      </c>
      <c r="F274" s="22">
        <v>55</v>
      </c>
      <c r="G274" s="22">
        <v>56</v>
      </c>
      <c r="H274" s="22">
        <v>57</v>
      </c>
      <c r="I274" s="22">
        <v>58</v>
      </c>
      <c r="J274" s="22">
        <v>59</v>
      </c>
      <c r="K274" s="22">
        <v>60</v>
      </c>
      <c r="L274" s="22">
        <v>61</v>
      </c>
      <c r="M274" s="22">
        <v>62</v>
      </c>
      <c r="N274" s="22">
        <v>63</v>
      </c>
      <c r="O274" s="22">
        <v>64</v>
      </c>
      <c r="P274" s="22">
        <v>65</v>
      </c>
      <c r="Q274" s="22">
        <v>66</v>
      </c>
      <c r="R274" s="22">
        <v>67</v>
      </c>
      <c r="S274" s="22">
        <v>68</v>
      </c>
      <c r="T274" s="22">
        <v>69</v>
      </c>
      <c r="U274" s="22">
        <v>70</v>
      </c>
      <c r="V274" s="22">
        <v>71</v>
      </c>
      <c r="W274" s="22">
        <v>72</v>
      </c>
      <c r="X274" s="22">
        <v>73</v>
      </c>
      <c r="Y274" s="22">
        <v>74</v>
      </c>
      <c r="Z274" s="22">
        <v>75</v>
      </c>
      <c r="AA274" s="22">
        <v>76</v>
      </c>
      <c r="AB274" s="22">
        <v>77</v>
      </c>
      <c r="AC274" s="22">
        <v>78</v>
      </c>
      <c r="AD274" s="22">
        <v>79</v>
      </c>
      <c r="AE274" s="22">
        <v>80</v>
      </c>
      <c r="AF274" s="22">
        <v>81</v>
      </c>
      <c r="AG274" s="22">
        <v>82</v>
      </c>
      <c r="AH274" s="22">
        <v>83</v>
      </c>
      <c r="AI274" s="22">
        <v>84</v>
      </c>
      <c r="AJ274" s="22">
        <v>85</v>
      </c>
      <c r="AK274" s="22">
        <v>86</v>
      </c>
      <c r="AL274" s="22">
        <v>87</v>
      </c>
      <c r="AM274" s="22">
        <v>88</v>
      </c>
      <c r="AN274" s="22">
        <v>89</v>
      </c>
      <c r="AO274" s="22">
        <v>90</v>
      </c>
      <c r="AP274" s="22">
        <v>91</v>
      </c>
      <c r="AQ274" s="22">
        <v>92</v>
      </c>
      <c r="AR274" s="22">
        <v>93</v>
      </c>
      <c r="AS274" s="22">
        <v>94</v>
      </c>
      <c r="AT274" s="22">
        <v>95</v>
      </c>
      <c r="AU274" s="22">
        <v>96</v>
      </c>
      <c r="AV274" s="22">
        <v>97</v>
      </c>
      <c r="AW274" s="22">
        <v>98</v>
      </c>
      <c r="AX274" s="22">
        <v>99</v>
      </c>
      <c r="AY274" s="22">
        <v>100</v>
      </c>
    </row>
    <row r="275" spans="1:51" x14ac:dyDescent="0.2">
      <c r="A275" s="47">
        <v>0</v>
      </c>
      <c r="B275" s="47">
        <v>0</v>
      </c>
      <c r="C275" s="47">
        <v>0</v>
      </c>
      <c r="D275" s="47">
        <v>0</v>
      </c>
      <c r="E275" s="47">
        <v>0</v>
      </c>
      <c r="F275" s="47">
        <v>0</v>
      </c>
      <c r="G275" s="47">
        <v>0</v>
      </c>
      <c r="H275" s="47">
        <v>0</v>
      </c>
      <c r="I275" s="47">
        <v>0</v>
      </c>
      <c r="J275" s="47">
        <v>0</v>
      </c>
      <c r="K275" s="47">
        <v>3.1000000000000003E-2</v>
      </c>
      <c r="L275" s="47">
        <v>3.1000000000000003E-2</v>
      </c>
      <c r="M275" s="47">
        <v>3.1000000000000003E-2</v>
      </c>
      <c r="N275" s="47">
        <v>3.1000000000000003E-2</v>
      </c>
      <c r="O275" s="47">
        <v>3.1000000000000003E-2</v>
      </c>
      <c r="P275" s="47">
        <v>3.5500000000000004E-2</v>
      </c>
      <c r="Q275" s="47">
        <v>3.5500000000000004E-2</v>
      </c>
      <c r="R275" s="47">
        <v>3.5500000000000004E-2</v>
      </c>
      <c r="S275" s="47">
        <v>3.5500000000000004E-2</v>
      </c>
      <c r="T275" s="47">
        <v>3.5500000000000004E-2</v>
      </c>
      <c r="U275" s="47">
        <v>4.0000000000000008E-2</v>
      </c>
      <c r="V275" s="47">
        <v>4.0000000000000008E-2</v>
      </c>
      <c r="W275" s="47">
        <v>4.0000000000000008E-2</v>
      </c>
      <c r="X275" s="47">
        <v>4.0000000000000008E-2</v>
      </c>
      <c r="Y275" s="47">
        <v>4.0000000000000008E-2</v>
      </c>
      <c r="Z275" s="47">
        <v>4.4500000000000005E-2</v>
      </c>
      <c r="AA275" s="47">
        <v>4.4500000000000005E-2</v>
      </c>
      <c r="AB275" s="47">
        <v>4.4500000000000005E-2</v>
      </c>
      <c r="AC275" s="47">
        <v>4.4500000000000005E-2</v>
      </c>
      <c r="AD275" s="47">
        <v>4.4500000000000005E-2</v>
      </c>
      <c r="AE275" s="47">
        <v>5.1250000000000004E-2</v>
      </c>
      <c r="AF275" s="47">
        <v>5.1250000000000004E-2</v>
      </c>
      <c r="AG275" s="47">
        <v>5.1250000000000004E-2</v>
      </c>
      <c r="AH275" s="47">
        <v>5.1250000000000004E-2</v>
      </c>
      <c r="AI275" s="47">
        <v>5.1250000000000004E-2</v>
      </c>
      <c r="AJ275" s="47">
        <v>5.1250000000000004E-2</v>
      </c>
      <c r="AK275" s="47">
        <v>5.1250000000000004E-2</v>
      </c>
      <c r="AL275" s="47">
        <v>5.1250000000000004E-2</v>
      </c>
      <c r="AM275" s="47">
        <v>5.1250000000000004E-2</v>
      </c>
      <c r="AN275" s="47">
        <v>5.1250000000000004E-2</v>
      </c>
      <c r="AO275" s="47">
        <v>5.1250000000000004E-2</v>
      </c>
      <c r="AP275" s="47">
        <v>5.1250000000000004E-2</v>
      </c>
      <c r="AQ275" s="47">
        <v>5.1250000000000004E-2</v>
      </c>
      <c r="AR275" s="47">
        <v>5.1250000000000004E-2</v>
      </c>
      <c r="AS275" s="47">
        <v>5.1250000000000004E-2</v>
      </c>
      <c r="AT275" s="47">
        <v>5.1250000000000004E-2</v>
      </c>
      <c r="AU275" s="47">
        <v>5.1250000000000004E-2</v>
      </c>
      <c r="AV275" s="47">
        <v>5.1250000000000004E-2</v>
      </c>
      <c r="AW275" s="47">
        <v>5.1250000000000004E-2</v>
      </c>
      <c r="AX275" s="47">
        <v>5.1250000000000004E-2</v>
      </c>
      <c r="AY275" s="47">
        <v>5.1250000000000004E-2</v>
      </c>
    </row>
    <row r="276" spans="1:51" s="28" customFormat="1" x14ac:dyDescent="0.2"/>
    <row r="277" spans="1:51" s="461" customFormat="1" x14ac:dyDescent="0.2">
      <c r="A277" s="461" t="s">
        <v>170</v>
      </c>
    </row>
    <row r="278" spans="1:51" s="26" customFormat="1" x14ac:dyDescent="0.2">
      <c r="A278" s="22">
        <v>50</v>
      </c>
      <c r="B278" s="22">
        <v>51</v>
      </c>
      <c r="C278" s="22">
        <v>52</v>
      </c>
      <c r="D278" s="22">
        <v>53</v>
      </c>
      <c r="E278" s="22">
        <v>54</v>
      </c>
      <c r="F278" s="22">
        <v>55</v>
      </c>
      <c r="G278" s="22">
        <v>56</v>
      </c>
      <c r="H278" s="22">
        <v>57</v>
      </c>
      <c r="I278" s="22">
        <v>58</v>
      </c>
      <c r="J278" s="22">
        <v>59</v>
      </c>
      <c r="K278" s="22">
        <v>60</v>
      </c>
      <c r="L278" s="22">
        <v>61</v>
      </c>
      <c r="M278" s="22">
        <v>62</v>
      </c>
      <c r="N278" s="22">
        <v>63</v>
      </c>
      <c r="O278" s="22">
        <v>64</v>
      </c>
      <c r="P278" s="22">
        <v>65</v>
      </c>
      <c r="Q278" s="22">
        <v>66</v>
      </c>
      <c r="R278" s="22">
        <v>67</v>
      </c>
      <c r="S278" s="22">
        <v>68</v>
      </c>
      <c r="T278" s="22">
        <v>69</v>
      </c>
      <c r="U278" s="22">
        <v>70</v>
      </c>
      <c r="V278" s="22">
        <v>71</v>
      </c>
      <c r="W278" s="22">
        <v>72</v>
      </c>
      <c r="X278" s="22">
        <v>73</v>
      </c>
      <c r="Y278" s="22">
        <v>74</v>
      </c>
      <c r="Z278" s="22">
        <v>75</v>
      </c>
      <c r="AA278" s="22">
        <v>76</v>
      </c>
      <c r="AB278" s="22">
        <v>77</v>
      </c>
      <c r="AC278" s="22">
        <v>78</v>
      </c>
      <c r="AD278" s="22">
        <v>79</v>
      </c>
      <c r="AE278" s="22">
        <v>80</v>
      </c>
      <c r="AF278" s="22">
        <v>81</v>
      </c>
      <c r="AG278" s="22">
        <v>82</v>
      </c>
      <c r="AH278" s="22">
        <v>83</v>
      </c>
      <c r="AI278" s="22">
        <v>84</v>
      </c>
      <c r="AJ278" s="22">
        <v>85</v>
      </c>
      <c r="AK278" s="22">
        <v>86</v>
      </c>
      <c r="AL278" s="22">
        <v>87</v>
      </c>
      <c r="AM278" s="22">
        <v>88</v>
      </c>
      <c r="AN278" s="22">
        <v>89</v>
      </c>
      <c r="AO278" s="22">
        <v>90</v>
      </c>
      <c r="AP278" s="22">
        <v>91</v>
      </c>
      <c r="AQ278" s="22">
        <v>92</v>
      </c>
      <c r="AR278" s="22">
        <v>93</v>
      </c>
      <c r="AS278" s="22">
        <v>94</v>
      </c>
      <c r="AT278" s="22">
        <v>95</v>
      </c>
      <c r="AU278" s="22">
        <v>96</v>
      </c>
      <c r="AV278" s="22">
        <v>97</v>
      </c>
      <c r="AW278" s="22">
        <v>98</v>
      </c>
      <c r="AX278" s="22">
        <v>99</v>
      </c>
      <c r="AY278" s="22">
        <v>100</v>
      </c>
    </row>
    <row r="279" spans="1:51" x14ac:dyDescent="0.2">
      <c r="A279" s="47">
        <v>3.0000000000000002E-2</v>
      </c>
      <c r="B279" s="47">
        <v>3.1000000000000003E-2</v>
      </c>
      <c r="C279" s="47">
        <v>3.2000000000000008E-2</v>
      </c>
      <c r="D279" s="47">
        <v>3.3000000000000008E-2</v>
      </c>
      <c r="E279" s="47">
        <v>3.4000000000000009E-2</v>
      </c>
      <c r="F279" s="47">
        <v>3.500000000000001E-2</v>
      </c>
      <c r="G279" s="47">
        <v>3.6000000000000011E-2</v>
      </c>
      <c r="H279" s="47">
        <v>3.7000000000000012E-2</v>
      </c>
      <c r="I279" s="47">
        <v>3.8000000000000013E-2</v>
      </c>
      <c r="J279" s="47">
        <v>3.9000000000000014E-2</v>
      </c>
      <c r="K279" s="47">
        <v>4.0000000000000015E-2</v>
      </c>
      <c r="L279" s="47">
        <v>4.1000000000000016E-2</v>
      </c>
      <c r="M279" s="47">
        <v>4.2000000000000016E-2</v>
      </c>
      <c r="N279" s="47">
        <v>4.3000000000000017E-2</v>
      </c>
      <c r="O279" s="47">
        <v>4.4000000000000018E-2</v>
      </c>
      <c r="P279" s="47">
        <v>4.5000000000000019E-2</v>
      </c>
      <c r="Q279" s="47">
        <v>4.600000000000002E-2</v>
      </c>
      <c r="R279" s="47">
        <v>4.7000000000000021E-2</v>
      </c>
      <c r="S279" s="47">
        <v>4.8000000000000022E-2</v>
      </c>
      <c r="T279" s="47">
        <v>4.9000000000000023E-2</v>
      </c>
      <c r="U279" s="47">
        <v>5.0000000000000024E-2</v>
      </c>
      <c r="V279" s="47">
        <v>5.1000000000000024E-2</v>
      </c>
      <c r="W279" s="47">
        <v>5.2000000000000025E-2</v>
      </c>
      <c r="X279" s="47">
        <v>5.3000000000000026E-2</v>
      </c>
      <c r="Y279" s="47">
        <v>5.4000000000000027E-2</v>
      </c>
      <c r="Z279" s="47">
        <v>5.5000000000000028E-2</v>
      </c>
      <c r="AA279" s="47">
        <v>5.6000000000000029E-2</v>
      </c>
      <c r="AB279" s="47">
        <v>5.700000000000003E-2</v>
      </c>
      <c r="AC279" s="47">
        <v>5.8000000000000031E-2</v>
      </c>
      <c r="AD279" s="47">
        <v>5.9000000000000032E-2</v>
      </c>
      <c r="AE279" s="47">
        <v>6.0000000000000032E-2</v>
      </c>
      <c r="AF279" s="47">
        <v>6.1000000000000033E-2</v>
      </c>
      <c r="AG279" s="47">
        <v>6.2000000000000034E-2</v>
      </c>
      <c r="AH279" s="47">
        <v>6.3000000000000028E-2</v>
      </c>
      <c r="AI279" s="47">
        <v>6.4000000000000029E-2</v>
      </c>
      <c r="AJ279" s="47">
        <v>6.500000000000003E-2</v>
      </c>
      <c r="AK279" s="47">
        <v>6.6000000000000031E-2</v>
      </c>
      <c r="AL279" s="47">
        <v>6.7000000000000032E-2</v>
      </c>
      <c r="AM279" s="47">
        <v>6.8000000000000033E-2</v>
      </c>
      <c r="AN279" s="47">
        <v>6.9000000000000034E-2</v>
      </c>
      <c r="AO279" s="47">
        <v>7.0000000000000034E-2</v>
      </c>
      <c r="AP279" s="47">
        <v>7.0000000000000034E-2</v>
      </c>
      <c r="AQ279" s="47">
        <v>7.0000000000000034E-2</v>
      </c>
      <c r="AR279" s="47">
        <v>7.0000000000000034E-2</v>
      </c>
      <c r="AS279" s="47">
        <v>7.0000000000000034E-2</v>
      </c>
      <c r="AT279" s="47">
        <v>7.0000000000000034E-2</v>
      </c>
      <c r="AU279" s="47">
        <v>7.0000000000000034E-2</v>
      </c>
      <c r="AV279" s="47">
        <v>7.0000000000000034E-2</v>
      </c>
      <c r="AW279" s="47">
        <v>7.0000000000000034E-2</v>
      </c>
      <c r="AX279" s="47">
        <v>7.0000000000000034E-2</v>
      </c>
      <c r="AY279" s="47">
        <v>7.0000000000000034E-2</v>
      </c>
    </row>
    <row r="280" spans="1:51" s="28" customFormat="1" x14ac:dyDescent="0.2"/>
    <row r="281" spans="1:51" s="461" customFormat="1" x14ac:dyDescent="0.2">
      <c r="A281" s="461" t="s">
        <v>475</v>
      </c>
    </row>
    <row r="282" spans="1:51" s="26" customFormat="1" x14ac:dyDescent="0.2">
      <c r="A282" s="22">
        <v>50</v>
      </c>
      <c r="B282" s="22">
        <v>51</v>
      </c>
      <c r="C282" s="22">
        <v>52</v>
      </c>
      <c r="D282" s="22">
        <v>53</v>
      </c>
      <c r="E282" s="22">
        <v>54</v>
      </c>
      <c r="F282" s="22">
        <v>55</v>
      </c>
      <c r="G282" s="22">
        <v>56</v>
      </c>
      <c r="H282" s="22">
        <v>57</v>
      </c>
      <c r="I282" s="22">
        <v>58</v>
      </c>
      <c r="J282" s="22">
        <v>59</v>
      </c>
      <c r="K282" s="22">
        <v>60</v>
      </c>
      <c r="L282" s="22">
        <v>61</v>
      </c>
      <c r="M282" s="22">
        <v>62</v>
      </c>
      <c r="N282" s="22">
        <v>63</v>
      </c>
      <c r="O282" s="22">
        <v>64</v>
      </c>
      <c r="P282" s="22">
        <v>65</v>
      </c>
      <c r="Q282" s="22">
        <v>66</v>
      </c>
      <c r="R282" s="22">
        <v>67</v>
      </c>
      <c r="S282" s="22">
        <v>68</v>
      </c>
      <c r="T282" s="22">
        <v>69</v>
      </c>
      <c r="U282" s="22">
        <v>70</v>
      </c>
      <c r="V282" s="22">
        <v>71</v>
      </c>
      <c r="W282" s="22">
        <v>72</v>
      </c>
      <c r="X282" s="22">
        <v>73</v>
      </c>
      <c r="Y282" s="22">
        <v>74</v>
      </c>
      <c r="Z282" s="22">
        <v>75</v>
      </c>
      <c r="AA282" s="22">
        <v>76</v>
      </c>
      <c r="AB282" s="22">
        <v>77</v>
      </c>
      <c r="AC282" s="22">
        <v>78</v>
      </c>
      <c r="AD282" s="22">
        <v>79</v>
      </c>
      <c r="AE282" s="22">
        <v>80</v>
      </c>
      <c r="AF282" s="22">
        <v>81</v>
      </c>
      <c r="AG282" s="22">
        <v>82</v>
      </c>
      <c r="AH282" s="22">
        <v>83</v>
      </c>
      <c r="AI282" s="22">
        <v>84</v>
      </c>
      <c r="AJ282" s="22">
        <v>85</v>
      </c>
      <c r="AK282" s="22">
        <v>86</v>
      </c>
      <c r="AL282" s="22">
        <v>87</v>
      </c>
      <c r="AM282" s="22">
        <v>88</v>
      </c>
      <c r="AN282" s="22">
        <v>89</v>
      </c>
      <c r="AO282" s="22">
        <v>90</v>
      </c>
      <c r="AP282" s="22">
        <v>91</v>
      </c>
      <c r="AQ282" s="22">
        <v>92</v>
      </c>
      <c r="AR282" s="22">
        <v>93</v>
      </c>
      <c r="AS282" s="22">
        <v>94</v>
      </c>
      <c r="AT282" s="22">
        <v>95</v>
      </c>
      <c r="AU282" s="22">
        <v>96</v>
      </c>
      <c r="AV282" s="22">
        <v>97</v>
      </c>
      <c r="AW282" s="22">
        <v>98</v>
      </c>
      <c r="AX282" s="22">
        <v>99</v>
      </c>
      <c r="AY282" s="22">
        <v>100</v>
      </c>
    </row>
    <row r="283" spans="1:51" x14ac:dyDescent="0.2">
      <c r="A283" s="47">
        <v>0</v>
      </c>
      <c r="B283" s="47">
        <v>0</v>
      </c>
      <c r="C283" s="47">
        <v>0</v>
      </c>
      <c r="D283" s="47">
        <v>0</v>
      </c>
      <c r="E283" s="47">
        <v>0</v>
      </c>
      <c r="F283" s="47">
        <v>3.7499999999999999E-2</v>
      </c>
      <c r="G283" s="47">
        <v>3.7499999999999999E-2</v>
      </c>
      <c r="H283" s="47">
        <v>3.7499999999999999E-2</v>
      </c>
      <c r="I283" s="47">
        <v>3.7499999999999999E-2</v>
      </c>
      <c r="J283" s="47">
        <v>3.7499999999999999E-2</v>
      </c>
      <c r="K283" s="47">
        <v>4.2999999999999997E-2</v>
      </c>
      <c r="L283" s="47">
        <v>4.2999999999999997E-2</v>
      </c>
      <c r="M283" s="47">
        <v>4.2999999999999997E-2</v>
      </c>
      <c r="N283" s="47">
        <v>4.2999999999999997E-2</v>
      </c>
      <c r="O283" s="47">
        <v>4.2999999999999997E-2</v>
      </c>
      <c r="P283" s="47">
        <v>5.6500000000000002E-2</v>
      </c>
      <c r="Q283" s="47">
        <v>5.6500000000000002E-2</v>
      </c>
      <c r="R283" s="47">
        <v>5.6500000000000002E-2</v>
      </c>
      <c r="S283" s="47">
        <v>5.6500000000000002E-2</v>
      </c>
      <c r="T283" s="47">
        <v>5.6500000000000002E-2</v>
      </c>
      <c r="U283" s="47">
        <v>5.8500000000000003E-2</v>
      </c>
      <c r="V283" s="47">
        <v>5.8500000000000003E-2</v>
      </c>
      <c r="W283" s="47">
        <v>5.8500000000000003E-2</v>
      </c>
      <c r="X283" s="47">
        <v>5.8500000000000003E-2</v>
      </c>
      <c r="Y283" s="47">
        <v>5.8500000000000003E-2</v>
      </c>
      <c r="Z283" s="47">
        <v>6.0999999999999999E-2</v>
      </c>
      <c r="AA283" s="47">
        <v>6.0999999999999999E-2</v>
      </c>
      <c r="AB283" s="47">
        <v>6.0999999999999999E-2</v>
      </c>
      <c r="AC283" s="47">
        <v>6.0999999999999999E-2</v>
      </c>
      <c r="AD283" s="47">
        <v>6.0999999999999999E-2</v>
      </c>
      <c r="AE283" s="47">
        <v>6.25E-2</v>
      </c>
      <c r="AF283" s="47">
        <v>6.25E-2</v>
      </c>
      <c r="AG283" s="47">
        <v>6.25E-2</v>
      </c>
      <c r="AH283" s="47">
        <v>6.25E-2</v>
      </c>
      <c r="AI283" s="47">
        <v>6.25E-2</v>
      </c>
      <c r="AJ283" s="47">
        <v>6.25E-2</v>
      </c>
      <c r="AK283" s="47">
        <v>6.25E-2</v>
      </c>
      <c r="AL283" s="47">
        <v>6.25E-2</v>
      </c>
      <c r="AM283" s="47">
        <v>6.25E-2</v>
      </c>
      <c r="AN283" s="47">
        <v>6.25E-2</v>
      </c>
      <c r="AO283" s="47">
        <v>6.25E-2</v>
      </c>
      <c r="AP283" s="47">
        <v>6.25E-2</v>
      </c>
      <c r="AQ283" s="47">
        <v>6.25E-2</v>
      </c>
      <c r="AR283" s="47">
        <v>6.25E-2</v>
      </c>
      <c r="AS283" s="47">
        <v>6.25E-2</v>
      </c>
      <c r="AT283" s="47">
        <v>6.25E-2</v>
      </c>
      <c r="AU283" s="47">
        <v>6.25E-2</v>
      </c>
      <c r="AV283" s="47">
        <v>6.25E-2</v>
      </c>
      <c r="AW283" s="47">
        <v>6.25E-2</v>
      </c>
      <c r="AX283" s="47">
        <v>6.25E-2</v>
      </c>
      <c r="AY283" s="47">
        <v>6.25E-2</v>
      </c>
    </row>
    <row r="284" spans="1:51" s="28" customFormat="1" x14ac:dyDescent="0.2"/>
    <row r="285" spans="1:51" s="461" customFormat="1" x14ac:dyDescent="0.2">
      <c r="A285" s="461" t="s">
        <v>476</v>
      </c>
    </row>
    <row r="286" spans="1:51" s="26" customFormat="1" x14ac:dyDescent="0.2">
      <c r="A286" s="22">
        <v>50</v>
      </c>
      <c r="B286" s="22">
        <v>51</v>
      </c>
      <c r="C286" s="22">
        <v>52</v>
      </c>
      <c r="D286" s="22">
        <v>53</v>
      </c>
      <c r="E286" s="22">
        <v>54</v>
      </c>
      <c r="F286" s="22">
        <v>55</v>
      </c>
      <c r="G286" s="22">
        <v>56</v>
      </c>
      <c r="H286" s="22">
        <v>57</v>
      </c>
      <c r="I286" s="22">
        <v>58</v>
      </c>
      <c r="J286" s="22">
        <v>59</v>
      </c>
      <c r="K286" s="22">
        <v>60</v>
      </c>
      <c r="L286" s="22">
        <v>61</v>
      </c>
      <c r="M286" s="22">
        <v>62</v>
      </c>
      <c r="N286" s="22">
        <v>63</v>
      </c>
      <c r="O286" s="22">
        <v>64</v>
      </c>
      <c r="P286" s="22">
        <v>65</v>
      </c>
      <c r="Q286" s="22">
        <v>66</v>
      </c>
      <c r="R286" s="22">
        <v>67</v>
      </c>
      <c r="S286" s="22">
        <v>68</v>
      </c>
      <c r="T286" s="22">
        <v>69</v>
      </c>
      <c r="U286" s="22">
        <v>70</v>
      </c>
      <c r="V286" s="22">
        <v>71</v>
      </c>
      <c r="W286" s="22">
        <v>72</v>
      </c>
      <c r="X286" s="22">
        <v>73</v>
      </c>
      <c r="Y286" s="22">
        <v>74</v>
      </c>
      <c r="Z286" s="22">
        <v>75</v>
      </c>
      <c r="AA286" s="22">
        <v>76</v>
      </c>
      <c r="AB286" s="22">
        <v>77</v>
      </c>
      <c r="AC286" s="22">
        <v>78</v>
      </c>
      <c r="AD286" s="22">
        <v>79</v>
      </c>
      <c r="AE286" s="22">
        <v>80</v>
      </c>
      <c r="AF286" s="22">
        <v>81</v>
      </c>
      <c r="AG286" s="22">
        <v>82</v>
      </c>
      <c r="AH286" s="22">
        <v>83</v>
      </c>
      <c r="AI286" s="22">
        <v>84</v>
      </c>
      <c r="AJ286" s="22">
        <v>85</v>
      </c>
      <c r="AK286" s="22">
        <v>86</v>
      </c>
      <c r="AL286" s="22">
        <v>87</v>
      </c>
      <c r="AM286" s="22">
        <v>88</v>
      </c>
      <c r="AN286" s="22">
        <v>89</v>
      </c>
      <c r="AO286" s="22">
        <v>90</v>
      </c>
      <c r="AP286" s="22">
        <v>91</v>
      </c>
      <c r="AQ286" s="22">
        <v>92</v>
      </c>
      <c r="AR286" s="22">
        <v>93</v>
      </c>
      <c r="AS286" s="22">
        <v>94</v>
      </c>
      <c r="AT286" s="22">
        <v>95</v>
      </c>
      <c r="AU286" s="22">
        <v>96</v>
      </c>
      <c r="AV286" s="22">
        <v>97</v>
      </c>
      <c r="AW286" s="22">
        <v>98</v>
      </c>
      <c r="AX286" s="22">
        <v>99</v>
      </c>
      <c r="AY286" s="22">
        <v>100</v>
      </c>
    </row>
    <row r="287" spans="1:51" x14ac:dyDescent="0.2">
      <c r="A287" s="47">
        <v>0</v>
      </c>
      <c r="B287" s="47">
        <v>0</v>
      </c>
      <c r="C287" s="47">
        <v>0</v>
      </c>
      <c r="D287" s="47">
        <v>0</v>
      </c>
      <c r="E287" s="47">
        <v>0</v>
      </c>
      <c r="F287" s="47">
        <v>3.5000000000000003E-2</v>
      </c>
      <c r="G287" s="47">
        <v>3.5000000000000003E-2</v>
      </c>
      <c r="H287" s="47">
        <v>3.5000000000000003E-2</v>
      </c>
      <c r="I287" s="47">
        <v>3.5000000000000003E-2</v>
      </c>
      <c r="J287" s="47">
        <v>3.5000000000000003E-2</v>
      </c>
      <c r="K287" s="47">
        <v>3.7499999999999999E-2</v>
      </c>
      <c r="L287" s="47">
        <v>3.7499999999999999E-2</v>
      </c>
      <c r="M287" s="47">
        <v>3.7499999999999999E-2</v>
      </c>
      <c r="N287" s="47">
        <v>3.7499999999999999E-2</v>
      </c>
      <c r="O287" s="47">
        <v>3.7499999999999999E-2</v>
      </c>
      <c r="P287" s="47">
        <v>0.05</v>
      </c>
      <c r="Q287" s="47">
        <v>0.05</v>
      </c>
      <c r="R287" s="47">
        <v>0.05</v>
      </c>
      <c r="S287" s="47">
        <v>0.05</v>
      </c>
      <c r="T287" s="47">
        <v>0.05</v>
      </c>
      <c r="U287" s="47">
        <v>5.1499999999999997E-2</v>
      </c>
      <c r="V287" s="47">
        <v>5.1499999999999997E-2</v>
      </c>
      <c r="W287" s="47">
        <v>5.1499999999999997E-2</v>
      </c>
      <c r="X287" s="47">
        <v>5.1499999999999997E-2</v>
      </c>
      <c r="Y287" s="47">
        <v>5.1499999999999997E-2</v>
      </c>
      <c r="Z287" s="47">
        <v>5.2999999999999999E-2</v>
      </c>
      <c r="AA287" s="47">
        <v>5.2999999999999999E-2</v>
      </c>
      <c r="AB287" s="47">
        <v>5.2999999999999999E-2</v>
      </c>
      <c r="AC287" s="47">
        <v>5.2999999999999999E-2</v>
      </c>
      <c r="AD287" s="47">
        <v>5.2999999999999999E-2</v>
      </c>
      <c r="AE287" s="47">
        <v>5.5E-2</v>
      </c>
      <c r="AF287" s="47">
        <v>5.5E-2</v>
      </c>
      <c r="AG287" s="47">
        <v>5.5E-2</v>
      </c>
      <c r="AH287" s="47">
        <v>5.5E-2</v>
      </c>
      <c r="AI287" s="47">
        <v>5.5E-2</v>
      </c>
      <c r="AJ287" s="47">
        <v>5.5E-2</v>
      </c>
      <c r="AK287" s="47">
        <v>5.5E-2</v>
      </c>
      <c r="AL287" s="47">
        <v>5.5E-2</v>
      </c>
      <c r="AM287" s="47">
        <v>5.5E-2</v>
      </c>
      <c r="AN287" s="47">
        <v>5.5E-2</v>
      </c>
      <c r="AO287" s="47">
        <v>5.5E-2</v>
      </c>
      <c r="AP287" s="47">
        <v>5.5E-2</v>
      </c>
      <c r="AQ287" s="47">
        <v>5.5E-2</v>
      </c>
      <c r="AR287" s="47">
        <v>5.5E-2</v>
      </c>
      <c r="AS287" s="47">
        <v>5.5E-2</v>
      </c>
      <c r="AT287" s="47">
        <v>5.5E-2</v>
      </c>
      <c r="AU287" s="47">
        <v>5.5E-2</v>
      </c>
      <c r="AV287" s="47">
        <v>5.5E-2</v>
      </c>
      <c r="AW287" s="47">
        <v>5.5E-2</v>
      </c>
      <c r="AX287" s="47">
        <v>5.5E-2</v>
      </c>
      <c r="AY287" s="47">
        <v>5.5E-2</v>
      </c>
    </row>
    <row r="288" spans="1:51" s="28" customFormat="1" x14ac:dyDescent="0.2">
      <c r="A288" s="30"/>
      <c r="B288" s="30"/>
      <c r="C288" s="30"/>
    </row>
    <row r="289" spans="1:51" s="24" customFormat="1" x14ac:dyDescent="0.2">
      <c r="A289" s="24" t="s">
        <v>587</v>
      </c>
    </row>
    <row r="290" spans="1:51" s="146" customFormat="1" x14ac:dyDescent="0.2">
      <c r="A290" s="143">
        <v>59</v>
      </c>
      <c r="B290" s="144">
        <v>60</v>
      </c>
      <c r="C290" s="144">
        <v>61</v>
      </c>
      <c r="D290" s="144">
        <v>62</v>
      </c>
      <c r="E290" s="144">
        <v>63</v>
      </c>
      <c r="F290" s="144">
        <v>64</v>
      </c>
      <c r="G290" s="144">
        <v>65</v>
      </c>
      <c r="H290" s="144">
        <v>66</v>
      </c>
      <c r="I290" s="144">
        <v>67</v>
      </c>
      <c r="J290" s="144">
        <v>68</v>
      </c>
      <c r="K290" s="144">
        <v>69</v>
      </c>
      <c r="L290" s="144">
        <v>70</v>
      </c>
      <c r="M290" s="144">
        <v>71</v>
      </c>
      <c r="N290" s="144">
        <v>72</v>
      </c>
      <c r="O290" s="144">
        <v>73</v>
      </c>
      <c r="P290" s="144">
        <v>74</v>
      </c>
      <c r="Q290" s="144">
        <v>75</v>
      </c>
      <c r="R290" s="144">
        <v>76</v>
      </c>
      <c r="S290" s="144">
        <v>77</v>
      </c>
      <c r="T290" s="144">
        <v>78</v>
      </c>
      <c r="U290" s="144">
        <v>79</v>
      </c>
      <c r="V290" s="144">
        <v>80</v>
      </c>
      <c r="W290" s="144">
        <v>81</v>
      </c>
      <c r="X290" s="144">
        <v>82</v>
      </c>
      <c r="Y290" s="144">
        <v>83</v>
      </c>
      <c r="Z290" s="144">
        <v>84</v>
      </c>
      <c r="AA290" s="144">
        <v>85</v>
      </c>
      <c r="AB290" s="144">
        <v>86</v>
      </c>
      <c r="AC290" s="144">
        <v>87</v>
      </c>
      <c r="AD290" s="144">
        <v>88</v>
      </c>
      <c r="AE290" s="144">
        <v>89</v>
      </c>
      <c r="AF290" s="144">
        <v>90</v>
      </c>
      <c r="AG290" s="144">
        <v>91</v>
      </c>
      <c r="AH290" s="144">
        <v>92</v>
      </c>
      <c r="AI290" s="144">
        <v>93</v>
      </c>
      <c r="AJ290" s="144">
        <v>94</v>
      </c>
      <c r="AK290" s="144">
        <v>95</v>
      </c>
      <c r="AL290" s="144">
        <v>96</v>
      </c>
      <c r="AM290" s="144">
        <v>97</v>
      </c>
      <c r="AN290" s="144">
        <v>98</v>
      </c>
      <c r="AO290" s="144">
        <v>99</v>
      </c>
      <c r="AP290" s="144">
        <v>100</v>
      </c>
      <c r="AQ290" s="145"/>
      <c r="AR290" s="145"/>
      <c r="AS290" s="145"/>
      <c r="AT290" s="145"/>
      <c r="AU290" s="145"/>
    </row>
    <row r="291" spans="1:51" s="20" customFormat="1" x14ac:dyDescent="0.2">
      <c r="A291" s="147">
        <v>4.4999999999999998E-2</v>
      </c>
      <c r="B291" s="147">
        <v>4.4999999999999998E-2</v>
      </c>
      <c r="C291" s="147">
        <v>4.4999999999999998E-2</v>
      </c>
      <c r="D291" s="147">
        <v>4.4999999999999998E-2</v>
      </c>
      <c r="E291" s="147">
        <v>4.4999999999999998E-2</v>
      </c>
      <c r="F291" s="147">
        <v>4.4999999999999998E-2</v>
      </c>
      <c r="G291" s="147">
        <v>5.5E-2</v>
      </c>
      <c r="H291" s="147">
        <v>5.5E-2</v>
      </c>
      <c r="I291" s="147">
        <v>5.5E-2</v>
      </c>
      <c r="J291" s="147">
        <v>5.5E-2</v>
      </c>
      <c r="K291" s="147">
        <v>5.5E-2</v>
      </c>
      <c r="L291" s="147">
        <v>5.8000000000000003E-2</v>
      </c>
      <c r="M291" s="147">
        <v>5.8000000000000003E-2</v>
      </c>
      <c r="N291" s="147">
        <v>5.8000000000000003E-2</v>
      </c>
      <c r="O291" s="147">
        <v>5.8000000000000003E-2</v>
      </c>
      <c r="P291" s="147">
        <v>5.8000000000000003E-2</v>
      </c>
      <c r="Q291" s="147">
        <v>6.25E-2</v>
      </c>
      <c r="R291" s="147">
        <v>6.25E-2</v>
      </c>
      <c r="S291" s="147">
        <v>6.25E-2</v>
      </c>
      <c r="T291" s="147">
        <v>6.25E-2</v>
      </c>
      <c r="U291" s="147">
        <v>6.25E-2</v>
      </c>
      <c r="V291" s="147">
        <v>7.0000000000000007E-2</v>
      </c>
      <c r="W291" s="147">
        <v>7.0000000000000007E-2</v>
      </c>
      <c r="X291" s="147">
        <v>7.0000000000000007E-2</v>
      </c>
      <c r="Y291" s="147">
        <v>7.0000000000000007E-2</v>
      </c>
      <c r="Z291" s="147">
        <v>7.0000000000000007E-2</v>
      </c>
      <c r="AA291" s="147">
        <v>7.4999999999999997E-2</v>
      </c>
      <c r="AB291" s="147">
        <v>7.4999999999999997E-2</v>
      </c>
      <c r="AC291" s="147">
        <v>7.4999999999999997E-2</v>
      </c>
      <c r="AD291" s="147">
        <v>7.4999999999999997E-2</v>
      </c>
      <c r="AE291" s="147">
        <v>7.4999999999999997E-2</v>
      </c>
      <c r="AF291" s="147">
        <v>8.5000000000000006E-2</v>
      </c>
      <c r="AG291" s="147">
        <v>8.5000000000000006E-2</v>
      </c>
      <c r="AH291" s="147">
        <v>8.5000000000000006E-2</v>
      </c>
      <c r="AI291" s="147">
        <v>8.5000000000000006E-2</v>
      </c>
      <c r="AJ291" s="147">
        <v>8.5000000000000006E-2</v>
      </c>
      <c r="AK291" s="147">
        <v>9.5000000000000001E-2</v>
      </c>
      <c r="AL291" s="147">
        <v>9.5000000000000001E-2</v>
      </c>
      <c r="AM291" s="147">
        <v>9.5000000000000001E-2</v>
      </c>
      <c r="AN291" s="147">
        <v>9.5000000000000001E-2</v>
      </c>
      <c r="AO291" s="147">
        <v>9.5000000000000001E-2</v>
      </c>
      <c r="AP291" s="147">
        <v>9.5000000000000001E-2</v>
      </c>
      <c r="AQ291" s="148"/>
      <c r="AR291" s="148"/>
      <c r="AS291" s="148"/>
      <c r="AT291" s="148"/>
      <c r="AU291" s="148"/>
    </row>
    <row r="292" spans="1:51" s="28" customFormat="1" x14ac:dyDescent="0.2">
      <c r="A292" s="30"/>
      <c r="B292" s="30"/>
      <c r="C292" s="30"/>
    </row>
    <row r="293" spans="1:51" s="24" customFormat="1" x14ac:dyDescent="0.2">
      <c r="A293" s="24" t="s">
        <v>590</v>
      </c>
    </row>
    <row r="294" spans="1:51" s="146" customFormat="1" x14ac:dyDescent="0.2">
      <c r="A294" s="143">
        <v>59</v>
      </c>
      <c r="B294" s="144">
        <v>60</v>
      </c>
      <c r="C294" s="144">
        <v>61</v>
      </c>
      <c r="D294" s="144">
        <v>62</v>
      </c>
      <c r="E294" s="144">
        <v>63</v>
      </c>
      <c r="F294" s="144">
        <v>64</v>
      </c>
      <c r="G294" s="144">
        <v>65</v>
      </c>
      <c r="H294" s="144">
        <v>66</v>
      </c>
      <c r="I294" s="144">
        <v>67</v>
      </c>
      <c r="J294" s="144">
        <v>68</v>
      </c>
      <c r="K294" s="144">
        <v>69</v>
      </c>
      <c r="L294" s="144">
        <v>70</v>
      </c>
      <c r="M294" s="144">
        <v>71</v>
      </c>
      <c r="N294" s="144">
        <v>72</v>
      </c>
      <c r="O294" s="144">
        <v>73</v>
      </c>
      <c r="P294" s="144">
        <v>74</v>
      </c>
      <c r="Q294" s="144">
        <v>75</v>
      </c>
      <c r="R294" s="144">
        <v>76</v>
      </c>
      <c r="S294" s="144">
        <v>77</v>
      </c>
      <c r="T294" s="144">
        <v>78</v>
      </c>
      <c r="U294" s="144">
        <v>79</v>
      </c>
      <c r="V294" s="144">
        <v>80</v>
      </c>
      <c r="W294" s="144">
        <v>81</v>
      </c>
      <c r="X294" s="144">
        <v>82</v>
      </c>
      <c r="Y294" s="144">
        <v>83</v>
      </c>
      <c r="Z294" s="144">
        <v>84</v>
      </c>
      <c r="AA294" s="144">
        <v>85</v>
      </c>
      <c r="AB294" s="144">
        <v>86</v>
      </c>
      <c r="AC294" s="144">
        <v>87</v>
      </c>
      <c r="AD294" s="144">
        <v>88</v>
      </c>
      <c r="AE294" s="144">
        <v>89</v>
      </c>
      <c r="AF294" s="144">
        <v>90</v>
      </c>
      <c r="AG294" s="144">
        <v>91</v>
      </c>
      <c r="AH294" s="144">
        <v>92</v>
      </c>
      <c r="AI294" s="144">
        <v>93</v>
      </c>
      <c r="AJ294" s="144">
        <v>94</v>
      </c>
      <c r="AK294" s="144">
        <v>95</v>
      </c>
      <c r="AL294" s="144">
        <v>96</v>
      </c>
      <c r="AM294" s="144">
        <v>97</v>
      </c>
      <c r="AN294" s="144">
        <v>98</v>
      </c>
      <c r="AO294" s="144">
        <v>99</v>
      </c>
      <c r="AP294" s="144">
        <v>100</v>
      </c>
      <c r="AQ294" s="145"/>
      <c r="AR294" s="145"/>
      <c r="AS294" s="145"/>
      <c r="AT294" s="145"/>
      <c r="AU294" s="145"/>
    </row>
    <row r="295" spans="1:51" s="20" customFormat="1" x14ac:dyDescent="0.2">
      <c r="A295" s="147">
        <v>5.5E-2</v>
      </c>
      <c r="B295" s="147">
        <v>5.5E-2</v>
      </c>
      <c r="C295" s="147">
        <v>5.5E-2</v>
      </c>
      <c r="D295" s="147">
        <v>5.5E-2</v>
      </c>
      <c r="E295" s="147">
        <v>5.5E-2</v>
      </c>
      <c r="F295" s="147">
        <v>5.5E-2</v>
      </c>
      <c r="G295" s="147">
        <v>6.5000000000000002E-2</v>
      </c>
      <c r="H295" s="147">
        <v>6.5000000000000002E-2</v>
      </c>
      <c r="I295" s="147">
        <v>6.5000000000000002E-2</v>
      </c>
      <c r="J295" s="147">
        <v>6.5000000000000002E-2</v>
      </c>
      <c r="K295" s="147">
        <v>6.5000000000000002E-2</v>
      </c>
      <c r="L295" s="147">
        <v>6.8000000000000005E-2</v>
      </c>
      <c r="M295" s="147">
        <v>6.8000000000000005E-2</v>
      </c>
      <c r="N295" s="147">
        <v>6.8000000000000005E-2</v>
      </c>
      <c r="O295" s="147">
        <v>6.8000000000000005E-2</v>
      </c>
      <c r="P295" s="147">
        <v>6.8000000000000005E-2</v>
      </c>
      <c r="Q295" s="147">
        <v>7.2499999999999995E-2</v>
      </c>
      <c r="R295" s="147">
        <v>7.2499999999999995E-2</v>
      </c>
      <c r="S295" s="147">
        <v>7.2499999999999995E-2</v>
      </c>
      <c r="T295" s="147">
        <v>7.2499999999999995E-2</v>
      </c>
      <c r="U295" s="147">
        <v>7.2499999999999995E-2</v>
      </c>
      <c r="V295" s="147">
        <v>0.08</v>
      </c>
      <c r="W295" s="147">
        <v>0.08</v>
      </c>
      <c r="X295" s="147">
        <v>0.08</v>
      </c>
      <c r="Y295" s="147">
        <v>0.08</v>
      </c>
      <c r="Z295" s="147">
        <v>0.08</v>
      </c>
      <c r="AA295" s="147">
        <v>8.5000000000000006E-2</v>
      </c>
      <c r="AB295" s="147">
        <v>8.5000000000000006E-2</v>
      </c>
      <c r="AC295" s="147">
        <v>8.5000000000000006E-2</v>
      </c>
      <c r="AD295" s="147">
        <v>8.5000000000000006E-2</v>
      </c>
      <c r="AE295" s="147">
        <v>8.5000000000000006E-2</v>
      </c>
      <c r="AF295" s="147">
        <v>9.5000000000000001E-2</v>
      </c>
      <c r="AG295" s="147">
        <v>9.5000000000000001E-2</v>
      </c>
      <c r="AH295" s="147">
        <v>9.5000000000000001E-2</v>
      </c>
      <c r="AI295" s="147">
        <v>9.5000000000000001E-2</v>
      </c>
      <c r="AJ295" s="147">
        <v>9.5000000000000001E-2</v>
      </c>
      <c r="AK295" s="147">
        <v>0.105</v>
      </c>
      <c r="AL295" s="147">
        <v>0.105</v>
      </c>
      <c r="AM295" s="147">
        <v>0.105</v>
      </c>
      <c r="AN295" s="147">
        <v>0.105</v>
      </c>
      <c r="AO295" s="147">
        <v>0.105</v>
      </c>
      <c r="AP295" s="147">
        <v>0.105</v>
      </c>
      <c r="AQ295" s="148"/>
      <c r="AR295" s="148"/>
      <c r="AS295" s="148"/>
      <c r="AT295" s="148"/>
      <c r="AU295" s="148"/>
    </row>
    <row r="296" spans="1:51" s="28" customFormat="1" x14ac:dyDescent="0.2">
      <c r="A296" s="29"/>
      <c r="B296" s="29"/>
      <c r="C296" s="29"/>
      <c r="D296" s="29"/>
    </row>
    <row r="297" spans="1:51" s="24" customFormat="1" x14ac:dyDescent="0.2">
      <c r="A297" s="24" t="s">
        <v>589</v>
      </c>
    </row>
    <row r="298" spans="1:51" s="146" customFormat="1" x14ac:dyDescent="0.2">
      <c r="A298" s="143">
        <v>59</v>
      </c>
      <c r="B298" s="144">
        <v>60</v>
      </c>
      <c r="C298" s="144">
        <v>61</v>
      </c>
      <c r="D298" s="144">
        <v>62</v>
      </c>
      <c r="E298" s="144">
        <v>63</v>
      </c>
      <c r="F298" s="144">
        <v>64</v>
      </c>
      <c r="G298" s="144">
        <v>65</v>
      </c>
      <c r="H298" s="144">
        <v>66</v>
      </c>
      <c r="I298" s="144">
        <v>67</v>
      </c>
      <c r="J298" s="144">
        <v>68</v>
      </c>
      <c r="K298" s="144">
        <v>69</v>
      </c>
      <c r="L298" s="144">
        <v>70</v>
      </c>
      <c r="M298" s="144">
        <v>71</v>
      </c>
      <c r="N298" s="144">
        <v>72</v>
      </c>
      <c r="O298" s="144">
        <v>73</v>
      </c>
      <c r="P298" s="144">
        <v>74</v>
      </c>
      <c r="Q298" s="144">
        <v>75</v>
      </c>
      <c r="R298" s="144">
        <v>76</v>
      </c>
      <c r="S298" s="144">
        <v>77</v>
      </c>
      <c r="T298" s="144">
        <v>78</v>
      </c>
      <c r="U298" s="144">
        <v>79</v>
      </c>
      <c r="V298" s="144">
        <v>80</v>
      </c>
      <c r="W298" s="144">
        <v>81</v>
      </c>
      <c r="X298" s="144">
        <v>82</v>
      </c>
      <c r="Y298" s="144">
        <v>83</v>
      </c>
      <c r="Z298" s="144">
        <v>84</v>
      </c>
      <c r="AA298" s="144">
        <v>85</v>
      </c>
      <c r="AB298" s="144">
        <v>86</v>
      </c>
      <c r="AC298" s="144">
        <v>87</v>
      </c>
      <c r="AD298" s="144">
        <v>88</v>
      </c>
      <c r="AE298" s="144">
        <v>89</v>
      </c>
      <c r="AF298" s="144">
        <v>90</v>
      </c>
      <c r="AG298" s="144">
        <v>91</v>
      </c>
      <c r="AH298" s="144">
        <v>92</v>
      </c>
      <c r="AI298" s="144">
        <v>93</v>
      </c>
      <c r="AJ298" s="144">
        <v>94</v>
      </c>
      <c r="AK298" s="144">
        <v>95</v>
      </c>
      <c r="AL298" s="144">
        <v>96</v>
      </c>
      <c r="AM298" s="144">
        <v>97</v>
      </c>
      <c r="AN298" s="144">
        <v>98</v>
      </c>
      <c r="AO298" s="144">
        <v>99</v>
      </c>
      <c r="AP298" s="144">
        <v>100</v>
      </c>
      <c r="AQ298" s="145"/>
      <c r="AR298" s="145"/>
      <c r="AS298" s="145"/>
      <c r="AT298" s="145"/>
      <c r="AU298" s="145"/>
    </row>
    <row r="299" spans="1:51" s="20" customFormat="1" x14ac:dyDescent="0.2">
      <c r="A299" s="147">
        <v>7.0000000000000007E-2</v>
      </c>
      <c r="B299" s="147">
        <v>7.0000000000000007E-2</v>
      </c>
      <c r="C299" s="147">
        <v>7.0000000000000007E-2</v>
      </c>
      <c r="D299" s="147">
        <v>7.0000000000000007E-2</v>
      </c>
      <c r="E299" s="147">
        <v>7.0000000000000007E-2</v>
      </c>
      <c r="F299" s="147">
        <v>7.0000000000000007E-2</v>
      </c>
      <c r="G299" s="147">
        <v>0.08</v>
      </c>
      <c r="H299" s="147">
        <v>0.08</v>
      </c>
      <c r="I299" s="147">
        <v>0.08</v>
      </c>
      <c r="J299" s="147">
        <v>0.08</v>
      </c>
      <c r="K299" s="147">
        <v>0.08</v>
      </c>
      <c r="L299" s="147">
        <v>8.2500000000000004E-2</v>
      </c>
      <c r="M299" s="147">
        <v>8.2500000000000004E-2</v>
      </c>
      <c r="N299" s="147">
        <v>8.2500000000000004E-2</v>
      </c>
      <c r="O299" s="147">
        <v>8.2500000000000004E-2</v>
      </c>
      <c r="P299" s="147">
        <v>8.2500000000000004E-2</v>
      </c>
      <c r="Q299" s="147">
        <v>8.7499999999999994E-2</v>
      </c>
      <c r="R299" s="147">
        <v>8.7499999999999994E-2</v>
      </c>
      <c r="S299" s="147">
        <v>8.7499999999999994E-2</v>
      </c>
      <c r="T299" s="147">
        <v>8.7499999999999994E-2</v>
      </c>
      <c r="U299" s="147">
        <v>8.7499999999999994E-2</v>
      </c>
      <c r="V299" s="147">
        <v>9.2499999999999999E-2</v>
      </c>
      <c r="W299" s="147">
        <v>9.2499999999999999E-2</v>
      </c>
      <c r="X299" s="147">
        <v>9.2499999999999999E-2</v>
      </c>
      <c r="Y299" s="147">
        <v>9.2499999999999999E-2</v>
      </c>
      <c r="Z299" s="147">
        <v>9.2499999999999999E-2</v>
      </c>
      <c r="AA299" s="147">
        <v>0.10249999999999999</v>
      </c>
      <c r="AB299" s="147">
        <v>0.10249999999999999</v>
      </c>
      <c r="AC299" s="147">
        <v>0.10249999999999999</v>
      </c>
      <c r="AD299" s="147">
        <v>0.10249999999999999</v>
      </c>
      <c r="AE299" s="147">
        <v>0.10249999999999999</v>
      </c>
      <c r="AF299" s="147">
        <v>0.1125</v>
      </c>
      <c r="AG299" s="147">
        <v>0.1125</v>
      </c>
      <c r="AH299" s="147">
        <v>0.1125</v>
      </c>
      <c r="AI299" s="147">
        <v>0.1125</v>
      </c>
      <c r="AJ299" s="147">
        <v>0.1125</v>
      </c>
      <c r="AK299" s="147">
        <v>0.1225</v>
      </c>
      <c r="AL299" s="147">
        <v>0.1225</v>
      </c>
      <c r="AM299" s="147">
        <v>0.1225</v>
      </c>
      <c r="AN299" s="147">
        <v>0.1225</v>
      </c>
      <c r="AO299" s="147">
        <v>0.1225</v>
      </c>
      <c r="AP299" s="147">
        <v>0.1225</v>
      </c>
      <c r="AQ299" s="148"/>
      <c r="AR299" s="148"/>
      <c r="AS299" s="148"/>
      <c r="AT299" s="148"/>
      <c r="AU299" s="148"/>
    </row>
    <row r="300" spans="1:51" s="28" customFormat="1" x14ac:dyDescent="0.2">
      <c r="A300" s="29"/>
      <c r="B300" s="29"/>
      <c r="C300" s="29"/>
      <c r="D300" s="29"/>
    </row>
    <row r="301" spans="1:51" s="461" customFormat="1" x14ac:dyDescent="0.2">
      <c r="A301" s="461" t="s">
        <v>556</v>
      </c>
    </row>
    <row r="302" spans="1:51" s="26" customFormat="1" x14ac:dyDescent="0.2">
      <c r="A302" s="22">
        <v>50</v>
      </c>
      <c r="B302" s="22">
        <v>51</v>
      </c>
      <c r="C302" s="22">
        <v>52</v>
      </c>
      <c r="D302" s="22">
        <v>53</v>
      </c>
      <c r="E302" s="22">
        <v>54</v>
      </c>
      <c r="F302" s="22">
        <v>55</v>
      </c>
      <c r="G302" s="22">
        <v>56</v>
      </c>
      <c r="H302" s="22">
        <v>57</v>
      </c>
      <c r="I302" s="22">
        <v>58</v>
      </c>
      <c r="J302" s="22">
        <v>59</v>
      </c>
      <c r="K302" s="22">
        <v>60</v>
      </c>
      <c r="L302" s="22">
        <v>61</v>
      </c>
      <c r="M302" s="22">
        <v>62</v>
      </c>
      <c r="N302" s="22">
        <v>63</v>
      </c>
      <c r="O302" s="22">
        <v>64</v>
      </c>
      <c r="P302" s="22">
        <v>65</v>
      </c>
      <c r="Q302" s="22">
        <v>66</v>
      </c>
      <c r="R302" s="22">
        <v>67</v>
      </c>
      <c r="S302" s="22">
        <v>68</v>
      </c>
      <c r="T302" s="22">
        <v>69</v>
      </c>
      <c r="U302" s="22">
        <v>70</v>
      </c>
      <c r="V302" s="22">
        <v>71</v>
      </c>
      <c r="W302" s="22">
        <v>72</v>
      </c>
      <c r="X302" s="22">
        <v>73</v>
      </c>
      <c r="Y302" s="22">
        <v>74</v>
      </c>
      <c r="Z302" s="22">
        <v>75</v>
      </c>
      <c r="AA302" s="22">
        <v>76</v>
      </c>
      <c r="AB302" s="22">
        <v>77</v>
      </c>
      <c r="AC302" s="22">
        <v>78</v>
      </c>
      <c r="AD302" s="22">
        <v>79</v>
      </c>
      <c r="AE302" s="22">
        <v>80</v>
      </c>
      <c r="AF302" s="22">
        <v>81</v>
      </c>
      <c r="AG302" s="22">
        <v>82</v>
      </c>
      <c r="AH302" s="22">
        <v>83</v>
      </c>
      <c r="AI302" s="22">
        <v>84</v>
      </c>
      <c r="AJ302" s="22">
        <v>85</v>
      </c>
      <c r="AK302" s="22">
        <v>86</v>
      </c>
      <c r="AL302" s="22">
        <v>87</v>
      </c>
      <c r="AM302" s="22">
        <v>88</v>
      </c>
      <c r="AN302" s="22">
        <v>89</v>
      </c>
      <c r="AO302" s="22">
        <v>90</v>
      </c>
      <c r="AP302" s="22">
        <v>91</v>
      </c>
      <c r="AQ302" s="22">
        <v>92</v>
      </c>
      <c r="AR302" s="22">
        <v>93</v>
      </c>
      <c r="AS302" s="22">
        <v>94</v>
      </c>
      <c r="AT302" s="22">
        <v>95</v>
      </c>
      <c r="AU302" s="22">
        <v>96</v>
      </c>
      <c r="AV302" s="22">
        <v>97</v>
      </c>
      <c r="AW302" s="22">
        <v>98</v>
      </c>
      <c r="AX302" s="22">
        <v>99</v>
      </c>
      <c r="AY302" s="22">
        <v>100</v>
      </c>
    </row>
    <row r="303" spans="1:51" x14ac:dyDescent="0.2">
      <c r="A303" s="47">
        <v>4.2500000000000003E-2</v>
      </c>
      <c r="B303" s="47">
        <v>4.4000000000000004E-2</v>
      </c>
      <c r="C303" s="47">
        <v>4.5500000000000006E-2</v>
      </c>
      <c r="D303" s="47">
        <v>4.7000000000000007E-2</v>
      </c>
      <c r="E303" s="47">
        <v>4.8500000000000001E-2</v>
      </c>
      <c r="F303" s="47">
        <v>0.05</v>
      </c>
      <c r="G303" s="47">
        <v>5.1500000000000004E-2</v>
      </c>
      <c r="H303" s="47">
        <v>5.3000000000000005E-2</v>
      </c>
      <c r="I303" s="47">
        <v>5.4500000000000007E-2</v>
      </c>
      <c r="J303" s="47">
        <v>5.6000000000000001E-2</v>
      </c>
      <c r="K303" s="47">
        <v>5.6500000000000002E-2</v>
      </c>
      <c r="L303" s="47">
        <v>5.7000000000000002E-2</v>
      </c>
      <c r="M303" s="47">
        <v>5.9000000000000004E-2</v>
      </c>
      <c r="N303" s="47">
        <v>6.0000000000000005E-2</v>
      </c>
      <c r="O303" s="47">
        <v>6.0999999999999999E-2</v>
      </c>
      <c r="P303" s="47">
        <v>6.2E-2</v>
      </c>
      <c r="Q303" s="47">
        <v>6.3E-2</v>
      </c>
      <c r="R303" s="47">
        <v>6.4000000000000001E-2</v>
      </c>
      <c r="S303" s="47">
        <v>6.5000000000000002E-2</v>
      </c>
      <c r="T303" s="47">
        <v>6.6000000000000003E-2</v>
      </c>
      <c r="U303" s="47">
        <v>6.7000000000000004E-2</v>
      </c>
      <c r="V303" s="47">
        <v>7.1000000000000008E-2</v>
      </c>
      <c r="W303" s="47">
        <v>7.1500000000000008E-2</v>
      </c>
      <c r="X303" s="47">
        <v>7.2500000000000009E-2</v>
      </c>
      <c r="Y303" s="47">
        <v>7.350000000000001E-2</v>
      </c>
      <c r="Z303" s="47">
        <v>7.400000000000001E-2</v>
      </c>
      <c r="AA303" s="47">
        <v>7.4500000000000011E-2</v>
      </c>
      <c r="AB303" s="47">
        <v>7.5000000000000011E-2</v>
      </c>
      <c r="AC303" s="47">
        <v>7.5499999999999998E-2</v>
      </c>
      <c r="AD303" s="47">
        <v>7.5999999999999998E-2</v>
      </c>
      <c r="AE303" s="47">
        <v>7.5999999999999998E-2</v>
      </c>
      <c r="AF303" s="47">
        <v>7.5999999999999998E-2</v>
      </c>
      <c r="AG303" s="47">
        <v>7.5999999999999998E-2</v>
      </c>
      <c r="AH303" s="47">
        <v>7.5999999999999998E-2</v>
      </c>
      <c r="AI303" s="47">
        <v>7.5999999999999998E-2</v>
      </c>
      <c r="AJ303" s="47">
        <v>7.5999999999999998E-2</v>
      </c>
      <c r="AK303" s="47">
        <v>7.5999999999999998E-2</v>
      </c>
      <c r="AL303" s="47">
        <v>7.5999999999999998E-2</v>
      </c>
      <c r="AM303" s="47">
        <v>7.5999999999999998E-2</v>
      </c>
      <c r="AN303" s="47">
        <v>7.5999999999999998E-2</v>
      </c>
      <c r="AO303" s="47">
        <v>7.5999999999999998E-2</v>
      </c>
      <c r="AP303" s="47">
        <v>7.5999999999999998E-2</v>
      </c>
      <c r="AQ303" s="47">
        <v>7.5999999999999998E-2</v>
      </c>
      <c r="AR303" s="47">
        <v>7.5999999999999998E-2</v>
      </c>
      <c r="AS303" s="47">
        <v>7.5999999999999998E-2</v>
      </c>
      <c r="AT303" s="47">
        <v>7.5999999999999998E-2</v>
      </c>
      <c r="AU303" s="47">
        <v>7.5999999999999998E-2</v>
      </c>
      <c r="AV303" s="47">
        <v>7.5999999999999998E-2</v>
      </c>
      <c r="AW303" s="47">
        <v>7.5999999999999998E-2</v>
      </c>
      <c r="AX303" s="47">
        <v>7.5999999999999998E-2</v>
      </c>
      <c r="AY303" s="47">
        <v>7.5999999999999998E-2</v>
      </c>
    </row>
    <row r="304" spans="1:51" s="28" customFormat="1" x14ac:dyDescent="0.2"/>
    <row r="305" spans="1:51" s="461" customFormat="1" x14ac:dyDescent="0.2">
      <c r="A305" s="461" t="s">
        <v>558</v>
      </c>
    </row>
    <row r="306" spans="1:51" s="26" customFormat="1" x14ac:dyDescent="0.2">
      <c r="A306" s="22">
        <v>50</v>
      </c>
      <c r="B306" s="22">
        <v>51</v>
      </c>
      <c r="C306" s="22">
        <v>52</v>
      </c>
      <c r="D306" s="22">
        <v>53</v>
      </c>
      <c r="E306" s="22">
        <v>54</v>
      </c>
      <c r="F306" s="22">
        <v>55</v>
      </c>
      <c r="G306" s="22">
        <v>56</v>
      </c>
      <c r="H306" s="22">
        <v>57</v>
      </c>
      <c r="I306" s="22">
        <v>58</v>
      </c>
      <c r="J306" s="22">
        <v>59</v>
      </c>
      <c r="K306" s="22">
        <v>60</v>
      </c>
      <c r="L306" s="22">
        <v>61</v>
      </c>
      <c r="M306" s="22">
        <v>62</v>
      </c>
      <c r="N306" s="22">
        <v>63</v>
      </c>
      <c r="O306" s="22">
        <v>64</v>
      </c>
      <c r="P306" s="22">
        <v>65</v>
      </c>
      <c r="Q306" s="22">
        <v>66</v>
      </c>
      <c r="R306" s="22">
        <v>67</v>
      </c>
      <c r="S306" s="22">
        <v>68</v>
      </c>
      <c r="T306" s="22">
        <v>69</v>
      </c>
      <c r="U306" s="22">
        <v>70</v>
      </c>
      <c r="V306" s="22">
        <v>71</v>
      </c>
      <c r="W306" s="22">
        <v>72</v>
      </c>
      <c r="X306" s="22">
        <v>73</v>
      </c>
      <c r="Y306" s="22">
        <v>74</v>
      </c>
      <c r="Z306" s="22">
        <v>75</v>
      </c>
      <c r="AA306" s="22">
        <v>76</v>
      </c>
      <c r="AB306" s="22">
        <v>77</v>
      </c>
      <c r="AC306" s="22">
        <v>78</v>
      </c>
      <c r="AD306" s="22">
        <v>79</v>
      </c>
      <c r="AE306" s="22">
        <v>80</v>
      </c>
      <c r="AF306" s="22">
        <v>81</v>
      </c>
      <c r="AG306" s="22">
        <v>82</v>
      </c>
      <c r="AH306" s="22">
        <v>83</v>
      </c>
      <c r="AI306" s="22">
        <v>84</v>
      </c>
      <c r="AJ306" s="22">
        <v>85</v>
      </c>
      <c r="AK306" s="22">
        <v>86</v>
      </c>
      <c r="AL306" s="22">
        <v>87</v>
      </c>
      <c r="AM306" s="22">
        <v>88</v>
      </c>
      <c r="AN306" s="22">
        <v>89</v>
      </c>
      <c r="AO306" s="22">
        <v>90</v>
      </c>
      <c r="AP306" s="22">
        <v>91</v>
      </c>
      <c r="AQ306" s="22">
        <v>92</v>
      </c>
      <c r="AR306" s="22">
        <v>93</v>
      </c>
      <c r="AS306" s="22">
        <v>94</v>
      </c>
      <c r="AT306" s="22">
        <v>95</v>
      </c>
      <c r="AU306" s="22">
        <v>96</v>
      </c>
      <c r="AV306" s="22">
        <v>97</v>
      </c>
      <c r="AW306" s="22">
        <v>98</v>
      </c>
      <c r="AX306" s="22">
        <v>99</v>
      </c>
      <c r="AY306" s="22">
        <v>100</v>
      </c>
    </row>
    <row r="307" spans="1:51" x14ac:dyDescent="0.2">
      <c r="A307" s="47">
        <v>4.2500000000000003E-2</v>
      </c>
      <c r="B307" s="47">
        <v>4.4000000000000004E-2</v>
      </c>
      <c r="C307" s="47">
        <v>4.5500000000000006E-2</v>
      </c>
      <c r="D307" s="47">
        <v>4.7000000000000007E-2</v>
      </c>
      <c r="E307" s="47">
        <v>4.8500000000000001E-2</v>
      </c>
      <c r="F307" s="47">
        <v>0.05</v>
      </c>
      <c r="G307" s="47">
        <v>5.1500000000000004E-2</v>
      </c>
      <c r="H307" s="47">
        <v>5.3000000000000005E-2</v>
      </c>
      <c r="I307" s="47">
        <v>5.4500000000000007E-2</v>
      </c>
      <c r="J307" s="47">
        <v>5.6000000000000001E-2</v>
      </c>
      <c r="K307" s="47">
        <v>5.6500000000000002E-2</v>
      </c>
      <c r="L307" s="47">
        <v>5.7000000000000002E-2</v>
      </c>
      <c r="M307" s="47">
        <v>5.9000000000000004E-2</v>
      </c>
      <c r="N307" s="47">
        <v>6.0000000000000005E-2</v>
      </c>
      <c r="O307" s="47">
        <v>6.0999999999999999E-2</v>
      </c>
      <c r="P307" s="47">
        <v>6.2E-2</v>
      </c>
      <c r="Q307" s="47">
        <v>6.3E-2</v>
      </c>
      <c r="R307" s="47">
        <v>6.4000000000000001E-2</v>
      </c>
      <c r="S307" s="47">
        <v>6.5000000000000002E-2</v>
      </c>
      <c r="T307" s="47">
        <v>6.6000000000000003E-2</v>
      </c>
      <c r="U307" s="47">
        <v>6.7000000000000004E-2</v>
      </c>
      <c r="V307" s="47">
        <v>7.1000000000000008E-2</v>
      </c>
      <c r="W307" s="47">
        <v>7.1500000000000008E-2</v>
      </c>
      <c r="X307" s="47">
        <v>7.2500000000000009E-2</v>
      </c>
      <c r="Y307" s="47">
        <v>7.350000000000001E-2</v>
      </c>
      <c r="Z307" s="47">
        <v>7.400000000000001E-2</v>
      </c>
      <c r="AA307" s="47">
        <v>7.4500000000000011E-2</v>
      </c>
      <c r="AB307" s="47">
        <v>7.5000000000000011E-2</v>
      </c>
      <c r="AC307" s="47">
        <v>7.5499999999999998E-2</v>
      </c>
      <c r="AD307" s="47">
        <v>7.5999999999999998E-2</v>
      </c>
      <c r="AE307" s="47">
        <v>7.5999999999999998E-2</v>
      </c>
      <c r="AF307" s="47">
        <v>7.5999999999999998E-2</v>
      </c>
      <c r="AG307" s="47">
        <v>7.5999999999999998E-2</v>
      </c>
      <c r="AH307" s="47">
        <v>7.5999999999999998E-2</v>
      </c>
      <c r="AI307" s="47">
        <v>7.5999999999999998E-2</v>
      </c>
      <c r="AJ307" s="47">
        <v>7.5999999999999998E-2</v>
      </c>
      <c r="AK307" s="47">
        <v>7.5999999999999998E-2</v>
      </c>
      <c r="AL307" s="47">
        <v>7.5999999999999998E-2</v>
      </c>
      <c r="AM307" s="47">
        <v>7.5999999999999998E-2</v>
      </c>
      <c r="AN307" s="47">
        <v>7.5999999999999998E-2</v>
      </c>
      <c r="AO307" s="47">
        <v>7.5999999999999998E-2</v>
      </c>
      <c r="AP307" s="47">
        <v>7.5999999999999998E-2</v>
      </c>
      <c r="AQ307" s="47">
        <v>7.5999999999999998E-2</v>
      </c>
      <c r="AR307" s="47">
        <v>7.5999999999999998E-2</v>
      </c>
      <c r="AS307" s="47">
        <v>7.5999999999999998E-2</v>
      </c>
      <c r="AT307" s="47">
        <v>7.5999999999999998E-2</v>
      </c>
      <c r="AU307" s="47">
        <v>7.5999999999999998E-2</v>
      </c>
      <c r="AV307" s="47">
        <v>7.5999999999999998E-2</v>
      </c>
      <c r="AW307" s="47">
        <v>7.5999999999999998E-2</v>
      </c>
      <c r="AX307" s="47">
        <v>7.5999999999999998E-2</v>
      </c>
      <c r="AY307" s="47">
        <v>7.5999999999999998E-2</v>
      </c>
    </row>
    <row r="308" spans="1:51" s="28" customFormat="1" x14ac:dyDescent="0.2"/>
    <row r="309" spans="1:51" s="461" customFormat="1" x14ac:dyDescent="0.2">
      <c r="A309" s="461" t="s">
        <v>298</v>
      </c>
    </row>
    <row r="310" spans="1:51" s="26" customFormat="1" x14ac:dyDescent="0.2">
      <c r="A310" s="22">
        <v>50</v>
      </c>
      <c r="B310" s="22">
        <v>51</v>
      </c>
      <c r="C310" s="22">
        <v>52</v>
      </c>
      <c r="D310" s="22">
        <v>53</v>
      </c>
      <c r="E310" s="22">
        <v>54</v>
      </c>
      <c r="F310" s="22">
        <v>55</v>
      </c>
      <c r="G310" s="22">
        <v>56</v>
      </c>
      <c r="H310" s="22">
        <v>57</v>
      </c>
      <c r="I310" s="22">
        <v>58</v>
      </c>
      <c r="J310" s="22">
        <v>59</v>
      </c>
      <c r="K310" s="22">
        <v>60</v>
      </c>
      <c r="L310" s="22">
        <v>61</v>
      </c>
      <c r="M310" s="22">
        <v>62</v>
      </c>
      <c r="N310" s="22">
        <v>63</v>
      </c>
      <c r="O310" s="22">
        <v>64</v>
      </c>
      <c r="P310" s="22">
        <v>65</v>
      </c>
      <c r="Q310" s="22">
        <v>66</v>
      </c>
      <c r="R310" s="22">
        <v>67</v>
      </c>
      <c r="S310" s="22">
        <v>68</v>
      </c>
      <c r="T310" s="22">
        <v>69</v>
      </c>
      <c r="U310" s="22">
        <v>70</v>
      </c>
      <c r="V310" s="22">
        <v>71</v>
      </c>
      <c r="W310" s="22">
        <v>72</v>
      </c>
      <c r="X310" s="22">
        <v>73</v>
      </c>
      <c r="Y310" s="22">
        <v>74</v>
      </c>
      <c r="Z310" s="22">
        <v>75</v>
      </c>
      <c r="AA310" s="22">
        <v>76</v>
      </c>
      <c r="AB310" s="22">
        <v>77</v>
      </c>
      <c r="AC310" s="22">
        <v>78</v>
      </c>
      <c r="AD310" s="22">
        <v>79</v>
      </c>
      <c r="AE310" s="22">
        <v>80</v>
      </c>
      <c r="AF310" s="22">
        <v>81</v>
      </c>
      <c r="AG310" s="22">
        <v>82</v>
      </c>
      <c r="AH310" s="22">
        <v>83</v>
      </c>
      <c r="AI310" s="22">
        <v>84</v>
      </c>
      <c r="AJ310" s="22">
        <v>85</v>
      </c>
      <c r="AK310" s="22">
        <v>86</v>
      </c>
      <c r="AL310" s="22">
        <v>87</v>
      </c>
      <c r="AM310" s="22">
        <v>88</v>
      </c>
      <c r="AN310" s="22">
        <v>89</v>
      </c>
      <c r="AO310" s="22">
        <v>90</v>
      </c>
      <c r="AP310" s="22">
        <v>91</v>
      </c>
      <c r="AQ310" s="22">
        <v>92</v>
      </c>
      <c r="AR310" s="22">
        <v>93</v>
      </c>
      <c r="AS310" s="22">
        <v>94</v>
      </c>
      <c r="AT310" s="22">
        <v>95</v>
      </c>
      <c r="AU310" s="22">
        <v>96</v>
      </c>
      <c r="AV310" s="22">
        <v>97</v>
      </c>
      <c r="AW310" s="22">
        <v>98</v>
      </c>
      <c r="AX310" s="22">
        <v>99</v>
      </c>
      <c r="AY310" s="22">
        <v>100</v>
      </c>
    </row>
    <row r="311" spans="1:51" x14ac:dyDescent="0.2">
      <c r="A311" s="47">
        <v>4.4999999999999998E-2</v>
      </c>
      <c r="B311" s="47">
        <v>4.5999999999999999E-2</v>
      </c>
      <c r="C311" s="47">
        <v>4.7E-2</v>
      </c>
      <c r="D311" s="47">
        <v>4.8000000000000001E-2</v>
      </c>
      <c r="E311" s="47">
        <v>4.9000000000000002E-2</v>
      </c>
      <c r="F311" s="47">
        <v>0.05</v>
      </c>
      <c r="G311" s="47">
        <v>5.0999999999999997E-2</v>
      </c>
      <c r="H311" s="47">
        <v>5.1999999999999998E-2</v>
      </c>
      <c r="I311" s="47">
        <v>5.2999999999999999E-2</v>
      </c>
      <c r="J311" s="47">
        <v>5.3999999999999999E-2</v>
      </c>
      <c r="K311" s="47">
        <v>5.5E-2</v>
      </c>
      <c r="L311" s="47">
        <v>5.6000000000000001E-2</v>
      </c>
      <c r="M311" s="47">
        <v>5.7000000000000002E-2</v>
      </c>
      <c r="N311" s="47">
        <v>5.8500000000000003E-2</v>
      </c>
      <c r="O311" s="47">
        <v>6.0499999999999998E-2</v>
      </c>
      <c r="P311" s="47">
        <v>6.25E-2</v>
      </c>
      <c r="Q311" s="47">
        <v>6.3E-2</v>
      </c>
      <c r="R311" s="47">
        <v>6.3500000000000001E-2</v>
      </c>
      <c r="S311" s="47">
        <v>6.4500000000000002E-2</v>
      </c>
      <c r="T311" s="47">
        <v>6.5500000000000003E-2</v>
      </c>
      <c r="U311" s="47">
        <v>6.6500000000000004E-2</v>
      </c>
      <c r="V311" s="47">
        <v>6.7500000000000004E-2</v>
      </c>
      <c r="W311" s="47">
        <v>6.8500000000000005E-2</v>
      </c>
      <c r="X311" s="47">
        <v>6.9500000000000006E-2</v>
      </c>
      <c r="Y311" s="47">
        <v>7.0999999999999994E-2</v>
      </c>
      <c r="Z311" s="47">
        <v>7.2499999999999995E-2</v>
      </c>
      <c r="AA311" s="47">
        <v>7.3499999999999996E-2</v>
      </c>
      <c r="AB311" s="47">
        <v>7.4499999999999997E-2</v>
      </c>
      <c r="AC311" s="47">
        <v>7.4999999999999997E-2</v>
      </c>
      <c r="AD311" s="47">
        <v>7.4999999999999997E-2</v>
      </c>
      <c r="AE311" s="47">
        <v>7.4999999999999997E-2</v>
      </c>
      <c r="AF311" s="47">
        <v>7.4999999999999997E-2</v>
      </c>
      <c r="AG311" s="47">
        <v>7.4999999999999997E-2</v>
      </c>
      <c r="AH311" s="47">
        <v>7.4999999999999997E-2</v>
      </c>
      <c r="AI311" s="47">
        <v>7.4999999999999997E-2</v>
      </c>
      <c r="AJ311" s="47">
        <v>7.4999999999999997E-2</v>
      </c>
      <c r="AK311" s="47">
        <v>7.4999999999999997E-2</v>
      </c>
      <c r="AL311" s="47">
        <v>7.4999999999999997E-2</v>
      </c>
      <c r="AM311" s="47">
        <v>7.4999999999999997E-2</v>
      </c>
      <c r="AN311" s="47">
        <v>7.4999999999999997E-2</v>
      </c>
      <c r="AO311" s="47">
        <v>7.4999999999999997E-2</v>
      </c>
      <c r="AP311" s="47">
        <v>7.4999999999999997E-2</v>
      </c>
      <c r="AQ311" s="47">
        <v>7.4999999999999997E-2</v>
      </c>
      <c r="AR311" s="47">
        <v>7.4999999999999997E-2</v>
      </c>
      <c r="AS311" s="47">
        <v>7.4999999999999997E-2</v>
      </c>
      <c r="AT311" s="47">
        <v>7.4999999999999997E-2</v>
      </c>
      <c r="AU311" s="47">
        <v>7.4999999999999997E-2</v>
      </c>
      <c r="AV311" s="47">
        <v>7.4999999999999997E-2</v>
      </c>
      <c r="AW311" s="47">
        <v>7.4999999999999997E-2</v>
      </c>
      <c r="AX311" s="47">
        <v>7.4999999999999997E-2</v>
      </c>
      <c r="AY311" s="47">
        <v>7.4999999999999997E-2</v>
      </c>
    </row>
    <row r="312" spans="1:51" s="28" customFormat="1" x14ac:dyDescent="0.2"/>
    <row r="313" spans="1:51" s="461" customFormat="1" x14ac:dyDescent="0.2">
      <c r="A313" s="461" t="s">
        <v>266</v>
      </c>
    </row>
    <row r="314" spans="1:51" s="146" customFormat="1" x14ac:dyDescent="0.2">
      <c r="A314" s="22">
        <v>50</v>
      </c>
      <c r="B314" s="22">
        <v>51</v>
      </c>
      <c r="C314" s="22">
        <v>52</v>
      </c>
      <c r="D314" s="22">
        <v>53</v>
      </c>
      <c r="E314" s="22">
        <v>54</v>
      </c>
      <c r="F314" s="22">
        <v>55</v>
      </c>
      <c r="G314" s="22">
        <v>56</v>
      </c>
      <c r="H314" s="22">
        <v>57</v>
      </c>
      <c r="I314" s="22">
        <v>58</v>
      </c>
      <c r="J314" s="153">
        <v>59</v>
      </c>
      <c r="K314" s="153">
        <v>60</v>
      </c>
      <c r="L314" s="153">
        <v>61</v>
      </c>
      <c r="M314" s="153">
        <v>62</v>
      </c>
      <c r="N314" s="153">
        <v>63</v>
      </c>
      <c r="O314" s="153">
        <v>64</v>
      </c>
      <c r="P314" s="153">
        <v>65</v>
      </c>
      <c r="Q314" s="153">
        <v>66</v>
      </c>
      <c r="R314" s="153">
        <v>67</v>
      </c>
      <c r="S314" s="153">
        <v>68</v>
      </c>
      <c r="T314" s="153">
        <v>69</v>
      </c>
      <c r="U314" s="153">
        <v>70</v>
      </c>
      <c r="V314" s="153">
        <v>71</v>
      </c>
      <c r="W314" s="153">
        <v>72</v>
      </c>
      <c r="X314" s="153">
        <v>73</v>
      </c>
      <c r="Y314" s="153">
        <v>74</v>
      </c>
      <c r="Z314" s="153">
        <v>75</v>
      </c>
      <c r="AA314" s="153">
        <v>76</v>
      </c>
      <c r="AB314" s="153">
        <v>77</v>
      </c>
      <c r="AC314" s="153">
        <v>78</v>
      </c>
      <c r="AD314" s="153">
        <v>79</v>
      </c>
      <c r="AE314" s="153">
        <v>80</v>
      </c>
      <c r="AF314" s="22">
        <v>81</v>
      </c>
      <c r="AG314" s="22">
        <v>82</v>
      </c>
      <c r="AH314" s="22">
        <v>83</v>
      </c>
      <c r="AI314" s="22">
        <v>84</v>
      </c>
      <c r="AJ314" s="22">
        <v>85</v>
      </c>
      <c r="AK314" s="22">
        <v>86</v>
      </c>
      <c r="AL314" s="22">
        <v>87</v>
      </c>
      <c r="AM314" s="22">
        <v>88</v>
      </c>
      <c r="AN314" s="22">
        <v>89</v>
      </c>
      <c r="AO314" s="22">
        <v>90</v>
      </c>
      <c r="AP314" s="22">
        <v>91</v>
      </c>
      <c r="AQ314" s="22">
        <v>92</v>
      </c>
      <c r="AR314" s="22">
        <v>93</v>
      </c>
      <c r="AS314" s="22">
        <v>94</v>
      </c>
      <c r="AT314" s="22">
        <v>95</v>
      </c>
      <c r="AU314" s="22">
        <v>96</v>
      </c>
      <c r="AV314" s="22">
        <v>97</v>
      </c>
      <c r="AW314" s="22">
        <v>98</v>
      </c>
      <c r="AX314" s="22">
        <v>99</v>
      </c>
      <c r="AY314" s="22">
        <v>100</v>
      </c>
    </row>
    <row r="315" spans="1:51" s="146" customFormat="1" x14ac:dyDescent="0.2">
      <c r="A315" s="154">
        <v>0</v>
      </c>
      <c r="B315" s="154">
        <v>0</v>
      </c>
      <c r="C315" s="154">
        <v>0</v>
      </c>
      <c r="D315" s="154">
        <v>0</v>
      </c>
      <c r="E315" s="154">
        <v>0</v>
      </c>
      <c r="F315" s="154">
        <v>0</v>
      </c>
      <c r="G315" s="154">
        <v>0</v>
      </c>
      <c r="H315" s="154">
        <v>0</v>
      </c>
      <c r="I315" s="154">
        <v>0</v>
      </c>
      <c r="J315" s="151">
        <v>0.04</v>
      </c>
      <c r="K315" s="151">
        <v>0.04</v>
      </c>
      <c r="L315" s="151">
        <v>0.04</v>
      </c>
      <c r="M315" s="151">
        <v>0.04</v>
      </c>
      <c r="N315" s="151">
        <v>0.04</v>
      </c>
      <c r="O315" s="151">
        <v>0.04</v>
      </c>
      <c r="P315" s="151">
        <v>5.5E-2</v>
      </c>
      <c r="Q315" s="151">
        <v>5.5E-2</v>
      </c>
      <c r="R315" s="151">
        <v>5.5E-2</v>
      </c>
      <c r="S315" s="151">
        <v>5.5E-2</v>
      </c>
      <c r="T315" s="151">
        <v>5.5E-2</v>
      </c>
      <c r="U315" s="151">
        <v>5.5E-2</v>
      </c>
      <c r="V315" s="151">
        <v>5.5E-2</v>
      </c>
      <c r="W315" s="151">
        <v>5.5E-2</v>
      </c>
      <c r="X315" s="151">
        <v>5.5E-2</v>
      </c>
      <c r="Y315" s="151">
        <v>5.5E-2</v>
      </c>
      <c r="Z315" s="151">
        <v>5.7500000000000002E-2</v>
      </c>
      <c r="AA315" s="151">
        <v>5.7500000000000002E-2</v>
      </c>
      <c r="AB315" s="151">
        <v>5.7500000000000002E-2</v>
      </c>
      <c r="AC315" s="151">
        <v>5.7500000000000002E-2</v>
      </c>
      <c r="AD315" s="151">
        <v>5.7500000000000002E-2</v>
      </c>
      <c r="AE315" s="151">
        <v>0.06</v>
      </c>
      <c r="AF315" s="151">
        <v>0.06</v>
      </c>
      <c r="AG315" s="151">
        <v>0.06</v>
      </c>
      <c r="AH315" s="151">
        <v>0.06</v>
      </c>
      <c r="AI315" s="151">
        <v>0.06</v>
      </c>
      <c r="AJ315" s="151">
        <v>0.06</v>
      </c>
      <c r="AK315" s="151">
        <v>0.06</v>
      </c>
      <c r="AL315" s="151">
        <v>0.06</v>
      </c>
      <c r="AM315" s="151">
        <v>0.06</v>
      </c>
      <c r="AN315" s="151">
        <v>0.06</v>
      </c>
      <c r="AO315" s="151">
        <v>0.06</v>
      </c>
      <c r="AP315" s="151">
        <v>0.06</v>
      </c>
      <c r="AQ315" s="151">
        <v>0.06</v>
      </c>
      <c r="AR315" s="151">
        <v>0.06</v>
      </c>
      <c r="AS315" s="151">
        <v>0.06</v>
      </c>
      <c r="AT315" s="151">
        <v>0.06</v>
      </c>
      <c r="AU315" s="151">
        <v>0.06</v>
      </c>
      <c r="AV315" s="151">
        <v>0.06</v>
      </c>
      <c r="AW315" s="151">
        <v>0.06</v>
      </c>
      <c r="AX315" s="151">
        <v>0.06</v>
      </c>
      <c r="AY315" s="151">
        <v>0.06</v>
      </c>
    </row>
    <row r="316" spans="1:51" s="28" customFormat="1" x14ac:dyDescent="0.2"/>
    <row r="317" spans="1:51" s="461" customFormat="1" x14ac:dyDescent="0.2">
      <c r="A317" s="461" t="s">
        <v>267</v>
      </c>
    </row>
    <row r="318" spans="1:51" s="155" customFormat="1" x14ac:dyDescent="0.2">
      <c r="A318" s="22">
        <v>50</v>
      </c>
      <c r="B318" s="22">
        <v>51</v>
      </c>
      <c r="C318" s="22">
        <v>52</v>
      </c>
      <c r="D318" s="22">
        <v>53</v>
      </c>
      <c r="E318" s="22">
        <v>54</v>
      </c>
      <c r="F318" s="22">
        <v>55</v>
      </c>
      <c r="G318" s="22">
        <v>56</v>
      </c>
      <c r="H318" s="22">
        <v>57</v>
      </c>
      <c r="I318" s="22">
        <v>58</v>
      </c>
      <c r="J318" s="150">
        <v>59</v>
      </c>
      <c r="K318" s="150">
        <v>60</v>
      </c>
      <c r="L318" s="150">
        <v>61</v>
      </c>
      <c r="M318" s="150">
        <v>62</v>
      </c>
      <c r="N318" s="150">
        <v>63</v>
      </c>
      <c r="O318" s="150">
        <v>64</v>
      </c>
      <c r="P318" s="150">
        <v>65</v>
      </c>
      <c r="Q318" s="150">
        <v>66</v>
      </c>
      <c r="R318" s="150">
        <v>67</v>
      </c>
      <c r="S318" s="150">
        <v>68</v>
      </c>
      <c r="T318" s="150">
        <v>69</v>
      </c>
      <c r="U318" s="150">
        <v>70</v>
      </c>
      <c r="V318" s="150">
        <v>71</v>
      </c>
      <c r="W318" s="150">
        <v>72</v>
      </c>
      <c r="X318" s="150">
        <v>73</v>
      </c>
      <c r="Y318" s="150">
        <v>74</v>
      </c>
      <c r="Z318" s="150">
        <v>75</v>
      </c>
      <c r="AA318" s="150">
        <v>76</v>
      </c>
      <c r="AB318" s="150">
        <v>77</v>
      </c>
      <c r="AC318" s="150">
        <v>78</v>
      </c>
      <c r="AD318" s="150">
        <v>79</v>
      </c>
      <c r="AE318" s="150">
        <v>80</v>
      </c>
      <c r="AF318" s="22">
        <v>81</v>
      </c>
      <c r="AG318" s="22">
        <v>82</v>
      </c>
      <c r="AH318" s="22">
        <v>83</v>
      </c>
      <c r="AI318" s="22">
        <v>84</v>
      </c>
      <c r="AJ318" s="22">
        <v>85</v>
      </c>
      <c r="AK318" s="22">
        <v>86</v>
      </c>
      <c r="AL318" s="22">
        <v>87</v>
      </c>
      <c r="AM318" s="22">
        <v>88</v>
      </c>
      <c r="AN318" s="22">
        <v>89</v>
      </c>
      <c r="AO318" s="22">
        <v>90</v>
      </c>
      <c r="AP318" s="22">
        <v>91</v>
      </c>
      <c r="AQ318" s="22">
        <v>92</v>
      </c>
      <c r="AR318" s="22">
        <v>93</v>
      </c>
      <c r="AS318" s="22">
        <v>94</v>
      </c>
      <c r="AT318" s="22">
        <v>95</v>
      </c>
      <c r="AU318" s="22">
        <v>96</v>
      </c>
      <c r="AV318" s="22">
        <v>97</v>
      </c>
      <c r="AW318" s="22">
        <v>98</v>
      </c>
      <c r="AX318" s="22">
        <v>99</v>
      </c>
      <c r="AY318" s="22">
        <v>100</v>
      </c>
    </row>
    <row r="319" spans="1:51" s="155" customFormat="1" x14ac:dyDescent="0.2">
      <c r="A319" s="154">
        <v>0</v>
      </c>
      <c r="B319" s="154">
        <v>0</v>
      </c>
      <c r="C319" s="154">
        <v>0</v>
      </c>
      <c r="D319" s="154">
        <v>0</v>
      </c>
      <c r="E319" s="154">
        <v>0</v>
      </c>
      <c r="F319" s="154">
        <v>0</v>
      </c>
      <c r="G319" s="154">
        <v>0</v>
      </c>
      <c r="H319" s="154">
        <v>0</v>
      </c>
      <c r="I319" s="154">
        <v>0</v>
      </c>
      <c r="J319" s="151">
        <v>3.7499999999999999E-2</v>
      </c>
      <c r="K319" s="151">
        <v>3.7499999999999999E-2</v>
      </c>
      <c r="L319" s="151">
        <v>3.7499999999999999E-2</v>
      </c>
      <c r="M319" s="151">
        <v>3.7499999999999999E-2</v>
      </c>
      <c r="N319" s="151">
        <v>3.7499999999999999E-2</v>
      </c>
      <c r="O319" s="151">
        <v>3.7499999999999999E-2</v>
      </c>
      <c r="P319" s="151">
        <v>4.7500000000000001E-2</v>
      </c>
      <c r="Q319" s="151">
        <v>4.7500000000000001E-2</v>
      </c>
      <c r="R319" s="151">
        <v>4.7500000000000001E-2</v>
      </c>
      <c r="S319" s="151">
        <v>4.7500000000000001E-2</v>
      </c>
      <c r="T319" s="151">
        <v>4.7500000000000001E-2</v>
      </c>
      <c r="U319" s="151">
        <v>4.7500000000000001E-2</v>
      </c>
      <c r="V319" s="151">
        <v>4.7500000000000001E-2</v>
      </c>
      <c r="W319" s="151">
        <v>4.7500000000000001E-2</v>
      </c>
      <c r="X319" s="151">
        <v>4.7500000000000001E-2</v>
      </c>
      <c r="Y319" s="151">
        <v>4.7500000000000001E-2</v>
      </c>
      <c r="Z319" s="151">
        <v>0.05</v>
      </c>
      <c r="AA319" s="151">
        <v>0.05</v>
      </c>
      <c r="AB319" s="151">
        <v>0.05</v>
      </c>
      <c r="AC319" s="151">
        <v>0.05</v>
      </c>
      <c r="AD319" s="151">
        <v>0.05</v>
      </c>
      <c r="AE319" s="151">
        <v>5.1499999999999997E-2</v>
      </c>
      <c r="AF319" s="151">
        <v>5.1499999999999997E-2</v>
      </c>
      <c r="AG319" s="151">
        <v>5.1499999999999997E-2</v>
      </c>
      <c r="AH319" s="151">
        <v>5.1499999999999997E-2</v>
      </c>
      <c r="AI319" s="151">
        <v>5.1499999999999997E-2</v>
      </c>
      <c r="AJ319" s="151">
        <v>5.1499999999999997E-2</v>
      </c>
      <c r="AK319" s="151">
        <v>5.1499999999999997E-2</v>
      </c>
      <c r="AL319" s="151">
        <v>5.1499999999999997E-2</v>
      </c>
      <c r="AM319" s="151">
        <v>5.1499999999999997E-2</v>
      </c>
      <c r="AN319" s="151">
        <v>5.1499999999999997E-2</v>
      </c>
      <c r="AO319" s="151">
        <v>5.1499999999999997E-2</v>
      </c>
      <c r="AP319" s="151">
        <v>5.1499999999999997E-2</v>
      </c>
      <c r="AQ319" s="151">
        <v>5.1499999999999997E-2</v>
      </c>
      <c r="AR319" s="151">
        <v>5.1499999999999997E-2</v>
      </c>
      <c r="AS319" s="151">
        <v>5.1499999999999997E-2</v>
      </c>
      <c r="AT319" s="151">
        <v>5.1499999999999997E-2</v>
      </c>
      <c r="AU319" s="151">
        <v>5.1499999999999997E-2</v>
      </c>
      <c r="AV319" s="151">
        <v>5.1499999999999997E-2</v>
      </c>
      <c r="AW319" s="151">
        <v>5.1499999999999997E-2</v>
      </c>
      <c r="AX319" s="151">
        <v>5.1499999999999997E-2</v>
      </c>
      <c r="AY319" s="151">
        <v>5.1499999999999997E-2</v>
      </c>
    </row>
    <row r="320" spans="1:51" s="28" customFormat="1" x14ac:dyDescent="0.2"/>
    <row r="321" spans="1:51" s="24" customFormat="1" x14ac:dyDescent="0.2">
      <c r="A321" s="24" t="s">
        <v>268</v>
      </c>
    </row>
    <row r="322" spans="1:51" s="155" customFormat="1" x14ac:dyDescent="0.2">
      <c r="A322" s="152">
        <v>55</v>
      </c>
      <c r="B322" s="152">
        <v>56</v>
      </c>
      <c r="C322" s="152">
        <v>57</v>
      </c>
      <c r="D322" s="152">
        <v>58</v>
      </c>
      <c r="E322" s="152">
        <v>59</v>
      </c>
      <c r="F322" s="152">
        <v>60</v>
      </c>
      <c r="G322" s="152">
        <v>61</v>
      </c>
      <c r="H322" s="152">
        <v>62</v>
      </c>
      <c r="I322" s="152">
        <v>63</v>
      </c>
      <c r="J322" s="152">
        <v>64</v>
      </c>
      <c r="K322" s="152">
        <v>65</v>
      </c>
      <c r="L322" s="152">
        <v>66</v>
      </c>
      <c r="M322" s="152">
        <v>67</v>
      </c>
      <c r="N322" s="152">
        <v>68</v>
      </c>
      <c r="O322" s="152">
        <v>69</v>
      </c>
      <c r="P322" s="152">
        <v>70</v>
      </c>
      <c r="Q322" s="152">
        <v>71</v>
      </c>
      <c r="R322" s="152">
        <v>72</v>
      </c>
      <c r="S322" s="152">
        <v>73</v>
      </c>
      <c r="T322" s="152">
        <v>74</v>
      </c>
      <c r="U322" s="152">
        <v>75</v>
      </c>
      <c r="V322" s="152">
        <v>76</v>
      </c>
      <c r="W322" s="152">
        <v>77</v>
      </c>
      <c r="X322" s="152">
        <v>78</v>
      </c>
      <c r="Y322" s="152">
        <v>79</v>
      </c>
      <c r="Z322" s="152">
        <v>80</v>
      </c>
      <c r="AA322" s="152">
        <v>81</v>
      </c>
      <c r="AB322" s="152">
        <v>82</v>
      </c>
      <c r="AC322" s="152">
        <v>83</v>
      </c>
      <c r="AD322" s="152">
        <v>84</v>
      </c>
      <c r="AE322" s="152">
        <v>85</v>
      </c>
      <c r="AF322" s="22">
        <v>86</v>
      </c>
      <c r="AG322" s="22">
        <v>87</v>
      </c>
      <c r="AH322" s="22">
        <v>88</v>
      </c>
      <c r="AI322" s="22">
        <v>89</v>
      </c>
      <c r="AJ322" s="22">
        <v>90</v>
      </c>
      <c r="AK322" s="22">
        <v>91</v>
      </c>
      <c r="AL322" s="22">
        <v>92</v>
      </c>
      <c r="AM322" s="22">
        <v>93</v>
      </c>
      <c r="AN322" s="22">
        <v>94</v>
      </c>
      <c r="AO322" s="22">
        <v>95</v>
      </c>
      <c r="AP322" s="22">
        <v>96</v>
      </c>
      <c r="AQ322" s="22">
        <v>97</v>
      </c>
      <c r="AR322" s="22">
        <v>98</v>
      </c>
      <c r="AS322" s="22">
        <v>99</v>
      </c>
      <c r="AT322" s="22">
        <v>100</v>
      </c>
    </row>
    <row r="323" spans="1:51" s="155" customFormat="1" x14ac:dyDescent="0.2">
      <c r="A323" s="156">
        <v>0.04</v>
      </c>
      <c r="B323" s="156">
        <v>4.1000000000000002E-2</v>
      </c>
      <c r="C323" s="156">
        <v>4.2000000000000003E-2</v>
      </c>
      <c r="D323" s="156">
        <v>4.2999999999999997E-2</v>
      </c>
      <c r="E323" s="156">
        <v>4.4499999999999998E-2</v>
      </c>
      <c r="F323" s="156">
        <v>4.5999999999999999E-2</v>
      </c>
      <c r="G323" s="156">
        <v>4.7500000000000001E-2</v>
      </c>
      <c r="H323" s="156">
        <v>4.8500000000000001E-2</v>
      </c>
      <c r="I323" s="156">
        <v>4.9500000000000002E-2</v>
      </c>
      <c r="J323" s="156">
        <v>5.1499999999999997E-2</v>
      </c>
      <c r="K323" s="156">
        <v>5.8999999999999997E-2</v>
      </c>
      <c r="L323" s="156">
        <v>5.9499999999999997E-2</v>
      </c>
      <c r="M323" s="156">
        <v>0.06</v>
      </c>
      <c r="N323" s="156">
        <v>6.0499999999999998E-2</v>
      </c>
      <c r="O323" s="156">
        <v>6.0999999999999999E-2</v>
      </c>
      <c r="P323" s="156">
        <v>6.1499999999999999E-2</v>
      </c>
      <c r="Q323" s="156">
        <v>6.2E-2</v>
      </c>
      <c r="R323" s="156">
        <v>6.25E-2</v>
      </c>
      <c r="S323" s="156">
        <v>6.3E-2</v>
      </c>
      <c r="T323" s="156">
        <v>6.3500000000000001E-2</v>
      </c>
      <c r="U323" s="156">
        <v>6.4000000000000001E-2</v>
      </c>
      <c r="V323" s="156">
        <v>6.4500000000000002E-2</v>
      </c>
      <c r="W323" s="156">
        <v>6.5000000000000002E-2</v>
      </c>
      <c r="X323" s="156">
        <v>6.5500000000000003E-2</v>
      </c>
      <c r="Y323" s="156">
        <v>6.6000000000000003E-2</v>
      </c>
      <c r="Z323" s="156">
        <v>6.6500000000000004E-2</v>
      </c>
      <c r="AA323" s="156">
        <v>6.7000000000000004E-2</v>
      </c>
      <c r="AB323" s="156">
        <v>6.7500000000000004E-2</v>
      </c>
      <c r="AC323" s="156">
        <v>6.8500000000000005E-2</v>
      </c>
      <c r="AD323" s="156">
        <v>6.9500000000000006E-2</v>
      </c>
      <c r="AE323" s="156">
        <v>7.0499999999999993E-2</v>
      </c>
      <c r="AF323" s="156">
        <v>7.0499999999999993E-2</v>
      </c>
      <c r="AG323" s="156">
        <v>7.0499999999999993E-2</v>
      </c>
      <c r="AH323" s="156">
        <v>7.0499999999999993E-2</v>
      </c>
      <c r="AI323" s="156">
        <v>7.0499999999999993E-2</v>
      </c>
      <c r="AJ323" s="156">
        <v>7.0499999999999993E-2</v>
      </c>
      <c r="AK323" s="156">
        <v>7.0499999999999993E-2</v>
      </c>
      <c r="AL323" s="156">
        <v>7.0499999999999993E-2</v>
      </c>
      <c r="AM323" s="156">
        <v>7.0499999999999993E-2</v>
      </c>
      <c r="AN323" s="156">
        <v>7.0499999999999993E-2</v>
      </c>
      <c r="AO323" s="156">
        <v>7.0499999999999993E-2</v>
      </c>
      <c r="AP323" s="156">
        <v>7.0499999999999993E-2</v>
      </c>
      <c r="AQ323" s="156">
        <v>7.0499999999999993E-2</v>
      </c>
      <c r="AR323" s="156">
        <v>7.0499999999999993E-2</v>
      </c>
      <c r="AS323" s="156">
        <v>7.0499999999999993E-2</v>
      </c>
      <c r="AT323" s="156">
        <v>7.0499999999999993E-2</v>
      </c>
    </row>
    <row r="324" spans="1:51" s="28" customFormat="1" x14ac:dyDescent="0.2"/>
    <row r="325" spans="1:51" s="24" customFormat="1" x14ac:dyDescent="0.2">
      <c r="A325" s="24" t="s">
        <v>269</v>
      </c>
    </row>
    <row r="326" spans="1:51" s="155" customFormat="1" x14ac:dyDescent="0.2">
      <c r="A326" s="22">
        <v>55</v>
      </c>
      <c r="B326" s="22">
        <v>56</v>
      </c>
      <c r="C326" s="22">
        <v>57</v>
      </c>
      <c r="D326" s="22">
        <v>58</v>
      </c>
      <c r="E326" s="22">
        <v>59</v>
      </c>
      <c r="F326" s="22">
        <v>60</v>
      </c>
      <c r="G326" s="22">
        <v>61</v>
      </c>
      <c r="H326" s="22">
        <v>62</v>
      </c>
      <c r="I326" s="22">
        <v>63</v>
      </c>
      <c r="J326" s="22">
        <v>64</v>
      </c>
      <c r="K326" s="22">
        <v>65</v>
      </c>
      <c r="L326" s="22">
        <v>66</v>
      </c>
      <c r="M326" s="22">
        <v>67</v>
      </c>
      <c r="N326" s="22">
        <v>68</v>
      </c>
      <c r="O326" s="22">
        <v>69</v>
      </c>
      <c r="P326" s="22">
        <v>70</v>
      </c>
      <c r="Q326" s="22">
        <v>71</v>
      </c>
      <c r="R326" s="22">
        <v>72</v>
      </c>
      <c r="S326" s="22">
        <v>73</v>
      </c>
      <c r="T326" s="22">
        <v>74</v>
      </c>
      <c r="U326" s="22">
        <v>75</v>
      </c>
      <c r="V326" s="22">
        <v>76</v>
      </c>
      <c r="W326" s="22">
        <v>77</v>
      </c>
      <c r="X326" s="22">
        <v>78</v>
      </c>
      <c r="Y326" s="22">
        <v>79</v>
      </c>
      <c r="Z326" s="22">
        <v>80</v>
      </c>
      <c r="AA326" s="22">
        <v>81</v>
      </c>
      <c r="AB326" s="22">
        <v>82</v>
      </c>
      <c r="AC326" s="22">
        <v>83</v>
      </c>
      <c r="AD326" s="22">
        <v>84</v>
      </c>
      <c r="AE326" s="22">
        <v>85</v>
      </c>
      <c r="AF326" s="22">
        <v>86</v>
      </c>
      <c r="AG326" s="22">
        <v>87</v>
      </c>
      <c r="AH326" s="22">
        <v>88</v>
      </c>
      <c r="AI326" s="22">
        <v>89</v>
      </c>
      <c r="AJ326" s="22">
        <v>90</v>
      </c>
      <c r="AK326" s="22">
        <v>91</v>
      </c>
      <c r="AL326" s="22">
        <v>92</v>
      </c>
      <c r="AM326" s="22">
        <v>93</v>
      </c>
      <c r="AN326" s="22">
        <v>94</v>
      </c>
      <c r="AO326" s="22">
        <v>95</v>
      </c>
      <c r="AP326" s="22">
        <v>96</v>
      </c>
      <c r="AQ326" s="22">
        <v>97</v>
      </c>
      <c r="AR326" s="22">
        <v>98</v>
      </c>
      <c r="AS326" s="22">
        <v>99</v>
      </c>
      <c r="AT326" s="22">
        <v>100</v>
      </c>
    </row>
    <row r="327" spans="1:51" s="155" customFormat="1" x14ac:dyDescent="0.2">
      <c r="A327" s="156">
        <v>4.5499999999999999E-2</v>
      </c>
      <c r="B327" s="156">
        <v>4.65E-2</v>
      </c>
      <c r="C327" s="156">
        <v>4.7500000000000001E-2</v>
      </c>
      <c r="D327" s="156">
        <v>4.8500000000000001E-2</v>
      </c>
      <c r="E327" s="156">
        <v>0.05</v>
      </c>
      <c r="F327" s="156">
        <v>5.1499999999999997E-2</v>
      </c>
      <c r="G327" s="156">
        <v>5.2999999999999999E-2</v>
      </c>
      <c r="H327" s="156">
        <v>5.3999999999999999E-2</v>
      </c>
      <c r="I327" s="156">
        <v>5.5E-2</v>
      </c>
      <c r="J327" s="156">
        <v>5.7000000000000002E-2</v>
      </c>
      <c r="K327" s="156">
        <v>6.4500000000000002E-2</v>
      </c>
      <c r="L327" s="156">
        <v>6.5000000000000002E-2</v>
      </c>
      <c r="M327" s="156">
        <v>6.5500000000000003E-2</v>
      </c>
      <c r="N327" s="156">
        <v>6.6000000000000003E-2</v>
      </c>
      <c r="O327" s="156">
        <v>6.6500000000000004E-2</v>
      </c>
      <c r="P327" s="156">
        <v>6.7000000000000004E-2</v>
      </c>
      <c r="Q327" s="156">
        <v>6.7500000000000004E-2</v>
      </c>
      <c r="R327" s="156">
        <v>6.8000000000000005E-2</v>
      </c>
      <c r="S327" s="156">
        <v>6.8500000000000005E-2</v>
      </c>
      <c r="T327" s="156">
        <v>6.9000000000000006E-2</v>
      </c>
      <c r="U327" s="156">
        <v>6.9500000000000006E-2</v>
      </c>
      <c r="V327" s="156">
        <v>7.0000000000000007E-2</v>
      </c>
      <c r="W327" s="156">
        <v>7.0499999999999993E-2</v>
      </c>
      <c r="X327" s="156">
        <v>7.0999999999999994E-2</v>
      </c>
      <c r="Y327" s="156">
        <v>7.1499999999999994E-2</v>
      </c>
      <c r="Z327" s="156">
        <v>7.1999999999999995E-2</v>
      </c>
      <c r="AA327" s="156">
        <v>7.2499999999999995E-2</v>
      </c>
      <c r="AB327" s="156">
        <v>7.2999999999999995E-2</v>
      </c>
      <c r="AC327" s="156">
        <v>7.3999999999999996E-2</v>
      </c>
      <c r="AD327" s="156">
        <v>7.4999999999999997E-2</v>
      </c>
      <c r="AE327" s="156">
        <v>7.5999999999999998E-2</v>
      </c>
      <c r="AF327" s="156">
        <v>7.5999999999999998E-2</v>
      </c>
      <c r="AG327" s="156">
        <v>7.5999999999999998E-2</v>
      </c>
      <c r="AH327" s="156">
        <v>7.5999999999999998E-2</v>
      </c>
      <c r="AI327" s="156">
        <v>7.5999999999999998E-2</v>
      </c>
      <c r="AJ327" s="156">
        <v>7.5999999999999998E-2</v>
      </c>
      <c r="AK327" s="156">
        <v>7.5999999999999998E-2</v>
      </c>
      <c r="AL327" s="156">
        <v>7.5999999999999998E-2</v>
      </c>
      <c r="AM327" s="156">
        <v>7.5999999999999998E-2</v>
      </c>
      <c r="AN327" s="156">
        <v>7.5999999999999998E-2</v>
      </c>
      <c r="AO327" s="156">
        <v>7.5999999999999998E-2</v>
      </c>
      <c r="AP327" s="156">
        <v>7.5999999999999998E-2</v>
      </c>
      <c r="AQ327" s="156">
        <v>7.5999999999999998E-2</v>
      </c>
      <c r="AR327" s="156">
        <v>7.5999999999999998E-2</v>
      </c>
      <c r="AS327" s="156">
        <v>7.5999999999999998E-2</v>
      </c>
      <c r="AT327" s="156">
        <v>7.5999999999999998E-2</v>
      </c>
    </row>
    <row r="328" spans="1:51" s="28" customFormat="1" x14ac:dyDescent="0.2"/>
    <row r="329" spans="1:51" s="461" customFormat="1" x14ac:dyDescent="0.2">
      <c r="A329" s="461" t="s">
        <v>461</v>
      </c>
    </row>
    <row r="330" spans="1:51" s="146" customFormat="1" x14ac:dyDescent="0.2">
      <c r="A330" s="22">
        <v>50</v>
      </c>
      <c r="B330" s="22">
        <v>51</v>
      </c>
      <c r="C330" s="22">
        <v>52</v>
      </c>
      <c r="D330" s="22">
        <v>53</v>
      </c>
      <c r="E330" s="22">
        <v>54</v>
      </c>
      <c r="F330" s="22">
        <v>55</v>
      </c>
      <c r="G330" s="22">
        <v>56</v>
      </c>
      <c r="H330" s="22">
        <v>57</v>
      </c>
      <c r="I330" s="22">
        <v>58</v>
      </c>
      <c r="J330" s="153">
        <v>59</v>
      </c>
      <c r="K330" s="153">
        <v>60</v>
      </c>
      <c r="L330" s="153">
        <v>61</v>
      </c>
      <c r="M330" s="153">
        <v>62</v>
      </c>
      <c r="N330" s="153">
        <v>63</v>
      </c>
      <c r="O330" s="153">
        <v>64</v>
      </c>
      <c r="P330" s="153">
        <v>65</v>
      </c>
      <c r="Q330" s="153">
        <v>66</v>
      </c>
      <c r="R330" s="153">
        <v>67</v>
      </c>
      <c r="S330" s="153">
        <v>68</v>
      </c>
      <c r="T330" s="153">
        <v>69</v>
      </c>
      <c r="U330" s="153">
        <v>70</v>
      </c>
      <c r="V330" s="153">
        <v>71</v>
      </c>
      <c r="W330" s="153">
        <v>72</v>
      </c>
      <c r="X330" s="153">
        <v>73</v>
      </c>
      <c r="Y330" s="153">
        <v>74</v>
      </c>
      <c r="Z330" s="153">
        <v>75</v>
      </c>
      <c r="AA330" s="153">
        <v>76</v>
      </c>
      <c r="AB330" s="153">
        <v>77</v>
      </c>
      <c r="AC330" s="153">
        <v>78</v>
      </c>
      <c r="AD330" s="153">
        <v>79</v>
      </c>
      <c r="AE330" s="153">
        <v>80</v>
      </c>
      <c r="AF330" s="22">
        <v>81</v>
      </c>
      <c r="AG330" s="22">
        <v>82</v>
      </c>
      <c r="AH330" s="22">
        <v>83</v>
      </c>
      <c r="AI330" s="22">
        <v>84</v>
      </c>
      <c r="AJ330" s="22">
        <v>85</v>
      </c>
      <c r="AK330" s="22">
        <v>86</v>
      </c>
      <c r="AL330" s="22">
        <v>87</v>
      </c>
      <c r="AM330" s="22">
        <v>88</v>
      </c>
      <c r="AN330" s="22">
        <v>89</v>
      </c>
      <c r="AO330" s="22">
        <v>90</v>
      </c>
      <c r="AP330" s="22">
        <v>91</v>
      </c>
      <c r="AQ330" s="22">
        <v>92</v>
      </c>
      <c r="AR330" s="22">
        <v>93</v>
      </c>
      <c r="AS330" s="22">
        <v>94</v>
      </c>
      <c r="AT330" s="22">
        <v>95</v>
      </c>
      <c r="AU330" s="22">
        <v>96</v>
      </c>
      <c r="AV330" s="22">
        <v>97</v>
      </c>
      <c r="AW330" s="22">
        <v>98</v>
      </c>
      <c r="AX330" s="22">
        <v>99</v>
      </c>
      <c r="AY330" s="22">
        <v>100</v>
      </c>
    </row>
    <row r="331" spans="1:51" s="146" customFormat="1" x14ac:dyDescent="0.2">
      <c r="A331" s="154">
        <v>5.5500000000000001E-2</v>
      </c>
      <c r="B331" s="154">
        <v>5.5500000000000001E-2</v>
      </c>
      <c r="C331" s="154">
        <v>5.5500000000000001E-2</v>
      </c>
      <c r="D331" s="154">
        <v>5.5500000000000001E-2</v>
      </c>
      <c r="E331" s="154">
        <v>5.5500000000000001E-2</v>
      </c>
      <c r="F331" s="154">
        <v>5.5500000000000001E-2</v>
      </c>
      <c r="G331" s="154">
        <v>5.5500000000000001E-2</v>
      </c>
      <c r="H331" s="154">
        <v>5.5500000000000001E-2</v>
      </c>
      <c r="I331" s="154">
        <v>5.5500000000000001E-2</v>
      </c>
      <c r="J331" s="154">
        <v>5.5500000000000001E-2</v>
      </c>
      <c r="K331" s="154">
        <v>6.0499999999999998E-2</v>
      </c>
      <c r="L331" s="154">
        <v>6.0499999999999998E-2</v>
      </c>
      <c r="M331" s="154">
        <v>6.0499999999999998E-2</v>
      </c>
      <c r="N331" s="154">
        <v>6.0499999999999998E-2</v>
      </c>
      <c r="O331" s="154">
        <v>6.0499999999999998E-2</v>
      </c>
      <c r="P331" s="154">
        <v>6.5500000000000003E-2</v>
      </c>
      <c r="Q331" s="154">
        <v>6.5500000000000003E-2</v>
      </c>
      <c r="R331" s="154">
        <v>6.5500000000000003E-2</v>
      </c>
      <c r="S331" s="154">
        <v>6.5500000000000003E-2</v>
      </c>
      <c r="T331" s="154">
        <v>6.5500000000000003E-2</v>
      </c>
      <c r="U331" s="154">
        <v>7.0499999999999993E-2</v>
      </c>
      <c r="V331" s="154">
        <v>7.0499999999999993E-2</v>
      </c>
      <c r="W331" s="154">
        <v>7.0499999999999993E-2</v>
      </c>
      <c r="X331" s="154">
        <v>7.0499999999999993E-2</v>
      </c>
      <c r="Y331" s="154">
        <v>7.0499999999999993E-2</v>
      </c>
      <c r="Z331" s="154">
        <v>7.5499999999999998E-2</v>
      </c>
      <c r="AA331" s="154">
        <v>7.5499999999999998E-2</v>
      </c>
      <c r="AB331" s="154">
        <v>7.5499999999999998E-2</v>
      </c>
      <c r="AC331" s="154">
        <v>7.5499999999999998E-2</v>
      </c>
      <c r="AD331" s="154">
        <v>7.5499999999999998E-2</v>
      </c>
      <c r="AE331" s="154">
        <v>8.0500000000000002E-2</v>
      </c>
      <c r="AF331" s="154">
        <v>8.0500000000000002E-2</v>
      </c>
      <c r="AG331" s="154">
        <v>8.0500000000000002E-2</v>
      </c>
      <c r="AH331" s="154">
        <v>8.0500000000000002E-2</v>
      </c>
      <c r="AI331" s="154">
        <v>8.0500000000000002E-2</v>
      </c>
      <c r="AJ331" s="154">
        <v>8.0500000000000002E-2</v>
      </c>
      <c r="AK331" s="154">
        <v>8.0500000000000002E-2</v>
      </c>
      <c r="AL331" s="154">
        <v>8.0500000000000002E-2</v>
      </c>
      <c r="AM331" s="154">
        <v>8.0500000000000002E-2</v>
      </c>
      <c r="AN331" s="154">
        <v>8.0500000000000002E-2</v>
      </c>
      <c r="AO331" s="154">
        <v>8.0500000000000002E-2</v>
      </c>
      <c r="AP331" s="154">
        <v>8.0500000000000002E-2</v>
      </c>
      <c r="AQ331" s="154">
        <v>8.0500000000000002E-2</v>
      </c>
      <c r="AR331" s="154">
        <v>8.0500000000000002E-2</v>
      </c>
      <c r="AS331" s="154">
        <v>8.0500000000000002E-2</v>
      </c>
      <c r="AT331" s="154">
        <v>8.0500000000000002E-2</v>
      </c>
      <c r="AU331" s="154">
        <v>8.0500000000000002E-2</v>
      </c>
      <c r="AV331" s="154">
        <v>8.0500000000000002E-2</v>
      </c>
      <c r="AW331" s="154">
        <v>8.0500000000000002E-2</v>
      </c>
      <c r="AX331" s="154">
        <v>8.0500000000000002E-2</v>
      </c>
      <c r="AY331" s="154">
        <v>8.0500000000000002E-2</v>
      </c>
    </row>
    <row r="332" spans="1:51" s="28" customFormat="1" x14ac:dyDescent="0.2">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c r="AY332" s="29"/>
    </row>
    <row r="333" spans="1:51" s="461" customFormat="1" x14ac:dyDescent="0.2">
      <c r="A333" s="461" t="s">
        <v>462</v>
      </c>
    </row>
    <row r="334" spans="1:51" s="155" customFormat="1" x14ac:dyDescent="0.2">
      <c r="A334" s="22">
        <v>50</v>
      </c>
      <c r="B334" s="22">
        <v>51</v>
      </c>
      <c r="C334" s="22">
        <v>52</v>
      </c>
      <c r="D334" s="22">
        <v>53</v>
      </c>
      <c r="E334" s="22">
        <v>54</v>
      </c>
      <c r="F334" s="22">
        <v>55</v>
      </c>
      <c r="G334" s="22">
        <v>56</v>
      </c>
      <c r="H334" s="22">
        <v>57</v>
      </c>
      <c r="I334" s="22">
        <v>58</v>
      </c>
      <c r="J334" s="150">
        <v>59</v>
      </c>
      <c r="K334" s="150">
        <v>60</v>
      </c>
      <c r="L334" s="150">
        <v>61</v>
      </c>
      <c r="M334" s="150">
        <v>62</v>
      </c>
      <c r="N334" s="150">
        <v>63</v>
      </c>
      <c r="O334" s="150">
        <v>64</v>
      </c>
      <c r="P334" s="150">
        <v>65</v>
      </c>
      <c r="Q334" s="150">
        <v>66</v>
      </c>
      <c r="R334" s="150">
        <v>67</v>
      </c>
      <c r="S334" s="150">
        <v>68</v>
      </c>
      <c r="T334" s="150">
        <v>69</v>
      </c>
      <c r="U334" s="150">
        <v>70</v>
      </c>
      <c r="V334" s="150">
        <v>71</v>
      </c>
      <c r="W334" s="150">
        <v>72</v>
      </c>
      <c r="X334" s="150">
        <v>73</v>
      </c>
      <c r="Y334" s="150">
        <v>74</v>
      </c>
      <c r="Z334" s="150">
        <v>75</v>
      </c>
      <c r="AA334" s="150">
        <v>76</v>
      </c>
      <c r="AB334" s="150">
        <v>77</v>
      </c>
      <c r="AC334" s="150">
        <v>78</v>
      </c>
      <c r="AD334" s="150">
        <v>79</v>
      </c>
      <c r="AE334" s="150">
        <v>80</v>
      </c>
      <c r="AF334" s="22">
        <v>81</v>
      </c>
      <c r="AG334" s="22">
        <v>82</v>
      </c>
      <c r="AH334" s="22">
        <v>83</v>
      </c>
      <c r="AI334" s="22">
        <v>84</v>
      </c>
      <c r="AJ334" s="22">
        <v>85</v>
      </c>
      <c r="AK334" s="22">
        <v>86</v>
      </c>
      <c r="AL334" s="22">
        <v>87</v>
      </c>
      <c r="AM334" s="22">
        <v>88</v>
      </c>
      <c r="AN334" s="22">
        <v>89</v>
      </c>
      <c r="AO334" s="22">
        <v>90</v>
      </c>
      <c r="AP334" s="22">
        <v>91</v>
      </c>
      <c r="AQ334" s="22">
        <v>92</v>
      </c>
      <c r="AR334" s="22">
        <v>93</v>
      </c>
      <c r="AS334" s="22">
        <v>94</v>
      </c>
      <c r="AT334" s="22">
        <v>95</v>
      </c>
      <c r="AU334" s="22">
        <v>96</v>
      </c>
      <c r="AV334" s="22">
        <v>97</v>
      </c>
      <c r="AW334" s="22">
        <v>98</v>
      </c>
      <c r="AX334" s="22">
        <v>99</v>
      </c>
      <c r="AY334" s="22">
        <v>100</v>
      </c>
    </row>
    <row r="335" spans="1:51" s="155" customFormat="1" x14ac:dyDescent="0.2">
      <c r="A335" s="154">
        <v>0.04</v>
      </c>
      <c r="B335" s="154">
        <v>0.04</v>
      </c>
      <c r="C335" s="154">
        <v>0.04</v>
      </c>
      <c r="D335" s="154">
        <v>0.04</v>
      </c>
      <c r="E335" s="154">
        <v>0.04</v>
      </c>
      <c r="F335" s="154">
        <v>0.04</v>
      </c>
      <c r="G335" s="154">
        <v>0.04</v>
      </c>
      <c r="H335" s="154">
        <v>0.04</v>
      </c>
      <c r="I335" s="154">
        <v>0.04</v>
      </c>
      <c r="J335" s="154">
        <v>0.04</v>
      </c>
      <c r="K335" s="154">
        <v>4.4999999999999998E-2</v>
      </c>
      <c r="L335" s="154">
        <v>4.4999999999999998E-2</v>
      </c>
      <c r="M335" s="154">
        <v>4.4999999999999998E-2</v>
      </c>
      <c r="N335" s="154">
        <v>4.4999999999999998E-2</v>
      </c>
      <c r="O335" s="154">
        <v>4.4999999999999998E-2</v>
      </c>
      <c r="P335" s="154">
        <v>0.05</v>
      </c>
      <c r="Q335" s="154">
        <v>0.05</v>
      </c>
      <c r="R335" s="154">
        <v>0.05</v>
      </c>
      <c r="S335" s="154">
        <v>0.05</v>
      </c>
      <c r="T335" s="154">
        <v>0.05</v>
      </c>
      <c r="U335" s="154">
        <v>5.5E-2</v>
      </c>
      <c r="V335" s="154">
        <v>5.5E-2</v>
      </c>
      <c r="W335" s="154">
        <v>5.5E-2</v>
      </c>
      <c r="X335" s="154">
        <v>5.5E-2</v>
      </c>
      <c r="Y335" s="154">
        <v>5.5E-2</v>
      </c>
      <c r="Z335" s="154">
        <v>0.06</v>
      </c>
      <c r="AA335" s="154">
        <v>0.06</v>
      </c>
      <c r="AB335" s="154">
        <v>0.06</v>
      </c>
      <c r="AC335" s="154">
        <v>0.06</v>
      </c>
      <c r="AD335" s="154">
        <v>0.06</v>
      </c>
      <c r="AE335" s="154">
        <v>6.5000000000000002E-2</v>
      </c>
      <c r="AF335" s="154">
        <v>6.5000000000000002E-2</v>
      </c>
      <c r="AG335" s="154">
        <v>6.5000000000000002E-2</v>
      </c>
      <c r="AH335" s="154">
        <v>6.5000000000000002E-2</v>
      </c>
      <c r="AI335" s="154">
        <v>6.5000000000000002E-2</v>
      </c>
      <c r="AJ335" s="154">
        <v>6.5000000000000002E-2</v>
      </c>
      <c r="AK335" s="154">
        <v>6.5000000000000002E-2</v>
      </c>
      <c r="AL335" s="154">
        <v>6.5000000000000002E-2</v>
      </c>
      <c r="AM335" s="154">
        <v>6.5000000000000002E-2</v>
      </c>
      <c r="AN335" s="154">
        <v>6.5000000000000002E-2</v>
      </c>
      <c r="AO335" s="154">
        <v>6.5000000000000002E-2</v>
      </c>
      <c r="AP335" s="154">
        <v>6.5000000000000002E-2</v>
      </c>
      <c r="AQ335" s="154">
        <v>6.5000000000000002E-2</v>
      </c>
      <c r="AR335" s="154">
        <v>6.5000000000000002E-2</v>
      </c>
      <c r="AS335" s="154">
        <v>6.5000000000000002E-2</v>
      </c>
      <c r="AT335" s="154">
        <v>6.5000000000000002E-2</v>
      </c>
      <c r="AU335" s="154">
        <v>6.5000000000000002E-2</v>
      </c>
      <c r="AV335" s="154">
        <v>6.5000000000000002E-2</v>
      </c>
      <c r="AW335" s="154">
        <v>6.5000000000000002E-2</v>
      </c>
      <c r="AX335" s="154">
        <v>6.5000000000000002E-2</v>
      </c>
      <c r="AY335" s="154">
        <v>6.5000000000000002E-2</v>
      </c>
    </row>
    <row r="336" spans="1:51" s="28" customFormat="1" x14ac:dyDescent="0.2">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row>
    <row r="337" spans="1:56" s="461" customFormat="1" x14ac:dyDescent="0.2">
      <c r="A337" s="461" t="s">
        <v>335</v>
      </c>
    </row>
    <row r="338" spans="1:56" x14ac:dyDescent="0.2">
      <c r="A338" s="22">
        <v>45</v>
      </c>
      <c r="B338" s="22">
        <v>46</v>
      </c>
      <c r="C338" s="22">
        <v>47</v>
      </c>
      <c r="D338" s="22">
        <v>48</v>
      </c>
      <c r="E338" s="22">
        <v>49</v>
      </c>
      <c r="F338" s="22">
        <v>50</v>
      </c>
      <c r="G338" s="22">
        <v>51</v>
      </c>
      <c r="H338" s="22">
        <v>52</v>
      </c>
      <c r="I338" s="22">
        <v>53</v>
      </c>
      <c r="J338" s="22">
        <v>54</v>
      </c>
      <c r="K338" s="22">
        <v>55</v>
      </c>
      <c r="L338" s="22">
        <v>56</v>
      </c>
      <c r="M338" s="22">
        <v>57</v>
      </c>
      <c r="N338" s="22">
        <v>58</v>
      </c>
      <c r="O338" s="22">
        <v>59</v>
      </c>
      <c r="P338" s="22">
        <v>60</v>
      </c>
      <c r="Q338" s="22">
        <v>61</v>
      </c>
      <c r="R338" s="22">
        <v>62</v>
      </c>
      <c r="S338" s="22">
        <v>63</v>
      </c>
      <c r="T338" s="22">
        <v>64</v>
      </c>
      <c r="U338" s="22">
        <v>65</v>
      </c>
      <c r="V338" s="22">
        <v>66</v>
      </c>
      <c r="W338" s="22">
        <v>67</v>
      </c>
      <c r="X338" s="22">
        <v>68</v>
      </c>
      <c r="Y338" s="22">
        <v>69</v>
      </c>
      <c r="Z338" s="22">
        <v>70</v>
      </c>
      <c r="AA338" s="22">
        <v>71</v>
      </c>
      <c r="AB338" s="22">
        <v>72</v>
      </c>
      <c r="AC338" s="22">
        <v>73</v>
      </c>
      <c r="AD338" s="22">
        <v>74</v>
      </c>
      <c r="AE338" s="22">
        <v>75</v>
      </c>
      <c r="AF338" s="22">
        <v>76</v>
      </c>
      <c r="AG338" s="22">
        <v>77</v>
      </c>
      <c r="AH338" s="22">
        <v>78</v>
      </c>
      <c r="AI338" s="22">
        <v>79</v>
      </c>
      <c r="AJ338" s="22">
        <v>80</v>
      </c>
      <c r="AK338" s="22">
        <v>81</v>
      </c>
      <c r="AL338" s="22">
        <v>82</v>
      </c>
      <c r="AM338" s="22">
        <v>83</v>
      </c>
      <c r="AN338" s="22">
        <v>84</v>
      </c>
      <c r="AO338" s="22">
        <v>85</v>
      </c>
      <c r="AP338" s="22">
        <v>86</v>
      </c>
      <c r="AQ338" s="22">
        <v>87</v>
      </c>
      <c r="AR338" s="22">
        <v>88</v>
      </c>
      <c r="AS338" s="22">
        <v>89</v>
      </c>
      <c r="AT338" s="22">
        <v>90</v>
      </c>
      <c r="AU338" s="22">
        <v>91</v>
      </c>
      <c r="AV338" s="22">
        <v>92</v>
      </c>
      <c r="AW338" s="22">
        <v>93</v>
      </c>
      <c r="AX338" s="22">
        <v>94</v>
      </c>
      <c r="AY338" s="22">
        <v>95</v>
      </c>
      <c r="AZ338" s="22">
        <v>96</v>
      </c>
      <c r="BA338" s="22">
        <v>97</v>
      </c>
      <c r="BB338" s="22">
        <v>98</v>
      </c>
      <c r="BC338" s="22">
        <v>99</v>
      </c>
      <c r="BD338" s="22">
        <v>100</v>
      </c>
    </row>
    <row r="339" spans="1:56" x14ac:dyDescent="0.2">
      <c r="A339" s="27">
        <v>0</v>
      </c>
      <c r="B339" s="27">
        <v>0</v>
      </c>
      <c r="C339" s="27">
        <v>0</v>
      </c>
      <c r="D339" s="27">
        <v>0</v>
      </c>
      <c r="E339" s="27">
        <v>0</v>
      </c>
      <c r="F339" s="27">
        <v>0</v>
      </c>
      <c r="G339" s="27">
        <v>0</v>
      </c>
      <c r="H339" s="27">
        <v>0</v>
      </c>
      <c r="I339" s="27">
        <v>0</v>
      </c>
      <c r="J339" s="27">
        <v>0</v>
      </c>
      <c r="K339" s="27">
        <v>4.4999999999999998E-2</v>
      </c>
      <c r="L339" s="27">
        <v>4.5999999999999999E-2</v>
      </c>
      <c r="M339" s="27">
        <v>4.7E-2</v>
      </c>
      <c r="N339" s="27">
        <v>4.8000000000000001E-2</v>
      </c>
      <c r="O339" s="27">
        <v>4.9000000000000002E-2</v>
      </c>
      <c r="P339" s="27">
        <v>0.05</v>
      </c>
      <c r="Q339" s="27">
        <v>5.0999999999999997E-2</v>
      </c>
      <c r="R339" s="27">
        <v>5.1999999999999998E-2</v>
      </c>
      <c r="S339" s="27">
        <v>5.2999999999999999E-2</v>
      </c>
      <c r="T339" s="27">
        <v>5.3999999999999999E-2</v>
      </c>
      <c r="U339" s="27">
        <v>5.5E-2</v>
      </c>
      <c r="V339" s="27">
        <v>5.6000000000000001E-2</v>
      </c>
      <c r="W339" s="27">
        <v>5.7000000000000002E-2</v>
      </c>
      <c r="X339" s="27">
        <v>5.8000000000000003E-2</v>
      </c>
      <c r="Y339" s="27">
        <v>5.8999999999999997E-2</v>
      </c>
      <c r="Z339" s="27">
        <v>0.06</v>
      </c>
      <c r="AA339" s="27">
        <v>6.0999999999999999E-2</v>
      </c>
      <c r="AB339" s="27">
        <v>6.2E-2</v>
      </c>
      <c r="AC339" s="27">
        <v>6.3E-2</v>
      </c>
      <c r="AD339" s="27">
        <v>6.4000000000000001E-2</v>
      </c>
      <c r="AE339" s="27">
        <v>6.5000000000000002E-2</v>
      </c>
      <c r="AF339" s="27">
        <v>6.5000000000000002E-2</v>
      </c>
      <c r="AG339" s="27">
        <v>6.5000000000000002E-2</v>
      </c>
      <c r="AH339" s="27">
        <v>6.5000000000000002E-2</v>
      </c>
      <c r="AI339" s="27">
        <v>6.5000000000000002E-2</v>
      </c>
      <c r="AJ339" s="27">
        <v>6.5000000000000002E-2</v>
      </c>
      <c r="AK339" s="27">
        <v>6.5000000000000002E-2</v>
      </c>
      <c r="AL339" s="27">
        <v>6.5000000000000002E-2</v>
      </c>
      <c r="AM339" s="27">
        <v>6.5000000000000002E-2</v>
      </c>
      <c r="AN339" s="27">
        <v>6.5000000000000002E-2</v>
      </c>
      <c r="AO339" s="27">
        <v>6.5000000000000002E-2</v>
      </c>
      <c r="AP339" s="27">
        <v>6.5000000000000002E-2</v>
      </c>
      <c r="AQ339" s="27">
        <v>6.5000000000000002E-2</v>
      </c>
      <c r="AR339" s="27">
        <v>6.5000000000000002E-2</v>
      </c>
      <c r="AS339" s="27">
        <v>6.5000000000000002E-2</v>
      </c>
      <c r="AT339" s="27">
        <v>6.5000000000000002E-2</v>
      </c>
      <c r="AU339" s="27">
        <v>6.5000000000000002E-2</v>
      </c>
      <c r="AV339" s="27">
        <v>6.5000000000000002E-2</v>
      </c>
      <c r="AW339" s="27">
        <v>6.5000000000000002E-2</v>
      </c>
      <c r="AX339" s="27">
        <v>6.5000000000000002E-2</v>
      </c>
      <c r="AY339" s="27">
        <v>6.5000000000000002E-2</v>
      </c>
      <c r="AZ339" s="27">
        <v>6.5000000000000002E-2</v>
      </c>
      <c r="BA339" s="27">
        <v>6.5000000000000002E-2</v>
      </c>
      <c r="BB339" s="27">
        <v>6.5000000000000002E-2</v>
      </c>
      <c r="BC339" s="27">
        <v>6.5000000000000002E-2</v>
      </c>
      <c r="BD339" s="27">
        <v>6.5000000000000002E-2</v>
      </c>
    </row>
    <row r="340" spans="1:56" s="28" customFormat="1" x14ac:dyDescent="0.2"/>
    <row r="341" spans="1:56" s="461" customFormat="1" x14ac:dyDescent="0.2">
      <c r="A341" s="461" t="s">
        <v>336</v>
      </c>
    </row>
    <row r="342" spans="1:56" x14ac:dyDescent="0.2">
      <c r="A342" s="22">
        <v>45</v>
      </c>
      <c r="B342" s="22">
        <v>46</v>
      </c>
      <c r="C342" s="22">
        <v>47</v>
      </c>
      <c r="D342" s="22">
        <v>48</v>
      </c>
      <c r="E342" s="22">
        <v>49</v>
      </c>
      <c r="F342" s="22">
        <v>50</v>
      </c>
      <c r="G342" s="22">
        <v>51</v>
      </c>
      <c r="H342" s="22">
        <v>52</v>
      </c>
      <c r="I342" s="22">
        <v>53</v>
      </c>
      <c r="J342" s="22">
        <v>54</v>
      </c>
      <c r="K342" s="22">
        <v>55</v>
      </c>
      <c r="L342" s="22">
        <v>56</v>
      </c>
      <c r="M342" s="22">
        <v>57</v>
      </c>
      <c r="N342" s="22">
        <v>58</v>
      </c>
      <c r="O342" s="22">
        <v>59</v>
      </c>
      <c r="P342" s="22">
        <v>60</v>
      </c>
      <c r="Q342" s="22">
        <v>61</v>
      </c>
      <c r="R342" s="22">
        <v>62</v>
      </c>
      <c r="S342" s="22">
        <v>63</v>
      </c>
      <c r="T342" s="22">
        <v>64</v>
      </c>
      <c r="U342" s="22">
        <v>65</v>
      </c>
      <c r="V342" s="22">
        <v>66</v>
      </c>
      <c r="W342" s="22">
        <v>67</v>
      </c>
      <c r="X342" s="22">
        <v>68</v>
      </c>
      <c r="Y342" s="22">
        <v>69</v>
      </c>
      <c r="Z342" s="22">
        <v>70</v>
      </c>
      <c r="AA342" s="22">
        <v>71</v>
      </c>
      <c r="AB342" s="22">
        <v>72</v>
      </c>
      <c r="AC342" s="22">
        <v>73</v>
      </c>
      <c r="AD342" s="22">
        <v>74</v>
      </c>
      <c r="AE342" s="22">
        <v>75</v>
      </c>
      <c r="AF342" s="22">
        <v>76</v>
      </c>
      <c r="AG342" s="22">
        <v>77</v>
      </c>
      <c r="AH342" s="22">
        <v>78</v>
      </c>
      <c r="AI342" s="22">
        <v>79</v>
      </c>
      <c r="AJ342" s="22">
        <v>80</v>
      </c>
      <c r="AK342" s="22">
        <v>81</v>
      </c>
      <c r="AL342" s="22">
        <v>82</v>
      </c>
      <c r="AM342" s="22">
        <v>83</v>
      </c>
      <c r="AN342" s="22">
        <v>84</v>
      </c>
      <c r="AO342" s="22">
        <v>85</v>
      </c>
      <c r="AP342" s="22">
        <v>86</v>
      </c>
      <c r="AQ342" s="22">
        <v>87</v>
      </c>
      <c r="AR342" s="22">
        <v>88</v>
      </c>
      <c r="AS342" s="22">
        <v>89</v>
      </c>
      <c r="AT342" s="22">
        <v>90</v>
      </c>
      <c r="AU342" s="22">
        <v>91</v>
      </c>
      <c r="AV342" s="22">
        <v>92</v>
      </c>
      <c r="AW342" s="22">
        <v>93</v>
      </c>
      <c r="AX342" s="22">
        <v>94</v>
      </c>
      <c r="AY342" s="22">
        <v>95</v>
      </c>
      <c r="AZ342" s="22">
        <v>96</v>
      </c>
      <c r="BA342" s="22">
        <v>97</v>
      </c>
      <c r="BB342" s="22">
        <v>98</v>
      </c>
      <c r="BC342" s="22">
        <v>99</v>
      </c>
      <c r="BD342" s="22">
        <v>100</v>
      </c>
    </row>
    <row r="343" spans="1:56" x14ac:dyDescent="0.2">
      <c r="A343" s="27">
        <v>0</v>
      </c>
      <c r="B343" s="27">
        <v>0</v>
      </c>
      <c r="C343" s="27">
        <v>0</v>
      </c>
      <c r="D343" s="27">
        <v>0</v>
      </c>
      <c r="E343" s="27">
        <v>0</v>
      </c>
      <c r="F343" s="27">
        <v>0</v>
      </c>
      <c r="G343" s="27">
        <v>0</v>
      </c>
      <c r="H343" s="27">
        <v>0</v>
      </c>
      <c r="I343" s="27">
        <v>0</v>
      </c>
      <c r="J343" s="27">
        <v>0</v>
      </c>
      <c r="K343" s="27">
        <v>0.06</v>
      </c>
      <c r="L343" s="27">
        <v>6.0999999999999999E-2</v>
      </c>
      <c r="M343" s="27">
        <v>6.2E-2</v>
      </c>
      <c r="N343" s="27">
        <v>6.3E-2</v>
      </c>
      <c r="O343" s="27">
        <v>6.4000000000000001E-2</v>
      </c>
      <c r="P343" s="27">
        <v>6.5000000000000002E-2</v>
      </c>
      <c r="Q343" s="27">
        <v>6.6000000000000003E-2</v>
      </c>
      <c r="R343" s="27">
        <v>6.7000000000000004E-2</v>
      </c>
      <c r="S343" s="27">
        <v>6.8000000000000005E-2</v>
      </c>
      <c r="T343" s="27">
        <v>6.9000000000000006E-2</v>
      </c>
      <c r="U343" s="27">
        <v>7.0000000000000007E-2</v>
      </c>
      <c r="V343" s="27">
        <v>7.0999999999999994E-2</v>
      </c>
      <c r="W343" s="27">
        <v>7.1999999999999995E-2</v>
      </c>
      <c r="X343" s="27">
        <v>7.2999999999999995E-2</v>
      </c>
      <c r="Y343" s="27">
        <v>7.3999999999999996E-2</v>
      </c>
      <c r="Z343" s="27">
        <v>7.4999999999999997E-2</v>
      </c>
      <c r="AA343" s="27">
        <v>7.4999999999999997E-2</v>
      </c>
      <c r="AB343" s="27">
        <v>7.4999999999999997E-2</v>
      </c>
      <c r="AC343" s="27">
        <v>7.4999999999999997E-2</v>
      </c>
      <c r="AD343" s="27">
        <v>7.4999999999999997E-2</v>
      </c>
      <c r="AE343" s="27">
        <v>7.4999999999999997E-2</v>
      </c>
      <c r="AF343" s="27">
        <v>7.4999999999999997E-2</v>
      </c>
      <c r="AG343" s="27">
        <v>7.4999999999999997E-2</v>
      </c>
      <c r="AH343" s="27">
        <v>7.4999999999999997E-2</v>
      </c>
      <c r="AI343" s="27">
        <v>7.4999999999999997E-2</v>
      </c>
      <c r="AJ343" s="27">
        <v>7.4999999999999997E-2</v>
      </c>
      <c r="AK343" s="27">
        <v>7.4999999999999997E-2</v>
      </c>
      <c r="AL343" s="27">
        <v>7.4999999999999997E-2</v>
      </c>
      <c r="AM343" s="27">
        <v>7.4999999999999997E-2</v>
      </c>
      <c r="AN343" s="27">
        <v>7.4999999999999997E-2</v>
      </c>
      <c r="AO343" s="27">
        <v>7.4999999999999997E-2</v>
      </c>
      <c r="AP343" s="27">
        <v>7.4999999999999997E-2</v>
      </c>
      <c r="AQ343" s="27">
        <v>7.4999999999999997E-2</v>
      </c>
      <c r="AR343" s="27">
        <v>7.4999999999999997E-2</v>
      </c>
      <c r="AS343" s="27">
        <v>7.4999999999999997E-2</v>
      </c>
      <c r="AT343" s="27">
        <v>7.4999999999999997E-2</v>
      </c>
      <c r="AU343" s="27">
        <v>7.4999999999999997E-2</v>
      </c>
      <c r="AV343" s="27">
        <v>7.4999999999999997E-2</v>
      </c>
      <c r="AW343" s="27">
        <v>7.4999999999999997E-2</v>
      </c>
      <c r="AX343" s="27">
        <v>7.4999999999999997E-2</v>
      </c>
      <c r="AY343" s="27">
        <v>7.4999999999999997E-2</v>
      </c>
      <c r="AZ343" s="27">
        <v>7.4999999999999997E-2</v>
      </c>
      <c r="BA343" s="27">
        <v>7.4999999999999997E-2</v>
      </c>
      <c r="BB343" s="27">
        <v>7.4999999999999997E-2</v>
      </c>
      <c r="BC343" s="27">
        <v>7.4999999999999997E-2</v>
      </c>
      <c r="BD343" s="27">
        <v>7.4999999999999997E-2</v>
      </c>
    </row>
    <row r="344" spans="1:56" s="28" customFormat="1" x14ac:dyDescent="0.2"/>
    <row r="345" spans="1:56" s="461" customFormat="1" x14ac:dyDescent="0.2">
      <c r="A345" s="461" t="s">
        <v>506</v>
      </c>
    </row>
    <row r="346" spans="1:56" s="173" customFormat="1" x14ac:dyDescent="0.2">
      <c r="A346" s="254">
        <v>45</v>
      </c>
      <c r="B346" s="254">
        <v>46</v>
      </c>
      <c r="C346" s="254">
        <v>47</v>
      </c>
      <c r="D346" s="254">
        <v>48</v>
      </c>
      <c r="E346" s="254">
        <v>49</v>
      </c>
      <c r="F346" s="254">
        <v>50</v>
      </c>
      <c r="G346" s="254">
        <v>51</v>
      </c>
      <c r="H346" s="254">
        <v>52</v>
      </c>
      <c r="I346" s="254">
        <v>53</v>
      </c>
      <c r="J346" s="254">
        <v>54</v>
      </c>
      <c r="K346" s="254">
        <v>55</v>
      </c>
      <c r="L346" s="254">
        <v>56</v>
      </c>
      <c r="M346" s="254">
        <v>57</v>
      </c>
      <c r="N346" s="254">
        <v>58</v>
      </c>
      <c r="O346" s="254">
        <v>59</v>
      </c>
      <c r="P346" s="254">
        <v>60</v>
      </c>
      <c r="Q346" s="254">
        <v>61</v>
      </c>
      <c r="R346" s="254">
        <v>62</v>
      </c>
      <c r="S346" s="254">
        <v>63</v>
      </c>
      <c r="T346" s="254">
        <v>64</v>
      </c>
      <c r="U346" s="254">
        <v>65</v>
      </c>
      <c r="V346" s="254">
        <v>66</v>
      </c>
      <c r="W346" s="254">
        <v>67</v>
      </c>
      <c r="X346" s="254">
        <v>68</v>
      </c>
      <c r="Y346" s="254">
        <v>69</v>
      </c>
      <c r="Z346" s="254">
        <v>70</v>
      </c>
      <c r="AA346" s="254">
        <v>71</v>
      </c>
      <c r="AB346" s="254">
        <v>72</v>
      </c>
      <c r="AC346" s="254">
        <v>73</v>
      </c>
      <c r="AD346" s="254">
        <v>74</v>
      </c>
      <c r="AE346" s="254">
        <v>75</v>
      </c>
      <c r="AF346" s="254">
        <v>76</v>
      </c>
      <c r="AG346" s="254">
        <v>77</v>
      </c>
      <c r="AH346" s="254">
        <v>78</v>
      </c>
      <c r="AI346" s="254">
        <v>79</v>
      </c>
      <c r="AJ346" s="254">
        <v>80</v>
      </c>
      <c r="AK346" s="254">
        <v>81</v>
      </c>
      <c r="AL346" s="254">
        <v>82</v>
      </c>
      <c r="AM346" s="254">
        <v>83</v>
      </c>
      <c r="AN346" s="254">
        <v>84</v>
      </c>
      <c r="AO346" s="254">
        <v>85</v>
      </c>
      <c r="AP346" s="254">
        <v>86</v>
      </c>
      <c r="AQ346" s="254">
        <v>87</v>
      </c>
      <c r="AR346" s="254">
        <v>88</v>
      </c>
      <c r="AS346" s="254">
        <v>89</v>
      </c>
      <c r="AT346" s="254">
        <v>90</v>
      </c>
      <c r="AU346" s="254">
        <v>91</v>
      </c>
      <c r="AV346" s="254">
        <v>92</v>
      </c>
      <c r="AW346" s="254">
        <v>93</v>
      </c>
      <c r="AX346" s="254">
        <v>94</v>
      </c>
      <c r="AY346" s="254">
        <v>95</v>
      </c>
      <c r="AZ346" s="254">
        <v>96</v>
      </c>
      <c r="BA346" s="254">
        <v>97</v>
      </c>
      <c r="BB346" s="254">
        <v>98</v>
      </c>
      <c r="BC346" s="254">
        <v>99</v>
      </c>
      <c r="BD346" s="254">
        <v>100</v>
      </c>
    </row>
    <row r="347" spans="1:56" s="46" customFormat="1" x14ac:dyDescent="0.2">
      <c r="A347" s="255">
        <v>0</v>
      </c>
      <c r="B347" s="255">
        <v>0</v>
      </c>
      <c r="C347" s="255">
        <v>0</v>
      </c>
      <c r="D347" s="255">
        <v>0</v>
      </c>
      <c r="E347" s="255">
        <v>0</v>
      </c>
      <c r="F347" s="255">
        <v>0</v>
      </c>
      <c r="G347" s="255">
        <v>0</v>
      </c>
      <c r="H347" s="255">
        <v>0</v>
      </c>
      <c r="I347" s="255">
        <v>0</v>
      </c>
      <c r="J347" s="255">
        <v>0</v>
      </c>
      <c r="K347" s="250">
        <v>4.4000000000000004E-2</v>
      </c>
      <c r="L347" s="250">
        <v>4.4500000000000005E-2</v>
      </c>
      <c r="M347" s="250">
        <v>4.4999999999999998E-2</v>
      </c>
      <c r="N347" s="250">
        <v>4.5499999999999999E-2</v>
      </c>
      <c r="O347" s="250">
        <v>4.5999999999999999E-2</v>
      </c>
      <c r="P347" s="250">
        <v>4.65E-2</v>
      </c>
      <c r="Q347" s="250">
        <v>4.8500000000000001E-2</v>
      </c>
      <c r="R347" s="250">
        <v>5.0500000000000003E-2</v>
      </c>
      <c r="S347" s="250">
        <v>5.2500000000000005E-2</v>
      </c>
      <c r="T347" s="250">
        <v>5.45E-2</v>
      </c>
      <c r="U347" s="250">
        <v>5.6500000000000002E-2</v>
      </c>
      <c r="V347" s="250">
        <v>5.8000000000000003E-2</v>
      </c>
      <c r="W347" s="250">
        <v>5.9500000000000004E-2</v>
      </c>
      <c r="X347" s="250">
        <v>6.0999999999999999E-2</v>
      </c>
      <c r="Y347" s="250">
        <v>6.25E-2</v>
      </c>
      <c r="Z347" s="250">
        <v>6.4000000000000001E-2</v>
      </c>
      <c r="AA347" s="250">
        <v>6.5000000000000002E-2</v>
      </c>
      <c r="AB347" s="250">
        <v>6.6000000000000003E-2</v>
      </c>
      <c r="AC347" s="250">
        <v>6.7000000000000004E-2</v>
      </c>
      <c r="AD347" s="250">
        <v>6.8000000000000005E-2</v>
      </c>
      <c r="AE347" s="250">
        <v>6.9000000000000006E-2</v>
      </c>
      <c r="AF347" s="250">
        <v>7.0000000000000007E-2</v>
      </c>
      <c r="AG347" s="250">
        <v>7.1000000000000008E-2</v>
      </c>
      <c r="AH347" s="250">
        <v>7.2000000000000008E-2</v>
      </c>
      <c r="AI347" s="250">
        <v>7.2999999999999995E-2</v>
      </c>
      <c r="AJ347" s="250">
        <v>7.3999999999999996E-2</v>
      </c>
      <c r="AK347" s="250">
        <v>7.4999999999999997E-2</v>
      </c>
      <c r="AL347" s="250">
        <v>7.5999999999999998E-2</v>
      </c>
      <c r="AM347" s="250">
        <v>7.6999999999999999E-2</v>
      </c>
      <c r="AN347" s="250">
        <v>7.8E-2</v>
      </c>
      <c r="AO347" s="250">
        <v>7.9000000000000001E-2</v>
      </c>
      <c r="AP347" s="250">
        <v>0.08</v>
      </c>
      <c r="AQ347" s="250">
        <v>0.08</v>
      </c>
      <c r="AR347" s="250">
        <v>0.08</v>
      </c>
      <c r="AS347" s="250">
        <v>0.08</v>
      </c>
      <c r="AT347" s="250">
        <v>0.08</v>
      </c>
      <c r="AU347" s="250">
        <v>0.08</v>
      </c>
      <c r="AV347" s="250">
        <v>0.08</v>
      </c>
      <c r="AW347" s="250">
        <v>0.08</v>
      </c>
      <c r="AX347" s="250">
        <v>0.08</v>
      </c>
      <c r="AY347" s="250">
        <v>0.08</v>
      </c>
      <c r="AZ347" s="250">
        <v>0.08</v>
      </c>
      <c r="BA347" s="250">
        <v>0.08</v>
      </c>
      <c r="BB347" s="250">
        <v>0.08</v>
      </c>
      <c r="BC347" s="250">
        <v>0.08</v>
      </c>
      <c r="BD347" s="250">
        <v>0.08</v>
      </c>
    </row>
    <row r="348" spans="1:56" s="155" customFormat="1" x14ac:dyDescent="0.2">
      <c r="A348" s="406"/>
      <c r="B348" s="406"/>
      <c r="C348" s="406"/>
      <c r="D348" s="406"/>
      <c r="E348" s="406"/>
      <c r="F348" s="406"/>
      <c r="G348" s="406"/>
      <c r="H348" s="406"/>
      <c r="I348" s="406"/>
      <c r="J348" s="406"/>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c r="AK348" s="84"/>
      <c r="AL348" s="84"/>
      <c r="AM348" s="84"/>
      <c r="AN348" s="84"/>
      <c r="AO348" s="84"/>
      <c r="AP348" s="84"/>
      <c r="AQ348" s="84"/>
      <c r="AR348" s="84"/>
      <c r="AS348" s="84"/>
      <c r="AT348" s="84"/>
      <c r="AU348" s="84"/>
      <c r="AV348" s="84"/>
      <c r="AW348" s="84"/>
      <c r="AX348" s="84"/>
      <c r="AY348" s="84"/>
      <c r="AZ348" s="84"/>
      <c r="BA348" s="84"/>
      <c r="BB348" s="84"/>
      <c r="BC348" s="84"/>
      <c r="BD348" s="84"/>
    </row>
    <row r="349" spans="1:56" s="461" customFormat="1" x14ac:dyDescent="0.2">
      <c r="A349" s="461" t="s">
        <v>506</v>
      </c>
    </row>
    <row r="350" spans="1:56" s="173" customFormat="1" x14ac:dyDescent="0.2">
      <c r="A350" s="254">
        <v>45</v>
      </c>
      <c r="B350" s="254">
        <v>46</v>
      </c>
      <c r="C350" s="254">
        <v>47</v>
      </c>
      <c r="D350" s="254">
        <v>48</v>
      </c>
      <c r="E350" s="254">
        <v>49</v>
      </c>
      <c r="F350" s="254">
        <v>50</v>
      </c>
      <c r="G350" s="254">
        <v>51</v>
      </c>
      <c r="H350" s="254">
        <v>52</v>
      </c>
      <c r="I350" s="254">
        <v>53</v>
      </c>
      <c r="J350" s="254">
        <v>54</v>
      </c>
      <c r="K350" s="254">
        <v>55</v>
      </c>
      <c r="L350" s="254">
        <v>56</v>
      </c>
      <c r="M350" s="254">
        <v>57</v>
      </c>
      <c r="N350" s="254">
        <v>58</v>
      </c>
      <c r="O350" s="254">
        <v>59</v>
      </c>
      <c r="P350" s="254">
        <v>60</v>
      </c>
      <c r="Q350" s="254">
        <v>61</v>
      </c>
      <c r="R350" s="254">
        <v>62</v>
      </c>
      <c r="S350" s="254">
        <v>63</v>
      </c>
      <c r="T350" s="254">
        <v>64</v>
      </c>
      <c r="U350" s="254">
        <v>65</v>
      </c>
      <c r="V350" s="254">
        <v>66</v>
      </c>
      <c r="W350" s="254">
        <v>67</v>
      </c>
      <c r="X350" s="254">
        <v>68</v>
      </c>
      <c r="Y350" s="254">
        <v>69</v>
      </c>
      <c r="Z350" s="254">
        <v>70</v>
      </c>
      <c r="AA350" s="254">
        <v>71</v>
      </c>
      <c r="AB350" s="254">
        <v>72</v>
      </c>
      <c r="AC350" s="254">
        <v>73</v>
      </c>
      <c r="AD350" s="254">
        <v>74</v>
      </c>
      <c r="AE350" s="254">
        <v>75</v>
      </c>
      <c r="AF350" s="254">
        <v>76</v>
      </c>
      <c r="AG350" s="254">
        <v>77</v>
      </c>
      <c r="AH350" s="254">
        <v>78</v>
      </c>
      <c r="AI350" s="254">
        <v>79</v>
      </c>
      <c r="AJ350" s="254">
        <v>80</v>
      </c>
      <c r="AK350" s="254">
        <v>81</v>
      </c>
      <c r="AL350" s="254">
        <v>82</v>
      </c>
      <c r="AM350" s="254">
        <v>83</v>
      </c>
      <c r="AN350" s="254">
        <v>84</v>
      </c>
      <c r="AO350" s="254">
        <v>85</v>
      </c>
      <c r="AP350" s="254">
        <v>86</v>
      </c>
      <c r="AQ350" s="254">
        <v>87</v>
      </c>
      <c r="AR350" s="254">
        <v>88</v>
      </c>
      <c r="AS350" s="254">
        <v>89</v>
      </c>
      <c r="AT350" s="254">
        <v>90</v>
      </c>
      <c r="AU350" s="254">
        <v>91</v>
      </c>
      <c r="AV350" s="254">
        <v>92</v>
      </c>
      <c r="AW350" s="254">
        <v>93</v>
      </c>
      <c r="AX350" s="254">
        <v>94</v>
      </c>
      <c r="AY350" s="254">
        <v>95</v>
      </c>
      <c r="AZ350" s="254">
        <v>96</v>
      </c>
      <c r="BA350" s="254">
        <v>97</v>
      </c>
      <c r="BB350" s="254">
        <v>98</v>
      </c>
      <c r="BC350" s="254">
        <v>99</v>
      </c>
      <c r="BD350" s="254">
        <v>100</v>
      </c>
    </row>
    <row r="351" spans="1:56" s="46" customFormat="1" x14ac:dyDescent="0.2">
      <c r="A351" s="255">
        <v>0</v>
      </c>
      <c r="B351" s="255">
        <v>0</v>
      </c>
      <c r="C351" s="255">
        <v>0</v>
      </c>
      <c r="D351" s="255">
        <v>0</v>
      </c>
      <c r="E351" s="255">
        <v>0</v>
      </c>
      <c r="F351" s="255">
        <v>0</v>
      </c>
      <c r="G351" s="255">
        <v>0</v>
      </c>
      <c r="H351" s="255">
        <v>0</v>
      </c>
      <c r="I351" s="255">
        <v>0</v>
      </c>
      <c r="J351" s="255">
        <v>0</v>
      </c>
      <c r="K351" s="250">
        <v>4.5000000000000005E-2</v>
      </c>
      <c r="L351" s="250">
        <v>4.6000000000000006E-2</v>
      </c>
      <c r="M351" s="250">
        <v>4.65E-2</v>
      </c>
      <c r="N351" s="250">
        <v>4.7500000000000001E-2</v>
      </c>
      <c r="O351" s="250">
        <v>4.8000000000000001E-2</v>
      </c>
      <c r="P351" s="250">
        <v>4.9000000000000002E-2</v>
      </c>
      <c r="Q351" s="250">
        <v>5.1500000000000004E-2</v>
      </c>
      <c r="R351" s="250">
        <v>5.4000000000000006E-2</v>
      </c>
      <c r="S351" s="250">
        <v>5.7000000000000002E-2</v>
      </c>
      <c r="T351" s="250">
        <v>5.9499999999999997E-2</v>
      </c>
      <c r="U351" s="250">
        <v>6.3500000000000001E-2</v>
      </c>
      <c r="V351" s="250">
        <v>6.7000000000000004E-2</v>
      </c>
      <c r="W351" s="250">
        <v>7.1000000000000008E-2</v>
      </c>
      <c r="X351" s="250">
        <v>7.5999999999999998E-2</v>
      </c>
      <c r="Y351" s="250">
        <v>8.3000000000000004E-2</v>
      </c>
      <c r="Z351" s="250">
        <v>9.0499999999999997E-2</v>
      </c>
      <c r="AA351" s="405" t="s">
        <v>26</v>
      </c>
      <c r="AB351" s="405" t="s">
        <v>26</v>
      </c>
      <c r="AC351" s="405" t="s">
        <v>26</v>
      </c>
      <c r="AD351" s="405" t="s">
        <v>26</v>
      </c>
      <c r="AE351" s="405" t="s">
        <v>26</v>
      </c>
      <c r="AF351" s="405" t="s">
        <v>26</v>
      </c>
      <c r="AG351" s="405" t="s">
        <v>26</v>
      </c>
      <c r="AH351" s="405" t="s">
        <v>26</v>
      </c>
      <c r="AI351" s="405" t="s">
        <v>26</v>
      </c>
      <c r="AJ351" s="405" t="s">
        <v>26</v>
      </c>
      <c r="AK351" s="405" t="s">
        <v>26</v>
      </c>
      <c r="AL351" s="405" t="s">
        <v>26</v>
      </c>
      <c r="AM351" s="405" t="s">
        <v>26</v>
      </c>
      <c r="AN351" s="405" t="s">
        <v>26</v>
      </c>
      <c r="AO351" s="405" t="s">
        <v>26</v>
      </c>
      <c r="AP351" s="405" t="s">
        <v>26</v>
      </c>
      <c r="AQ351" s="405" t="s">
        <v>26</v>
      </c>
      <c r="AR351" s="405" t="s">
        <v>26</v>
      </c>
      <c r="AS351" s="405" t="s">
        <v>26</v>
      </c>
      <c r="AT351" s="405" t="s">
        <v>26</v>
      </c>
      <c r="AU351" s="405" t="s">
        <v>26</v>
      </c>
      <c r="AV351" s="405" t="s">
        <v>26</v>
      </c>
      <c r="AW351" s="405" t="s">
        <v>26</v>
      </c>
      <c r="AX351" s="405" t="s">
        <v>26</v>
      </c>
      <c r="AY351" s="405" t="s">
        <v>26</v>
      </c>
      <c r="AZ351" s="405" t="s">
        <v>26</v>
      </c>
      <c r="BA351" s="405" t="s">
        <v>26</v>
      </c>
      <c r="BB351" s="405" t="s">
        <v>26</v>
      </c>
      <c r="BC351" s="405" t="s">
        <v>26</v>
      </c>
      <c r="BD351" s="405" t="s">
        <v>26</v>
      </c>
    </row>
    <row r="352" spans="1:56" s="173" customFormat="1" x14ac:dyDescent="0.2">
      <c r="A352" s="254">
        <v>45</v>
      </c>
      <c r="B352" s="254">
        <v>46</v>
      </c>
      <c r="C352" s="254">
        <v>47</v>
      </c>
      <c r="D352" s="254">
        <v>48</v>
      </c>
      <c r="E352" s="254">
        <v>49</v>
      </c>
      <c r="F352" s="254">
        <v>50</v>
      </c>
      <c r="G352" s="254">
        <v>51</v>
      </c>
      <c r="H352" s="254">
        <v>52</v>
      </c>
      <c r="I352" s="254">
        <v>53</v>
      </c>
      <c r="J352" s="254">
        <v>54</v>
      </c>
      <c r="K352" s="254">
        <v>55</v>
      </c>
      <c r="L352" s="254">
        <v>56</v>
      </c>
      <c r="M352" s="254">
        <v>57</v>
      </c>
      <c r="N352" s="254">
        <v>58</v>
      </c>
      <c r="O352" s="254">
        <v>59</v>
      </c>
      <c r="P352" s="254">
        <v>60</v>
      </c>
      <c r="Q352" s="254">
        <v>61</v>
      </c>
      <c r="R352" s="254">
        <v>62</v>
      </c>
      <c r="S352" s="254">
        <v>63</v>
      </c>
      <c r="T352" s="254">
        <v>64</v>
      </c>
      <c r="U352" s="254">
        <v>65</v>
      </c>
      <c r="V352" s="254">
        <v>66</v>
      </c>
      <c r="W352" s="254">
        <v>67</v>
      </c>
      <c r="X352" s="254">
        <v>68</v>
      </c>
      <c r="Y352" s="254">
        <v>69</v>
      </c>
      <c r="Z352" s="254">
        <v>70</v>
      </c>
      <c r="AA352" s="254">
        <v>71</v>
      </c>
      <c r="AB352" s="254">
        <v>72</v>
      </c>
      <c r="AC352" s="254">
        <v>73</v>
      </c>
      <c r="AD352" s="254">
        <v>74</v>
      </c>
      <c r="AE352" s="254">
        <v>75</v>
      </c>
      <c r="AF352" s="254">
        <v>76</v>
      </c>
      <c r="AG352" s="254">
        <v>77</v>
      </c>
      <c r="AH352" s="254">
        <v>78</v>
      </c>
      <c r="AI352" s="254">
        <v>79</v>
      </c>
      <c r="AJ352" s="254">
        <v>80</v>
      </c>
      <c r="AK352" s="254">
        <v>81</v>
      </c>
      <c r="AL352" s="254">
        <v>82</v>
      </c>
      <c r="AM352" s="254">
        <v>83</v>
      </c>
      <c r="AN352" s="254">
        <v>84</v>
      </c>
      <c r="AO352" s="254">
        <v>85</v>
      </c>
      <c r="AP352" s="254">
        <v>86</v>
      </c>
      <c r="AQ352" s="254">
        <v>87</v>
      </c>
      <c r="AR352" s="254">
        <v>88</v>
      </c>
      <c r="AS352" s="254">
        <v>89</v>
      </c>
      <c r="AT352" s="254">
        <v>90</v>
      </c>
      <c r="AU352" s="254">
        <v>91</v>
      </c>
      <c r="AV352" s="254">
        <v>92</v>
      </c>
      <c r="AW352" s="254">
        <v>93</v>
      </c>
      <c r="AX352" s="254">
        <v>94</v>
      </c>
      <c r="AY352" s="254">
        <v>95</v>
      </c>
      <c r="AZ352" s="254">
        <v>96</v>
      </c>
      <c r="BA352" s="254">
        <v>97</v>
      </c>
      <c r="BB352" s="254">
        <v>98</v>
      </c>
      <c r="BC352" s="254">
        <v>99</v>
      </c>
      <c r="BD352" s="254">
        <v>100</v>
      </c>
    </row>
    <row r="353" spans="1:56" s="46" customFormat="1" x14ac:dyDescent="0.2">
      <c r="A353" s="255"/>
      <c r="B353" s="255"/>
      <c r="C353" s="255"/>
      <c r="D353" s="255"/>
      <c r="E353" s="255"/>
      <c r="F353" s="255"/>
      <c r="G353" s="255"/>
      <c r="H353" s="255"/>
      <c r="I353" s="255"/>
      <c r="J353" s="255"/>
      <c r="K353" s="250">
        <v>1E-3</v>
      </c>
      <c r="L353" s="250">
        <v>1.5E-3</v>
      </c>
      <c r="M353" s="250">
        <v>1.5E-3</v>
      </c>
      <c r="N353" s="250">
        <v>2E-3</v>
      </c>
      <c r="O353" s="250">
        <v>2E-3</v>
      </c>
      <c r="P353" s="250">
        <v>2.5000000000000001E-3</v>
      </c>
      <c r="Q353" s="250">
        <v>3.0000000000000001E-3</v>
      </c>
      <c r="R353" s="250">
        <v>3.5000000000000001E-3</v>
      </c>
      <c r="S353" s="250">
        <v>4.4999999999999997E-3</v>
      </c>
      <c r="T353" s="250">
        <v>5.0000000000000001E-3</v>
      </c>
      <c r="U353" s="250">
        <v>7.0000000000000001E-3</v>
      </c>
      <c r="V353" s="250">
        <v>8.9999999999999993E-3</v>
      </c>
      <c r="W353" s="250">
        <v>1.15E-2</v>
      </c>
      <c r="X353" s="250">
        <v>1.4999999999999999E-2</v>
      </c>
      <c r="Y353" s="250">
        <v>2.0500000000000001E-2</v>
      </c>
      <c r="Z353" s="250">
        <v>2.6499999999999999E-2</v>
      </c>
      <c r="AA353" s="250">
        <v>2.6499999999999999E-2</v>
      </c>
      <c r="AB353" s="250">
        <v>2.6499999999999999E-2</v>
      </c>
      <c r="AC353" s="250">
        <v>6.7000000000000004E-2</v>
      </c>
      <c r="AD353" s="250">
        <v>6.8000000000000005E-2</v>
      </c>
      <c r="AE353" s="250">
        <v>6.9000000000000006E-2</v>
      </c>
      <c r="AF353" s="250">
        <v>7.0000000000000007E-2</v>
      </c>
      <c r="AG353" s="250">
        <v>7.1000000000000008E-2</v>
      </c>
      <c r="AH353" s="250">
        <v>7.2000000000000008E-2</v>
      </c>
      <c r="AI353" s="250">
        <v>7.2999999999999995E-2</v>
      </c>
      <c r="AJ353" s="250">
        <v>7.3999999999999996E-2</v>
      </c>
      <c r="AK353" s="250">
        <v>7.4999999999999997E-2</v>
      </c>
      <c r="AL353" s="250">
        <v>7.5999999999999998E-2</v>
      </c>
      <c r="AM353" s="250">
        <v>0.03</v>
      </c>
      <c r="AN353" s="250">
        <v>0.03</v>
      </c>
      <c r="AO353" s="250">
        <v>0.03</v>
      </c>
      <c r="AP353" s="250">
        <v>0.03</v>
      </c>
      <c r="AQ353" s="250">
        <v>0.03</v>
      </c>
      <c r="AR353" s="250">
        <v>0.03</v>
      </c>
      <c r="AS353" s="250">
        <v>0.03</v>
      </c>
      <c r="AT353" s="250">
        <v>0.03</v>
      </c>
      <c r="AU353" s="250">
        <v>0.03</v>
      </c>
      <c r="AV353" s="250">
        <v>0.03</v>
      </c>
      <c r="AW353" s="250">
        <v>0.03</v>
      </c>
      <c r="AX353" s="250">
        <v>0.03</v>
      </c>
      <c r="AY353" s="250">
        <v>0.03</v>
      </c>
      <c r="AZ353" s="250">
        <v>0.03</v>
      </c>
      <c r="BA353" s="250">
        <v>0.03</v>
      </c>
      <c r="BB353" s="250">
        <v>0.03</v>
      </c>
      <c r="BC353" s="250">
        <v>0.03</v>
      </c>
      <c r="BD353" s="250">
        <v>0.03</v>
      </c>
    </row>
    <row r="354" spans="1:56" s="28" customFormat="1" x14ac:dyDescent="0.2">
      <c r="A354" s="31"/>
      <c r="B354" s="31"/>
      <c r="C354" s="31"/>
      <c r="D354" s="31"/>
      <c r="E354" s="31"/>
      <c r="F354" s="31"/>
      <c r="G354" s="31"/>
      <c r="H354" s="31"/>
      <c r="I354" s="31"/>
      <c r="J354" s="31"/>
      <c r="K354" s="29"/>
      <c r="L354" s="29"/>
      <c r="M354" s="29"/>
      <c r="N354" s="29"/>
      <c r="O354" s="29"/>
      <c r="P354" s="29"/>
      <c r="Q354" s="29"/>
      <c r="R354" s="29"/>
      <c r="S354" s="29"/>
      <c r="T354" s="29"/>
      <c r="U354" s="29"/>
      <c r="V354" s="29"/>
      <c r="W354" s="29"/>
      <c r="X354" s="29"/>
      <c r="Y354" s="29"/>
      <c r="Z354" s="29"/>
      <c r="AA354" s="250">
        <v>9.1499999999999998E-2</v>
      </c>
      <c r="AB354" s="250">
        <v>9.2499999999999999E-2</v>
      </c>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c r="AY354" s="29"/>
      <c r="AZ354" s="29"/>
      <c r="BA354" s="29"/>
      <c r="BB354" s="29"/>
      <c r="BC354" s="29"/>
      <c r="BD354" s="29"/>
    </row>
    <row r="355" spans="1:56" s="461" customFormat="1" x14ac:dyDescent="0.2">
      <c r="A355" s="461" t="s">
        <v>278</v>
      </c>
    </row>
    <row r="356" spans="1:56" s="173" customFormat="1" x14ac:dyDescent="0.2">
      <c r="A356" s="170">
        <v>45</v>
      </c>
      <c r="B356" s="170">
        <v>46</v>
      </c>
      <c r="C356" s="170">
        <v>47</v>
      </c>
      <c r="D356" s="170">
        <v>48</v>
      </c>
      <c r="E356" s="170">
        <v>49</v>
      </c>
      <c r="F356" s="170">
        <v>50</v>
      </c>
      <c r="G356" s="170">
        <v>51</v>
      </c>
      <c r="H356" s="170">
        <v>52</v>
      </c>
      <c r="I356" s="170">
        <v>53</v>
      </c>
      <c r="J356" s="170">
        <v>54</v>
      </c>
      <c r="K356" s="170">
        <v>55</v>
      </c>
      <c r="L356" s="170">
        <v>56</v>
      </c>
      <c r="M356" s="170">
        <v>57</v>
      </c>
      <c r="N356" s="170">
        <v>58</v>
      </c>
      <c r="O356" s="170">
        <v>59</v>
      </c>
      <c r="P356" s="170">
        <v>60</v>
      </c>
      <c r="Q356" s="170">
        <v>61</v>
      </c>
      <c r="R356" s="170">
        <v>62</v>
      </c>
      <c r="S356" s="170">
        <v>63</v>
      </c>
      <c r="T356" s="170">
        <v>64</v>
      </c>
      <c r="U356" s="170">
        <v>65</v>
      </c>
      <c r="V356" s="170">
        <v>66</v>
      </c>
      <c r="W356" s="170">
        <v>67</v>
      </c>
      <c r="X356" s="170">
        <v>68</v>
      </c>
      <c r="Y356" s="170">
        <v>69</v>
      </c>
      <c r="Z356" s="170">
        <v>70</v>
      </c>
      <c r="AA356" s="170">
        <v>71</v>
      </c>
      <c r="AB356" s="170">
        <v>72</v>
      </c>
      <c r="AC356" s="170">
        <v>73</v>
      </c>
      <c r="AD356" s="170">
        <v>74</v>
      </c>
      <c r="AE356" s="170">
        <v>75</v>
      </c>
      <c r="AF356" s="170">
        <v>76</v>
      </c>
      <c r="AG356" s="170">
        <v>77</v>
      </c>
      <c r="AH356" s="170">
        <v>78</v>
      </c>
      <c r="AI356" s="170">
        <v>79</v>
      </c>
      <c r="AJ356" s="170">
        <v>80</v>
      </c>
      <c r="AK356" s="170">
        <v>81</v>
      </c>
      <c r="AL356" s="170">
        <v>82</v>
      </c>
      <c r="AM356" s="170">
        <v>83</v>
      </c>
      <c r="AN356" s="170">
        <v>84</v>
      </c>
      <c r="AO356" s="170">
        <v>85</v>
      </c>
      <c r="AP356" s="170">
        <v>86</v>
      </c>
      <c r="AQ356" s="170">
        <v>87</v>
      </c>
      <c r="AR356" s="170">
        <v>88</v>
      </c>
      <c r="AS356" s="170">
        <v>89</v>
      </c>
      <c r="AT356" s="170">
        <v>90</v>
      </c>
      <c r="AU356" s="170">
        <v>91</v>
      </c>
      <c r="AV356" s="170">
        <v>92</v>
      </c>
      <c r="AW356" s="170">
        <v>93</v>
      </c>
      <c r="AX356" s="170">
        <v>94</v>
      </c>
      <c r="AY356" s="170">
        <v>95</v>
      </c>
      <c r="AZ356" s="170">
        <v>96</v>
      </c>
      <c r="BA356" s="170">
        <v>97</v>
      </c>
      <c r="BB356" s="170">
        <v>98</v>
      </c>
      <c r="BC356" s="170">
        <v>99</v>
      </c>
      <c r="BD356" s="170">
        <v>100</v>
      </c>
    </row>
    <row r="357" spans="1:56" x14ac:dyDescent="0.2">
      <c r="A357" s="27">
        <v>0</v>
      </c>
      <c r="B357" s="27">
        <v>0</v>
      </c>
      <c r="C357" s="27">
        <v>0</v>
      </c>
      <c r="D357" s="27">
        <v>0</v>
      </c>
      <c r="E357" s="27">
        <v>0</v>
      </c>
      <c r="F357" s="27">
        <v>0</v>
      </c>
      <c r="G357" s="27">
        <v>0</v>
      </c>
      <c r="H357" s="27">
        <v>0</v>
      </c>
      <c r="I357" s="27">
        <v>0</v>
      </c>
      <c r="J357" s="27">
        <v>0</v>
      </c>
      <c r="K357" s="27">
        <v>0</v>
      </c>
      <c r="L357" s="27">
        <v>0</v>
      </c>
      <c r="M357" s="27">
        <v>0</v>
      </c>
      <c r="N357" s="27">
        <v>0</v>
      </c>
      <c r="O357" s="27">
        <v>4.4999999999999998E-2</v>
      </c>
      <c r="P357" s="27">
        <v>4.4999999999999998E-2</v>
      </c>
      <c r="Q357" s="27">
        <v>4.4999999999999998E-2</v>
      </c>
      <c r="R357" s="27">
        <v>4.4999999999999998E-2</v>
      </c>
      <c r="S357" s="27">
        <v>4.4999999999999998E-2</v>
      </c>
      <c r="T357" s="27">
        <v>4.4999999999999998E-2</v>
      </c>
      <c r="U357" s="27">
        <v>0.05</v>
      </c>
      <c r="V357" s="27">
        <v>0.05</v>
      </c>
      <c r="W357" s="27">
        <v>0.05</v>
      </c>
      <c r="X357" s="27">
        <v>0.05</v>
      </c>
      <c r="Y357" s="27">
        <v>0.05</v>
      </c>
      <c r="Z357" s="27">
        <v>5.5E-2</v>
      </c>
      <c r="AA357" s="27">
        <v>5.5E-2</v>
      </c>
      <c r="AB357" s="27">
        <v>5.5E-2</v>
      </c>
      <c r="AC357" s="27">
        <v>5.5E-2</v>
      </c>
      <c r="AD357" s="27">
        <v>5.5E-2</v>
      </c>
      <c r="AE357" s="27">
        <v>5.5E-2</v>
      </c>
      <c r="AF357" s="27">
        <v>5.5E-2</v>
      </c>
      <c r="AG357" s="27">
        <v>5.5E-2</v>
      </c>
      <c r="AH357" s="27">
        <v>5.5E-2</v>
      </c>
      <c r="AI357" s="27">
        <v>5.5E-2</v>
      </c>
      <c r="AJ357" s="27">
        <v>6.5000000000000002E-2</v>
      </c>
      <c r="AK357" s="27">
        <v>6.5000000000000002E-2</v>
      </c>
      <c r="AL357" s="27">
        <v>6.5000000000000002E-2</v>
      </c>
      <c r="AM357" s="27">
        <v>6.5000000000000002E-2</v>
      </c>
      <c r="AN357" s="27">
        <v>6.5000000000000002E-2</v>
      </c>
      <c r="AO357" s="27">
        <v>6.5000000000000002E-2</v>
      </c>
      <c r="AP357" s="27">
        <v>6.5000000000000002E-2</v>
      </c>
      <c r="AQ357" s="27">
        <v>6.5000000000000002E-2</v>
      </c>
      <c r="AR357" s="27">
        <v>6.5000000000000002E-2</v>
      </c>
      <c r="AS357" s="27">
        <v>6.5000000000000002E-2</v>
      </c>
      <c r="AT357" s="27">
        <v>6.5000000000000002E-2</v>
      </c>
      <c r="AU357" s="27">
        <v>6.5000000000000002E-2</v>
      </c>
      <c r="AV357" s="27">
        <v>6.5000000000000002E-2</v>
      </c>
      <c r="AW357" s="27">
        <v>6.5000000000000002E-2</v>
      </c>
      <c r="AX357" s="27">
        <v>6.5000000000000002E-2</v>
      </c>
      <c r="AY357" s="27">
        <v>6.5000000000000002E-2</v>
      </c>
      <c r="AZ357" s="27">
        <v>6.5000000000000002E-2</v>
      </c>
      <c r="BA357" s="27">
        <v>6.5000000000000002E-2</v>
      </c>
      <c r="BB357" s="27">
        <v>6.5000000000000002E-2</v>
      </c>
      <c r="BC357" s="27">
        <v>6.5000000000000002E-2</v>
      </c>
      <c r="BD357" s="27">
        <v>6.5000000000000002E-2</v>
      </c>
    </row>
    <row r="358" spans="1:56" s="28" customFormat="1" x14ac:dyDescent="0.2"/>
    <row r="359" spans="1:56" s="461" customFormat="1" x14ac:dyDescent="0.2">
      <c r="A359" s="461" t="s">
        <v>279</v>
      </c>
    </row>
    <row r="360" spans="1:56" s="173" customFormat="1" x14ac:dyDescent="0.2">
      <c r="A360" s="170">
        <v>45</v>
      </c>
      <c r="B360" s="170">
        <v>46</v>
      </c>
      <c r="C360" s="170">
        <v>47</v>
      </c>
      <c r="D360" s="170">
        <v>48</v>
      </c>
      <c r="E360" s="170">
        <v>49</v>
      </c>
      <c r="F360" s="170">
        <v>50</v>
      </c>
      <c r="G360" s="170">
        <v>51</v>
      </c>
      <c r="H360" s="170">
        <v>52</v>
      </c>
      <c r="I360" s="170">
        <v>53</v>
      </c>
      <c r="J360" s="170">
        <v>54</v>
      </c>
      <c r="K360" s="170">
        <v>55</v>
      </c>
      <c r="L360" s="170">
        <v>56</v>
      </c>
      <c r="M360" s="170">
        <v>57</v>
      </c>
      <c r="N360" s="170">
        <v>58</v>
      </c>
      <c r="O360" s="170">
        <v>59</v>
      </c>
      <c r="P360" s="170">
        <v>60</v>
      </c>
      <c r="Q360" s="170">
        <v>61</v>
      </c>
      <c r="R360" s="170">
        <v>62</v>
      </c>
      <c r="S360" s="170">
        <v>63</v>
      </c>
      <c r="T360" s="170">
        <v>64</v>
      </c>
      <c r="U360" s="170">
        <v>65</v>
      </c>
      <c r="V360" s="170">
        <v>66</v>
      </c>
      <c r="W360" s="170">
        <v>67</v>
      </c>
      <c r="X360" s="170">
        <v>68</v>
      </c>
      <c r="Y360" s="170">
        <v>69</v>
      </c>
      <c r="Z360" s="170">
        <v>70</v>
      </c>
      <c r="AA360" s="170">
        <v>71</v>
      </c>
      <c r="AB360" s="170">
        <v>72</v>
      </c>
      <c r="AC360" s="170">
        <v>73</v>
      </c>
      <c r="AD360" s="170">
        <v>74</v>
      </c>
      <c r="AE360" s="170">
        <v>75</v>
      </c>
      <c r="AF360" s="170">
        <v>76</v>
      </c>
      <c r="AG360" s="170">
        <v>77</v>
      </c>
      <c r="AH360" s="170">
        <v>78</v>
      </c>
      <c r="AI360" s="170">
        <v>79</v>
      </c>
      <c r="AJ360" s="170">
        <v>80</v>
      </c>
      <c r="AK360" s="170">
        <v>81</v>
      </c>
      <c r="AL360" s="170">
        <v>82</v>
      </c>
      <c r="AM360" s="170">
        <v>83</v>
      </c>
      <c r="AN360" s="170">
        <v>84</v>
      </c>
      <c r="AO360" s="170">
        <v>85</v>
      </c>
      <c r="AP360" s="170">
        <v>86</v>
      </c>
      <c r="AQ360" s="170">
        <v>87</v>
      </c>
      <c r="AR360" s="170">
        <v>88</v>
      </c>
      <c r="AS360" s="170">
        <v>89</v>
      </c>
      <c r="AT360" s="170">
        <v>90</v>
      </c>
      <c r="AU360" s="170">
        <v>91</v>
      </c>
      <c r="AV360" s="170">
        <v>92</v>
      </c>
      <c r="AW360" s="170">
        <v>93</v>
      </c>
      <c r="AX360" s="170">
        <v>94</v>
      </c>
      <c r="AY360" s="170">
        <v>95</v>
      </c>
      <c r="AZ360" s="170">
        <v>96</v>
      </c>
      <c r="BA360" s="170">
        <v>97</v>
      </c>
      <c r="BB360" s="170">
        <v>98</v>
      </c>
      <c r="BC360" s="170">
        <v>99</v>
      </c>
      <c r="BD360" s="170">
        <v>100</v>
      </c>
    </row>
    <row r="361" spans="1:56" x14ac:dyDescent="0.2">
      <c r="A361" s="27">
        <v>0</v>
      </c>
      <c r="B361" s="27">
        <v>0</v>
      </c>
      <c r="C361" s="27">
        <v>0</v>
      </c>
      <c r="D361" s="27">
        <v>0</v>
      </c>
      <c r="E361" s="27">
        <v>0</v>
      </c>
      <c r="F361" s="27">
        <v>0</v>
      </c>
      <c r="G361" s="27">
        <v>0</v>
      </c>
      <c r="H361" s="27">
        <v>0</v>
      </c>
      <c r="I361" s="27">
        <v>0</v>
      </c>
      <c r="J361" s="27">
        <v>0</v>
      </c>
      <c r="K361" s="27">
        <v>0</v>
      </c>
      <c r="L361" s="27">
        <v>0</v>
      </c>
      <c r="M361" s="27">
        <v>0</v>
      </c>
      <c r="N361" s="27">
        <v>0</v>
      </c>
      <c r="O361" s="27">
        <v>4.4999999999999998E-2</v>
      </c>
      <c r="P361" s="27">
        <v>4.4999999999999998E-2</v>
      </c>
      <c r="Q361" s="27">
        <v>4.4999999999999998E-2</v>
      </c>
      <c r="R361" s="27">
        <v>4.4999999999999998E-2</v>
      </c>
      <c r="S361" s="27">
        <v>4.4999999999999998E-2</v>
      </c>
      <c r="T361" s="27">
        <v>4.4999999999999998E-2</v>
      </c>
      <c r="U361" s="27">
        <v>0.05</v>
      </c>
      <c r="V361" s="27">
        <v>0.05</v>
      </c>
      <c r="W361" s="27">
        <v>0.05</v>
      </c>
      <c r="X361" s="27">
        <v>0.05</v>
      </c>
      <c r="Y361" s="27">
        <v>0.05</v>
      </c>
      <c r="Z361" s="27">
        <v>5.5E-2</v>
      </c>
      <c r="AA361" s="27">
        <v>5.5E-2</v>
      </c>
      <c r="AB361" s="27">
        <v>5.5E-2</v>
      </c>
      <c r="AC361" s="27">
        <v>5.5E-2</v>
      </c>
      <c r="AD361" s="27">
        <v>5.5E-2</v>
      </c>
      <c r="AE361" s="27">
        <v>5.5E-2</v>
      </c>
      <c r="AF361" s="27">
        <v>5.5E-2</v>
      </c>
      <c r="AG361" s="27">
        <v>5.5E-2</v>
      </c>
      <c r="AH361" s="27">
        <v>5.5E-2</v>
      </c>
      <c r="AI361" s="27">
        <v>5.5E-2</v>
      </c>
      <c r="AJ361" s="27">
        <v>6.5000000000000002E-2</v>
      </c>
      <c r="AK361" s="27">
        <v>6.5000000000000002E-2</v>
      </c>
      <c r="AL361" s="27">
        <v>6.5000000000000002E-2</v>
      </c>
      <c r="AM361" s="27">
        <v>6.5000000000000002E-2</v>
      </c>
      <c r="AN361" s="27">
        <v>6.5000000000000002E-2</v>
      </c>
      <c r="AO361" s="27">
        <v>6.5000000000000002E-2</v>
      </c>
      <c r="AP361" s="27">
        <v>6.5000000000000002E-2</v>
      </c>
      <c r="AQ361" s="27">
        <v>6.5000000000000002E-2</v>
      </c>
      <c r="AR361" s="27">
        <v>6.5000000000000002E-2</v>
      </c>
      <c r="AS361" s="27">
        <v>6.5000000000000002E-2</v>
      </c>
      <c r="AT361" s="27">
        <v>6.5000000000000002E-2</v>
      </c>
      <c r="AU361" s="27">
        <v>6.5000000000000002E-2</v>
      </c>
      <c r="AV361" s="27">
        <v>6.5000000000000002E-2</v>
      </c>
      <c r="AW361" s="27">
        <v>6.5000000000000002E-2</v>
      </c>
      <c r="AX361" s="27">
        <v>6.5000000000000002E-2</v>
      </c>
      <c r="AY361" s="27">
        <v>6.5000000000000002E-2</v>
      </c>
      <c r="AZ361" s="27">
        <v>6.5000000000000002E-2</v>
      </c>
      <c r="BA361" s="27">
        <v>6.5000000000000002E-2</v>
      </c>
      <c r="BB361" s="27">
        <v>6.5000000000000002E-2</v>
      </c>
      <c r="BC361" s="27">
        <v>6.5000000000000002E-2</v>
      </c>
      <c r="BD361" s="27">
        <v>6.5000000000000002E-2</v>
      </c>
    </row>
    <row r="363" spans="1:56" s="21" customFormat="1" x14ac:dyDescent="0.2">
      <c r="A363" s="24" t="s">
        <v>338</v>
      </c>
    </row>
    <row r="364" spans="1:56" x14ac:dyDescent="0.2">
      <c r="A364" s="22">
        <v>45</v>
      </c>
      <c r="B364" s="22">
        <v>46</v>
      </c>
      <c r="C364" s="22">
        <v>47</v>
      </c>
      <c r="D364" s="22">
        <v>48</v>
      </c>
      <c r="E364" s="22">
        <v>49</v>
      </c>
      <c r="F364" s="22">
        <v>50</v>
      </c>
      <c r="G364" s="22">
        <v>51</v>
      </c>
      <c r="H364" s="22">
        <v>52</v>
      </c>
      <c r="I364" s="22">
        <v>53</v>
      </c>
      <c r="J364" s="22">
        <v>54</v>
      </c>
      <c r="K364" s="22">
        <v>55</v>
      </c>
      <c r="L364" s="22">
        <v>56</v>
      </c>
      <c r="M364" s="22">
        <v>57</v>
      </c>
      <c r="N364" s="22">
        <v>58</v>
      </c>
      <c r="O364" s="22">
        <v>59</v>
      </c>
      <c r="P364" s="22">
        <v>60</v>
      </c>
      <c r="Q364" s="22">
        <v>61</v>
      </c>
      <c r="R364" s="22">
        <v>62</v>
      </c>
      <c r="S364" s="22">
        <v>63</v>
      </c>
      <c r="T364" s="22">
        <v>64</v>
      </c>
      <c r="U364" s="22">
        <v>65</v>
      </c>
      <c r="V364" s="22">
        <v>66</v>
      </c>
      <c r="W364" s="22">
        <v>67</v>
      </c>
      <c r="X364" s="22">
        <v>68</v>
      </c>
      <c r="Y364" s="22">
        <v>69</v>
      </c>
      <c r="Z364" s="22">
        <v>70</v>
      </c>
      <c r="AA364" s="22">
        <v>71</v>
      </c>
      <c r="AB364" s="22">
        <v>72</v>
      </c>
      <c r="AC364" s="22">
        <v>73</v>
      </c>
      <c r="AD364" s="22">
        <v>74</v>
      </c>
      <c r="AE364" s="22">
        <v>75</v>
      </c>
      <c r="AF364" s="22">
        <v>76</v>
      </c>
      <c r="AG364" s="22">
        <v>77</v>
      </c>
      <c r="AH364" s="22">
        <v>78</v>
      </c>
      <c r="AI364" s="22">
        <v>79</v>
      </c>
      <c r="AJ364" s="22">
        <v>80</v>
      </c>
      <c r="AK364" s="22">
        <v>81</v>
      </c>
      <c r="AL364" s="22">
        <v>82</v>
      </c>
      <c r="AM364" s="22">
        <v>83</v>
      </c>
      <c r="AN364" s="22">
        <v>84</v>
      </c>
      <c r="AO364" s="22">
        <v>85</v>
      </c>
      <c r="AP364" s="22">
        <v>86</v>
      </c>
      <c r="AQ364" s="22">
        <v>87</v>
      </c>
      <c r="AR364" s="22">
        <v>88</v>
      </c>
      <c r="AS364" s="22">
        <v>89</v>
      </c>
      <c r="AT364" s="22">
        <v>90</v>
      </c>
      <c r="AU364" s="22">
        <v>91</v>
      </c>
      <c r="AV364" s="22">
        <v>92</v>
      </c>
      <c r="AW364" s="22">
        <v>93</v>
      </c>
      <c r="AX364" s="22">
        <v>94</v>
      </c>
      <c r="AY364" s="22">
        <v>95</v>
      </c>
      <c r="AZ364" s="22">
        <v>96</v>
      </c>
      <c r="BA364" s="22">
        <v>97</v>
      </c>
      <c r="BB364" s="22">
        <v>98</v>
      </c>
      <c r="BC364" s="22">
        <v>99</v>
      </c>
      <c r="BD364" s="22">
        <v>100</v>
      </c>
    </row>
    <row r="365" spans="1:56" x14ac:dyDescent="0.2">
      <c r="A365" s="206">
        <v>3.15E-2</v>
      </c>
      <c r="B365" s="206">
        <v>3.15E-2</v>
      </c>
      <c r="C365" s="206">
        <v>3.15E-2</v>
      </c>
      <c r="D365" s="206">
        <v>3.15E-2</v>
      </c>
      <c r="E365" s="206">
        <v>3.15E-2</v>
      </c>
      <c r="F365" s="206">
        <v>3.15E-2</v>
      </c>
      <c r="G365" s="206">
        <v>3.15E-2</v>
      </c>
      <c r="H365" s="206">
        <v>3.15E-2</v>
      </c>
      <c r="I365" s="206">
        <v>3.15E-2</v>
      </c>
      <c r="J365" s="206">
        <v>3.15E-2</v>
      </c>
      <c r="K365" s="206">
        <v>3.9E-2</v>
      </c>
      <c r="L365" s="206">
        <v>3.9E-2</v>
      </c>
      <c r="M365" s="206">
        <v>3.9E-2</v>
      </c>
      <c r="N365" s="206">
        <v>3.9E-2</v>
      </c>
      <c r="O365" s="206">
        <v>3.9E-2</v>
      </c>
      <c r="P365" s="206">
        <v>4.4999999999999998E-2</v>
      </c>
      <c r="Q365" s="206">
        <v>4.4999999999999998E-2</v>
      </c>
      <c r="R365" s="206">
        <v>4.4999999999999998E-2</v>
      </c>
      <c r="S365" s="206">
        <v>4.4999999999999998E-2</v>
      </c>
      <c r="T365" s="206">
        <v>4.4999999999999998E-2</v>
      </c>
      <c r="U365" s="206">
        <v>5.3999999999999999E-2</v>
      </c>
      <c r="V365" s="206">
        <v>5.3999999999999999E-2</v>
      </c>
      <c r="W365" s="206">
        <v>5.3999999999999999E-2</v>
      </c>
      <c r="X365" s="206">
        <v>5.3999999999999999E-2</v>
      </c>
      <c r="Y365" s="206">
        <v>5.3999999999999999E-2</v>
      </c>
      <c r="Z365" s="206">
        <v>5.45E-2</v>
      </c>
      <c r="AA365" s="206">
        <v>5.45E-2</v>
      </c>
      <c r="AB365" s="206">
        <v>5.45E-2</v>
      </c>
      <c r="AC365" s="206">
        <v>5.45E-2</v>
      </c>
      <c r="AD365" s="206">
        <v>5.45E-2</v>
      </c>
      <c r="AE365" s="206">
        <v>5.6500000000000002E-2</v>
      </c>
      <c r="AF365" s="206">
        <v>5.6500000000000002E-2</v>
      </c>
      <c r="AG365" s="206">
        <v>5.6500000000000002E-2</v>
      </c>
      <c r="AH365" s="206">
        <v>5.6500000000000002E-2</v>
      </c>
      <c r="AI365" s="206">
        <v>5.6500000000000002E-2</v>
      </c>
      <c r="AJ365" s="206">
        <v>5.8999999999999997E-2</v>
      </c>
      <c r="AK365" s="206">
        <v>5.8999999999999997E-2</v>
      </c>
      <c r="AL365" s="206">
        <v>5.8999999999999997E-2</v>
      </c>
      <c r="AM365" s="206">
        <v>5.8999999999999997E-2</v>
      </c>
      <c r="AN365" s="206">
        <v>5.8999999999999997E-2</v>
      </c>
      <c r="AO365" s="206">
        <v>5.8999999999999997E-2</v>
      </c>
      <c r="AP365" s="206">
        <v>5.8999999999999997E-2</v>
      </c>
      <c r="AQ365" s="206">
        <v>5.8999999999999997E-2</v>
      </c>
      <c r="AR365" s="206">
        <v>5.8999999999999997E-2</v>
      </c>
      <c r="AS365" s="206">
        <v>5.8999999999999997E-2</v>
      </c>
      <c r="AT365" s="206">
        <v>5.8999999999999997E-2</v>
      </c>
      <c r="AU365" s="206">
        <v>5.8999999999999997E-2</v>
      </c>
      <c r="AV365" s="206">
        <v>5.8999999999999997E-2</v>
      </c>
      <c r="AW365" s="206">
        <v>5.8999999999999997E-2</v>
      </c>
      <c r="AX365" s="206">
        <v>5.8999999999999997E-2</v>
      </c>
      <c r="AY365" s="206">
        <v>5.8999999999999997E-2</v>
      </c>
      <c r="AZ365" s="206">
        <v>5.8999999999999997E-2</v>
      </c>
      <c r="BA365" s="206">
        <v>5.8999999999999997E-2</v>
      </c>
      <c r="BB365" s="206">
        <v>5.8999999999999997E-2</v>
      </c>
      <c r="BC365" s="206">
        <v>5.8999999999999997E-2</v>
      </c>
      <c r="BD365" s="206">
        <v>5.8999999999999997E-2</v>
      </c>
    </row>
    <row r="367" spans="1:56" s="21" customFormat="1" x14ac:dyDescent="0.2">
      <c r="A367" s="24" t="s">
        <v>573</v>
      </c>
    </row>
    <row r="368" spans="1:56" x14ac:dyDescent="0.2">
      <c r="A368" s="22">
        <v>45</v>
      </c>
      <c r="B368" s="22">
        <v>46</v>
      </c>
      <c r="C368" s="22">
        <v>47</v>
      </c>
      <c r="D368" s="22">
        <v>48</v>
      </c>
      <c r="E368" s="22">
        <v>49</v>
      </c>
      <c r="F368" s="22">
        <v>50</v>
      </c>
      <c r="G368" s="22">
        <v>51</v>
      </c>
      <c r="H368" s="22">
        <v>52</v>
      </c>
      <c r="I368" s="22">
        <v>53</v>
      </c>
      <c r="J368" s="22">
        <v>54</v>
      </c>
      <c r="K368" s="22">
        <v>55</v>
      </c>
      <c r="L368" s="22">
        <v>56</v>
      </c>
      <c r="M368" s="22">
        <v>57</v>
      </c>
      <c r="N368" s="22">
        <v>58</v>
      </c>
      <c r="O368" s="22">
        <v>59</v>
      </c>
      <c r="P368" s="22">
        <v>60</v>
      </c>
      <c r="Q368" s="22">
        <v>61</v>
      </c>
      <c r="R368" s="22">
        <v>62</v>
      </c>
      <c r="S368" s="22">
        <v>63</v>
      </c>
      <c r="T368" s="22">
        <v>64</v>
      </c>
      <c r="U368" s="22">
        <v>65</v>
      </c>
      <c r="V368" s="22">
        <v>66</v>
      </c>
      <c r="W368" s="22">
        <v>67</v>
      </c>
      <c r="X368" s="22">
        <v>68</v>
      </c>
      <c r="Y368" s="22">
        <v>69</v>
      </c>
      <c r="Z368" s="22">
        <v>70</v>
      </c>
      <c r="AA368" s="22">
        <v>71</v>
      </c>
      <c r="AB368" s="22">
        <v>72</v>
      </c>
      <c r="AC368" s="22">
        <v>73</v>
      </c>
      <c r="AD368" s="22">
        <v>74</v>
      </c>
      <c r="AE368" s="22">
        <v>75</v>
      </c>
      <c r="AF368" s="22">
        <v>76</v>
      </c>
      <c r="AG368" s="22">
        <v>77</v>
      </c>
      <c r="AH368" s="22">
        <v>78</v>
      </c>
      <c r="AI368" s="22">
        <v>79</v>
      </c>
      <c r="AJ368" s="22">
        <v>80</v>
      </c>
      <c r="AK368" s="22">
        <v>81</v>
      </c>
      <c r="AL368" s="22">
        <v>82</v>
      </c>
      <c r="AM368" s="22">
        <v>83</v>
      </c>
      <c r="AN368" s="22">
        <v>84</v>
      </c>
      <c r="AO368" s="22">
        <v>85</v>
      </c>
      <c r="AP368" s="22">
        <v>86</v>
      </c>
      <c r="AQ368" s="22">
        <v>87</v>
      </c>
      <c r="AR368" s="22">
        <v>88</v>
      </c>
      <c r="AS368" s="22">
        <v>89</v>
      </c>
      <c r="AT368" s="22">
        <v>90</v>
      </c>
      <c r="AU368" s="22">
        <v>91</v>
      </c>
      <c r="AV368" s="22">
        <v>92</v>
      </c>
      <c r="AW368" s="22">
        <v>93</v>
      </c>
      <c r="AX368" s="22">
        <v>94</v>
      </c>
      <c r="AY368" s="22">
        <v>95</v>
      </c>
      <c r="AZ368" s="22">
        <v>96</v>
      </c>
      <c r="BA368" s="22">
        <v>97</v>
      </c>
      <c r="BB368" s="22">
        <v>98</v>
      </c>
      <c r="BC368" s="22">
        <v>99</v>
      </c>
      <c r="BD368" s="22">
        <v>100</v>
      </c>
    </row>
    <row r="369" spans="1:56" x14ac:dyDescent="0.2">
      <c r="A369" s="27">
        <v>3.2000000000000001E-2</v>
      </c>
      <c r="B369" s="27">
        <v>3.2000000000000001E-2</v>
      </c>
      <c r="C369" s="27">
        <v>3.2000000000000001E-2</v>
      </c>
      <c r="D369" s="27">
        <v>3.2000000000000001E-2</v>
      </c>
      <c r="E369" s="27">
        <v>3.2000000000000001E-2</v>
      </c>
      <c r="F369" s="27">
        <v>3.2000000000000001E-2</v>
      </c>
      <c r="G369" s="27">
        <v>3.2000000000000001E-2</v>
      </c>
      <c r="H369" s="27">
        <v>3.2000000000000001E-2</v>
      </c>
      <c r="I369" s="27">
        <v>3.2000000000000001E-2</v>
      </c>
      <c r="J369" s="27">
        <v>3.2000000000000001E-2</v>
      </c>
      <c r="K369" s="27">
        <v>3.95E-2</v>
      </c>
      <c r="L369" s="27">
        <v>3.95E-2</v>
      </c>
      <c r="M369" s="27">
        <v>3.95E-2</v>
      </c>
      <c r="N369" s="27">
        <v>3.95E-2</v>
      </c>
      <c r="O369" s="27">
        <v>3.95E-2</v>
      </c>
      <c r="P369" s="27">
        <v>4.5499999999999999E-2</v>
      </c>
      <c r="Q369" s="27">
        <v>4.5499999999999999E-2</v>
      </c>
      <c r="R369" s="27">
        <v>4.5499999999999999E-2</v>
      </c>
      <c r="S369" s="27">
        <v>4.5499999999999999E-2</v>
      </c>
      <c r="T369" s="27">
        <v>4.5499999999999999E-2</v>
      </c>
      <c r="U369" s="27">
        <v>5.1999999999999998E-2</v>
      </c>
      <c r="V369" s="27">
        <v>5.1999999999999998E-2</v>
      </c>
      <c r="W369" s="27">
        <v>5.1999999999999998E-2</v>
      </c>
      <c r="X369" s="27">
        <v>5.1999999999999998E-2</v>
      </c>
      <c r="Y369" s="27">
        <v>5.1999999999999998E-2</v>
      </c>
      <c r="Z369" s="27">
        <v>5.5E-2</v>
      </c>
      <c r="AA369" s="27">
        <v>5.5E-2</v>
      </c>
      <c r="AB369" s="27">
        <v>5.5E-2</v>
      </c>
      <c r="AC369" s="27">
        <v>5.5E-2</v>
      </c>
      <c r="AD369" s="27">
        <v>5.5E-2</v>
      </c>
      <c r="AE369" s="27">
        <v>5.7000000000000002E-2</v>
      </c>
      <c r="AF369" s="27">
        <v>5.7000000000000002E-2</v>
      </c>
      <c r="AG369" s="27">
        <v>5.7000000000000002E-2</v>
      </c>
      <c r="AH369" s="27">
        <v>5.7000000000000002E-2</v>
      </c>
      <c r="AI369" s="27">
        <v>5.7000000000000002E-2</v>
      </c>
      <c r="AJ369" s="27">
        <v>5.9499999999999997E-2</v>
      </c>
      <c r="AK369" s="27">
        <v>5.9499999999999997E-2</v>
      </c>
      <c r="AL369" s="27">
        <v>5.9499999999999997E-2</v>
      </c>
      <c r="AM369" s="27">
        <v>5.9499999999999997E-2</v>
      </c>
      <c r="AN369" s="27">
        <v>5.9499999999999997E-2</v>
      </c>
      <c r="AO369" s="27">
        <v>5.9499999999999997E-2</v>
      </c>
      <c r="AP369" s="27">
        <v>5.9499999999999997E-2</v>
      </c>
      <c r="AQ369" s="27">
        <v>5.9499999999999997E-2</v>
      </c>
      <c r="AR369" s="27">
        <v>5.9499999999999997E-2</v>
      </c>
      <c r="AS369" s="27">
        <v>5.9499999999999997E-2</v>
      </c>
      <c r="AT369" s="27">
        <v>5.9499999999999997E-2</v>
      </c>
      <c r="AU369" s="27">
        <v>5.9499999999999997E-2</v>
      </c>
      <c r="AV369" s="27">
        <v>5.9499999999999997E-2</v>
      </c>
      <c r="AW369" s="27">
        <v>5.9499999999999997E-2</v>
      </c>
      <c r="AX369" s="27">
        <v>5.9499999999999997E-2</v>
      </c>
      <c r="AY369" s="27">
        <v>5.9499999999999997E-2</v>
      </c>
      <c r="AZ369" s="27">
        <v>5.9499999999999997E-2</v>
      </c>
      <c r="BA369" s="27">
        <v>5.9499999999999997E-2</v>
      </c>
      <c r="BB369" s="27">
        <v>5.9499999999999997E-2</v>
      </c>
      <c r="BC369" s="27">
        <v>5.9499999999999997E-2</v>
      </c>
      <c r="BD369" s="27">
        <v>5.9499999999999997E-2</v>
      </c>
    </row>
    <row r="371" spans="1:56" s="21" customFormat="1" x14ac:dyDescent="0.2">
      <c r="A371" s="24" t="s">
        <v>574</v>
      </c>
    </row>
    <row r="372" spans="1:56" x14ac:dyDescent="0.2">
      <c r="A372" s="22">
        <v>45</v>
      </c>
      <c r="B372" s="22">
        <v>46</v>
      </c>
      <c r="C372" s="22">
        <v>47</v>
      </c>
      <c r="D372" s="22">
        <v>48</v>
      </c>
      <c r="E372" s="22">
        <v>49</v>
      </c>
      <c r="F372" s="22">
        <v>50</v>
      </c>
      <c r="G372" s="22">
        <v>51</v>
      </c>
      <c r="H372" s="22">
        <v>52</v>
      </c>
      <c r="I372" s="22">
        <v>53</v>
      </c>
      <c r="J372" s="22">
        <v>54</v>
      </c>
      <c r="K372" s="22">
        <v>55</v>
      </c>
      <c r="L372" s="22">
        <v>56</v>
      </c>
      <c r="M372" s="22">
        <v>57</v>
      </c>
      <c r="N372" s="22">
        <v>58</v>
      </c>
      <c r="O372" s="22">
        <v>59</v>
      </c>
      <c r="P372" s="22">
        <v>60</v>
      </c>
      <c r="Q372" s="22">
        <v>61</v>
      </c>
      <c r="R372" s="22">
        <v>62</v>
      </c>
      <c r="S372" s="22">
        <v>63</v>
      </c>
      <c r="T372" s="22">
        <v>64</v>
      </c>
      <c r="U372" s="22">
        <v>65</v>
      </c>
      <c r="V372" s="22">
        <v>66</v>
      </c>
      <c r="W372" s="22">
        <v>67</v>
      </c>
      <c r="X372" s="22">
        <v>68</v>
      </c>
      <c r="Y372" s="22">
        <v>69</v>
      </c>
      <c r="Z372" s="22">
        <v>70</v>
      </c>
      <c r="AA372" s="22">
        <v>71</v>
      </c>
      <c r="AB372" s="22">
        <v>72</v>
      </c>
      <c r="AC372" s="22">
        <v>73</v>
      </c>
      <c r="AD372" s="22">
        <v>74</v>
      </c>
      <c r="AE372" s="22">
        <v>75</v>
      </c>
      <c r="AF372" s="22">
        <v>76</v>
      </c>
      <c r="AG372" s="22">
        <v>77</v>
      </c>
      <c r="AH372" s="22">
        <v>78</v>
      </c>
      <c r="AI372" s="22">
        <v>79</v>
      </c>
      <c r="AJ372" s="22">
        <v>80</v>
      </c>
      <c r="AK372" s="22">
        <v>81</v>
      </c>
      <c r="AL372" s="22">
        <v>82</v>
      </c>
      <c r="AM372" s="22">
        <v>83</v>
      </c>
      <c r="AN372" s="22">
        <v>84</v>
      </c>
      <c r="AO372" s="22">
        <v>85</v>
      </c>
      <c r="AP372" s="22">
        <v>86</v>
      </c>
      <c r="AQ372" s="22">
        <v>87</v>
      </c>
      <c r="AR372" s="22">
        <v>88</v>
      </c>
      <c r="AS372" s="22">
        <v>89</v>
      </c>
      <c r="AT372" s="22">
        <v>90</v>
      </c>
      <c r="AU372" s="22">
        <v>91</v>
      </c>
      <c r="AV372" s="22">
        <v>92</v>
      </c>
      <c r="AW372" s="22">
        <v>93</v>
      </c>
      <c r="AX372" s="22">
        <v>94</v>
      </c>
      <c r="AY372" s="22">
        <v>95</v>
      </c>
      <c r="AZ372" s="22">
        <v>96</v>
      </c>
      <c r="BA372" s="22">
        <v>97</v>
      </c>
      <c r="BB372" s="22">
        <v>98</v>
      </c>
      <c r="BC372" s="22">
        <v>99</v>
      </c>
      <c r="BD372" s="22">
        <v>100</v>
      </c>
    </row>
    <row r="373" spans="1:56" x14ac:dyDescent="0.2">
      <c r="A373" s="27">
        <v>3.6999999999999998E-2</v>
      </c>
      <c r="B373" s="27">
        <v>3.6999999999999998E-2</v>
      </c>
      <c r="C373" s="27">
        <v>3.6999999999999998E-2</v>
      </c>
      <c r="D373" s="27">
        <v>3.6999999999999998E-2</v>
      </c>
      <c r="E373" s="27">
        <v>3.6999999999999998E-2</v>
      </c>
      <c r="F373" s="27">
        <v>3.6999999999999998E-2</v>
      </c>
      <c r="G373" s="27">
        <v>3.6999999999999998E-2</v>
      </c>
      <c r="H373" s="27">
        <v>3.6999999999999998E-2</v>
      </c>
      <c r="I373" s="27">
        <v>3.6999999999999998E-2</v>
      </c>
      <c r="J373" s="27">
        <v>3.6999999999999998E-2</v>
      </c>
      <c r="K373" s="27">
        <v>4.4499999999999998E-2</v>
      </c>
      <c r="L373" s="27">
        <v>4.4499999999999998E-2</v>
      </c>
      <c r="M373" s="27">
        <v>4.4499999999999998E-2</v>
      </c>
      <c r="N373" s="27">
        <v>4.4499999999999998E-2</v>
      </c>
      <c r="O373" s="27">
        <v>4.4499999999999998E-2</v>
      </c>
      <c r="P373" s="27">
        <v>5.0500000000000003E-2</v>
      </c>
      <c r="Q373" s="27">
        <v>5.0500000000000003E-2</v>
      </c>
      <c r="R373" s="27">
        <v>5.0500000000000003E-2</v>
      </c>
      <c r="S373" s="27">
        <v>5.0500000000000003E-2</v>
      </c>
      <c r="T373" s="27">
        <v>5.0500000000000003E-2</v>
      </c>
      <c r="U373" s="27">
        <v>6.1499999999999999E-2</v>
      </c>
      <c r="V373" s="27">
        <v>6.1499999999999999E-2</v>
      </c>
      <c r="W373" s="27">
        <v>6.1499999999999999E-2</v>
      </c>
      <c r="X373" s="27">
        <v>6.1499999999999999E-2</v>
      </c>
      <c r="Y373" s="27">
        <v>6.1499999999999999E-2</v>
      </c>
      <c r="Z373" s="27">
        <v>6.6500000000000004E-2</v>
      </c>
      <c r="AA373" s="27">
        <v>6.6500000000000004E-2</v>
      </c>
      <c r="AB373" s="27">
        <v>6.6500000000000004E-2</v>
      </c>
      <c r="AC373" s="27">
        <v>6.6500000000000004E-2</v>
      </c>
      <c r="AD373" s="27">
        <v>6.6500000000000004E-2</v>
      </c>
      <c r="AE373" s="27">
        <v>6.7000000000000004E-2</v>
      </c>
      <c r="AF373" s="27">
        <v>6.7000000000000004E-2</v>
      </c>
      <c r="AG373" s="27">
        <v>6.7000000000000004E-2</v>
      </c>
      <c r="AH373" s="27">
        <v>6.7000000000000004E-2</v>
      </c>
      <c r="AI373" s="27">
        <v>6.7000000000000004E-2</v>
      </c>
      <c r="AJ373" s="27">
        <v>6.7500000000000004E-2</v>
      </c>
      <c r="AK373" s="27">
        <v>6.7500000000000004E-2</v>
      </c>
      <c r="AL373" s="27">
        <v>6.7500000000000004E-2</v>
      </c>
      <c r="AM373" s="27">
        <v>6.7500000000000004E-2</v>
      </c>
      <c r="AN373" s="27">
        <v>6.7500000000000004E-2</v>
      </c>
      <c r="AO373" s="27">
        <v>6.7500000000000004E-2</v>
      </c>
      <c r="AP373" s="27">
        <v>6.7500000000000004E-2</v>
      </c>
      <c r="AQ373" s="27">
        <v>6.7500000000000004E-2</v>
      </c>
      <c r="AR373" s="27">
        <v>6.7500000000000004E-2</v>
      </c>
      <c r="AS373" s="27">
        <v>6.7500000000000004E-2</v>
      </c>
      <c r="AT373" s="27">
        <v>6.7500000000000004E-2</v>
      </c>
      <c r="AU373" s="27">
        <v>6.7500000000000004E-2</v>
      </c>
      <c r="AV373" s="27">
        <v>6.7500000000000004E-2</v>
      </c>
      <c r="AW373" s="27">
        <v>6.7500000000000004E-2</v>
      </c>
      <c r="AX373" s="27">
        <v>6.7500000000000004E-2</v>
      </c>
      <c r="AY373" s="27">
        <v>6.7500000000000004E-2</v>
      </c>
      <c r="AZ373" s="27">
        <v>6.7500000000000004E-2</v>
      </c>
      <c r="BA373" s="27">
        <v>6.7500000000000004E-2</v>
      </c>
      <c r="BB373" s="27">
        <v>6.7500000000000004E-2</v>
      </c>
      <c r="BC373" s="27">
        <v>6.7500000000000004E-2</v>
      </c>
      <c r="BD373" s="27">
        <v>6.7500000000000004E-2</v>
      </c>
    </row>
    <row r="374" spans="1:56" s="28" customFormat="1" x14ac:dyDescent="0.2"/>
    <row r="375" spans="1:56" s="461" customFormat="1" ht="15" customHeight="1" x14ac:dyDescent="0.2">
      <c r="A375" s="461" t="s">
        <v>612</v>
      </c>
    </row>
    <row r="376" spans="1:56" s="172" customFormat="1" x14ac:dyDescent="0.2">
      <c r="A376" s="170">
        <v>50</v>
      </c>
      <c r="B376" s="170">
        <v>51</v>
      </c>
      <c r="C376" s="170">
        <v>52</v>
      </c>
      <c r="D376" s="170">
        <v>53</v>
      </c>
      <c r="E376" s="170">
        <v>54</v>
      </c>
      <c r="F376" s="170">
        <v>55</v>
      </c>
      <c r="G376" s="170">
        <v>56</v>
      </c>
      <c r="H376" s="170">
        <v>57</v>
      </c>
      <c r="I376" s="170">
        <v>58</v>
      </c>
      <c r="J376" s="471">
        <v>59</v>
      </c>
      <c r="K376" s="471">
        <v>60</v>
      </c>
      <c r="L376" s="471">
        <v>61</v>
      </c>
      <c r="M376" s="471">
        <v>62</v>
      </c>
      <c r="N376" s="471">
        <v>63</v>
      </c>
      <c r="O376" s="471">
        <v>64</v>
      </c>
      <c r="P376" s="471">
        <v>65</v>
      </c>
      <c r="Q376" s="471">
        <v>66</v>
      </c>
      <c r="R376" s="471">
        <v>67</v>
      </c>
      <c r="S376" s="471">
        <v>68</v>
      </c>
      <c r="T376" s="471">
        <v>69</v>
      </c>
      <c r="U376" s="471">
        <v>70</v>
      </c>
      <c r="V376" s="471">
        <v>71</v>
      </c>
      <c r="W376" s="471">
        <v>72</v>
      </c>
      <c r="X376" s="471">
        <v>73</v>
      </c>
      <c r="Y376" s="471">
        <v>74</v>
      </c>
      <c r="Z376" s="471">
        <v>75</v>
      </c>
      <c r="AA376" s="471">
        <v>76</v>
      </c>
      <c r="AB376" s="471">
        <v>77</v>
      </c>
      <c r="AC376" s="471">
        <v>78</v>
      </c>
      <c r="AD376" s="471">
        <v>79</v>
      </c>
      <c r="AE376" s="471">
        <v>80</v>
      </c>
      <c r="AF376" s="170">
        <v>81</v>
      </c>
      <c r="AG376" s="170">
        <v>82</v>
      </c>
      <c r="AH376" s="170">
        <v>83</v>
      </c>
      <c r="AI376" s="170">
        <v>84</v>
      </c>
      <c r="AJ376" s="170">
        <v>85</v>
      </c>
      <c r="AK376" s="170">
        <v>86</v>
      </c>
      <c r="AL376" s="170">
        <v>87</v>
      </c>
      <c r="AM376" s="170">
        <v>88</v>
      </c>
      <c r="AN376" s="170">
        <v>89</v>
      </c>
      <c r="AO376" s="170">
        <v>90</v>
      </c>
      <c r="AP376" s="170">
        <v>91</v>
      </c>
      <c r="AQ376" s="170">
        <v>92</v>
      </c>
      <c r="AR376" s="170">
        <v>93</v>
      </c>
      <c r="AS376" s="170">
        <v>94</v>
      </c>
      <c r="AT376" s="170">
        <v>95</v>
      </c>
      <c r="AU376" s="170">
        <v>96</v>
      </c>
      <c r="AV376" s="170">
        <v>97</v>
      </c>
      <c r="AW376" s="170">
        <v>98</v>
      </c>
      <c r="AX376" s="170">
        <v>99</v>
      </c>
      <c r="AY376" s="170">
        <v>100</v>
      </c>
    </row>
    <row r="377" spans="1:56" s="155" customFormat="1" x14ac:dyDescent="0.2">
      <c r="A377" s="154">
        <v>3.5500000000000004E-2</v>
      </c>
      <c r="B377" s="154">
        <v>3.6999999999999998E-2</v>
      </c>
      <c r="C377" s="154">
        <v>3.85E-2</v>
      </c>
      <c r="D377" s="154">
        <v>0.04</v>
      </c>
      <c r="E377" s="154">
        <v>4.1500000000000002E-2</v>
      </c>
      <c r="F377" s="154">
        <v>4.3000000000000003E-2</v>
      </c>
      <c r="G377" s="154">
        <v>4.4499999999999998E-2</v>
      </c>
      <c r="H377" s="154">
        <v>4.5999999999999999E-2</v>
      </c>
      <c r="I377" s="154">
        <v>4.7500000000000001E-2</v>
      </c>
      <c r="J377" s="154">
        <v>4.9000000000000002E-2</v>
      </c>
      <c r="K377" s="154">
        <v>5.0500000000000003E-2</v>
      </c>
      <c r="L377" s="154">
        <v>5.1500000000000004E-2</v>
      </c>
      <c r="M377" s="154">
        <v>5.2999999999999999E-2</v>
      </c>
      <c r="N377" s="154">
        <v>5.3999999999999999E-2</v>
      </c>
      <c r="O377" s="154">
        <v>5.5E-2</v>
      </c>
      <c r="P377" s="154">
        <v>5.6000000000000001E-2</v>
      </c>
      <c r="Q377" s="154">
        <v>5.7000000000000002E-2</v>
      </c>
      <c r="R377" s="154">
        <v>5.8000000000000003E-2</v>
      </c>
      <c r="S377" s="154">
        <v>5.9000000000000004E-2</v>
      </c>
      <c r="T377" s="154">
        <v>6.0000000000000005E-2</v>
      </c>
      <c r="U377" s="154">
        <v>6.1000000000000006E-2</v>
      </c>
      <c r="V377" s="154">
        <v>6.2000000000000006E-2</v>
      </c>
      <c r="W377" s="154">
        <v>6.3E-2</v>
      </c>
      <c r="X377" s="154">
        <v>6.3999999999999987E-2</v>
      </c>
      <c r="Y377" s="154">
        <v>6.5499999999999989E-2</v>
      </c>
      <c r="Z377" s="154">
        <v>6.649999999999999E-2</v>
      </c>
      <c r="AA377" s="154">
        <v>6.7999999999999991E-2</v>
      </c>
      <c r="AB377" s="154">
        <v>6.9499999999999992E-2</v>
      </c>
      <c r="AC377" s="154">
        <v>7.0999999999999994E-2</v>
      </c>
      <c r="AD377" s="154">
        <v>7.1999999999999995E-2</v>
      </c>
      <c r="AE377" s="154">
        <v>7.2999999999999995E-2</v>
      </c>
      <c r="AF377" s="154">
        <v>7.4499999999999997E-2</v>
      </c>
      <c r="AG377" s="154">
        <v>7.5999999999999998E-2</v>
      </c>
      <c r="AH377" s="154">
        <v>7.7499999999999999E-2</v>
      </c>
      <c r="AI377" s="154">
        <v>7.7499999999999999E-2</v>
      </c>
      <c r="AJ377" s="154">
        <v>7.7499999999999999E-2</v>
      </c>
      <c r="AK377" s="154">
        <v>7.7499999999999999E-2</v>
      </c>
      <c r="AL377" s="154">
        <v>7.7499999999999999E-2</v>
      </c>
      <c r="AM377" s="154">
        <v>7.7499999999999999E-2</v>
      </c>
      <c r="AN377" s="154">
        <v>7.7499999999999999E-2</v>
      </c>
      <c r="AO377" s="154">
        <v>7.7499999999999999E-2</v>
      </c>
      <c r="AP377" s="154">
        <v>7.7499999999999999E-2</v>
      </c>
      <c r="AQ377" s="154">
        <v>7.7499999999999999E-2</v>
      </c>
      <c r="AR377" s="154">
        <v>7.7499999999999999E-2</v>
      </c>
      <c r="AS377" s="154">
        <v>7.7499999999999999E-2</v>
      </c>
      <c r="AT377" s="154">
        <v>7.7499999999999999E-2</v>
      </c>
      <c r="AU377" s="154">
        <v>7.7499999999999999E-2</v>
      </c>
      <c r="AV377" s="154">
        <v>7.7499999999999999E-2</v>
      </c>
      <c r="AW377" s="154">
        <v>7.7499999999999999E-2</v>
      </c>
      <c r="AX377" s="154">
        <v>7.7499999999999999E-2</v>
      </c>
      <c r="AY377" s="154">
        <v>7.7499999999999999E-2</v>
      </c>
    </row>
    <row r="379" spans="1:56" s="461" customFormat="1" x14ac:dyDescent="0.2">
      <c r="A379" s="461" t="s">
        <v>520</v>
      </c>
    </row>
    <row r="380" spans="1:56" s="172" customFormat="1" x14ac:dyDescent="0.2">
      <c r="A380" s="170">
        <v>50</v>
      </c>
      <c r="B380" s="170">
        <v>51</v>
      </c>
      <c r="C380" s="170">
        <v>52</v>
      </c>
      <c r="D380" s="170">
        <v>53</v>
      </c>
      <c r="E380" s="170">
        <v>54</v>
      </c>
      <c r="F380" s="170">
        <v>55</v>
      </c>
      <c r="G380" s="170">
        <v>56</v>
      </c>
      <c r="H380" s="170">
        <v>57</v>
      </c>
      <c r="I380" s="170">
        <v>58</v>
      </c>
      <c r="J380" s="171">
        <v>59</v>
      </c>
      <c r="K380" s="171">
        <v>60</v>
      </c>
      <c r="L380" s="171">
        <v>61</v>
      </c>
      <c r="M380" s="171">
        <v>62</v>
      </c>
      <c r="N380" s="171">
        <v>63</v>
      </c>
      <c r="O380" s="171">
        <v>64</v>
      </c>
      <c r="P380" s="171">
        <v>65</v>
      </c>
      <c r="Q380" s="171">
        <v>66</v>
      </c>
      <c r="R380" s="171">
        <v>67</v>
      </c>
      <c r="S380" s="171">
        <v>68</v>
      </c>
      <c r="T380" s="171">
        <v>69</v>
      </c>
      <c r="U380" s="171">
        <v>70</v>
      </c>
      <c r="V380" s="171">
        <v>71</v>
      </c>
      <c r="W380" s="171">
        <v>72</v>
      </c>
      <c r="X380" s="171">
        <v>73</v>
      </c>
      <c r="Y380" s="171">
        <v>74</v>
      </c>
      <c r="Z380" s="171">
        <v>75</v>
      </c>
      <c r="AA380" s="171">
        <v>76</v>
      </c>
      <c r="AB380" s="171">
        <v>77</v>
      </c>
      <c r="AC380" s="171">
        <v>78</v>
      </c>
      <c r="AD380" s="171">
        <v>79</v>
      </c>
      <c r="AE380" s="171">
        <v>80</v>
      </c>
      <c r="AF380" s="170">
        <v>81</v>
      </c>
      <c r="AG380" s="170">
        <v>82</v>
      </c>
      <c r="AH380" s="170">
        <v>83</v>
      </c>
      <c r="AI380" s="170">
        <v>84</v>
      </c>
      <c r="AJ380" s="170">
        <v>85</v>
      </c>
      <c r="AK380" s="170">
        <v>86</v>
      </c>
      <c r="AL380" s="170">
        <v>87</v>
      </c>
      <c r="AM380" s="170">
        <v>88</v>
      </c>
      <c r="AN380" s="170">
        <v>89</v>
      </c>
      <c r="AO380" s="170">
        <v>90</v>
      </c>
      <c r="AP380" s="170">
        <v>91</v>
      </c>
      <c r="AQ380" s="170">
        <v>92</v>
      </c>
      <c r="AR380" s="170">
        <v>93</v>
      </c>
      <c r="AS380" s="170">
        <v>94</v>
      </c>
      <c r="AT380" s="170">
        <v>95</v>
      </c>
      <c r="AU380" s="170">
        <v>96</v>
      </c>
      <c r="AV380" s="170">
        <v>97</v>
      </c>
      <c r="AW380" s="170">
        <v>98</v>
      </c>
      <c r="AX380" s="170">
        <v>99</v>
      </c>
      <c r="AY380" s="170">
        <v>100</v>
      </c>
    </row>
    <row r="381" spans="1:56" s="155" customFormat="1" x14ac:dyDescent="0.2">
      <c r="A381" s="154">
        <v>0.05</v>
      </c>
      <c r="B381" s="154">
        <v>0.05</v>
      </c>
      <c r="C381" s="154">
        <v>0.05</v>
      </c>
      <c r="D381" s="154">
        <v>0.05</v>
      </c>
      <c r="E381" s="154">
        <v>0.05</v>
      </c>
      <c r="F381" s="154">
        <v>0.05</v>
      </c>
      <c r="G381" s="154">
        <v>0.05</v>
      </c>
      <c r="H381" s="154">
        <v>0.05</v>
      </c>
      <c r="I381" s="154">
        <v>0.05</v>
      </c>
      <c r="J381" s="154">
        <v>0.05</v>
      </c>
      <c r="K381" s="154">
        <v>5.5E-2</v>
      </c>
      <c r="L381" s="154">
        <v>5.5E-2</v>
      </c>
      <c r="M381" s="154">
        <v>5.5E-2</v>
      </c>
      <c r="N381" s="154">
        <v>5.5E-2</v>
      </c>
      <c r="O381" s="154">
        <v>5.5E-2</v>
      </c>
      <c r="P381" s="154">
        <v>6.5000000000000002E-2</v>
      </c>
      <c r="Q381" s="154">
        <v>6.5000000000000002E-2</v>
      </c>
      <c r="R381" s="154">
        <v>6.5000000000000002E-2</v>
      </c>
      <c r="S381" s="154">
        <v>6.5000000000000002E-2</v>
      </c>
      <c r="T381" s="154">
        <v>6.5000000000000002E-2</v>
      </c>
      <c r="U381" s="154">
        <v>7.0000000000000007E-2</v>
      </c>
      <c r="V381" s="154">
        <v>7.0000000000000007E-2</v>
      </c>
      <c r="W381" s="154">
        <v>7.0000000000000007E-2</v>
      </c>
      <c r="X381" s="154">
        <v>7.0000000000000007E-2</v>
      </c>
      <c r="Y381" s="154">
        <v>7.0000000000000007E-2</v>
      </c>
      <c r="Z381" s="154">
        <v>7.4999999999999997E-2</v>
      </c>
      <c r="AA381" s="154">
        <v>7.4999999999999997E-2</v>
      </c>
      <c r="AB381" s="154">
        <v>7.4999999999999997E-2</v>
      </c>
      <c r="AC381" s="154">
        <v>7.4999999999999997E-2</v>
      </c>
      <c r="AD381" s="154">
        <v>7.4999999999999997E-2</v>
      </c>
      <c r="AE381" s="154">
        <v>7.4999999999999997E-2</v>
      </c>
      <c r="AF381" s="154">
        <v>7.4999999999999997E-2</v>
      </c>
      <c r="AG381" s="154">
        <v>7.4999999999999997E-2</v>
      </c>
      <c r="AH381" s="154">
        <v>7.4999999999999997E-2</v>
      </c>
      <c r="AI381" s="154">
        <v>7.4999999999999997E-2</v>
      </c>
      <c r="AJ381" s="154">
        <v>7.4999999999999997E-2</v>
      </c>
      <c r="AK381" s="154">
        <v>7.4999999999999997E-2</v>
      </c>
      <c r="AL381" s="154">
        <v>7.4999999999999997E-2</v>
      </c>
      <c r="AM381" s="154">
        <v>7.4999999999999997E-2</v>
      </c>
      <c r="AN381" s="154">
        <v>7.4999999999999997E-2</v>
      </c>
      <c r="AO381" s="154">
        <v>7.4999999999999997E-2</v>
      </c>
      <c r="AP381" s="154">
        <v>7.4999999999999997E-2</v>
      </c>
      <c r="AQ381" s="154">
        <v>7.4999999999999997E-2</v>
      </c>
      <c r="AR381" s="154">
        <v>7.4999999999999997E-2</v>
      </c>
      <c r="AS381" s="154">
        <v>7.4999999999999997E-2</v>
      </c>
      <c r="AT381" s="154">
        <v>7.4999999999999997E-2</v>
      </c>
      <c r="AU381" s="154">
        <v>7.4999999999999997E-2</v>
      </c>
      <c r="AV381" s="154">
        <v>7.4999999999999997E-2</v>
      </c>
      <c r="AW381" s="154">
        <v>7.4999999999999997E-2</v>
      </c>
      <c r="AX381" s="154">
        <v>7.4999999999999997E-2</v>
      </c>
      <c r="AY381" s="154">
        <v>7.4999999999999997E-2</v>
      </c>
    </row>
    <row r="383" spans="1:56" s="461" customFormat="1" x14ac:dyDescent="0.2">
      <c r="A383" s="461" t="s">
        <v>521</v>
      </c>
    </row>
    <row r="384" spans="1:56" s="172" customFormat="1" x14ac:dyDescent="0.2">
      <c r="A384" s="170">
        <v>50</v>
      </c>
      <c r="B384" s="170">
        <v>51</v>
      </c>
      <c r="C384" s="170">
        <v>52</v>
      </c>
      <c r="D384" s="170">
        <v>53</v>
      </c>
      <c r="E384" s="170">
        <v>54</v>
      </c>
      <c r="F384" s="170">
        <v>55</v>
      </c>
      <c r="G384" s="170">
        <v>56</v>
      </c>
      <c r="H384" s="170">
        <v>57</v>
      </c>
      <c r="I384" s="170">
        <v>58</v>
      </c>
      <c r="J384" s="171">
        <v>59</v>
      </c>
      <c r="K384" s="171">
        <v>60</v>
      </c>
      <c r="L384" s="171">
        <v>61</v>
      </c>
      <c r="M384" s="171">
        <v>62</v>
      </c>
      <c r="N384" s="171">
        <v>63</v>
      </c>
      <c r="O384" s="171">
        <v>64</v>
      </c>
      <c r="P384" s="171">
        <v>65</v>
      </c>
      <c r="Q384" s="171">
        <v>66</v>
      </c>
      <c r="R384" s="171">
        <v>67</v>
      </c>
      <c r="S384" s="171">
        <v>68</v>
      </c>
      <c r="T384" s="171">
        <v>69</v>
      </c>
      <c r="U384" s="171">
        <v>70</v>
      </c>
      <c r="V384" s="171">
        <v>71</v>
      </c>
      <c r="W384" s="171">
        <v>72</v>
      </c>
      <c r="X384" s="171">
        <v>73</v>
      </c>
      <c r="Y384" s="171">
        <v>74</v>
      </c>
      <c r="Z384" s="171">
        <v>75</v>
      </c>
      <c r="AA384" s="171">
        <v>76</v>
      </c>
      <c r="AB384" s="171">
        <v>77</v>
      </c>
      <c r="AC384" s="171">
        <v>78</v>
      </c>
      <c r="AD384" s="171">
        <v>79</v>
      </c>
      <c r="AE384" s="171">
        <v>80</v>
      </c>
      <c r="AF384" s="170">
        <v>81</v>
      </c>
      <c r="AG384" s="170">
        <v>82</v>
      </c>
      <c r="AH384" s="170">
        <v>83</v>
      </c>
      <c r="AI384" s="170">
        <v>84</v>
      </c>
      <c r="AJ384" s="170">
        <v>85</v>
      </c>
      <c r="AK384" s="170">
        <v>86</v>
      </c>
      <c r="AL384" s="170">
        <v>87</v>
      </c>
      <c r="AM384" s="170">
        <v>88</v>
      </c>
      <c r="AN384" s="170">
        <v>89</v>
      </c>
      <c r="AO384" s="170">
        <v>90</v>
      </c>
      <c r="AP384" s="170">
        <v>91</v>
      </c>
      <c r="AQ384" s="170">
        <v>92</v>
      </c>
      <c r="AR384" s="170">
        <v>93</v>
      </c>
      <c r="AS384" s="170">
        <v>94</v>
      </c>
      <c r="AT384" s="170">
        <v>95</v>
      </c>
      <c r="AU384" s="170">
        <v>96</v>
      </c>
      <c r="AV384" s="170">
        <v>97</v>
      </c>
      <c r="AW384" s="170">
        <v>98</v>
      </c>
      <c r="AX384" s="170">
        <v>99</v>
      </c>
      <c r="AY384" s="170">
        <v>100</v>
      </c>
    </row>
    <row r="385" spans="1:56" s="155" customFormat="1" x14ac:dyDescent="0.2">
      <c r="A385" s="154">
        <v>0.05</v>
      </c>
      <c r="B385" s="154">
        <v>0.05</v>
      </c>
      <c r="C385" s="154">
        <v>0.05</v>
      </c>
      <c r="D385" s="154">
        <v>0.05</v>
      </c>
      <c r="E385" s="154">
        <v>0.05</v>
      </c>
      <c r="F385" s="154">
        <v>0.05</v>
      </c>
      <c r="G385" s="154">
        <v>0.05</v>
      </c>
      <c r="H385" s="154">
        <v>0.05</v>
      </c>
      <c r="I385" s="154">
        <v>0.05</v>
      </c>
      <c r="J385" s="154">
        <v>0.05</v>
      </c>
      <c r="K385" s="154">
        <v>5.5E-2</v>
      </c>
      <c r="L385" s="154">
        <v>6.0999999999999999E-2</v>
      </c>
      <c r="M385" s="154">
        <v>6.2E-2</v>
      </c>
      <c r="N385" s="154">
        <v>6.3E-2</v>
      </c>
      <c r="O385" s="154">
        <v>6.4000000000000001E-2</v>
      </c>
      <c r="P385" s="154">
        <v>6.5000000000000002E-2</v>
      </c>
      <c r="Q385" s="154">
        <v>6.6000000000000003E-2</v>
      </c>
      <c r="R385" s="154">
        <v>6.7000000000000004E-2</v>
      </c>
      <c r="S385" s="154">
        <v>6.8000000000000005E-2</v>
      </c>
      <c r="T385" s="154">
        <v>6.9000000000000006E-2</v>
      </c>
      <c r="U385" s="154">
        <v>7.0000000000000007E-2</v>
      </c>
      <c r="V385" s="154">
        <v>7.0999999999999994E-2</v>
      </c>
      <c r="W385" s="154">
        <v>7.1999999999999995E-2</v>
      </c>
      <c r="X385" s="154">
        <v>7.2999999999999995E-2</v>
      </c>
      <c r="Y385" s="154">
        <v>7.3999999999999996E-2</v>
      </c>
      <c r="Z385" s="154">
        <v>7.4999999999999997E-2</v>
      </c>
      <c r="AA385" s="154">
        <v>7.4999999999999997E-2</v>
      </c>
      <c r="AB385" s="154">
        <v>7.4999999999999997E-2</v>
      </c>
      <c r="AC385" s="154">
        <v>7.4999999999999997E-2</v>
      </c>
      <c r="AD385" s="154">
        <v>7.4999999999999997E-2</v>
      </c>
      <c r="AE385" s="154">
        <v>7.4999999999999997E-2</v>
      </c>
      <c r="AF385" s="154">
        <v>7.4999999999999997E-2</v>
      </c>
      <c r="AG385" s="154">
        <v>7.4999999999999997E-2</v>
      </c>
      <c r="AH385" s="154">
        <v>7.4999999999999997E-2</v>
      </c>
      <c r="AI385" s="154">
        <v>7.4999999999999997E-2</v>
      </c>
      <c r="AJ385" s="154">
        <v>7.4999999999999997E-2</v>
      </c>
      <c r="AK385" s="154">
        <v>7.4999999999999997E-2</v>
      </c>
      <c r="AL385" s="154">
        <v>7.4999999999999997E-2</v>
      </c>
      <c r="AM385" s="154">
        <v>7.4999999999999997E-2</v>
      </c>
      <c r="AN385" s="154">
        <v>7.4999999999999997E-2</v>
      </c>
      <c r="AO385" s="154">
        <v>7.4999999999999997E-2</v>
      </c>
      <c r="AP385" s="154">
        <v>7.4999999999999997E-2</v>
      </c>
      <c r="AQ385" s="154">
        <v>7.4999999999999997E-2</v>
      </c>
      <c r="AR385" s="154">
        <v>7.4999999999999997E-2</v>
      </c>
      <c r="AS385" s="154">
        <v>7.4999999999999997E-2</v>
      </c>
      <c r="AT385" s="154">
        <v>7.4999999999999997E-2</v>
      </c>
      <c r="AU385" s="154">
        <v>7.4999999999999997E-2</v>
      </c>
      <c r="AV385" s="154">
        <v>7.4999999999999997E-2</v>
      </c>
      <c r="AW385" s="154">
        <v>7.4999999999999997E-2</v>
      </c>
      <c r="AX385" s="154">
        <v>7.4999999999999997E-2</v>
      </c>
      <c r="AY385" s="154">
        <v>7.4999999999999997E-2</v>
      </c>
    </row>
    <row r="387" spans="1:56" s="461" customFormat="1" x14ac:dyDescent="0.2">
      <c r="A387" s="461" t="s">
        <v>522</v>
      </c>
    </row>
    <row r="388" spans="1:56" s="172" customFormat="1" x14ac:dyDescent="0.2">
      <c r="A388" s="170">
        <v>50</v>
      </c>
      <c r="B388" s="170">
        <v>51</v>
      </c>
      <c r="C388" s="170">
        <v>52</v>
      </c>
      <c r="D388" s="170">
        <v>53</v>
      </c>
      <c r="E388" s="170">
        <v>54</v>
      </c>
      <c r="F388" s="170">
        <v>55</v>
      </c>
      <c r="G388" s="170">
        <v>56</v>
      </c>
      <c r="H388" s="170">
        <v>57</v>
      </c>
      <c r="I388" s="170">
        <v>58</v>
      </c>
      <c r="J388" s="171">
        <v>59</v>
      </c>
      <c r="K388" s="171">
        <v>60</v>
      </c>
      <c r="L388" s="171">
        <v>61</v>
      </c>
      <c r="M388" s="171">
        <v>62</v>
      </c>
      <c r="N388" s="171">
        <v>63</v>
      </c>
      <c r="O388" s="171">
        <v>64</v>
      </c>
      <c r="P388" s="171">
        <v>65</v>
      </c>
      <c r="Q388" s="171">
        <v>66</v>
      </c>
      <c r="R388" s="171">
        <v>67</v>
      </c>
      <c r="S388" s="171">
        <v>68</v>
      </c>
      <c r="T388" s="171">
        <v>69</v>
      </c>
      <c r="U388" s="171">
        <v>70</v>
      </c>
      <c r="V388" s="171">
        <v>71</v>
      </c>
      <c r="W388" s="171">
        <v>72</v>
      </c>
      <c r="X388" s="171">
        <v>73</v>
      </c>
      <c r="Y388" s="171">
        <v>74</v>
      </c>
      <c r="Z388" s="171">
        <v>75</v>
      </c>
      <c r="AA388" s="171">
        <v>76</v>
      </c>
      <c r="AB388" s="171">
        <v>77</v>
      </c>
      <c r="AC388" s="171">
        <v>78</v>
      </c>
      <c r="AD388" s="171">
        <v>79</v>
      </c>
      <c r="AE388" s="171">
        <v>80</v>
      </c>
      <c r="AF388" s="170">
        <v>81</v>
      </c>
      <c r="AG388" s="170">
        <v>82</v>
      </c>
      <c r="AH388" s="170">
        <v>83</v>
      </c>
      <c r="AI388" s="170">
        <v>84</v>
      </c>
      <c r="AJ388" s="170">
        <v>85</v>
      </c>
      <c r="AK388" s="170">
        <v>86</v>
      </c>
      <c r="AL388" s="170">
        <v>87</v>
      </c>
      <c r="AM388" s="170">
        <v>88</v>
      </c>
      <c r="AN388" s="170">
        <v>89</v>
      </c>
      <c r="AO388" s="170">
        <v>90</v>
      </c>
      <c r="AP388" s="170">
        <v>91</v>
      </c>
      <c r="AQ388" s="170">
        <v>92</v>
      </c>
      <c r="AR388" s="170">
        <v>93</v>
      </c>
      <c r="AS388" s="170">
        <v>94</v>
      </c>
      <c r="AT388" s="170">
        <v>95</v>
      </c>
      <c r="AU388" s="170">
        <v>96</v>
      </c>
      <c r="AV388" s="170">
        <v>97</v>
      </c>
      <c r="AW388" s="170">
        <v>98</v>
      </c>
      <c r="AX388" s="170">
        <v>99</v>
      </c>
      <c r="AY388" s="170">
        <v>100</v>
      </c>
    </row>
    <row r="389" spans="1:56" s="155" customFormat="1" x14ac:dyDescent="0.2">
      <c r="A389" s="154">
        <v>0.05</v>
      </c>
      <c r="B389" s="154">
        <v>0.05</v>
      </c>
      <c r="C389" s="154">
        <v>0.05</v>
      </c>
      <c r="D389" s="154">
        <v>0.05</v>
      </c>
      <c r="E389" s="154">
        <v>0.05</v>
      </c>
      <c r="F389" s="154">
        <v>0.05</v>
      </c>
      <c r="G389" s="154">
        <v>0.05</v>
      </c>
      <c r="H389" s="154">
        <v>0.05</v>
      </c>
      <c r="I389" s="154">
        <v>0.05</v>
      </c>
      <c r="J389" s="154">
        <v>0.05</v>
      </c>
      <c r="K389" s="154">
        <v>5.5E-2</v>
      </c>
      <c r="L389" s="154">
        <v>6.0999999999999999E-2</v>
      </c>
      <c r="M389" s="154">
        <v>6.2E-2</v>
      </c>
      <c r="N389" s="154">
        <v>6.3E-2</v>
      </c>
      <c r="O389" s="154">
        <v>6.4000000000000001E-2</v>
      </c>
      <c r="P389" s="154">
        <v>6.5000000000000002E-2</v>
      </c>
      <c r="Q389" s="154">
        <v>6.6000000000000003E-2</v>
      </c>
      <c r="R389" s="154">
        <v>6.7000000000000004E-2</v>
      </c>
      <c r="S389" s="154">
        <v>6.8000000000000005E-2</v>
      </c>
      <c r="T389" s="154">
        <v>6.9000000000000006E-2</v>
      </c>
      <c r="U389" s="154">
        <v>7.0000000000000007E-2</v>
      </c>
      <c r="V389" s="154">
        <v>7.0999999999999994E-2</v>
      </c>
      <c r="W389" s="154">
        <v>7.1999999999999995E-2</v>
      </c>
      <c r="X389" s="154">
        <v>7.2999999999999995E-2</v>
      </c>
      <c r="Y389" s="154">
        <v>7.3999999999999996E-2</v>
      </c>
      <c r="Z389" s="154">
        <v>7.4999999999999997E-2</v>
      </c>
      <c r="AA389" s="154">
        <v>7.4999999999999997E-2</v>
      </c>
      <c r="AB389" s="154">
        <v>7.4999999999999997E-2</v>
      </c>
      <c r="AC389" s="154">
        <v>7.4999999999999997E-2</v>
      </c>
      <c r="AD389" s="154">
        <v>7.4999999999999997E-2</v>
      </c>
      <c r="AE389" s="154">
        <v>7.4999999999999997E-2</v>
      </c>
      <c r="AF389" s="154">
        <v>7.4999999999999997E-2</v>
      </c>
      <c r="AG389" s="154">
        <v>7.4999999999999997E-2</v>
      </c>
      <c r="AH389" s="154">
        <v>7.4999999999999997E-2</v>
      </c>
      <c r="AI389" s="154">
        <v>7.4999999999999997E-2</v>
      </c>
      <c r="AJ389" s="154">
        <v>7.4999999999999997E-2</v>
      </c>
      <c r="AK389" s="154">
        <v>7.4999999999999997E-2</v>
      </c>
      <c r="AL389" s="154">
        <v>7.4999999999999997E-2</v>
      </c>
      <c r="AM389" s="154">
        <v>7.4999999999999997E-2</v>
      </c>
      <c r="AN389" s="154">
        <v>7.4999999999999997E-2</v>
      </c>
      <c r="AO389" s="154">
        <v>7.4999999999999997E-2</v>
      </c>
      <c r="AP389" s="154">
        <v>7.4999999999999997E-2</v>
      </c>
      <c r="AQ389" s="154">
        <v>7.4999999999999997E-2</v>
      </c>
      <c r="AR389" s="154">
        <v>7.4999999999999997E-2</v>
      </c>
      <c r="AS389" s="154">
        <v>7.4999999999999997E-2</v>
      </c>
      <c r="AT389" s="154">
        <v>7.4999999999999997E-2</v>
      </c>
      <c r="AU389" s="154">
        <v>7.4999999999999997E-2</v>
      </c>
      <c r="AV389" s="154">
        <v>7.4999999999999997E-2</v>
      </c>
      <c r="AW389" s="154">
        <v>7.4999999999999997E-2</v>
      </c>
      <c r="AX389" s="154">
        <v>7.4999999999999997E-2</v>
      </c>
      <c r="AY389" s="154">
        <v>7.4999999999999997E-2</v>
      </c>
    </row>
    <row r="390" spans="1:56" s="155" customFormat="1" x14ac:dyDescent="0.2">
      <c r="A390" s="364"/>
      <c r="B390" s="364"/>
      <c r="C390" s="364"/>
      <c r="D390" s="364"/>
      <c r="E390" s="364"/>
      <c r="F390" s="364"/>
      <c r="G390" s="364"/>
      <c r="H390" s="364"/>
      <c r="I390" s="364"/>
      <c r="J390" s="364"/>
      <c r="K390" s="364"/>
      <c r="L390" s="364"/>
      <c r="M390" s="364"/>
      <c r="N390" s="364"/>
      <c r="O390" s="364"/>
      <c r="P390" s="364"/>
      <c r="Q390" s="364"/>
      <c r="R390" s="364"/>
      <c r="S390" s="364"/>
      <c r="T390" s="364"/>
      <c r="U390" s="364"/>
      <c r="V390" s="364"/>
      <c r="W390" s="364"/>
      <c r="X390" s="364"/>
      <c r="Y390" s="364"/>
      <c r="Z390" s="364"/>
      <c r="AA390" s="364"/>
      <c r="AB390" s="364"/>
      <c r="AC390" s="364"/>
      <c r="AD390" s="364"/>
      <c r="AE390" s="364"/>
      <c r="AF390" s="364"/>
      <c r="AG390" s="364"/>
      <c r="AH390" s="364"/>
      <c r="AI390" s="364"/>
      <c r="AJ390" s="364"/>
      <c r="AK390" s="364"/>
      <c r="AL390" s="364"/>
      <c r="AM390" s="364"/>
      <c r="AN390" s="364"/>
      <c r="AO390" s="364"/>
      <c r="AP390" s="364"/>
      <c r="AQ390" s="364"/>
      <c r="AR390" s="364"/>
      <c r="AS390" s="364"/>
      <c r="AT390" s="364"/>
      <c r="AU390" s="364"/>
      <c r="AV390" s="364"/>
      <c r="AW390" s="364"/>
      <c r="AX390" s="364"/>
      <c r="AY390" s="364"/>
    </row>
    <row r="391" spans="1:56" s="461" customFormat="1" x14ac:dyDescent="0.2">
      <c r="A391" s="461" t="s">
        <v>324</v>
      </c>
    </row>
    <row r="392" spans="1:56" s="146" customFormat="1" x14ac:dyDescent="0.2">
      <c r="A392" s="143">
        <v>59</v>
      </c>
      <c r="B392" s="144">
        <v>60</v>
      </c>
      <c r="C392" s="144">
        <v>61</v>
      </c>
      <c r="D392" s="144">
        <v>62</v>
      </c>
      <c r="E392" s="144">
        <v>63</v>
      </c>
      <c r="F392" s="144">
        <v>64</v>
      </c>
      <c r="G392" s="144">
        <v>65</v>
      </c>
      <c r="H392" s="144">
        <v>66</v>
      </c>
      <c r="I392" s="144">
        <v>67</v>
      </c>
      <c r="J392" s="144">
        <v>68</v>
      </c>
      <c r="K392" s="144">
        <v>69</v>
      </c>
      <c r="L392" s="144">
        <v>70</v>
      </c>
      <c r="M392" s="144">
        <v>71</v>
      </c>
      <c r="N392" s="144">
        <v>72</v>
      </c>
      <c r="O392" s="144">
        <v>73</v>
      </c>
      <c r="P392" s="144">
        <v>74</v>
      </c>
      <c r="Q392" s="144">
        <v>75</v>
      </c>
      <c r="R392" s="144">
        <v>76</v>
      </c>
      <c r="S392" s="144">
        <v>77</v>
      </c>
      <c r="T392" s="144">
        <v>78</v>
      </c>
      <c r="U392" s="144">
        <v>79</v>
      </c>
      <c r="V392" s="144">
        <v>80</v>
      </c>
      <c r="W392" s="144">
        <v>81</v>
      </c>
      <c r="X392" s="144">
        <v>82</v>
      </c>
      <c r="Y392" s="144">
        <v>83</v>
      </c>
      <c r="Z392" s="144">
        <v>84</v>
      </c>
      <c r="AA392" s="144">
        <v>85</v>
      </c>
      <c r="AB392" s="144">
        <v>86</v>
      </c>
      <c r="AC392" s="144">
        <v>87</v>
      </c>
      <c r="AD392" s="144">
        <v>88</v>
      </c>
      <c r="AE392" s="144">
        <v>89</v>
      </c>
      <c r="AF392" s="144">
        <v>90</v>
      </c>
      <c r="AG392" s="144">
        <v>91</v>
      </c>
      <c r="AH392" s="144">
        <v>92</v>
      </c>
      <c r="AI392" s="144">
        <v>93</v>
      </c>
      <c r="AJ392" s="144">
        <v>94</v>
      </c>
      <c r="AK392" s="144">
        <v>95</v>
      </c>
      <c r="AL392" s="144">
        <v>96</v>
      </c>
      <c r="AM392" s="144">
        <v>97</v>
      </c>
      <c r="AN392" s="144">
        <v>98</v>
      </c>
      <c r="AO392" s="144">
        <v>99</v>
      </c>
      <c r="AP392" s="144">
        <v>100</v>
      </c>
      <c r="AQ392" s="145"/>
      <c r="AR392" s="145"/>
      <c r="AS392" s="145"/>
      <c r="AT392" s="145"/>
      <c r="AU392" s="145"/>
    </row>
    <row r="393" spans="1:56" s="20" customFormat="1" x14ac:dyDescent="0.2">
      <c r="A393" s="147">
        <v>5.1999999999999998E-2</v>
      </c>
      <c r="B393" s="147">
        <v>5.2499999999999998E-2</v>
      </c>
      <c r="C393" s="147">
        <v>5.2999999999999999E-2</v>
      </c>
      <c r="D393" s="147">
        <v>5.3499999999999999E-2</v>
      </c>
      <c r="E393" s="147">
        <v>5.3999999999999999E-2</v>
      </c>
      <c r="F393" s="147">
        <v>5.45E-2</v>
      </c>
      <c r="G393" s="147">
        <v>5.5E-2</v>
      </c>
      <c r="H393" s="147">
        <v>5.5500000000000001E-2</v>
      </c>
      <c r="I393" s="147">
        <v>5.6000000000000001E-2</v>
      </c>
      <c r="J393" s="147">
        <v>5.6500000000000002E-2</v>
      </c>
      <c r="K393" s="147">
        <v>5.7000000000000002E-2</v>
      </c>
      <c r="L393" s="147">
        <v>5.7500000000000002E-2</v>
      </c>
      <c r="M393" s="147">
        <v>5.8000000000000003E-2</v>
      </c>
      <c r="N393" s="147">
        <v>5.8500000000000003E-2</v>
      </c>
      <c r="O393" s="147">
        <v>5.8999999999999997E-2</v>
      </c>
      <c r="P393" s="147">
        <v>5.9499999999999997E-2</v>
      </c>
      <c r="Q393" s="147">
        <v>0.06</v>
      </c>
      <c r="R393" s="147">
        <v>6.0499999999999998E-2</v>
      </c>
      <c r="S393" s="147">
        <v>6.0999999999999999E-2</v>
      </c>
      <c r="T393" s="147">
        <v>6.1499999999999999E-2</v>
      </c>
      <c r="U393" s="147">
        <v>6.2E-2</v>
      </c>
      <c r="V393" s="147">
        <v>6.25E-2</v>
      </c>
      <c r="W393" s="147">
        <v>6.3E-2</v>
      </c>
      <c r="X393" s="147">
        <v>6.3500000000000001E-2</v>
      </c>
      <c r="Y393" s="147">
        <v>6.4000000000000001E-2</v>
      </c>
      <c r="Z393" s="147">
        <v>6.4500000000000002E-2</v>
      </c>
      <c r="AA393" s="147">
        <v>6.5000000000000002E-2</v>
      </c>
      <c r="AB393" s="147">
        <v>6.5000000000000002E-2</v>
      </c>
      <c r="AC393" s="147">
        <v>6.5000000000000002E-2</v>
      </c>
      <c r="AD393" s="147">
        <v>6.5000000000000002E-2</v>
      </c>
      <c r="AE393" s="147">
        <v>6.5000000000000002E-2</v>
      </c>
      <c r="AF393" s="147">
        <v>6.5000000000000002E-2</v>
      </c>
      <c r="AG393" s="147">
        <v>6.5000000000000002E-2</v>
      </c>
      <c r="AH393" s="147">
        <v>6.5000000000000002E-2</v>
      </c>
      <c r="AI393" s="147">
        <v>6.5000000000000002E-2</v>
      </c>
      <c r="AJ393" s="147">
        <v>6.5000000000000002E-2</v>
      </c>
      <c r="AK393" s="147">
        <v>6.5000000000000002E-2</v>
      </c>
      <c r="AL393" s="147">
        <v>6.5000000000000002E-2</v>
      </c>
      <c r="AM393" s="147">
        <v>6.5000000000000002E-2</v>
      </c>
      <c r="AN393" s="147">
        <v>6.5000000000000002E-2</v>
      </c>
      <c r="AO393" s="147">
        <v>6.5000000000000002E-2</v>
      </c>
      <c r="AP393" s="147">
        <v>6.5000000000000002E-2</v>
      </c>
      <c r="AQ393" s="148"/>
      <c r="AR393" s="148"/>
      <c r="AS393" s="148"/>
      <c r="AT393" s="148"/>
      <c r="AU393" s="148"/>
    </row>
    <row r="395" spans="1:56" x14ac:dyDescent="0.2">
      <c r="A395" s="24" t="s">
        <v>555</v>
      </c>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row>
    <row r="396" spans="1:56" x14ac:dyDescent="0.2">
      <c r="A396" s="22">
        <v>45</v>
      </c>
      <c r="B396" s="22">
        <v>46</v>
      </c>
      <c r="C396" s="22">
        <v>47</v>
      </c>
      <c r="D396" s="22">
        <v>48</v>
      </c>
      <c r="E396" s="22">
        <v>49</v>
      </c>
      <c r="F396" s="22">
        <v>50</v>
      </c>
      <c r="G396" s="22">
        <v>51</v>
      </c>
      <c r="H396" s="22">
        <v>52</v>
      </c>
      <c r="I396" s="22">
        <v>53</v>
      </c>
      <c r="J396" s="22">
        <v>54</v>
      </c>
      <c r="K396" s="22">
        <v>55</v>
      </c>
      <c r="L396" s="22">
        <v>56</v>
      </c>
      <c r="M396" s="22">
        <v>57</v>
      </c>
      <c r="N396" s="22">
        <v>58</v>
      </c>
      <c r="O396" s="22">
        <v>59</v>
      </c>
      <c r="P396" s="22">
        <v>60</v>
      </c>
      <c r="Q396" s="22">
        <v>61</v>
      </c>
      <c r="R396" s="22">
        <v>62</v>
      </c>
      <c r="S396" s="22">
        <v>63</v>
      </c>
      <c r="T396" s="22">
        <v>64</v>
      </c>
      <c r="U396" s="22">
        <v>65</v>
      </c>
      <c r="V396" s="22">
        <v>66</v>
      </c>
      <c r="W396" s="22">
        <v>67</v>
      </c>
      <c r="X396" s="22">
        <v>68</v>
      </c>
      <c r="Y396" s="22">
        <v>69</v>
      </c>
      <c r="Z396" s="22">
        <v>70</v>
      </c>
      <c r="AA396" s="22">
        <v>71</v>
      </c>
      <c r="AB396" s="22">
        <v>72</v>
      </c>
      <c r="AC396" s="22">
        <v>73</v>
      </c>
      <c r="AD396" s="22">
        <v>74</v>
      </c>
      <c r="AE396" s="22">
        <v>75</v>
      </c>
      <c r="AF396" s="22">
        <v>76</v>
      </c>
      <c r="AG396" s="22">
        <v>77</v>
      </c>
      <c r="AH396" s="22">
        <v>78</v>
      </c>
      <c r="AI396" s="22">
        <v>79</v>
      </c>
      <c r="AJ396" s="22">
        <v>80</v>
      </c>
      <c r="AK396" s="22">
        <v>81</v>
      </c>
      <c r="AL396" s="22">
        <v>82</v>
      </c>
      <c r="AM396" s="22">
        <v>83</v>
      </c>
      <c r="AN396" s="22">
        <v>84</v>
      </c>
      <c r="AO396" s="22">
        <v>85</v>
      </c>
      <c r="AP396" s="22">
        <v>86</v>
      </c>
      <c r="AQ396" s="22">
        <v>87</v>
      </c>
      <c r="AR396" s="22">
        <v>88</v>
      </c>
      <c r="AS396" s="22">
        <v>89</v>
      </c>
      <c r="AT396" s="22">
        <v>90</v>
      </c>
      <c r="AU396" s="22">
        <v>91</v>
      </c>
      <c r="AV396" s="22">
        <v>92</v>
      </c>
      <c r="AW396" s="22">
        <v>93</v>
      </c>
      <c r="AX396" s="22">
        <v>94</v>
      </c>
      <c r="AY396" s="22">
        <v>95</v>
      </c>
      <c r="AZ396" s="22">
        <v>96</v>
      </c>
      <c r="BA396" s="22">
        <v>97</v>
      </c>
      <c r="BB396" s="22">
        <v>98</v>
      </c>
      <c r="BC396" s="22">
        <v>99</v>
      </c>
      <c r="BD396" s="22">
        <v>100</v>
      </c>
    </row>
    <row r="397" spans="1:56" x14ac:dyDescent="0.2">
      <c r="A397" s="47">
        <v>4.9500000000000002E-2</v>
      </c>
      <c r="B397" s="47">
        <v>5.0500000000000003E-2</v>
      </c>
      <c r="C397" s="47">
        <v>5.1500000000000004E-2</v>
      </c>
      <c r="D397" s="47">
        <v>5.2500000000000005E-2</v>
      </c>
      <c r="E397" s="47">
        <v>5.3500000000000006E-2</v>
      </c>
      <c r="F397" s="47">
        <v>5.4500000000000007E-2</v>
      </c>
      <c r="G397" s="47">
        <v>5.5500000000000008E-2</v>
      </c>
      <c r="H397" s="47">
        <v>5.6500000000000009E-2</v>
      </c>
      <c r="I397" s="47">
        <v>5.7500000000000009E-2</v>
      </c>
      <c r="J397" s="47">
        <v>5.850000000000001E-2</v>
      </c>
      <c r="K397" s="47">
        <v>5.9500000000000011E-2</v>
      </c>
      <c r="L397" s="47">
        <v>6.0500000000000012E-2</v>
      </c>
      <c r="M397" s="47">
        <v>6.1500000000000013E-2</v>
      </c>
      <c r="N397" s="47">
        <v>6.2500000000000014E-2</v>
      </c>
      <c r="O397" s="47">
        <v>6.3500000000000015E-2</v>
      </c>
      <c r="P397" s="47">
        <v>6.4500000000000016E-2</v>
      </c>
      <c r="Q397" s="47">
        <v>6.5500000000000017E-2</v>
      </c>
      <c r="R397" s="47">
        <v>6.6500000000000017E-2</v>
      </c>
      <c r="S397" s="47">
        <v>6.7500000000000018E-2</v>
      </c>
      <c r="T397" s="47">
        <v>6.8500000000000019E-2</v>
      </c>
      <c r="U397" s="47">
        <v>6.950000000000002E-2</v>
      </c>
      <c r="V397" s="47">
        <v>7.0500000000000021E-2</v>
      </c>
      <c r="W397" s="47">
        <v>7.1500000000000022E-2</v>
      </c>
      <c r="X397" s="47">
        <v>7.2999999999999995E-2</v>
      </c>
      <c r="Y397" s="47">
        <v>7.4499999999999997E-2</v>
      </c>
      <c r="Z397" s="47">
        <v>7.6499999999999999E-2</v>
      </c>
      <c r="AA397" s="47">
        <v>7.7499999999999999E-2</v>
      </c>
      <c r="AB397" s="47">
        <v>7.85E-2</v>
      </c>
      <c r="AC397" s="47">
        <v>7.9500000000000001E-2</v>
      </c>
      <c r="AD397" s="47">
        <v>0.08</v>
      </c>
      <c r="AE397" s="47">
        <v>8.0500000000000002E-2</v>
      </c>
      <c r="AF397" s="47">
        <v>8.1500000000000003E-2</v>
      </c>
      <c r="AG397" s="47">
        <v>8.2500000000000004E-2</v>
      </c>
      <c r="AH397" s="47">
        <v>8.3500000000000005E-2</v>
      </c>
      <c r="AI397" s="47">
        <v>8.4500000000000006E-2</v>
      </c>
      <c r="AJ397" s="47">
        <v>8.5000000000000006E-2</v>
      </c>
      <c r="AK397" s="47">
        <v>8.5000000000000006E-2</v>
      </c>
      <c r="AL397" s="47">
        <v>8.5000000000000006E-2</v>
      </c>
      <c r="AM397" s="47">
        <v>8.5000000000000006E-2</v>
      </c>
      <c r="AN397" s="47">
        <v>8.5000000000000006E-2</v>
      </c>
      <c r="AO397" s="47">
        <v>8.5000000000000006E-2</v>
      </c>
      <c r="AP397" s="47">
        <v>8.5000000000000006E-2</v>
      </c>
      <c r="AQ397" s="47">
        <v>8.5000000000000006E-2</v>
      </c>
      <c r="AR397" s="47">
        <v>8.5000000000000006E-2</v>
      </c>
      <c r="AS397" s="47">
        <v>8.5000000000000006E-2</v>
      </c>
      <c r="AT397" s="47">
        <v>8.5000000000000006E-2</v>
      </c>
      <c r="AU397" s="47">
        <v>8.5000000000000006E-2</v>
      </c>
      <c r="AV397" s="47">
        <v>8.5000000000000006E-2</v>
      </c>
      <c r="AW397" s="47">
        <v>8.5000000000000006E-2</v>
      </c>
      <c r="AX397" s="47">
        <v>8.5000000000000006E-2</v>
      </c>
      <c r="AY397" s="47">
        <v>8.5000000000000006E-2</v>
      </c>
      <c r="AZ397" s="47">
        <v>8.5000000000000006E-2</v>
      </c>
      <c r="BA397" s="47">
        <v>8.5000000000000006E-2</v>
      </c>
      <c r="BB397" s="47">
        <v>8.5000000000000006E-2</v>
      </c>
      <c r="BC397" s="47">
        <v>8.5000000000000006E-2</v>
      </c>
      <c r="BD397" s="47">
        <v>8.5000000000000006E-2</v>
      </c>
    </row>
    <row r="398" spans="1:56" s="18" customFormat="1" x14ac:dyDescent="0.2"/>
    <row r="399" spans="1:56" x14ac:dyDescent="0.2">
      <c r="A399" s="24" t="s">
        <v>355</v>
      </c>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row>
    <row r="400" spans="1:56" x14ac:dyDescent="0.2">
      <c r="A400" s="143">
        <v>50</v>
      </c>
      <c r="B400" s="144">
        <v>51</v>
      </c>
      <c r="C400" s="144">
        <v>52</v>
      </c>
      <c r="D400" s="143">
        <v>53</v>
      </c>
      <c r="E400" s="144">
        <v>54</v>
      </c>
      <c r="F400" s="144">
        <v>55</v>
      </c>
      <c r="G400" s="143">
        <v>56</v>
      </c>
      <c r="H400" s="144">
        <v>57</v>
      </c>
      <c r="I400" s="144">
        <v>58</v>
      </c>
      <c r="J400" s="143">
        <v>59</v>
      </c>
      <c r="K400" s="144">
        <v>60</v>
      </c>
      <c r="L400" s="144">
        <v>61</v>
      </c>
      <c r="M400" s="143">
        <v>62</v>
      </c>
      <c r="N400" s="144">
        <v>63</v>
      </c>
      <c r="O400" s="144">
        <v>64</v>
      </c>
      <c r="P400" s="143">
        <v>65</v>
      </c>
      <c r="Q400" s="144">
        <v>66</v>
      </c>
      <c r="R400" s="144">
        <v>67</v>
      </c>
      <c r="S400" s="143">
        <v>68</v>
      </c>
      <c r="T400" s="144">
        <v>69</v>
      </c>
      <c r="U400" s="144">
        <v>70</v>
      </c>
      <c r="V400" s="143">
        <v>71</v>
      </c>
      <c r="W400" s="144">
        <v>72</v>
      </c>
      <c r="X400" s="144">
        <v>73</v>
      </c>
      <c r="Y400" s="143">
        <v>74</v>
      </c>
      <c r="Z400" s="144">
        <v>75</v>
      </c>
      <c r="AA400" s="144">
        <v>76</v>
      </c>
      <c r="AB400" s="143">
        <v>77</v>
      </c>
      <c r="AC400" s="144">
        <v>78</v>
      </c>
      <c r="AD400" s="144">
        <v>79</v>
      </c>
      <c r="AE400" s="143">
        <v>80</v>
      </c>
      <c r="AF400" s="144">
        <v>81</v>
      </c>
      <c r="AG400" s="144">
        <v>82</v>
      </c>
      <c r="AH400" s="143">
        <v>83</v>
      </c>
      <c r="AI400" s="144">
        <v>84</v>
      </c>
      <c r="AJ400" s="144">
        <v>85</v>
      </c>
      <c r="AK400" s="143">
        <v>86</v>
      </c>
      <c r="AL400" s="144">
        <v>87</v>
      </c>
      <c r="AM400" s="144">
        <v>88</v>
      </c>
      <c r="AN400" s="143">
        <v>89</v>
      </c>
      <c r="AO400" s="144">
        <v>90</v>
      </c>
      <c r="AP400" s="144">
        <v>91</v>
      </c>
      <c r="AQ400" s="143">
        <v>92</v>
      </c>
      <c r="AR400" s="144">
        <v>93</v>
      </c>
      <c r="AS400" s="144">
        <v>94</v>
      </c>
      <c r="AT400" s="143">
        <v>95</v>
      </c>
      <c r="AU400" s="143">
        <v>96</v>
      </c>
      <c r="AV400" s="144">
        <v>97</v>
      </c>
      <c r="AW400" s="144">
        <v>98</v>
      </c>
      <c r="AX400" s="143">
        <v>99</v>
      </c>
      <c r="AY400" s="144">
        <v>100</v>
      </c>
    </row>
    <row r="401" spans="1:52" x14ac:dyDescent="0.2">
      <c r="A401" s="147">
        <v>3.7500000000000006E-2</v>
      </c>
      <c r="B401" s="147">
        <v>3.7500000000000006E-2</v>
      </c>
      <c r="C401" s="147">
        <v>3.7500000000000006E-2</v>
      </c>
      <c r="D401" s="147">
        <v>3.7500000000000006E-2</v>
      </c>
      <c r="E401" s="147">
        <v>3.7500000000000006E-2</v>
      </c>
      <c r="F401" s="147">
        <v>3.7500000000000006E-2</v>
      </c>
      <c r="G401" s="147">
        <v>3.7500000000000006E-2</v>
      </c>
      <c r="H401" s="147">
        <v>3.7500000000000006E-2</v>
      </c>
      <c r="I401" s="147">
        <v>3.7500000000000006E-2</v>
      </c>
      <c r="J401" s="147">
        <v>3.7500000000000006E-2</v>
      </c>
      <c r="K401" s="147">
        <v>4.7500000000000001E-2</v>
      </c>
      <c r="L401" s="147">
        <v>4.7500000000000001E-2</v>
      </c>
      <c r="M401" s="147">
        <v>4.7500000000000001E-2</v>
      </c>
      <c r="N401" s="147">
        <v>4.7500000000000001E-2</v>
      </c>
      <c r="O401" s="147">
        <v>4.7500000000000001E-2</v>
      </c>
      <c r="P401" s="147">
        <v>5.2500000000000005E-2</v>
      </c>
      <c r="Q401" s="147">
        <v>5.2500000000000005E-2</v>
      </c>
      <c r="R401" s="147">
        <v>5.2500000000000005E-2</v>
      </c>
      <c r="S401" s="147">
        <v>5.2500000000000005E-2</v>
      </c>
      <c r="T401" s="147">
        <v>5.2500000000000005E-2</v>
      </c>
      <c r="U401" s="147">
        <v>5.5E-2</v>
      </c>
      <c r="V401" s="147">
        <v>5.5E-2</v>
      </c>
      <c r="W401" s="147">
        <v>5.5E-2</v>
      </c>
      <c r="X401" s="147">
        <v>5.5E-2</v>
      </c>
      <c r="Y401" s="147">
        <v>5.5E-2</v>
      </c>
      <c r="Z401" s="147">
        <v>5.7500000000000002E-2</v>
      </c>
      <c r="AA401" s="147">
        <v>5.7500000000000002E-2</v>
      </c>
      <c r="AB401" s="147">
        <v>5.7500000000000002E-2</v>
      </c>
      <c r="AC401" s="147">
        <v>5.7500000000000002E-2</v>
      </c>
      <c r="AD401" s="147">
        <v>5.7500000000000002E-2</v>
      </c>
      <c r="AE401" s="147">
        <v>6.25E-2</v>
      </c>
      <c r="AF401" s="147">
        <v>6.25E-2</v>
      </c>
      <c r="AG401" s="147">
        <v>6.25E-2</v>
      </c>
      <c r="AH401" s="147">
        <v>6.25E-2</v>
      </c>
      <c r="AI401" s="147">
        <v>6.25E-2</v>
      </c>
      <c r="AJ401" s="147">
        <v>6.25E-2</v>
      </c>
      <c r="AK401" s="147">
        <v>6.25E-2</v>
      </c>
      <c r="AL401" s="147">
        <v>6.25E-2</v>
      </c>
      <c r="AM401" s="147">
        <v>6.25E-2</v>
      </c>
      <c r="AN401" s="147">
        <v>6.25E-2</v>
      </c>
      <c r="AO401" s="147">
        <v>6.25E-2</v>
      </c>
      <c r="AP401" s="147">
        <v>6.25E-2</v>
      </c>
      <c r="AQ401" s="147">
        <v>6.25E-2</v>
      </c>
      <c r="AR401" s="147">
        <v>6.25E-2</v>
      </c>
      <c r="AS401" s="147">
        <v>6.25E-2</v>
      </c>
      <c r="AT401" s="147">
        <v>6.25E-2</v>
      </c>
      <c r="AU401" s="147">
        <v>6.25E-2</v>
      </c>
      <c r="AV401" s="147">
        <v>6.25E-2</v>
      </c>
      <c r="AW401" s="147">
        <v>6.25E-2</v>
      </c>
      <c r="AX401" s="147">
        <v>6.25E-2</v>
      </c>
      <c r="AY401" s="147">
        <v>6.25E-2</v>
      </c>
    </row>
    <row r="402" spans="1:52" x14ac:dyDescent="0.2">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c r="AB402" s="18"/>
      <c r="AC402" s="18"/>
      <c r="AD402" s="18"/>
      <c r="AE402" s="18"/>
      <c r="AF402" s="18"/>
      <c r="AG402" s="18"/>
      <c r="AH402" s="18"/>
      <c r="AI402" s="18"/>
      <c r="AJ402" s="18"/>
      <c r="AK402" s="18"/>
      <c r="AL402" s="18"/>
      <c r="AM402" s="18"/>
      <c r="AN402" s="18"/>
      <c r="AO402" s="18"/>
      <c r="AP402" s="18"/>
      <c r="AQ402" s="18"/>
      <c r="AR402" s="18"/>
      <c r="AS402" s="18"/>
      <c r="AT402" s="18"/>
      <c r="AU402" s="18"/>
      <c r="AV402" s="18"/>
      <c r="AW402" s="18"/>
      <c r="AX402" s="18"/>
      <c r="AY402" s="18"/>
      <c r="AZ402" s="18"/>
    </row>
    <row r="403" spans="1:52" s="24" customFormat="1" x14ac:dyDescent="0.2">
      <c r="A403" s="24" t="s">
        <v>356</v>
      </c>
    </row>
    <row r="404" spans="1:52" s="146" customFormat="1" x14ac:dyDescent="0.2">
      <c r="A404" s="143">
        <v>50</v>
      </c>
      <c r="B404" s="144">
        <v>51</v>
      </c>
      <c r="C404" s="144">
        <v>52</v>
      </c>
      <c r="D404" s="143">
        <v>53</v>
      </c>
      <c r="E404" s="144">
        <v>54</v>
      </c>
      <c r="F404" s="144">
        <v>55</v>
      </c>
      <c r="G404" s="143">
        <v>56</v>
      </c>
      <c r="H404" s="144">
        <v>57</v>
      </c>
      <c r="I404" s="144">
        <v>58</v>
      </c>
      <c r="J404" s="143">
        <v>59</v>
      </c>
      <c r="K404" s="144">
        <v>60</v>
      </c>
      <c r="L404" s="144">
        <v>61</v>
      </c>
      <c r="M404" s="143">
        <v>62</v>
      </c>
      <c r="N404" s="144">
        <v>63</v>
      </c>
      <c r="O404" s="144">
        <v>64</v>
      </c>
      <c r="P404" s="143">
        <v>65</v>
      </c>
      <c r="Q404" s="144">
        <v>66</v>
      </c>
      <c r="R404" s="144">
        <v>67</v>
      </c>
      <c r="S404" s="143">
        <v>68</v>
      </c>
      <c r="T404" s="144">
        <v>69</v>
      </c>
      <c r="U404" s="144">
        <v>70</v>
      </c>
      <c r="V404" s="143">
        <v>71</v>
      </c>
      <c r="W404" s="144">
        <v>72</v>
      </c>
      <c r="X404" s="144">
        <v>73</v>
      </c>
      <c r="Y404" s="143">
        <v>74</v>
      </c>
      <c r="Z404" s="144">
        <v>75</v>
      </c>
      <c r="AA404" s="144">
        <v>76</v>
      </c>
      <c r="AB404" s="143">
        <v>77</v>
      </c>
      <c r="AC404" s="144">
        <v>78</v>
      </c>
      <c r="AD404" s="144">
        <v>79</v>
      </c>
      <c r="AE404" s="143">
        <v>80</v>
      </c>
      <c r="AF404" s="144">
        <v>81</v>
      </c>
      <c r="AG404" s="144">
        <v>82</v>
      </c>
      <c r="AH404" s="143">
        <v>83</v>
      </c>
      <c r="AI404" s="144">
        <v>84</v>
      </c>
      <c r="AJ404" s="144">
        <v>85</v>
      </c>
      <c r="AK404" s="143">
        <v>86</v>
      </c>
      <c r="AL404" s="144">
        <v>87</v>
      </c>
      <c r="AM404" s="144">
        <v>88</v>
      </c>
      <c r="AN404" s="143">
        <v>89</v>
      </c>
      <c r="AO404" s="144">
        <v>90</v>
      </c>
      <c r="AP404" s="144">
        <v>91</v>
      </c>
      <c r="AQ404" s="143">
        <v>92</v>
      </c>
      <c r="AR404" s="144">
        <v>93</v>
      </c>
      <c r="AS404" s="144">
        <v>94</v>
      </c>
      <c r="AT404" s="143">
        <v>95</v>
      </c>
      <c r="AU404" s="143">
        <v>96</v>
      </c>
      <c r="AV404" s="144">
        <v>97</v>
      </c>
      <c r="AW404" s="144">
        <v>98</v>
      </c>
      <c r="AX404" s="143">
        <v>99</v>
      </c>
      <c r="AY404" s="144">
        <v>100</v>
      </c>
    </row>
    <row r="405" spans="1:52" s="20" customFormat="1" x14ac:dyDescent="0.2">
      <c r="A405" s="147">
        <v>4.2500000000000003E-2</v>
      </c>
      <c r="B405" s="147">
        <v>4.2500000000000003E-2</v>
      </c>
      <c r="C405" s="147">
        <v>4.2500000000000003E-2</v>
      </c>
      <c r="D405" s="147">
        <v>4.2500000000000003E-2</v>
      </c>
      <c r="E405" s="147">
        <v>4.2500000000000003E-2</v>
      </c>
      <c r="F405" s="147">
        <v>4.2500000000000003E-2</v>
      </c>
      <c r="G405" s="147">
        <v>4.2500000000000003E-2</v>
      </c>
      <c r="H405" s="147">
        <v>4.2500000000000003E-2</v>
      </c>
      <c r="I405" s="147">
        <v>4.2500000000000003E-2</v>
      </c>
      <c r="J405" s="147">
        <v>4.2500000000000003E-2</v>
      </c>
      <c r="K405" s="147">
        <v>0.05</v>
      </c>
      <c r="L405" s="147">
        <v>0.05</v>
      </c>
      <c r="M405" s="147">
        <v>0.05</v>
      </c>
      <c r="N405" s="147">
        <v>0.05</v>
      </c>
      <c r="O405" s="147">
        <v>0.05</v>
      </c>
      <c r="P405" s="147">
        <v>5.7500000000000002E-2</v>
      </c>
      <c r="Q405" s="147">
        <v>5.7500000000000002E-2</v>
      </c>
      <c r="R405" s="147">
        <v>5.7500000000000002E-2</v>
      </c>
      <c r="S405" s="147">
        <v>5.7500000000000002E-2</v>
      </c>
      <c r="T405" s="147">
        <v>5.7500000000000002E-2</v>
      </c>
      <c r="U405" s="147">
        <v>6.0000000000000005E-2</v>
      </c>
      <c r="V405" s="147">
        <v>6.0000000000000005E-2</v>
      </c>
      <c r="W405" s="147">
        <v>6.0000000000000005E-2</v>
      </c>
      <c r="X405" s="147">
        <v>6.0000000000000005E-2</v>
      </c>
      <c r="Y405" s="147">
        <v>6.0000000000000005E-2</v>
      </c>
      <c r="Z405" s="147">
        <v>6.25E-2</v>
      </c>
      <c r="AA405" s="147">
        <v>6.25E-2</v>
      </c>
      <c r="AB405" s="147">
        <v>6.25E-2</v>
      </c>
      <c r="AC405" s="147">
        <v>6.25E-2</v>
      </c>
      <c r="AD405" s="147">
        <v>6.25E-2</v>
      </c>
      <c r="AE405" s="147">
        <v>6.7499999999999991E-2</v>
      </c>
      <c r="AF405" s="147">
        <v>6.7499999999999991E-2</v>
      </c>
      <c r="AG405" s="147">
        <v>6.7499999999999991E-2</v>
      </c>
      <c r="AH405" s="147">
        <v>6.7499999999999991E-2</v>
      </c>
      <c r="AI405" s="147">
        <v>6.7499999999999991E-2</v>
      </c>
      <c r="AJ405" s="147">
        <v>6.7499999999999991E-2</v>
      </c>
      <c r="AK405" s="147">
        <v>6.7499999999999991E-2</v>
      </c>
      <c r="AL405" s="147">
        <v>6.7499999999999991E-2</v>
      </c>
      <c r="AM405" s="147">
        <v>6.7499999999999991E-2</v>
      </c>
      <c r="AN405" s="147">
        <v>6.7499999999999991E-2</v>
      </c>
      <c r="AO405" s="147">
        <v>6.7499999999999991E-2</v>
      </c>
      <c r="AP405" s="147">
        <v>6.7499999999999991E-2</v>
      </c>
      <c r="AQ405" s="147">
        <v>6.7499999999999991E-2</v>
      </c>
      <c r="AR405" s="147">
        <v>6.7499999999999991E-2</v>
      </c>
      <c r="AS405" s="147">
        <v>6.7499999999999991E-2</v>
      </c>
      <c r="AT405" s="147">
        <v>6.7499999999999991E-2</v>
      </c>
      <c r="AU405" s="147">
        <v>6.7499999999999991E-2</v>
      </c>
      <c r="AV405" s="147">
        <v>6.7499999999999991E-2</v>
      </c>
      <c r="AW405" s="147">
        <v>6.7499999999999991E-2</v>
      </c>
      <c r="AX405" s="147">
        <v>6.7499999999999991E-2</v>
      </c>
      <c r="AY405" s="147">
        <v>6.7499999999999991E-2</v>
      </c>
    </row>
    <row r="406" spans="1:52" x14ac:dyDescent="0.2">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c r="AL406" s="18"/>
      <c r="AM406" s="18"/>
      <c r="AN406" s="18"/>
      <c r="AO406" s="18"/>
      <c r="AP406" s="18"/>
      <c r="AQ406" s="18"/>
      <c r="AR406" s="18"/>
      <c r="AS406" s="18"/>
      <c r="AT406" s="18"/>
      <c r="AU406" s="18"/>
      <c r="AV406" s="18"/>
      <c r="AW406" s="18"/>
      <c r="AX406" s="18"/>
      <c r="AY406" s="18"/>
    </row>
    <row r="407" spans="1:52" s="24" customFormat="1" x14ac:dyDescent="0.2">
      <c r="A407" s="24" t="s">
        <v>357</v>
      </c>
    </row>
    <row r="408" spans="1:52" s="146" customFormat="1" x14ac:dyDescent="0.2">
      <c r="A408" s="143">
        <v>50</v>
      </c>
      <c r="B408" s="144">
        <v>51</v>
      </c>
      <c r="C408" s="144">
        <v>52</v>
      </c>
      <c r="D408" s="143">
        <v>53</v>
      </c>
      <c r="E408" s="144">
        <v>54</v>
      </c>
      <c r="F408" s="144">
        <v>55</v>
      </c>
      <c r="G408" s="143">
        <v>56</v>
      </c>
      <c r="H408" s="144">
        <v>57</v>
      </c>
      <c r="I408" s="144">
        <v>58</v>
      </c>
      <c r="J408" s="143">
        <v>59</v>
      </c>
      <c r="K408" s="144">
        <v>60</v>
      </c>
      <c r="L408" s="144">
        <v>61</v>
      </c>
      <c r="M408" s="143">
        <v>62</v>
      </c>
      <c r="N408" s="144">
        <v>63</v>
      </c>
      <c r="O408" s="144">
        <v>64</v>
      </c>
      <c r="P408" s="143">
        <v>65</v>
      </c>
      <c r="Q408" s="144">
        <v>66</v>
      </c>
      <c r="R408" s="144">
        <v>67</v>
      </c>
      <c r="S408" s="143">
        <v>68</v>
      </c>
      <c r="T408" s="144">
        <v>69</v>
      </c>
      <c r="U408" s="144">
        <v>70</v>
      </c>
      <c r="V408" s="143">
        <v>71</v>
      </c>
      <c r="W408" s="144">
        <v>72</v>
      </c>
      <c r="X408" s="144">
        <v>73</v>
      </c>
      <c r="Y408" s="143">
        <v>74</v>
      </c>
      <c r="Z408" s="144">
        <v>75</v>
      </c>
      <c r="AA408" s="144">
        <v>76</v>
      </c>
      <c r="AB408" s="143">
        <v>77</v>
      </c>
      <c r="AC408" s="144">
        <v>78</v>
      </c>
      <c r="AD408" s="144">
        <v>79</v>
      </c>
      <c r="AE408" s="143">
        <v>80</v>
      </c>
      <c r="AF408" s="144">
        <v>81</v>
      </c>
      <c r="AG408" s="144">
        <v>82</v>
      </c>
      <c r="AH408" s="143">
        <v>83</v>
      </c>
      <c r="AI408" s="144">
        <v>84</v>
      </c>
      <c r="AJ408" s="144">
        <v>85</v>
      </c>
      <c r="AK408" s="143">
        <v>86</v>
      </c>
      <c r="AL408" s="144">
        <v>87</v>
      </c>
      <c r="AM408" s="144">
        <v>88</v>
      </c>
      <c r="AN408" s="143">
        <v>89</v>
      </c>
      <c r="AO408" s="144">
        <v>90</v>
      </c>
      <c r="AP408" s="144">
        <v>91</v>
      </c>
      <c r="AQ408" s="143">
        <v>92</v>
      </c>
      <c r="AR408" s="144">
        <v>93</v>
      </c>
      <c r="AS408" s="144">
        <v>94</v>
      </c>
      <c r="AT408" s="143">
        <v>95</v>
      </c>
      <c r="AU408" s="143">
        <v>96</v>
      </c>
      <c r="AV408" s="144">
        <v>97</v>
      </c>
      <c r="AW408" s="144">
        <v>98</v>
      </c>
      <c r="AX408" s="143">
        <v>99</v>
      </c>
      <c r="AY408" s="144">
        <v>100</v>
      </c>
    </row>
    <row r="409" spans="1:52" s="20" customFormat="1" x14ac:dyDescent="0.2">
      <c r="A409" s="147">
        <v>4.7500000000000001E-2</v>
      </c>
      <c r="B409" s="147">
        <v>4.7500000000000001E-2</v>
      </c>
      <c r="C409" s="147">
        <v>4.7500000000000001E-2</v>
      </c>
      <c r="D409" s="147">
        <v>4.7500000000000001E-2</v>
      </c>
      <c r="E409" s="147">
        <v>4.7500000000000001E-2</v>
      </c>
      <c r="F409" s="147">
        <v>4.7500000000000001E-2</v>
      </c>
      <c r="G409" s="147">
        <v>4.7500000000000001E-2</v>
      </c>
      <c r="H409" s="147">
        <v>4.7500000000000001E-2</v>
      </c>
      <c r="I409" s="147">
        <v>4.7500000000000001E-2</v>
      </c>
      <c r="J409" s="147">
        <v>4.7500000000000001E-2</v>
      </c>
      <c r="K409" s="147">
        <v>5.2500000000000005E-2</v>
      </c>
      <c r="L409" s="147">
        <v>5.2500000000000005E-2</v>
      </c>
      <c r="M409" s="147">
        <v>5.2500000000000005E-2</v>
      </c>
      <c r="N409" s="147">
        <v>5.2500000000000005E-2</v>
      </c>
      <c r="O409" s="147">
        <v>5.2500000000000005E-2</v>
      </c>
      <c r="P409" s="147">
        <v>6.5000000000000002E-2</v>
      </c>
      <c r="Q409" s="147">
        <v>6.5000000000000002E-2</v>
      </c>
      <c r="R409" s="147">
        <v>6.5000000000000002E-2</v>
      </c>
      <c r="S409" s="147">
        <v>6.5000000000000002E-2</v>
      </c>
      <c r="T409" s="147">
        <v>6.5000000000000002E-2</v>
      </c>
      <c r="U409" s="147">
        <v>6.7499999999999991E-2</v>
      </c>
      <c r="V409" s="147">
        <v>6.7499999999999991E-2</v>
      </c>
      <c r="W409" s="147">
        <v>6.7499999999999991E-2</v>
      </c>
      <c r="X409" s="147">
        <v>6.7499999999999991E-2</v>
      </c>
      <c r="Y409" s="147">
        <v>6.7499999999999991E-2</v>
      </c>
      <c r="Z409" s="147">
        <v>6.9999999999999993E-2</v>
      </c>
      <c r="AA409" s="147">
        <v>6.9999999999999993E-2</v>
      </c>
      <c r="AB409" s="147">
        <v>6.9999999999999993E-2</v>
      </c>
      <c r="AC409" s="147">
        <v>6.9999999999999993E-2</v>
      </c>
      <c r="AD409" s="147">
        <v>6.9999999999999993E-2</v>
      </c>
      <c r="AE409" s="147">
        <v>7.4999999999999997E-2</v>
      </c>
      <c r="AF409" s="147">
        <v>7.4999999999999997E-2</v>
      </c>
      <c r="AG409" s="147">
        <v>7.4999999999999997E-2</v>
      </c>
      <c r="AH409" s="147">
        <v>7.4999999999999997E-2</v>
      </c>
      <c r="AI409" s="147">
        <v>7.4999999999999997E-2</v>
      </c>
      <c r="AJ409" s="147">
        <v>7.4999999999999997E-2</v>
      </c>
      <c r="AK409" s="147">
        <v>7.4999999999999997E-2</v>
      </c>
      <c r="AL409" s="147">
        <v>7.4999999999999997E-2</v>
      </c>
      <c r="AM409" s="147">
        <v>7.4999999999999997E-2</v>
      </c>
      <c r="AN409" s="147">
        <v>7.4999999999999997E-2</v>
      </c>
      <c r="AO409" s="147">
        <v>7.4999999999999997E-2</v>
      </c>
      <c r="AP409" s="147">
        <v>7.4999999999999997E-2</v>
      </c>
      <c r="AQ409" s="147">
        <v>7.4999999999999997E-2</v>
      </c>
      <c r="AR409" s="147">
        <v>7.4999999999999997E-2</v>
      </c>
      <c r="AS409" s="147">
        <v>7.4999999999999997E-2</v>
      </c>
      <c r="AT409" s="147">
        <v>7.4999999999999997E-2</v>
      </c>
      <c r="AU409" s="147">
        <v>7.4999999999999997E-2</v>
      </c>
      <c r="AV409" s="147">
        <v>7.4999999999999997E-2</v>
      </c>
      <c r="AW409" s="147">
        <v>7.4999999999999997E-2</v>
      </c>
      <c r="AX409" s="147">
        <v>7.4999999999999997E-2</v>
      </c>
      <c r="AY409" s="147">
        <v>7.4999999999999997E-2</v>
      </c>
    </row>
    <row r="410" spans="1:52" x14ac:dyDescent="0.2">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c r="AB410" s="18"/>
      <c r="AC410" s="18"/>
      <c r="AD410" s="18"/>
      <c r="AE410" s="18"/>
      <c r="AF410" s="18"/>
      <c r="AG410" s="18"/>
      <c r="AH410" s="18"/>
      <c r="AI410" s="18"/>
      <c r="AJ410" s="18"/>
      <c r="AK410" s="18"/>
      <c r="AL410" s="18"/>
      <c r="AM410" s="18"/>
      <c r="AN410" s="18"/>
      <c r="AO410" s="18"/>
      <c r="AP410" s="18"/>
      <c r="AQ410" s="18"/>
      <c r="AR410" s="18"/>
      <c r="AS410" s="18"/>
      <c r="AT410" s="18"/>
      <c r="AU410" s="18"/>
      <c r="AV410" s="18"/>
      <c r="AW410" s="18"/>
      <c r="AX410" s="18"/>
      <c r="AY410" s="18"/>
    </row>
    <row r="411" spans="1:52" s="24" customFormat="1" x14ac:dyDescent="0.2">
      <c r="A411" s="24" t="s">
        <v>358</v>
      </c>
    </row>
    <row r="412" spans="1:52" s="146" customFormat="1" x14ac:dyDescent="0.2">
      <c r="A412" s="143">
        <v>50</v>
      </c>
      <c r="B412" s="144">
        <v>51</v>
      </c>
      <c r="C412" s="144">
        <v>52</v>
      </c>
      <c r="D412" s="143">
        <v>53</v>
      </c>
      <c r="E412" s="144">
        <v>54</v>
      </c>
      <c r="F412" s="144">
        <v>55</v>
      </c>
      <c r="G412" s="143">
        <v>56</v>
      </c>
      <c r="H412" s="144">
        <v>57</v>
      </c>
      <c r="I412" s="144">
        <v>58</v>
      </c>
      <c r="J412" s="143">
        <v>59</v>
      </c>
      <c r="K412" s="144">
        <v>60</v>
      </c>
      <c r="L412" s="144">
        <v>61</v>
      </c>
      <c r="M412" s="143">
        <v>62</v>
      </c>
      <c r="N412" s="144">
        <v>63</v>
      </c>
      <c r="O412" s="144">
        <v>64</v>
      </c>
      <c r="P412" s="143">
        <v>65</v>
      </c>
      <c r="Q412" s="144">
        <v>66</v>
      </c>
      <c r="R412" s="144">
        <v>67</v>
      </c>
      <c r="S412" s="143">
        <v>68</v>
      </c>
      <c r="T412" s="144">
        <v>69</v>
      </c>
      <c r="U412" s="144">
        <v>70</v>
      </c>
      <c r="V412" s="143">
        <v>71</v>
      </c>
      <c r="W412" s="144">
        <v>72</v>
      </c>
      <c r="X412" s="144">
        <v>73</v>
      </c>
      <c r="Y412" s="143">
        <v>74</v>
      </c>
      <c r="Z412" s="144">
        <v>75</v>
      </c>
      <c r="AA412" s="144">
        <v>76</v>
      </c>
      <c r="AB412" s="143">
        <v>77</v>
      </c>
      <c r="AC412" s="144">
        <v>78</v>
      </c>
      <c r="AD412" s="144">
        <v>79</v>
      </c>
      <c r="AE412" s="143">
        <v>80</v>
      </c>
      <c r="AF412" s="144">
        <v>81</v>
      </c>
      <c r="AG412" s="144">
        <v>82</v>
      </c>
      <c r="AH412" s="143">
        <v>83</v>
      </c>
      <c r="AI412" s="144">
        <v>84</v>
      </c>
      <c r="AJ412" s="144">
        <v>85</v>
      </c>
      <c r="AK412" s="143">
        <v>86</v>
      </c>
      <c r="AL412" s="144">
        <v>87</v>
      </c>
      <c r="AM412" s="144">
        <v>88</v>
      </c>
      <c r="AN412" s="143">
        <v>89</v>
      </c>
      <c r="AO412" s="144">
        <v>90</v>
      </c>
      <c r="AP412" s="144">
        <v>91</v>
      </c>
      <c r="AQ412" s="143">
        <v>92</v>
      </c>
      <c r="AR412" s="144">
        <v>93</v>
      </c>
      <c r="AS412" s="144">
        <v>94</v>
      </c>
      <c r="AT412" s="143">
        <v>95</v>
      </c>
      <c r="AU412" s="143">
        <v>96</v>
      </c>
      <c r="AV412" s="144">
        <v>97</v>
      </c>
      <c r="AW412" s="144">
        <v>98</v>
      </c>
      <c r="AX412" s="143">
        <v>99</v>
      </c>
      <c r="AY412" s="144">
        <v>100</v>
      </c>
    </row>
    <row r="413" spans="1:52" s="20" customFormat="1" x14ac:dyDescent="0.2">
      <c r="A413" s="147">
        <v>5.2500000000000005E-2</v>
      </c>
      <c r="B413" s="147">
        <v>5.2500000000000005E-2</v>
      </c>
      <c r="C413" s="147">
        <v>5.2500000000000005E-2</v>
      </c>
      <c r="D413" s="147">
        <v>5.2500000000000005E-2</v>
      </c>
      <c r="E413" s="147">
        <v>5.2500000000000005E-2</v>
      </c>
      <c r="F413" s="147">
        <v>5.2500000000000005E-2</v>
      </c>
      <c r="G413" s="147">
        <v>5.2500000000000005E-2</v>
      </c>
      <c r="H413" s="147">
        <v>5.2500000000000005E-2</v>
      </c>
      <c r="I413" s="147">
        <v>5.2500000000000005E-2</v>
      </c>
      <c r="J413" s="147">
        <v>5.2500000000000005E-2</v>
      </c>
      <c r="K413" s="147">
        <v>5.7500000000000002E-2</v>
      </c>
      <c r="L413" s="147">
        <v>5.7500000000000002E-2</v>
      </c>
      <c r="M413" s="147">
        <v>5.7500000000000002E-2</v>
      </c>
      <c r="N413" s="147">
        <v>5.7500000000000002E-2</v>
      </c>
      <c r="O413" s="147">
        <v>5.7500000000000002E-2</v>
      </c>
      <c r="P413" s="147">
        <v>6.9999999999999993E-2</v>
      </c>
      <c r="Q413" s="147">
        <v>6.9999999999999993E-2</v>
      </c>
      <c r="R413" s="147">
        <v>6.9999999999999993E-2</v>
      </c>
      <c r="S413" s="147">
        <v>6.9999999999999993E-2</v>
      </c>
      <c r="T413" s="147">
        <v>6.9999999999999993E-2</v>
      </c>
      <c r="U413" s="147">
        <v>7.2499999999999995E-2</v>
      </c>
      <c r="V413" s="147">
        <v>7.2499999999999995E-2</v>
      </c>
      <c r="W413" s="147">
        <v>7.2499999999999995E-2</v>
      </c>
      <c r="X413" s="147">
        <v>7.2499999999999995E-2</v>
      </c>
      <c r="Y413" s="147">
        <v>7.2499999999999995E-2</v>
      </c>
      <c r="Z413" s="147">
        <v>7.4999999999999997E-2</v>
      </c>
      <c r="AA413" s="147">
        <v>7.4999999999999997E-2</v>
      </c>
      <c r="AB413" s="147">
        <v>7.4999999999999997E-2</v>
      </c>
      <c r="AC413" s="147">
        <v>7.4999999999999997E-2</v>
      </c>
      <c r="AD413" s="147">
        <v>7.4999999999999997E-2</v>
      </c>
      <c r="AE413" s="147">
        <v>7.7499999999999999E-2</v>
      </c>
      <c r="AF413" s="147">
        <v>7.7499999999999999E-2</v>
      </c>
      <c r="AG413" s="147">
        <v>7.7499999999999999E-2</v>
      </c>
      <c r="AH413" s="147">
        <v>7.7499999999999999E-2</v>
      </c>
      <c r="AI413" s="147">
        <v>7.7499999999999999E-2</v>
      </c>
      <c r="AJ413" s="147">
        <v>7.7499999999999999E-2</v>
      </c>
      <c r="AK413" s="147">
        <v>7.7499999999999999E-2</v>
      </c>
      <c r="AL413" s="147">
        <v>7.7499999999999999E-2</v>
      </c>
      <c r="AM413" s="147">
        <v>7.7499999999999999E-2</v>
      </c>
      <c r="AN413" s="147">
        <v>7.7499999999999999E-2</v>
      </c>
      <c r="AO413" s="147">
        <v>7.7499999999999999E-2</v>
      </c>
      <c r="AP413" s="147">
        <v>7.7499999999999999E-2</v>
      </c>
      <c r="AQ413" s="147">
        <v>7.7499999999999999E-2</v>
      </c>
      <c r="AR413" s="147">
        <v>7.7499999999999999E-2</v>
      </c>
      <c r="AS413" s="147">
        <v>7.7499999999999999E-2</v>
      </c>
      <c r="AT413" s="147">
        <v>7.7499999999999999E-2</v>
      </c>
      <c r="AU413" s="147">
        <v>7.7499999999999999E-2</v>
      </c>
      <c r="AV413" s="147">
        <v>7.7499999999999999E-2</v>
      </c>
      <c r="AW413" s="147">
        <v>7.7499999999999999E-2</v>
      </c>
      <c r="AX413" s="147">
        <v>7.7499999999999999E-2</v>
      </c>
      <c r="AY413" s="147">
        <v>7.7499999999999999E-2</v>
      </c>
    </row>
    <row r="414" spans="1:52" x14ac:dyDescent="0.2">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c r="AB414" s="18"/>
      <c r="AC414" s="18"/>
      <c r="AD414" s="18"/>
      <c r="AE414" s="18"/>
      <c r="AF414" s="18"/>
      <c r="AG414" s="18"/>
      <c r="AH414" s="18"/>
      <c r="AI414" s="18"/>
      <c r="AJ414" s="18"/>
      <c r="AK414" s="18"/>
      <c r="AL414" s="18"/>
      <c r="AM414" s="18"/>
      <c r="AN414" s="18"/>
      <c r="AO414" s="18"/>
      <c r="AP414" s="18"/>
      <c r="AQ414" s="18"/>
      <c r="AR414" s="18"/>
      <c r="AS414" s="18"/>
      <c r="AT414" s="18"/>
      <c r="AU414" s="18"/>
      <c r="AV414" s="18"/>
      <c r="AW414" s="18"/>
      <c r="AX414" s="18"/>
      <c r="AY414" s="18"/>
    </row>
    <row r="415" spans="1:52" s="24" customFormat="1" x14ac:dyDescent="0.2">
      <c r="A415" s="24" t="s">
        <v>470</v>
      </c>
    </row>
    <row r="416" spans="1:52" s="146" customFormat="1" x14ac:dyDescent="0.2">
      <c r="A416" s="143">
        <v>50</v>
      </c>
      <c r="B416" s="144">
        <v>51</v>
      </c>
      <c r="C416" s="144">
        <v>52</v>
      </c>
      <c r="D416" s="143">
        <v>53</v>
      </c>
      <c r="E416" s="144">
        <v>54</v>
      </c>
      <c r="F416" s="144">
        <v>55</v>
      </c>
      <c r="G416" s="143">
        <v>56</v>
      </c>
      <c r="H416" s="144">
        <v>57</v>
      </c>
      <c r="I416" s="144">
        <v>58</v>
      </c>
      <c r="J416" s="143">
        <v>59</v>
      </c>
      <c r="K416" s="144">
        <v>60</v>
      </c>
      <c r="L416" s="144">
        <v>61</v>
      </c>
      <c r="M416" s="143">
        <v>62</v>
      </c>
      <c r="N416" s="144">
        <v>63</v>
      </c>
      <c r="O416" s="144">
        <v>64</v>
      </c>
      <c r="P416" s="143">
        <v>65</v>
      </c>
      <c r="Q416" s="144">
        <v>66</v>
      </c>
      <c r="R416" s="144">
        <v>67</v>
      </c>
      <c r="S416" s="143">
        <v>68</v>
      </c>
      <c r="T416" s="144">
        <v>69</v>
      </c>
      <c r="U416" s="144">
        <v>70</v>
      </c>
      <c r="V416" s="143">
        <v>71</v>
      </c>
      <c r="W416" s="144">
        <v>72</v>
      </c>
      <c r="X416" s="144">
        <v>73</v>
      </c>
      <c r="Y416" s="143">
        <v>74</v>
      </c>
      <c r="Z416" s="144">
        <v>75</v>
      </c>
      <c r="AA416" s="144">
        <v>76</v>
      </c>
      <c r="AB416" s="143">
        <v>77</v>
      </c>
      <c r="AC416" s="144">
        <v>78</v>
      </c>
      <c r="AD416" s="144">
        <v>79</v>
      </c>
      <c r="AE416" s="143">
        <v>80</v>
      </c>
      <c r="AF416" s="144">
        <v>81</v>
      </c>
      <c r="AG416" s="144">
        <v>82</v>
      </c>
      <c r="AH416" s="143">
        <v>83</v>
      </c>
      <c r="AI416" s="144">
        <v>84</v>
      </c>
      <c r="AJ416" s="144">
        <v>85</v>
      </c>
      <c r="AK416" s="143">
        <v>86</v>
      </c>
      <c r="AL416" s="144">
        <v>87</v>
      </c>
      <c r="AM416" s="144">
        <v>88</v>
      </c>
      <c r="AN416" s="143">
        <v>89</v>
      </c>
      <c r="AO416" s="144">
        <v>90</v>
      </c>
      <c r="AP416" s="144">
        <v>91</v>
      </c>
      <c r="AQ416" s="143">
        <v>92</v>
      </c>
      <c r="AR416" s="144">
        <v>93</v>
      </c>
      <c r="AS416" s="144">
        <v>94</v>
      </c>
      <c r="AT416" s="143">
        <v>95</v>
      </c>
      <c r="AU416" s="143">
        <v>96</v>
      </c>
      <c r="AV416" s="144">
        <v>97</v>
      </c>
      <c r="AW416" s="144">
        <v>98</v>
      </c>
      <c r="AX416" s="143">
        <v>99</v>
      </c>
      <c r="AY416" s="144">
        <v>100</v>
      </c>
    </row>
    <row r="417" spans="1:66" s="20" customFormat="1" x14ac:dyDescent="0.2">
      <c r="A417" s="147">
        <v>5.5E-2</v>
      </c>
      <c r="B417" s="147">
        <v>5.5999999999999994E-2</v>
      </c>
      <c r="C417" s="147">
        <v>5.6999999999999995E-2</v>
      </c>
      <c r="D417" s="147">
        <v>5.7999999999999996E-2</v>
      </c>
      <c r="E417" s="147">
        <v>5.8999999999999997E-2</v>
      </c>
      <c r="F417" s="147">
        <v>0.06</v>
      </c>
      <c r="G417" s="147">
        <v>6.0999999999999999E-2</v>
      </c>
      <c r="H417" s="147">
        <v>6.2E-2</v>
      </c>
      <c r="I417" s="147">
        <v>6.3E-2</v>
      </c>
      <c r="J417" s="147">
        <v>6.4000000000000001E-2</v>
      </c>
      <c r="K417" s="147">
        <v>6.4999999999999905E-2</v>
      </c>
      <c r="L417" s="147">
        <v>6.5999999999999906E-2</v>
      </c>
      <c r="M417" s="147">
        <v>6.6999999999999907E-2</v>
      </c>
      <c r="N417" s="147">
        <v>6.7999999999999908E-2</v>
      </c>
      <c r="O417" s="147">
        <v>6.8999999999999909E-2</v>
      </c>
      <c r="P417" s="147">
        <v>6.999999999999991E-2</v>
      </c>
      <c r="Q417" s="147">
        <v>7.099999999999991E-2</v>
      </c>
      <c r="R417" s="147">
        <v>7.1999999999999911E-2</v>
      </c>
      <c r="S417" s="147">
        <v>7.350000000000001E-2</v>
      </c>
      <c r="T417" s="147">
        <v>7.5000000000000011E-2</v>
      </c>
      <c r="U417" s="147">
        <v>7.6499999999999999E-2</v>
      </c>
      <c r="V417" s="147">
        <v>7.8E-2</v>
      </c>
      <c r="W417" s="147">
        <v>7.9500000000000001E-2</v>
      </c>
      <c r="X417" s="147">
        <v>8.1000000000000003E-2</v>
      </c>
      <c r="Y417" s="147">
        <v>8.2000000000000003E-2</v>
      </c>
      <c r="Z417" s="220">
        <v>8.2500000000000004E-2</v>
      </c>
      <c r="AA417" s="220">
        <v>8.2500000000000004E-2</v>
      </c>
      <c r="AB417" s="220">
        <v>8.2500000000000004E-2</v>
      </c>
      <c r="AC417" s="220">
        <v>8.3000000000000004E-2</v>
      </c>
      <c r="AD417" s="220">
        <v>8.4000000000000005E-2</v>
      </c>
      <c r="AE417" s="220">
        <v>8.5000000000000006E-2</v>
      </c>
      <c r="AF417" s="220">
        <v>8.5000000000000006E-2</v>
      </c>
      <c r="AG417" s="220">
        <v>8.5000000000000006E-2</v>
      </c>
      <c r="AH417" s="220">
        <v>8.5000000000000006E-2</v>
      </c>
      <c r="AI417" s="220">
        <v>8.5000000000000006E-2</v>
      </c>
      <c r="AJ417" s="220">
        <v>8.5000000000000006E-2</v>
      </c>
      <c r="AK417" s="220">
        <v>8.5000000000000006E-2</v>
      </c>
      <c r="AL417" s="220">
        <v>8.5000000000000006E-2</v>
      </c>
      <c r="AM417" s="220">
        <v>8.5000000000000006E-2</v>
      </c>
      <c r="AN417" s="220">
        <v>8.5000000000000006E-2</v>
      </c>
      <c r="AO417" s="220">
        <v>8.5000000000000006E-2</v>
      </c>
      <c r="AP417" s="220">
        <v>8.5000000000000006E-2</v>
      </c>
      <c r="AQ417" s="220">
        <v>8.5000000000000006E-2</v>
      </c>
      <c r="AR417" s="220">
        <v>8.5000000000000006E-2</v>
      </c>
      <c r="AS417" s="220">
        <v>8.5000000000000006E-2</v>
      </c>
      <c r="AT417" s="220">
        <v>8.5000000000000006E-2</v>
      </c>
      <c r="AU417" s="220">
        <v>8.5000000000000006E-2</v>
      </c>
      <c r="AV417" s="220">
        <v>8.5000000000000006E-2</v>
      </c>
      <c r="AW417" s="220">
        <v>8.5000000000000006E-2</v>
      </c>
      <c r="AX417" s="220">
        <v>8.5000000000000006E-2</v>
      </c>
      <c r="AY417" s="220">
        <v>8.5000000000000006E-2</v>
      </c>
    </row>
    <row r="418" spans="1:66" x14ac:dyDescent="0.2">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8"/>
      <c r="AP418" s="18"/>
      <c r="AQ418" s="18"/>
      <c r="AR418" s="18"/>
      <c r="AS418" s="18"/>
      <c r="AT418" s="18"/>
      <c r="AU418" s="18"/>
      <c r="AV418" s="18"/>
      <c r="AW418" s="18"/>
      <c r="AX418" s="18"/>
      <c r="AY418" s="18"/>
      <c r="AZ418" s="18"/>
      <c r="BA418" s="18"/>
      <c r="BB418" s="18"/>
      <c r="BC418" s="18"/>
      <c r="BD418" s="18"/>
      <c r="BE418" s="18"/>
      <c r="BF418" s="18"/>
      <c r="BG418" s="18"/>
      <c r="BH418" s="18"/>
      <c r="BI418" s="18"/>
      <c r="BJ418" s="18"/>
      <c r="BK418" s="18"/>
      <c r="BL418" s="18"/>
      <c r="BM418" s="18"/>
      <c r="BN418" s="18"/>
    </row>
    <row r="419" spans="1:66" s="24" customFormat="1" x14ac:dyDescent="0.2">
      <c r="A419" s="24" t="s">
        <v>473</v>
      </c>
    </row>
    <row r="420" spans="1:66" s="146" customFormat="1" x14ac:dyDescent="0.2">
      <c r="A420" s="143">
        <v>50</v>
      </c>
      <c r="B420" s="144">
        <v>51</v>
      </c>
      <c r="C420" s="144">
        <v>52</v>
      </c>
      <c r="D420" s="143">
        <v>53</v>
      </c>
      <c r="E420" s="144">
        <v>54</v>
      </c>
      <c r="F420" s="144">
        <v>55</v>
      </c>
      <c r="G420" s="143">
        <v>56</v>
      </c>
      <c r="H420" s="144">
        <v>57</v>
      </c>
      <c r="I420" s="144">
        <v>58</v>
      </c>
      <c r="J420" s="143">
        <v>59</v>
      </c>
      <c r="K420" s="144">
        <v>60</v>
      </c>
      <c r="L420" s="144">
        <v>61</v>
      </c>
      <c r="M420" s="143">
        <v>62</v>
      </c>
      <c r="N420" s="144">
        <v>63</v>
      </c>
      <c r="O420" s="144">
        <v>64</v>
      </c>
      <c r="P420" s="143">
        <v>65</v>
      </c>
      <c r="Q420" s="144">
        <v>66</v>
      </c>
      <c r="R420" s="144">
        <v>67</v>
      </c>
      <c r="S420" s="143">
        <v>68</v>
      </c>
      <c r="T420" s="144">
        <v>69</v>
      </c>
      <c r="U420" s="144">
        <v>70</v>
      </c>
      <c r="V420" s="143">
        <v>71</v>
      </c>
      <c r="W420" s="144">
        <v>72</v>
      </c>
      <c r="X420" s="144">
        <v>73</v>
      </c>
      <c r="Y420" s="143">
        <v>74</v>
      </c>
      <c r="Z420" s="144">
        <v>75</v>
      </c>
      <c r="AA420" s="144">
        <v>76</v>
      </c>
      <c r="AB420" s="143">
        <v>77</v>
      </c>
      <c r="AC420" s="144">
        <v>78</v>
      </c>
      <c r="AD420" s="144">
        <v>79</v>
      </c>
      <c r="AE420" s="143">
        <v>80</v>
      </c>
      <c r="AF420" s="144">
        <v>81</v>
      </c>
      <c r="AG420" s="144">
        <v>82</v>
      </c>
      <c r="AH420" s="143">
        <v>83</v>
      </c>
      <c r="AI420" s="144">
        <v>84</v>
      </c>
      <c r="AJ420" s="144">
        <v>85</v>
      </c>
      <c r="AK420" s="143">
        <v>86</v>
      </c>
      <c r="AL420" s="144">
        <v>87</v>
      </c>
      <c r="AM420" s="144">
        <v>88</v>
      </c>
      <c r="AN420" s="143">
        <v>89</v>
      </c>
      <c r="AO420" s="144">
        <v>90</v>
      </c>
      <c r="AP420" s="144">
        <v>91</v>
      </c>
      <c r="AQ420" s="143">
        <v>92</v>
      </c>
      <c r="AR420" s="144">
        <v>93</v>
      </c>
      <c r="AS420" s="144">
        <v>94</v>
      </c>
      <c r="AT420" s="143">
        <v>95</v>
      </c>
      <c r="AU420" s="143">
        <v>96</v>
      </c>
      <c r="AV420" s="144">
        <v>97</v>
      </c>
      <c r="AW420" s="144">
        <v>98</v>
      </c>
      <c r="AX420" s="143">
        <v>99</v>
      </c>
      <c r="AY420" s="144">
        <v>100</v>
      </c>
    </row>
    <row r="421" spans="1:66" s="20" customFormat="1" x14ac:dyDescent="0.2">
      <c r="A421" s="147">
        <v>2.7E-2</v>
      </c>
      <c r="B421" s="147">
        <v>2.9000000000000001E-2</v>
      </c>
      <c r="C421" s="147">
        <v>3.1000000000000003E-2</v>
      </c>
      <c r="D421" s="147">
        <v>3.2500000000000001E-2</v>
      </c>
      <c r="E421" s="147">
        <v>3.4500000000000003E-2</v>
      </c>
      <c r="F421" s="147">
        <v>3.5999999999999997E-2</v>
      </c>
      <c r="G421" s="147">
        <v>3.6999999999999998E-2</v>
      </c>
      <c r="H421" s="147">
        <v>3.7999999999999999E-2</v>
      </c>
      <c r="I421" s="147">
        <v>3.9E-2</v>
      </c>
      <c r="J421" s="147">
        <v>0.04</v>
      </c>
      <c r="K421" s="147">
        <v>4.1000000000000002E-2</v>
      </c>
      <c r="L421" s="147">
        <v>4.2000000000000003E-2</v>
      </c>
      <c r="M421" s="147">
        <v>4.2999999999999997E-2</v>
      </c>
      <c r="N421" s="147">
        <v>4.3999999999999997E-2</v>
      </c>
      <c r="O421" s="147">
        <v>4.5999999999999999E-2</v>
      </c>
      <c r="P421" s="147">
        <v>4.8000000000000001E-2</v>
      </c>
      <c r="Q421" s="147">
        <v>0.05</v>
      </c>
      <c r="R421" s="147">
        <v>5.1999999999999998E-2</v>
      </c>
      <c r="S421" s="147">
        <v>5.3499999999999999E-2</v>
      </c>
      <c r="T421" s="147">
        <v>5.5500000000000001E-2</v>
      </c>
      <c r="U421" s="147">
        <v>5.6500000000000002E-2</v>
      </c>
      <c r="V421" s="147">
        <v>5.7500000000000002E-2</v>
      </c>
      <c r="W421" s="147">
        <v>5.8500000000000003E-2</v>
      </c>
      <c r="X421" s="147">
        <v>5.8999999999999997E-2</v>
      </c>
      <c r="Y421" s="147">
        <v>5.9499999999999997E-2</v>
      </c>
      <c r="Z421" s="147">
        <v>5.9499999999999997E-2</v>
      </c>
      <c r="AA421" s="147">
        <v>5.9499999999999997E-2</v>
      </c>
      <c r="AB421" s="147">
        <v>0.06</v>
      </c>
      <c r="AC421" s="147">
        <v>0.06</v>
      </c>
      <c r="AD421" s="147">
        <v>0.06</v>
      </c>
      <c r="AE421" s="147">
        <v>6.0999999999999999E-2</v>
      </c>
      <c r="AF421" s="147">
        <v>6.2E-2</v>
      </c>
      <c r="AG421" s="147">
        <v>6.3E-2</v>
      </c>
      <c r="AH421" s="147">
        <v>6.4000000000000001E-2</v>
      </c>
      <c r="AI421" s="147">
        <v>6.5000000000000002E-2</v>
      </c>
      <c r="AJ421" s="147">
        <v>6.6000000000000003E-2</v>
      </c>
      <c r="AK421" s="147">
        <v>6.6000000000000003E-2</v>
      </c>
      <c r="AL421" s="147">
        <v>6.6000000000000003E-2</v>
      </c>
      <c r="AM421" s="147">
        <v>6.6000000000000003E-2</v>
      </c>
      <c r="AN421" s="147">
        <v>6.6000000000000003E-2</v>
      </c>
      <c r="AO421" s="147">
        <v>6.6000000000000003E-2</v>
      </c>
      <c r="AP421" s="147">
        <v>6.6000000000000003E-2</v>
      </c>
      <c r="AQ421" s="147">
        <v>6.6000000000000003E-2</v>
      </c>
      <c r="AR421" s="147">
        <v>6.6000000000000003E-2</v>
      </c>
      <c r="AS421" s="147">
        <v>6.6000000000000003E-2</v>
      </c>
      <c r="AT421" s="147">
        <v>6.6000000000000003E-2</v>
      </c>
      <c r="AU421" s="147">
        <v>6.6000000000000003E-2</v>
      </c>
      <c r="AV421" s="147">
        <v>6.6000000000000003E-2</v>
      </c>
      <c r="AW421" s="147">
        <v>6.6000000000000003E-2</v>
      </c>
      <c r="AX421" s="147">
        <v>6.6000000000000003E-2</v>
      </c>
      <c r="AY421" s="147">
        <v>6.6000000000000003E-2</v>
      </c>
    </row>
    <row r="423" spans="1:66" x14ac:dyDescent="0.2">
      <c r="A423" s="24" t="s">
        <v>438</v>
      </c>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row>
    <row r="424" spans="1:66" x14ac:dyDescent="0.2">
      <c r="A424" s="143">
        <v>50</v>
      </c>
      <c r="B424" s="144">
        <v>51</v>
      </c>
      <c r="C424" s="144">
        <v>52</v>
      </c>
      <c r="D424" s="143">
        <v>53</v>
      </c>
      <c r="E424" s="144">
        <v>54</v>
      </c>
      <c r="F424" s="144">
        <v>55</v>
      </c>
      <c r="G424" s="143">
        <v>56</v>
      </c>
      <c r="H424" s="144">
        <v>57</v>
      </c>
      <c r="I424" s="144">
        <v>58</v>
      </c>
      <c r="J424" s="143">
        <v>59</v>
      </c>
      <c r="K424" s="144">
        <v>60</v>
      </c>
      <c r="L424" s="144">
        <v>61</v>
      </c>
      <c r="M424" s="143">
        <v>62</v>
      </c>
      <c r="N424" s="144">
        <v>63</v>
      </c>
      <c r="O424" s="144">
        <v>64</v>
      </c>
      <c r="P424" s="143">
        <v>65</v>
      </c>
      <c r="Q424" s="144">
        <v>66</v>
      </c>
      <c r="R424" s="144">
        <v>67</v>
      </c>
      <c r="S424" s="143">
        <v>68</v>
      </c>
      <c r="T424" s="144">
        <v>69</v>
      </c>
      <c r="U424" s="144">
        <v>70</v>
      </c>
      <c r="V424" s="143">
        <v>71</v>
      </c>
      <c r="W424" s="144">
        <v>72</v>
      </c>
      <c r="X424" s="144">
        <v>73</v>
      </c>
      <c r="Y424" s="143">
        <v>74</v>
      </c>
      <c r="Z424" s="144">
        <v>75</v>
      </c>
      <c r="AA424" s="144">
        <v>76</v>
      </c>
      <c r="AB424" s="143">
        <v>77</v>
      </c>
      <c r="AC424" s="144">
        <v>78</v>
      </c>
      <c r="AD424" s="144">
        <v>79</v>
      </c>
      <c r="AE424" s="143">
        <v>80</v>
      </c>
      <c r="AF424" s="144">
        <v>81</v>
      </c>
      <c r="AG424" s="144">
        <v>82</v>
      </c>
      <c r="AH424" s="143">
        <v>83</v>
      </c>
      <c r="AI424" s="144">
        <v>84</v>
      </c>
      <c r="AJ424" s="144">
        <v>85</v>
      </c>
      <c r="AK424" s="143">
        <v>86</v>
      </c>
      <c r="AL424" s="144">
        <v>87</v>
      </c>
      <c r="AM424" s="144">
        <v>88</v>
      </c>
      <c r="AN424" s="143">
        <v>89</v>
      </c>
      <c r="AO424" s="144">
        <v>90</v>
      </c>
      <c r="AP424" s="144">
        <v>91</v>
      </c>
      <c r="AQ424" s="143">
        <v>92</v>
      </c>
      <c r="AR424" s="144">
        <v>93</v>
      </c>
      <c r="AS424" s="144">
        <v>94</v>
      </c>
      <c r="AT424" s="143">
        <v>95</v>
      </c>
      <c r="AU424" s="143">
        <v>96</v>
      </c>
      <c r="AV424" s="144">
        <v>97</v>
      </c>
      <c r="AW424" s="144">
        <v>98</v>
      </c>
      <c r="AX424" s="143">
        <v>99</v>
      </c>
      <c r="AY424" s="144">
        <v>100</v>
      </c>
    </row>
    <row r="425" spans="1:66" x14ac:dyDescent="0.2">
      <c r="A425" s="147">
        <v>5.3999999999999999E-2</v>
      </c>
      <c r="B425" s="147">
        <v>5.3999999999999999E-2</v>
      </c>
      <c r="C425" s="147">
        <v>5.3999999999999999E-2</v>
      </c>
      <c r="D425" s="147">
        <v>5.3999999999999999E-2</v>
      </c>
      <c r="E425" s="147">
        <v>5.3999999999999999E-2</v>
      </c>
      <c r="F425" s="147">
        <v>5.3999999999999999E-2</v>
      </c>
      <c r="G425" s="147">
        <v>5.5E-2</v>
      </c>
      <c r="H425" s="147">
        <v>5.6000000000000001E-2</v>
      </c>
      <c r="I425" s="147">
        <v>5.7000000000000002E-2</v>
      </c>
      <c r="J425" s="147">
        <v>5.8000000000000003E-2</v>
      </c>
      <c r="K425" s="147">
        <v>5.9500000000000004E-2</v>
      </c>
      <c r="L425" s="147">
        <v>6.1000000000000006E-2</v>
      </c>
      <c r="M425" s="147">
        <v>6.25E-2</v>
      </c>
      <c r="N425" s="147">
        <v>6.4000000000000001E-2</v>
      </c>
      <c r="O425" s="147">
        <v>6.5499999999999989E-2</v>
      </c>
      <c r="P425" s="147">
        <v>6.699999999999999E-2</v>
      </c>
      <c r="Q425" s="147">
        <v>6.8499999999999991E-2</v>
      </c>
      <c r="R425" s="147">
        <v>6.9999999999999993E-2</v>
      </c>
      <c r="S425" s="147">
        <v>7.1499999999999994E-2</v>
      </c>
      <c r="T425" s="147">
        <v>7.2999999999999995E-2</v>
      </c>
      <c r="U425" s="147">
        <v>7.4499999999999997E-2</v>
      </c>
      <c r="V425" s="147">
        <v>7.5999999999999998E-2</v>
      </c>
      <c r="W425" s="147">
        <v>7.7499999999999999E-2</v>
      </c>
      <c r="X425" s="147">
        <v>7.9000000000000001E-2</v>
      </c>
      <c r="Y425" s="147">
        <v>8.0500000000000002E-2</v>
      </c>
      <c r="Z425" s="147">
        <v>8.249999999999999E-2</v>
      </c>
      <c r="AA425" s="147">
        <v>8.4499999999999992E-2</v>
      </c>
      <c r="AB425" s="147">
        <v>8.6499999999999994E-2</v>
      </c>
      <c r="AC425" s="147">
        <v>8.8499999999999995E-2</v>
      </c>
      <c r="AD425" s="147">
        <v>9.0499999999999997E-2</v>
      </c>
      <c r="AE425" s="147">
        <v>9.2499999999999999E-2</v>
      </c>
      <c r="AF425" s="147">
        <v>9.2499999999999999E-2</v>
      </c>
      <c r="AG425" s="147">
        <v>9.2499999999999999E-2</v>
      </c>
      <c r="AH425" s="147">
        <v>9.2499999999999999E-2</v>
      </c>
      <c r="AI425" s="147">
        <v>9.2499999999999999E-2</v>
      </c>
      <c r="AJ425" s="147">
        <v>9.2499999999999999E-2</v>
      </c>
      <c r="AK425" s="147">
        <v>9.2499999999999999E-2</v>
      </c>
      <c r="AL425" s="147">
        <v>9.2499999999999999E-2</v>
      </c>
      <c r="AM425" s="147">
        <v>9.2499999999999999E-2</v>
      </c>
      <c r="AN425" s="147">
        <v>9.2499999999999999E-2</v>
      </c>
      <c r="AO425" s="147">
        <v>9.2499999999999999E-2</v>
      </c>
      <c r="AP425" s="147">
        <v>9.2499999999999999E-2</v>
      </c>
      <c r="AQ425" s="147">
        <v>9.2499999999999999E-2</v>
      </c>
      <c r="AR425" s="147">
        <v>9.2499999999999999E-2</v>
      </c>
      <c r="AS425" s="147">
        <v>9.2499999999999999E-2</v>
      </c>
      <c r="AT425" s="147">
        <v>9.2499999999999999E-2</v>
      </c>
      <c r="AU425" s="147">
        <v>9.2499999999999999E-2</v>
      </c>
      <c r="AV425" s="147">
        <v>9.2499999999999999E-2</v>
      </c>
      <c r="AW425" s="147">
        <v>9.2499999999999999E-2</v>
      </c>
      <c r="AX425" s="147">
        <v>9.2499999999999999E-2</v>
      </c>
      <c r="AY425" s="147">
        <v>9.2499999999999999E-2</v>
      </c>
    </row>
    <row r="426" spans="1:66" x14ac:dyDescent="0.2">
      <c r="A426" s="147"/>
      <c r="B426" s="147"/>
      <c r="C426" s="147"/>
      <c r="D426" s="147"/>
      <c r="E426" s="147"/>
      <c r="F426" s="147"/>
      <c r="G426" s="147"/>
      <c r="H426" s="147"/>
      <c r="I426" s="147"/>
      <c r="J426" s="147"/>
      <c r="K426" s="147"/>
      <c r="L426" s="147"/>
      <c r="M426" s="147"/>
      <c r="N426" s="147"/>
      <c r="O426" s="147"/>
      <c r="P426" s="147"/>
      <c r="Q426" s="147"/>
      <c r="R426" s="147"/>
      <c r="S426" s="147"/>
      <c r="T426" s="147"/>
      <c r="U426" s="147"/>
      <c r="V426" s="147"/>
      <c r="W426" s="147"/>
      <c r="X426" s="147"/>
      <c r="Y426" s="147"/>
      <c r="Z426" s="147"/>
      <c r="AA426" s="147"/>
      <c r="AB426" s="147"/>
      <c r="AC426" s="147"/>
      <c r="AD426" s="147"/>
      <c r="AE426" s="147"/>
      <c r="AF426" s="147"/>
      <c r="AG426" s="147"/>
      <c r="AH426" s="147"/>
      <c r="AI426" s="147"/>
      <c r="AJ426" s="147"/>
      <c r="AK426" s="147"/>
      <c r="AL426" s="147"/>
      <c r="AM426" s="147"/>
      <c r="AN426" s="147"/>
      <c r="AO426" s="147"/>
      <c r="AP426" s="147"/>
      <c r="AQ426" s="147"/>
      <c r="AR426" s="147"/>
      <c r="AS426" s="147"/>
      <c r="AT426" s="147"/>
      <c r="AU426" s="147"/>
      <c r="AV426" s="147"/>
      <c r="AW426" s="147"/>
      <c r="AX426" s="147"/>
      <c r="AY426" s="147"/>
    </row>
    <row r="427" spans="1:66" x14ac:dyDescent="0.2">
      <c r="A427" s="24" t="s">
        <v>439</v>
      </c>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row>
    <row r="428" spans="1:66" x14ac:dyDescent="0.2">
      <c r="A428" s="143">
        <v>50</v>
      </c>
      <c r="B428" s="144">
        <v>51</v>
      </c>
      <c r="C428" s="144">
        <v>52</v>
      </c>
      <c r="D428" s="143">
        <v>53</v>
      </c>
      <c r="E428" s="144">
        <v>54</v>
      </c>
      <c r="F428" s="144">
        <v>55</v>
      </c>
      <c r="G428" s="143">
        <v>56</v>
      </c>
      <c r="H428" s="144">
        <v>57</v>
      </c>
      <c r="I428" s="144">
        <v>58</v>
      </c>
      <c r="J428" s="143">
        <v>59</v>
      </c>
      <c r="K428" s="144">
        <v>60</v>
      </c>
      <c r="L428" s="144">
        <v>61</v>
      </c>
      <c r="M428" s="143">
        <v>62</v>
      </c>
      <c r="N428" s="144">
        <v>63</v>
      </c>
      <c r="O428" s="144">
        <v>64</v>
      </c>
      <c r="P428" s="143">
        <v>65</v>
      </c>
      <c r="Q428" s="144">
        <v>66</v>
      </c>
      <c r="R428" s="144">
        <v>67</v>
      </c>
      <c r="S428" s="143">
        <v>68</v>
      </c>
      <c r="T428" s="144">
        <v>69</v>
      </c>
      <c r="U428" s="144">
        <v>70</v>
      </c>
      <c r="V428" s="143">
        <v>71</v>
      </c>
      <c r="W428" s="144">
        <v>72</v>
      </c>
      <c r="X428" s="144">
        <v>73</v>
      </c>
      <c r="Y428" s="143">
        <v>74</v>
      </c>
      <c r="Z428" s="144">
        <v>75</v>
      </c>
      <c r="AA428" s="144">
        <v>76</v>
      </c>
      <c r="AB428" s="143">
        <v>77</v>
      </c>
      <c r="AC428" s="144">
        <v>78</v>
      </c>
      <c r="AD428" s="144">
        <v>79</v>
      </c>
      <c r="AE428" s="143">
        <v>80</v>
      </c>
      <c r="AF428" s="144">
        <v>81</v>
      </c>
      <c r="AG428" s="144">
        <v>82</v>
      </c>
      <c r="AH428" s="143">
        <v>83</v>
      </c>
      <c r="AI428" s="144">
        <v>84</v>
      </c>
      <c r="AJ428" s="144">
        <v>85</v>
      </c>
      <c r="AK428" s="143">
        <v>86</v>
      </c>
      <c r="AL428" s="144">
        <v>87</v>
      </c>
      <c r="AM428" s="144">
        <v>88</v>
      </c>
      <c r="AN428" s="143">
        <v>89</v>
      </c>
      <c r="AO428" s="144">
        <v>90</v>
      </c>
      <c r="AP428" s="144">
        <v>91</v>
      </c>
      <c r="AQ428" s="143">
        <v>92</v>
      </c>
      <c r="AR428" s="144">
        <v>93</v>
      </c>
      <c r="AS428" s="144">
        <v>94</v>
      </c>
      <c r="AT428" s="143">
        <v>95</v>
      </c>
      <c r="AU428" s="143">
        <v>96</v>
      </c>
      <c r="AV428" s="144">
        <v>97</v>
      </c>
      <c r="AW428" s="144">
        <v>98</v>
      </c>
      <c r="AX428" s="143">
        <v>99</v>
      </c>
      <c r="AY428" s="144">
        <v>100</v>
      </c>
    </row>
    <row r="429" spans="1:66" x14ac:dyDescent="0.2">
      <c r="A429" s="147">
        <v>3.85E-2</v>
      </c>
      <c r="B429" s="147">
        <v>3.85E-2</v>
      </c>
      <c r="C429" s="147">
        <v>3.85E-2</v>
      </c>
      <c r="D429" s="147">
        <v>3.85E-2</v>
      </c>
      <c r="E429" s="147">
        <v>3.85E-2</v>
      </c>
      <c r="F429" s="147">
        <v>3.85E-2</v>
      </c>
      <c r="G429" s="147">
        <v>3.95E-2</v>
      </c>
      <c r="H429" s="147">
        <v>4.0500000000000001E-2</v>
      </c>
      <c r="I429" s="147">
        <v>4.1500000000000002E-2</v>
      </c>
      <c r="J429" s="147">
        <v>4.2500000000000003E-2</v>
      </c>
      <c r="K429" s="147">
        <v>4.4000000000000004E-2</v>
      </c>
      <c r="L429" s="147">
        <v>4.5500000000000006E-2</v>
      </c>
      <c r="M429" s="147">
        <v>4.7E-2</v>
      </c>
      <c r="N429" s="147">
        <v>4.8500000000000001E-2</v>
      </c>
      <c r="O429" s="147">
        <v>0.05</v>
      </c>
      <c r="P429" s="147">
        <v>5.1500000000000004E-2</v>
      </c>
      <c r="Q429" s="147">
        <v>5.3000000000000005E-2</v>
      </c>
      <c r="R429" s="147">
        <v>5.45E-2</v>
      </c>
      <c r="S429" s="147">
        <v>5.6000000000000001E-2</v>
      </c>
      <c r="T429" s="147">
        <v>5.7500000000000002E-2</v>
      </c>
      <c r="U429" s="147">
        <v>5.9000000000000004E-2</v>
      </c>
      <c r="V429" s="147">
        <v>6.0500000000000005E-2</v>
      </c>
      <c r="W429" s="147">
        <v>6.2000000000000006E-2</v>
      </c>
      <c r="X429" s="147">
        <v>6.3500000000000001E-2</v>
      </c>
      <c r="Y429" s="147">
        <v>6.5000000000000002E-2</v>
      </c>
      <c r="Z429" s="147">
        <v>6.699999999999999E-2</v>
      </c>
      <c r="AA429" s="147">
        <v>6.8999999999999992E-2</v>
      </c>
      <c r="AB429" s="147">
        <v>7.0999999999999994E-2</v>
      </c>
      <c r="AC429" s="147">
        <v>7.2999999999999995E-2</v>
      </c>
      <c r="AD429" s="147">
        <v>7.4999999999999997E-2</v>
      </c>
      <c r="AE429" s="147">
        <v>7.6999999999999999E-2</v>
      </c>
      <c r="AF429" s="147">
        <v>7.6999999999999999E-2</v>
      </c>
      <c r="AG429" s="147">
        <v>7.6999999999999999E-2</v>
      </c>
      <c r="AH429" s="147">
        <v>7.6999999999999999E-2</v>
      </c>
      <c r="AI429" s="147">
        <v>7.6999999999999999E-2</v>
      </c>
      <c r="AJ429" s="147">
        <v>7.6999999999999999E-2</v>
      </c>
      <c r="AK429" s="147">
        <v>7.6999999999999999E-2</v>
      </c>
      <c r="AL429" s="147">
        <v>7.6999999999999999E-2</v>
      </c>
      <c r="AM429" s="147">
        <v>7.6999999999999999E-2</v>
      </c>
      <c r="AN429" s="147">
        <v>7.6999999999999999E-2</v>
      </c>
      <c r="AO429" s="147">
        <v>7.6999999999999999E-2</v>
      </c>
      <c r="AP429" s="147">
        <v>7.6999999999999999E-2</v>
      </c>
      <c r="AQ429" s="147">
        <v>7.6999999999999999E-2</v>
      </c>
      <c r="AR429" s="147">
        <v>7.6999999999999999E-2</v>
      </c>
      <c r="AS429" s="147">
        <v>7.6999999999999999E-2</v>
      </c>
      <c r="AT429" s="147">
        <v>7.6999999999999999E-2</v>
      </c>
      <c r="AU429" s="147">
        <v>7.6999999999999999E-2</v>
      </c>
      <c r="AV429" s="147">
        <v>7.6999999999999999E-2</v>
      </c>
      <c r="AW429" s="147">
        <v>7.6999999999999999E-2</v>
      </c>
      <c r="AX429" s="147">
        <v>7.6999999999999999E-2</v>
      </c>
      <c r="AY429" s="147">
        <v>7.6999999999999999E-2</v>
      </c>
    </row>
    <row r="430" spans="1:66" x14ac:dyDescent="0.2">
      <c r="A430" s="147"/>
      <c r="B430" s="147"/>
      <c r="C430" s="147"/>
      <c r="D430" s="147"/>
      <c r="E430" s="147"/>
      <c r="F430" s="147"/>
      <c r="G430" s="147"/>
      <c r="H430" s="147"/>
      <c r="I430" s="147"/>
      <c r="J430" s="147"/>
      <c r="K430" s="147"/>
      <c r="L430" s="147"/>
      <c r="M430" s="147"/>
      <c r="N430" s="147"/>
      <c r="O430" s="147"/>
      <c r="P430" s="147"/>
      <c r="Q430" s="147"/>
      <c r="R430" s="147"/>
      <c r="S430" s="147"/>
      <c r="T430" s="147"/>
      <c r="U430" s="147"/>
      <c r="V430" s="147"/>
      <c r="W430" s="147"/>
      <c r="X430" s="147"/>
      <c r="Y430" s="147"/>
      <c r="Z430" s="147"/>
      <c r="AA430" s="147"/>
      <c r="AB430" s="147"/>
      <c r="AC430" s="147"/>
      <c r="AD430" s="147"/>
      <c r="AE430" s="147"/>
      <c r="AF430" s="147"/>
      <c r="AG430" s="147"/>
      <c r="AH430" s="147"/>
      <c r="AI430" s="147"/>
      <c r="AJ430" s="147"/>
      <c r="AK430" s="147"/>
      <c r="AL430" s="147"/>
      <c r="AM430" s="147"/>
      <c r="AN430" s="147"/>
      <c r="AO430" s="147"/>
      <c r="AP430" s="147"/>
      <c r="AQ430" s="147"/>
      <c r="AR430" s="147"/>
      <c r="AS430" s="147"/>
      <c r="AT430" s="147"/>
      <c r="AU430" s="147"/>
      <c r="AV430" s="147"/>
      <c r="AW430" s="147"/>
      <c r="AX430" s="147"/>
      <c r="AY430" s="147"/>
    </row>
    <row r="432" spans="1:66" s="21" customFormat="1" x14ac:dyDescent="0.2">
      <c r="A432" s="24" t="s">
        <v>517</v>
      </c>
    </row>
    <row r="433" spans="1:66" x14ac:dyDescent="0.2">
      <c r="A433" s="22">
        <v>35</v>
      </c>
      <c r="B433" s="22">
        <v>36</v>
      </c>
      <c r="C433" s="22">
        <v>37</v>
      </c>
      <c r="D433" s="22">
        <v>38</v>
      </c>
      <c r="E433" s="22">
        <v>39</v>
      </c>
      <c r="F433" s="22">
        <v>40</v>
      </c>
      <c r="G433" s="22">
        <v>41</v>
      </c>
      <c r="H433" s="22">
        <v>42</v>
      </c>
      <c r="I433" s="22">
        <v>43</v>
      </c>
      <c r="J433" s="22">
        <v>44</v>
      </c>
      <c r="K433" s="22">
        <v>45</v>
      </c>
      <c r="L433" s="22">
        <v>46</v>
      </c>
      <c r="M433" s="22">
        <v>47</v>
      </c>
      <c r="N433" s="22">
        <v>48</v>
      </c>
      <c r="O433" s="22">
        <v>49</v>
      </c>
      <c r="P433" s="22">
        <v>50</v>
      </c>
      <c r="Q433" s="22">
        <v>51</v>
      </c>
      <c r="R433" s="22">
        <v>52</v>
      </c>
      <c r="S433" s="22">
        <v>53</v>
      </c>
      <c r="T433" s="22">
        <v>54</v>
      </c>
      <c r="U433" s="22">
        <v>55</v>
      </c>
      <c r="V433" s="22">
        <v>56</v>
      </c>
      <c r="W433" s="22">
        <v>57</v>
      </c>
      <c r="X433" s="22">
        <v>58</v>
      </c>
      <c r="Y433" s="22">
        <v>59</v>
      </c>
      <c r="Z433" s="22">
        <v>60</v>
      </c>
      <c r="AA433" s="22">
        <v>61</v>
      </c>
      <c r="AB433" s="22">
        <v>62</v>
      </c>
      <c r="AC433" s="22">
        <v>63</v>
      </c>
      <c r="AD433" s="22">
        <v>64</v>
      </c>
      <c r="AE433" s="22">
        <v>65</v>
      </c>
      <c r="AF433" s="22">
        <v>66</v>
      </c>
      <c r="AG433" s="22">
        <v>67</v>
      </c>
      <c r="AH433" s="22">
        <v>68</v>
      </c>
      <c r="AI433" s="22">
        <v>69</v>
      </c>
      <c r="AJ433" s="22">
        <v>70</v>
      </c>
      <c r="AK433" s="22">
        <v>71</v>
      </c>
      <c r="AL433" s="22">
        <v>72</v>
      </c>
      <c r="AM433" s="22">
        <v>73</v>
      </c>
      <c r="AN433" s="22">
        <v>74</v>
      </c>
      <c r="AO433" s="22">
        <v>75</v>
      </c>
      <c r="AP433" s="22">
        <v>76</v>
      </c>
      <c r="AQ433" s="22">
        <v>77</v>
      </c>
      <c r="AR433" s="22">
        <v>78</v>
      </c>
      <c r="AS433" s="22">
        <v>79</v>
      </c>
      <c r="AT433" s="22">
        <v>80</v>
      </c>
      <c r="AU433" s="22">
        <v>81</v>
      </c>
      <c r="AV433" s="22">
        <v>82</v>
      </c>
      <c r="AW433" s="22">
        <v>83</v>
      </c>
      <c r="AX433" s="22">
        <v>84</v>
      </c>
      <c r="AY433" s="22">
        <v>85</v>
      </c>
      <c r="AZ433" s="22">
        <v>86</v>
      </c>
      <c r="BA433" s="22">
        <v>87</v>
      </c>
      <c r="BB433" s="22">
        <v>88</v>
      </c>
      <c r="BC433" s="22">
        <v>89</v>
      </c>
      <c r="BD433" s="22">
        <v>90</v>
      </c>
      <c r="BE433" s="22">
        <v>91</v>
      </c>
      <c r="BF433" s="22">
        <v>92</v>
      </c>
      <c r="BG433" s="22">
        <v>93</v>
      </c>
      <c r="BH433" s="22">
        <v>94</v>
      </c>
      <c r="BI433" s="22">
        <v>95</v>
      </c>
      <c r="BJ433" s="22">
        <v>96</v>
      </c>
      <c r="BK433" s="22">
        <v>97</v>
      </c>
      <c r="BL433" s="22">
        <v>98</v>
      </c>
      <c r="BM433" s="22">
        <v>99</v>
      </c>
      <c r="BN433" s="22">
        <v>100</v>
      </c>
    </row>
    <row r="434" spans="1:66" x14ac:dyDescent="0.2">
      <c r="A434" s="27">
        <v>3.7500000000000006E-2</v>
      </c>
      <c r="B434" s="27">
        <v>3.7500000000000006E-2</v>
      </c>
      <c r="C434" s="27">
        <v>3.7500000000000006E-2</v>
      </c>
      <c r="D434" s="27">
        <v>3.7500000000000006E-2</v>
      </c>
      <c r="E434" s="27">
        <v>3.7500000000000006E-2</v>
      </c>
      <c r="F434" s="27">
        <v>3.7500000000000006E-2</v>
      </c>
      <c r="G434" s="27">
        <v>3.7500000000000006E-2</v>
      </c>
      <c r="H434" s="27">
        <v>3.7500000000000006E-2</v>
      </c>
      <c r="I434" s="27">
        <v>3.7500000000000006E-2</v>
      </c>
      <c r="J434" s="27">
        <v>3.7500000000000006E-2</v>
      </c>
      <c r="K434" s="27">
        <v>3.7500000000000006E-2</v>
      </c>
      <c r="L434" s="27">
        <v>3.7500000000000006E-2</v>
      </c>
      <c r="M434" s="27">
        <v>3.7500000000000006E-2</v>
      </c>
      <c r="N434" s="27">
        <v>3.7500000000000006E-2</v>
      </c>
      <c r="O434" s="27">
        <v>3.7500000000000006E-2</v>
      </c>
      <c r="P434" s="27">
        <v>3.7500000000000006E-2</v>
      </c>
      <c r="Q434" s="27">
        <v>3.7500000000000006E-2</v>
      </c>
      <c r="R434" s="27">
        <v>3.7500000000000006E-2</v>
      </c>
      <c r="S434" s="27">
        <v>3.7500000000000006E-2</v>
      </c>
      <c r="T434" s="27">
        <v>3.7500000000000006E-2</v>
      </c>
      <c r="U434" s="27">
        <v>3.7500000000000006E-2</v>
      </c>
      <c r="V434" s="27">
        <v>3.7500000000000006E-2</v>
      </c>
      <c r="W434" s="27">
        <v>3.7500000000000006E-2</v>
      </c>
      <c r="X434" s="27">
        <v>3.7500000000000006E-2</v>
      </c>
      <c r="Y434" s="27">
        <v>3.7500000000000006E-2</v>
      </c>
      <c r="Z434" s="27">
        <v>0.04</v>
      </c>
      <c r="AA434" s="27">
        <v>0.04</v>
      </c>
      <c r="AB434" s="27">
        <v>0.04</v>
      </c>
      <c r="AC434" s="27">
        <v>0.04</v>
      </c>
      <c r="AD434" s="27">
        <v>0.04</v>
      </c>
      <c r="AE434" s="27">
        <v>5.3999999999999999E-2</v>
      </c>
      <c r="AF434" s="27">
        <v>5.3999999999999999E-2</v>
      </c>
      <c r="AG434" s="27">
        <v>5.3999999999999999E-2</v>
      </c>
      <c r="AH434" s="27">
        <v>5.3999999999999999E-2</v>
      </c>
      <c r="AI434" s="27">
        <v>5.3999999999999999E-2</v>
      </c>
      <c r="AJ434" s="27">
        <v>5.6000000000000001E-2</v>
      </c>
      <c r="AK434" s="27">
        <v>5.6000000000000001E-2</v>
      </c>
      <c r="AL434" s="27">
        <v>5.6000000000000001E-2</v>
      </c>
      <c r="AM434" s="27">
        <v>5.6000000000000001E-2</v>
      </c>
      <c r="AN434" s="27">
        <v>5.6000000000000001E-2</v>
      </c>
      <c r="AO434" s="27">
        <v>5.8000000000000003E-2</v>
      </c>
      <c r="AP434" s="27">
        <v>5.8000000000000003E-2</v>
      </c>
      <c r="AQ434" s="27">
        <v>5.8000000000000003E-2</v>
      </c>
      <c r="AR434" s="27">
        <v>5.8000000000000003E-2</v>
      </c>
      <c r="AS434" s="27">
        <v>5.8000000000000003E-2</v>
      </c>
      <c r="AT434" s="27">
        <v>5.8000000000000003E-2</v>
      </c>
      <c r="AU434" s="27">
        <v>6.0499999999999998E-2</v>
      </c>
      <c r="AV434" s="27">
        <v>6.0499999999999998E-2</v>
      </c>
      <c r="AW434" s="27">
        <v>6.0499999999999998E-2</v>
      </c>
      <c r="AX434" s="27">
        <v>6.0499999999999998E-2</v>
      </c>
      <c r="AY434" s="27">
        <v>6.0499999999999998E-2</v>
      </c>
      <c r="AZ434" s="27">
        <v>6.0499999999999998E-2</v>
      </c>
      <c r="BA434" s="27">
        <v>6.0499999999999998E-2</v>
      </c>
      <c r="BB434" s="27">
        <v>6.0499999999999998E-2</v>
      </c>
      <c r="BC434" s="27">
        <v>6.0499999999999998E-2</v>
      </c>
      <c r="BD434" s="27">
        <v>6.0499999999999998E-2</v>
      </c>
      <c r="BE434" s="27">
        <v>6.0499999999999998E-2</v>
      </c>
      <c r="BF434" s="27">
        <v>6.0499999999999998E-2</v>
      </c>
      <c r="BG434" s="27">
        <v>6.0499999999999998E-2</v>
      </c>
      <c r="BH434" s="27">
        <v>6.0499999999999998E-2</v>
      </c>
      <c r="BI434" s="27">
        <v>6.0499999999999998E-2</v>
      </c>
      <c r="BJ434" s="27">
        <v>6.0499999999999998E-2</v>
      </c>
      <c r="BK434" s="27">
        <v>6.0499999999999998E-2</v>
      </c>
      <c r="BL434" s="27">
        <v>6.0499999999999998E-2</v>
      </c>
      <c r="BM434" s="27">
        <v>6.0499999999999998E-2</v>
      </c>
      <c r="BN434" s="27">
        <v>6.0499999999999998E-2</v>
      </c>
    </row>
    <row r="436" spans="1:66" x14ac:dyDescent="0.2">
      <c r="A436" s="24" t="s">
        <v>551</v>
      </c>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row>
    <row r="437" spans="1:66" x14ac:dyDescent="0.2">
      <c r="A437" s="22">
        <v>45</v>
      </c>
      <c r="B437" s="22">
        <v>46</v>
      </c>
      <c r="C437" s="22">
        <v>47</v>
      </c>
      <c r="D437" s="22">
        <v>48</v>
      </c>
      <c r="E437" s="22">
        <v>49</v>
      </c>
      <c r="F437" s="22">
        <v>50</v>
      </c>
      <c r="G437" s="22">
        <v>51</v>
      </c>
      <c r="H437" s="22">
        <v>52</v>
      </c>
      <c r="I437" s="22">
        <v>53</v>
      </c>
      <c r="J437" s="22">
        <v>54</v>
      </c>
      <c r="K437" s="22">
        <v>55</v>
      </c>
      <c r="L437" s="22">
        <v>56</v>
      </c>
      <c r="M437" s="22">
        <v>57</v>
      </c>
      <c r="N437" s="22">
        <v>58</v>
      </c>
      <c r="O437" s="22">
        <v>59</v>
      </c>
      <c r="P437" s="22">
        <v>60</v>
      </c>
      <c r="Q437" s="22">
        <v>61</v>
      </c>
      <c r="R437" s="22">
        <v>62</v>
      </c>
      <c r="S437" s="22">
        <v>63</v>
      </c>
      <c r="T437" s="22">
        <v>64</v>
      </c>
      <c r="U437" s="22">
        <v>65</v>
      </c>
      <c r="V437" s="22">
        <v>66</v>
      </c>
      <c r="W437" s="22">
        <v>67</v>
      </c>
      <c r="X437" s="22">
        <v>68</v>
      </c>
      <c r="Y437" s="22">
        <v>69</v>
      </c>
      <c r="Z437" s="22">
        <v>70</v>
      </c>
      <c r="AA437" s="22">
        <v>71</v>
      </c>
      <c r="AB437" s="22">
        <v>72</v>
      </c>
      <c r="AC437" s="22">
        <v>73</v>
      </c>
      <c r="AD437" s="22">
        <v>74</v>
      </c>
      <c r="AE437" s="22">
        <v>75</v>
      </c>
      <c r="AF437" s="22">
        <v>76</v>
      </c>
      <c r="AG437" s="22">
        <v>77</v>
      </c>
      <c r="AH437" s="22">
        <v>78</v>
      </c>
      <c r="AI437" s="22">
        <v>79</v>
      </c>
      <c r="AJ437" s="22">
        <v>80</v>
      </c>
      <c r="AK437" s="22">
        <v>81</v>
      </c>
      <c r="AL437" s="22">
        <v>82</v>
      </c>
      <c r="AM437" s="22">
        <v>83</v>
      </c>
      <c r="AN437" s="22">
        <v>84</v>
      </c>
      <c r="AO437" s="22">
        <v>85</v>
      </c>
      <c r="AP437" s="22">
        <v>86</v>
      </c>
      <c r="AQ437" s="22">
        <v>87</v>
      </c>
      <c r="AR437" s="22">
        <v>88</v>
      </c>
      <c r="AS437" s="22">
        <v>89</v>
      </c>
      <c r="AT437" s="22">
        <v>90</v>
      </c>
      <c r="AU437" s="22">
        <v>91</v>
      </c>
      <c r="AV437" s="22">
        <v>92</v>
      </c>
      <c r="AW437" s="22">
        <v>93</v>
      </c>
      <c r="AX437" s="22">
        <v>94</v>
      </c>
      <c r="AY437" s="22">
        <v>95</v>
      </c>
      <c r="AZ437" s="22">
        <v>96</v>
      </c>
      <c r="BA437" s="22">
        <v>97</v>
      </c>
      <c r="BB437" s="22">
        <v>98</v>
      </c>
      <c r="BC437" s="22">
        <v>99</v>
      </c>
      <c r="BD437" s="22">
        <v>100</v>
      </c>
    </row>
    <row r="438" spans="1:66" x14ac:dyDescent="0.2">
      <c r="A438" s="47">
        <v>4.3499999999999997E-2</v>
      </c>
      <c r="B438" s="47">
        <v>4.4999999999999998E-2</v>
      </c>
      <c r="C438" s="47">
        <v>4.5999999999999999E-2</v>
      </c>
      <c r="D438" s="47">
        <v>4.7500000000000001E-2</v>
      </c>
      <c r="E438" s="47">
        <v>4.9000000000000002E-2</v>
      </c>
      <c r="F438" s="47">
        <v>4.9500000000000002E-2</v>
      </c>
      <c r="G438" s="47">
        <v>5.0500000000000003E-2</v>
      </c>
      <c r="H438" s="47">
        <v>5.1499999999999997E-2</v>
      </c>
      <c r="I438" s="47">
        <v>5.2999999999999999E-2</v>
      </c>
      <c r="J438" s="47">
        <v>5.3999999999999999E-2</v>
      </c>
      <c r="K438" s="47">
        <v>5.5E-2</v>
      </c>
      <c r="L438" s="47">
        <v>5.6000000000000001E-2</v>
      </c>
      <c r="M438" s="47">
        <v>5.7000000000000002E-2</v>
      </c>
      <c r="N438" s="47">
        <v>5.7500000000000002E-2</v>
      </c>
      <c r="O438" s="47">
        <v>5.8500000000000003E-2</v>
      </c>
      <c r="P438" s="47">
        <v>5.9499999999999997E-2</v>
      </c>
      <c r="Q438" s="47">
        <v>6.0499999999999998E-2</v>
      </c>
      <c r="R438" s="47">
        <v>6.1499999999999999E-2</v>
      </c>
      <c r="S438" s="47">
        <v>6.3E-2</v>
      </c>
      <c r="T438" s="47">
        <v>6.4000000000000001E-2</v>
      </c>
      <c r="U438" s="47">
        <v>6.5000000000000002E-2</v>
      </c>
      <c r="V438" s="47">
        <v>6.5500000000000003E-2</v>
      </c>
      <c r="W438" s="47">
        <v>6.6000000000000003E-2</v>
      </c>
      <c r="X438" s="47">
        <v>6.6000000000000003E-2</v>
      </c>
      <c r="Y438" s="47">
        <v>6.6500000000000004E-2</v>
      </c>
      <c r="Z438" s="47">
        <v>6.7000000000000004E-2</v>
      </c>
      <c r="AA438" s="47">
        <v>6.8000000000000005E-2</v>
      </c>
      <c r="AB438" s="47">
        <v>6.8500000000000005E-2</v>
      </c>
      <c r="AC438" s="47">
        <v>6.9500000000000006E-2</v>
      </c>
      <c r="AD438" s="47">
        <v>7.0000000000000007E-2</v>
      </c>
      <c r="AE438" s="47">
        <v>7.0999999999999994E-2</v>
      </c>
      <c r="AF438" s="47">
        <v>7.1499999999999994E-2</v>
      </c>
      <c r="AG438" s="47">
        <v>7.1999999999999995E-2</v>
      </c>
      <c r="AH438" s="47">
        <v>7.2999999999999995E-2</v>
      </c>
      <c r="AI438" s="47">
        <v>7.3499999999999996E-2</v>
      </c>
      <c r="AJ438" s="47">
        <v>7.3999999999999996E-2</v>
      </c>
      <c r="AK438" s="47">
        <v>7.4999999999999997E-2</v>
      </c>
      <c r="AL438" s="47">
        <v>7.5999999999999998E-2</v>
      </c>
      <c r="AM438" s="47">
        <v>7.6999999999999999E-2</v>
      </c>
      <c r="AN438" s="47">
        <v>7.8E-2</v>
      </c>
      <c r="AO438" s="47">
        <v>7.9000000000000001E-2</v>
      </c>
      <c r="AP438" s="47">
        <v>7.9000000000000001E-2</v>
      </c>
      <c r="AQ438" s="47">
        <v>7.9000000000000001E-2</v>
      </c>
      <c r="AR438" s="47">
        <v>7.9000000000000001E-2</v>
      </c>
      <c r="AS438" s="47">
        <v>7.9000000000000001E-2</v>
      </c>
      <c r="AT438" s="47">
        <v>7.9000000000000001E-2</v>
      </c>
      <c r="AU438" s="47">
        <v>7.9000000000000001E-2</v>
      </c>
      <c r="AV438" s="47">
        <v>7.9000000000000001E-2</v>
      </c>
      <c r="AW438" s="47">
        <v>7.9000000000000001E-2</v>
      </c>
      <c r="AX438" s="47">
        <v>7.9000000000000001E-2</v>
      </c>
      <c r="AY438" s="47">
        <v>7.9000000000000001E-2</v>
      </c>
      <c r="AZ438" s="47">
        <v>7.9000000000000001E-2</v>
      </c>
      <c r="BA438" s="47">
        <v>7.9000000000000001E-2</v>
      </c>
      <c r="BB438" s="47">
        <v>7.9000000000000001E-2</v>
      </c>
      <c r="BC438" s="47">
        <v>7.9000000000000001E-2</v>
      </c>
      <c r="BD438" s="47">
        <v>7.9000000000000001E-2</v>
      </c>
    </row>
    <row r="440" spans="1:66" x14ac:dyDescent="0.2">
      <c r="A440" s="24" t="s">
        <v>553</v>
      </c>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c r="BA440" s="24"/>
      <c r="BB440" s="24"/>
      <c r="BC440" s="24"/>
      <c r="BD440" s="24"/>
    </row>
    <row r="441" spans="1:66" x14ac:dyDescent="0.2">
      <c r="A441" s="22">
        <v>45</v>
      </c>
      <c r="B441" s="22">
        <v>46</v>
      </c>
      <c r="C441" s="22">
        <v>47</v>
      </c>
      <c r="D441" s="22">
        <v>48</v>
      </c>
      <c r="E441" s="22">
        <v>49</v>
      </c>
      <c r="F441" s="22">
        <v>50</v>
      </c>
      <c r="G441" s="22">
        <v>51</v>
      </c>
      <c r="H441" s="22">
        <v>52</v>
      </c>
      <c r="I441" s="22">
        <v>53</v>
      </c>
      <c r="J441" s="22">
        <v>54</v>
      </c>
      <c r="K441" s="22">
        <v>55</v>
      </c>
      <c r="L441" s="22">
        <v>56</v>
      </c>
      <c r="M441" s="22">
        <v>57</v>
      </c>
      <c r="N441" s="22">
        <v>58</v>
      </c>
      <c r="O441" s="22">
        <v>59</v>
      </c>
      <c r="P441" s="22">
        <v>60</v>
      </c>
      <c r="Q441" s="22">
        <v>61</v>
      </c>
      <c r="R441" s="22">
        <v>62</v>
      </c>
      <c r="S441" s="22">
        <v>63</v>
      </c>
      <c r="T441" s="22">
        <v>64</v>
      </c>
      <c r="U441" s="22">
        <v>65</v>
      </c>
      <c r="V441" s="22">
        <v>66</v>
      </c>
      <c r="W441" s="22">
        <v>67</v>
      </c>
      <c r="X441" s="22">
        <v>68</v>
      </c>
      <c r="Y441" s="22">
        <v>69</v>
      </c>
      <c r="Z441" s="22">
        <v>70</v>
      </c>
      <c r="AA441" s="22">
        <v>71</v>
      </c>
      <c r="AB441" s="22">
        <v>72</v>
      </c>
      <c r="AC441" s="22">
        <v>73</v>
      </c>
      <c r="AD441" s="22">
        <v>74</v>
      </c>
      <c r="AE441" s="22">
        <v>75</v>
      </c>
      <c r="AF441" s="22">
        <v>76</v>
      </c>
      <c r="AG441" s="22">
        <v>77</v>
      </c>
      <c r="AH441" s="22">
        <v>78</v>
      </c>
      <c r="AI441" s="22">
        <v>79</v>
      </c>
      <c r="AJ441" s="22">
        <v>80</v>
      </c>
      <c r="AK441" s="22">
        <v>81</v>
      </c>
      <c r="AL441" s="22">
        <v>82</v>
      </c>
      <c r="AM441" s="22">
        <v>83</v>
      </c>
      <c r="AN441" s="22">
        <v>84</v>
      </c>
      <c r="AO441" s="22">
        <v>85</v>
      </c>
      <c r="AP441" s="22">
        <v>86</v>
      </c>
      <c r="AQ441" s="22">
        <v>87</v>
      </c>
      <c r="AR441" s="22">
        <v>88</v>
      </c>
      <c r="AS441" s="22">
        <v>89</v>
      </c>
      <c r="AT441" s="22">
        <v>90</v>
      </c>
      <c r="AU441" s="22">
        <v>91</v>
      </c>
      <c r="AV441" s="22">
        <v>92</v>
      </c>
      <c r="AW441" s="22">
        <v>93</v>
      </c>
      <c r="AX441" s="22">
        <v>94</v>
      </c>
      <c r="AY441" s="22">
        <v>95</v>
      </c>
      <c r="AZ441" s="22">
        <v>96</v>
      </c>
      <c r="BA441" s="22">
        <v>97</v>
      </c>
      <c r="BB441" s="22">
        <v>98</v>
      </c>
      <c r="BC441" s="22">
        <v>99</v>
      </c>
      <c r="BD441" s="22">
        <v>100</v>
      </c>
    </row>
    <row r="442" spans="1:66" x14ac:dyDescent="0.2">
      <c r="A442" s="47">
        <v>4.8500000000000001E-2</v>
      </c>
      <c r="B442" s="47">
        <v>4.9500000000000002E-2</v>
      </c>
      <c r="C442" s="47">
        <v>5.0500000000000003E-2</v>
      </c>
      <c r="D442" s="47">
        <v>5.1500000000000004E-2</v>
      </c>
      <c r="E442" s="47">
        <v>5.2500000000000005E-2</v>
      </c>
      <c r="F442" s="47">
        <v>5.3500000000000006E-2</v>
      </c>
      <c r="G442" s="47">
        <v>5.4500000000000007E-2</v>
      </c>
      <c r="H442" s="47">
        <v>5.5500000000000008E-2</v>
      </c>
      <c r="I442" s="47">
        <v>5.6500000000000009E-2</v>
      </c>
      <c r="J442" s="47">
        <v>5.7500000000000009E-2</v>
      </c>
      <c r="K442" s="47">
        <v>5.850000000000001E-2</v>
      </c>
      <c r="L442" s="47">
        <v>5.9500000000000011E-2</v>
      </c>
      <c r="M442" s="47">
        <v>6.0500000000000012E-2</v>
      </c>
      <c r="N442" s="47">
        <v>6.1500000000000013E-2</v>
      </c>
      <c r="O442" s="47">
        <v>6.2500000000000014E-2</v>
      </c>
      <c r="P442" s="47">
        <v>6.3500000000000015E-2</v>
      </c>
      <c r="Q442" s="47">
        <v>6.4500000000000016E-2</v>
      </c>
      <c r="R442" s="47">
        <v>6.5500000000000017E-2</v>
      </c>
      <c r="S442" s="47">
        <v>6.6500000000000017E-2</v>
      </c>
      <c r="T442" s="47">
        <v>6.7500000000000018E-2</v>
      </c>
      <c r="U442" s="47">
        <v>6.8500000000000019E-2</v>
      </c>
      <c r="V442" s="47">
        <v>6.950000000000002E-2</v>
      </c>
      <c r="W442" s="47">
        <v>7.0500000000000021E-2</v>
      </c>
      <c r="X442" s="47">
        <v>7.1500000000000022E-2</v>
      </c>
      <c r="Y442" s="47">
        <v>7.2500000000000023E-2</v>
      </c>
      <c r="Z442" s="47">
        <v>7.3500000000000024E-2</v>
      </c>
      <c r="AA442" s="47">
        <v>7.4500000000000025E-2</v>
      </c>
      <c r="AB442" s="47">
        <v>7.5500000000000025E-2</v>
      </c>
      <c r="AC442" s="47">
        <v>7.6500000000000026E-2</v>
      </c>
      <c r="AD442" s="47">
        <v>7.7500000000000027E-2</v>
      </c>
      <c r="AE442" s="47">
        <v>7.8500000000000028E-2</v>
      </c>
      <c r="AF442" s="47">
        <v>7.9500000000000029E-2</v>
      </c>
      <c r="AG442" s="47">
        <v>8.050000000000003E-2</v>
      </c>
      <c r="AH442" s="47">
        <v>8.050000000000003E-2</v>
      </c>
      <c r="AI442" s="47">
        <v>8.050000000000003E-2</v>
      </c>
      <c r="AJ442" s="47">
        <v>8.050000000000003E-2</v>
      </c>
      <c r="AK442" s="47">
        <v>8.050000000000003E-2</v>
      </c>
      <c r="AL442" s="47">
        <v>8.050000000000003E-2</v>
      </c>
      <c r="AM442" s="47">
        <v>8.050000000000003E-2</v>
      </c>
      <c r="AN442" s="47">
        <v>8.050000000000003E-2</v>
      </c>
      <c r="AO442" s="47">
        <v>8.050000000000003E-2</v>
      </c>
      <c r="AP442" s="47">
        <v>8.050000000000003E-2</v>
      </c>
      <c r="AQ442" s="47">
        <v>8.050000000000003E-2</v>
      </c>
      <c r="AR442" s="47">
        <v>8.050000000000003E-2</v>
      </c>
      <c r="AS442" s="47">
        <v>8.050000000000003E-2</v>
      </c>
      <c r="AT442" s="47">
        <v>8.050000000000003E-2</v>
      </c>
      <c r="AU442" s="47">
        <v>8.050000000000003E-2</v>
      </c>
      <c r="AV442" s="47">
        <v>8.050000000000003E-2</v>
      </c>
      <c r="AW442" s="47">
        <v>8.050000000000003E-2</v>
      </c>
      <c r="AX442" s="47">
        <v>8.050000000000003E-2</v>
      </c>
      <c r="AY442" s="47">
        <v>8.050000000000003E-2</v>
      </c>
      <c r="AZ442" s="47">
        <v>8.050000000000003E-2</v>
      </c>
      <c r="BA442" s="47">
        <v>8.050000000000003E-2</v>
      </c>
      <c r="BB442" s="47">
        <v>8.050000000000003E-2</v>
      </c>
      <c r="BC442" s="47">
        <v>8.050000000000003E-2</v>
      </c>
      <c r="BD442" s="47">
        <v>8.050000000000003E-2</v>
      </c>
    </row>
    <row r="443" spans="1:66" s="18" customFormat="1" x14ac:dyDescent="0.2"/>
    <row r="444" spans="1:66" s="24" customFormat="1" x14ac:dyDescent="0.2">
      <c r="A444" s="24" t="s">
        <v>514</v>
      </c>
    </row>
    <row r="445" spans="1:66" x14ac:dyDescent="0.2">
      <c r="A445" s="22">
        <v>45</v>
      </c>
      <c r="B445" s="22">
        <v>46</v>
      </c>
      <c r="C445" s="22">
        <v>47</v>
      </c>
      <c r="D445" s="22">
        <v>48</v>
      </c>
      <c r="E445" s="22">
        <v>49</v>
      </c>
      <c r="F445" s="22">
        <v>50</v>
      </c>
      <c r="G445" s="22">
        <v>51</v>
      </c>
      <c r="H445" s="22">
        <v>52</v>
      </c>
      <c r="I445" s="22">
        <v>53</v>
      </c>
      <c r="J445" s="22">
        <v>54</v>
      </c>
      <c r="K445" s="22">
        <v>55</v>
      </c>
      <c r="L445" s="22">
        <v>56</v>
      </c>
      <c r="M445" s="22">
        <v>57</v>
      </c>
      <c r="N445" s="22">
        <v>58</v>
      </c>
      <c r="O445" s="22">
        <v>59</v>
      </c>
      <c r="P445" s="22">
        <v>60</v>
      </c>
      <c r="Q445" s="22">
        <v>61</v>
      </c>
      <c r="R445" s="22">
        <v>62</v>
      </c>
      <c r="S445" s="22">
        <v>63</v>
      </c>
      <c r="T445" s="22">
        <v>64</v>
      </c>
      <c r="U445" s="22">
        <v>65</v>
      </c>
      <c r="V445" s="22">
        <v>66</v>
      </c>
      <c r="W445" s="22">
        <v>67</v>
      </c>
      <c r="X445" s="22">
        <v>68</v>
      </c>
      <c r="Y445" s="22">
        <v>69</v>
      </c>
      <c r="Z445" s="22">
        <v>70</v>
      </c>
      <c r="AA445" s="22">
        <v>71</v>
      </c>
      <c r="AB445" s="22">
        <v>72</v>
      </c>
      <c r="AC445" s="22">
        <v>73</v>
      </c>
      <c r="AD445" s="22">
        <v>74</v>
      </c>
      <c r="AE445" s="22">
        <v>75</v>
      </c>
      <c r="AF445" s="22">
        <v>76</v>
      </c>
      <c r="AG445" s="22">
        <v>77</v>
      </c>
      <c r="AH445" s="22">
        <v>78</v>
      </c>
      <c r="AI445" s="22">
        <v>79</v>
      </c>
      <c r="AJ445" s="22">
        <v>80</v>
      </c>
      <c r="AK445" s="22">
        <v>81</v>
      </c>
      <c r="AL445" s="22">
        <v>82</v>
      </c>
      <c r="AM445" s="22">
        <v>83</v>
      </c>
      <c r="AN445" s="22">
        <v>84</v>
      </c>
      <c r="AO445" s="22">
        <v>85</v>
      </c>
      <c r="AP445" s="22">
        <v>86</v>
      </c>
      <c r="AQ445" s="22">
        <v>87</v>
      </c>
      <c r="AR445" s="22">
        <v>88</v>
      </c>
      <c r="AS445" s="22">
        <v>89</v>
      </c>
      <c r="AT445" s="22">
        <v>90</v>
      </c>
      <c r="AU445" s="22">
        <v>91</v>
      </c>
      <c r="AV445" s="22">
        <v>92</v>
      </c>
      <c r="AW445" s="22">
        <v>93</v>
      </c>
      <c r="AX445" s="22">
        <v>94</v>
      </c>
      <c r="AY445" s="22">
        <v>95</v>
      </c>
      <c r="AZ445" s="22">
        <v>96</v>
      </c>
      <c r="BA445" s="22">
        <v>97</v>
      </c>
      <c r="BB445" s="22">
        <v>98</v>
      </c>
      <c r="BC445" s="22">
        <v>99</v>
      </c>
      <c r="BD445" s="22">
        <v>100</v>
      </c>
    </row>
    <row r="446" spans="1:66" s="18" customFormat="1" x14ac:dyDescent="0.2">
      <c r="A446" s="23">
        <v>3.9E-2</v>
      </c>
      <c r="B446" s="23">
        <v>3.95E-2</v>
      </c>
      <c r="C446" s="23">
        <v>0.04</v>
      </c>
      <c r="D446" s="23">
        <v>4.0500000000000001E-2</v>
      </c>
      <c r="E446" s="23">
        <v>4.1000000000000002E-2</v>
      </c>
      <c r="F446" s="23">
        <v>4.1500000000000002E-2</v>
      </c>
      <c r="G446" s="23">
        <v>4.2500000000000003E-2</v>
      </c>
      <c r="H446" s="23">
        <v>4.3499999999999997E-2</v>
      </c>
      <c r="I446" s="23">
        <v>4.4499999999999998E-2</v>
      </c>
      <c r="J446" s="23">
        <v>4.5499999999999999E-2</v>
      </c>
      <c r="K446" s="23">
        <v>4.65E-2</v>
      </c>
      <c r="L446" s="23">
        <v>4.7500000000000001E-2</v>
      </c>
      <c r="M446" s="23">
        <v>4.8500000000000001E-2</v>
      </c>
      <c r="N446" s="23">
        <v>4.9500000000000002E-2</v>
      </c>
      <c r="O446" s="23">
        <v>5.0500000000000003E-2</v>
      </c>
      <c r="P446" s="23">
        <v>5.1499999999999997E-2</v>
      </c>
      <c r="Q446" s="23">
        <v>5.2499999999999998E-2</v>
      </c>
      <c r="R446" s="23">
        <v>5.3499999999999999E-2</v>
      </c>
      <c r="S446" s="23">
        <v>5.45E-2</v>
      </c>
      <c r="T446" s="23">
        <v>5.5500000000000001E-2</v>
      </c>
      <c r="U446" s="23">
        <v>5.6500000000000002E-2</v>
      </c>
      <c r="V446" s="23">
        <v>5.7500000000000002E-2</v>
      </c>
      <c r="W446" s="23">
        <v>5.8500000000000003E-2</v>
      </c>
      <c r="X446" s="23">
        <v>5.9499999999999997E-2</v>
      </c>
      <c r="Y446" s="23">
        <v>6.0499999999999998E-2</v>
      </c>
      <c r="Z446" s="23">
        <v>6.1499999999999999E-2</v>
      </c>
      <c r="AA446" s="23">
        <v>6.25E-2</v>
      </c>
      <c r="AB446" s="23">
        <v>6.3500000000000001E-2</v>
      </c>
      <c r="AC446" s="23">
        <v>6.4500000000000002E-2</v>
      </c>
      <c r="AD446" s="23">
        <v>6.5500000000000003E-2</v>
      </c>
      <c r="AE446" s="23">
        <v>6.6500000000000004E-2</v>
      </c>
      <c r="AF446" s="23">
        <v>6.7500000000000004E-2</v>
      </c>
      <c r="AG446" s="23">
        <v>6.8500000000000005E-2</v>
      </c>
      <c r="AH446" s="23">
        <v>6.9500000000000006E-2</v>
      </c>
      <c r="AI446" s="23">
        <v>7.0499999999999993E-2</v>
      </c>
      <c r="AJ446" s="23">
        <v>7.1499999999999994E-2</v>
      </c>
      <c r="AK446" s="23">
        <v>7.1499999999999994E-2</v>
      </c>
      <c r="AL446" s="23">
        <v>7.1499999999999994E-2</v>
      </c>
      <c r="AM446" s="23">
        <v>7.1499999999999994E-2</v>
      </c>
      <c r="AN446" s="23">
        <v>7.1499999999999994E-2</v>
      </c>
      <c r="AO446" s="23">
        <v>7.1499999999999994E-2</v>
      </c>
      <c r="AP446" s="23">
        <v>7.1499999999999994E-2</v>
      </c>
      <c r="AQ446" s="23">
        <v>7.1499999999999994E-2</v>
      </c>
      <c r="AR446" s="23">
        <v>7.1499999999999994E-2</v>
      </c>
      <c r="AS446" s="23">
        <v>7.1499999999999994E-2</v>
      </c>
      <c r="AT446" s="23">
        <v>7.1499999999999994E-2</v>
      </c>
      <c r="AU446" s="23">
        <v>7.1499999999999994E-2</v>
      </c>
      <c r="AV446" s="23">
        <v>7.1499999999999994E-2</v>
      </c>
      <c r="AW446" s="23">
        <v>7.1499999999999994E-2</v>
      </c>
      <c r="AX446" s="23">
        <v>7.1499999999999994E-2</v>
      </c>
      <c r="AY446" s="23">
        <v>7.1499999999999994E-2</v>
      </c>
      <c r="AZ446" s="23">
        <v>7.1499999999999994E-2</v>
      </c>
      <c r="BA446" s="23">
        <v>7.1499999999999994E-2</v>
      </c>
      <c r="BB446" s="23">
        <v>7.1499999999999994E-2</v>
      </c>
      <c r="BC446" s="23">
        <v>7.1499999999999994E-2</v>
      </c>
      <c r="BD446" s="23">
        <v>7.1499999999999994E-2</v>
      </c>
    </row>
    <row r="447" spans="1:66" x14ac:dyDescent="0.2">
      <c r="A447" s="22">
        <v>45</v>
      </c>
      <c r="B447" s="22">
        <v>46</v>
      </c>
      <c r="C447" s="22">
        <v>47</v>
      </c>
      <c r="D447" s="22">
        <v>48</v>
      </c>
      <c r="E447" s="22">
        <v>49</v>
      </c>
      <c r="F447" s="22">
        <v>50</v>
      </c>
      <c r="G447" s="22">
        <v>51</v>
      </c>
      <c r="H447" s="22">
        <v>52</v>
      </c>
      <c r="I447" s="22">
        <v>53</v>
      </c>
      <c r="J447" s="22">
        <v>54</v>
      </c>
      <c r="K447" s="22">
        <v>55</v>
      </c>
      <c r="L447" s="22">
        <v>56</v>
      </c>
      <c r="M447" s="22">
        <v>57</v>
      </c>
      <c r="N447" s="22">
        <v>58</v>
      </c>
      <c r="O447" s="22">
        <v>59</v>
      </c>
      <c r="P447" s="22">
        <v>60</v>
      </c>
      <c r="Q447" s="22">
        <v>61</v>
      </c>
      <c r="R447" s="22">
        <v>62</v>
      </c>
      <c r="S447" s="22">
        <v>63</v>
      </c>
      <c r="T447" s="22">
        <v>64</v>
      </c>
      <c r="U447" s="22">
        <v>65</v>
      </c>
      <c r="V447" s="22">
        <v>66</v>
      </c>
      <c r="W447" s="22">
        <v>67</v>
      </c>
      <c r="X447" s="22">
        <v>68</v>
      </c>
      <c r="Y447" s="22">
        <v>69</v>
      </c>
      <c r="Z447" s="22">
        <v>70</v>
      </c>
      <c r="AA447" s="22">
        <v>71</v>
      </c>
      <c r="AB447" s="22">
        <v>72</v>
      </c>
      <c r="AC447" s="22">
        <v>73</v>
      </c>
      <c r="AD447" s="22">
        <v>74</v>
      </c>
      <c r="AE447" s="22">
        <v>75</v>
      </c>
      <c r="AF447" s="22">
        <v>76</v>
      </c>
      <c r="AG447" s="22">
        <v>77</v>
      </c>
      <c r="AH447" s="22">
        <v>78</v>
      </c>
      <c r="AI447" s="22">
        <v>79</v>
      </c>
      <c r="AJ447" s="22">
        <v>80</v>
      </c>
      <c r="AK447" s="22">
        <v>80</v>
      </c>
      <c r="AL447" s="22">
        <v>80</v>
      </c>
      <c r="AM447" s="22">
        <v>80</v>
      </c>
      <c r="AN447" s="22">
        <v>80</v>
      </c>
      <c r="AO447" s="22">
        <v>80</v>
      </c>
      <c r="AP447" s="22">
        <v>80</v>
      </c>
      <c r="AQ447" s="22">
        <v>80</v>
      </c>
      <c r="AR447" s="22">
        <v>80</v>
      </c>
      <c r="AS447" s="22">
        <v>80</v>
      </c>
      <c r="AT447" s="22">
        <v>80</v>
      </c>
      <c r="AU447" s="22">
        <v>80</v>
      </c>
      <c r="AV447" s="22">
        <v>80</v>
      </c>
      <c r="AW447" s="22">
        <v>80</v>
      </c>
      <c r="AX447" s="22">
        <v>80</v>
      </c>
      <c r="AY447" s="22">
        <v>80</v>
      </c>
      <c r="AZ447" s="22">
        <v>80</v>
      </c>
      <c r="BA447" s="22">
        <v>80</v>
      </c>
      <c r="BB447" s="22">
        <v>80</v>
      </c>
      <c r="BC447" s="22">
        <v>80</v>
      </c>
      <c r="BD447" s="22">
        <v>80</v>
      </c>
    </row>
    <row r="448" spans="1:66" x14ac:dyDescent="0.2">
      <c r="A448" s="23">
        <v>2.5000000000000001E-3</v>
      </c>
      <c r="B448" s="23">
        <v>2.5000000000000001E-3</v>
      </c>
      <c r="C448" s="23">
        <v>2.5000000000000001E-3</v>
      </c>
      <c r="D448" s="23">
        <v>2.5000000000000001E-3</v>
      </c>
      <c r="E448" s="23">
        <v>2.5000000000000001E-3</v>
      </c>
      <c r="F448" s="23">
        <v>2.5000000000000001E-3</v>
      </c>
      <c r="G448" s="23">
        <v>2.5000000000000001E-3</v>
      </c>
      <c r="H448" s="23">
        <v>2.5000000000000001E-3</v>
      </c>
      <c r="I448" s="23">
        <v>2.5000000000000001E-3</v>
      </c>
      <c r="J448" s="23">
        <v>2.5000000000000001E-3</v>
      </c>
      <c r="K448" s="23">
        <v>3.0000000000000001E-3</v>
      </c>
      <c r="L448" s="23">
        <v>3.0000000000000001E-3</v>
      </c>
      <c r="M448" s="23">
        <v>3.0000000000000001E-3</v>
      </c>
      <c r="N448" s="23">
        <v>3.0000000000000001E-3</v>
      </c>
      <c r="O448" s="23">
        <v>3.0000000000000001E-3</v>
      </c>
      <c r="P448" s="23">
        <v>3.5000000000000001E-3</v>
      </c>
      <c r="Q448" s="23">
        <v>3.5000000000000001E-3</v>
      </c>
      <c r="R448" s="23">
        <v>3.5000000000000001E-3</v>
      </c>
      <c r="S448" s="23">
        <v>3.5000000000000001E-3</v>
      </c>
      <c r="T448" s="23">
        <v>3.5000000000000001E-3</v>
      </c>
      <c r="U448" s="23">
        <v>4.0000000000000001E-3</v>
      </c>
      <c r="V448" s="23">
        <v>4.0000000000000001E-3</v>
      </c>
      <c r="W448" s="23">
        <v>4.0000000000000001E-3</v>
      </c>
      <c r="X448" s="23">
        <v>4.0000000000000001E-3</v>
      </c>
      <c r="Y448" s="23">
        <v>4.0000000000000001E-3</v>
      </c>
      <c r="Z448" s="23">
        <v>4.4999999999999997E-3</v>
      </c>
      <c r="AA448" s="23">
        <v>4.4999999999999997E-3</v>
      </c>
      <c r="AB448" s="23">
        <v>4.4999999999999997E-3</v>
      </c>
      <c r="AC448" s="23">
        <v>4.4999999999999997E-3</v>
      </c>
      <c r="AD448" s="23">
        <v>4.4999999999999997E-3</v>
      </c>
      <c r="AE448" s="23">
        <v>5.0000000000000001E-3</v>
      </c>
      <c r="AF448" s="23">
        <v>5.0000000000000001E-3</v>
      </c>
      <c r="AG448" s="23">
        <v>5.0000000000000001E-3</v>
      </c>
      <c r="AH448" s="23">
        <v>5.0000000000000001E-3</v>
      </c>
      <c r="AI448" s="23">
        <v>5.0000000000000001E-3</v>
      </c>
      <c r="AJ448" s="23">
        <v>5.4999999999999997E-3</v>
      </c>
      <c r="AK448" s="23">
        <v>5.4999999999999997E-3</v>
      </c>
      <c r="AL448" s="23">
        <v>5.4999999999999997E-3</v>
      </c>
      <c r="AM448" s="23">
        <v>5.4999999999999997E-3</v>
      </c>
      <c r="AN448" s="23">
        <v>5.4999999999999997E-3</v>
      </c>
      <c r="AO448" s="23">
        <v>5.4999999999999997E-3</v>
      </c>
      <c r="AP448" s="23">
        <v>5.4999999999999997E-3</v>
      </c>
      <c r="AQ448" s="23">
        <v>5.4999999999999997E-3</v>
      </c>
      <c r="AR448" s="23">
        <v>5.4999999999999997E-3</v>
      </c>
      <c r="AS448" s="23">
        <v>5.4999999999999997E-3</v>
      </c>
      <c r="AT448" s="23">
        <v>5.4999999999999997E-3</v>
      </c>
      <c r="AU448" s="23">
        <v>5.4999999999999997E-3</v>
      </c>
      <c r="AV448" s="23">
        <v>5.4999999999999997E-3</v>
      </c>
      <c r="AW448" s="23">
        <v>5.4999999999999997E-3</v>
      </c>
      <c r="AX448" s="23">
        <v>5.4999999999999997E-3</v>
      </c>
      <c r="AY448" s="23">
        <v>5.4999999999999997E-3</v>
      </c>
      <c r="AZ448" s="23">
        <v>5.4999999999999997E-3</v>
      </c>
      <c r="BA448" s="23">
        <v>5.4999999999999997E-3</v>
      </c>
      <c r="BB448" s="23">
        <v>5.4999999999999997E-3</v>
      </c>
      <c r="BC448" s="23">
        <v>5.4999999999999997E-3</v>
      </c>
      <c r="BD448" s="23">
        <v>5.4999999999999997E-3</v>
      </c>
    </row>
    <row r="450" spans="1:51" s="461" customFormat="1" x14ac:dyDescent="0.2">
      <c r="A450" s="461" t="s">
        <v>610</v>
      </c>
    </row>
    <row r="451" spans="1:51" s="172" customFormat="1" x14ac:dyDescent="0.2">
      <c r="A451" s="170">
        <v>50</v>
      </c>
      <c r="B451" s="170">
        <v>51</v>
      </c>
      <c r="C451" s="170">
        <v>52</v>
      </c>
      <c r="D451" s="170">
        <v>53</v>
      </c>
      <c r="E451" s="170">
        <v>54</v>
      </c>
      <c r="F451" s="170">
        <v>55</v>
      </c>
      <c r="G451" s="170">
        <v>56</v>
      </c>
      <c r="H451" s="170">
        <v>57</v>
      </c>
      <c r="I451" s="170">
        <v>58</v>
      </c>
      <c r="J451" s="171">
        <v>59</v>
      </c>
      <c r="K451" s="171">
        <v>60</v>
      </c>
      <c r="L451" s="171">
        <v>61</v>
      </c>
      <c r="M451" s="171">
        <v>62</v>
      </c>
      <c r="N451" s="171">
        <v>63</v>
      </c>
      <c r="O451" s="171">
        <v>64</v>
      </c>
      <c r="P451" s="171">
        <v>65</v>
      </c>
      <c r="Q451" s="171">
        <v>66</v>
      </c>
      <c r="R451" s="171">
        <v>67</v>
      </c>
      <c r="S451" s="171">
        <v>68</v>
      </c>
      <c r="T451" s="171">
        <v>69</v>
      </c>
      <c r="U451" s="171">
        <v>70</v>
      </c>
      <c r="V451" s="171">
        <v>71</v>
      </c>
      <c r="W451" s="171">
        <v>72</v>
      </c>
      <c r="X451" s="171">
        <v>73</v>
      </c>
      <c r="Y451" s="171">
        <v>74</v>
      </c>
      <c r="Z451" s="171">
        <v>75</v>
      </c>
      <c r="AA451" s="171">
        <v>76</v>
      </c>
      <c r="AB451" s="171">
        <v>77</v>
      </c>
      <c r="AC451" s="171">
        <v>78</v>
      </c>
      <c r="AD451" s="171">
        <v>79</v>
      </c>
      <c r="AE451" s="171">
        <v>80</v>
      </c>
      <c r="AF451" s="170">
        <v>81</v>
      </c>
      <c r="AG451" s="170">
        <v>82</v>
      </c>
      <c r="AH451" s="170">
        <v>83</v>
      </c>
      <c r="AI451" s="170">
        <v>84</v>
      </c>
      <c r="AJ451" s="170">
        <v>85</v>
      </c>
      <c r="AK451" s="170">
        <v>86</v>
      </c>
      <c r="AL451" s="170">
        <v>87</v>
      </c>
      <c r="AM451" s="170">
        <v>88</v>
      </c>
      <c r="AN451" s="170">
        <v>89</v>
      </c>
      <c r="AO451" s="170">
        <v>90</v>
      </c>
      <c r="AP451" s="170">
        <v>91</v>
      </c>
      <c r="AQ451" s="170">
        <v>92</v>
      </c>
      <c r="AR451" s="170">
        <v>93</v>
      </c>
      <c r="AS451" s="170">
        <v>94</v>
      </c>
      <c r="AT451" s="170">
        <v>95</v>
      </c>
      <c r="AU451" s="170">
        <v>96</v>
      </c>
      <c r="AV451" s="170">
        <v>97</v>
      </c>
      <c r="AW451" s="170">
        <v>98</v>
      </c>
      <c r="AX451" s="170">
        <v>99</v>
      </c>
      <c r="AY451" s="170">
        <v>100</v>
      </c>
    </row>
    <row r="452" spans="1:51" s="155" customFormat="1" x14ac:dyDescent="0.2">
      <c r="A452" s="154"/>
      <c r="B452" s="154"/>
      <c r="C452" s="154"/>
      <c r="D452" s="154"/>
      <c r="E452" s="154"/>
      <c r="F452" s="154">
        <v>4.2999999999999997E-2</v>
      </c>
      <c r="G452" s="154">
        <v>4.2999999999999997E-2</v>
      </c>
      <c r="H452" s="154">
        <v>4.2999999999999997E-2</v>
      </c>
      <c r="I452" s="154">
        <v>4.2999999999999997E-2</v>
      </c>
      <c r="J452" s="154">
        <v>4.2999999999999997E-2</v>
      </c>
      <c r="K452" s="154">
        <v>5.0500000000000003E-2</v>
      </c>
      <c r="L452" s="154">
        <v>5.0500000000000003E-2</v>
      </c>
      <c r="M452" s="154">
        <v>5.0500000000000003E-2</v>
      </c>
      <c r="N452" s="154">
        <v>5.0500000000000003E-2</v>
      </c>
      <c r="O452" s="154">
        <v>5.0500000000000003E-2</v>
      </c>
      <c r="P452" s="154">
        <v>5.5500000000000001E-2</v>
      </c>
      <c r="Q452" s="154">
        <v>5.5500000000000001E-2</v>
      </c>
      <c r="R452" s="154">
        <v>5.5500000000000001E-2</v>
      </c>
      <c r="S452" s="154">
        <v>5.5500000000000001E-2</v>
      </c>
      <c r="T452" s="154">
        <v>5.5500000000000001E-2</v>
      </c>
      <c r="U452" s="154">
        <v>6.0999999999999999E-2</v>
      </c>
      <c r="V452" s="154">
        <v>6.0999999999999999E-2</v>
      </c>
      <c r="W452" s="154">
        <v>6.0999999999999999E-2</v>
      </c>
      <c r="X452" s="154">
        <v>6.0999999999999999E-2</v>
      </c>
      <c r="Y452" s="154">
        <v>6.0999999999999999E-2</v>
      </c>
      <c r="Z452" s="154">
        <v>6.6000000000000003E-2</v>
      </c>
      <c r="AA452" s="154">
        <v>6.6000000000000003E-2</v>
      </c>
      <c r="AB452" s="154">
        <v>6.6000000000000003E-2</v>
      </c>
      <c r="AC452" s="154">
        <v>6.6000000000000003E-2</v>
      </c>
      <c r="AD452" s="154">
        <v>6.6000000000000003E-2</v>
      </c>
      <c r="AE452" s="154">
        <v>7.1999999999999995E-2</v>
      </c>
      <c r="AF452" s="154">
        <v>7.1999999999999995E-2</v>
      </c>
      <c r="AG452" s="154">
        <v>7.1999999999999995E-2</v>
      </c>
      <c r="AH452" s="154">
        <v>7.1999999999999995E-2</v>
      </c>
      <c r="AI452" s="154">
        <v>7.1999999999999995E-2</v>
      </c>
      <c r="AJ452" s="154">
        <v>7.1999999999999995E-2</v>
      </c>
      <c r="AK452" s="154">
        <v>7.1999999999999995E-2</v>
      </c>
      <c r="AL452" s="154">
        <v>7.1999999999999995E-2</v>
      </c>
      <c r="AM452" s="154">
        <v>7.1999999999999995E-2</v>
      </c>
      <c r="AN452" s="154">
        <v>7.1999999999999995E-2</v>
      </c>
      <c r="AO452" s="154">
        <v>7.1999999999999995E-2</v>
      </c>
      <c r="AP452" s="154">
        <v>7.1999999999999995E-2</v>
      </c>
      <c r="AQ452" s="154">
        <v>7.1999999999999995E-2</v>
      </c>
      <c r="AR452" s="154">
        <v>7.1999999999999995E-2</v>
      </c>
      <c r="AS452" s="154">
        <v>7.1999999999999995E-2</v>
      </c>
      <c r="AT452" s="154">
        <v>7.1999999999999995E-2</v>
      </c>
      <c r="AU452" s="154">
        <v>7.1999999999999995E-2</v>
      </c>
      <c r="AV452" s="154">
        <v>7.1999999999999995E-2</v>
      </c>
      <c r="AW452" s="154">
        <v>7.1999999999999995E-2</v>
      </c>
      <c r="AX452" s="154">
        <v>7.1999999999999995E-2</v>
      </c>
      <c r="AY452" s="154">
        <v>7.1999999999999995E-2</v>
      </c>
    </row>
    <row r="454" spans="1:51" s="461" customFormat="1" ht="15" customHeight="1" x14ac:dyDescent="0.2">
      <c r="A454" s="461" t="s">
        <v>607</v>
      </c>
    </row>
    <row r="455" spans="1:51" s="172" customFormat="1" x14ac:dyDescent="0.2">
      <c r="A455" s="170">
        <v>50</v>
      </c>
      <c r="B455" s="170">
        <v>51</v>
      </c>
      <c r="C455" s="170">
        <v>52</v>
      </c>
      <c r="D455" s="170">
        <v>53</v>
      </c>
      <c r="E455" s="170">
        <v>54</v>
      </c>
      <c r="F455" s="170">
        <v>55</v>
      </c>
      <c r="G455" s="170">
        <v>56</v>
      </c>
      <c r="H455" s="170">
        <v>57</v>
      </c>
      <c r="I455" s="170">
        <v>58</v>
      </c>
      <c r="J455" s="171">
        <v>59</v>
      </c>
      <c r="K455" s="171">
        <v>60</v>
      </c>
      <c r="L455" s="171">
        <v>61</v>
      </c>
      <c r="M455" s="171">
        <v>62</v>
      </c>
      <c r="N455" s="171">
        <v>63</v>
      </c>
      <c r="O455" s="171">
        <v>64</v>
      </c>
      <c r="P455" s="171">
        <v>65</v>
      </c>
      <c r="Q455" s="171">
        <v>66</v>
      </c>
      <c r="R455" s="171">
        <v>67</v>
      </c>
      <c r="S455" s="171">
        <v>68</v>
      </c>
      <c r="T455" s="171">
        <v>69</v>
      </c>
      <c r="U455" s="171">
        <v>70</v>
      </c>
      <c r="V455" s="171">
        <v>71</v>
      </c>
      <c r="W455" s="171">
        <v>72</v>
      </c>
      <c r="X455" s="171">
        <v>73</v>
      </c>
      <c r="Y455" s="171">
        <v>74</v>
      </c>
      <c r="Z455" s="171">
        <v>75</v>
      </c>
      <c r="AA455" s="171">
        <v>76</v>
      </c>
      <c r="AB455" s="171">
        <v>77</v>
      </c>
      <c r="AC455" s="171">
        <v>78</v>
      </c>
      <c r="AD455" s="171">
        <v>79</v>
      </c>
      <c r="AE455" s="171">
        <v>80</v>
      </c>
      <c r="AF455" s="170">
        <v>81</v>
      </c>
      <c r="AG455" s="170">
        <v>82</v>
      </c>
      <c r="AH455" s="170">
        <v>83</v>
      </c>
      <c r="AI455" s="170">
        <v>84</v>
      </c>
      <c r="AJ455" s="170">
        <v>85</v>
      </c>
      <c r="AK455" s="170">
        <v>86</v>
      </c>
      <c r="AL455" s="170">
        <v>87</v>
      </c>
      <c r="AM455" s="170">
        <v>88</v>
      </c>
      <c r="AN455" s="170">
        <v>89</v>
      </c>
      <c r="AO455" s="170">
        <v>90</v>
      </c>
      <c r="AP455" s="170">
        <v>91</v>
      </c>
      <c r="AQ455" s="170">
        <v>92</v>
      </c>
      <c r="AR455" s="170">
        <v>93</v>
      </c>
      <c r="AS455" s="170">
        <v>94</v>
      </c>
      <c r="AT455" s="170">
        <v>95</v>
      </c>
      <c r="AU455" s="170">
        <v>96</v>
      </c>
      <c r="AV455" s="170">
        <v>97</v>
      </c>
      <c r="AW455" s="170">
        <v>98</v>
      </c>
      <c r="AX455" s="170">
        <v>99</v>
      </c>
      <c r="AY455" s="170">
        <v>100</v>
      </c>
    </row>
    <row r="456" spans="1:51" s="155" customFormat="1" x14ac:dyDescent="0.2">
      <c r="A456" s="154">
        <v>3.5500000000000004E-2</v>
      </c>
      <c r="B456" s="154">
        <v>3.6999999999999998E-2</v>
      </c>
      <c r="C456" s="154">
        <v>3.85E-2</v>
      </c>
      <c r="D456" s="154">
        <v>0.04</v>
      </c>
      <c r="E456" s="154">
        <v>4.1500000000000002E-2</v>
      </c>
      <c r="F456" s="154">
        <v>4.3000000000000003E-2</v>
      </c>
      <c r="G456" s="154">
        <v>4.3000000000000003E-2</v>
      </c>
      <c r="H456" s="154">
        <v>4.3000000000000003E-2</v>
      </c>
      <c r="I456" s="154">
        <v>4.3000000000000003E-2</v>
      </c>
      <c r="J456" s="154">
        <v>4.2999999999999997E-2</v>
      </c>
      <c r="K456" s="154">
        <v>5.0500000000000003E-2</v>
      </c>
      <c r="L456" s="154">
        <v>5.0500000000000003E-2</v>
      </c>
      <c r="M456" s="154">
        <v>5.0500000000000003E-2</v>
      </c>
      <c r="N456" s="154">
        <v>5.0500000000000003E-2</v>
      </c>
      <c r="O456" s="154">
        <v>5.0500000000000003E-2</v>
      </c>
      <c r="P456" s="154">
        <v>5.5500000000000001E-2</v>
      </c>
      <c r="Q456" s="154">
        <v>5.5500000000000001E-2</v>
      </c>
      <c r="R456" s="154">
        <v>5.5500000000000001E-2</v>
      </c>
      <c r="S456" s="154">
        <v>5.5500000000000001E-2</v>
      </c>
      <c r="T456" s="154">
        <v>5.5500000000000001E-2</v>
      </c>
      <c r="U456" s="154">
        <v>6.0999999999999999E-2</v>
      </c>
      <c r="V456" s="154">
        <v>6.0999999999999999E-2</v>
      </c>
      <c r="W456" s="154">
        <v>6.0999999999999999E-2</v>
      </c>
      <c r="X456" s="154">
        <v>6.0999999999999999E-2</v>
      </c>
      <c r="Y456" s="154">
        <v>6.0999999999999999E-2</v>
      </c>
      <c r="Z456" s="154">
        <v>6.6000000000000003E-2</v>
      </c>
      <c r="AA456" s="154">
        <v>6.6000000000000003E-2</v>
      </c>
      <c r="AB456" s="154">
        <v>6.6000000000000003E-2</v>
      </c>
      <c r="AC456" s="154">
        <v>6.6000000000000003E-2</v>
      </c>
      <c r="AD456" s="154">
        <v>6.6000000000000003E-2</v>
      </c>
      <c r="AE456" s="154">
        <v>7.1999999999999995E-2</v>
      </c>
      <c r="AF456" s="154">
        <v>7.1999999999999995E-2</v>
      </c>
      <c r="AG456" s="154">
        <v>7.1999999999999995E-2</v>
      </c>
      <c r="AH456" s="154">
        <v>7.1999999999999995E-2</v>
      </c>
      <c r="AI456" s="154">
        <v>7.1999999999999995E-2</v>
      </c>
      <c r="AJ456" s="154">
        <v>7.1999999999999995E-2</v>
      </c>
      <c r="AK456" s="154">
        <v>7.1999999999999995E-2</v>
      </c>
      <c r="AL456" s="154">
        <v>7.1999999999999995E-2</v>
      </c>
      <c r="AM456" s="154">
        <v>7.1999999999999995E-2</v>
      </c>
      <c r="AN456" s="154">
        <v>7.1999999999999995E-2</v>
      </c>
      <c r="AO456" s="154">
        <v>7.1999999999999995E-2</v>
      </c>
      <c r="AP456" s="154">
        <v>7.1999999999999995E-2</v>
      </c>
      <c r="AQ456" s="154">
        <v>7.1999999999999995E-2</v>
      </c>
      <c r="AR456" s="154">
        <v>7.1999999999999995E-2</v>
      </c>
      <c r="AS456" s="154">
        <v>7.1999999999999995E-2</v>
      </c>
      <c r="AT456" s="154">
        <v>7.1999999999999995E-2</v>
      </c>
      <c r="AU456" s="154">
        <v>7.1999999999999995E-2</v>
      </c>
      <c r="AV456" s="154">
        <v>7.1999999999999995E-2</v>
      </c>
      <c r="AW456" s="154">
        <v>7.1999999999999995E-2</v>
      </c>
      <c r="AX456" s="154">
        <v>7.1999999999999995E-2</v>
      </c>
      <c r="AY456" s="154">
        <v>7.1999999999999995E-2</v>
      </c>
    </row>
  </sheetData>
  <sheetProtection selectLockedCells="1"/>
  <customSheetViews>
    <customSheetView guid="{5E828B17-05C0-40DC-989A-7B2FEB2E04BA}" showRuler="0" topLeftCell="A49">
      <selection activeCell="G75" sqref="G75"/>
      <pageMargins left="0.75" right="0.75" top="1" bottom="1" header="0.5" footer="0.5"/>
      <pageSetup orientation="portrait" verticalDpi="1200" r:id="rId1"/>
      <headerFooter alignWithMargins="0"/>
    </customSheetView>
  </customSheetViews>
  <mergeCells count="27">
    <mergeCell ref="A454:XFD454"/>
    <mergeCell ref="A329:XFD329"/>
    <mergeCell ref="A387:XFD387"/>
    <mergeCell ref="A333:XFD333"/>
    <mergeCell ref="A313:XFD313"/>
    <mergeCell ref="A379:XFD379"/>
    <mergeCell ref="A383:XFD383"/>
    <mergeCell ref="A375:XFD375"/>
    <mergeCell ref="A355:XFD355"/>
    <mergeCell ref="A359:XFD359"/>
    <mergeCell ref="A349:XFD349"/>
    <mergeCell ref="A450:XFD450"/>
    <mergeCell ref="A391:XFD391"/>
    <mergeCell ref="A1:Y1"/>
    <mergeCell ref="A281:XFD281"/>
    <mergeCell ref="A285:XFD285"/>
    <mergeCell ref="A277:XFD277"/>
    <mergeCell ref="A273:XFD273"/>
    <mergeCell ref="A265:XFD265"/>
    <mergeCell ref="A269:XFD269"/>
    <mergeCell ref="A317:XFD317"/>
    <mergeCell ref="A345:XFD345"/>
    <mergeCell ref="A309:XFD309"/>
    <mergeCell ref="A301:XFD301"/>
    <mergeCell ref="A305:XFD305"/>
    <mergeCell ref="A337:XFD337"/>
    <mergeCell ref="A341:XFD341"/>
  </mergeCells>
  <phoneticPr fontId="4" type="noConversion"/>
  <pageMargins left="0.75" right="0.75" top="1" bottom="1" header="0.5" footer="0.5"/>
  <pageSetup orientation="portrait" verticalDpi="12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dimension ref="A1:AG162"/>
  <sheetViews>
    <sheetView workbookViewId="0">
      <selection activeCell="I127" sqref="I127"/>
    </sheetView>
  </sheetViews>
  <sheetFormatPr defaultRowHeight="12.75" x14ac:dyDescent="0.2"/>
  <cols>
    <col min="1" max="1" width="24.140625" style="104" customWidth="1"/>
    <col min="2" max="2" width="9.140625" style="26"/>
    <col min="3" max="3" width="10.140625" style="26" bestFit="1" customWidth="1"/>
    <col min="4" max="6" width="9.140625" style="26"/>
    <col min="7" max="7" width="12.42578125" style="26" bestFit="1" customWidth="1"/>
    <col min="8" max="17" width="9.140625" style="26"/>
    <col min="18" max="18" width="12.42578125" style="26" bestFit="1" customWidth="1"/>
    <col min="19" max="19" width="11.42578125" style="26" bestFit="1" customWidth="1"/>
    <col min="20" max="32" width="9.140625" style="26"/>
  </cols>
  <sheetData>
    <row r="1" spans="1:32" x14ac:dyDescent="0.2">
      <c r="A1" s="167"/>
      <c r="B1" s="168" t="s">
        <v>205</v>
      </c>
      <c r="C1" s="169">
        <v>45733</v>
      </c>
    </row>
    <row r="2" spans="1:32" x14ac:dyDescent="0.2">
      <c r="A2" s="104" t="s">
        <v>291</v>
      </c>
    </row>
    <row r="3" spans="1:32" x14ac:dyDescent="0.2">
      <c r="B3" s="460" t="s">
        <v>120</v>
      </c>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row>
    <row r="4" spans="1:32" s="106" customFormat="1" x14ac:dyDescent="0.2">
      <c r="A4" s="105" t="s">
        <v>119</v>
      </c>
      <c r="B4" s="107">
        <v>50</v>
      </c>
      <c r="C4" s="107">
        <f>B4+1</f>
        <v>51</v>
      </c>
      <c r="D4" s="107">
        <f t="shared" ref="D4:AF4" si="0">C4+1</f>
        <v>52</v>
      </c>
      <c r="E4" s="107">
        <f t="shared" si="0"/>
        <v>53</v>
      </c>
      <c r="F4" s="107">
        <f t="shared" si="0"/>
        <v>54</v>
      </c>
      <c r="G4" s="107">
        <f t="shared" si="0"/>
        <v>55</v>
      </c>
      <c r="H4" s="107">
        <f t="shared" si="0"/>
        <v>56</v>
      </c>
      <c r="I4" s="107">
        <f t="shared" si="0"/>
        <v>57</v>
      </c>
      <c r="J4" s="107">
        <f t="shared" si="0"/>
        <v>58</v>
      </c>
      <c r="K4" s="107">
        <f t="shared" si="0"/>
        <v>59</v>
      </c>
      <c r="L4" s="107">
        <f t="shared" si="0"/>
        <v>60</v>
      </c>
      <c r="M4" s="107">
        <f t="shared" si="0"/>
        <v>61</v>
      </c>
      <c r="N4" s="107">
        <f t="shared" si="0"/>
        <v>62</v>
      </c>
      <c r="O4" s="107">
        <f t="shared" si="0"/>
        <v>63</v>
      </c>
      <c r="P4" s="107">
        <f t="shared" si="0"/>
        <v>64</v>
      </c>
      <c r="Q4" s="107">
        <f t="shared" si="0"/>
        <v>65</v>
      </c>
      <c r="R4" s="107">
        <f t="shared" si="0"/>
        <v>66</v>
      </c>
      <c r="S4" s="107">
        <f t="shared" si="0"/>
        <v>67</v>
      </c>
      <c r="T4" s="107">
        <f t="shared" si="0"/>
        <v>68</v>
      </c>
      <c r="U4" s="107">
        <f t="shared" si="0"/>
        <v>69</v>
      </c>
      <c r="V4" s="107">
        <f t="shared" si="0"/>
        <v>70</v>
      </c>
      <c r="W4" s="107">
        <f t="shared" si="0"/>
        <v>71</v>
      </c>
      <c r="X4" s="107">
        <f t="shared" si="0"/>
        <v>72</v>
      </c>
      <c r="Y4" s="107">
        <f t="shared" si="0"/>
        <v>73</v>
      </c>
      <c r="Z4" s="107">
        <f t="shared" si="0"/>
        <v>74</v>
      </c>
      <c r="AA4" s="107">
        <f t="shared" si="0"/>
        <v>75</v>
      </c>
      <c r="AB4" s="107">
        <f t="shared" si="0"/>
        <v>76</v>
      </c>
      <c r="AC4" s="107">
        <f t="shared" si="0"/>
        <v>77</v>
      </c>
      <c r="AD4" s="107">
        <f t="shared" si="0"/>
        <v>78</v>
      </c>
      <c r="AE4" s="107">
        <f t="shared" si="0"/>
        <v>79</v>
      </c>
      <c r="AF4" s="107">
        <f t="shared" si="0"/>
        <v>80</v>
      </c>
    </row>
    <row r="5" spans="1:32" x14ac:dyDescent="0.2">
      <c r="A5" s="107">
        <v>0</v>
      </c>
      <c r="B5" s="207">
        <v>0</v>
      </c>
      <c r="C5" s="207">
        <v>0</v>
      </c>
      <c r="D5" s="207">
        <v>0</v>
      </c>
      <c r="E5" s="207">
        <v>0</v>
      </c>
      <c r="F5" s="207">
        <v>0</v>
      </c>
      <c r="G5" s="207">
        <v>0</v>
      </c>
      <c r="H5" s="207">
        <v>0</v>
      </c>
      <c r="I5" s="207">
        <v>0</v>
      </c>
      <c r="J5" s="207">
        <v>0</v>
      </c>
      <c r="K5" s="207">
        <v>0</v>
      </c>
      <c r="L5" s="185">
        <v>6.4500000000000002E-2</v>
      </c>
      <c r="M5" s="185">
        <v>6.5500000000000003E-2</v>
      </c>
      <c r="N5" s="185">
        <v>6.6500000000000004E-2</v>
      </c>
      <c r="O5" s="185">
        <v>6.7500000000000004E-2</v>
      </c>
      <c r="P5" s="185">
        <v>6.8500000000000005E-2</v>
      </c>
      <c r="Q5" s="185">
        <v>6.9500000000000006E-2</v>
      </c>
      <c r="R5" s="185">
        <v>6.9500000000000006E-2</v>
      </c>
      <c r="S5" s="185">
        <v>7.1499999999999994E-2</v>
      </c>
      <c r="T5" s="185">
        <v>7.2499999999999995E-2</v>
      </c>
      <c r="U5" s="185">
        <v>7.3499999999999996E-2</v>
      </c>
      <c r="V5" s="185">
        <v>7.4999999999999997E-2</v>
      </c>
      <c r="W5" s="185">
        <v>7.6499999999999999E-2</v>
      </c>
      <c r="X5" s="185">
        <v>7.85E-2</v>
      </c>
      <c r="Y5" s="185">
        <v>0.08</v>
      </c>
      <c r="Z5" s="185">
        <v>8.2000000000000003E-2</v>
      </c>
      <c r="AA5" s="185">
        <v>8.4000000000000005E-2</v>
      </c>
      <c r="AB5" s="185">
        <v>8.4500000000000006E-2</v>
      </c>
      <c r="AC5" s="185">
        <v>8.5500000000000007E-2</v>
      </c>
      <c r="AD5" s="185">
        <v>8.6999999999999994E-2</v>
      </c>
      <c r="AE5" s="185">
        <v>8.8499999999999995E-2</v>
      </c>
      <c r="AF5" s="185">
        <v>0.09</v>
      </c>
    </row>
    <row r="6" spans="1:32" x14ac:dyDescent="0.2">
      <c r="A6" s="107">
        <v>1</v>
      </c>
      <c r="B6" s="207">
        <v>0</v>
      </c>
      <c r="C6" s="207">
        <v>0</v>
      </c>
      <c r="D6" s="207">
        <v>0</v>
      </c>
      <c r="E6" s="207">
        <v>0</v>
      </c>
      <c r="F6" s="207">
        <v>0</v>
      </c>
      <c r="G6" s="207">
        <v>0</v>
      </c>
      <c r="H6" s="207">
        <v>0</v>
      </c>
      <c r="I6" s="207">
        <v>0</v>
      </c>
      <c r="J6" s="207">
        <v>0</v>
      </c>
      <c r="K6" s="185">
        <v>6.7000000000000004E-2</v>
      </c>
      <c r="L6" s="185">
        <v>6.9000000000000006E-2</v>
      </c>
      <c r="M6" s="185">
        <v>7.0000000000000007E-2</v>
      </c>
      <c r="N6" s="185">
        <v>7.0999999999999994E-2</v>
      </c>
      <c r="O6" s="185">
        <v>7.2499999999999995E-2</v>
      </c>
      <c r="P6" s="185">
        <v>7.3499999999999996E-2</v>
      </c>
      <c r="Q6" s="185">
        <v>7.4999999999999997E-2</v>
      </c>
      <c r="R6" s="185">
        <v>7.4999999999999997E-2</v>
      </c>
      <c r="S6" s="185">
        <v>7.6999999999999999E-2</v>
      </c>
      <c r="T6" s="185">
        <v>7.85E-2</v>
      </c>
      <c r="U6" s="185">
        <v>0.08</v>
      </c>
      <c r="V6" s="185">
        <v>8.1500000000000003E-2</v>
      </c>
      <c r="W6" s="185">
        <v>8.3500000000000005E-2</v>
      </c>
      <c r="X6" s="185">
        <v>8.5500000000000007E-2</v>
      </c>
      <c r="Y6" s="185">
        <v>8.7499999999999994E-2</v>
      </c>
      <c r="Z6" s="185">
        <v>0.09</v>
      </c>
      <c r="AA6" s="185">
        <v>9.2499999999999999E-2</v>
      </c>
      <c r="AB6" s="185">
        <v>9.2999999999999999E-2</v>
      </c>
      <c r="AC6" s="185">
        <v>9.4500000000000001E-2</v>
      </c>
      <c r="AD6" s="185">
        <v>9.6500000000000002E-2</v>
      </c>
      <c r="AE6" s="185">
        <v>9.8500000000000004E-2</v>
      </c>
      <c r="AF6" s="185">
        <v>0.10050000000000001</v>
      </c>
    </row>
    <row r="7" spans="1:32" x14ac:dyDescent="0.2">
      <c r="A7" s="107">
        <f>A6+1</f>
        <v>2</v>
      </c>
      <c r="B7" s="207">
        <v>0</v>
      </c>
      <c r="C7" s="207">
        <v>0</v>
      </c>
      <c r="D7" s="207">
        <v>0</v>
      </c>
      <c r="E7" s="207">
        <v>0</v>
      </c>
      <c r="F7" s="207">
        <v>0</v>
      </c>
      <c r="G7" s="207">
        <v>0</v>
      </c>
      <c r="H7" s="207">
        <v>0</v>
      </c>
      <c r="I7" s="207">
        <v>0</v>
      </c>
      <c r="J7" s="208">
        <v>6.9000000000000006E-2</v>
      </c>
      <c r="K7" s="185">
        <v>6.9500000000000006E-2</v>
      </c>
      <c r="L7" s="185">
        <v>7.1499999999999994E-2</v>
      </c>
      <c r="M7" s="185">
        <v>7.2999999999999995E-2</v>
      </c>
      <c r="N7" s="185">
        <v>7.3999999999999996E-2</v>
      </c>
      <c r="O7" s="185">
        <v>7.5499999999999998E-2</v>
      </c>
      <c r="P7" s="185">
        <v>7.6499999999999999E-2</v>
      </c>
      <c r="Q7" s="185">
        <v>7.8E-2</v>
      </c>
      <c r="R7" s="185">
        <v>7.8E-2</v>
      </c>
      <c r="S7" s="185">
        <v>8.0500000000000002E-2</v>
      </c>
      <c r="T7" s="185">
        <v>8.2500000000000004E-2</v>
      </c>
      <c r="U7" s="185">
        <v>8.4000000000000005E-2</v>
      </c>
      <c r="V7" s="185">
        <v>8.5500000000000007E-2</v>
      </c>
      <c r="W7" s="185">
        <v>8.7999999999999995E-2</v>
      </c>
      <c r="X7" s="185">
        <v>0.09</v>
      </c>
      <c r="Y7" s="185">
        <v>9.2499999999999999E-2</v>
      </c>
      <c r="Z7" s="185">
        <v>9.5000000000000001E-2</v>
      </c>
      <c r="AA7" s="185">
        <v>9.7500000000000003E-2</v>
      </c>
      <c r="AB7" s="185">
        <v>9.8000000000000004E-2</v>
      </c>
      <c r="AC7" s="185">
        <v>0.1</v>
      </c>
      <c r="AD7" s="185">
        <v>0.10249999999999999</v>
      </c>
      <c r="AE7" s="185">
        <v>0.1045</v>
      </c>
      <c r="AF7" s="185">
        <v>0.107</v>
      </c>
    </row>
    <row r="8" spans="1:32" x14ac:dyDescent="0.2">
      <c r="A8" s="107">
        <f t="shared" ref="A8:A50" si="1">A7+1</f>
        <v>3</v>
      </c>
      <c r="B8" s="207">
        <v>0</v>
      </c>
      <c r="C8" s="207">
        <v>0</v>
      </c>
      <c r="D8" s="207">
        <v>0</v>
      </c>
      <c r="E8" s="207">
        <v>0</v>
      </c>
      <c r="F8" s="207">
        <v>0</v>
      </c>
      <c r="G8" s="207">
        <v>0</v>
      </c>
      <c r="H8" s="207">
        <v>0</v>
      </c>
      <c r="I8" s="185">
        <v>7.2499999999999995E-2</v>
      </c>
      <c r="J8" s="185">
        <v>7.3999999999999996E-2</v>
      </c>
      <c r="K8" s="185">
        <v>7.4999999999999997E-2</v>
      </c>
      <c r="L8" s="185">
        <v>7.6999999999999999E-2</v>
      </c>
      <c r="M8" s="185">
        <v>7.85E-2</v>
      </c>
      <c r="N8" s="185">
        <v>0.08</v>
      </c>
      <c r="O8" s="185">
        <v>8.1500000000000003E-2</v>
      </c>
      <c r="P8" s="185">
        <v>8.3000000000000004E-2</v>
      </c>
      <c r="Q8" s="185">
        <v>8.4500000000000006E-2</v>
      </c>
      <c r="R8" s="185">
        <v>8.4500000000000006E-2</v>
      </c>
      <c r="S8" s="185">
        <v>8.7499999999999994E-2</v>
      </c>
      <c r="T8" s="185">
        <v>8.9499999999999996E-2</v>
      </c>
      <c r="U8" s="185">
        <v>9.1499999999999998E-2</v>
      </c>
      <c r="V8" s="185">
        <v>9.35E-2</v>
      </c>
      <c r="W8" s="185">
        <v>9.6000000000000002E-2</v>
      </c>
      <c r="X8" s="185">
        <v>9.9000000000000005E-2</v>
      </c>
      <c r="Y8" s="185">
        <v>0.10199999999999999</v>
      </c>
      <c r="Z8" s="185">
        <v>0.105</v>
      </c>
      <c r="AA8" s="185">
        <v>0.108</v>
      </c>
      <c r="AB8" s="185">
        <v>0.1085</v>
      </c>
      <c r="AC8" s="185">
        <v>0.1115</v>
      </c>
      <c r="AD8" s="185">
        <v>0.114</v>
      </c>
      <c r="AE8" s="185">
        <v>0.11700000000000001</v>
      </c>
      <c r="AF8" s="185">
        <v>0.12</v>
      </c>
    </row>
    <row r="9" spans="1:32" x14ac:dyDescent="0.2">
      <c r="A9" s="107">
        <f t="shared" si="1"/>
        <v>4</v>
      </c>
      <c r="B9" s="207">
        <v>0</v>
      </c>
      <c r="C9" s="207">
        <v>0</v>
      </c>
      <c r="D9" s="207">
        <v>0</v>
      </c>
      <c r="E9" s="207">
        <v>0</v>
      </c>
      <c r="F9" s="207">
        <v>0</v>
      </c>
      <c r="G9" s="207">
        <v>0</v>
      </c>
      <c r="H9" s="185">
        <v>7.6999999999999999E-2</v>
      </c>
      <c r="I9" s="185">
        <v>7.8E-2</v>
      </c>
      <c r="J9" s="185">
        <v>7.9500000000000001E-2</v>
      </c>
      <c r="K9" s="185">
        <v>8.0500000000000002E-2</v>
      </c>
      <c r="L9" s="185">
        <v>8.3000000000000004E-2</v>
      </c>
      <c r="M9" s="185">
        <v>8.4500000000000006E-2</v>
      </c>
      <c r="N9" s="185">
        <v>8.5999999999999993E-2</v>
      </c>
      <c r="O9" s="185">
        <v>8.7999999999999995E-2</v>
      </c>
      <c r="P9" s="185">
        <v>8.9499999999999996E-2</v>
      </c>
      <c r="Q9" s="185">
        <v>9.1499999999999998E-2</v>
      </c>
      <c r="R9" s="185">
        <v>9.1499999999999998E-2</v>
      </c>
      <c r="S9" s="185">
        <v>9.5000000000000001E-2</v>
      </c>
      <c r="T9" s="185">
        <v>9.7500000000000003E-2</v>
      </c>
      <c r="U9" s="185">
        <v>9.9500000000000005E-2</v>
      </c>
      <c r="V9" s="185">
        <v>0.10249999999999999</v>
      </c>
      <c r="W9" s="185">
        <v>0.105</v>
      </c>
      <c r="X9" s="185">
        <v>0.1085</v>
      </c>
      <c r="Y9" s="185">
        <v>0.1115</v>
      </c>
      <c r="Z9" s="185">
        <v>0.11550000000000001</v>
      </c>
      <c r="AA9" s="185">
        <v>0.11899999999999999</v>
      </c>
      <c r="AB9" s="185">
        <v>0.1195</v>
      </c>
      <c r="AC9" s="185">
        <v>0.1235</v>
      </c>
      <c r="AD9" s="185">
        <v>0.1265</v>
      </c>
      <c r="AE9" s="185">
        <v>0.13</v>
      </c>
      <c r="AF9" s="185">
        <v>0.13350000000000001</v>
      </c>
    </row>
    <row r="10" spans="1:32" x14ac:dyDescent="0.2">
      <c r="A10" s="107">
        <f t="shared" si="1"/>
        <v>5</v>
      </c>
      <c r="B10" s="207">
        <v>0</v>
      </c>
      <c r="C10" s="207">
        <v>0</v>
      </c>
      <c r="D10" s="207">
        <v>0</v>
      </c>
      <c r="E10" s="207">
        <v>0</v>
      </c>
      <c r="F10" s="207">
        <v>0</v>
      </c>
      <c r="G10" s="185">
        <v>0.08</v>
      </c>
      <c r="H10" s="185">
        <v>8.1500000000000003E-2</v>
      </c>
      <c r="I10" s="185">
        <v>8.2500000000000004E-2</v>
      </c>
      <c r="J10" s="185">
        <v>8.4000000000000005E-2</v>
      </c>
      <c r="K10" s="185">
        <v>8.5500000000000007E-2</v>
      </c>
      <c r="L10" s="185">
        <v>8.8499999999999995E-2</v>
      </c>
      <c r="M10" s="185">
        <v>0.09</v>
      </c>
      <c r="N10" s="185">
        <v>9.1999999999999998E-2</v>
      </c>
      <c r="O10" s="185">
        <v>9.4E-2</v>
      </c>
      <c r="P10" s="185">
        <v>9.6000000000000002E-2</v>
      </c>
      <c r="Q10" s="185">
        <v>9.8000000000000004E-2</v>
      </c>
      <c r="R10" s="185">
        <v>9.8000000000000004E-2</v>
      </c>
      <c r="S10" s="185">
        <v>0.10249999999999999</v>
      </c>
      <c r="T10" s="185">
        <v>0.105</v>
      </c>
      <c r="U10" s="185">
        <v>0.1075</v>
      </c>
      <c r="V10" s="185">
        <v>0.111</v>
      </c>
      <c r="W10" s="185">
        <v>0.114</v>
      </c>
      <c r="X10" s="185">
        <v>0.11799999999999999</v>
      </c>
      <c r="Y10" s="185">
        <v>0.122</v>
      </c>
      <c r="Z10" s="185">
        <v>0.1265</v>
      </c>
      <c r="AA10" s="185">
        <v>0.13100000000000001</v>
      </c>
      <c r="AB10" s="185">
        <v>0.13200000000000001</v>
      </c>
      <c r="AC10" s="185">
        <v>0.13700000000000001</v>
      </c>
      <c r="AD10" s="185">
        <v>0.14149999999999999</v>
      </c>
      <c r="AE10" s="185">
        <v>0.14599999999999999</v>
      </c>
      <c r="AF10" s="185">
        <v>0.1515</v>
      </c>
    </row>
    <row r="11" spans="1:32" x14ac:dyDescent="0.2">
      <c r="A11" s="107">
        <f t="shared" si="1"/>
        <v>6</v>
      </c>
      <c r="B11" s="207">
        <v>0</v>
      </c>
      <c r="C11" s="207">
        <v>0</v>
      </c>
      <c r="D11" s="207">
        <v>0</v>
      </c>
      <c r="E11" s="207">
        <v>0</v>
      </c>
      <c r="F11" s="185">
        <v>8.2000000000000003E-2</v>
      </c>
      <c r="G11" s="185">
        <v>8.5500000000000007E-2</v>
      </c>
      <c r="H11" s="185">
        <v>8.6999999999999994E-2</v>
      </c>
      <c r="I11" s="185">
        <v>8.8499999999999995E-2</v>
      </c>
      <c r="J11" s="185">
        <v>0.09</v>
      </c>
      <c r="K11" s="185">
        <v>9.1499999999999998E-2</v>
      </c>
      <c r="L11" s="185">
        <v>9.4500000000000001E-2</v>
      </c>
      <c r="M11" s="185">
        <v>9.6500000000000002E-2</v>
      </c>
      <c r="N11" s="185">
        <v>9.8500000000000004E-2</v>
      </c>
      <c r="O11" s="185">
        <v>0.10100000000000001</v>
      </c>
      <c r="P11" s="185">
        <v>0.10299999999999999</v>
      </c>
      <c r="Q11" s="185">
        <v>0.1055</v>
      </c>
      <c r="R11" s="185">
        <v>0.1055</v>
      </c>
      <c r="S11" s="185">
        <v>0.111</v>
      </c>
      <c r="T11" s="185">
        <v>0.114</v>
      </c>
      <c r="U11" s="185">
        <v>0.11700000000000001</v>
      </c>
      <c r="V11" s="185">
        <v>0.121</v>
      </c>
      <c r="W11" s="185">
        <v>0.125</v>
      </c>
      <c r="X11" s="185">
        <v>0.1295</v>
      </c>
      <c r="Y11" s="185">
        <v>0.13450000000000001</v>
      </c>
      <c r="Z11" s="185">
        <v>0.13950000000000001</v>
      </c>
      <c r="AA11" s="185">
        <v>0.14499999999999999</v>
      </c>
      <c r="AB11" s="185">
        <v>0.14749999999999999</v>
      </c>
      <c r="AC11" s="185">
        <v>0.154</v>
      </c>
      <c r="AD11" s="185">
        <v>0.1595</v>
      </c>
      <c r="AE11" s="185">
        <v>0.16550000000000001</v>
      </c>
      <c r="AF11" s="185">
        <v>0.17150000000000001</v>
      </c>
    </row>
    <row r="12" spans="1:32" x14ac:dyDescent="0.2">
      <c r="A12" s="107">
        <f t="shared" si="1"/>
        <v>7</v>
      </c>
      <c r="B12" s="207">
        <v>0</v>
      </c>
      <c r="C12" s="207">
        <v>0</v>
      </c>
      <c r="D12" s="207">
        <v>0</v>
      </c>
      <c r="E12" s="185">
        <v>8.6499999999999994E-2</v>
      </c>
      <c r="F12" s="185">
        <v>8.7999999999999995E-2</v>
      </c>
      <c r="G12" s="185">
        <v>9.1499999999999998E-2</v>
      </c>
      <c r="H12" s="185">
        <v>9.2999999999999999E-2</v>
      </c>
      <c r="I12" s="185">
        <v>9.4500000000000001E-2</v>
      </c>
      <c r="J12" s="185">
        <v>9.6000000000000002E-2</v>
      </c>
      <c r="K12" s="185">
        <v>9.8000000000000004E-2</v>
      </c>
      <c r="L12" s="185">
        <v>0.10100000000000001</v>
      </c>
      <c r="M12" s="185">
        <v>0.10299999999999999</v>
      </c>
      <c r="N12" s="185">
        <v>0.1055</v>
      </c>
      <c r="O12" s="185">
        <v>0.108</v>
      </c>
      <c r="P12" s="185">
        <v>0.1105</v>
      </c>
      <c r="Q12" s="185">
        <v>0.1135</v>
      </c>
      <c r="R12" s="185">
        <v>0.1135</v>
      </c>
      <c r="S12" s="185">
        <v>0.1195</v>
      </c>
      <c r="T12" s="185">
        <v>0.1235</v>
      </c>
      <c r="U12" s="185">
        <v>0.127</v>
      </c>
      <c r="V12" s="185">
        <v>0.13100000000000001</v>
      </c>
      <c r="W12" s="185">
        <v>0.13600000000000001</v>
      </c>
      <c r="X12" s="185">
        <v>0.14099999999999999</v>
      </c>
      <c r="Y12" s="185">
        <v>0.14649999999999999</v>
      </c>
      <c r="Z12" s="185">
        <v>0.1525</v>
      </c>
      <c r="AA12" s="185">
        <v>0.159</v>
      </c>
      <c r="AB12" s="185">
        <v>0.16350000000000001</v>
      </c>
      <c r="AC12" s="185">
        <v>0.17050000000000001</v>
      </c>
      <c r="AD12" s="185">
        <v>0.17649999999999999</v>
      </c>
      <c r="AE12" s="185">
        <v>0.183</v>
      </c>
      <c r="AF12" s="185">
        <v>0.191</v>
      </c>
    </row>
    <row r="13" spans="1:32" x14ac:dyDescent="0.2">
      <c r="A13" s="107">
        <f t="shared" si="1"/>
        <v>8</v>
      </c>
      <c r="B13" s="207">
        <v>0</v>
      </c>
      <c r="C13" s="207">
        <v>0</v>
      </c>
      <c r="D13" s="185">
        <v>9.0499999999999997E-2</v>
      </c>
      <c r="E13" s="185">
        <v>9.2999999999999999E-2</v>
      </c>
      <c r="F13" s="185">
        <v>9.4500000000000001E-2</v>
      </c>
      <c r="G13" s="185">
        <v>9.8000000000000004E-2</v>
      </c>
      <c r="H13" s="185">
        <v>9.9500000000000005E-2</v>
      </c>
      <c r="I13" s="185">
        <v>0.10100000000000001</v>
      </c>
      <c r="J13" s="185">
        <v>0.10249999999999999</v>
      </c>
      <c r="K13" s="185">
        <v>0.1045</v>
      </c>
      <c r="L13" s="185">
        <v>0.108</v>
      </c>
      <c r="M13" s="185">
        <v>0.1105</v>
      </c>
      <c r="N13" s="185">
        <v>0.113</v>
      </c>
      <c r="O13" s="185">
        <v>0.11600000000000001</v>
      </c>
      <c r="P13" s="185">
        <v>0.1195</v>
      </c>
      <c r="Q13" s="185">
        <v>0.1225</v>
      </c>
      <c r="R13" s="185">
        <v>0.1225</v>
      </c>
      <c r="S13" s="185">
        <v>0.13</v>
      </c>
      <c r="T13" s="185">
        <v>0.13450000000000001</v>
      </c>
      <c r="U13" s="185">
        <v>0.13850000000000001</v>
      </c>
      <c r="V13" s="185">
        <v>0.14349999999999999</v>
      </c>
      <c r="W13" s="185">
        <v>0.14949999999999999</v>
      </c>
      <c r="X13" s="185">
        <v>0.1555</v>
      </c>
      <c r="Y13" s="185">
        <v>0.16200000000000001</v>
      </c>
      <c r="Z13" s="185">
        <v>0.16950000000000001</v>
      </c>
      <c r="AA13" s="185">
        <v>0.17749999999999999</v>
      </c>
      <c r="AB13" s="185">
        <v>0.1835</v>
      </c>
      <c r="AC13" s="185">
        <v>0.1905</v>
      </c>
      <c r="AD13" s="185">
        <v>0.19650000000000001</v>
      </c>
      <c r="AE13" s="185">
        <v>0.20300000000000001</v>
      </c>
      <c r="AF13" s="185">
        <v>0.21099999999999999</v>
      </c>
    </row>
    <row r="14" spans="1:32" x14ac:dyDescent="0.2">
      <c r="A14" s="107">
        <f t="shared" si="1"/>
        <v>9</v>
      </c>
      <c r="B14" s="207">
        <v>0</v>
      </c>
      <c r="C14" s="185">
        <v>9.4500000000000001E-2</v>
      </c>
      <c r="D14" s="185">
        <v>9.7000000000000003E-2</v>
      </c>
      <c r="E14" s="185">
        <v>9.9500000000000005E-2</v>
      </c>
      <c r="F14" s="185">
        <v>0.10100000000000001</v>
      </c>
      <c r="G14" s="185">
        <v>0.1045</v>
      </c>
      <c r="H14" s="185">
        <v>0.106</v>
      </c>
      <c r="I14" s="185">
        <v>0.1075</v>
      </c>
      <c r="J14" s="185">
        <v>0.109</v>
      </c>
      <c r="K14" s="185">
        <v>0.111</v>
      </c>
      <c r="L14" s="185">
        <v>0.1145</v>
      </c>
      <c r="M14" s="185">
        <v>0.11749999999999999</v>
      </c>
      <c r="N14" s="185">
        <v>0.1205</v>
      </c>
      <c r="O14" s="185">
        <v>0.124</v>
      </c>
      <c r="P14" s="185">
        <v>0.128</v>
      </c>
      <c r="Q14" s="185">
        <v>0.13150000000000001</v>
      </c>
      <c r="R14" s="185">
        <v>0.13150000000000001</v>
      </c>
      <c r="S14" s="185">
        <v>0.14050000000000001</v>
      </c>
      <c r="T14" s="185">
        <v>0.14549999999999999</v>
      </c>
      <c r="U14" s="185">
        <v>0.15049999999999999</v>
      </c>
      <c r="V14" s="185">
        <v>0.1565</v>
      </c>
      <c r="W14" s="185">
        <v>0.16350000000000001</v>
      </c>
      <c r="X14" s="185">
        <v>0.17100000000000001</v>
      </c>
      <c r="Y14" s="185">
        <v>0.17899999999999999</v>
      </c>
      <c r="Z14" s="185">
        <v>0.188</v>
      </c>
      <c r="AA14" s="185">
        <v>0.19750000000000001</v>
      </c>
      <c r="AB14" s="185">
        <v>0.20349999999999999</v>
      </c>
      <c r="AC14" s="185">
        <v>0.21049999999999999</v>
      </c>
      <c r="AD14" s="185">
        <v>0.2165</v>
      </c>
      <c r="AE14" s="185">
        <v>0.223</v>
      </c>
      <c r="AF14" s="185">
        <v>0.23100000000000001</v>
      </c>
    </row>
    <row r="15" spans="1:32" x14ac:dyDescent="0.2">
      <c r="A15" s="107">
        <f t="shared" si="1"/>
        <v>10</v>
      </c>
      <c r="B15" s="185">
        <v>9.35E-2</v>
      </c>
      <c r="C15" s="185">
        <v>9.5000000000000001E-2</v>
      </c>
      <c r="D15" s="185">
        <v>9.7500000000000003E-2</v>
      </c>
      <c r="E15" s="185">
        <v>0.1</v>
      </c>
      <c r="F15" s="185">
        <v>0.10150000000000001</v>
      </c>
      <c r="G15" s="185">
        <v>0.105</v>
      </c>
      <c r="H15" s="185">
        <v>0.1065</v>
      </c>
      <c r="I15" s="185">
        <v>0.108</v>
      </c>
      <c r="J15" s="185">
        <v>0.1095</v>
      </c>
      <c r="K15" s="185">
        <v>0.1115</v>
      </c>
      <c r="L15" s="185">
        <v>0.115</v>
      </c>
      <c r="M15" s="185">
        <v>0.11799999999999999</v>
      </c>
      <c r="N15" s="185">
        <v>0.121</v>
      </c>
      <c r="O15" s="185">
        <v>0.1245</v>
      </c>
      <c r="P15" s="185">
        <v>0.1285</v>
      </c>
      <c r="Q15" s="185">
        <v>0.13200000000000001</v>
      </c>
      <c r="R15" s="185">
        <v>0.13200000000000001</v>
      </c>
      <c r="S15" s="185">
        <v>0.14099999999999999</v>
      </c>
      <c r="T15" s="185">
        <v>0.14599999999999999</v>
      </c>
      <c r="U15" s="185">
        <v>0.151</v>
      </c>
      <c r="V15" s="185">
        <v>0.157</v>
      </c>
      <c r="W15" s="185">
        <v>0.16400000000000001</v>
      </c>
      <c r="X15" s="185">
        <v>0.17150000000000001</v>
      </c>
      <c r="Y15" s="185">
        <v>0.17949999999999999</v>
      </c>
      <c r="Z15" s="185">
        <v>0.1885</v>
      </c>
      <c r="AA15" s="185">
        <v>0.19800000000000001</v>
      </c>
      <c r="AB15" s="185">
        <v>0.20399999999999999</v>
      </c>
      <c r="AC15" s="185">
        <v>0.21099999999999999</v>
      </c>
      <c r="AD15" s="185">
        <v>0.217</v>
      </c>
      <c r="AE15" s="185">
        <v>0.2235</v>
      </c>
      <c r="AF15" s="185">
        <v>0.23150000000000001</v>
      </c>
    </row>
    <row r="16" spans="1:32" x14ac:dyDescent="0.2">
      <c r="A16" s="107">
        <f t="shared" si="1"/>
        <v>11</v>
      </c>
      <c r="B16" s="185">
        <v>9.4E-2</v>
      </c>
      <c r="C16" s="185">
        <v>9.5500000000000002E-2</v>
      </c>
      <c r="D16" s="185">
        <v>9.8000000000000004E-2</v>
      </c>
      <c r="E16" s="185">
        <v>0.10050000000000001</v>
      </c>
      <c r="F16" s="185">
        <v>0.10199999999999999</v>
      </c>
      <c r="G16" s="185">
        <v>0.1055</v>
      </c>
      <c r="H16" s="185">
        <v>0.107</v>
      </c>
      <c r="I16" s="185">
        <v>0.1085</v>
      </c>
      <c r="J16" s="185">
        <v>0.11</v>
      </c>
      <c r="K16" s="185">
        <v>0.112</v>
      </c>
      <c r="L16" s="185">
        <v>0.11550000000000001</v>
      </c>
      <c r="M16" s="185">
        <v>0.11849999999999999</v>
      </c>
      <c r="N16" s="185">
        <v>0.1215</v>
      </c>
      <c r="O16" s="185">
        <v>0.125</v>
      </c>
      <c r="P16" s="185">
        <v>0.129</v>
      </c>
      <c r="Q16" s="185">
        <v>0.13250000000000001</v>
      </c>
      <c r="R16" s="185">
        <v>0.13250000000000001</v>
      </c>
      <c r="S16" s="185">
        <v>0.14149999999999999</v>
      </c>
      <c r="T16" s="185">
        <v>0.14649999999999999</v>
      </c>
      <c r="U16" s="185">
        <v>0.1515</v>
      </c>
      <c r="V16" s="185">
        <v>0.1575</v>
      </c>
      <c r="W16" s="185">
        <v>0.16450000000000001</v>
      </c>
      <c r="X16" s="185">
        <v>0.17199999999999999</v>
      </c>
      <c r="Y16" s="185">
        <v>0.18</v>
      </c>
      <c r="Z16" s="185">
        <v>0.189</v>
      </c>
      <c r="AA16" s="185">
        <v>0.19850000000000001</v>
      </c>
      <c r="AB16" s="185">
        <v>0.20449999999999999</v>
      </c>
      <c r="AC16" s="185">
        <v>0.21149999999999999</v>
      </c>
      <c r="AD16" s="185">
        <v>0.2175</v>
      </c>
      <c r="AE16" s="185">
        <v>0.224</v>
      </c>
      <c r="AF16" s="185">
        <v>0.23200000000000001</v>
      </c>
    </row>
    <row r="17" spans="1:32" x14ac:dyDescent="0.2">
      <c r="A17" s="107">
        <f t="shared" si="1"/>
        <v>12</v>
      </c>
      <c r="B17" s="185">
        <v>9.4500000000000001E-2</v>
      </c>
      <c r="C17" s="185">
        <v>9.6000000000000002E-2</v>
      </c>
      <c r="D17" s="185">
        <v>9.8500000000000004E-2</v>
      </c>
      <c r="E17" s="185">
        <v>0.10100000000000001</v>
      </c>
      <c r="F17" s="185">
        <v>0.10249999999999999</v>
      </c>
      <c r="G17" s="185">
        <v>0.106</v>
      </c>
      <c r="H17" s="185">
        <v>0.1075</v>
      </c>
      <c r="I17" s="185">
        <v>0.109</v>
      </c>
      <c r="J17" s="185">
        <v>0.1105</v>
      </c>
      <c r="K17" s="185">
        <v>0.1125</v>
      </c>
      <c r="L17" s="185">
        <v>0.11600000000000001</v>
      </c>
      <c r="M17" s="185">
        <v>0.11899999999999999</v>
      </c>
      <c r="N17" s="185">
        <v>0.122</v>
      </c>
      <c r="O17" s="185">
        <v>0.1255</v>
      </c>
      <c r="P17" s="185">
        <v>0.1295</v>
      </c>
      <c r="Q17" s="185">
        <v>0.13300000000000001</v>
      </c>
      <c r="R17" s="185">
        <v>0.13300000000000001</v>
      </c>
      <c r="S17" s="185">
        <v>0.14199999999999999</v>
      </c>
      <c r="T17" s="185">
        <v>0.14699999999999999</v>
      </c>
      <c r="U17" s="185">
        <v>0.152</v>
      </c>
      <c r="V17" s="185">
        <v>0.158</v>
      </c>
      <c r="W17" s="185">
        <v>0.16500000000000001</v>
      </c>
      <c r="X17" s="185">
        <v>0.17249999999999999</v>
      </c>
      <c r="Y17" s="185">
        <v>0.18049999999999999</v>
      </c>
      <c r="Z17" s="185">
        <v>0.1895</v>
      </c>
      <c r="AA17" s="185">
        <v>0.19900000000000001</v>
      </c>
      <c r="AB17" s="185">
        <v>0.20499999999999999</v>
      </c>
      <c r="AC17" s="185">
        <v>0.21199999999999999</v>
      </c>
      <c r="AD17" s="185">
        <v>0.218</v>
      </c>
      <c r="AE17" s="185">
        <v>0.22450000000000001</v>
      </c>
      <c r="AF17" s="185">
        <v>0.23250000000000001</v>
      </c>
    </row>
    <row r="18" spans="1:32" x14ac:dyDescent="0.2">
      <c r="A18" s="107">
        <f t="shared" si="1"/>
        <v>13</v>
      </c>
      <c r="B18" s="185">
        <v>9.5000000000000001E-2</v>
      </c>
      <c r="C18" s="185">
        <v>9.6500000000000002E-2</v>
      </c>
      <c r="D18" s="185">
        <v>9.9000000000000005E-2</v>
      </c>
      <c r="E18" s="185">
        <v>0.10150000000000001</v>
      </c>
      <c r="F18" s="185">
        <v>0.10299999999999999</v>
      </c>
      <c r="G18" s="185">
        <v>0.1065</v>
      </c>
      <c r="H18" s="185">
        <v>0.108</v>
      </c>
      <c r="I18" s="185">
        <v>0.1095</v>
      </c>
      <c r="J18" s="185">
        <v>0.111</v>
      </c>
      <c r="K18" s="185">
        <v>0.113</v>
      </c>
      <c r="L18" s="185">
        <v>0.11650000000000001</v>
      </c>
      <c r="M18" s="185">
        <v>0.1195</v>
      </c>
      <c r="N18" s="185">
        <v>0.1225</v>
      </c>
      <c r="O18" s="185">
        <v>0.126</v>
      </c>
      <c r="P18" s="185">
        <v>0.13</v>
      </c>
      <c r="Q18" s="185">
        <v>0.13350000000000001</v>
      </c>
      <c r="R18" s="185">
        <v>0.13350000000000001</v>
      </c>
      <c r="S18" s="185">
        <v>0.14249999999999999</v>
      </c>
      <c r="T18" s="185">
        <v>0.14749999999999999</v>
      </c>
      <c r="U18" s="185">
        <v>0.1525</v>
      </c>
      <c r="V18" s="185">
        <v>0.1585</v>
      </c>
      <c r="W18" s="185">
        <v>0.16550000000000001</v>
      </c>
      <c r="X18" s="185">
        <v>0.17299999999999999</v>
      </c>
      <c r="Y18" s="185">
        <v>0.18099999999999999</v>
      </c>
      <c r="Z18" s="185">
        <v>0.19</v>
      </c>
      <c r="AA18" s="185">
        <v>0.19950000000000001</v>
      </c>
      <c r="AB18" s="185">
        <v>0.20549999999999999</v>
      </c>
      <c r="AC18" s="185">
        <v>0.21249999999999999</v>
      </c>
      <c r="AD18" s="185">
        <v>0.2185</v>
      </c>
      <c r="AE18" s="185">
        <v>0.22500000000000001</v>
      </c>
      <c r="AF18" s="185">
        <v>0.23300000000000001</v>
      </c>
    </row>
    <row r="19" spans="1:32" x14ac:dyDescent="0.2">
      <c r="A19" s="107">
        <f t="shared" si="1"/>
        <v>14</v>
      </c>
      <c r="B19" s="185">
        <v>9.5500000000000002E-2</v>
      </c>
      <c r="C19" s="185">
        <v>9.7000000000000003E-2</v>
      </c>
      <c r="D19" s="185">
        <v>9.9500000000000005E-2</v>
      </c>
      <c r="E19" s="185">
        <v>0.10199999999999999</v>
      </c>
      <c r="F19" s="185">
        <v>0.10349999999999999</v>
      </c>
      <c r="G19" s="185">
        <v>0.107</v>
      </c>
      <c r="H19" s="185">
        <v>0.1085</v>
      </c>
      <c r="I19" s="185">
        <v>0.11</v>
      </c>
      <c r="J19" s="185">
        <v>0.1115</v>
      </c>
      <c r="K19" s="185">
        <v>0.1135</v>
      </c>
      <c r="L19" s="185">
        <v>0.11700000000000001</v>
      </c>
      <c r="M19" s="185">
        <v>0.12</v>
      </c>
      <c r="N19" s="185">
        <v>0.123</v>
      </c>
      <c r="O19" s="185">
        <v>0.1265</v>
      </c>
      <c r="P19" s="185">
        <v>0.1305</v>
      </c>
      <c r="Q19" s="185">
        <v>0.13400000000000001</v>
      </c>
      <c r="R19" s="185">
        <v>0.13400000000000001</v>
      </c>
      <c r="S19" s="185">
        <v>0.14299999999999999</v>
      </c>
      <c r="T19" s="185">
        <v>0.14799999999999999</v>
      </c>
      <c r="U19" s="185">
        <v>0.153</v>
      </c>
      <c r="V19" s="185">
        <v>0.159</v>
      </c>
      <c r="W19" s="185">
        <v>0.16600000000000001</v>
      </c>
      <c r="X19" s="185">
        <v>0.17349999999999999</v>
      </c>
      <c r="Y19" s="185">
        <v>0.18149999999999999</v>
      </c>
      <c r="Z19" s="185">
        <v>0.1905</v>
      </c>
      <c r="AA19" s="185">
        <v>0.2</v>
      </c>
      <c r="AB19" s="185">
        <v>0.20599999999999999</v>
      </c>
      <c r="AC19" s="185">
        <v>0.21299999999999999</v>
      </c>
      <c r="AD19" s="185">
        <v>0.219</v>
      </c>
      <c r="AE19" s="185">
        <v>0.22550000000000001</v>
      </c>
      <c r="AF19" s="185">
        <v>0.23350000000000001</v>
      </c>
    </row>
    <row r="20" spans="1:32" x14ac:dyDescent="0.2">
      <c r="A20" s="107">
        <f t="shared" si="1"/>
        <v>15</v>
      </c>
      <c r="B20" s="185">
        <v>9.6000000000000002E-2</v>
      </c>
      <c r="C20" s="185">
        <v>9.7500000000000003E-2</v>
      </c>
      <c r="D20" s="185">
        <v>0.1</v>
      </c>
      <c r="E20" s="185">
        <v>0.10249999999999999</v>
      </c>
      <c r="F20" s="185">
        <v>0.104</v>
      </c>
      <c r="G20" s="185">
        <v>0.1075</v>
      </c>
      <c r="H20" s="185">
        <v>0.109</v>
      </c>
      <c r="I20" s="185">
        <v>0.1105</v>
      </c>
      <c r="J20" s="185">
        <v>0.112</v>
      </c>
      <c r="K20" s="185">
        <v>0.114</v>
      </c>
      <c r="L20" s="185">
        <v>0.11749999999999999</v>
      </c>
      <c r="M20" s="185">
        <v>0.1205</v>
      </c>
      <c r="N20" s="185">
        <v>0.1235</v>
      </c>
      <c r="O20" s="185">
        <v>0.127</v>
      </c>
      <c r="P20" s="185">
        <v>0.13100000000000001</v>
      </c>
      <c r="Q20" s="185">
        <v>0.13450000000000001</v>
      </c>
      <c r="R20" s="185">
        <v>0.13450000000000001</v>
      </c>
      <c r="S20" s="185">
        <v>0.14349999999999999</v>
      </c>
      <c r="T20" s="185">
        <v>0.14849999999999999</v>
      </c>
      <c r="U20" s="185">
        <v>0.1535</v>
      </c>
      <c r="V20" s="185">
        <v>0.1595</v>
      </c>
      <c r="W20" s="185">
        <v>0.16650000000000001</v>
      </c>
      <c r="X20" s="185">
        <v>0.17399999999999999</v>
      </c>
      <c r="Y20" s="185">
        <v>0.182</v>
      </c>
      <c r="Z20" s="185">
        <v>0.191</v>
      </c>
      <c r="AA20" s="185">
        <v>0.20050000000000001</v>
      </c>
      <c r="AB20" s="185">
        <v>0.20649999999999999</v>
      </c>
      <c r="AC20" s="185">
        <v>0.2135</v>
      </c>
      <c r="AD20" s="185">
        <v>0.2195</v>
      </c>
      <c r="AE20" s="185">
        <v>0.22600000000000001</v>
      </c>
      <c r="AF20" s="185">
        <v>0.23400000000000001</v>
      </c>
    </row>
    <row r="21" spans="1:32" x14ac:dyDescent="0.2">
      <c r="A21" s="107">
        <f t="shared" si="1"/>
        <v>16</v>
      </c>
      <c r="B21" s="185">
        <v>9.6500000000000002E-2</v>
      </c>
      <c r="C21" s="185">
        <v>9.8000000000000004E-2</v>
      </c>
      <c r="D21" s="185">
        <v>0.10050000000000001</v>
      </c>
      <c r="E21" s="185">
        <v>0.10299999999999999</v>
      </c>
      <c r="F21" s="185">
        <v>0.1045</v>
      </c>
      <c r="G21" s="185">
        <v>0.108</v>
      </c>
      <c r="H21" s="185">
        <v>0.1095</v>
      </c>
      <c r="I21" s="185">
        <v>0.111</v>
      </c>
      <c r="J21" s="185">
        <v>0.1125</v>
      </c>
      <c r="K21" s="185">
        <v>0.1145</v>
      </c>
      <c r="L21" s="185">
        <v>0.11799999999999999</v>
      </c>
      <c r="M21" s="185">
        <v>0.121</v>
      </c>
      <c r="N21" s="185">
        <v>0.124</v>
      </c>
      <c r="O21" s="185">
        <v>0.1275</v>
      </c>
      <c r="P21" s="185">
        <v>0.13150000000000001</v>
      </c>
      <c r="Q21" s="185">
        <v>0.13500000000000001</v>
      </c>
      <c r="R21" s="185">
        <v>0.13500000000000001</v>
      </c>
      <c r="S21" s="185">
        <v>0.14399999999999999</v>
      </c>
      <c r="T21" s="185">
        <v>0.14899999999999999</v>
      </c>
      <c r="U21" s="185">
        <v>0.154</v>
      </c>
      <c r="V21" s="185">
        <v>0.16</v>
      </c>
      <c r="W21" s="185">
        <v>0.16700000000000001</v>
      </c>
      <c r="X21" s="185">
        <v>0.17449999999999999</v>
      </c>
      <c r="Y21" s="185">
        <v>0.1825</v>
      </c>
      <c r="Z21" s="185">
        <v>0.1915</v>
      </c>
      <c r="AA21" s="185">
        <v>0.20100000000000001</v>
      </c>
      <c r="AB21" s="185">
        <v>0.20699999999999999</v>
      </c>
      <c r="AC21" s="185">
        <v>0.214</v>
      </c>
      <c r="AD21" s="185">
        <v>0.22</v>
      </c>
      <c r="AE21" s="185">
        <v>0.22650000000000001</v>
      </c>
      <c r="AF21" s="185">
        <v>0.23449999999999999</v>
      </c>
    </row>
    <row r="22" spans="1:32" x14ac:dyDescent="0.2">
      <c r="A22" s="107">
        <f t="shared" si="1"/>
        <v>17</v>
      </c>
      <c r="B22" s="185">
        <v>9.7000000000000003E-2</v>
      </c>
      <c r="C22" s="185">
        <v>9.8500000000000004E-2</v>
      </c>
      <c r="D22" s="185">
        <v>0.10100000000000001</v>
      </c>
      <c r="E22" s="185">
        <v>0.10349999999999999</v>
      </c>
      <c r="F22" s="185">
        <v>0.105</v>
      </c>
      <c r="G22" s="185">
        <v>0.1085</v>
      </c>
      <c r="H22" s="185">
        <v>0.11</v>
      </c>
      <c r="I22" s="185">
        <v>0.1115</v>
      </c>
      <c r="J22" s="185">
        <v>0.113</v>
      </c>
      <c r="K22" s="185">
        <v>0.115</v>
      </c>
      <c r="L22" s="185">
        <v>0.11849999999999999</v>
      </c>
      <c r="M22" s="185">
        <v>0.1215</v>
      </c>
      <c r="N22" s="185">
        <v>0.1245</v>
      </c>
      <c r="O22" s="185">
        <v>0.128</v>
      </c>
      <c r="P22" s="185">
        <v>0.13200000000000001</v>
      </c>
      <c r="Q22" s="185">
        <v>0.13550000000000001</v>
      </c>
      <c r="R22" s="185">
        <v>0.13550000000000001</v>
      </c>
      <c r="S22" s="185">
        <v>0.14449999999999999</v>
      </c>
      <c r="T22" s="185">
        <v>0.14949999999999999</v>
      </c>
      <c r="U22" s="185">
        <v>0.1545</v>
      </c>
      <c r="V22" s="185">
        <v>0.1605</v>
      </c>
      <c r="W22" s="185">
        <v>0.16750000000000001</v>
      </c>
      <c r="X22" s="185">
        <v>0.17499999999999999</v>
      </c>
      <c r="Y22" s="185">
        <v>0.183</v>
      </c>
      <c r="Z22" s="185">
        <v>0.192</v>
      </c>
      <c r="AA22" s="185">
        <v>0.20150000000000001</v>
      </c>
      <c r="AB22" s="185">
        <v>0.20749999999999999</v>
      </c>
      <c r="AC22" s="185">
        <v>0.2145</v>
      </c>
      <c r="AD22" s="185">
        <v>0.2205</v>
      </c>
      <c r="AE22" s="185">
        <v>0.22700000000000001</v>
      </c>
      <c r="AF22" s="185">
        <v>0.23499999999999999</v>
      </c>
    </row>
    <row r="23" spans="1:32" x14ac:dyDescent="0.2">
      <c r="A23" s="107">
        <f t="shared" si="1"/>
        <v>18</v>
      </c>
      <c r="B23" s="185">
        <v>9.7500000000000003E-2</v>
      </c>
      <c r="C23" s="185">
        <v>9.9000000000000005E-2</v>
      </c>
      <c r="D23" s="185">
        <v>0.10150000000000001</v>
      </c>
      <c r="E23" s="185">
        <v>0.104</v>
      </c>
      <c r="F23" s="185">
        <v>0.1055</v>
      </c>
      <c r="G23" s="185">
        <v>0.109</v>
      </c>
      <c r="H23" s="185">
        <v>0.1105</v>
      </c>
      <c r="I23" s="185">
        <v>0.112</v>
      </c>
      <c r="J23" s="185">
        <v>0.1135</v>
      </c>
      <c r="K23" s="185">
        <v>0.11550000000000001</v>
      </c>
      <c r="L23" s="185">
        <v>0.11899999999999999</v>
      </c>
      <c r="M23" s="185">
        <v>0.122</v>
      </c>
      <c r="N23" s="185">
        <v>0.125</v>
      </c>
      <c r="O23" s="185">
        <v>0.1285</v>
      </c>
      <c r="P23" s="185">
        <v>0.13250000000000001</v>
      </c>
      <c r="Q23" s="185">
        <v>0.13600000000000001</v>
      </c>
      <c r="R23" s="185">
        <v>0.13600000000000001</v>
      </c>
      <c r="S23" s="185">
        <v>0.14499999999999999</v>
      </c>
      <c r="T23" s="185">
        <v>0.15</v>
      </c>
      <c r="U23" s="185">
        <v>0.155</v>
      </c>
      <c r="V23" s="185">
        <v>0.161</v>
      </c>
      <c r="W23" s="185">
        <v>0.16800000000000001</v>
      </c>
      <c r="X23" s="185">
        <v>0.17549999999999999</v>
      </c>
      <c r="Y23" s="185">
        <v>0.1835</v>
      </c>
      <c r="Z23" s="185">
        <v>0.1925</v>
      </c>
      <c r="AA23" s="185">
        <v>0.20200000000000001</v>
      </c>
      <c r="AB23" s="185">
        <v>0.20799999999999999</v>
      </c>
      <c r="AC23" s="185">
        <v>0.215</v>
      </c>
      <c r="AD23" s="185">
        <v>0.221</v>
      </c>
      <c r="AE23" s="185">
        <v>0.22750000000000001</v>
      </c>
      <c r="AF23" s="185">
        <v>0.23549999999999999</v>
      </c>
    </row>
    <row r="24" spans="1:32" x14ac:dyDescent="0.2">
      <c r="A24" s="107">
        <f t="shared" si="1"/>
        <v>19</v>
      </c>
      <c r="B24" s="185">
        <v>9.8000000000000004E-2</v>
      </c>
      <c r="C24" s="185">
        <v>9.9500000000000005E-2</v>
      </c>
      <c r="D24" s="185">
        <v>0.10199999999999999</v>
      </c>
      <c r="E24" s="185">
        <v>0.1045</v>
      </c>
      <c r="F24" s="185">
        <v>0.106</v>
      </c>
      <c r="G24" s="185">
        <v>0.1095</v>
      </c>
      <c r="H24" s="185">
        <v>0.111</v>
      </c>
      <c r="I24" s="185">
        <v>0.1125</v>
      </c>
      <c r="J24" s="185">
        <v>0.114</v>
      </c>
      <c r="K24" s="185">
        <v>0.11600000000000001</v>
      </c>
      <c r="L24" s="185">
        <v>0.1195</v>
      </c>
      <c r="M24" s="185">
        <v>0.1225</v>
      </c>
      <c r="N24" s="185">
        <v>0.1255</v>
      </c>
      <c r="O24" s="185">
        <v>0.129</v>
      </c>
      <c r="P24" s="185">
        <v>0.13300000000000001</v>
      </c>
      <c r="Q24" s="185">
        <v>0.13650000000000001</v>
      </c>
      <c r="R24" s="185">
        <v>0.13650000000000001</v>
      </c>
      <c r="S24" s="185">
        <v>0.14549999999999999</v>
      </c>
      <c r="T24" s="185">
        <v>0.15049999999999999</v>
      </c>
      <c r="U24" s="185">
        <v>0.1555</v>
      </c>
      <c r="V24" s="185">
        <v>0.1615</v>
      </c>
      <c r="W24" s="185">
        <v>0.16850000000000001</v>
      </c>
      <c r="X24" s="185">
        <v>0.17599999999999999</v>
      </c>
      <c r="Y24" s="185">
        <v>0.184</v>
      </c>
      <c r="Z24" s="185">
        <v>0.193</v>
      </c>
      <c r="AA24" s="185">
        <v>0.20250000000000001</v>
      </c>
      <c r="AB24" s="185">
        <v>0.20849999999999999</v>
      </c>
      <c r="AC24" s="185">
        <v>0.2155</v>
      </c>
      <c r="AD24" s="185">
        <v>0.2215</v>
      </c>
      <c r="AE24" s="185">
        <v>0.22800000000000001</v>
      </c>
      <c r="AF24" s="185">
        <v>0.23599999999999999</v>
      </c>
    </row>
    <row r="25" spans="1:32" x14ac:dyDescent="0.2">
      <c r="A25" s="107">
        <f t="shared" si="1"/>
        <v>20</v>
      </c>
      <c r="B25" s="185">
        <v>9.8500000000000004E-2</v>
      </c>
      <c r="C25" s="185">
        <v>0.1</v>
      </c>
      <c r="D25" s="185">
        <v>0.10249999999999999</v>
      </c>
      <c r="E25" s="185">
        <v>0.105</v>
      </c>
      <c r="F25" s="185">
        <v>0.1065</v>
      </c>
      <c r="G25" s="185">
        <v>0.11</v>
      </c>
      <c r="H25" s="185">
        <v>0.1115</v>
      </c>
      <c r="I25" s="185">
        <v>0.113</v>
      </c>
      <c r="J25" s="185">
        <v>0.1145</v>
      </c>
      <c r="K25" s="185">
        <v>0.11650000000000001</v>
      </c>
      <c r="L25" s="185">
        <v>0.12</v>
      </c>
      <c r="M25" s="185">
        <v>0.123</v>
      </c>
      <c r="N25" s="185">
        <v>0.126</v>
      </c>
      <c r="O25" s="185">
        <v>0.1295</v>
      </c>
      <c r="P25" s="185">
        <v>0.13350000000000001</v>
      </c>
      <c r="Q25" s="185">
        <v>0.13700000000000001</v>
      </c>
      <c r="R25" s="185">
        <v>0.13700000000000001</v>
      </c>
      <c r="S25" s="185">
        <v>0.14599999999999999</v>
      </c>
      <c r="T25" s="185">
        <v>0.151</v>
      </c>
      <c r="U25" s="185">
        <v>0.156</v>
      </c>
      <c r="V25" s="185">
        <v>0.16200000000000001</v>
      </c>
      <c r="W25" s="185">
        <v>0.16900000000000001</v>
      </c>
      <c r="X25" s="185">
        <v>0.17649999999999999</v>
      </c>
      <c r="Y25" s="185">
        <v>0.1845</v>
      </c>
      <c r="Z25" s="185">
        <v>0.19350000000000001</v>
      </c>
      <c r="AA25" s="185">
        <v>0.20300000000000001</v>
      </c>
      <c r="AB25" s="185">
        <v>0.20899999999999999</v>
      </c>
      <c r="AC25" s="185">
        <v>0.216</v>
      </c>
      <c r="AD25" s="185">
        <v>0.222</v>
      </c>
      <c r="AE25" s="185">
        <v>0.22850000000000001</v>
      </c>
      <c r="AF25" s="185">
        <v>0.23649999999999999</v>
      </c>
    </row>
    <row r="26" spans="1:32" x14ac:dyDescent="0.2">
      <c r="A26" s="107">
        <f t="shared" si="1"/>
        <v>21</v>
      </c>
      <c r="B26" s="185">
        <v>9.9000000000000005E-2</v>
      </c>
      <c r="C26" s="185">
        <v>0.10050000000000001</v>
      </c>
      <c r="D26" s="185">
        <v>0.10299999999999999</v>
      </c>
      <c r="E26" s="185">
        <v>0.1055</v>
      </c>
      <c r="F26" s="185">
        <v>0.107</v>
      </c>
      <c r="G26" s="185">
        <v>0.1105</v>
      </c>
      <c r="H26" s="185">
        <v>0.112</v>
      </c>
      <c r="I26" s="185">
        <v>0.1135</v>
      </c>
      <c r="J26" s="185">
        <v>0.115</v>
      </c>
      <c r="K26" s="185">
        <v>0.11700000000000001</v>
      </c>
      <c r="L26" s="185">
        <v>0.1205</v>
      </c>
      <c r="M26" s="185">
        <v>0.1235</v>
      </c>
      <c r="N26" s="185">
        <v>0.1265</v>
      </c>
      <c r="O26" s="185">
        <v>0.13</v>
      </c>
      <c r="P26" s="185">
        <v>0.13400000000000001</v>
      </c>
      <c r="Q26" s="185">
        <v>0.13750000000000001</v>
      </c>
      <c r="R26" s="185">
        <v>0.13750000000000001</v>
      </c>
      <c r="S26" s="185">
        <v>0.14649999999999999</v>
      </c>
      <c r="T26" s="185">
        <v>0.1515</v>
      </c>
      <c r="U26" s="185">
        <v>0.1565</v>
      </c>
      <c r="V26" s="185">
        <v>0.16250000000000001</v>
      </c>
      <c r="W26" s="185">
        <v>0.16950000000000001</v>
      </c>
      <c r="X26" s="185">
        <v>0.17699999999999999</v>
      </c>
      <c r="Y26" s="185">
        <v>0.185</v>
      </c>
      <c r="Z26" s="185">
        <v>0.19400000000000001</v>
      </c>
      <c r="AA26" s="185">
        <v>0.20349999999999999</v>
      </c>
      <c r="AB26" s="185">
        <v>0.20949999999999999</v>
      </c>
      <c r="AC26" s="185">
        <v>0.2165</v>
      </c>
      <c r="AD26" s="185">
        <v>0.2225</v>
      </c>
      <c r="AE26" s="185">
        <v>0.22900000000000001</v>
      </c>
      <c r="AF26" s="185">
        <v>0.23699999999999999</v>
      </c>
    </row>
    <row r="27" spans="1:32" x14ac:dyDescent="0.2">
      <c r="A27" s="107">
        <f t="shared" si="1"/>
        <v>22</v>
      </c>
      <c r="B27" s="185">
        <v>9.9500000000000005E-2</v>
      </c>
      <c r="C27" s="185">
        <v>0.10100000000000001</v>
      </c>
      <c r="D27" s="185">
        <v>0.10349999999999999</v>
      </c>
      <c r="E27" s="185">
        <v>0.106</v>
      </c>
      <c r="F27" s="185">
        <v>0.1075</v>
      </c>
      <c r="G27" s="185">
        <v>0.111</v>
      </c>
      <c r="H27" s="185">
        <v>0.1125</v>
      </c>
      <c r="I27" s="185">
        <v>0.114</v>
      </c>
      <c r="J27" s="185">
        <v>0.11550000000000001</v>
      </c>
      <c r="K27" s="185">
        <v>0.11749999999999999</v>
      </c>
      <c r="L27" s="185">
        <v>0.121</v>
      </c>
      <c r="M27" s="185">
        <v>0.124</v>
      </c>
      <c r="N27" s="185">
        <v>0.127</v>
      </c>
      <c r="O27" s="185">
        <v>0.1305</v>
      </c>
      <c r="P27" s="185">
        <v>0.13450000000000001</v>
      </c>
      <c r="Q27" s="185">
        <v>0.13800000000000001</v>
      </c>
      <c r="R27" s="185">
        <v>0.13800000000000001</v>
      </c>
      <c r="S27" s="185">
        <v>0.14699999999999999</v>
      </c>
      <c r="T27" s="185">
        <v>0.152</v>
      </c>
      <c r="U27" s="185">
        <v>0.157</v>
      </c>
      <c r="V27" s="185">
        <v>0.16300000000000001</v>
      </c>
      <c r="W27" s="185">
        <v>0.17</v>
      </c>
      <c r="X27" s="185">
        <v>0.17749999999999999</v>
      </c>
      <c r="Y27" s="185">
        <v>0.1855</v>
      </c>
      <c r="Z27" s="185">
        <v>0.19450000000000001</v>
      </c>
      <c r="AA27" s="185">
        <v>0.20399999999999999</v>
      </c>
      <c r="AB27" s="185">
        <v>0.21</v>
      </c>
      <c r="AC27" s="185">
        <v>0.217</v>
      </c>
      <c r="AD27" s="185">
        <v>0.223</v>
      </c>
      <c r="AE27" s="185">
        <v>0.22950000000000001</v>
      </c>
      <c r="AF27" s="185">
        <v>0.23749999999999999</v>
      </c>
    </row>
    <row r="28" spans="1:32" x14ac:dyDescent="0.2">
      <c r="A28" s="107">
        <f t="shared" si="1"/>
        <v>23</v>
      </c>
      <c r="B28" s="185">
        <v>0.1</v>
      </c>
      <c r="C28" s="185">
        <v>0.10150000000000001</v>
      </c>
      <c r="D28" s="185">
        <v>0.104</v>
      </c>
      <c r="E28" s="185">
        <v>0.1065</v>
      </c>
      <c r="F28" s="185">
        <v>0.108</v>
      </c>
      <c r="G28" s="185">
        <v>0.1115</v>
      </c>
      <c r="H28" s="185">
        <v>0.113</v>
      </c>
      <c r="I28" s="185">
        <v>0.1145</v>
      </c>
      <c r="J28" s="185">
        <v>0.11600000000000001</v>
      </c>
      <c r="K28" s="185">
        <v>0.11799999999999999</v>
      </c>
      <c r="L28" s="185">
        <v>0.1215</v>
      </c>
      <c r="M28" s="185">
        <v>0.1245</v>
      </c>
      <c r="N28" s="185">
        <v>0.1275</v>
      </c>
      <c r="O28" s="185">
        <v>0.13100000000000001</v>
      </c>
      <c r="P28" s="185">
        <v>0.13500000000000001</v>
      </c>
      <c r="Q28" s="185">
        <v>0.13850000000000001</v>
      </c>
      <c r="R28" s="185">
        <v>0.13850000000000001</v>
      </c>
      <c r="S28" s="185">
        <v>0.14749999999999999</v>
      </c>
      <c r="T28" s="185">
        <v>0.1525</v>
      </c>
      <c r="U28" s="185">
        <v>0.1575</v>
      </c>
      <c r="V28" s="185">
        <v>0.16350000000000001</v>
      </c>
      <c r="W28" s="185">
        <v>0.17050000000000001</v>
      </c>
      <c r="X28" s="185">
        <v>0.17799999999999999</v>
      </c>
      <c r="Y28" s="185">
        <v>0.186</v>
      </c>
      <c r="Z28" s="185">
        <v>0.19500000000000001</v>
      </c>
      <c r="AA28" s="185">
        <v>0.20449999999999999</v>
      </c>
      <c r="AB28" s="185">
        <v>0.21049999999999999</v>
      </c>
      <c r="AC28" s="185">
        <v>0.2175</v>
      </c>
      <c r="AD28" s="185">
        <v>0.2235</v>
      </c>
      <c r="AE28" s="185">
        <v>0.23</v>
      </c>
      <c r="AF28" s="185">
        <v>0.23799999999999999</v>
      </c>
    </row>
    <row r="29" spans="1:32" x14ac:dyDescent="0.2">
      <c r="A29" s="107">
        <f t="shared" si="1"/>
        <v>24</v>
      </c>
      <c r="B29" s="185">
        <v>0.10050000000000001</v>
      </c>
      <c r="C29" s="185">
        <v>0.10199999999999999</v>
      </c>
      <c r="D29" s="185">
        <v>0.1045</v>
      </c>
      <c r="E29" s="185">
        <v>0.107</v>
      </c>
      <c r="F29" s="185">
        <v>0.1085</v>
      </c>
      <c r="G29" s="185">
        <v>0.112</v>
      </c>
      <c r="H29" s="185">
        <v>0.1135</v>
      </c>
      <c r="I29" s="185">
        <v>0.115</v>
      </c>
      <c r="J29" s="185">
        <v>0.11650000000000001</v>
      </c>
      <c r="K29" s="185">
        <v>0.11849999999999999</v>
      </c>
      <c r="L29" s="185">
        <v>0.122</v>
      </c>
      <c r="M29" s="185">
        <v>0.125</v>
      </c>
      <c r="N29" s="185">
        <v>0.128</v>
      </c>
      <c r="O29" s="185">
        <v>0.13150000000000001</v>
      </c>
      <c r="P29" s="185">
        <v>0.13550000000000001</v>
      </c>
      <c r="Q29" s="185">
        <v>0.13900000000000001</v>
      </c>
      <c r="R29" s="185">
        <v>0.13900000000000001</v>
      </c>
      <c r="S29" s="185">
        <v>0.14799999999999999</v>
      </c>
      <c r="T29" s="185">
        <v>0.153</v>
      </c>
      <c r="U29" s="185">
        <v>0.158</v>
      </c>
      <c r="V29" s="185">
        <v>0.16400000000000001</v>
      </c>
      <c r="W29" s="185">
        <v>0.17100000000000001</v>
      </c>
      <c r="X29" s="185">
        <v>0.17849999999999999</v>
      </c>
      <c r="Y29" s="185">
        <v>0.1865</v>
      </c>
      <c r="Z29" s="185">
        <v>0.19550000000000001</v>
      </c>
      <c r="AA29" s="185">
        <v>0.20499999999999999</v>
      </c>
      <c r="AB29" s="185">
        <v>0.21099999999999999</v>
      </c>
      <c r="AC29" s="185">
        <v>0.218</v>
      </c>
      <c r="AD29" s="185">
        <v>0.224</v>
      </c>
      <c r="AE29" s="185">
        <v>0.23050000000000001</v>
      </c>
      <c r="AF29" s="185">
        <v>0.23849999999999999</v>
      </c>
    </row>
    <row r="30" spans="1:32" x14ac:dyDescent="0.2">
      <c r="A30" s="107">
        <f t="shared" si="1"/>
        <v>25</v>
      </c>
      <c r="B30" s="185">
        <v>0.10100000000000001</v>
      </c>
      <c r="C30" s="185">
        <v>0.10249999999999999</v>
      </c>
      <c r="D30" s="185">
        <v>0.105</v>
      </c>
      <c r="E30" s="185">
        <v>0.1075</v>
      </c>
      <c r="F30" s="185">
        <v>0.109</v>
      </c>
      <c r="G30" s="185">
        <v>0.1125</v>
      </c>
      <c r="H30" s="185">
        <v>0.114</v>
      </c>
      <c r="I30" s="185">
        <v>0.11550000000000001</v>
      </c>
      <c r="J30" s="185">
        <v>0.11700000000000001</v>
      </c>
      <c r="K30" s="185">
        <v>0.11899999999999999</v>
      </c>
      <c r="L30" s="185">
        <v>0.1225</v>
      </c>
      <c r="M30" s="185">
        <v>0.1255</v>
      </c>
      <c r="N30" s="185">
        <v>0.1285</v>
      </c>
      <c r="O30" s="185">
        <v>0.13200000000000001</v>
      </c>
      <c r="P30" s="185">
        <v>0.13600000000000001</v>
      </c>
      <c r="Q30" s="185">
        <v>0.13950000000000001</v>
      </c>
      <c r="R30" s="185">
        <v>0.13950000000000001</v>
      </c>
      <c r="S30" s="185">
        <v>0.14849999999999999</v>
      </c>
      <c r="T30" s="185">
        <v>0.1535</v>
      </c>
      <c r="U30" s="185">
        <v>0.1585</v>
      </c>
      <c r="V30" s="185">
        <v>0.16450000000000001</v>
      </c>
      <c r="W30" s="185">
        <v>0.17150000000000001</v>
      </c>
      <c r="X30" s="185">
        <v>0.17899999999999999</v>
      </c>
      <c r="Y30" s="185">
        <v>0.187</v>
      </c>
      <c r="Z30" s="185">
        <v>0.19600000000000001</v>
      </c>
      <c r="AA30" s="185">
        <v>0.20549999999999999</v>
      </c>
      <c r="AB30" s="185">
        <v>0.21149999999999999</v>
      </c>
      <c r="AC30" s="185">
        <v>0.2185</v>
      </c>
      <c r="AD30" s="185">
        <v>0.22450000000000001</v>
      </c>
      <c r="AE30" s="185">
        <v>0.23100000000000001</v>
      </c>
      <c r="AF30" s="185">
        <v>0.23899999999999999</v>
      </c>
    </row>
    <row r="31" spans="1:32" x14ac:dyDescent="0.2">
      <c r="A31" s="107">
        <f t="shared" si="1"/>
        <v>26</v>
      </c>
      <c r="B31" s="185">
        <v>0.10150000000000001</v>
      </c>
      <c r="C31" s="185">
        <v>0.10299999999999999</v>
      </c>
      <c r="D31" s="185">
        <v>0.1055</v>
      </c>
      <c r="E31" s="185">
        <v>0.108</v>
      </c>
      <c r="F31" s="185">
        <v>0.1095</v>
      </c>
      <c r="G31" s="185">
        <v>0.113</v>
      </c>
      <c r="H31" s="185">
        <v>0.1145</v>
      </c>
      <c r="I31" s="185">
        <v>0.11600000000000001</v>
      </c>
      <c r="J31" s="185">
        <v>0.11749999999999999</v>
      </c>
      <c r="K31" s="185">
        <v>0.1195</v>
      </c>
      <c r="L31" s="185">
        <v>0.123</v>
      </c>
      <c r="M31" s="185">
        <v>0.126</v>
      </c>
      <c r="N31" s="185">
        <v>0.129</v>
      </c>
      <c r="O31" s="185">
        <v>0.13250000000000001</v>
      </c>
      <c r="P31" s="185">
        <v>0.13650000000000001</v>
      </c>
      <c r="Q31" s="185">
        <v>0.14000000000000001</v>
      </c>
      <c r="R31" s="185">
        <v>0.14000000000000001</v>
      </c>
      <c r="S31" s="185">
        <v>0.14899999999999999</v>
      </c>
      <c r="T31" s="185">
        <v>0.154</v>
      </c>
      <c r="U31" s="185">
        <v>0.159</v>
      </c>
      <c r="V31" s="185">
        <v>0.16500000000000001</v>
      </c>
      <c r="W31" s="185">
        <v>0.17199999999999999</v>
      </c>
      <c r="X31" s="185">
        <v>0.17949999999999999</v>
      </c>
      <c r="Y31" s="185">
        <v>0.1875</v>
      </c>
      <c r="Z31" s="185">
        <v>0.19650000000000001</v>
      </c>
      <c r="AA31" s="185">
        <v>0.20599999999999999</v>
      </c>
      <c r="AB31" s="185">
        <v>0.21199999999999999</v>
      </c>
      <c r="AC31" s="185">
        <v>0.219</v>
      </c>
      <c r="AD31" s="185">
        <v>0.22500000000000001</v>
      </c>
      <c r="AE31" s="185">
        <v>0.23150000000000001</v>
      </c>
      <c r="AF31" s="185">
        <v>0.23949999999999999</v>
      </c>
    </row>
    <row r="32" spans="1:32" x14ac:dyDescent="0.2">
      <c r="A32" s="107">
        <f t="shared" si="1"/>
        <v>27</v>
      </c>
      <c r="B32" s="185">
        <v>0.10199999999999999</v>
      </c>
      <c r="C32" s="185">
        <v>0.10349999999999999</v>
      </c>
      <c r="D32" s="185">
        <v>0.106</v>
      </c>
      <c r="E32" s="185">
        <v>0.1085</v>
      </c>
      <c r="F32" s="185">
        <v>0.11</v>
      </c>
      <c r="G32" s="185">
        <v>0.1135</v>
      </c>
      <c r="H32" s="185">
        <v>0.115</v>
      </c>
      <c r="I32" s="185">
        <v>0.11650000000000001</v>
      </c>
      <c r="J32" s="185">
        <v>0.11799999999999999</v>
      </c>
      <c r="K32" s="185">
        <v>0.12</v>
      </c>
      <c r="L32" s="185">
        <v>0.1235</v>
      </c>
      <c r="M32" s="185">
        <v>0.1265</v>
      </c>
      <c r="N32" s="185">
        <v>0.1295</v>
      </c>
      <c r="O32" s="185">
        <v>0.13300000000000001</v>
      </c>
      <c r="P32" s="185">
        <v>0.13700000000000001</v>
      </c>
      <c r="Q32" s="185">
        <v>0.14050000000000001</v>
      </c>
      <c r="R32" s="185">
        <v>0.14050000000000001</v>
      </c>
      <c r="S32" s="185">
        <v>0.14949999999999999</v>
      </c>
      <c r="T32" s="185">
        <v>0.1545</v>
      </c>
      <c r="U32" s="185">
        <v>0.1595</v>
      </c>
      <c r="V32" s="185">
        <v>0.16550000000000001</v>
      </c>
      <c r="W32" s="185">
        <v>0.17249999999999999</v>
      </c>
      <c r="X32" s="185">
        <v>0.18</v>
      </c>
      <c r="Y32" s="185">
        <v>0.188</v>
      </c>
      <c r="Z32" s="185">
        <v>0.19700000000000001</v>
      </c>
      <c r="AA32" s="185">
        <v>0.20649999999999999</v>
      </c>
      <c r="AB32" s="185">
        <v>0.21249999999999999</v>
      </c>
      <c r="AC32" s="185">
        <v>0.2195</v>
      </c>
      <c r="AD32" s="185">
        <v>0.22550000000000001</v>
      </c>
      <c r="AE32" s="185">
        <v>0.23200000000000001</v>
      </c>
      <c r="AF32" s="185">
        <v>0.24</v>
      </c>
    </row>
    <row r="33" spans="1:32" x14ac:dyDescent="0.2">
      <c r="A33" s="107">
        <f t="shared" si="1"/>
        <v>28</v>
      </c>
      <c r="B33" s="185">
        <v>0.10249999999999999</v>
      </c>
      <c r="C33" s="185">
        <v>0.104</v>
      </c>
      <c r="D33" s="185">
        <v>0.1065</v>
      </c>
      <c r="E33" s="185">
        <v>0.109</v>
      </c>
      <c r="F33" s="185">
        <v>0.1105</v>
      </c>
      <c r="G33" s="185">
        <v>0.114</v>
      </c>
      <c r="H33" s="185">
        <v>0.11550000000000001</v>
      </c>
      <c r="I33" s="185">
        <v>0.11700000000000001</v>
      </c>
      <c r="J33" s="185">
        <v>0.11849999999999999</v>
      </c>
      <c r="K33" s="185">
        <v>0.1205</v>
      </c>
      <c r="L33" s="185">
        <v>0.124</v>
      </c>
      <c r="M33" s="185">
        <v>0.127</v>
      </c>
      <c r="N33" s="185">
        <v>0.13</v>
      </c>
      <c r="O33" s="185">
        <v>0.13350000000000001</v>
      </c>
      <c r="P33" s="185">
        <v>0.13750000000000001</v>
      </c>
      <c r="Q33" s="185">
        <v>0.14099999999999999</v>
      </c>
      <c r="R33" s="185">
        <v>0.14099999999999999</v>
      </c>
      <c r="S33" s="185">
        <v>0.149999999999999</v>
      </c>
      <c r="T33" s="185">
        <v>0.155</v>
      </c>
      <c r="U33" s="185">
        <v>0.16</v>
      </c>
      <c r="V33" s="185">
        <v>0.16600000000000001</v>
      </c>
      <c r="W33" s="185">
        <v>0.17299999999999999</v>
      </c>
      <c r="X33" s="185">
        <v>0.18049999999999999</v>
      </c>
      <c r="Y33" s="185">
        <v>0.1885</v>
      </c>
      <c r="Z33" s="185">
        <v>0.19750000000000001</v>
      </c>
      <c r="AA33" s="185">
        <v>0.20699999999999999</v>
      </c>
      <c r="AB33" s="185">
        <v>0.21299999999999999</v>
      </c>
      <c r="AC33" s="185">
        <v>0.22</v>
      </c>
      <c r="AD33" s="185">
        <v>0.22600000000000001</v>
      </c>
      <c r="AE33" s="185">
        <v>0.23250000000000001</v>
      </c>
      <c r="AF33" s="185">
        <v>0.24049999999999999</v>
      </c>
    </row>
    <row r="34" spans="1:32" x14ac:dyDescent="0.2">
      <c r="A34" s="107">
        <f t="shared" si="1"/>
        <v>29</v>
      </c>
      <c r="B34" s="185">
        <v>0.10299999999999999</v>
      </c>
      <c r="C34" s="185">
        <v>0.1045</v>
      </c>
      <c r="D34" s="185">
        <v>0.107</v>
      </c>
      <c r="E34" s="185">
        <v>0.1095</v>
      </c>
      <c r="F34" s="185">
        <v>0.111</v>
      </c>
      <c r="G34" s="185">
        <v>0.1145</v>
      </c>
      <c r="H34" s="185">
        <v>0.11600000000000001</v>
      </c>
      <c r="I34" s="185">
        <v>0.11749999999999999</v>
      </c>
      <c r="J34" s="185">
        <v>0.11899999999999999</v>
      </c>
      <c r="K34" s="185">
        <v>0.121</v>
      </c>
      <c r="L34" s="185">
        <v>0.1245</v>
      </c>
      <c r="M34" s="185">
        <v>0.1275</v>
      </c>
      <c r="N34" s="185">
        <v>0.1305</v>
      </c>
      <c r="O34" s="185">
        <v>0.13400000000000001</v>
      </c>
      <c r="P34" s="185">
        <v>0.13800000000000001</v>
      </c>
      <c r="Q34" s="185">
        <v>0.14149999999999999</v>
      </c>
      <c r="R34" s="185">
        <v>0.14149999999999999</v>
      </c>
      <c r="S34" s="185">
        <v>0.150499999999999</v>
      </c>
      <c r="T34" s="185">
        <v>0.1555</v>
      </c>
      <c r="U34" s="185">
        <v>0.1605</v>
      </c>
      <c r="V34" s="185">
        <v>0.16650000000000001</v>
      </c>
      <c r="W34" s="185">
        <v>0.17349999999999999</v>
      </c>
      <c r="X34" s="185">
        <v>0.18099999999999999</v>
      </c>
      <c r="Y34" s="185">
        <v>0.189</v>
      </c>
      <c r="Z34" s="185">
        <v>0.19800000000000001</v>
      </c>
      <c r="AA34" s="185">
        <v>0.20749999999999999</v>
      </c>
      <c r="AB34" s="185">
        <v>0.2135</v>
      </c>
      <c r="AC34" s="185">
        <v>0.2205</v>
      </c>
      <c r="AD34" s="185">
        <v>0.22650000000000001</v>
      </c>
      <c r="AE34" s="185">
        <v>0.23300000000000001</v>
      </c>
      <c r="AF34" s="185">
        <v>0.24099999999999999</v>
      </c>
    </row>
    <row r="35" spans="1:32" x14ac:dyDescent="0.2">
      <c r="A35" s="107">
        <f t="shared" si="1"/>
        <v>30</v>
      </c>
      <c r="B35" s="185">
        <v>0.10349999999999999</v>
      </c>
      <c r="C35" s="185">
        <v>0.105</v>
      </c>
      <c r="D35" s="185">
        <v>0.1075</v>
      </c>
      <c r="E35" s="185">
        <v>0.11</v>
      </c>
      <c r="F35" s="185">
        <v>0.1115</v>
      </c>
      <c r="G35" s="185">
        <v>0.115</v>
      </c>
      <c r="H35" s="185">
        <v>0.11650000000000001</v>
      </c>
      <c r="I35" s="185">
        <v>0.11799999999999999</v>
      </c>
      <c r="J35" s="185">
        <v>0.1195</v>
      </c>
      <c r="K35" s="185">
        <v>0.1215</v>
      </c>
      <c r="L35" s="185">
        <v>0.125</v>
      </c>
      <c r="M35" s="185">
        <v>0.128</v>
      </c>
      <c r="N35" s="185">
        <v>0.13100000000000001</v>
      </c>
      <c r="O35" s="185">
        <v>0.13450000000000001</v>
      </c>
      <c r="P35" s="185">
        <v>0.13850000000000001</v>
      </c>
      <c r="Q35" s="185">
        <v>0.14199999999999999</v>
      </c>
      <c r="R35" s="185">
        <v>0.14199999999999999</v>
      </c>
      <c r="S35" s="185">
        <v>0.150999999999999</v>
      </c>
      <c r="T35" s="185">
        <v>0.156</v>
      </c>
      <c r="U35" s="185">
        <v>0.161</v>
      </c>
      <c r="V35" s="185">
        <v>0.16700000000000001</v>
      </c>
      <c r="W35" s="185">
        <v>0.17399999999999999</v>
      </c>
      <c r="X35" s="185">
        <v>0.18149999999999999</v>
      </c>
      <c r="Y35" s="185">
        <v>0.1895</v>
      </c>
      <c r="Z35" s="185">
        <v>0.19850000000000001</v>
      </c>
      <c r="AA35" s="185">
        <v>0.20799999999999999</v>
      </c>
      <c r="AB35" s="185">
        <v>0.214</v>
      </c>
      <c r="AC35" s="185">
        <v>0.221</v>
      </c>
      <c r="AD35" s="185">
        <v>0.22700000000000001</v>
      </c>
      <c r="AE35" s="185">
        <v>0.23350000000000001</v>
      </c>
      <c r="AF35" s="185">
        <v>0.24149999999999999</v>
      </c>
    </row>
    <row r="36" spans="1:32" x14ac:dyDescent="0.2">
      <c r="A36" s="107">
        <f t="shared" si="1"/>
        <v>31</v>
      </c>
      <c r="B36" s="185">
        <v>0.104</v>
      </c>
      <c r="C36" s="185">
        <v>0.1055</v>
      </c>
      <c r="D36" s="185">
        <v>0.108</v>
      </c>
      <c r="E36" s="185">
        <v>0.1105</v>
      </c>
      <c r="F36" s="185">
        <v>0.112</v>
      </c>
      <c r="G36" s="185">
        <v>0.11550000000000001</v>
      </c>
      <c r="H36" s="185">
        <v>0.11700000000000001</v>
      </c>
      <c r="I36" s="185">
        <v>0.11849999999999999</v>
      </c>
      <c r="J36" s="185">
        <v>0.12</v>
      </c>
      <c r="K36" s="185">
        <v>0.122</v>
      </c>
      <c r="L36" s="185">
        <v>0.1255</v>
      </c>
      <c r="M36" s="185">
        <v>0.1285</v>
      </c>
      <c r="N36" s="185">
        <v>0.13150000000000001</v>
      </c>
      <c r="O36" s="185">
        <v>0.13500000000000001</v>
      </c>
      <c r="P36" s="185">
        <v>0.13900000000000001</v>
      </c>
      <c r="Q36" s="185">
        <v>0.14249999999999999</v>
      </c>
      <c r="R36" s="185">
        <v>0.14249999999999999</v>
      </c>
      <c r="S36" s="185">
        <v>0.151499999999999</v>
      </c>
      <c r="T36" s="185">
        <v>0.1565</v>
      </c>
      <c r="U36" s="185">
        <v>0.1615</v>
      </c>
      <c r="V36" s="185">
        <v>0.16750000000000001</v>
      </c>
      <c r="W36" s="185">
        <v>0.17449999999999999</v>
      </c>
      <c r="X36" s="185">
        <v>0.182</v>
      </c>
      <c r="Y36" s="185">
        <v>0.19</v>
      </c>
      <c r="Z36" s="185">
        <v>0.19900000000000001</v>
      </c>
      <c r="AA36" s="185">
        <v>0.20849999999999999</v>
      </c>
      <c r="AB36" s="185">
        <v>0.2145</v>
      </c>
      <c r="AC36" s="185">
        <v>0.2215</v>
      </c>
      <c r="AD36" s="185">
        <v>0.22750000000000001</v>
      </c>
      <c r="AE36" s="185">
        <v>0.23400000000000001</v>
      </c>
      <c r="AF36" s="185">
        <v>0.24199999999999999</v>
      </c>
    </row>
    <row r="37" spans="1:32" x14ac:dyDescent="0.2">
      <c r="A37" s="107">
        <f t="shared" si="1"/>
        <v>32</v>
      </c>
      <c r="B37" s="185">
        <v>0.1045</v>
      </c>
      <c r="C37" s="185">
        <v>0.106</v>
      </c>
      <c r="D37" s="185">
        <v>0.1085</v>
      </c>
      <c r="E37" s="185">
        <v>0.111</v>
      </c>
      <c r="F37" s="185">
        <v>0.1125</v>
      </c>
      <c r="G37" s="185">
        <v>0.11600000000000001</v>
      </c>
      <c r="H37" s="185">
        <v>0.11749999999999999</v>
      </c>
      <c r="I37" s="185">
        <v>0.11899999999999999</v>
      </c>
      <c r="J37" s="185">
        <v>0.1205</v>
      </c>
      <c r="K37" s="185">
        <v>0.1225</v>
      </c>
      <c r="L37" s="185">
        <v>0.126</v>
      </c>
      <c r="M37" s="185">
        <v>0.129</v>
      </c>
      <c r="N37" s="185">
        <v>0.13200000000000001</v>
      </c>
      <c r="O37" s="185">
        <v>0.13550000000000001</v>
      </c>
      <c r="P37" s="185">
        <v>0.13950000000000001</v>
      </c>
      <c r="Q37" s="185">
        <v>0.14299999999999999</v>
      </c>
      <c r="R37" s="185">
        <v>0.14299999999999999</v>
      </c>
      <c r="S37" s="185">
        <v>0.151999999999999</v>
      </c>
      <c r="T37" s="185">
        <v>0.157</v>
      </c>
      <c r="U37" s="185">
        <v>0.16200000000000001</v>
      </c>
      <c r="V37" s="185">
        <v>0.16800000000000001</v>
      </c>
      <c r="W37" s="185">
        <v>0.17499999999999999</v>
      </c>
      <c r="X37" s="185">
        <v>0.1825</v>
      </c>
      <c r="Y37" s="185">
        <v>0.1905</v>
      </c>
      <c r="Z37" s="185">
        <v>0.19950000000000001</v>
      </c>
      <c r="AA37" s="185">
        <v>0.20899999999999999</v>
      </c>
      <c r="AB37" s="185">
        <v>0.215</v>
      </c>
      <c r="AC37" s="185">
        <v>0.222</v>
      </c>
      <c r="AD37" s="185">
        <v>0.22800000000000001</v>
      </c>
      <c r="AE37" s="185">
        <v>0.23449999999999999</v>
      </c>
      <c r="AF37" s="185">
        <v>0.24249999999999999</v>
      </c>
    </row>
    <row r="38" spans="1:32" x14ac:dyDescent="0.2">
      <c r="A38" s="107">
        <f t="shared" si="1"/>
        <v>33</v>
      </c>
      <c r="B38" s="185">
        <v>0.105</v>
      </c>
      <c r="C38" s="185">
        <v>0.1065</v>
      </c>
      <c r="D38" s="185">
        <v>0.109</v>
      </c>
      <c r="E38" s="185">
        <v>0.1115</v>
      </c>
      <c r="F38" s="185">
        <v>0.113</v>
      </c>
      <c r="G38" s="185">
        <v>0.11650000000000001</v>
      </c>
      <c r="H38" s="185">
        <v>0.11799999999999999</v>
      </c>
      <c r="I38" s="185">
        <v>0.1195</v>
      </c>
      <c r="J38" s="185">
        <v>0.121</v>
      </c>
      <c r="K38" s="185">
        <v>0.123</v>
      </c>
      <c r="L38" s="185">
        <v>0.1265</v>
      </c>
      <c r="M38" s="185">
        <v>0.1295</v>
      </c>
      <c r="N38" s="185">
        <v>0.13250000000000001</v>
      </c>
      <c r="O38" s="185">
        <v>0.13600000000000001</v>
      </c>
      <c r="P38" s="185">
        <v>0.14000000000000001</v>
      </c>
      <c r="Q38" s="185">
        <v>0.14349999999999999</v>
      </c>
      <c r="R38" s="185">
        <v>0.14349999999999999</v>
      </c>
      <c r="S38" s="185">
        <v>0.152499999999999</v>
      </c>
      <c r="T38" s="185">
        <v>0.1575</v>
      </c>
      <c r="U38" s="185">
        <v>0.16250000000000001</v>
      </c>
      <c r="V38" s="185">
        <v>0.16850000000000001</v>
      </c>
      <c r="W38" s="185">
        <v>0.17549999999999999</v>
      </c>
      <c r="X38" s="185">
        <v>0.183</v>
      </c>
      <c r="Y38" s="185">
        <v>0.191</v>
      </c>
      <c r="Z38" s="185">
        <v>0.2</v>
      </c>
      <c r="AA38" s="185">
        <v>0.20949999999999999</v>
      </c>
      <c r="AB38" s="185">
        <v>0.2155</v>
      </c>
      <c r="AC38" s="185">
        <v>0.2225</v>
      </c>
      <c r="AD38" s="185">
        <v>0.22850000000000001</v>
      </c>
      <c r="AE38" s="185">
        <v>0.23499999999999999</v>
      </c>
      <c r="AF38" s="185">
        <v>0.24299999999999999</v>
      </c>
    </row>
    <row r="39" spans="1:32" x14ac:dyDescent="0.2">
      <c r="A39" s="107">
        <f t="shared" si="1"/>
        <v>34</v>
      </c>
      <c r="B39" s="185">
        <v>0.1055</v>
      </c>
      <c r="C39" s="185">
        <v>0.107</v>
      </c>
      <c r="D39" s="185">
        <v>0.1095</v>
      </c>
      <c r="E39" s="185">
        <v>0.112</v>
      </c>
      <c r="F39" s="185">
        <v>0.1135</v>
      </c>
      <c r="G39" s="185">
        <v>0.11700000000000001</v>
      </c>
      <c r="H39" s="185">
        <v>0.11849999999999999</v>
      </c>
      <c r="I39" s="185">
        <v>0.12</v>
      </c>
      <c r="J39" s="185">
        <v>0.1215</v>
      </c>
      <c r="K39" s="185">
        <v>0.1235</v>
      </c>
      <c r="L39" s="185">
        <v>0.127</v>
      </c>
      <c r="M39" s="185">
        <v>0.13</v>
      </c>
      <c r="N39" s="185">
        <v>0.13300000000000001</v>
      </c>
      <c r="O39" s="185">
        <v>0.13650000000000001</v>
      </c>
      <c r="P39" s="185">
        <v>0.14050000000000001</v>
      </c>
      <c r="Q39" s="185">
        <v>0.14399999999999999</v>
      </c>
      <c r="R39" s="185">
        <v>0.14399999999999999</v>
      </c>
      <c r="S39" s="185">
        <v>0.152999999999999</v>
      </c>
      <c r="T39" s="185">
        <v>0.158</v>
      </c>
      <c r="U39" s="185">
        <v>0.16300000000000001</v>
      </c>
      <c r="V39" s="185">
        <v>0.16900000000000001</v>
      </c>
      <c r="W39" s="185">
        <v>0.17599999999999999</v>
      </c>
      <c r="X39" s="185">
        <v>0.1835</v>
      </c>
      <c r="Y39" s="185">
        <v>0.1915</v>
      </c>
      <c r="Z39" s="185">
        <v>0.20050000000000001</v>
      </c>
      <c r="AA39" s="185">
        <v>0.21</v>
      </c>
      <c r="AB39" s="185">
        <v>0.216</v>
      </c>
      <c r="AC39" s="185">
        <v>0.223</v>
      </c>
      <c r="AD39" s="185">
        <v>0.22900000000000001</v>
      </c>
      <c r="AE39" s="185">
        <v>0.23549999999999999</v>
      </c>
      <c r="AF39" s="185">
        <v>0.24349999999999999</v>
      </c>
    </row>
    <row r="40" spans="1:32" x14ac:dyDescent="0.2">
      <c r="A40" s="107">
        <f t="shared" si="1"/>
        <v>35</v>
      </c>
      <c r="B40" s="185">
        <v>0.106</v>
      </c>
      <c r="C40" s="185">
        <v>0.1075</v>
      </c>
      <c r="D40" s="185">
        <v>0.11</v>
      </c>
      <c r="E40" s="185">
        <v>0.1125</v>
      </c>
      <c r="F40" s="185">
        <v>0.114</v>
      </c>
      <c r="G40" s="185">
        <v>0.11749999999999999</v>
      </c>
      <c r="H40" s="185">
        <v>0.11899999999999999</v>
      </c>
      <c r="I40" s="185">
        <v>0.1205</v>
      </c>
      <c r="J40" s="185">
        <v>0.122</v>
      </c>
      <c r="K40" s="185">
        <v>0.124</v>
      </c>
      <c r="L40" s="185">
        <v>0.1275</v>
      </c>
      <c r="M40" s="185">
        <v>0.1305</v>
      </c>
      <c r="N40" s="185">
        <v>0.13350000000000001</v>
      </c>
      <c r="O40" s="185">
        <v>0.13700000000000001</v>
      </c>
      <c r="P40" s="185">
        <v>0.14099999999999999</v>
      </c>
      <c r="Q40" s="185">
        <v>0.14449999999999999</v>
      </c>
      <c r="R40" s="185">
        <v>0.14449999999999999</v>
      </c>
      <c r="S40" s="185">
        <v>0.153499999999999</v>
      </c>
      <c r="T40" s="185">
        <v>0.1585</v>
      </c>
      <c r="U40" s="185">
        <v>0.16350000000000001</v>
      </c>
      <c r="V40" s="185">
        <v>0.16950000000000001</v>
      </c>
      <c r="W40" s="185">
        <v>0.17649999999999999</v>
      </c>
      <c r="X40" s="185">
        <v>0.184</v>
      </c>
      <c r="Y40" s="185">
        <v>0.192</v>
      </c>
      <c r="Z40" s="185">
        <v>0.20100000000000001</v>
      </c>
      <c r="AA40" s="185">
        <v>0.21049999999999999</v>
      </c>
      <c r="AB40" s="185">
        <v>0.2165</v>
      </c>
      <c r="AC40" s="185">
        <v>0.2235</v>
      </c>
      <c r="AD40" s="185">
        <v>0.22950000000000001</v>
      </c>
      <c r="AE40" s="185">
        <v>0.23599999999999999</v>
      </c>
      <c r="AF40" s="185">
        <v>0.24399999999999999</v>
      </c>
    </row>
    <row r="41" spans="1:32" x14ac:dyDescent="0.2">
      <c r="A41" s="107">
        <f t="shared" si="1"/>
        <v>36</v>
      </c>
      <c r="B41" s="185">
        <v>0.1065</v>
      </c>
      <c r="C41" s="185">
        <v>0.108</v>
      </c>
      <c r="D41" s="185">
        <v>0.1105</v>
      </c>
      <c r="E41" s="185">
        <v>0.113</v>
      </c>
      <c r="F41" s="185">
        <v>0.1145</v>
      </c>
      <c r="G41" s="185">
        <v>0.11799999999999999</v>
      </c>
      <c r="H41" s="185">
        <v>0.1195</v>
      </c>
      <c r="I41" s="185">
        <v>0.121</v>
      </c>
      <c r="J41" s="185">
        <v>0.1225</v>
      </c>
      <c r="K41" s="185">
        <v>0.1245</v>
      </c>
      <c r="L41" s="185">
        <v>0.128</v>
      </c>
      <c r="M41" s="185">
        <v>0.13100000000000001</v>
      </c>
      <c r="N41" s="185">
        <v>0.13400000000000001</v>
      </c>
      <c r="O41" s="185">
        <v>0.13750000000000001</v>
      </c>
      <c r="P41" s="185">
        <v>0.14149999999999999</v>
      </c>
      <c r="Q41" s="185">
        <v>0.14499999999999999</v>
      </c>
      <c r="R41" s="185">
        <v>0.14499999999999999</v>
      </c>
      <c r="S41" s="185">
        <v>0.153999999999999</v>
      </c>
      <c r="T41" s="185">
        <v>0.159</v>
      </c>
      <c r="U41" s="185">
        <v>0.16400000000000001</v>
      </c>
      <c r="V41" s="185">
        <v>0.17</v>
      </c>
      <c r="W41" s="185">
        <v>0.17699999999999999</v>
      </c>
      <c r="X41" s="185">
        <v>0.1845</v>
      </c>
      <c r="Y41" s="185">
        <v>0.1925</v>
      </c>
      <c r="Z41" s="185">
        <v>0.20150000000000001</v>
      </c>
      <c r="AA41" s="185">
        <v>0.21099999999999999</v>
      </c>
      <c r="AB41" s="185">
        <v>0.217</v>
      </c>
      <c r="AC41" s="185">
        <v>0.224</v>
      </c>
      <c r="AD41" s="185">
        <v>0.23</v>
      </c>
      <c r="AE41" s="185">
        <v>0.23649999999999999</v>
      </c>
      <c r="AF41" s="185">
        <v>0.2445</v>
      </c>
    </row>
    <row r="42" spans="1:32" x14ac:dyDescent="0.2">
      <c r="A42" s="107">
        <f t="shared" si="1"/>
        <v>37</v>
      </c>
      <c r="B42" s="185">
        <v>0.107</v>
      </c>
      <c r="C42" s="185">
        <v>0.1085</v>
      </c>
      <c r="D42" s="185">
        <v>0.111</v>
      </c>
      <c r="E42" s="185">
        <v>0.1135</v>
      </c>
      <c r="F42" s="185">
        <v>0.115</v>
      </c>
      <c r="G42" s="185">
        <v>0.11849999999999999</v>
      </c>
      <c r="H42" s="185">
        <v>0.12</v>
      </c>
      <c r="I42" s="185">
        <v>0.1215</v>
      </c>
      <c r="J42" s="185">
        <v>0.123</v>
      </c>
      <c r="K42" s="185">
        <v>0.125</v>
      </c>
      <c r="L42" s="185">
        <v>0.1285</v>
      </c>
      <c r="M42" s="185">
        <v>0.13150000000000001</v>
      </c>
      <c r="N42" s="185">
        <v>0.13450000000000001</v>
      </c>
      <c r="O42" s="185">
        <v>0.13800000000000001</v>
      </c>
      <c r="P42" s="185">
        <v>0.14199999999999999</v>
      </c>
      <c r="Q42" s="185">
        <v>0.14549999999999999</v>
      </c>
      <c r="R42" s="185">
        <v>0.14549999999999999</v>
      </c>
      <c r="S42" s="185">
        <v>0.154499999999999</v>
      </c>
      <c r="T42" s="185">
        <v>0.1595</v>
      </c>
      <c r="U42" s="185">
        <v>0.16450000000000001</v>
      </c>
      <c r="V42" s="185">
        <v>0.17050000000000001</v>
      </c>
      <c r="W42" s="185">
        <v>0.17749999999999999</v>
      </c>
      <c r="X42" s="185">
        <v>0.185</v>
      </c>
      <c r="Y42" s="185">
        <v>0.193</v>
      </c>
      <c r="Z42" s="185">
        <v>0.20200000000000001</v>
      </c>
      <c r="AA42" s="185">
        <v>0.21149999999999999</v>
      </c>
      <c r="AB42" s="185">
        <v>0.2175</v>
      </c>
      <c r="AC42" s="185">
        <v>0.22450000000000001</v>
      </c>
      <c r="AD42" s="185">
        <v>0.23050000000000001</v>
      </c>
      <c r="AE42" s="185">
        <v>0.23699999999999999</v>
      </c>
      <c r="AF42" s="185">
        <v>0.245</v>
      </c>
    </row>
    <row r="43" spans="1:32" x14ac:dyDescent="0.2">
      <c r="A43" s="107">
        <f t="shared" si="1"/>
        <v>38</v>
      </c>
      <c r="B43" s="185">
        <v>0.1075</v>
      </c>
      <c r="C43" s="185">
        <v>0.109</v>
      </c>
      <c r="D43" s="185">
        <v>0.1115</v>
      </c>
      <c r="E43" s="185">
        <v>0.114</v>
      </c>
      <c r="F43" s="185">
        <v>0.11550000000000001</v>
      </c>
      <c r="G43" s="185">
        <v>0.11899999999999999</v>
      </c>
      <c r="H43" s="185">
        <v>0.1205</v>
      </c>
      <c r="I43" s="185">
        <v>0.122</v>
      </c>
      <c r="J43" s="185">
        <v>0.1235</v>
      </c>
      <c r="K43" s="185">
        <v>0.1255</v>
      </c>
      <c r="L43" s="185">
        <v>0.129</v>
      </c>
      <c r="M43" s="185">
        <v>0.13200000000000001</v>
      </c>
      <c r="N43" s="185">
        <v>0.13500000000000001</v>
      </c>
      <c r="O43" s="185">
        <v>0.13850000000000001</v>
      </c>
      <c r="P43" s="185">
        <v>0.14249999999999999</v>
      </c>
      <c r="Q43" s="185">
        <v>0.14599999999999999</v>
      </c>
      <c r="R43" s="185">
        <v>0.14599999999999999</v>
      </c>
      <c r="S43" s="185">
        <v>0.154999999999999</v>
      </c>
      <c r="T43" s="185">
        <v>0.16</v>
      </c>
      <c r="U43" s="185">
        <v>0.16500000000000001</v>
      </c>
      <c r="V43" s="185">
        <v>0.17100000000000001</v>
      </c>
      <c r="W43" s="185">
        <v>0.17799999999999999</v>
      </c>
      <c r="X43" s="185">
        <v>0.1855</v>
      </c>
      <c r="Y43" s="185">
        <v>0.19350000000000001</v>
      </c>
      <c r="Z43" s="185">
        <v>0.20250000000000001</v>
      </c>
      <c r="AA43" s="185">
        <v>0.21199999999999999</v>
      </c>
      <c r="AB43" s="185">
        <v>0.218</v>
      </c>
      <c r="AC43" s="185">
        <v>0.22500000000000001</v>
      </c>
      <c r="AD43" s="185">
        <v>0.23100000000000001</v>
      </c>
      <c r="AE43" s="185">
        <v>0.23749999999999999</v>
      </c>
      <c r="AF43" s="185">
        <v>0.2455</v>
      </c>
    </row>
    <row r="44" spans="1:32" x14ac:dyDescent="0.2">
      <c r="A44" s="107">
        <f t="shared" si="1"/>
        <v>39</v>
      </c>
      <c r="B44" s="185">
        <v>0.108</v>
      </c>
      <c r="C44" s="185">
        <v>0.1095</v>
      </c>
      <c r="D44" s="185">
        <v>0.112</v>
      </c>
      <c r="E44" s="185">
        <v>0.1145</v>
      </c>
      <c r="F44" s="185">
        <v>0.11600000000000001</v>
      </c>
      <c r="G44" s="185">
        <v>0.1195</v>
      </c>
      <c r="H44" s="185">
        <v>0.121</v>
      </c>
      <c r="I44" s="185">
        <v>0.1225</v>
      </c>
      <c r="J44" s="185">
        <v>0.124</v>
      </c>
      <c r="K44" s="185">
        <v>0.126</v>
      </c>
      <c r="L44" s="185">
        <v>0.1295</v>
      </c>
      <c r="M44" s="185">
        <v>0.13250000000000001</v>
      </c>
      <c r="N44" s="185">
        <v>0.13550000000000001</v>
      </c>
      <c r="O44" s="185">
        <v>0.13900000000000001</v>
      </c>
      <c r="P44" s="185">
        <v>0.14299999999999999</v>
      </c>
      <c r="Q44" s="185">
        <v>0.14649999999999999</v>
      </c>
      <c r="R44" s="185">
        <v>0.14649999999999999</v>
      </c>
      <c r="S44" s="185">
        <v>0.155499999999999</v>
      </c>
      <c r="T44" s="185">
        <v>0.1605</v>
      </c>
      <c r="U44" s="185">
        <v>0.16550000000000001</v>
      </c>
      <c r="V44" s="185">
        <v>0.17150000000000001</v>
      </c>
      <c r="W44" s="185">
        <v>0.17849999999999999</v>
      </c>
      <c r="X44" s="185">
        <v>0.186</v>
      </c>
      <c r="Y44" s="185">
        <v>0.19400000000000001</v>
      </c>
      <c r="Z44" s="185">
        <v>0.20300000000000001</v>
      </c>
      <c r="AA44" s="185">
        <v>0.21249999999999999</v>
      </c>
      <c r="AB44" s="185">
        <v>0.2185</v>
      </c>
      <c r="AC44" s="185">
        <v>0.22550000000000001</v>
      </c>
      <c r="AD44" s="185">
        <v>0.23150000000000001</v>
      </c>
      <c r="AE44" s="185">
        <v>0.23799999999999999</v>
      </c>
      <c r="AF44" s="185">
        <v>0.246</v>
      </c>
    </row>
    <row r="45" spans="1:32" x14ac:dyDescent="0.2">
      <c r="A45" s="107">
        <f t="shared" si="1"/>
        <v>40</v>
      </c>
      <c r="B45" s="185">
        <v>0.1085</v>
      </c>
      <c r="C45" s="185">
        <v>0.11</v>
      </c>
      <c r="D45" s="185">
        <v>0.1125</v>
      </c>
      <c r="E45" s="185">
        <v>0.115</v>
      </c>
      <c r="F45" s="185">
        <v>0.11650000000000001</v>
      </c>
      <c r="G45" s="185">
        <v>0.12</v>
      </c>
      <c r="H45" s="185">
        <v>0.1215</v>
      </c>
      <c r="I45" s="185">
        <v>0.123</v>
      </c>
      <c r="J45" s="185">
        <v>0.1245</v>
      </c>
      <c r="K45" s="185">
        <v>0.1265</v>
      </c>
      <c r="L45" s="185">
        <v>0.13</v>
      </c>
      <c r="M45" s="185">
        <v>0.13300000000000001</v>
      </c>
      <c r="N45" s="185">
        <v>0.13600000000000001</v>
      </c>
      <c r="O45" s="185">
        <v>0.13950000000000001</v>
      </c>
      <c r="P45" s="185">
        <v>0.14349999999999999</v>
      </c>
      <c r="Q45" s="185">
        <v>0.14699999999999999</v>
      </c>
      <c r="R45" s="185">
        <v>0.14699999999999999</v>
      </c>
      <c r="S45" s="185">
        <v>0.155999999999999</v>
      </c>
      <c r="T45" s="185">
        <v>0.161</v>
      </c>
      <c r="U45" s="185">
        <v>0.16600000000000001</v>
      </c>
      <c r="V45" s="185">
        <v>0.17199999999999999</v>
      </c>
      <c r="W45" s="185">
        <v>0.17899999999999999</v>
      </c>
      <c r="X45" s="185">
        <v>0.1865</v>
      </c>
      <c r="Y45" s="185">
        <v>0.19450000000000001</v>
      </c>
      <c r="Z45" s="185">
        <v>0.20349999999999999</v>
      </c>
      <c r="AA45" s="185">
        <v>0.21299999999999999</v>
      </c>
      <c r="AB45" s="185">
        <v>0.219</v>
      </c>
      <c r="AC45" s="185">
        <v>0.22600000000000001</v>
      </c>
      <c r="AD45" s="185">
        <v>0.23200000000000001</v>
      </c>
      <c r="AE45" s="185">
        <v>0.23849999999999999</v>
      </c>
      <c r="AF45" s="185">
        <v>0.2465</v>
      </c>
    </row>
    <row r="46" spans="1:32" x14ac:dyDescent="0.2">
      <c r="A46" s="107">
        <f t="shared" si="1"/>
        <v>41</v>
      </c>
      <c r="B46" s="185">
        <v>0.109</v>
      </c>
      <c r="C46" s="185">
        <v>0.1105</v>
      </c>
      <c r="D46" s="185">
        <v>0.113</v>
      </c>
      <c r="E46" s="185">
        <v>0.11550000000000001</v>
      </c>
      <c r="F46" s="185">
        <v>0.11700000000000001</v>
      </c>
      <c r="G46" s="185">
        <v>0.1205</v>
      </c>
      <c r="H46" s="185">
        <v>0.122</v>
      </c>
      <c r="I46" s="185">
        <v>0.1235</v>
      </c>
      <c r="J46" s="185">
        <v>0.125</v>
      </c>
      <c r="K46" s="185">
        <v>0.127</v>
      </c>
      <c r="L46" s="185">
        <v>0.1305</v>
      </c>
      <c r="M46" s="185">
        <v>0.13350000000000001</v>
      </c>
      <c r="N46" s="185">
        <v>0.13650000000000001</v>
      </c>
      <c r="O46" s="185">
        <v>0.14000000000000001</v>
      </c>
      <c r="P46" s="185">
        <v>0.14399999999999999</v>
      </c>
      <c r="Q46" s="185">
        <v>0.14749999999999999</v>
      </c>
      <c r="R46" s="185">
        <v>0.14749999999999999</v>
      </c>
      <c r="S46" s="185">
        <v>0.156499999999999</v>
      </c>
      <c r="T46" s="185">
        <v>0.1615</v>
      </c>
      <c r="U46" s="185">
        <v>0.16650000000000001</v>
      </c>
      <c r="V46" s="185">
        <v>0.17249999999999999</v>
      </c>
      <c r="W46" s="185">
        <v>0.17949999999999999</v>
      </c>
      <c r="X46" s="185">
        <v>0.187</v>
      </c>
      <c r="Y46" s="185">
        <v>0.19500000000000001</v>
      </c>
      <c r="Z46" s="185">
        <v>0.20399999999999999</v>
      </c>
      <c r="AA46" s="185">
        <v>0.2135</v>
      </c>
      <c r="AB46" s="185">
        <v>0.2195</v>
      </c>
      <c r="AC46" s="185">
        <v>0.22650000000000001</v>
      </c>
      <c r="AD46" s="185">
        <v>0.23250000000000001</v>
      </c>
      <c r="AE46" s="185">
        <v>0.23899999999999999</v>
      </c>
      <c r="AF46" s="185">
        <v>0.247</v>
      </c>
    </row>
    <row r="47" spans="1:32" x14ac:dyDescent="0.2">
      <c r="A47" s="107">
        <f t="shared" si="1"/>
        <v>42</v>
      </c>
      <c r="B47" s="185">
        <v>0.1095</v>
      </c>
      <c r="C47" s="185">
        <v>0.111</v>
      </c>
      <c r="D47" s="185">
        <v>0.1135</v>
      </c>
      <c r="E47" s="185">
        <v>0.11600000000000001</v>
      </c>
      <c r="F47" s="185">
        <v>0.11749999999999999</v>
      </c>
      <c r="G47" s="185">
        <v>0.121</v>
      </c>
      <c r="H47" s="185">
        <v>0.1225</v>
      </c>
      <c r="I47" s="185">
        <v>0.124</v>
      </c>
      <c r="J47" s="185">
        <v>0.1255</v>
      </c>
      <c r="K47" s="185">
        <v>0.1275</v>
      </c>
      <c r="L47" s="185">
        <v>0.13100000000000001</v>
      </c>
      <c r="M47" s="185">
        <v>0.13400000000000001</v>
      </c>
      <c r="N47" s="185">
        <v>0.13700000000000001</v>
      </c>
      <c r="O47" s="185">
        <v>0.14050000000000001</v>
      </c>
      <c r="P47" s="185">
        <v>0.14449999999999999</v>
      </c>
      <c r="Q47" s="185">
        <v>0.14799999999999999</v>
      </c>
      <c r="R47" s="185">
        <v>0.14799999999999999</v>
      </c>
      <c r="S47" s="185">
        <v>0.156999999999999</v>
      </c>
      <c r="T47" s="185">
        <v>0.16200000000000001</v>
      </c>
      <c r="U47" s="185">
        <v>0.16700000000000001</v>
      </c>
      <c r="V47" s="185">
        <v>0.17299999999999999</v>
      </c>
      <c r="W47" s="185">
        <v>0.18</v>
      </c>
      <c r="X47" s="185">
        <v>0.1875</v>
      </c>
      <c r="Y47" s="185">
        <v>0.19550000000000001</v>
      </c>
      <c r="Z47" s="185">
        <v>0.20449999999999999</v>
      </c>
      <c r="AA47" s="185">
        <v>0.214</v>
      </c>
      <c r="AB47" s="185">
        <v>0.22</v>
      </c>
      <c r="AC47" s="185">
        <v>0.22700000000000001</v>
      </c>
      <c r="AD47" s="185">
        <v>0.23300000000000001</v>
      </c>
      <c r="AE47" s="185">
        <v>0.23949999999999999</v>
      </c>
      <c r="AF47" s="185">
        <v>0.2475</v>
      </c>
    </row>
    <row r="48" spans="1:32" x14ac:dyDescent="0.2">
      <c r="A48" s="107">
        <f t="shared" si="1"/>
        <v>43</v>
      </c>
      <c r="B48" s="185">
        <v>0.11</v>
      </c>
      <c r="C48" s="185">
        <v>0.1115</v>
      </c>
      <c r="D48" s="185">
        <v>0.114</v>
      </c>
      <c r="E48" s="185">
        <v>0.11650000000000001</v>
      </c>
      <c r="F48" s="185">
        <v>0.11799999999999999</v>
      </c>
      <c r="G48" s="185">
        <v>0.1215</v>
      </c>
      <c r="H48" s="185">
        <v>0.123</v>
      </c>
      <c r="I48" s="185">
        <v>0.1245</v>
      </c>
      <c r="J48" s="185">
        <v>0.126</v>
      </c>
      <c r="K48" s="185">
        <v>0.128</v>
      </c>
      <c r="L48" s="185">
        <v>0.13150000000000001</v>
      </c>
      <c r="M48" s="185">
        <v>0.13450000000000001</v>
      </c>
      <c r="N48" s="185">
        <v>0.13750000000000001</v>
      </c>
      <c r="O48" s="185">
        <v>0.14099999999999999</v>
      </c>
      <c r="P48" s="185">
        <v>0.14499999999999999</v>
      </c>
      <c r="Q48" s="185">
        <v>0.14849999999999999</v>
      </c>
      <c r="R48" s="185">
        <v>0.14849999999999999</v>
      </c>
      <c r="S48" s="185">
        <v>0.157499999999999</v>
      </c>
      <c r="T48" s="185">
        <v>0.16250000000000001</v>
      </c>
      <c r="U48" s="185">
        <v>0.16750000000000001</v>
      </c>
      <c r="V48" s="185">
        <v>0.17349999999999999</v>
      </c>
      <c r="W48" s="185">
        <v>0.18049999999999999</v>
      </c>
      <c r="X48" s="185">
        <v>0.188</v>
      </c>
      <c r="Y48" s="185">
        <v>0.19600000000000001</v>
      </c>
      <c r="Z48" s="185">
        <v>0.20499999999999999</v>
      </c>
      <c r="AA48" s="185">
        <v>0.2145</v>
      </c>
      <c r="AB48" s="185">
        <v>0.2205</v>
      </c>
      <c r="AC48" s="185">
        <v>0.22750000000000001</v>
      </c>
      <c r="AD48" s="185">
        <v>0.23350000000000001</v>
      </c>
      <c r="AE48" s="185">
        <v>0.24</v>
      </c>
      <c r="AF48" s="185">
        <v>0.248</v>
      </c>
    </row>
    <row r="49" spans="1:32" x14ac:dyDescent="0.2">
      <c r="A49" s="107">
        <f t="shared" si="1"/>
        <v>44</v>
      </c>
      <c r="B49" s="185">
        <v>0.1105</v>
      </c>
      <c r="C49" s="185">
        <v>0.112</v>
      </c>
      <c r="D49" s="185">
        <v>0.1145</v>
      </c>
      <c r="E49" s="185">
        <v>0.11700000000000001</v>
      </c>
      <c r="F49" s="185">
        <v>0.11849999999999999</v>
      </c>
      <c r="G49" s="185">
        <v>0.122</v>
      </c>
      <c r="H49" s="185">
        <v>0.1235</v>
      </c>
      <c r="I49" s="185">
        <v>0.125</v>
      </c>
      <c r="J49" s="185">
        <v>0.1265</v>
      </c>
      <c r="K49" s="185">
        <v>0.1285</v>
      </c>
      <c r="L49" s="185">
        <v>0.13200000000000001</v>
      </c>
      <c r="M49" s="185">
        <v>0.13500000000000001</v>
      </c>
      <c r="N49" s="185">
        <v>0.13800000000000001</v>
      </c>
      <c r="O49" s="185">
        <v>0.14149999999999999</v>
      </c>
      <c r="P49" s="185">
        <v>0.14549999999999999</v>
      </c>
      <c r="Q49" s="185">
        <v>0.14899999999999999</v>
      </c>
      <c r="R49" s="185">
        <v>0.14899999999999999</v>
      </c>
      <c r="S49" s="185">
        <v>0.157999999999999</v>
      </c>
      <c r="T49" s="185">
        <v>0.16300000000000001</v>
      </c>
      <c r="U49" s="185">
        <v>0.16800000000000001</v>
      </c>
      <c r="V49" s="185">
        <v>0.17399999999999999</v>
      </c>
      <c r="W49" s="185">
        <v>0.18099999999999999</v>
      </c>
      <c r="X49" s="185">
        <v>0.1885</v>
      </c>
      <c r="Y49" s="185">
        <v>0.19650000000000001</v>
      </c>
      <c r="Z49" s="185">
        <v>0.20549999999999999</v>
      </c>
      <c r="AA49" s="185">
        <v>0.215</v>
      </c>
      <c r="AB49" s="185">
        <v>0.221</v>
      </c>
      <c r="AC49" s="185">
        <v>0.22800000000000001</v>
      </c>
      <c r="AD49" s="185">
        <v>0.23400000000000001</v>
      </c>
      <c r="AE49" s="185">
        <v>0.24049999999999999</v>
      </c>
      <c r="AF49" s="185">
        <v>0.2485</v>
      </c>
    </row>
    <row r="50" spans="1:32" x14ac:dyDescent="0.2">
      <c r="A50" s="107">
        <f t="shared" si="1"/>
        <v>45</v>
      </c>
      <c r="B50" s="185">
        <v>0.111</v>
      </c>
      <c r="C50" s="185">
        <v>0.1125</v>
      </c>
      <c r="D50" s="185">
        <v>0.115</v>
      </c>
      <c r="E50" s="185">
        <v>0.11749999999999999</v>
      </c>
      <c r="F50" s="185">
        <v>0.11899999999999999</v>
      </c>
      <c r="G50" s="185">
        <v>0.1225</v>
      </c>
      <c r="H50" s="185">
        <v>0.124</v>
      </c>
      <c r="I50" s="185">
        <v>0.1255</v>
      </c>
      <c r="J50" s="185">
        <v>0.127</v>
      </c>
      <c r="K50" s="185">
        <v>0.129</v>
      </c>
      <c r="L50" s="185">
        <v>0.13250000000000001</v>
      </c>
      <c r="M50" s="185">
        <v>0.13550000000000001</v>
      </c>
      <c r="N50" s="185">
        <v>0.13850000000000001</v>
      </c>
      <c r="O50" s="185">
        <v>0.14199999999999999</v>
      </c>
      <c r="P50" s="185">
        <v>0.14599999999999999</v>
      </c>
      <c r="Q50" s="185">
        <v>0.14949999999999999</v>
      </c>
      <c r="R50" s="185">
        <v>0.14949999999999999</v>
      </c>
      <c r="S50" s="185">
        <v>0.158499999999999</v>
      </c>
      <c r="T50" s="185">
        <v>0.16350000000000001</v>
      </c>
      <c r="U50" s="185">
        <v>0.16850000000000001</v>
      </c>
      <c r="V50" s="185">
        <v>0.17449999999999999</v>
      </c>
      <c r="W50" s="185">
        <v>0.18149999999999999</v>
      </c>
      <c r="X50" s="185">
        <v>0.189</v>
      </c>
      <c r="Y50" s="185">
        <v>0.19700000000000001</v>
      </c>
      <c r="Z50" s="185">
        <v>0.20599999999999999</v>
      </c>
      <c r="AA50" s="185">
        <v>0.2155</v>
      </c>
      <c r="AB50" s="185">
        <v>0.2215</v>
      </c>
      <c r="AC50" s="185">
        <v>0.22850000000000001</v>
      </c>
      <c r="AD50" s="185">
        <v>0.23449999999999999</v>
      </c>
      <c r="AE50" s="185">
        <v>0.24099999999999999</v>
      </c>
      <c r="AF50" s="185">
        <v>0.249</v>
      </c>
    </row>
    <row r="51" spans="1:32" x14ac:dyDescent="0.2">
      <c r="B51" s="186"/>
      <c r="C51" s="187"/>
      <c r="D51" s="186"/>
      <c r="E51" s="186"/>
      <c r="F51" s="188"/>
      <c r="G51" s="189"/>
      <c r="H51" s="187"/>
      <c r="I51" s="187"/>
      <c r="J51" s="187"/>
      <c r="K51" s="187"/>
      <c r="L51" s="187"/>
      <c r="M51" s="187"/>
      <c r="N51" s="187"/>
      <c r="O51" s="187"/>
      <c r="P51" s="187"/>
      <c r="Q51" s="187"/>
      <c r="R51" s="187"/>
      <c r="S51" s="190"/>
      <c r="T51" s="187"/>
      <c r="U51" s="187"/>
      <c r="V51" s="187"/>
      <c r="W51" s="187"/>
      <c r="X51" s="187"/>
      <c r="Y51" s="187"/>
      <c r="Z51" s="187"/>
      <c r="AA51" s="187"/>
      <c r="AB51" s="187"/>
      <c r="AC51" s="187"/>
      <c r="AD51" s="187"/>
      <c r="AE51" s="187"/>
      <c r="AF51" s="187"/>
    </row>
    <row r="52" spans="1:32" x14ac:dyDescent="0.2">
      <c r="B52" s="186"/>
      <c r="C52" s="187"/>
      <c r="D52" s="191"/>
      <c r="E52" s="191"/>
      <c r="F52" s="192" t="s">
        <v>127</v>
      </c>
      <c r="G52" s="193">
        <v>50000</v>
      </c>
      <c r="H52" s="187"/>
      <c r="I52" s="187"/>
      <c r="J52" s="187"/>
      <c r="K52" s="187"/>
      <c r="L52" s="187"/>
      <c r="M52" s="187"/>
      <c r="N52" s="187"/>
      <c r="O52" s="187"/>
      <c r="P52" s="187"/>
      <c r="Q52" s="187"/>
      <c r="R52" s="187"/>
      <c r="S52" s="190"/>
      <c r="T52" s="187"/>
      <c r="U52" s="187"/>
      <c r="V52" s="187"/>
      <c r="W52" s="187"/>
      <c r="X52" s="187"/>
      <c r="Y52" s="187"/>
      <c r="Z52" s="187"/>
      <c r="AA52" s="187"/>
      <c r="AB52" s="187"/>
      <c r="AC52" s="187"/>
      <c r="AD52" s="187"/>
      <c r="AE52" s="187"/>
      <c r="AF52" s="187"/>
    </row>
    <row r="53" spans="1:32" x14ac:dyDescent="0.2">
      <c r="B53" s="186"/>
      <c r="C53" s="186"/>
      <c r="D53" s="186"/>
      <c r="E53" s="186"/>
      <c r="F53" s="186"/>
      <c r="G53" s="186"/>
      <c r="H53" s="186"/>
      <c r="I53" s="186"/>
      <c r="J53" s="186"/>
      <c r="K53" s="186"/>
      <c r="L53" s="186"/>
      <c r="M53" s="186"/>
      <c r="N53" s="186"/>
      <c r="O53" s="186"/>
      <c r="P53" s="186"/>
      <c r="Q53" s="186"/>
      <c r="R53" s="186"/>
      <c r="S53" s="194" t="s">
        <v>128</v>
      </c>
      <c r="T53" s="195"/>
      <c r="U53" s="195"/>
      <c r="V53" s="195"/>
      <c r="W53" s="186"/>
      <c r="X53" s="186"/>
      <c r="Y53" s="186"/>
      <c r="Z53" s="186"/>
      <c r="AA53" s="186"/>
      <c r="AB53" s="186"/>
      <c r="AC53" s="186"/>
      <c r="AD53" s="186"/>
      <c r="AE53" s="186"/>
      <c r="AF53" s="186"/>
    </row>
    <row r="54" spans="1:32" x14ac:dyDescent="0.2">
      <c r="B54" s="192"/>
      <c r="C54" s="192" t="s">
        <v>122</v>
      </c>
      <c r="D54" s="196">
        <f>'Single Life Calculator'!$E$5</f>
        <v>55</v>
      </c>
      <c r="E54" s="191"/>
      <c r="F54" s="192" t="s">
        <v>123</v>
      </c>
      <c r="G54" s="193">
        <f>IF('Single Life Calculator'!$E$7&gt;49999,'Single Life Calculator'!$E$7,0)</f>
        <v>100000</v>
      </c>
      <c r="H54" s="191"/>
      <c r="I54" s="192" t="s">
        <v>124</v>
      </c>
      <c r="J54" s="196">
        <f>'Single Life Calculator'!$E$8</f>
        <v>10</v>
      </c>
      <c r="K54" s="191"/>
      <c r="L54" s="192" t="s">
        <v>111</v>
      </c>
      <c r="M54" s="197">
        <f>HLOOKUP($D$54,$B$4:$AF$50,($J$54+2),FALSE)</f>
        <v>0.105</v>
      </c>
      <c r="N54" s="186"/>
      <c r="O54" s="191"/>
      <c r="P54" s="191"/>
      <c r="Q54" s="192" t="s">
        <v>125</v>
      </c>
      <c r="R54" s="193">
        <f>G54*M54</f>
        <v>10500</v>
      </c>
      <c r="S54" s="193">
        <f>IF($R$54=0,"N/A",R54)</f>
        <v>10500</v>
      </c>
      <c r="T54" s="186"/>
      <c r="U54" s="186"/>
      <c r="V54" s="186"/>
      <c r="W54" s="186"/>
      <c r="X54" s="186"/>
      <c r="Y54" s="186"/>
      <c r="Z54" s="186"/>
      <c r="AA54" s="186"/>
      <c r="AB54" s="186"/>
      <c r="AC54" s="186"/>
      <c r="AD54" s="186"/>
      <c r="AE54" s="186"/>
      <c r="AF54" s="186"/>
    </row>
    <row r="55" spans="1:32" x14ac:dyDescent="0.2">
      <c r="B55" s="186"/>
      <c r="C55" s="186"/>
      <c r="D55" s="186"/>
      <c r="E55" s="186"/>
      <c r="F55" s="186"/>
      <c r="G55" s="186"/>
      <c r="H55" s="186"/>
      <c r="I55" s="186"/>
      <c r="J55" s="186"/>
      <c r="K55" s="186"/>
      <c r="L55" s="186"/>
      <c r="M55" s="186"/>
      <c r="N55" s="186"/>
      <c r="O55" s="186"/>
      <c r="P55" s="186"/>
      <c r="Q55" s="186"/>
      <c r="R55" s="186"/>
      <c r="S55" s="198"/>
      <c r="T55" s="186"/>
      <c r="U55" s="186"/>
      <c r="V55" s="186"/>
      <c r="W55" s="186"/>
      <c r="X55" s="186"/>
      <c r="Y55" s="186"/>
      <c r="Z55" s="186"/>
      <c r="AA55" s="186"/>
      <c r="AB55" s="186"/>
      <c r="AC55" s="186"/>
      <c r="AD55" s="186"/>
      <c r="AE55" s="186"/>
      <c r="AF55" s="186"/>
    </row>
    <row r="56" spans="1:32" x14ac:dyDescent="0.2">
      <c r="A56" s="104" t="s">
        <v>292</v>
      </c>
    </row>
    <row r="57" spans="1:32" x14ac:dyDescent="0.2">
      <c r="B57" s="460" t="s">
        <v>120</v>
      </c>
      <c r="C57" s="460"/>
      <c r="D57" s="460"/>
      <c r="E57" s="460"/>
      <c r="F57" s="460"/>
      <c r="G57" s="460"/>
      <c r="H57" s="460"/>
      <c r="I57" s="460"/>
      <c r="J57" s="460"/>
      <c r="K57" s="460"/>
      <c r="L57" s="460"/>
      <c r="M57" s="460"/>
      <c r="N57" s="460"/>
      <c r="O57" s="460"/>
      <c r="P57" s="460"/>
      <c r="Q57" s="460"/>
      <c r="R57" s="460"/>
      <c r="S57" s="460"/>
      <c r="T57" s="460"/>
      <c r="U57" s="460"/>
      <c r="V57" s="460"/>
      <c r="W57" s="460"/>
      <c r="X57" s="460"/>
      <c r="Y57" s="460"/>
      <c r="Z57" s="460"/>
      <c r="AA57" s="460"/>
      <c r="AB57" s="460"/>
      <c r="AC57" s="460"/>
      <c r="AD57" s="460"/>
      <c r="AE57" s="460"/>
      <c r="AF57" s="460"/>
    </row>
    <row r="58" spans="1:32" s="106" customFormat="1" x14ac:dyDescent="0.2">
      <c r="A58" s="105" t="s">
        <v>119</v>
      </c>
      <c r="B58" s="107">
        <v>50</v>
      </c>
      <c r="C58" s="107">
        <f>B58+1</f>
        <v>51</v>
      </c>
      <c r="D58" s="107">
        <f t="shared" ref="D58:AF58" si="2">C58+1</f>
        <v>52</v>
      </c>
      <c r="E58" s="107">
        <f t="shared" si="2"/>
        <v>53</v>
      </c>
      <c r="F58" s="107">
        <f t="shared" si="2"/>
        <v>54</v>
      </c>
      <c r="G58" s="107">
        <f t="shared" si="2"/>
        <v>55</v>
      </c>
      <c r="H58" s="107">
        <f t="shared" si="2"/>
        <v>56</v>
      </c>
      <c r="I58" s="107">
        <f t="shared" si="2"/>
        <v>57</v>
      </c>
      <c r="J58" s="107">
        <f t="shared" si="2"/>
        <v>58</v>
      </c>
      <c r="K58" s="107">
        <f t="shared" si="2"/>
        <v>59</v>
      </c>
      <c r="L58" s="107">
        <f t="shared" si="2"/>
        <v>60</v>
      </c>
      <c r="M58" s="107">
        <f t="shared" si="2"/>
        <v>61</v>
      </c>
      <c r="N58" s="107">
        <f t="shared" si="2"/>
        <v>62</v>
      </c>
      <c r="O58" s="107">
        <f t="shared" si="2"/>
        <v>63</v>
      </c>
      <c r="P58" s="107">
        <f t="shared" si="2"/>
        <v>64</v>
      </c>
      <c r="Q58" s="107">
        <f t="shared" si="2"/>
        <v>65</v>
      </c>
      <c r="R58" s="107">
        <f t="shared" si="2"/>
        <v>66</v>
      </c>
      <c r="S58" s="107">
        <f t="shared" si="2"/>
        <v>67</v>
      </c>
      <c r="T58" s="107">
        <f t="shared" si="2"/>
        <v>68</v>
      </c>
      <c r="U58" s="107">
        <f t="shared" si="2"/>
        <v>69</v>
      </c>
      <c r="V58" s="107">
        <f t="shared" si="2"/>
        <v>70</v>
      </c>
      <c r="W58" s="107">
        <f t="shared" si="2"/>
        <v>71</v>
      </c>
      <c r="X58" s="107">
        <f t="shared" si="2"/>
        <v>72</v>
      </c>
      <c r="Y58" s="107">
        <f t="shared" si="2"/>
        <v>73</v>
      </c>
      <c r="Z58" s="107">
        <f t="shared" si="2"/>
        <v>74</v>
      </c>
      <c r="AA58" s="107">
        <f t="shared" si="2"/>
        <v>75</v>
      </c>
      <c r="AB58" s="107">
        <f t="shared" si="2"/>
        <v>76</v>
      </c>
      <c r="AC58" s="107">
        <f t="shared" si="2"/>
        <v>77</v>
      </c>
      <c r="AD58" s="107">
        <f t="shared" si="2"/>
        <v>78</v>
      </c>
      <c r="AE58" s="107">
        <f t="shared" si="2"/>
        <v>79</v>
      </c>
      <c r="AF58" s="107">
        <f t="shared" si="2"/>
        <v>80</v>
      </c>
    </row>
    <row r="59" spans="1:32" x14ac:dyDescent="0.2">
      <c r="A59" s="107">
        <v>0</v>
      </c>
      <c r="B59" s="207">
        <v>0</v>
      </c>
      <c r="C59" s="207">
        <v>0</v>
      </c>
      <c r="D59" s="207">
        <v>0</v>
      </c>
      <c r="E59" s="207">
        <v>0</v>
      </c>
      <c r="F59" s="207">
        <v>0</v>
      </c>
      <c r="G59" s="207">
        <v>0</v>
      </c>
      <c r="H59" s="207">
        <v>0</v>
      </c>
      <c r="I59" s="207">
        <v>0</v>
      </c>
      <c r="J59" s="207">
        <v>0</v>
      </c>
      <c r="K59" s="207">
        <v>0</v>
      </c>
      <c r="L59" s="185">
        <v>6.0999999999999999E-2</v>
      </c>
      <c r="M59" s="185">
        <v>6.2E-2</v>
      </c>
      <c r="N59" s="185">
        <v>6.3E-2</v>
      </c>
      <c r="O59" s="185">
        <v>6.3500000000000001E-2</v>
      </c>
      <c r="P59" s="185">
        <v>6.4500000000000002E-2</v>
      </c>
      <c r="Q59" s="185">
        <v>6.5500000000000003E-2</v>
      </c>
      <c r="R59" s="185">
        <v>6.6500000000000004E-2</v>
      </c>
      <c r="S59" s="185">
        <v>6.8000000000000005E-2</v>
      </c>
      <c r="T59" s="185">
        <v>6.9000000000000006E-2</v>
      </c>
      <c r="U59" s="185">
        <v>7.0499999999999993E-2</v>
      </c>
      <c r="V59" s="185">
        <v>7.1999999999999995E-2</v>
      </c>
      <c r="W59" s="185">
        <v>7.2999999999999995E-2</v>
      </c>
      <c r="X59" s="185">
        <v>7.4999999999999997E-2</v>
      </c>
      <c r="Y59" s="185">
        <v>7.7499999999999999E-2</v>
      </c>
      <c r="Z59" s="185">
        <v>7.9500000000000001E-2</v>
      </c>
      <c r="AA59" s="185">
        <v>8.1000000000000003E-2</v>
      </c>
      <c r="AB59" s="185">
        <v>8.1500000000000003E-2</v>
      </c>
      <c r="AC59" s="185">
        <v>8.2000000000000003E-2</v>
      </c>
      <c r="AD59" s="185">
        <v>8.2500000000000004E-2</v>
      </c>
      <c r="AE59" s="185">
        <v>8.4000000000000005E-2</v>
      </c>
      <c r="AF59" s="185">
        <v>8.5500000000000007E-2</v>
      </c>
    </row>
    <row r="60" spans="1:32" x14ac:dyDescent="0.2">
      <c r="A60" s="107">
        <v>1</v>
      </c>
      <c r="B60" s="207">
        <v>0</v>
      </c>
      <c r="C60" s="207">
        <v>0</v>
      </c>
      <c r="D60" s="207">
        <v>0</v>
      </c>
      <c r="E60" s="207">
        <v>0</v>
      </c>
      <c r="F60" s="207">
        <v>0</v>
      </c>
      <c r="G60" s="207">
        <v>0</v>
      </c>
      <c r="H60" s="207">
        <v>0</v>
      </c>
      <c r="I60" s="207">
        <v>0</v>
      </c>
      <c r="J60" s="207">
        <v>0</v>
      </c>
      <c r="K60" s="185">
        <v>6.4500000000000002E-2</v>
      </c>
      <c r="L60" s="185">
        <v>6.5000000000000002E-2</v>
      </c>
      <c r="M60" s="185">
        <v>6.6000000000000003E-2</v>
      </c>
      <c r="N60" s="185">
        <v>6.7000000000000004E-2</v>
      </c>
      <c r="O60" s="185">
        <v>6.8000000000000005E-2</v>
      </c>
      <c r="P60" s="185">
        <v>6.9000000000000006E-2</v>
      </c>
      <c r="Q60" s="185">
        <v>7.0499999999999993E-2</v>
      </c>
      <c r="R60" s="185">
        <v>7.1499999999999994E-2</v>
      </c>
      <c r="S60" s="185">
        <v>7.2999999999999995E-2</v>
      </c>
      <c r="T60" s="185">
        <v>7.4499999999999997E-2</v>
      </c>
      <c r="U60" s="185">
        <v>7.5999999999999998E-2</v>
      </c>
      <c r="V60" s="185">
        <v>7.7499999999999999E-2</v>
      </c>
      <c r="W60" s="185">
        <v>7.9000000000000001E-2</v>
      </c>
      <c r="X60" s="185">
        <v>8.1000000000000003E-2</v>
      </c>
      <c r="Y60" s="185">
        <v>8.3500000000000005E-2</v>
      </c>
      <c r="Z60" s="185">
        <v>8.5500000000000007E-2</v>
      </c>
      <c r="AA60" s="185">
        <v>8.6999999999999994E-2</v>
      </c>
      <c r="AB60" s="185">
        <v>8.7499999999999994E-2</v>
      </c>
      <c r="AC60" s="185">
        <v>8.8999999999999996E-2</v>
      </c>
      <c r="AD60" s="185">
        <v>9.0499999999999997E-2</v>
      </c>
      <c r="AE60" s="185">
        <v>9.2499999999999999E-2</v>
      </c>
      <c r="AF60" s="185">
        <v>9.4E-2</v>
      </c>
    </row>
    <row r="61" spans="1:32" x14ac:dyDescent="0.2">
      <c r="A61" s="107">
        <f>A60+1</f>
        <v>2</v>
      </c>
      <c r="B61" s="207">
        <v>0</v>
      </c>
      <c r="C61" s="207">
        <v>0</v>
      </c>
      <c r="D61" s="207">
        <v>0</v>
      </c>
      <c r="E61" s="207">
        <v>0</v>
      </c>
      <c r="F61" s="207">
        <v>0</v>
      </c>
      <c r="G61" s="207">
        <v>0</v>
      </c>
      <c r="H61" s="207">
        <v>0</v>
      </c>
      <c r="I61" s="207">
        <v>0</v>
      </c>
      <c r="J61" s="185">
        <v>6.6500000000000004E-2</v>
      </c>
      <c r="K61" s="185">
        <v>6.7500000000000004E-2</v>
      </c>
      <c r="L61" s="185">
        <v>6.8000000000000005E-2</v>
      </c>
      <c r="M61" s="185">
        <v>6.9000000000000006E-2</v>
      </c>
      <c r="N61" s="185">
        <v>7.0000000000000007E-2</v>
      </c>
      <c r="O61" s="185">
        <v>7.0999999999999994E-2</v>
      </c>
      <c r="P61" s="185">
        <v>7.2499999999999995E-2</v>
      </c>
      <c r="Q61" s="185">
        <v>7.3999999999999996E-2</v>
      </c>
      <c r="R61" s="185">
        <v>7.4999999999999997E-2</v>
      </c>
      <c r="S61" s="185">
        <v>7.6499999999999999E-2</v>
      </c>
      <c r="T61" s="185">
        <v>7.8E-2</v>
      </c>
      <c r="U61" s="185">
        <v>7.9500000000000001E-2</v>
      </c>
      <c r="V61" s="185">
        <v>8.1000000000000003E-2</v>
      </c>
      <c r="W61" s="185">
        <v>8.2500000000000004E-2</v>
      </c>
      <c r="X61" s="185">
        <v>8.4500000000000006E-2</v>
      </c>
      <c r="Y61" s="185">
        <v>8.6999999999999994E-2</v>
      </c>
      <c r="Z61" s="185">
        <v>8.8999999999999996E-2</v>
      </c>
      <c r="AA61" s="185">
        <v>9.0999999999999998E-2</v>
      </c>
      <c r="AB61" s="185">
        <v>9.1499999999999998E-2</v>
      </c>
      <c r="AC61" s="185">
        <v>9.2999999999999999E-2</v>
      </c>
      <c r="AD61" s="185">
        <v>9.4500000000000001E-2</v>
      </c>
      <c r="AE61" s="185">
        <v>9.6500000000000002E-2</v>
      </c>
      <c r="AF61" s="185">
        <v>9.8500000000000004E-2</v>
      </c>
    </row>
    <row r="62" spans="1:32" x14ac:dyDescent="0.2">
      <c r="A62" s="107">
        <f t="shared" ref="A62:A104" si="3">A61+1</f>
        <v>3</v>
      </c>
      <c r="B62" s="207">
        <v>0</v>
      </c>
      <c r="C62" s="207">
        <v>0</v>
      </c>
      <c r="D62" s="207">
        <v>0</v>
      </c>
      <c r="E62" s="207">
        <v>0</v>
      </c>
      <c r="F62" s="207">
        <v>0</v>
      </c>
      <c r="G62" s="207">
        <v>0</v>
      </c>
      <c r="H62" s="207">
        <v>0</v>
      </c>
      <c r="I62" s="185">
        <v>7.0000000000000007E-2</v>
      </c>
      <c r="J62" s="185">
        <v>7.0999999999999994E-2</v>
      </c>
      <c r="K62" s="185">
        <v>7.1999999999999995E-2</v>
      </c>
      <c r="L62" s="185">
        <v>7.2999999999999995E-2</v>
      </c>
      <c r="M62" s="185">
        <v>7.3999999999999996E-2</v>
      </c>
      <c r="N62" s="185">
        <v>7.5499999999999998E-2</v>
      </c>
      <c r="O62" s="185">
        <v>7.6499999999999999E-2</v>
      </c>
      <c r="P62" s="185">
        <v>7.8E-2</v>
      </c>
      <c r="Q62" s="185">
        <v>7.9500000000000001E-2</v>
      </c>
      <c r="R62" s="185">
        <v>8.1000000000000003E-2</v>
      </c>
      <c r="S62" s="185">
        <v>8.2500000000000004E-2</v>
      </c>
      <c r="T62" s="185">
        <v>8.4000000000000005E-2</v>
      </c>
      <c r="U62" s="185">
        <v>8.5999999999999993E-2</v>
      </c>
      <c r="V62" s="185">
        <v>8.7999999999999995E-2</v>
      </c>
      <c r="W62" s="185">
        <v>0.09</v>
      </c>
      <c r="X62" s="185">
        <v>9.2499999999999999E-2</v>
      </c>
      <c r="Y62" s="185">
        <v>9.5000000000000001E-2</v>
      </c>
      <c r="Z62" s="185">
        <v>9.7500000000000003E-2</v>
      </c>
      <c r="AA62" s="185">
        <v>0.1</v>
      </c>
      <c r="AB62" s="185">
        <v>0.10050000000000001</v>
      </c>
      <c r="AC62" s="185">
        <v>0.10249999999999999</v>
      </c>
      <c r="AD62" s="185">
        <v>0.105</v>
      </c>
      <c r="AE62" s="185">
        <v>0.107</v>
      </c>
      <c r="AF62" s="185">
        <v>0.1095</v>
      </c>
    </row>
    <row r="63" spans="1:32" x14ac:dyDescent="0.2">
      <c r="A63" s="107">
        <f t="shared" si="3"/>
        <v>4</v>
      </c>
      <c r="B63" s="207">
        <v>0</v>
      </c>
      <c r="C63" s="207">
        <v>0</v>
      </c>
      <c r="D63" s="207">
        <v>0</v>
      </c>
      <c r="E63" s="207">
        <v>0</v>
      </c>
      <c r="F63" s="207">
        <v>0</v>
      </c>
      <c r="G63" s="207">
        <v>0</v>
      </c>
      <c r="H63" s="185">
        <v>7.3999999999999996E-2</v>
      </c>
      <c r="I63" s="185">
        <v>7.4999999999999997E-2</v>
      </c>
      <c r="J63" s="185">
        <v>7.5999999999999998E-2</v>
      </c>
      <c r="K63" s="185">
        <v>7.6999999999999999E-2</v>
      </c>
      <c r="L63" s="185">
        <v>7.85E-2</v>
      </c>
      <c r="M63" s="185">
        <v>7.9500000000000001E-2</v>
      </c>
      <c r="N63" s="185">
        <v>8.1000000000000003E-2</v>
      </c>
      <c r="O63" s="185">
        <v>8.2500000000000004E-2</v>
      </c>
      <c r="P63" s="185">
        <v>8.4000000000000005E-2</v>
      </c>
      <c r="Q63" s="185">
        <v>8.5500000000000007E-2</v>
      </c>
      <c r="R63" s="185">
        <v>8.7499999999999994E-2</v>
      </c>
      <c r="S63" s="185">
        <v>8.9499999999999996E-2</v>
      </c>
      <c r="T63" s="185">
        <v>9.1499999999999998E-2</v>
      </c>
      <c r="U63" s="185">
        <v>9.35E-2</v>
      </c>
      <c r="V63" s="185">
        <v>9.5500000000000002E-2</v>
      </c>
      <c r="W63" s="185">
        <v>9.8000000000000004E-2</v>
      </c>
      <c r="X63" s="185">
        <v>0.10100000000000001</v>
      </c>
      <c r="Y63" s="185">
        <v>0.10349999999999999</v>
      </c>
      <c r="Z63" s="185">
        <v>0.1065</v>
      </c>
      <c r="AA63" s="185">
        <v>0.11</v>
      </c>
      <c r="AB63" s="185">
        <v>0.1105</v>
      </c>
      <c r="AC63" s="185">
        <v>0.113</v>
      </c>
      <c r="AD63" s="185">
        <v>0.11550000000000001</v>
      </c>
      <c r="AE63" s="185">
        <v>0.11849999999999999</v>
      </c>
      <c r="AF63" s="185">
        <v>0.1215</v>
      </c>
    </row>
    <row r="64" spans="1:32" x14ac:dyDescent="0.2">
      <c r="A64" s="107">
        <f t="shared" si="3"/>
        <v>5</v>
      </c>
      <c r="B64" s="207">
        <v>0</v>
      </c>
      <c r="C64" s="207">
        <v>0</v>
      </c>
      <c r="D64" s="207">
        <v>0</v>
      </c>
      <c r="E64" s="207">
        <v>0</v>
      </c>
      <c r="F64" s="207">
        <v>0</v>
      </c>
      <c r="G64" s="185">
        <v>7.6999999999999999E-2</v>
      </c>
      <c r="H64" s="185">
        <v>7.8E-2</v>
      </c>
      <c r="I64" s="185">
        <v>7.9000000000000001E-2</v>
      </c>
      <c r="J64" s="185">
        <v>0.08</v>
      </c>
      <c r="K64" s="185">
        <v>8.1000000000000003E-2</v>
      </c>
      <c r="L64" s="185">
        <v>8.2500000000000004E-2</v>
      </c>
      <c r="M64" s="185">
        <v>8.3500000000000005E-2</v>
      </c>
      <c r="N64" s="185">
        <v>8.5000000000000006E-2</v>
      </c>
      <c r="O64" s="185">
        <v>8.6499999999999994E-2</v>
      </c>
      <c r="P64" s="185">
        <v>8.7999999999999995E-2</v>
      </c>
      <c r="Q64" s="185">
        <v>8.9499999999999996E-2</v>
      </c>
      <c r="R64" s="185">
        <v>9.1499999999999998E-2</v>
      </c>
      <c r="S64" s="185">
        <v>9.35E-2</v>
      </c>
      <c r="T64" s="185">
        <v>9.5500000000000002E-2</v>
      </c>
      <c r="U64" s="185">
        <v>9.7500000000000003E-2</v>
      </c>
      <c r="V64" s="185">
        <v>9.9500000000000005E-2</v>
      </c>
      <c r="W64" s="185">
        <v>0.10199999999999999</v>
      </c>
      <c r="X64" s="185">
        <v>0.105</v>
      </c>
      <c r="Y64" s="185">
        <v>0.1085</v>
      </c>
      <c r="Z64" s="185">
        <v>0.1115</v>
      </c>
      <c r="AA64" s="185">
        <v>0.11550000000000001</v>
      </c>
      <c r="AB64" s="185">
        <v>0.1195</v>
      </c>
      <c r="AC64" s="185">
        <v>0.1235</v>
      </c>
      <c r="AD64" s="185">
        <v>0.1285</v>
      </c>
      <c r="AE64" s="185">
        <v>0.13200000000000001</v>
      </c>
      <c r="AF64" s="185">
        <v>0.13650000000000001</v>
      </c>
    </row>
    <row r="65" spans="1:32" x14ac:dyDescent="0.2">
      <c r="A65" s="107">
        <f t="shared" si="3"/>
        <v>6</v>
      </c>
      <c r="B65" s="207">
        <v>0</v>
      </c>
      <c r="C65" s="207">
        <v>0</v>
      </c>
      <c r="D65" s="207">
        <v>0</v>
      </c>
      <c r="E65" s="207">
        <v>0</v>
      </c>
      <c r="F65" s="185">
        <v>7.8E-2</v>
      </c>
      <c r="G65" s="185">
        <v>8.1500000000000003E-2</v>
      </c>
      <c r="H65" s="185">
        <v>8.2500000000000004E-2</v>
      </c>
      <c r="I65" s="185">
        <v>8.3500000000000005E-2</v>
      </c>
      <c r="J65" s="185">
        <v>8.4500000000000006E-2</v>
      </c>
      <c r="K65" s="185">
        <v>8.5500000000000007E-2</v>
      </c>
      <c r="L65" s="185">
        <v>8.6999999999999994E-2</v>
      </c>
      <c r="M65" s="185">
        <v>8.7999999999999995E-2</v>
      </c>
      <c r="N65" s="185">
        <v>8.9499999999999996E-2</v>
      </c>
      <c r="O65" s="185">
        <v>9.0999999999999998E-2</v>
      </c>
      <c r="P65" s="185">
        <v>9.2999999999999999E-2</v>
      </c>
      <c r="Q65" s="185">
        <v>9.5000000000000001E-2</v>
      </c>
      <c r="R65" s="185">
        <v>9.7500000000000003E-2</v>
      </c>
      <c r="S65" s="185">
        <v>0.1</v>
      </c>
      <c r="T65" s="185">
        <v>0.10249999999999999</v>
      </c>
      <c r="U65" s="185">
        <v>0.105</v>
      </c>
      <c r="V65" s="185">
        <v>0.1085</v>
      </c>
      <c r="W65" s="185">
        <v>0.1115</v>
      </c>
      <c r="X65" s="185">
        <v>0.115</v>
      </c>
      <c r="Y65" s="185">
        <v>0.11899999999999999</v>
      </c>
      <c r="Z65" s="185">
        <v>0.123</v>
      </c>
      <c r="AA65" s="185">
        <v>0.1275</v>
      </c>
      <c r="AB65" s="185">
        <v>0.13250000000000001</v>
      </c>
      <c r="AC65" s="185">
        <v>0.13750000000000001</v>
      </c>
      <c r="AD65" s="185">
        <v>0.14349999999999999</v>
      </c>
      <c r="AE65" s="185">
        <v>0.14799999999999999</v>
      </c>
      <c r="AF65" s="185">
        <v>0.1535</v>
      </c>
    </row>
    <row r="66" spans="1:32" x14ac:dyDescent="0.2">
      <c r="A66" s="107">
        <f t="shared" si="3"/>
        <v>7</v>
      </c>
      <c r="B66" s="207">
        <v>0</v>
      </c>
      <c r="C66" s="207">
        <v>0</v>
      </c>
      <c r="D66" s="207">
        <v>0</v>
      </c>
      <c r="E66" s="185">
        <v>8.2000000000000003E-2</v>
      </c>
      <c r="F66" s="185">
        <v>8.3000000000000004E-2</v>
      </c>
      <c r="G66" s="185">
        <v>8.6499999999999994E-2</v>
      </c>
      <c r="H66" s="185">
        <v>8.7499999999999994E-2</v>
      </c>
      <c r="I66" s="185">
        <v>8.8499999999999995E-2</v>
      </c>
      <c r="J66" s="185">
        <v>8.9499999999999996E-2</v>
      </c>
      <c r="K66" s="185">
        <v>9.0499999999999997E-2</v>
      </c>
      <c r="L66" s="185">
        <v>9.1999999999999998E-2</v>
      </c>
      <c r="M66" s="185">
        <v>9.2999999999999999E-2</v>
      </c>
      <c r="N66" s="185">
        <v>9.5000000000000001E-2</v>
      </c>
      <c r="O66" s="185">
        <v>9.7000000000000003E-2</v>
      </c>
      <c r="P66" s="185">
        <v>9.9500000000000005E-2</v>
      </c>
      <c r="Q66" s="185">
        <v>0.10150000000000001</v>
      </c>
      <c r="R66" s="185">
        <v>0.104</v>
      </c>
      <c r="S66" s="185">
        <v>0.107</v>
      </c>
      <c r="T66" s="185">
        <v>0.11</v>
      </c>
      <c r="U66" s="185">
        <v>0.113</v>
      </c>
      <c r="V66" s="185">
        <v>0.11650000000000001</v>
      </c>
      <c r="W66" s="185">
        <v>0.1205</v>
      </c>
      <c r="X66" s="185">
        <v>0.1245</v>
      </c>
      <c r="Y66" s="185">
        <v>0.129</v>
      </c>
      <c r="Z66" s="185">
        <v>0.13350000000000001</v>
      </c>
      <c r="AA66" s="185">
        <v>0.13850000000000001</v>
      </c>
      <c r="AB66" s="185">
        <v>0.14399999999999999</v>
      </c>
      <c r="AC66" s="185">
        <v>0.15</v>
      </c>
      <c r="AD66" s="185">
        <v>0.1565</v>
      </c>
      <c r="AE66" s="185">
        <v>0.16300000000000001</v>
      </c>
      <c r="AF66" s="185">
        <v>0.17</v>
      </c>
    </row>
    <row r="67" spans="1:32" x14ac:dyDescent="0.2">
      <c r="A67" s="107">
        <f t="shared" si="3"/>
        <v>8</v>
      </c>
      <c r="B67" s="207">
        <v>0</v>
      </c>
      <c r="C67" s="207">
        <v>0</v>
      </c>
      <c r="D67" s="185">
        <v>8.4500000000000006E-2</v>
      </c>
      <c r="E67" s="185">
        <v>8.5999999999999993E-2</v>
      </c>
      <c r="F67" s="185">
        <v>8.6999999999999994E-2</v>
      </c>
      <c r="G67" s="185">
        <v>9.0499999999999997E-2</v>
      </c>
      <c r="H67" s="185">
        <v>9.1499999999999998E-2</v>
      </c>
      <c r="I67" s="185">
        <v>9.2499999999999999E-2</v>
      </c>
      <c r="J67" s="185">
        <v>9.35E-2</v>
      </c>
      <c r="K67" s="185">
        <v>9.5000000000000001E-2</v>
      </c>
      <c r="L67" s="185">
        <v>9.7000000000000003E-2</v>
      </c>
      <c r="M67" s="185">
        <v>9.9000000000000005E-2</v>
      </c>
      <c r="N67" s="185">
        <v>0.10100000000000001</v>
      </c>
      <c r="O67" s="185">
        <v>0.10349999999999999</v>
      </c>
      <c r="P67" s="185">
        <v>0.106</v>
      </c>
      <c r="Q67" s="185">
        <v>0.109</v>
      </c>
      <c r="R67" s="185">
        <v>0.112</v>
      </c>
      <c r="S67" s="185">
        <v>0.115</v>
      </c>
      <c r="T67" s="185">
        <v>0.11849999999999999</v>
      </c>
      <c r="U67" s="185">
        <v>0.122</v>
      </c>
      <c r="V67" s="185">
        <v>0.1265</v>
      </c>
      <c r="W67" s="185">
        <v>0.1305</v>
      </c>
      <c r="X67" s="185">
        <v>0.13550000000000001</v>
      </c>
      <c r="Y67" s="185">
        <v>0.14099999999999999</v>
      </c>
      <c r="Z67" s="185">
        <v>0.14649999999999999</v>
      </c>
      <c r="AA67" s="185">
        <v>0.1525</v>
      </c>
      <c r="AB67" s="185">
        <v>0.1595</v>
      </c>
      <c r="AC67" s="185">
        <v>0.16650000000000001</v>
      </c>
      <c r="AD67" s="185">
        <v>0.17399999999999999</v>
      </c>
      <c r="AE67" s="185">
        <v>0.1825</v>
      </c>
      <c r="AF67" s="185">
        <v>0.19</v>
      </c>
    </row>
    <row r="68" spans="1:32" x14ac:dyDescent="0.2">
      <c r="A68" s="107">
        <f t="shared" si="3"/>
        <v>9</v>
      </c>
      <c r="B68" s="207">
        <v>0</v>
      </c>
      <c r="C68" s="185">
        <v>8.5999999999999993E-2</v>
      </c>
      <c r="D68" s="185">
        <v>8.7499999999999994E-2</v>
      </c>
      <c r="E68" s="185">
        <v>8.8999999999999996E-2</v>
      </c>
      <c r="F68" s="185">
        <v>0.09</v>
      </c>
      <c r="G68" s="185">
        <v>9.35E-2</v>
      </c>
      <c r="H68" s="185">
        <v>9.4500000000000001E-2</v>
      </c>
      <c r="I68" s="185">
        <v>9.5500000000000002E-2</v>
      </c>
      <c r="J68" s="185">
        <v>9.7000000000000003E-2</v>
      </c>
      <c r="K68" s="185">
        <v>9.9000000000000005E-2</v>
      </c>
      <c r="L68" s="185">
        <v>0.10100000000000001</v>
      </c>
      <c r="M68" s="185">
        <v>0.10349999999999999</v>
      </c>
      <c r="N68" s="185">
        <v>0.106</v>
      </c>
      <c r="O68" s="185">
        <v>0.109</v>
      </c>
      <c r="P68" s="185">
        <v>0.1115</v>
      </c>
      <c r="Q68" s="185">
        <v>0.115</v>
      </c>
      <c r="R68" s="185">
        <v>0.11799999999999999</v>
      </c>
      <c r="S68" s="185">
        <v>0.122</v>
      </c>
      <c r="T68" s="185">
        <v>0.126</v>
      </c>
      <c r="U68" s="185">
        <v>0.1305</v>
      </c>
      <c r="V68" s="185">
        <v>0.13500000000000001</v>
      </c>
      <c r="W68" s="185">
        <v>0.14000000000000001</v>
      </c>
      <c r="X68" s="185">
        <v>0.14599999999999999</v>
      </c>
      <c r="Y68" s="185">
        <v>0.152</v>
      </c>
      <c r="Z68" s="185">
        <v>0.159</v>
      </c>
      <c r="AA68" s="185">
        <v>0.16600000000000001</v>
      </c>
      <c r="AB68" s="185">
        <v>0.17399999999999999</v>
      </c>
      <c r="AC68" s="185">
        <v>0.183</v>
      </c>
      <c r="AD68" s="185">
        <v>0.1925</v>
      </c>
      <c r="AE68" s="185">
        <v>0.20250000000000001</v>
      </c>
      <c r="AF68" s="185">
        <v>0.21</v>
      </c>
    </row>
    <row r="69" spans="1:32" x14ac:dyDescent="0.2">
      <c r="A69" s="107">
        <f t="shared" si="3"/>
        <v>10</v>
      </c>
      <c r="B69" s="185">
        <v>8.5000000000000006E-2</v>
      </c>
      <c r="C69" s="185">
        <v>8.6499999999999994E-2</v>
      </c>
      <c r="D69" s="185">
        <v>8.7999999999999995E-2</v>
      </c>
      <c r="E69" s="185">
        <v>8.9499999999999996E-2</v>
      </c>
      <c r="F69" s="185">
        <v>9.0499999999999997E-2</v>
      </c>
      <c r="G69" s="185">
        <v>9.4E-2</v>
      </c>
      <c r="H69" s="185">
        <v>9.5000000000000001E-2</v>
      </c>
      <c r="I69" s="185">
        <v>9.6000000000000002E-2</v>
      </c>
      <c r="J69" s="185">
        <v>9.7500000000000003E-2</v>
      </c>
      <c r="K69" s="185">
        <v>9.9500000000000005E-2</v>
      </c>
      <c r="L69" s="185">
        <v>0.10150000000000001</v>
      </c>
      <c r="M69" s="185">
        <v>0.104</v>
      </c>
      <c r="N69" s="185">
        <v>0.1065</v>
      </c>
      <c r="O69" s="185">
        <v>0.1095</v>
      </c>
      <c r="P69" s="185">
        <v>0.112</v>
      </c>
      <c r="Q69" s="185">
        <v>0.11550000000000001</v>
      </c>
      <c r="R69" s="185">
        <v>0.11849999999999999</v>
      </c>
      <c r="S69" s="185">
        <v>0.1225</v>
      </c>
      <c r="T69" s="185">
        <v>0.1265</v>
      </c>
      <c r="U69" s="185">
        <v>0.13100000000000001</v>
      </c>
      <c r="V69" s="185">
        <v>0.13550000000000001</v>
      </c>
      <c r="W69" s="185">
        <v>0.14050000000000001</v>
      </c>
      <c r="X69" s="185">
        <v>0.14649999999999999</v>
      </c>
      <c r="Y69" s="185">
        <v>0.1525</v>
      </c>
      <c r="Z69" s="185">
        <v>0.1595</v>
      </c>
      <c r="AA69" s="185">
        <v>0.16650000000000001</v>
      </c>
      <c r="AB69" s="185">
        <v>0.17449999999999999</v>
      </c>
      <c r="AC69" s="185">
        <v>0.1835</v>
      </c>
      <c r="AD69" s="185">
        <v>0.193</v>
      </c>
      <c r="AE69" s="185">
        <v>0.20300000000000001</v>
      </c>
      <c r="AF69" s="185">
        <v>0.21049999999999999</v>
      </c>
    </row>
    <row r="70" spans="1:32" x14ac:dyDescent="0.2">
      <c r="A70" s="107">
        <f t="shared" si="3"/>
        <v>11</v>
      </c>
      <c r="B70" s="185">
        <v>8.5500000000000007E-2</v>
      </c>
      <c r="C70" s="185">
        <v>8.6999999999999994E-2</v>
      </c>
      <c r="D70" s="185">
        <v>8.8499999999999995E-2</v>
      </c>
      <c r="E70" s="185">
        <v>0.09</v>
      </c>
      <c r="F70" s="185">
        <v>9.0999999999999998E-2</v>
      </c>
      <c r="G70" s="185">
        <v>9.4500000000000001E-2</v>
      </c>
      <c r="H70" s="185">
        <v>9.5500000000000002E-2</v>
      </c>
      <c r="I70" s="185">
        <v>9.6500000000000002E-2</v>
      </c>
      <c r="J70" s="185">
        <v>9.8000000000000004E-2</v>
      </c>
      <c r="K70" s="185">
        <v>0.1</v>
      </c>
      <c r="L70" s="185">
        <v>0.10199999999999999</v>
      </c>
      <c r="M70" s="185">
        <v>0.1045</v>
      </c>
      <c r="N70" s="185">
        <v>0.107</v>
      </c>
      <c r="O70" s="185">
        <v>0.11</v>
      </c>
      <c r="P70" s="185">
        <v>0.1125</v>
      </c>
      <c r="Q70" s="185">
        <v>0.11600000000000001</v>
      </c>
      <c r="R70" s="185">
        <v>0.11899999999999999</v>
      </c>
      <c r="S70" s="185">
        <v>0.123</v>
      </c>
      <c r="T70" s="185">
        <v>0.127</v>
      </c>
      <c r="U70" s="185">
        <v>0.13150000000000001</v>
      </c>
      <c r="V70" s="185">
        <v>0.13600000000000001</v>
      </c>
      <c r="W70" s="185">
        <v>0.14099999999999999</v>
      </c>
      <c r="X70" s="185">
        <v>0.14699999999999999</v>
      </c>
      <c r="Y70" s="185">
        <v>0.153</v>
      </c>
      <c r="Z70" s="185">
        <v>0.16</v>
      </c>
      <c r="AA70" s="185">
        <v>0.16700000000000001</v>
      </c>
      <c r="AB70" s="185">
        <v>0.17499999999999999</v>
      </c>
      <c r="AC70" s="185">
        <v>0.184</v>
      </c>
      <c r="AD70" s="185">
        <v>0.19350000000000001</v>
      </c>
      <c r="AE70" s="185">
        <v>0.20349999999999999</v>
      </c>
      <c r="AF70" s="185">
        <v>0.21099999999999999</v>
      </c>
    </row>
    <row r="71" spans="1:32" x14ac:dyDescent="0.2">
      <c r="A71" s="107">
        <f t="shared" si="3"/>
        <v>12</v>
      </c>
      <c r="B71" s="185">
        <v>8.5999999999999993E-2</v>
      </c>
      <c r="C71" s="185">
        <v>8.7499999999999994E-2</v>
      </c>
      <c r="D71" s="185">
        <v>8.8999999999999996E-2</v>
      </c>
      <c r="E71" s="185">
        <v>9.0499999999999997E-2</v>
      </c>
      <c r="F71" s="185">
        <v>9.1499999999999998E-2</v>
      </c>
      <c r="G71" s="185">
        <v>9.5000000000000001E-2</v>
      </c>
      <c r="H71" s="185">
        <v>9.6000000000000002E-2</v>
      </c>
      <c r="I71" s="185">
        <v>9.7000000000000003E-2</v>
      </c>
      <c r="J71" s="185">
        <v>9.8500000000000004E-2</v>
      </c>
      <c r="K71" s="185">
        <v>0.10050000000000001</v>
      </c>
      <c r="L71" s="185">
        <v>0.10249999999999999</v>
      </c>
      <c r="M71" s="185">
        <v>0.105</v>
      </c>
      <c r="N71" s="185">
        <v>0.1075</v>
      </c>
      <c r="O71" s="185">
        <v>0.1105</v>
      </c>
      <c r="P71" s="185">
        <v>0.113</v>
      </c>
      <c r="Q71" s="185">
        <v>0.11650000000000001</v>
      </c>
      <c r="R71" s="185">
        <v>0.1195</v>
      </c>
      <c r="S71" s="185">
        <v>0.1235</v>
      </c>
      <c r="T71" s="185">
        <v>0.1275</v>
      </c>
      <c r="U71" s="185">
        <v>0.13200000000000001</v>
      </c>
      <c r="V71" s="185">
        <v>0.13650000000000001</v>
      </c>
      <c r="W71" s="185">
        <v>0.14149999999999999</v>
      </c>
      <c r="X71" s="185">
        <v>0.14749999999999999</v>
      </c>
      <c r="Y71" s="185">
        <v>0.1535</v>
      </c>
      <c r="Z71" s="185">
        <v>0.1605</v>
      </c>
      <c r="AA71" s="185">
        <v>0.16750000000000001</v>
      </c>
      <c r="AB71" s="185">
        <v>0.17549999999999999</v>
      </c>
      <c r="AC71" s="185">
        <v>0.1845</v>
      </c>
      <c r="AD71" s="185">
        <v>0.19400000000000001</v>
      </c>
      <c r="AE71" s="185">
        <v>0.20399999999999999</v>
      </c>
      <c r="AF71" s="185">
        <v>0.21149999999999999</v>
      </c>
    </row>
    <row r="72" spans="1:32" x14ac:dyDescent="0.2">
      <c r="A72" s="107">
        <f t="shared" si="3"/>
        <v>13</v>
      </c>
      <c r="B72" s="185">
        <v>8.6499999999999994E-2</v>
      </c>
      <c r="C72" s="185">
        <v>8.7999999999999995E-2</v>
      </c>
      <c r="D72" s="185">
        <v>8.9499999999999996E-2</v>
      </c>
      <c r="E72" s="185">
        <v>9.0999999999999998E-2</v>
      </c>
      <c r="F72" s="185">
        <v>9.1999999999999998E-2</v>
      </c>
      <c r="G72" s="185">
        <v>9.5500000000000002E-2</v>
      </c>
      <c r="H72" s="185">
        <v>9.6500000000000002E-2</v>
      </c>
      <c r="I72" s="185">
        <v>9.7500000000000003E-2</v>
      </c>
      <c r="J72" s="185">
        <v>9.9000000000000005E-2</v>
      </c>
      <c r="K72" s="185">
        <v>0.10100000000000001</v>
      </c>
      <c r="L72" s="185">
        <v>0.10299999999999999</v>
      </c>
      <c r="M72" s="185">
        <v>0.1055</v>
      </c>
      <c r="N72" s="185">
        <v>0.108</v>
      </c>
      <c r="O72" s="185">
        <v>0.111</v>
      </c>
      <c r="P72" s="185">
        <v>0.1135</v>
      </c>
      <c r="Q72" s="185">
        <v>0.11700000000000001</v>
      </c>
      <c r="R72" s="185">
        <v>0.12</v>
      </c>
      <c r="S72" s="185">
        <v>0.124</v>
      </c>
      <c r="T72" s="185">
        <v>0.128</v>
      </c>
      <c r="U72" s="185">
        <v>0.13250000000000001</v>
      </c>
      <c r="V72" s="185">
        <v>0.13700000000000001</v>
      </c>
      <c r="W72" s="185">
        <v>0.14199999999999999</v>
      </c>
      <c r="X72" s="185">
        <v>0.14799999999999999</v>
      </c>
      <c r="Y72" s="185">
        <v>0.154</v>
      </c>
      <c r="Z72" s="185">
        <v>0.161</v>
      </c>
      <c r="AA72" s="185">
        <v>0.16800000000000001</v>
      </c>
      <c r="AB72" s="185">
        <v>0.17599999999999999</v>
      </c>
      <c r="AC72" s="185">
        <v>0.185</v>
      </c>
      <c r="AD72" s="185">
        <v>0.19450000000000001</v>
      </c>
      <c r="AE72" s="185">
        <v>0.20449999999999999</v>
      </c>
      <c r="AF72" s="185">
        <v>0.21199999999999999</v>
      </c>
    </row>
    <row r="73" spans="1:32" x14ac:dyDescent="0.2">
      <c r="A73" s="107">
        <f t="shared" si="3"/>
        <v>14</v>
      </c>
      <c r="B73" s="185">
        <v>8.6999999999999994E-2</v>
      </c>
      <c r="C73" s="185">
        <v>8.8499999999999995E-2</v>
      </c>
      <c r="D73" s="185">
        <v>0.09</v>
      </c>
      <c r="E73" s="185">
        <v>9.1499999999999998E-2</v>
      </c>
      <c r="F73" s="185">
        <v>9.2499999999999999E-2</v>
      </c>
      <c r="G73" s="185">
        <v>9.6000000000000002E-2</v>
      </c>
      <c r="H73" s="185">
        <v>9.7000000000000003E-2</v>
      </c>
      <c r="I73" s="185">
        <v>9.8000000000000004E-2</v>
      </c>
      <c r="J73" s="185">
        <v>9.9500000000000005E-2</v>
      </c>
      <c r="K73" s="185">
        <v>0.10150000000000001</v>
      </c>
      <c r="L73" s="185">
        <v>0.10349999999999999</v>
      </c>
      <c r="M73" s="185">
        <v>0.106</v>
      </c>
      <c r="N73" s="185">
        <v>0.1085</v>
      </c>
      <c r="O73" s="185">
        <v>0.1115</v>
      </c>
      <c r="P73" s="185">
        <v>0.114</v>
      </c>
      <c r="Q73" s="185">
        <v>0.11749999999999999</v>
      </c>
      <c r="R73" s="185">
        <v>0.1205</v>
      </c>
      <c r="S73" s="185">
        <v>0.1245</v>
      </c>
      <c r="T73" s="185">
        <v>0.1285</v>
      </c>
      <c r="U73" s="185">
        <v>0.13300000000000001</v>
      </c>
      <c r="V73" s="185">
        <v>0.13750000000000001</v>
      </c>
      <c r="W73" s="185">
        <v>0.14249999999999999</v>
      </c>
      <c r="X73" s="185">
        <v>0.14849999999999999</v>
      </c>
      <c r="Y73" s="185">
        <v>0.1545</v>
      </c>
      <c r="Z73" s="185">
        <v>0.1615</v>
      </c>
      <c r="AA73" s="185">
        <v>0.16850000000000001</v>
      </c>
      <c r="AB73" s="185">
        <v>0.17649999999999999</v>
      </c>
      <c r="AC73" s="185">
        <v>0.1855</v>
      </c>
      <c r="AD73" s="185">
        <v>0.19500000000000001</v>
      </c>
      <c r="AE73" s="185">
        <v>0.20499999999999999</v>
      </c>
      <c r="AF73" s="185">
        <v>0.21249999999999999</v>
      </c>
    </row>
    <row r="74" spans="1:32" x14ac:dyDescent="0.2">
      <c r="A74" s="107">
        <f t="shared" si="3"/>
        <v>15</v>
      </c>
      <c r="B74" s="185">
        <v>8.7499999999999994E-2</v>
      </c>
      <c r="C74" s="185">
        <v>8.8999999999999996E-2</v>
      </c>
      <c r="D74" s="185">
        <v>9.0499999999999997E-2</v>
      </c>
      <c r="E74" s="185">
        <v>9.1999999999999998E-2</v>
      </c>
      <c r="F74" s="185">
        <v>9.2999999999999999E-2</v>
      </c>
      <c r="G74" s="185">
        <v>9.6500000000000002E-2</v>
      </c>
      <c r="H74" s="185">
        <v>9.7500000000000003E-2</v>
      </c>
      <c r="I74" s="185">
        <v>9.8500000000000004E-2</v>
      </c>
      <c r="J74" s="185">
        <v>0.1</v>
      </c>
      <c r="K74" s="185">
        <v>0.10199999999999999</v>
      </c>
      <c r="L74" s="185">
        <v>0.104</v>
      </c>
      <c r="M74" s="185">
        <v>0.1065</v>
      </c>
      <c r="N74" s="185">
        <v>0.109</v>
      </c>
      <c r="O74" s="185">
        <v>0.112</v>
      </c>
      <c r="P74" s="185">
        <v>0.1145</v>
      </c>
      <c r="Q74" s="185">
        <v>0.11799999999999999</v>
      </c>
      <c r="R74" s="185">
        <v>0.121</v>
      </c>
      <c r="S74" s="185">
        <v>0.125</v>
      </c>
      <c r="T74" s="185">
        <v>0.129</v>
      </c>
      <c r="U74" s="185">
        <v>0.13350000000000001</v>
      </c>
      <c r="V74" s="185">
        <v>0.13800000000000001</v>
      </c>
      <c r="W74" s="185">
        <v>0.14299999999999999</v>
      </c>
      <c r="X74" s="185">
        <v>0.14899999999999999</v>
      </c>
      <c r="Y74" s="185">
        <v>0.155</v>
      </c>
      <c r="Z74" s="185">
        <v>0.16200000000000001</v>
      </c>
      <c r="AA74" s="185">
        <v>0.16900000000000001</v>
      </c>
      <c r="AB74" s="185">
        <v>0.17699999999999999</v>
      </c>
      <c r="AC74" s="185">
        <v>0.186</v>
      </c>
      <c r="AD74" s="185">
        <v>0.19550000000000001</v>
      </c>
      <c r="AE74" s="185">
        <v>0.20549999999999999</v>
      </c>
      <c r="AF74" s="185">
        <v>0.21299999999999999</v>
      </c>
    </row>
    <row r="75" spans="1:32" x14ac:dyDescent="0.2">
      <c r="A75" s="107">
        <f t="shared" si="3"/>
        <v>16</v>
      </c>
      <c r="B75" s="185">
        <v>8.7999999999999995E-2</v>
      </c>
      <c r="C75" s="185">
        <v>8.9499999999999996E-2</v>
      </c>
      <c r="D75" s="185">
        <v>9.0999999999999998E-2</v>
      </c>
      <c r="E75" s="185">
        <v>9.2499999999999999E-2</v>
      </c>
      <c r="F75" s="185">
        <v>9.35E-2</v>
      </c>
      <c r="G75" s="185">
        <v>9.7000000000000003E-2</v>
      </c>
      <c r="H75" s="185">
        <v>9.8000000000000004E-2</v>
      </c>
      <c r="I75" s="185">
        <v>9.9000000000000005E-2</v>
      </c>
      <c r="J75" s="185">
        <v>0.10050000000000001</v>
      </c>
      <c r="K75" s="185">
        <v>0.10249999999999999</v>
      </c>
      <c r="L75" s="185">
        <v>0.1045</v>
      </c>
      <c r="M75" s="185">
        <v>0.107</v>
      </c>
      <c r="N75" s="185">
        <v>0.1095</v>
      </c>
      <c r="O75" s="185">
        <v>0.1125</v>
      </c>
      <c r="P75" s="185">
        <v>0.115</v>
      </c>
      <c r="Q75" s="185">
        <v>0.11849999999999999</v>
      </c>
      <c r="R75" s="185">
        <v>0.1215</v>
      </c>
      <c r="S75" s="185">
        <v>0.1255</v>
      </c>
      <c r="T75" s="185">
        <v>0.1295</v>
      </c>
      <c r="U75" s="185">
        <v>0.13400000000000001</v>
      </c>
      <c r="V75" s="185">
        <v>0.13850000000000001</v>
      </c>
      <c r="W75" s="185">
        <v>0.14349999999999999</v>
      </c>
      <c r="X75" s="185">
        <v>0.14949999999999999</v>
      </c>
      <c r="Y75" s="185">
        <v>0.1555</v>
      </c>
      <c r="Z75" s="185">
        <v>0.16250000000000001</v>
      </c>
      <c r="AA75" s="185">
        <v>0.16950000000000001</v>
      </c>
      <c r="AB75" s="185">
        <v>0.17749999999999999</v>
      </c>
      <c r="AC75" s="185">
        <v>0.1865</v>
      </c>
      <c r="AD75" s="185">
        <v>0.19600000000000001</v>
      </c>
      <c r="AE75" s="185">
        <v>0.20599999999999999</v>
      </c>
      <c r="AF75" s="185">
        <v>0.2135</v>
      </c>
    </row>
    <row r="76" spans="1:32" x14ac:dyDescent="0.2">
      <c r="A76" s="107">
        <f t="shared" si="3"/>
        <v>17</v>
      </c>
      <c r="B76" s="185">
        <v>8.8499999999999995E-2</v>
      </c>
      <c r="C76" s="185">
        <v>0.09</v>
      </c>
      <c r="D76" s="185">
        <v>9.1499999999999998E-2</v>
      </c>
      <c r="E76" s="185">
        <v>9.2999999999999999E-2</v>
      </c>
      <c r="F76" s="185">
        <v>9.4E-2</v>
      </c>
      <c r="G76" s="185">
        <v>9.7500000000000003E-2</v>
      </c>
      <c r="H76" s="185">
        <v>9.8500000000000004E-2</v>
      </c>
      <c r="I76" s="185">
        <v>9.9500000000000005E-2</v>
      </c>
      <c r="J76" s="185">
        <v>0.10100000000000001</v>
      </c>
      <c r="K76" s="185">
        <v>0.10299999999999999</v>
      </c>
      <c r="L76" s="185">
        <v>0.105</v>
      </c>
      <c r="M76" s="185">
        <v>0.1075</v>
      </c>
      <c r="N76" s="185">
        <v>0.11</v>
      </c>
      <c r="O76" s="185">
        <v>0.113</v>
      </c>
      <c r="P76" s="185">
        <v>0.11550000000000001</v>
      </c>
      <c r="Q76" s="185">
        <v>0.11899999999999999</v>
      </c>
      <c r="R76" s="185">
        <v>0.122</v>
      </c>
      <c r="S76" s="185">
        <v>0.126</v>
      </c>
      <c r="T76" s="185">
        <v>0.13</v>
      </c>
      <c r="U76" s="185">
        <v>0.13450000000000001</v>
      </c>
      <c r="V76" s="185">
        <v>0.13900000000000001</v>
      </c>
      <c r="W76" s="185">
        <v>0.14399999999999999</v>
      </c>
      <c r="X76" s="185">
        <v>0.15</v>
      </c>
      <c r="Y76" s="185">
        <v>0.156</v>
      </c>
      <c r="Z76" s="185">
        <v>0.16300000000000001</v>
      </c>
      <c r="AA76" s="185">
        <v>0.17</v>
      </c>
      <c r="AB76" s="185">
        <v>0.17799999999999999</v>
      </c>
      <c r="AC76" s="185">
        <v>0.187</v>
      </c>
      <c r="AD76" s="185">
        <v>0.19650000000000001</v>
      </c>
      <c r="AE76" s="185">
        <v>0.20649999999999999</v>
      </c>
      <c r="AF76" s="185">
        <v>0.214</v>
      </c>
    </row>
    <row r="77" spans="1:32" x14ac:dyDescent="0.2">
      <c r="A77" s="107">
        <f t="shared" si="3"/>
        <v>18</v>
      </c>
      <c r="B77" s="185">
        <v>8.8999999999999996E-2</v>
      </c>
      <c r="C77" s="185">
        <v>9.0499999999999997E-2</v>
      </c>
      <c r="D77" s="185">
        <v>9.1999999999999998E-2</v>
      </c>
      <c r="E77" s="185">
        <v>9.35E-2</v>
      </c>
      <c r="F77" s="185">
        <v>9.4500000000000001E-2</v>
      </c>
      <c r="G77" s="185">
        <v>9.8000000000000004E-2</v>
      </c>
      <c r="H77" s="185">
        <v>9.9000000000000005E-2</v>
      </c>
      <c r="I77" s="185">
        <v>0.1</v>
      </c>
      <c r="J77" s="185">
        <v>0.10150000000000001</v>
      </c>
      <c r="K77" s="185">
        <v>0.10349999999999999</v>
      </c>
      <c r="L77" s="185">
        <v>0.1055</v>
      </c>
      <c r="M77" s="185">
        <v>0.108</v>
      </c>
      <c r="N77" s="185">
        <v>0.1105</v>
      </c>
      <c r="O77" s="185">
        <v>0.1135</v>
      </c>
      <c r="P77" s="185">
        <v>0.11600000000000001</v>
      </c>
      <c r="Q77" s="185">
        <v>0.1195</v>
      </c>
      <c r="R77" s="185">
        <v>0.1225</v>
      </c>
      <c r="S77" s="185">
        <v>0.1265</v>
      </c>
      <c r="T77" s="185">
        <v>0.1305</v>
      </c>
      <c r="U77" s="185">
        <v>0.13500000000000001</v>
      </c>
      <c r="V77" s="185">
        <v>0.13950000000000001</v>
      </c>
      <c r="W77" s="185">
        <v>0.14449999999999999</v>
      </c>
      <c r="X77" s="185">
        <v>0.15049999999999999</v>
      </c>
      <c r="Y77" s="185">
        <v>0.1565</v>
      </c>
      <c r="Z77" s="185">
        <v>0.16350000000000001</v>
      </c>
      <c r="AA77" s="185">
        <v>0.17050000000000001</v>
      </c>
      <c r="AB77" s="185">
        <v>0.17849999999999999</v>
      </c>
      <c r="AC77" s="185">
        <v>0.1875</v>
      </c>
      <c r="AD77" s="185">
        <v>0.19700000000000001</v>
      </c>
      <c r="AE77" s="185">
        <v>0.20699999999999999</v>
      </c>
      <c r="AF77" s="185">
        <v>0.2145</v>
      </c>
    </row>
    <row r="78" spans="1:32" x14ac:dyDescent="0.2">
      <c r="A78" s="107">
        <f t="shared" si="3"/>
        <v>19</v>
      </c>
      <c r="B78" s="185">
        <v>8.9499999999999996E-2</v>
      </c>
      <c r="C78" s="185">
        <v>9.0999999999999998E-2</v>
      </c>
      <c r="D78" s="185">
        <v>9.2499999999999999E-2</v>
      </c>
      <c r="E78" s="185">
        <v>9.4E-2</v>
      </c>
      <c r="F78" s="185">
        <v>9.5000000000000001E-2</v>
      </c>
      <c r="G78" s="185">
        <v>9.8500000000000004E-2</v>
      </c>
      <c r="H78" s="185">
        <v>9.9500000000000005E-2</v>
      </c>
      <c r="I78" s="185">
        <v>0.10050000000000001</v>
      </c>
      <c r="J78" s="185">
        <v>0.10199999999999999</v>
      </c>
      <c r="K78" s="185">
        <v>0.104</v>
      </c>
      <c r="L78" s="185">
        <v>0.106</v>
      </c>
      <c r="M78" s="185">
        <v>0.1085</v>
      </c>
      <c r="N78" s="185">
        <v>0.111</v>
      </c>
      <c r="O78" s="185">
        <v>0.114</v>
      </c>
      <c r="P78" s="185">
        <v>0.11650000000000001</v>
      </c>
      <c r="Q78" s="185">
        <v>0.12</v>
      </c>
      <c r="R78" s="185">
        <v>0.123</v>
      </c>
      <c r="S78" s="185">
        <v>0.127</v>
      </c>
      <c r="T78" s="185">
        <v>0.13100000000000001</v>
      </c>
      <c r="U78" s="185">
        <v>0.13550000000000001</v>
      </c>
      <c r="V78" s="185">
        <v>0.14000000000000001</v>
      </c>
      <c r="W78" s="185">
        <v>0.14499999999999999</v>
      </c>
      <c r="X78" s="185">
        <v>0.151</v>
      </c>
      <c r="Y78" s="185">
        <v>0.157</v>
      </c>
      <c r="Z78" s="185">
        <v>0.16400000000000001</v>
      </c>
      <c r="AA78" s="185">
        <v>0.17100000000000001</v>
      </c>
      <c r="AB78" s="185">
        <v>0.17899999999999999</v>
      </c>
      <c r="AC78" s="185">
        <v>0.188</v>
      </c>
      <c r="AD78" s="185">
        <v>0.19750000000000001</v>
      </c>
      <c r="AE78" s="185">
        <v>0.20749999999999999</v>
      </c>
      <c r="AF78" s="185">
        <v>0.215</v>
      </c>
    </row>
    <row r="79" spans="1:32" x14ac:dyDescent="0.2">
      <c r="A79" s="107">
        <f t="shared" si="3"/>
        <v>20</v>
      </c>
      <c r="B79" s="185">
        <v>0.09</v>
      </c>
      <c r="C79" s="185">
        <v>9.1499999999999998E-2</v>
      </c>
      <c r="D79" s="185">
        <v>9.2999999999999999E-2</v>
      </c>
      <c r="E79" s="185">
        <v>9.4500000000000001E-2</v>
      </c>
      <c r="F79" s="185">
        <v>9.5500000000000002E-2</v>
      </c>
      <c r="G79" s="185">
        <v>9.9000000000000005E-2</v>
      </c>
      <c r="H79" s="185">
        <v>0.1</v>
      </c>
      <c r="I79" s="185">
        <v>0.10100000000000001</v>
      </c>
      <c r="J79" s="185">
        <v>0.10249999999999999</v>
      </c>
      <c r="K79" s="185">
        <v>0.1045</v>
      </c>
      <c r="L79" s="185">
        <v>0.1065</v>
      </c>
      <c r="M79" s="185">
        <v>0.109</v>
      </c>
      <c r="N79" s="185">
        <v>0.1115</v>
      </c>
      <c r="O79" s="185">
        <v>0.1145</v>
      </c>
      <c r="P79" s="185">
        <v>0.11700000000000001</v>
      </c>
      <c r="Q79" s="185">
        <v>0.1205</v>
      </c>
      <c r="R79" s="185">
        <v>0.1235</v>
      </c>
      <c r="S79" s="185">
        <v>0.1275</v>
      </c>
      <c r="T79" s="185">
        <v>0.13150000000000001</v>
      </c>
      <c r="U79" s="185">
        <v>0.13600000000000001</v>
      </c>
      <c r="V79" s="185">
        <v>0.14050000000000001</v>
      </c>
      <c r="W79" s="185">
        <v>0.14549999999999999</v>
      </c>
      <c r="X79" s="185">
        <v>0.1515</v>
      </c>
      <c r="Y79" s="185">
        <v>0.1575</v>
      </c>
      <c r="Z79" s="185">
        <v>0.16450000000000001</v>
      </c>
      <c r="AA79" s="185">
        <v>0.17150000000000001</v>
      </c>
      <c r="AB79" s="185">
        <v>0.17949999999999999</v>
      </c>
      <c r="AC79" s="185">
        <v>0.1885</v>
      </c>
      <c r="AD79" s="185">
        <v>0.19800000000000001</v>
      </c>
      <c r="AE79" s="185">
        <v>0.20799999999999999</v>
      </c>
      <c r="AF79" s="185">
        <v>0.2155</v>
      </c>
    </row>
    <row r="80" spans="1:32" x14ac:dyDescent="0.2">
      <c r="A80" s="107">
        <f t="shared" si="3"/>
        <v>21</v>
      </c>
      <c r="B80" s="185">
        <v>9.0499999999999997E-2</v>
      </c>
      <c r="C80" s="185">
        <v>9.1999999999999998E-2</v>
      </c>
      <c r="D80" s="185">
        <v>9.35E-2</v>
      </c>
      <c r="E80" s="185">
        <v>9.5000000000000001E-2</v>
      </c>
      <c r="F80" s="185">
        <v>9.6000000000000002E-2</v>
      </c>
      <c r="G80" s="185">
        <v>9.9500000000000005E-2</v>
      </c>
      <c r="H80" s="185">
        <v>0.10050000000000001</v>
      </c>
      <c r="I80" s="185">
        <v>0.10150000000000001</v>
      </c>
      <c r="J80" s="185">
        <v>0.10299999999999999</v>
      </c>
      <c r="K80" s="185">
        <v>0.105</v>
      </c>
      <c r="L80" s="185">
        <v>0.107</v>
      </c>
      <c r="M80" s="185">
        <v>0.1095</v>
      </c>
      <c r="N80" s="185">
        <v>0.112</v>
      </c>
      <c r="O80" s="185">
        <v>0.115</v>
      </c>
      <c r="P80" s="185">
        <v>0.11749999999999999</v>
      </c>
      <c r="Q80" s="185">
        <v>0.121</v>
      </c>
      <c r="R80" s="185">
        <v>0.124</v>
      </c>
      <c r="S80" s="185">
        <v>0.128</v>
      </c>
      <c r="T80" s="185">
        <v>0.13200000000000001</v>
      </c>
      <c r="U80" s="185">
        <v>0.13650000000000001</v>
      </c>
      <c r="V80" s="185">
        <v>0.14099999999999999</v>
      </c>
      <c r="W80" s="185">
        <v>0.14599999999999999</v>
      </c>
      <c r="X80" s="185">
        <v>0.152</v>
      </c>
      <c r="Y80" s="185">
        <v>0.158</v>
      </c>
      <c r="Z80" s="185">
        <v>0.16500000000000001</v>
      </c>
      <c r="AA80" s="185">
        <v>0.17199999999999999</v>
      </c>
      <c r="AB80" s="185">
        <v>0.18</v>
      </c>
      <c r="AC80" s="185">
        <v>0.189</v>
      </c>
      <c r="AD80" s="185">
        <v>0.19850000000000001</v>
      </c>
      <c r="AE80" s="185">
        <v>0.20849999999999999</v>
      </c>
      <c r="AF80" s="185">
        <v>0.216</v>
      </c>
    </row>
    <row r="81" spans="1:32" x14ac:dyDescent="0.2">
      <c r="A81" s="107">
        <f t="shared" si="3"/>
        <v>22</v>
      </c>
      <c r="B81" s="185">
        <v>9.0999999999999998E-2</v>
      </c>
      <c r="C81" s="185">
        <v>9.2499999999999999E-2</v>
      </c>
      <c r="D81" s="185">
        <v>9.4E-2</v>
      </c>
      <c r="E81" s="185">
        <v>9.5500000000000002E-2</v>
      </c>
      <c r="F81" s="185">
        <v>9.6500000000000002E-2</v>
      </c>
      <c r="G81" s="185">
        <v>0.1</v>
      </c>
      <c r="H81" s="185">
        <v>0.10100000000000001</v>
      </c>
      <c r="I81" s="185">
        <v>0.10199999999999999</v>
      </c>
      <c r="J81" s="185">
        <v>0.10349999999999999</v>
      </c>
      <c r="K81" s="185">
        <v>0.1055</v>
      </c>
      <c r="L81" s="185">
        <v>0.1075</v>
      </c>
      <c r="M81" s="185">
        <v>0.11</v>
      </c>
      <c r="N81" s="185">
        <v>0.1125</v>
      </c>
      <c r="O81" s="185">
        <v>0.11550000000000001</v>
      </c>
      <c r="P81" s="185">
        <v>0.11799999999999999</v>
      </c>
      <c r="Q81" s="185">
        <v>0.1215</v>
      </c>
      <c r="R81" s="185">
        <v>0.1245</v>
      </c>
      <c r="S81" s="185">
        <v>0.1285</v>
      </c>
      <c r="T81" s="185">
        <v>0.13250000000000001</v>
      </c>
      <c r="U81" s="185">
        <v>0.13700000000000001</v>
      </c>
      <c r="V81" s="185">
        <v>0.14149999999999999</v>
      </c>
      <c r="W81" s="185">
        <v>0.14649999999999999</v>
      </c>
      <c r="X81" s="185">
        <v>0.1525</v>
      </c>
      <c r="Y81" s="185">
        <v>0.1585</v>
      </c>
      <c r="Z81" s="185">
        <v>0.16550000000000001</v>
      </c>
      <c r="AA81" s="185">
        <v>0.17249999999999999</v>
      </c>
      <c r="AB81" s="185">
        <v>0.18049999999999999</v>
      </c>
      <c r="AC81" s="185">
        <v>0.1895</v>
      </c>
      <c r="AD81" s="185">
        <v>0.19900000000000001</v>
      </c>
      <c r="AE81" s="185">
        <v>0.20899999999999999</v>
      </c>
      <c r="AF81" s="185">
        <v>0.2165</v>
      </c>
    </row>
    <row r="82" spans="1:32" x14ac:dyDescent="0.2">
      <c r="A82" s="107">
        <f t="shared" si="3"/>
        <v>23</v>
      </c>
      <c r="B82" s="185">
        <v>9.1499999999999998E-2</v>
      </c>
      <c r="C82" s="185">
        <v>9.2999999999999999E-2</v>
      </c>
      <c r="D82" s="185">
        <v>9.4500000000000001E-2</v>
      </c>
      <c r="E82" s="185">
        <v>9.6000000000000002E-2</v>
      </c>
      <c r="F82" s="185">
        <v>9.7000000000000003E-2</v>
      </c>
      <c r="G82" s="185">
        <v>0.10050000000000001</v>
      </c>
      <c r="H82" s="185">
        <v>0.10150000000000001</v>
      </c>
      <c r="I82" s="185">
        <v>0.10249999999999999</v>
      </c>
      <c r="J82" s="185">
        <v>0.104</v>
      </c>
      <c r="K82" s="185">
        <v>0.106</v>
      </c>
      <c r="L82" s="185">
        <v>0.108</v>
      </c>
      <c r="M82" s="185">
        <v>0.1105</v>
      </c>
      <c r="N82" s="185">
        <v>0.113</v>
      </c>
      <c r="O82" s="185">
        <v>0.11600000000000001</v>
      </c>
      <c r="P82" s="185">
        <v>0.11849999999999999</v>
      </c>
      <c r="Q82" s="185">
        <v>0.122</v>
      </c>
      <c r="R82" s="185">
        <v>0.125</v>
      </c>
      <c r="S82" s="185">
        <v>0.129</v>
      </c>
      <c r="T82" s="185">
        <v>0.13300000000000001</v>
      </c>
      <c r="U82" s="185">
        <v>0.13750000000000001</v>
      </c>
      <c r="V82" s="185">
        <v>0.14199999999999999</v>
      </c>
      <c r="W82" s="185">
        <v>0.14699999999999999</v>
      </c>
      <c r="X82" s="185">
        <v>0.153</v>
      </c>
      <c r="Y82" s="185">
        <v>0.159</v>
      </c>
      <c r="Z82" s="185">
        <v>0.16600000000000001</v>
      </c>
      <c r="AA82" s="185">
        <v>0.17299999999999999</v>
      </c>
      <c r="AB82" s="185">
        <v>0.18099999999999999</v>
      </c>
      <c r="AC82" s="185">
        <v>0.19</v>
      </c>
      <c r="AD82" s="185">
        <v>0.19950000000000001</v>
      </c>
      <c r="AE82" s="185">
        <v>0.20949999999999999</v>
      </c>
      <c r="AF82" s="185">
        <v>0.217</v>
      </c>
    </row>
    <row r="83" spans="1:32" x14ac:dyDescent="0.2">
      <c r="A83" s="107">
        <f t="shared" si="3"/>
        <v>24</v>
      </c>
      <c r="B83" s="185">
        <v>9.1999999999999998E-2</v>
      </c>
      <c r="C83" s="185">
        <v>9.35E-2</v>
      </c>
      <c r="D83" s="185">
        <v>9.5000000000000001E-2</v>
      </c>
      <c r="E83" s="185">
        <v>9.6500000000000002E-2</v>
      </c>
      <c r="F83" s="185">
        <v>9.7500000000000003E-2</v>
      </c>
      <c r="G83" s="185">
        <v>0.10100000000000001</v>
      </c>
      <c r="H83" s="185">
        <v>0.10199999999999999</v>
      </c>
      <c r="I83" s="185">
        <v>0.10299999999999999</v>
      </c>
      <c r="J83" s="185">
        <v>0.1045</v>
      </c>
      <c r="K83" s="185">
        <v>0.1065</v>
      </c>
      <c r="L83" s="185">
        <v>0.1085</v>
      </c>
      <c r="M83" s="185">
        <v>0.111</v>
      </c>
      <c r="N83" s="185">
        <v>0.1135</v>
      </c>
      <c r="O83" s="185">
        <v>0.11650000000000001</v>
      </c>
      <c r="P83" s="185">
        <v>0.11899999999999999</v>
      </c>
      <c r="Q83" s="185">
        <v>0.1225</v>
      </c>
      <c r="R83" s="185">
        <v>0.1255</v>
      </c>
      <c r="S83" s="185">
        <v>0.1295</v>
      </c>
      <c r="T83" s="185">
        <v>0.13350000000000001</v>
      </c>
      <c r="U83" s="185">
        <v>0.13800000000000001</v>
      </c>
      <c r="V83" s="185">
        <v>0.14249999999999999</v>
      </c>
      <c r="W83" s="185">
        <v>0.14749999999999999</v>
      </c>
      <c r="X83" s="185">
        <v>0.1535</v>
      </c>
      <c r="Y83" s="185">
        <v>0.1595</v>
      </c>
      <c r="Z83" s="185">
        <v>0.16650000000000001</v>
      </c>
      <c r="AA83" s="185">
        <v>0.17349999999999999</v>
      </c>
      <c r="AB83" s="185">
        <v>0.18149999999999999</v>
      </c>
      <c r="AC83" s="185">
        <v>0.1905</v>
      </c>
      <c r="AD83" s="185">
        <v>0.2</v>
      </c>
      <c r="AE83" s="185">
        <v>0.21</v>
      </c>
      <c r="AF83" s="185">
        <v>0.2175</v>
      </c>
    </row>
    <row r="84" spans="1:32" x14ac:dyDescent="0.2">
      <c r="A84" s="107">
        <f t="shared" si="3"/>
        <v>25</v>
      </c>
      <c r="B84" s="185">
        <v>9.2499999999999999E-2</v>
      </c>
      <c r="C84" s="185">
        <v>9.4E-2</v>
      </c>
      <c r="D84" s="185">
        <v>9.5500000000000002E-2</v>
      </c>
      <c r="E84" s="185">
        <v>9.7000000000000003E-2</v>
      </c>
      <c r="F84" s="185">
        <v>9.8000000000000004E-2</v>
      </c>
      <c r="G84" s="185">
        <v>0.10150000000000001</v>
      </c>
      <c r="H84" s="185">
        <v>0.10249999999999999</v>
      </c>
      <c r="I84" s="185">
        <v>0.10349999999999999</v>
      </c>
      <c r="J84" s="185">
        <v>0.105</v>
      </c>
      <c r="K84" s="185">
        <v>0.107</v>
      </c>
      <c r="L84" s="185">
        <v>0.109</v>
      </c>
      <c r="M84" s="185">
        <v>0.1115</v>
      </c>
      <c r="N84" s="185">
        <v>0.114</v>
      </c>
      <c r="O84" s="185">
        <v>0.11700000000000001</v>
      </c>
      <c r="P84" s="185">
        <v>0.1195</v>
      </c>
      <c r="Q84" s="185">
        <v>0.123</v>
      </c>
      <c r="R84" s="185">
        <v>0.126</v>
      </c>
      <c r="S84" s="185">
        <v>0.13</v>
      </c>
      <c r="T84" s="185">
        <v>0.13400000000000001</v>
      </c>
      <c r="U84" s="185">
        <v>0.13850000000000001</v>
      </c>
      <c r="V84" s="185">
        <v>0.14299999999999999</v>
      </c>
      <c r="W84" s="185">
        <v>0.14799999999999999</v>
      </c>
      <c r="X84" s="185">
        <v>0.154</v>
      </c>
      <c r="Y84" s="185">
        <v>0.16</v>
      </c>
      <c r="Z84" s="185">
        <v>0.16700000000000001</v>
      </c>
      <c r="AA84" s="185">
        <v>0.17399999999999999</v>
      </c>
      <c r="AB84" s="185">
        <v>0.182</v>
      </c>
      <c r="AC84" s="185">
        <v>0.191</v>
      </c>
      <c r="AD84" s="185">
        <v>0.20050000000000001</v>
      </c>
      <c r="AE84" s="185">
        <v>0.21049999999999999</v>
      </c>
      <c r="AF84" s="185">
        <v>0.218</v>
      </c>
    </row>
    <row r="85" spans="1:32" x14ac:dyDescent="0.2">
      <c r="A85" s="107">
        <f t="shared" si="3"/>
        <v>26</v>
      </c>
      <c r="B85" s="185">
        <v>9.2999999999999999E-2</v>
      </c>
      <c r="C85" s="185">
        <v>9.4500000000000001E-2</v>
      </c>
      <c r="D85" s="185">
        <v>9.6000000000000002E-2</v>
      </c>
      <c r="E85" s="185">
        <v>9.7500000000000003E-2</v>
      </c>
      <c r="F85" s="185">
        <v>9.8500000000000004E-2</v>
      </c>
      <c r="G85" s="185">
        <v>0.10199999999999999</v>
      </c>
      <c r="H85" s="185">
        <v>0.10299999999999999</v>
      </c>
      <c r="I85" s="185">
        <v>0.104</v>
      </c>
      <c r="J85" s="185">
        <v>0.1055</v>
      </c>
      <c r="K85" s="185">
        <v>0.1075</v>
      </c>
      <c r="L85" s="185">
        <v>0.1095</v>
      </c>
      <c r="M85" s="185">
        <v>0.112</v>
      </c>
      <c r="N85" s="185">
        <v>0.1145</v>
      </c>
      <c r="O85" s="185">
        <v>0.11749999999999999</v>
      </c>
      <c r="P85" s="185">
        <v>0.12</v>
      </c>
      <c r="Q85" s="185">
        <v>0.1235</v>
      </c>
      <c r="R85" s="185">
        <v>0.1265</v>
      </c>
      <c r="S85" s="185">
        <v>0.1305</v>
      </c>
      <c r="T85" s="185">
        <v>0.13450000000000001</v>
      </c>
      <c r="U85" s="185">
        <v>0.13900000000000001</v>
      </c>
      <c r="V85" s="185">
        <v>0.14349999999999999</v>
      </c>
      <c r="W85" s="185">
        <v>0.14849999999999999</v>
      </c>
      <c r="X85" s="185">
        <v>0.1545</v>
      </c>
      <c r="Y85" s="185">
        <v>0.1605</v>
      </c>
      <c r="Z85" s="185">
        <v>0.16750000000000001</v>
      </c>
      <c r="AA85" s="185">
        <v>0.17449999999999999</v>
      </c>
      <c r="AB85" s="185">
        <v>0.1825</v>
      </c>
      <c r="AC85" s="185">
        <v>0.1915</v>
      </c>
      <c r="AD85" s="185">
        <v>0.20100000000000001</v>
      </c>
      <c r="AE85" s="185">
        <v>0.21099999999999999</v>
      </c>
      <c r="AF85" s="185">
        <v>0.2185</v>
      </c>
    </row>
    <row r="86" spans="1:32" x14ac:dyDescent="0.2">
      <c r="A86" s="107">
        <f t="shared" si="3"/>
        <v>27</v>
      </c>
      <c r="B86" s="185">
        <v>9.35E-2</v>
      </c>
      <c r="C86" s="185">
        <v>9.5000000000000001E-2</v>
      </c>
      <c r="D86" s="185">
        <v>9.6500000000000002E-2</v>
      </c>
      <c r="E86" s="185">
        <v>9.8000000000000004E-2</v>
      </c>
      <c r="F86" s="185">
        <v>9.9000000000000005E-2</v>
      </c>
      <c r="G86" s="185">
        <v>0.10249999999999999</v>
      </c>
      <c r="H86" s="185">
        <v>0.10349999999999999</v>
      </c>
      <c r="I86" s="185">
        <v>0.1045</v>
      </c>
      <c r="J86" s="185">
        <v>0.106</v>
      </c>
      <c r="K86" s="185">
        <v>0.108</v>
      </c>
      <c r="L86" s="185">
        <v>0.11</v>
      </c>
      <c r="M86" s="185">
        <v>0.1125</v>
      </c>
      <c r="N86" s="185">
        <v>0.115</v>
      </c>
      <c r="O86" s="185">
        <v>0.11799999999999999</v>
      </c>
      <c r="P86" s="185">
        <v>0.1205</v>
      </c>
      <c r="Q86" s="185">
        <v>0.124</v>
      </c>
      <c r="R86" s="185">
        <v>0.127</v>
      </c>
      <c r="S86" s="185">
        <v>0.13100000000000001</v>
      </c>
      <c r="T86" s="185">
        <v>0.13500000000000001</v>
      </c>
      <c r="U86" s="185">
        <v>0.13950000000000001</v>
      </c>
      <c r="V86" s="185">
        <v>0.14399999999999999</v>
      </c>
      <c r="W86" s="185">
        <v>0.14899999999999999</v>
      </c>
      <c r="X86" s="185">
        <v>0.155</v>
      </c>
      <c r="Y86" s="185">
        <v>0.161</v>
      </c>
      <c r="Z86" s="185">
        <v>0.16800000000000001</v>
      </c>
      <c r="AA86" s="185">
        <v>0.17499999999999999</v>
      </c>
      <c r="AB86" s="185">
        <v>0.183</v>
      </c>
      <c r="AC86" s="185">
        <v>0.192</v>
      </c>
      <c r="AD86" s="185">
        <v>0.20150000000000001</v>
      </c>
      <c r="AE86" s="185">
        <v>0.21149999999999999</v>
      </c>
      <c r="AF86" s="185">
        <v>0.219</v>
      </c>
    </row>
    <row r="87" spans="1:32" x14ac:dyDescent="0.2">
      <c r="A87" s="107">
        <f t="shared" si="3"/>
        <v>28</v>
      </c>
      <c r="B87" s="185">
        <v>9.4E-2</v>
      </c>
      <c r="C87" s="185">
        <v>9.5500000000000002E-2</v>
      </c>
      <c r="D87" s="185">
        <v>9.7000000000000003E-2</v>
      </c>
      <c r="E87" s="185">
        <v>9.8500000000000004E-2</v>
      </c>
      <c r="F87" s="185">
        <v>9.9500000000000005E-2</v>
      </c>
      <c r="G87" s="185">
        <v>0.10299999999999999</v>
      </c>
      <c r="H87" s="185">
        <v>0.104</v>
      </c>
      <c r="I87" s="185">
        <v>0.105</v>
      </c>
      <c r="J87" s="185">
        <v>0.1065</v>
      </c>
      <c r="K87" s="185">
        <v>0.1085</v>
      </c>
      <c r="L87" s="185">
        <v>0.1105</v>
      </c>
      <c r="M87" s="185">
        <v>0.113</v>
      </c>
      <c r="N87" s="185">
        <v>0.11550000000000001</v>
      </c>
      <c r="O87" s="185">
        <v>0.11849999999999999</v>
      </c>
      <c r="P87" s="185">
        <v>0.121</v>
      </c>
      <c r="Q87" s="185">
        <v>0.1245</v>
      </c>
      <c r="R87" s="185">
        <v>0.1275</v>
      </c>
      <c r="S87" s="185">
        <v>0.13150000000000001</v>
      </c>
      <c r="T87" s="185">
        <v>0.13550000000000001</v>
      </c>
      <c r="U87" s="185">
        <v>0.14000000000000001</v>
      </c>
      <c r="V87" s="185">
        <v>0.14449999999999999</v>
      </c>
      <c r="W87" s="185">
        <v>0.14949999999999999</v>
      </c>
      <c r="X87" s="185">
        <v>0.1555</v>
      </c>
      <c r="Y87" s="185">
        <v>0.1615</v>
      </c>
      <c r="Z87" s="185">
        <v>0.16850000000000001</v>
      </c>
      <c r="AA87" s="185">
        <v>0.17549999999999999</v>
      </c>
      <c r="AB87" s="185">
        <v>0.1835</v>
      </c>
      <c r="AC87" s="185">
        <v>0.1925</v>
      </c>
      <c r="AD87" s="185">
        <v>0.20200000000000001</v>
      </c>
      <c r="AE87" s="185">
        <v>0.21199999999999999</v>
      </c>
      <c r="AF87" s="185">
        <v>0.2195</v>
      </c>
    </row>
    <row r="88" spans="1:32" x14ac:dyDescent="0.2">
      <c r="A88" s="107">
        <f t="shared" si="3"/>
        <v>29</v>
      </c>
      <c r="B88" s="185">
        <v>9.4500000000000001E-2</v>
      </c>
      <c r="C88" s="185">
        <v>9.6000000000000002E-2</v>
      </c>
      <c r="D88" s="185">
        <v>9.7500000000000003E-2</v>
      </c>
      <c r="E88" s="185">
        <v>9.9000000000000005E-2</v>
      </c>
      <c r="F88" s="185">
        <v>0.1</v>
      </c>
      <c r="G88" s="185">
        <v>0.10349999999999999</v>
      </c>
      <c r="H88" s="185">
        <v>0.1045</v>
      </c>
      <c r="I88" s="185">
        <v>0.1055</v>
      </c>
      <c r="J88" s="185">
        <v>0.107</v>
      </c>
      <c r="K88" s="185">
        <v>0.109</v>
      </c>
      <c r="L88" s="185">
        <v>0.111</v>
      </c>
      <c r="M88" s="185">
        <v>0.1135</v>
      </c>
      <c r="N88" s="185">
        <v>0.11600000000000001</v>
      </c>
      <c r="O88" s="185">
        <v>0.11899999999999999</v>
      </c>
      <c r="P88" s="185">
        <v>0.1215</v>
      </c>
      <c r="Q88" s="185">
        <v>0.125</v>
      </c>
      <c r="R88" s="185">
        <v>0.128</v>
      </c>
      <c r="S88" s="185">
        <v>0.13200000000000001</v>
      </c>
      <c r="T88" s="185">
        <v>0.13600000000000001</v>
      </c>
      <c r="U88" s="185">
        <v>0.14050000000000001</v>
      </c>
      <c r="V88" s="185">
        <v>0.14499999999999999</v>
      </c>
      <c r="W88" s="185">
        <v>0.15</v>
      </c>
      <c r="X88" s="185">
        <v>0.156</v>
      </c>
      <c r="Y88" s="185">
        <v>0.16200000000000001</v>
      </c>
      <c r="Z88" s="185">
        <v>0.16900000000000001</v>
      </c>
      <c r="AA88" s="185">
        <v>0.17599999999999999</v>
      </c>
      <c r="AB88" s="185">
        <v>0.184</v>
      </c>
      <c r="AC88" s="185">
        <v>0.193</v>
      </c>
      <c r="AD88" s="185">
        <v>0.20250000000000001</v>
      </c>
      <c r="AE88" s="185">
        <v>0.21249999999999999</v>
      </c>
      <c r="AF88" s="185">
        <v>0.22</v>
      </c>
    </row>
    <row r="89" spans="1:32" x14ac:dyDescent="0.2">
      <c r="A89" s="107">
        <f t="shared" si="3"/>
        <v>30</v>
      </c>
      <c r="B89" s="185">
        <v>9.5000000000000001E-2</v>
      </c>
      <c r="C89" s="185">
        <v>9.6500000000000002E-2</v>
      </c>
      <c r="D89" s="185">
        <v>9.8000000000000004E-2</v>
      </c>
      <c r="E89" s="185">
        <v>9.9500000000000005E-2</v>
      </c>
      <c r="F89" s="185">
        <v>0.10050000000000001</v>
      </c>
      <c r="G89" s="185">
        <v>0.104</v>
      </c>
      <c r="H89" s="185">
        <v>0.105</v>
      </c>
      <c r="I89" s="185">
        <v>0.106</v>
      </c>
      <c r="J89" s="185">
        <v>0.1075</v>
      </c>
      <c r="K89" s="185">
        <v>0.1095</v>
      </c>
      <c r="L89" s="185">
        <v>0.1115</v>
      </c>
      <c r="M89" s="185">
        <v>0.114</v>
      </c>
      <c r="N89" s="185">
        <v>0.11650000000000001</v>
      </c>
      <c r="O89" s="185">
        <v>0.1195</v>
      </c>
      <c r="P89" s="185">
        <v>0.122</v>
      </c>
      <c r="Q89" s="185">
        <v>0.1255</v>
      </c>
      <c r="R89" s="185">
        <v>0.1285</v>
      </c>
      <c r="S89" s="185">
        <v>0.13250000000000001</v>
      </c>
      <c r="T89" s="185">
        <v>0.13650000000000001</v>
      </c>
      <c r="U89" s="185">
        <v>0.14099999999999999</v>
      </c>
      <c r="V89" s="185">
        <v>0.14549999999999999</v>
      </c>
      <c r="W89" s="185">
        <v>0.15049999999999999</v>
      </c>
      <c r="X89" s="185">
        <v>0.1565</v>
      </c>
      <c r="Y89" s="185">
        <v>0.16250000000000001</v>
      </c>
      <c r="Z89" s="185">
        <v>0.16950000000000001</v>
      </c>
      <c r="AA89" s="185">
        <v>0.17649999999999999</v>
      </c>
      <c r="AB89" s="185">
        <v>0.1845</v>
      </c>
      <c r="AC89" s="185">
        <v>0.19350000000000001</v>
      </c>
      <c r="AD89" s="185">
        <v>0.20300000000000001</v>
      </c>
      <c r="AE89" s="185">
        <v>0.21299999999999999</v>
      </c>
      <c r="AF89" s="185">
        <v>0.2205</v>
      </c>
    </row>
    <row r="90" spans="1:32" x14ac:dyDescent="0.2">
      <c r="A90" s="107">
        <f t="shared" si="3"/>
        <v>31</v>
      </c>
      <c r="B90" s="185">
        <v>9.5500000000000002E-2</v>
      </c>
      <c r="C90" s="185">
        <v>9.7000000000000003E-2</v>
      </c>
      <c r="D90" s="185">
        <v>9.8500000000000004E-2</v>
      </c>
      <c r="E90" s="185">
        <v>0.1</v>
      </c>
      <c r="F90" s="185">
        <v>0.10100000000000001</v>
      </c>
      <c r="G90" s="185">
        <v>0.1045</v>
      </c>
      <c r="H90" s="185">
        <v>0.1055</v>
      </c>
      <c r="I90" s="185">
        <v>0.1065</v>
      </c>
      <c r="J90" s="185">
        <v>0.108</v>
      </c>
      <c r="K90" s="185">
        <v>0.11</v>
      </c>
      <c r="L90" s="185">
        <v>0.112</v>
      </c>
      <c r="M90" s="185">
        <v>0.1145</v>
      </c>
      <c r="N90" s="185">
        <v>0.11700000000000001</v>
      </c>
      <c r="O90" s="185">
        <v>0.12</v>
      </c>
      <c r="P90" s="185">
        <v>0.1225</v>
      </c>
      <c r="Q90" s="185">
        <v>0.126</v>
      </c>
      <c r="R90" s="185">
        <v>0.129</v>
      </c>
      <c r="S90" s="185">
        <v>0.13300000000000001</v>
      </c>
      <c r="T90" s="185">
        <v>0.13700000000000001</v>
      </c>
      <c r="U90" s="185">
        <v>0.14149999999999999</v>
      </c>
      <c r="V90" s="185">
        <v>0.14599999999999999</v>
      </c>
      <c r="W90" s="185">
        <v>0.151</v>
      </c>
      <c r="X90" s="185">
        <v>0.157</v>
      </c>
      <c r="Y90" s="185">
        <v>0.16300000000000001</v>
      </c>
      <c r="Z90" s="185">
        <v>0.17</v>
      </c>
      <c r="AA90" s="185">
        <v>0.17699999999999999</v>
      </c>
      <c r="AB90" s="185">
        <v>0.185</v>
      </c>
      <c r="AC90" s="185">
        <v>0.19400000000000001</v>
      </c>
      <c r="AD90" s="185">
        <v>0.20349999999999999</v>
      </c>
      <c r="AE90" s="185">
        <v>0.2135</v>
      </c>
      <c r="AF90" s="185">
        <v>0.221</v>
      </c>
    </row>
    <row r="91" spans="1:32" x14ac:dyDescent="0.2">
      <c r="A91" s="107">
        <f t="shared" si="3"/>
        <v>32</v>
      </c>
      <c r="B91" s="185">
        <v>9.6000000000000002E-2</v>
      </c>
      <c r="C91" s="185">
        <v>9.7500000000000003E-2</v>
      </c>
      <c r="D91" s="185">
        <v>9.9000000000000005E-2</v>
      </c>
      <c r="E91" s="185">
        <v>0.10050000000000001</v>
      </c>
      <c r="F91" s="185">
        <v>0.10150000000000001</v>
      </c>
      <c r="G91" s="185">
        <v>0.105</v>
      </c>
      <c r="H91" s="185">
        <v>0.106</v>
      </c>
      <c r="I91" s="185">
        <v>0.107</v>
      </c>
      <c r="J91" s="185">
        <v>0.1085</v>
      </c>
      <c r="K91" s="185">
        <v>0.1105</v>
      </c>
      <c r="L91" s="185">
        <v>0.1125</v>
      </c>
      <c r="M91" s="185">
        <v>0.115</v>
      </c>
      <c r="N91" s="185">
        <v>0.11749999999999999</v>
      </c>
      <c r="O91" s="185">
        <v>0.1205</v>
      </c>
      <c r="P91" s="185">
        <v>0.123</v>
      </c>
      <c r="Q91" s="185">
        <v>0.1265</v>
      </c>
      <c r="R91" s="185">
        <v>0.1295</v>
      </c>
      <c r="S91" s="185">
        <v>0.13350000000000001</v>
      </c>
      <c r="T91" s="185">
        <v>0.13750000000000001</v>
      </c>
      <c r="U91" s="185">
        <v>0.14199999999999999</v>
      </c>
      <c r="V91" s="185">
        <v>0.14649999999999999</v>
      </c>
      <c r="W91" s="185">
        <v>0.1515</v>
      </c>
      <c r="X91" s="185">
        <v>0.1575</v>
      </c>
      <c r="Y91" s="185">
        <v>0.16350000000000001</v>
      </c>
      <c r="Z91" s="185">
        <v>0.17050000000000001</v>
      </c>
      <c r="AA91" s="185">
        <v>0.17749999999999999</v>
      </c>
      <c r="AB91" s="185">
        <v>0.1855</v>
      </c>
      <c r="AC91" s="185">
        <v>0.19450000000000001</v>
      </c>
      <c r="AD91" s="185">
        <v>0.20399999999999999</v>
      </c>
      <c r="AE91" s="185">
        <v>0.214</v>
      </c>
      <c r="AF91" s="185">
        <v>0.2215</v>
      </c>
    </row>
    <row r="92" spans="1:32" x14ac:dyDescent="0.2">
      <c r="A92" s="107">
        <f t="shared" si="3"/>
        <v>33</v>
      </c>
      <c r="B92" s="185">
        <v>9.6500000000000002E-2</v>
      </c>
      <c r="C92" s="185">
        <v>9.8000000000000004E-2</v>
      </c>
      <c r="D92" s="185">
        <v>9.9500000000000005E-2</v>
      </c>
      <c r="E92" s="185">
        <v>0.10100000000000001</v>
      </c>
      <c r="F92" s="185">
        <v>0.10199999999999999</v>
      </c>
      <c r="G92" s="185">
        <v>0.1055</v>
      </c>
      <c r="H92" s="185">
        <v>0.1065</v>
      </c>
      <c r="I92" s="185">
        <v>0.1075</v>
      </c>
      <c r="J92" s="185">
        <v>0.109</v>
      </c>
      <c r="K92" s="185">
        <v>0.111</v>
      </c>
      <c r="L92" s="185">
        <v>0.113</v>
      </c>
      <c r="M92" s="185">
        <v>0.11550000000000001</v>
      </c>
      <c r="N92" s="185">
        <v>0.11799999999999999</v>
      </c>
      <c r="O92" s="185">
        <v>0.121</v>
      </c>
      <c r="P92" s="185">
        <v>0.1235</v>
      </c>
      <c r="Q92" s="185">
        <v>0.127</v>
      </c>
      <c r="R92" s="185">
        <v>0.13</v>
      </c>
      <c r="S92" s="185">
        <v>0.13400000000000001</v>
      </c>
      <c r="T92" s="185">
        <v>0.13800000000000001</v>
      </c>
      <c r="U92" s="185">
        <v>0.14249999999999999</v>
      </c>
      <c r="V92" s="185">
        <v>0.14699999999999999</v>
      </c>
      <c r="W92" s="185">
        <v>0.152</v>
      </c>
      <c r="X92" s="185">
        <v>0.158</v>
      </c>
      <c r="Y92" s="185">
        <v>0.16400000000000001</v>
      </c>
      <c r="Z92" s="185">
        <v>0.17100000000000001</v>
      </c>
      <c r="AA92" s="185">
        <v>0.17799999999999999</v>
      </c>
      <c r="AB92" s="185">
        <v>0.186</v>
      </c>
      <c r="AC92" s="185">
        <v>0.19500000000000001</v>
      </c>
      <c r="AD92" s="185">
        <v>0.20449999999999999</v>
      </c>
      <c r="AE92" s="185">
        <v>0.2145</v>
      </c>
      <c r="AF92" s="185">
        <v>0.222</v>
      </c>
    </row>
    <row r="93" spans="1:32" x14ac:dyDescent="0.2">
      <c r="A93" s="107">
        <f t="shared" si="3"/>
        <v>34</v>
      </c>
      <c r="B93" s="185">
        <v>9.7000000000000003E-2</v>
      </c>
      <c r="C93" s="185">
        <v>9.8500000000000004E-2</v>
      </c>
      <c r="D93" s="185">
        <v>0.1</v>
      </c>
      <c r="E93" s="185">
        <v>0.10150000000000001</v>
      </c>
      <c r="F93" s="185">
        <v>0.10249999999999999</v>
      </c>
      <c r="G93" s="185">
        <v>0.106</v>
      </c>
      <c r="H93" s="185">
        <v>0.107</v>
      </c>
      <c r="I93" s="185">
        <v>0.108</v>
      </c>
      <c r="J93" s="185">
        <v>0.1095</v>
      </c>
      <c r="K93" s="185">
        <v>0.1115</v>
      </c>
      <c r="L93" s="185">
        <v>0.1135</v>
      </c>
      <c r="M93" s="185">
        <v>0.11600000000000001</v>
      </c>
      <c r="N93" s="185">
        <v>0.11849999999999999</v>
      </c>
      <c r="O93" s="185">
        <v>0.1215</v>
      </c>
      <c r="P93" s="185">
        <v>0.124</v>
      </c>
      <c r="Q93" s="185">
        <v>0.1275</v>
      </c>
      <c r="R93" s="185">
        <v>0.1305</v>
      </c>
      <c r="S93" s="185">
        <v>0.13450000000000001</v>
      </c>
      <c r="T93" s="185">
        <v>0.13850000000000001</v>
      </c>
      <c r="U93" s="185">
        <v>0.14299999999999999</v>
      </c>
      <c r="V93" s="185">
        <v>0.14749999999999999</v>
      </c>
      <c r="W93" s="185">
        <v>0.1525</v>
      </c>
      <c r="X93" s="185">
        <v>0.1585</v>
      </c>
      <c r="Y93" s="185">
        <v>0.16450000000000001</v>
      </c>
      <c r="Z93" s="185">
        <v>0.17150000000000001</v>
      </c>
      <c r="AA93" s="185">
        <v>0.17849999999999999</v>
      </c>
      <c r="AB93" s="185">
        <v>0.1865</v>
      </c>
      <c r="AC93" s="185">
        <v>0.19550000000000001</v>
      </c>
      <c r="AD93" s="185">
        <v>0.20499999999999999</v>
      </c>
      <c r="AE93" s="185">
        <v>0.215</v>
      </c>
      <c r="AF93" s="185">
        <v>0.2225</v>
      </c>
    </row>
    <row r="94" spans="1:32" x14ac:dyDescent="0.2">
      <c r="A94" s="107">
        <f t="shared" si="3"/>
        <v>35</v>
      </c>
      <c r="B94" s="185">
        <v>9.7500000000000003E-2</v>
      </c>
      <c r="C94" s="185">
        <v>9.9000000000000005E-2</v>
      </c>
      <c r="D94" s="185">
        <v>0.10050000000000001</v>
      </c>
      <c r="E94" s="185">
        <v>0.10199999999999999</v>
      </c>
      <c r="F94" s="185">
        <v>0.10299999999999999</v>
      </c>
      <c r="G94" s="185">
        <v>0.1065</v>
      </c>
      <c r="H94" s="185">
        <v>0.1075</v>
      </c>
      <c r="I94" s="185">
        <v>0.1085</v>
      </c>
      <c r="J94" s="185">
        <v>0.11</v>
      </c>
      <c r="K94" s="185">
        <v>0.112</v>
      </c>
      <c r="L94" s="185">
        <v>0.114</v>
      </c>
      <c r="M94" s="185">
        <v>0.11650000000000001</v>
      </c>
      <c r="N94" s="185">
        <v>0.11899999999999999</v>
      </c>
      <c r="O94" s="185">
        <v>0.122</v>
      </c>
      <c r="P94" s="185">
        <v>0.1245</v>
      </c>
      <c r="Q94" s="185">
        <v>0.128</v>
      </c>
      <c r="R94" s="185">
        <v>0.13100000000000001</v>
      </c>
      <c r="S94" s="185">
        <v>0.13500000000000001</v>
      </c>
      <c r="T94" s="185">
        <v>0.13900000000000001</v>
      </c>
      <c r="U94" s="185">
        <v>0.14349999999999999</v>
      </c>
      <c r="V94" s="185">
        <v>0.14799999999999999</v>
      </c>
      <c r="W94" s="185">
        <v>0.153</v>
      </c>
      <c r="X94" s="185">
        <v>0.159</v>
      </c>
      <c r="Y94" s="185">
        <v>0.16500000000000001</v>
      </c>
      <c r="Z94" s="185">
        <v>0.17199999999999999</v>
      </c>
      <c r="AA94" s="185">
        <v>0.17899999999999999</v>
      </c>
      <c r="AB94" s="185">
        <v>0.187</v>
      </c>
      <c r="AC94" s="185">
        <v>0.19600000000000001</v>
      </c>
      <c r="AD94" s="185">
        <v>0.20549999999999999</v>
      </c>
      <c r="AE94" s="185">
        <v>0.2155</v>
      </c>
      <c r="AF94" s="185">
        <v>0.223</v>
      </c>
    </row>
    <row r="95" spans="1:32" x14ac:dyDescent="0.2">
      <c r="A95" s="107">
        <f t="shared" si="3"/>
        <v>36</v>
      </c>
      <c r="B95" s="185">
        <v>9.8000000000000004E-2</v>
      </c>
      <c r="C95" s="185">
        <v>9.9500000000000005E-2</v>
      </c>
      <c r="D95" s="185">
        <v>0.10100000000000001</v>
      </c>
      <c r="E95" s="185">
        <v>0.10249999999999999</v>
      </c>
      <c r="F95" s="185">
        <v>0.10349999999999999</v>
      </c>
      <c r="G95" s="185">
        <v>0.107</v>
      </c>
      <c r="H95" s="185">
        <v>0.108</v>
      </c>
      <c r="I95" s="185">
        <v>0.109</v>
      </c>
      <c r="J95" s="185">
        <v>0.1105</v>
      </c>
      <c r="K95" s="185">
        <v>0.1125</v>
      </c>
      <c r="L95" s="185">
        <v>0.1145</v>
      </c>
      <c r="M95" s="185">
        <v>0.11700000000000001</v>
      </c>
      <c r="N95" s="185">
        <v>0.1195</v>
      </c>
      <c r="O95" s="185">
        <v>0.1225</v>
      </c>
      <c r="P95" s="185">
        <v>0.125</v>
      </c>
      <c r="Q95" s="185">
        <v>0.1285</v>
      </c>
      <c r="R95" s="185">
        <v>0.13150000000000001</v>
      </c>
      <c r="S95" s="185">
        <v>0.13550000000000001</v>
      </c>
      <c r="T95" s="185">
        <v>0.13950000000000001</v>
      </c>
      <c r="U95" s="185">
        <v>0.14399999999999999</v>
      </c>
      <c r="V95" s="185">
        <v>0.14849999999999999</v>
      </c>
      <c r="W95" s="185">
        <v>0.1535</v>
      </c>
      <c r="X95" s="185">
        <v>0.1595</v>
      </c>
      <c r="Y95" s="185">
        <v>0.16550000000000001</v>
      </c>
      <c r="Z95" s="185">
        <v>0.17249999999999999</v>
      </c>
      <c r="AA95" s="185">
        <v>0.17949999999999999</v>
      </c>
      <c r="AB95" s="185">
        <v>0.1875</v>
      </c>
      <c r="AC95" s="185">
        <v>0.19650000000000001</v>
      </c>
      <c r="AD95" s="185">
        <v>0.20599999999999999</v>
      </c>
      <c r="AE95" s="185">
        <v>0.216</v>
      </c>
      <c r="AF95" s="185">
        <v>0.2235</v>
      </c>
    </row>
    <row r="96" spans="1:32" x14ac:dyDescent="0.2">
      <c r="A96" s="107">
        <f t="shared" si="3"/>
        <v>37</v>
      </c>
      <c r="B96" s="185">
        <v>9.8500000000000004E-2</v>
      </c>
      <c r="C96" s="185">
        <v>0.1</v>
      </c>
      <c r="D96" s="185">
        <v>0.10150000000000001</v>
      </c>
      <c r="E96" s="185">
        <v>0.10299999999999999</v>
      </c>
      <c r="F96" s="185">
        <v>0.104</v>
      </c>
      <c r="G96" s="185">
        <v>0.1075</v>
      </c>
      <c r="H96" s="185">
        <v>0.1085</v>
      </c>
      <c r="I96" s="185">
        <v>0.1095</v>
      </c>
      <c r="J96" s="185">
        <v>0.111</v>
      </c>
      <c r="K96" s="185">
        <v>0.113</v>
      </c>
      <c r="L96" s="185">
        <v>0.115</v>
      </c>
      <c r="M96" s="185">
        <v>0.11749999999999999</v>
      </c>
      <c r="N96" s="185">
        <v>0.12</v>
      </c>
      <c r="O96" s="185">
        <v>0.123</v>
      </c>
      <c r="P96" s="185">
        <v>0.1255</v>
      </c>
      <c r="Q96" s="185">
        <v>0.129</v>
      </c>
      <c r="R96" s="185">
        <v>0.13200000000000001</v>
      </c>
      <c r="S96" s="185">
        <v>0.13600000000000001</v>
      </c>
      <c r="T96" s="185">
        <v>0.14000000000000001</v>
      </c>
      <c r="U96" s="185">
        <v>0.14449999999999999</v>
      </c>
      <c r="V96" s="185">
        <v>0.14899999999999999</v>
      </c>
      <c r="W96" s="185">
        <v>0.154</v>
      </c>
      <c r="X96" s="185">
        <v>0.16</v>
      </c>
      <c r="Y96" s="185">
        <v>0.16600000000000001</v>
      </c>
      <c r="Z96" s="185">
        <v>0.17299999999999999</v>
      </c>
      <c r="AA96" s="185">
        <v>0.18</v>
      </c>
      <c r="AB96" s="185">
        <v>0.188</v>
      </c>
      <c r="AC96" s="185">
        <v>0.19700000000000001</v>
      </c>
      <c r="AD96" s="185">
        <v>0.20649999999999999</v>
      </c>
      <c r="AE96" s="185">
        <v>0.2165</v>
      </c>
      <c r="AF96" s="185">
        <v>0.224</v>
      </c>
    </row>
    <row r="97" spans="1:33" x14ac:dyDescent="0.2">
      <c r="A97" s="107">
        <f t="shared" si="3"/>
        <v>38</v>
      </c>
      <c r="B97" s="185">
        <v>9.9000000000000005E-2</v>
      </c>
      <c r="C97" s="185">
        <v>0.10050000000000001</v>
      </c>
      <c r="D97" s="185">
        <v>0.10199999999999999</v>
      </c>
      <c r="E97" s="185">
        <v>0.10349999999999999</v>
      </c>
      <c r="F97" s="185">
        <v>0.1045</v>
      </c>
      <c r="G97" s="185">
        <v>0.108</v>
      </c>
      <c r="H97" s="185">
        <v>0.109</v>
      </c>
      <c r="I97" s="185">
        <v>0.11</v>
      </c>
      <c r="J97" s="185">
        <v>0.1115</v>
      </c>
      <c r="K97" s="185">
        <v>0.1135</v>
      </c>
      <c r="L97" s="185">
        <v>0.11550000000000001</v>
      </c>
      <c r="M97" s="185">
        <v>0.11799999999999999</v>
      </c>
      <c r="N97" s="185">
        <v>0.1205</v>
      </c>
      <c r="O97" s="185">
        <v>0.1235</v>
      </c>
      <c r="P97" s="185">
        <v>0.126</v>
      </c>
      <c r="Q97" s="185">
        <v>0.1295</v>
      </c>
      <c r="R97" s="185">
        <v>0.13250000000000001</v>
      </c>
      <c r="S97" s="185">
        <v>0.13650000000000001</v>
      </c>
      <c r="T97" s="185">
        <v>0.14050000000000001</v>
      </c>
      <c r="U97" s="185">
        <v>0.14499999999999999</v>
      </c>
      <c r="V97" s="185">
        <v>0.14949999999999999</v>
      </c>
      <c r="W97" s="185">
        <v>0.1545</v>
      </c>
      <c r="X97" s="185">
        <v>0.1605</v>
      </c>
      <c r="Y97" s="185">
        <v>0.16650000000000001</v>
      </c>
      <c r="Z97" s="185">
        <v>0.17349999999999999</v>
      </c>
      <c r="AA97" s="185">
        <v>0.18049999999999999</v>
      </c>
      <c r="AB97" s="185">
        <v>0.1885</v>
      </c>
      <c r="AC97" s="185">
        <v>0.19750000000000001</v>
      </c>
      <c r="AD97" s="185">
        <v>0.20699999999999999</v>
      </c>
      <c r="AE97" s="185">
        <v>0.217</v>
      </c>
      <c r="AF97" s="185">
        <v>0.22450000000000001</v>
      </c>
    </row>
    <row r="98" spans="1:33" x14ac:dyDescent="0.2">
      <c r="A98" s="107">
        <f t="shared" si="3"/>
        <v>39</v>
      </c>
      <c r="B98" s="185">
        <v>9.9500000000000005E-2</v>
      </c>
      <c r="C98" s="185">
        <v>0.10100000000000001</v>
      </c>
      <c r="D98" s="185">
        <v>0.10249999999999999</v>
      </c>
      <c r="E98" s="185">
        <v>0.104</v>
      </c>
      <c r="F98" s="185">
        <v>0.105</v>
      </c>
      <c r="G98" s="185">
        <v>0.1085</v>
      </c>
      <c r="H98" s="185">
        <v>0.1095</v>
      </c>
      <c r="I98" s="185">
        <v>0.1105</v>
      </c>
      <c r="J98" s="185">
        <v>0.112</v>
      </c>
      <c r="K98" s="185">
        <v>0.114</v>
      </c>
      <c r="L98" s="185">
        <v>0.11600000000000001</v>
      </c>
      <c r="M98" s="185">
        <v>0.11849999999999999</v>
      </c>
      <c r="N98" s="185">
        <v>0.121</v>
      </c>
      <c r="O98" s="185">
        <v>0.124</v>
      </c>
      <c r="P98" s="185">
        <v>0.1265</v>
      </c>
      <c r="Q98" s="185">
        <v>0.13</v>
      </c>
      <c r="R98" s="185">
        <v>0.13300000000000001</v>
      </c>
      <c r="S98" s="185">
        <v>0.13700000000000001</v>
      </c>
      <c r="T98" s="185">
        <v>0.14099999999999999</v>
      </c>
      <c r="U98" s="185">
        <v>0.14549999999999999</v>
      </c>
      <c r="V98" s="185">
        <v>0.15</v>
      </c>
      <c r="W98" s="185">
        <v>0.155</v>
      </c>
      <c r="X98" s="185">
        <v>0.161</v>
      </c>
      <c r="Y98" s="185">
        <v>0.16700000000000001</v>
      </c>
      <c r="Z98" s="185">
        <v>0.17399999999999999</v>
      </c>
      <c r="AA98" s="185">
        <v>0.18099999999999999</v>
      </c>
      <c r="AB98" s="185">
        <v>0.189</v>
      </c>
      <c r="AC98" s="185">
        <v>0.19800000000000001</v>
      </c>
      <c r="AD98" s="185">
        <v>0.20749999999999999</v>
      </c>
      <c r="AE98" s="185">
        <v>0.2175</v>
      </c>
      <c r="AF98" s="185">
        <v>0.22500000000000001</v>
      </c>
    </row>
    <row r="99" spans="1:33" x14ac:dyDescent="0.2">
      <c r="A99" s="107">
        <f t="shared" si="3"/>
        <v>40</v>
      </c>
      <c r="B99" s="185">
        <v>0.1</v>
      </c>
      <c r="C99" s="185">
        <v>0.10150000000000001</v>
      </c>
      <c r="D99" s="185">
        <v>0.10299999999999999</v>
      </c>
      <c r="E99" s="185">
        <v>0.1045</v>
      </c>
      <c r="F99" s="185">
        <v>0.1055</v>
      </c>
      <c r="G99" s="185">
        <v>0.109</v>
      </c>
      <c r="H99" s="185">
        <v>0.11</v>
      </c>
      <c r="I99" s="185">
        <v>0.111</v>
      </c>
      <c r="J99" s="185">
        <v>0.1125</v>
      </c>
      <c r="K99" s="185">
        <v>0.1145</v>
      </c>
      <c r="L99" s="185">
        <v>0.11650000000000001</v>
      </c>
      <c r="M99" s="185">
        <v>0.11899999999999999</v>
      </c>
      <c r="N99" s="185">
        <v>0.1215</v>
      </c>
      <c r="O99" s="185">
        <v>0.1245</v>
      </c>
      <c r="P99" s="185">
        <v>0.127</v>
      </c>
      <c r="Q99" s="185">
        <v>0.1305</v>
      </c>
      <c r="R99" s="185">
        <v>0.13350000000000001</v>
      </c>
      <c r="S99" s="185">
        <v>0.13750000000000001</v>
      </c>
      <c r="T99" s="185">
        <v>0.14149999999999999</v>
      </c>
      <c r="U99" s="185">
        <v>0.14599999999999999</v>
      </c>
      <c r="V99" s="185">
        <v>0.15049999999999999</v>
      </c>
      <c r="W99" s="185">
        <v>0.1555</v>
      </c>
      <c r="X99" s="185">
        <v>0.1615</v>
      </c>
      <c r="Y99" s="185">
        <v>0.16750000000000001</v>
      </c>
      <c r="Z99" s="185">
        <v>0.17449999999999999</v>
      </c>
      <c r="AA99" s="185">
        <v>0.18149999999999999</v>
      </c>
      <c r="AB99" s="185">
        <v>0.1895</v>
      </c>
      <c r="AC99" s="185">
        <v>0.19850000000000001</v>
      </c>
      <c r="AD99" s="185">
        <v>0.20799999999999999</v>
      </c>
      <c r="AE99" s="185">
        <v>0.218</v>
      </c>
      <c r="AF99" s="185">
        <v>0.22550000000000001</v>
      </c>
    </row>
    <row r="100" spans="1:33" x14ac:dyDescent="0.2">
      <c r="A100" s="107">
        <f t="shared" si="3"/>
        <v>41</v>
      </c>
      <c r="B100" s="185">
        <v>0.10050000000000001</v>
      </c>
      <c r="C100" s="185">
        <v>0.10199999999999999</v>
      </c>
      <c r="D100" s="185">
        <v>0.10349999999999999</v>
      </c>
      <c r="E100" s="185">
        <v>0.105</v>
      </c>
      <c r="F100" s="185">
        <v>0.106</v>
      </c>
      <c r="G100" s="185">
        <v>0.1095</v>
      </c>
      <c r="H100" s="185">
        <v>0.1105</v>
      </c>
      <c r="I100" s="185">
        <v>0.1115</v>
      </c>
      <c r="J100" s="185">
        <v>0.113</v>
      </c>
      <c r="K100" s="185">
        <v>0.115</v>
      </c>
      <c r="L100" s="185">
        <v>0.11700000000000001</v>
      </c>
      <c r="M100" s="185">
        <v>0.1195</v>
      </c>
      <c r="N100" s="185">
        <v>0.122</v>
      </c>
      <c r="O100" s="185">
        <v>0.125</v>
      </c>
      <c r="P100" s="185">
        <v>0.1275</v>
      </c>
      <c r="Q100" s="185">
        <v>0.13100000000000001</v>
      </c>
      <c r="R100" s="185">
        <v>0.13400000000000001</v>
      </c>
      <c r="S100" s="185">
        <v>0.13800000000000001</v>
      </c>
      <c r="T100" s="185">
        <v>0.14199999999999999</v>
      </c>
      <c r="U100" s="185">
        <v>0.14649999999999999</v>
      </c>
      <c r="V100" s="185">
        <v>0.151</v>
      </c>
      <c r="W100" s="185">
        <v>0.156</v>
      </c>
      <c r="X100" s="185">
        <v>0.16200000000000001</v>
      </c>
      <c r="Y100" s="185">
        <v>0.16800000000000001</v>
      </c>
      <c r="Z100" s="185">
        <v>0.17499999999999999</v>
      </c>
      <c r="AA100" s="185">
        <v>0.182</v>
      </c>
      <c r="AB100" s="185">
        <v>0.19</v>
      </c>
      <c r="AC100" s="185">
        <v>0.19900000000000001</v>
      </c>
      <c r="AD100" s="185">
        <v>0.20849999999999999</v>
      </c>
      <c r="AE100" s="185">
        <v>0.2185</v>
      </c>
      <c r="AF100" s="185">
        <v>0.22600000000000001</v>
      </c>
    </row>
    <row r="101" spans="1:33" x14ac:dyDescent="0.2">
      <c r="A101" s="107">
        <f t="shared" si="3"/>
        <v>42</v>
      </c>
      <c r="B101" s="185">
        <v>0.10100000000000001</v>
      </c>
      <c r="C101" s="185">
        <v>0.10249999999999999</v>
      </c>
      <c r="D101" s="185">
        <v>0.104</v>
      </c>
      <c r="E101" s="185">
        <v>0.1055</v>
      </c>
      <c r="F101" s="185">
        <v>0.1065</v>
      </c>
      <c r="G101" s="185">
        <v>0.11</v>
      </c>
      <c r="H101" s="185">
        <v>0.111</v>
      </c>
      <c r="I101" s="185">
        <v>0.112</v>
      </c>
      <c r="J101" s="185">
        <v>0.1135</v>
      </c>
      <c r="K101" s="185">
        <v>0.11550000000000001</v>
      </c>
      <c r="L101" s="185">
        <v>0.11749999999999999</v>
      </c>
      <c r="M101" s="185">
        <v>0.12</v>
      </c>
      <c r="N101" s="185">
        <v>0.1225</v>
      </c>
      <c r="O101" s="185">
        <v>0.1255</v>
      </c>
      <c r="P101" s="185">
        <v>0.128</v>
      </c>
      <c r="Q101" s="185">
        <v>0.13150000000000001</v>
      </c>
      <c r="R101" s="185">
        <v>0.13450000000000001</v>
      </c>
      <c r="S101" s="185">
        <v>0.13850000000000001</v>
      </c>
      <c r="T101" s="185">
        <v>0.14249999999999999</v>
      </c>
      <c r="U101" s="185">
        <v>0.14699999999999999</v>
      </c>
      <c r="V101" s="185">
        <v>0.1515</v>
      </c>
      <c r="W101" s="185">
        <v>0.1565</v>
      </c>
      <c r="X101" s="185">
        <v>0.16250000000000001</v>
      </c>
      <c r="Y101" s="185">
        <v>0.16850000000000001</v>
      </c>
      <c r="Z101" s="185">
        <v>0.17549999999999999</v>
      </c>
      <c r="AA101" s="185">
        <v>0.1825</v>
      </c>
      <c r="AB101" s="185">
        <v>0.1905</v>
      </c>
      <c r="AC101" s="185">
        <v>0.19950000000000001</v>
      </c>
      <c r="AD101" s="185">
        <v>0.20899999999999999</v>
      </c>
      <c r="AE101" s="185">
        <v>0.219</v>
      </c>
      <c r="AF101" s="185">
        <v>0.22650000000000001</v>
      </c>
    </row>
    <row r="102" spans="1:33" x14ac:dyDescent="0.2">
      <c r="A102" s="107">
        <f t="shared" si="3"/>
        <v>43</v>
      </c>
      <c r="B102" s="185">
        <v>0.10150000000000001</v>
      </c>
      <c r="C102" s="185">
        <v>0.10299999999999999</v>
      </c>
      <c r="D102" s="185">
        <v>0.1045</v>
      </c>
      <c r="E102" s="185">
        <v>0.106</v>
      </c>
      <c r="F102" s="185">
        <v>0.107</v>
      </c>
      <c r="G102" s="185">
        <v>0.1105</v>
      </c>
      <c r="H102" s="185">
        <v>0.1115</v>
      </c>
      <c r="I102" s="185">
        <v>0.1125</v>
      </c>
      <c r="J102" s="185">
        <v>0.114</v>
      </c>
      <c r="K102" s="185">
        <v>0.11600000000000001</v>
      </c>
      <c r="L102" s="185">
        <v>0.11799999999999999</v>
      </c>
      <c r="M102" s="185">
        <v>0.1205</v>
      </c>
      <c r="N102" s="185">
        <v>0.123</v>
      </c>
      <c r="O102" s="185">
        <v>0.126</v>
      </c>
      <c r="P102" s="185">
        <v>0.1285</v>
      </c>
      <c r="Q102" s="185">
        <v>0.13200000000000001</v>
      </c>
      <c r="R102" s="185">
        <v>0.13500000000000001</v>
      </c>
      <c r="S102" s="185">
        <v>0.13900000000000001</v>
      </c>
      <c r="T102" s="185">
        <v>0.14299999999999999</v>
      </c>
      <c r="U102" s="185">
        <v>0.14749999999999999</v>
      </c>
      <c r="V102" s="185">
        <v>0.152</v>
      </c>
      <c r="W102" s="185">
        <v>0.157</v>
      </c>
      <c r="X102" s="185">
        <v>0.16300000000000001</v>
      </c>
      <c r="Y102" s="185">
        <v>0.16900000000000001</v>
      </c>
      <c r="Z102" s="185">
        <v>0.17599999999999999</v>
      </c>
      <c r="AA102" s="185">
        <v>0.183</v>
      </c>
      <c r="AB102" s="185">
        <v>0.191</v>
      </c>
      <c r="AC102" s="185">
        <v>0.2</v>
      </c>
      <c r="AD102" s="185">
        <v>0.20949999999999999</v>
      </c>
      <c r="AE102" s="185">
        <v>0.2195</v>
      </c>
      <c r="AF102" s="185">
        <v>0.22700000000000001</v>
      </c>
    </row>
    <row r="103" spans="1:33" x14ac:dyDescent="0.2">
      <c r="A103" s="107">
        <f t="shared" si="3"/>
        <v>44</v>
      </c>
      <c r="B103" s="185">
        <v>0.10199999999999999</v>
      </c>
      <c r="C103" s="185">
        <v>0.10349999999999999</v>
      </c>
      <c r="D103" s="185">
        <v>0.105</v>
      </c>
      <c r="E103" s="185">
        <v>0.1065</v>
      </c>
      <c r="F103" s="185">
        <v>0.1075</v>
      </c>
      <c r="G103" s="185">
        <v>0.111</v>
      </c>
      <c r="H103" s="185">
        <v>0.112</v>
      </c>
      <c r="I103" s="185">
        <v>0.113</v>
      </c>
      <c r="J103" s="185">
        <v>0.1145</v>
      </c>
      <c r="K103" s="185">
        <v>0.11650000000000001</v>
      </c>
      <c r="L103" s="185">
        <v>0.11849999999999999</v>
      </c>
      <c r="M103" s="185">
        <v>0.121</v>
      </c>
      <c r="N103" s="185">
        <v>0.1235</v>
      </c>
      <c r="O103" s="185">
        <v>0.1265</v>
      </c>
      <c r="P103" s="185">
        <v>0.129</v>
      </c>
      <c r="Q103" s="185">
        <v>0.13250000000000001</v>
      </c>
      <c r="R103" s="185">
        <v>0.13550000000000001</v>
      </c>
      <c r="S103" s="185">
        <v>0.13950000000000001</v>
      </c>
      <c r="T103" s="185">
        <v>0.14349999999999999</v>
      </c>
      <c r="U103" s="185">
        <v>0.14799999999999999</v>
      </c>
      <c r="V103" s="185">
        <v>0.1525</v>
      </c>
      <c r="W103" s="185">
        <v>0.1575</v>
      </c>
      <c r="X103" s="185">
        <v>0.16350000000000001</v>
      </c>
      <c r="Y103" s="185">
        <v>0.16950000000000001</v>
      </c>
      <c r="Z103" s="185">
        <v>0.17649999999999999</v>
      </c>
      <c r="AA103" s="185">
        <v>0.1835</v>
      </c>
      <c r="AB103" s="185">
        <v>0.1915</v>
      </c>
      <c r="AC103" s="185">
        <v>0.20050000000000001</v>
      </c>
      <c r="AD103" s="185">
        <v>0.21</v>
      </c>
      <c r="AE103" s="185">
        <v>0.22</v>
      </c>
      <c r="AF103" s="185">
        <v>0.22750000000000001</v>
      </c>
    </row>
    <row r="104" spans="1:33" x14ac:dyDescent="0.2">
      <c r="A104" s="107">
        <f t="shared" si="3"/>
        <v>45</v>
      </c>
      <c r="B104" s="185">
        <v>0.10249999999999999</v>
      </c>
      <c r="C104" s="185">
        <v>0.104</v>
      </c>
      <c r="D104" s="185">
        <v>0.1055</v>
      </c>
      <c r="E104" s="185">
        <v>0.107</v>
      </c>
      <c r="F104" s="185">
        <v>0.108</v>
      </c>
      <c r="G104" s="185">
        <v>0.1115</v>
      </c>
      <c r="H104" s="185">
        <v>0.1125</v>
      </c>
      <c r="I104" s="185">
        <v>0.1135</v>
      </c>
      <c r="J104" s="185">
        <v>0.115</v>
      </c>
      <c r="K104" s="185">
        <v>0.11700000000000001</v>
      </c>
      <c r="L104" s="185">
        <v>0.11899999999999999</v>
      </c>
      <c r="M104" s="185">
        <v>0.1215</v>
      </c>
      <c r="N104" s="185">
        <v>0.124</v>
      </c>
      <c r="O104" s="185">
        <v>0.127</v>
      </c>
      <c r="P104" s="185">
        <v>0.1295</v>
      </c>
      <c r="Q104" s="185">
        <v>0.13300000000000001</v>
      </c>
      <c r="R104" s="185">
        <v>0.13600000000000001</v>
      </c>
      <c r="S104" s="185">
        <v>0.14000000000000001</v>
      </c>
      <c r="T104" s="185">
        <v>0.14399999999999999</v>
      </c>
      <c r="U104" s="185">
        <v>0.14849999999999999</v>
      </c>
      <c r="V104" s="185">
        <v>0.153</v>
      </c>
      <c r="W104" s="185">
        <v>0.158</v>
      </c>
      <c r="X104" s="185">
        <v>0.16400000000000001</v>
      </c>
      <c r="Y104" s="185">
        <v>0.17</v>
      </c>
      <c r="Z104" s="185">
        <v>0.17699999999999999</v>
      </c>
      <c r="AA104" s="185">
        <v>0.184</v>
      </c>
      <c r="AB104" s="185">
        <v>0.192</v>
      </c>
      <c r="AC104" s="185">
        <v>0.20100000000000001</v>
      </c>
      <c r="AD104" s="185">
        <v>0.21049999999999999</v>
      </c>
      <c r="AE104" s="185">
        <v>0.2205</v>
      </c>
      <c r="AF104" s="185">
        <v>0.22800000000000001</v>
      </c>
    </row>
    <row r="105" spans="1:33" x14ac:dyDescent="0.2">
      <c r="B105" s="186"/>
      <c r="C105" s="187"/>
      <c r="D105" s="186"/>
      <c r="E105" s="186"/>
      <c r="F105" s="188"/>
      <c r="G105" s="189"/>
      <c r="H105" s="187"/>
      <c r="I105" s="187"/>
      <c r="J105" s="187"/>
      <c r="K105" s="187"/>
      <c r="L105" s="187"/>
      <c r="M105" s="187"/>
      <c r="N105" s="187"/>
      <c r="O105" s="187"/>
      <c r="P105" s="187"/>
      <c r="Q105" s="187"/>
      <c r="R105" s="187"/>
      <c r="S105" s="190"/>
      <c r="T105" s="187"/>
      <c r="U105" s="187"/>
      <c r="V105" s="187"/>
      <c r="W105" s="187"/>
      <c r="X105" s="187"/>
      <c r="Y105" s="187"/>
      <c r="Z105" s="187"/>
      <c r="AA105" s="187"/>
      <c r="AB105" s="187"/>
      <c r="AC105" s="187"/>
      <c r="AD105" s="187"/>
      <c r="AE105" s="187"/>
      <c r="AF105" s="187"/>
    </row>
    <row r="106" spans="1:33" x14ac:dyDescent="0.2">
      <c r="B106" s="186"/>
      <c r="C106" s="187"/>
      <c r="D106" s="191"/>
      <c r="E106" s="191"/>
      <c r="F106" s="192" t="s">
        <v>127</v>
      </c>
      <c r="G106" s="193">
        <v>50000</v>
      </c>
      <c r="H106" s="187"/>
      <c r="I106" s="187"/>
      <c r="J106" s="187"/>
      <c r="K106" s="187"/>
      <c r="L106" s="187"/>
      <c r="M106" s="187"/>
      <c r="N106" s="187"/>
      <c r="O106" s="187"/>
      <c r="P106" s="187"/>
      <c r="Q106" s="187"/>
      <c r="R106" s="187"/>
      <c r="S106" s="190"/>
      <c r="T106" s="187"/>
      <c r="U106" s="187"/>
      <c r="V106" s="187"/>
      <c r="W106" s="187"/>
      <c r="X106" s="187"/>
      <c r="Y106" s="187"/>
      <c r="Z106" s="187"/>
      <c r="AA106" s="187"/>
      <c r="AB106" s="187"/>
      <c r="AC106" s="187"/>
      <c r="AD106" s="187"/>
      <c r="AE106" s="187"/>
      <c r="AF106" s="187"/>
    </row>
    <row r="107" spans="1:33" x14ac:dyDescent="0.2">
      <c r="B107" s="186"/>
      <c r="C107" s="186"/>
      <c r="D107" s="186"/>
      <c r="E107" s="186"/>
      <c r="F107" s="186"/>
      <c r="G107" s="186"/>
      <c r="H107" s="186"/>
      <c r="I107" s="186"/>
      <c r="J107" s="186"/>
      <c r="K107" s="186"/>
      <c r="L107" s="186"/>
      <c r="M107" s="186"/>
      <c r="N107" s="186"/>
      <c r="O107" s="186"/>
      <c r="P107" s="186"/>
      <c r="Q107" s="186"/>
      <c r="R107" s="186"/>
      <c r="S107" s="194" t="s">
        <v>128</v>
      </c>
      <c r="T107" s="195"/>
      <c r="U107" s="195"/>
      <c r="V107" s="195"/>
      <c r="W107" s="186"/>
      <c r="X107" s="186"/>
      <c r="Y107" s="186"/>
      <c r="Z107" s="186"/>
      <c r="AA107" s="186"/>
      <c r="AB107" s="186"/>
      <c r="AC107" s="186"/>
      <c r="AD107" s="186"/>
      <c r="AE107" s="186"/>
      <c r="AF107" s="186"/>
    </row>
    <row r="108" spans="1:33" x14ac:dyDescent="0.2">
      <c r="B108" s="192"/>
      <c r="C108" s="192" t="s">
        <v>122</v>
      </c>
      <c r="D108" s="196">
        <f>'Single Life Calculator'!$E$5</f>
        <v>55</v>
      </c>
      <c r="E108" s="191"/>
      <c r="F108" s="192" t="s">
        <v>123</v>
      </c>
      <c r="G108" s="193">
        <f>IF('Single Life Calculator'!$E$7&gt;49999,'Single Life Calculator'!$E$7,0)</f>
        <v>100000</v>
      </c>
      <c r="H108" s="191"/>
      <c r="I108" s="192" t="s">
        <v>124</v>
      </c>
      <c r="J108" s="196">
        <f>'Single Life Calculator'!$E$8</f>
        <v>10</v>
      </c>
      <c r="K108" s="191"/>
      <c r="L108" s="192" t="s">
        <v>111</v>
      </c>
      <c r="M108" s="197">
        <f>HLOOKUP($D$108,$B$58:$AF$104,($J$108+2),FALSE)</f>
        <v>9.4E-2</v>
      </c>
      <c r="N108" s="186"/>
      <c r="O108" s="191"/>
      <c r="P108" s="191"/>
      <c r="Q108" s="192" t="s">
        <v>125</v>
      </c>
      <c r="R108" s="193">
        <f>G108*M108</f>
        <v>9400</v>
      </c>
      <c r="S108" s="193">
        <f>IF($R$108=0,"N/A",R108)</f>
        <v>9400</v>
      </c>
      <c r="T108" s="186"/>
      <c r="U108" s="186"/>
      <c r="V108" s="186"/>
      <c r="W108" s="186"/>
      <c r="X108" s="186"/>
      <c r="Y108" s="186"/>
      <c r="Z108" s="186"/>
      <c r="AA108" s="186"/>
      <c r="AB108" s="186"/>
      <c r="AC108" s="186"/>
      <c r="AD108" s="186"/>
      <c r="AE108" s="186"/>
      <c r="AF108" s="186"/>
    </row>
    <row r="109" spans="1:33" x14ac:dyDescent="0.2">
      <c r="B109" s="186"/>
      <c r="C109" s="186"/>
      <c r="D109" s="186"/>
      <c r="E109" s="186"/>
      <c r="F109" s="186"/>
      <c r="G109" s="186"/>
      <c r="H109" s="186"/>
      <c r="I109" s="186"/>
      <c r="J109" s="186"/>
      <c r="K109" s="186"/>
      <c r="L109" s="186"/>
      <c r="M109" s="186"/>
      <c r="N109" s="186"/>
      <c r="O109" s="186"/>
      <c r="P109" s="186"/>
      <c r="Q109" s="186"/>
      <c r="R109" s="186"/>
      <c r="S109" s="198"/>
      <c r="T109" s="186"/>
      <c r="U109" s="186"/>
      <c r="V109" s="186"/>
      <c r="W109" s="186"/>
      <c r="X109" s="186"/>
      <c r="Y109" s="186"/>
      <c r="Z109" s="186"/>
      <c r="AA109" s="186"/>
      <c r="AB109" s="186"/>
      <c r="AC109" s="186"/>
      <c r="AD109" s="186"/>
      <c r="AE109" s="186"/>
      <c r="AF109" s="186"/>
    </row>
    <row r="110" spans="1:33" x14ac:dyDescent="0.2">
      <c r="A110" s="104" t="s">
        <v>121</v>
      </c>
      <c r="B110" s="187"/>
      <c r="C110" s="187"/>
      <c r="D110" s="187"/>
      <c r="E110" s="187"/>
      <c r="F110" s="187"/>
      <c r="G110" s="187"/>
      <c r="H110" s="187"/>
      <c r="I110" s="187"/>
      <c r="J110" s="187"/>
      <c r="K110" s="187"/>
      <c r="L110" s="187"/>
      <c r="M110" s="187"/>
      <c r="N110" s="187"/>
      <c r="O110" s="187"/>
      <c r="P110" s="187"/>
      <c r="Q110" s="187"/>
      <c r="R110" s="187"/>
      <c r="S110" s="187"/>
      <c r="T110" s="187"/>
      <c r="U110" s="187"/>
      <c r="V110" s="187"/>
      <c r="W110" s="187"/>
      <c r="X110" s="187"/>
      <c r="Y110" s="187"/>
      <c r="Z110" s="187"/>
      <c r="AA110" s="187"/>
      <c r="AB110" s="187"/>
      <c r="AC110" s="187"/>
      <c r="AD110" s="187"/>
      <c r="AE110" s="187"/>
      <c r="AF110" s="187"/>
    </row>
    <row r="111" spans="1:33" x14ac:dyDescent="0.2">
      <c r="B111" s="460" t="s">
        <v>120</v>
      </c>
      <c r="C111" s="460"/>
      <c r="D111" s="460"/>
      <c r="E111" s="460"/>
      <c r="F111" s="460"/>
      <c r="G111" s="460"/>
      <c r="H111" s="460"/>
      <c r="I111" s="460"/>
      <c r="J111" s="460"/>
      <c r="K111" s="460"/>
      <c r="L111" s="460"/>
      <c r="M111" s="460"/>
      <c r="N111" s="460"/>
      <c r="O111" s="460"/>
      <c r="P111" s="460"/>
      <c r="Q111" s="460"/>
      <c r="R111" s="460"/>
      <c r="S111" s="460"/>
      <c r="T111" s="460"/>
      <c r="U111" s="460"/>
      <c r="V111" s="460"/>
      <c r="W111" s="460"/>
      <c r="X111" s="460"/>
      <c r="Y111" s="460"/>
      <c r="Z111" s="460"/>
      <c r="AA111" s="460"/>
      <c r="AB111" s="460"/>
      <c r="AC111" s="460"/>
      <c r="AD111" s="460"/>
      <c r="AE111" s="460"/>
      <c r="AF111" s="460"/>
    </row>
    <row r="112" spans="1:33" x14ac:dyDescent="0.2">
      <c r="A112" s="105" t="s">
        <v>119</v>
      </c>
      <c r="B112" s="107">
        <v>50</v>
      </c>
      <c r="C112" s="107">
        <f>B112+1</f>
        <v>51</v>
      </c>
      <c r="D112" s="107">
        <f t="shared" ref="D112:AF112" si="4">C112+1</f>
        <v>52</v>
      </c>
      <c r="E112" s="107">
        <f t="shared" si="4"/>
        <v>53</v>
      </c>
      <c r="F112" s="107">
        <f t="shared" si="4"/>
        <v>54</v>
      </c>
      <c r="G112" s="107">
        <f t="shared" si="4"/>
        <v>55</v>
      </c>
      <c r="H112" s="107">
        <f t="shared" si="4"/>
        <v>56</v>
      </c>
      <c r="I112" s="107">
        <f t="shared" si="4"/>
        <v>57</v>
      </c>
      <c r="J112" s="107">
        <f t="shared" si="4"/>
        <v>58</v>
      </c>
      <c r="K112" s="107">
        <f t="shared" si="4"/>
        <v>59</v>
      </c>
      <c r="L112" s="107">
        <f t="shared" si="4"/>
        <v>60</v>
      </c>
      <c r="M112" s="107">
        <f t="shared" si="4"/>
        <v>61</v>
      </c>
      <c r="N112" s="107">
        <f t="shared" si="4"/>
        <v>62</v>
      </c>
      <c r="O112" s="107">
        <f t="shared" si="4"/>
        <v>63</v>
      </c>
      <c r="P112" s="107">
        <f t="shared" si="4"/>
        <v>64</v>
      </c>
      <c r="Q112" s="107">
        <f t="shared" si="4"/>
        <v>65</v>
      </c>
      <c r="R112" s="107">
        <f t="shared" si="4"/>
        <v>66</v>
      </c>
      <c r="S112" s="107">
        <f t="shared" si="4"/>
        <v>67</v>
      </c>
      <c r="T112" s="107">
        <f t="shared" si="4"/>
        <v>68</v>
      </c>
      <c r="U112" s="107">
        <f t="shared" si="4"/>
        <v>69</v>
      </c>
      <c r="V112" s="107">
        <f t="shared" si="4"/>
        <v>70</v>
      </c>
      <c r="W112" s="107">
        <f t="shared" si="4"/>
        <v>71</v>
      </c>
      <c r="X112" s="107">
        <f t="shared" si="4"/>
        <v>72</v>
      </c>
      <c r="Y112" s="107">
        <f t="shared" si="4"/>
        <v>73</v>
      </c>
      <c r="Z112" s="107">
        <f t="shared" si="4"/>
        <v>74</v>
      </c>
      <c r="AA112" s="107">
        <f t="shared" si="4"/>
        <v>75</v>
      </c>
      <c r="AB112" s="107">
        <f t="shared" si="4"/>
        <v>76</v>
      </c>
      <c r="AC112" s="107">
        <f t="shared" si="4"/>
        <v>77</v>
      </c>
      <c r="AD112" s="107">
        <f t="shared" si="4"/>
        <v>78</v>
      </c>
      <c r="AE112" s="107">
        <f t="shared" si="4"/>
        <v>79</v>
      </c>
      <c r="AF112" s="107">
        <f t="shared" si="4"/>
        <v>80</v>
      </c>
      <c r="AG112" s="106"/>
    </row>
    <row r="113" spans="1:32" x14ac:dyDescent="0.2">
      <c r="A113" s="107">
        <v>0</v>
      </c>
      <c r="B113" s="207">
        <v>0</v>
      </c>
      <c r="C113" s="207">
        <v>0</v>
      </c>
      <c r="D113" s="207">
        <v>0</v>
      </c>
      <c r="E113" s="207">
        <v>0</v>
      </c>
      <c r="F113" s="207">
        <v>0</v>
      </c>
      <c r="G113" s="207">
        <v>0</v>
      </c>
      <c r="H113" s="207">
        <v>0</v>
      </c>
      <c r="I113" s="207">
        <v>0</v>
      </c>
      <c r="J113" s="207">
        <v>0</v>
      </c>
      <c r="K113" s="207">
        <v>0</v>
      </c>
      <c r="L113" s="185">
        <v>5.8999999999999997E-2</v>
      </c>
      <c r="M113" s="185">
        <v>5.9499999999999997E-2</v>
      </c>
      <c r="N113" s="185">
        <v>6.0499999999999998E-2</v>
      </c>
      <c r="O113" s="185">
        <v>6.0999999999999999E-2</v>
      </c>
      <c r="P113" s="185">
        <v>6.2E-2</v>
      </c>
      <c r="Q113" s="185">
        <v>6.3E-2</v>
      </c>
      <c r="R113" s="185">
        <v>6.4000000000000001E-2</v>
      </c>
      <c r="S113" s="185">
        <v>6.5000000000000002E-2</v>
      </c>
      <c r="T113" s="185">
        <v>6.6000000000000003E-2</v>
      </c>
      <c r="U113" s="185">
        <v>6.7000000000000004E-2</v>
      </c>
      <c r="V113" s="185">
        <v>6.8000000000000005E-2</v>
      </c>
      <c r="W113" s="185">
        <v>6.9500000000000006E-2</v>
      </c>
      <c r="X113" s="185">
        <v>7.0999999999999994E-2</v>
      </c>
      <c r="Y113" s="185">
        <v>7.1999999999999995E-2</v>
      </c>
      <c r="Z113" s="185">
        <v>7.3999999999999996E-2</v>
      </c>
      <c r="AA113" s="185">
        <v>7.5499999999999998E-2</v>
      </c>
      <c r="AB113" s="185">
        <v>7.5999999999999998E-2</v>
      </c>
      <c r="AC113" s="185">
        <v>7.6499999999999999E-2</v>
      </c>
      <c r="AD113" s="185">
        <v>7.7499999999999999E-2</v>
      </c>
      <c r="AE113" s="185">
        <v>7.9000000000000001E-2</v>
      </c>
      <c r="AF113" s="185">
        <v>0.08</v>
      </c>
    </row>
    <row r="114" spans="1:32" x14ac:dyDescent="0.2">
      <c r="A114" s="107">
        <v>1</v>
      </c>
      <c r="B114" s="207">
        <v>0</v>
      </c>
      <c r="C114" s="207">
        <v>0</v>
      </c>
      <c r="D114" s="207">
        <v>0</v>
      </c>
      <c r="E114" s="207">
        <v>0</v>
      </c>
      <c r="F114" s="207">
        <v>0</v>
      </c>
      <c r="G114" s="207">
        <v>0</v>
      </c>
      <c r="H114" s="207">
        <v>0</v>
      </c>
      <c r="I114" s="207">
        <v>0</v>
      </c>
      <c r="J114" s="207">
        <v>0</v>
      </c>
      <c r="K114" s="185">
        <v>6.25E-2</v>
      </c>
      <c r="L114" s="185">
        <v>6.3E-2</v>
      </c>
      <c r="M114" s="185">
        <v>6.3500000000000001E-2</v>
      </c>
      <c r="N114" s="185">
        <v>6.4500000000000002E-2</v>
      </c>
      <c r="O114" s="185">
        <v>6.5500000000000003E-2</v>
      </c>
      <c r="P114" s="185">
        <v>6.6500000000000004E-2</v>
      </c>
      <c r="Q114" s="185">
        <v>6.7500000000000004E-2</v>
      </c>
      <c r="R114" s="185">
        <v>6.8500000000000005E-2</v>
      </c>
      <c r="S114" s="185">
        <v>6.9500000000000006E-2</v>
      </c>
      <c r="T114" s="185">
        <v>7.0499999999999993E-2</v>
      </c>
      <c r="U114" s="185">
        <v>7.1999999999999995E-2</v>
      </c>
      <c r="V114" s="185">
        <v>7.3499999999999996E-2</v>
      </c>
      <c r="W114" s="185">
        <v>7.4999999999999997E-2</v>
      </c>
      <c r="X114" s="185">
        <v>7.6499999999999999E-2</v>
      </c>
      <c r="Y114" s="185">
        <v>7.8E-2</v>
      </c>
      <c r="Z114" s="185">
        <v>0.08</v>
      </c>
      <c r="AA114" s="185">
        <v>8.2000000000000003E-2</v>
      </c>
      <c r="AB114" s="185">
        <v>8.2500000000000004E-2</v>
      </c>
      <c r="AC114" s="185">
        <v>8.3000000000000004E-2</v>
      </c>
      <c r="AD114" s="185">
        <v>8.4500000000000006E-2</v>
      </c>
      <c r="AE114" s="185">
        <v>8.5999999999999993E-2</v>
      </c>
      <c r="AF114" s="185">
        <v>8.7999999999999995E-2</v>
      </c>
    </row>
    <row r="115" spans="1:32" x14ac:dyDescent="0.2">
      <c r="A115" s="107">
        <f>A114+1</f>
        <v>2</v>
      </c>
      <c r="B115" s="207">
        <v>0</v>
      </c>
      <c r="C115" s="207">
        <v>0</v>
      </c>
      <c r="D115" s="207">
        <v>0</v>
      </c>
      <c r="E115" s="207">
        <v>0</v>
      </c>
      <c r="F115" s="207">
        <v>0</v>
      </c>
      <c r="G115" s="207">
        <v>0</v>
      </c>
      <c r="H115" s="207">
        <v>0</v>
      </c>
      <c r="I115" s="207">
        <v>0</v>
      </c>
      <c r="J115" s="185">
        <v>6.3E-2</v>
      </c>
      <c r="K115" s="185">
        <v>6.4000000000000001E-2</v>
      </c>
      <c r="L115" s="185">
        <v>6.4500000000000002E-2</v>
      </c>
      <c r="M115" s="185">
        <v>6.5000000000000002E-2</v>
      </c>
      <c r="N115" s="185">
        <v>6.6000000000000003E-2</v>
      </c>
      <c r="O115" s="185">
        <v>6.7000000000000004E-2</v>
      </c>
      <c r="P115" s="185">
        <v>6.8000000000000005E-2</v>
      </c>
      <c r="Q115" s="185">
        <v>6.9000000000000006E-2</v>
      </c>
      <c r="R115" s="185">
        <v>7.0000000000000007E-2</v>
      </c>
      <c r="S115" s="185">
        <v>7.0999999999999994E-2</v>
      </c>
      <c r="T115" s="185">
        <v>7.2499999999999995E-2</v>
      </c>
      <c r="U115" s="185">
        <v>7.3999999999999996E-2</v>
      </c>
      <c r="V115" s="185">
        <v>7.5499999999999998E-2</v>
      </c>
      <c r="W115" s="185">
        <v>7.6999999999999999E-2</v>
      </c>
      <c r="X115" s="185">
        <v>7.85E-2</v>
      </c>
      <c r="Y115" s="185">
        <v>0.08</v>
      </c>
      <c r="Z115" s="185">
        <v>8.2000000000000003E-2</v>
      </c>
      <c r="AA115" s="185">
        <v>8.4000000000000005E-2</v>
      </c>
      <c r="AB115" s="185">
        <v>8.4500000000000006E-2</v>
      </c>
      <c r="AC115" s="185">
        <v>8.5500000000000007E-2</v>
      </c>
      <c r="AD115" s="185">
        <v>8.6999999999999994E-2</v>
      </c>
      <c r="AE115" s="185">
        <v>8.8499999999999995E-2</v>
      </c>
      <c r="AF115" s="185">
        <v>9.0499999999999997E-2</v>
      </c>
    </row>
    <row r="116" spans="1:32" x14ac:dyDescent="0.2">
      <c r="A116" s="107">
        <f t="shared" ref="A116:A158" si="5">A115+1</f>
        <v>3</v>
      </c>
      <c r="B116" s="207">
        <v>0</v>
      </c>
      <c r="C116" s="207">
        <v>0</v>
      </c>
      <c r="D116" s="207">
        <v>0</v>
      </c>
      <c r="E116" s="207">
        <v>0</v>
      </c>
      <c r="F116" s="207">
        <v>0</v>
      </c>
      <c r="G116" s="207">
        <v>0</v>
      </c>
      <c r="H116" s="207">
        <v>0</v>
      </c>
      <c r="I116" s="185">
        <v>6.6000000000000003E-2</v>
      </c>
      <c r="J116" s="185">
        <v>6.7000000000000004E-2</v>
      </c>
      <c r="K116" s="185">
        <v>6.8000000000000005E-2</v>
      </c>
      <c r="L116" s="185">
        <v>6.8500000000000005E-2</v>
      </c>
      <c r="M116" s="185">
        <v>6.9500000000000006E-2</v>
      </c>
      <c r="N116" s="185">
        <v>7.0499999999999993E-2</v>
      </c>
      <c r="O116" s="185">
        <v>7.1499999999999994E-2</v>
      </c>
      <c r="P116" s="185">
        <v>7.2499999999999995E-2</v>
      </c>
      <c r="Q116" s="185">
        <v>7.3999999999999996E-2</v>
      </c>
      <c r="R116" s="185">
        <v>7.4999999999999997E-2</v>
      </c>
      <c r="S116" s="185">
        <v>7.6499999999999999E-2</v>
      </c>
      <c r="T116" s="185">
        <v>7.8E-2</v>
      </c>
      <c r="U116" s="185">
        <v>7.9500000000000001E-2</v>
      </c>
      <c r="V116" s="185">
        <v>8.1500000000000003E-2</v>
      </c>
      <c r="W116" s="185">
        <v>8.3000000000000004E-2</v>
      </c>
      <c r="X116" s="185">
        <v>8.5000000000000006E-2</v>
      </c>
      <c r="Y116" s="185">
        <v>8.6999999999999994E-2</v>
      </c>
      <c r="Z116" s="185">
        <v>8.9499999999999996E-2</v>
      </c>
      <c r="AA116" s="185">
        <v>9.1999999999999998E-2</v>
      </c>
      <c r="AB116" s="185">
        <v>9.2499999999999999E-2</v>
      </c>
      <c r="AC116" s="185">
        <v>9.35E-2</v>
      </c>
      <c r="AD116" s="185">
        <v>9.5500000000000002E-2</v>
      </c>
      <c r="AE116" s="185">
        <v>9.7500000000000003E-2</v>
      </c>
      <c r="AF116" s="185">
        <v>9.9500000000000005E-2</v>
      </c>
    </row>
    <row r="117" spans="1:32" x14ac:dyDescent="0.2">
      <c r="A117" s="107">
        <f t="shared" si="5"/>
        <v>4</v>
      </c>
      <c r="B117" s="207">
        <v>0</v>
      </c>
      <c r="C117" s="207">
        <v>0</v>
      </c>
      <c r="D117" s="207">
        <v>0</v>
      </c>
      <c r="E117" s="207">
        <v>0</v>
      </c>
      <c r="F117" s="207">
        <v>0</v>
      </c>
      <c r="G117" s="207">
        <v>0</v>
      </c>
      <c r="H117" s="185">
        <v>6.9500000000000006E-2</v>
      </c>
      <c r="I117" s="185">
        <v>7.0499999999999993E-2</v>
      </c>
      <c r="J117" s="185">
        <v>7.1499999999999994E-2</v>
      </c>
      <c r="K117" s="185">
        <v>7.2499999999999995E-2</v>
      </c>
      <c r="L117" s="185">
        <v>7.2999999999999995E-2</v>
      </c>
      <c r="M117" s="185">
        <v>7.4499999999999997E-2</v>
      </c>
      <c r="N117" s="185">
        <v>7.5499999999999998E-2</v>
      </c>
      <c r="O117" s="185">
        <v>7.6499999999999999E-2</v>
      </c>
      <c r="P117" s="185">
        <v>7.8E-2</v>
      </c>
      <c r="Q117" s="185">
        <v>7.9500000000000001E-2</v>
      </c>
      <c r="R117" s="185">
        <v>8.1000000000000003E-2</v>
      </c>
      <c r="S117" s="185">
        <v>8.2500000000000004E-2</v>
      </c>
      <c r="T117" s="185">
        <v>8.4000000000000005E-2</v>
      </c>
      <c r="U117" s="185">
        <v>8.5999999999999993E-2</v>
      </c>
      <c r="V117" s="185">
        <v>8.7999999999999995E-2</v>
      </c>
      <c r="W117" s="185">
        <v>0.09</v>
      </c>
      <c r="X117" s="185">
        <v>9.1999999999999998E-2</v>
      </c>
      <c r="Y117" s="185">
        <v>9.4500000000000001E-2</v>
      </c>
      <c r="Z117" s="185">
        <v>9.7000000000000003E-2</v>
      </c>
      <c r="AA117" s="185">
        <v>0.1</v>
      </c>
      <c r="AB117" s="185">
        <v>0.10050000000000001</v>
      </c>
      <c r="AC117" s="185">
        <v>0.10249999999999999</v>
      </c>
      <c r="AD117" s="185">
        <v>0.1045</v>
      </c>
      <c r="AE117" s="185">
        <v>0.107</v>
      </c>
      <c r="AF117" s="185">
        <v>0.1095</v>
      </c>
    </row>
    <row r="118" spans="1:32" x14ac:dyDescent="0.2">
      <c r="A118" s="107">
        <f t="shared" si="5"/>
        <v>5</v>
      </c>
      <c r="B118" s="207">
        <v>0</v>
      </c>
      <c r="C118" s="207">
        <v>0</v>
      </c>
      <c r="D118" s="207">
        <v>0</v>
      </c>
      <c r="E118" s="207">
        <v>0</v>
      </c>
      <c r="F118" s="207">
        <v>0</v>
      </c>
      <c r="G118" s="185">
        <v>7.1999999999999995E-2</v>
      </c>
      <c r="H118" s="185">
        <v>7.2999999999999995E-2</v>
      </c>
      <c r="I118" s="185">
        <v>7.3999999999999996E-2</v>
      </c>
      <c r="J118" s="185">
        <v>7.4999999999999997E-2</v>
      </c>
      <c r="K118" s="185">
        <v>7.5999999999999998E-2</v>
      </c>
      <c r="L118" s="185">
        <v>7.7499999999999999E-2</v>
      </c>
      <c r="M118" s="185">
        <v>7.9000000000000001E-2</v>
      </c>
      <c r="N118" s="185">
        <v>0.08</v>
      </c>
      <c r="O118" s="185">
        <v>8.1000000000000003E-2</v>
      </c>
      <c r="P118" s="185">
        <v>8.2500000000000004E-2</v>
      </c>
      <c r="Q118" s="185">
        <v>8.4000000000000005E-2</v>
      </c>
      <c r="R118" s="185">
        <v>8.5999999999999993E-2</v>
      </c>
      <c r="S118" s="185">
        <v>8.7499999999999994E-2</v>
      </c>
      <c r="T118" s="185">
        <v>8.9499999999999996E-2</v>
      </c>
      <c r="U118" s="185">
        <v>9.1499999999999998E-2</v>
      </c>
      <c r="V118" s="185">
        <v>9.4E-2</v>
      </c>
      <c r="W118" s="185">
        <v>9.6500000000000002E-2</v>
      </c>
      <c r="X118" s="185">
        <v>9.9000000000000005E-2</v>
      </c>
      <c r="Y118" s="185">
        <v>0.10150000000000001</v>
      </c>
      <c r="Z118" s="185">
        <v>0.1045</v>
      </c>
      <c r="AA118" s="185">
        <v>0.108</v>
      </c>
      <c r="AB118" s="185">
        <v>0.1085</v>
      </c>
      <c r="AC118" s="185">
        <v>0.112</v>
      </c>
      <c r="AD118" s="185">
        <v>0.1145</v>
      </c>
      <c r="AE118" s="185">
        <v>0.11749999999999999</v>
      </c>
      <c r="AF118" s="185">
        <v>0.121</v>
      </c>
    </row>
    <row r="119" spans="1:32" x14ac:dyDescent="0.2">
      <c r="A119" s="107">
        <f t="shared" si="5"/>
        <v>6</v>
      </c>
      <c r="B119" s="207">
        <v>0</v>
      </c>
      <c r="C119" s="207">
        <v>0</v>
      </c>
      <c r="D119" s="207">
        <v>0</v>
      </c>
      <c r="E119" s="207">
        <v>0</v>
      </c>
      <c r="F119" s="185">
        <v>7.3499999999999996E-2</v>
      </c>
      <c r="G119" s="185">
        <v>7.6499999999999999E-2</v>
      </c>
      <c r="H119" s="185">
        <v>7.7499999999999999E-2</v>
      </c>
      <c r="I119" s="185">
        <v>7.85E-2</v>
      </c>
      <c r="J119" s="185">
        <v>7.9500000000000001E-2</v>
      </c>
      <c r="K119" s="185">
        <v>8.1000000000000003E-2</v>
      </c>
      <c r="L119" s="185">
        <v>8.2500000000000004E-2</v>
      </c>
      <c r="M119" s="185">
        <v>8.4000000000000005E-2</v>
      </c>
      <c r="N119" s="185">
        <v>8.5000000000000006E-2</v>
      </c>
      <c r="O119" s="185">
        <v>8.6499999999999994E-2</v>
      </c>
      <c r="P119" s="185">
        <v>8.7999999999999995E-2</v>
      </c>
      <c r="Q119" s="185">
        <v>0.09</v>
      </c>
      <c r="R119" s="185">
        <v>9.1999999999999998E-2</v>
      </c>
      <c r="S119" s="185">
        <v>9.4E-2</v>
      </c>
      <c r="T119" s="185">
        <v>9.6000000000000002E-2</v>
      </c>
      <c r="U119" s="185">
        <v>9.8500000000000004E-2</v>
      </c>
      <c r="V119" s="185">
        <v>0.10100000000000001</v>
      </c>
      <c r="W119" s="185">
        <v>0.104</v>
      </c>
      <c r="X119" s="185">
        <v>0.107</v>
      </c>
      <c r="Y119" s="185">
        <v>0.1105</v>
      </c>
      <c r="Z119" s="185">
        <v>0.114</v>
      </c>
      <c r="AA119" s="185">
        <v>0.11749999999999999</v>
      </c>
      <c r="AB119" s="185">
        <v>0.11899999999999999</v>
      </c>
      <c r="AC119" s="185">
        <v>0.123</v>
      </c>
      <c r="AD119" s="185">
        <v>0.1265</v>
      </c>
      <c r="AE119" s="185">
        <v>0.1305</v>
      </c>
      <c r="AF119" s="185">
        <v>0.13500000000000001</v>
      </c>
    </row>
    <row r="120" spans="1:32" x14ac:dyDescent="0.2">
      <c r="A120" s="107">
        <f t="shared" si="5"/>
        <v>7</v>
      </c>
      <c r="B120" s="207">
        <v>0</v>
      </c>
      <c r="C120" s="207">
        <v>0</v>
      </c>
      <c r="D120" s="207">
        <v>0</v>
      </c>
      <c r="E120" s="185">
        <v>7.7499999999999999E-2</v>
      </c>
      <c r="F120" s="185">
        <v>7.85E-2</v>
      </c>
      <c r="G120" s="185">
        <v>8.1500000000000003E-2</v>
      </c>
      <c r="H120" s="185">
        <v>8.2500000000000004E-2</v>
      </c>
      <c r="I120" s="185">
        <v>8.3500000000000005E-2</v>
      </c>
      <c r="J120" s="185">
        <v>8.4500000000000006E-2</v>
      </c>
      <c r="K120" s="185">
        <v>8.5999999999999993E-2</v>
      </c>
      <c r="L120" s="185">
        <v>8.7499999999999994E-2</v>
      </c>
      <c r="M120" s="185">
        <v>8.8999999999999996E-2</v>
      </c>
      <c r="N120" s="185">
        <v>9.0499999999999997E-2</v>
      </c>
      <c r="O120" s="185">
        <v>9.1999999999999998E-2</v>
      </c>
      <c r="P120" s="185">
        <v>9.4E-2</v>
      </c>
      <c r="Q120" s="185">
        <v>9.6000000000000002E-2</v>
      </c>
      <c r="R120" s="185">
        <v>9.8000000000000004E-2</v>
      </c>
      <c r="S120" s="185">
        <v>0.10050000000000001</v>
      </c>
      <c r="T120" s="185">
        <v>0.10299999999999999</v>
      </c>
      <c r="U120" s="185">
        <v>0.1055</v>
      </c>
      <c r="V120" s="185">
        <v>0.1085</v>
      </c>
      <c r="W120" s="185">
        <v>0.1115</v>
      </c>
      <c r="X120" s="185">
        <v>0.115</v>
      </c>
      <c r="Y120" s="185">
        <v>0.11899999999999999</v>
      </c>
      <c r="Z120" s="185">
        <v>0.123</v>
      </c>
      <c r="AA120" s="185">
        <v>0.127</v>
      </c>
      <c r="AB120" s="185">
        <v>0.13</v>
      </c>
      <c r="AC120" s="185">
        <v>0.13450000000000001</v>
      </c>
      <c r="AD120" s="185">
        <v>0.13850000000000001</v>
      </c>
      <c r="AE120" s="185">
        <v>0.14249999999999999</v>
      </c>
      <c r="AF120" s="185">
        <v>0.14749999999999999</v>
      </c>
    </row>
    <row r="121" spans="1:32" x14ac:dyDescent="0.2">
      <c r="A121" s="107">
        <f t="shared" si="5"/>
        <v>8</v>
      </c>
      <c r="B121" s="207">
        <v>0</v>
      </c>
      <c r="C121" s="207">
        <v>0</v>
      </c>
      <c r="D121" s="185">
        <v>8.0500000000000002E-2</v>
      </c>
      <c r="E121" s="185">
        <v>8.2500000000000004E-2</v>
      </c>
      <c r="F121" s="185">
        <v>8.3500000000000005E-2</v>
      </c>
      <c r="G121" s="185">
        <v>8.6499999999999994E-2</v>
      </c>
      <c r="H121" s="185">
        <v>8.7499999999999994E-2</v>
      </c>
      <c r="I121" s="185">
        <v>8.8499999999999995E-2</v>
      </c>
      <c r="J121" s="185">
        <v>8.9499999999999996E-2</v>
      </c>
      <c r="K121" s="185">
        <v>9.0999999999999998E-2</v>
      </c>
      <c r="L121" s="185">
        <v>9.2499999999999999E-2</v>
      </c>
      <c r="M121" s="185">
        <v>9.4E-2</v>
      </c>
      <c r="N121" s="185">
        <v>9.6000000000000002E-2</v>
      </c>
      <c r="O121" s="185">
        <v>9.8000000000000004E-2</v>
      </c>
      <c r="P121" s="185">
        <v>0.1</v>
      </c>
      <c r="Q121" s="185">
        <v>0.10249999999999999</v>
      </c>
      <c r="R121" s="185">
        <v>0.105</v>
      </c>
      <c r="S121" s="185">
        <v>0.1075</v>
      </c>
      <c r="T121" s="185">
        <v>0.1105</v>
      </c>
      <c r="U121" s="185">
        <v>0.1135</v>
      </c>
      <c r="V121" s="185">
        <v>0.11700000000000001</v>
      </c>
      <c r="W121" s="185">
        <v>0.121</v>
      </c>
      <c r="X121" s="185">
        <v>0.125</v>
      </c>
      <c r="Y121" s="185">
        <v>0.129</v>
      </c>
      <c r="Z121" s="185">
        <v>0.13400000000000001</v>
      </c>
      <c r="AA121" s="185">
        <v>0.13900000000000001</v>
      </c>
      <c r="AB121" s="185">
        <v>0.14449999999999999</v>
      </c>
      <c r="AC121" s="185">
        <v>0.15049999999999999</v>
      </c>
      <c r="AD121" s="185">
        <v>0.1555</v>
      </c>
      <c r="AE121" s="185">
        <v>0.1605</v>
      </c>
      <c r="AF121" s="185">
        <v>0.16700000000000001</v>
      </c>
    </row>
    <row r="122" spans="1:32" x14ac:dyDescent="0.2">
      <c r="A122" s="107">
        <f t="shared" si="5"/>
        <v>9</v>
      </c>
      <c r="B122" s="207">
        <v>0</v>
      </c>
      <c r="C122" s="185">
        <v>8.4000000000000005E-2</v>
      </c>
      <c r="D122" s="185">
        <v>8.5500000000000007E-2</v>
      </c>
      <c r="E122" s="185">
        <v>8.7499999999999994E-2</v>
      </c>
      <c r="F122" s="185">
        <v>8.8499999999999995E-2</v>
      </c>
      <c r="G122" s="185">
        <v>9.1499999999999998E-2</v>
      </c>
      <c r="H122" s="185">
        <v>9.2499999999999999E-2</v>
      </c>
      <c r="I122" s="185">
        <v>9.35E-2</v>
      </c>
      <c r="J122" s="185">
        <v>9.4500000000000001E-2</v>
      </c>
      <c r="K122" s="185">
        <v>9.6000000000000002E-2</v>
      </c>
      <c r="L122" s="185">
        <v>9.7500000000000003E-2</v>
      </c>
      <c r="M122" s="185">
        <v>9.9000000000000005E-2</v>
      </c>
      <c r="N122" s="185">
        <v>0.10150000000000001</v>
      </c>
      <c r="O122" s="185">
        <v>0.10349999999999999</v>
      </c>
      <c r="P122" s="185">
        <v>0.106</v>
      </c>
      <c r="Q122" s="185">
        <v>0.1085</v>
      </c>
      <c r="R122" s="185">
        <v>0.1115</v>
      </c>
      <c r="S122" s="185">
        <v>0.1145</v>
      </c>
      <c r="T122" s="185">
        <v>0.11799999999999999</v>
      </c>
      <c r="U122" s="185">
        <v>0.1215</v>
      </c>
      <c r="V122" s="185">
        <v>0.1255</v>
      </c>
      <c r="W122" s="185">
        <v>0.13</v>
      </c>
      <c r="X122" s="185">
        <v>0.13450000000000001</v>
      </c>
      <c r="Y122" s="185">
        <v>0.13950000000000001</v>
      </c>
      <c r="Z122" s="185">
        <v>0.14549999999999999</v>
      </c>
      <c r="AA122" s="185">
        <v>0.1515</v>
      </c>
      <c r="AB122" s="185">
        <v>0.158</v>
      </c>
      <c r="AC122" s="185">
        <v>0.16500000000000001</v>
      </c>
      <c r="AD122" s="185">
        <v>0.17299999999999999</v>
      </c>
      <c r="AE122" s="185">
        <v>0.18049999999999999</v>
      </c>
      <c r="AF122" s="185">
        <v>0.187</v>
      </c>
    </row>
    <row r="123" spans="1:32" x14ac:dyDescent="0.2">
      <c r="A123" s="107">
        <f t="shared" si="5"/>
        <v>10</v>
      </c>
      <c r="B123" s="185">
        <v>8.3000000000000004E-2</v>
      </c>
      <c r="C123" s="185">
        <v>8.4500000000000006E-2</v>
      </c>
      <c r="D123" s="185">
        <v>8.5999999999999993E-2</v>
      </c>
      <c r="E123" s="185">
        <v>8.7999999999999995E-2</v>
      </c>
      <c r="F123" s="185">
        <v>8.8999999999999996E-2</v>
      </c>
      <c r="G123" s="185">
        <v>9.1999999999999998E-2</v>
      </c>
      <c r="H123" s="185">
        <v>9.2999999999999999E-2</v>
      </c>
      <c r="I123" s="185">
        <v>9.4E-2</v>
      </c>
      <c r="J123" s="185">
        <v>9.5000000000000001E-2</v>
      </c>
      <c r="K123" s="185">
        <v>9.6500000000000002E-2</v>
      </c>
      <c r="L123" s="185">
        <v>9.8000000000000004E-2</v>
      </c>
      <c r="M123" s="185">
        <v>9.9500000000000005E-2</v>
      </c>
      <c r="N123" s="185">
        <v>0.10199999999999999</v>
      </c>
      <c r="O123" s="185">
        <v>0.104</v>
      </c>
      <c r="P123" s="185">
        <v>0.1065</v>
      </c>
      <c r="Q123" s="185">
        <v>0.109</v>
      </c>
      <c r="R123" s="185">
        <v>0.112</v>
      </c>
      <c r="S123" s="185">
        <v>0.115</v>
      </c>
      <c r="T123" s="185">
        <v>0.11849999999999999</v>
      </c>
      <c r="U123" s="185">
        <v>0.122</v>
      </c>
      <c r="V123" s="185">
        <v>0.126</v>
      </c>
      <c r="W123" s="185">
        <v>0.1305</v>
      </c>
      <c r="X123" s="185">
        <v>0.13500000000000001</v>
      </c>
      <c r="Y123" s="185">
        <v>0.14000000000000001</v>
      </c>
      <c r="Z123" s="185">
        <v>0.14599999999999999</v>
      </c>
      <c r="AA123" s="185">
        <v>0.152</v>
      </c>
      <c r="AB123" s="185">
        <v>0.1585</v>
      </c>
      <c r="AC123" s="185">
        <v>0.16550000000000001</v>
      </c>
      <c r="AD123" s="185">
        <v>0.17349999999999999</v>
      </c>
      <c r="AE123" s="185">
        <v>0.18099999999999999</v>
      </c>
      <c r="AF123" s="185">
        <v>0.1875</v>
      </c>
    </row>
    <row r="124" spans="1:32" x14ac:dyDescent="0.2">
      <c r="A124" s="107">
        <f t="shared" si="5"/>
        <v>11</v>
      </c>
      <c r="B124" s="185">
        <v>8.3500000000000005E-2</v>
      </c>
      <c r="C124" s="185">
        <v>8.5000000000000006E-2</v>
      </c>
      <c r="D124" s="185">
        <v>8.6499999999999994E-2</v>
      </c>
      <c r="E124" s="185">
        <v>8.8499999999999995E-2</v>
      </c>
      <c r="F124" s="185">
        <v>8.9499999999999996E-2</v>
      </c>
      <c r="G124" s="185">
        <v>9.2499999999999999E-2</v>
      </c>
      <c r="H124" s="185">
        <v>9.35E-2</v>
      </c>
      <c r="I124" s="185">
        <v>9.4500000000000001E-2</v>
      </c>
      <c r="J124" s="185">
        <v>9.5500000000000002E-2</v>
      </c>
      <c r="K124" s="185">
        <v>9.7000000000000003E-2</v>
      </c>
      <c r="L124" s="185">
        <v>9.8500000000000004E-2</v>
      </c>
      <c r="M124" s="185">
        <v>0.1</v>
      </c>
      <c r="N124" s="185">
        <v>0.10249999999999999</v>
      </c>
      <c r="O124" s="185">
        <v>0.1045</v>
      </c>
      <c r="P124" s="185">
        <v>0.107</v>
      </c>
      <c r="Q124" s="185">
        <v>0.1095</v>
      </c>
      <c r="R124" s="185">
        <v>0.1125</v>
      </c>
      <c r="S124" s="185">
        <v>0.11550000000000001</v>
      </c>
      <c r="T124" s="185">
        <v>0.11899999999999999</v>
      </c>
      <c r="U124" s="185">
        <v>0.1225</v>
      </c>
      <c r="V124" s="185">
        <v>0.1265</v>
      </c>
      <c r="W124" s="185">
        <v>0.13100000000000001</v>
      </c>
      <c r="X124" s="185">
        <v>0.13550000000000001</v>
      </c>
      <c r="Y124" s="185">
        <v>0.14050000000000001</v>
      </c>
      <c r="Z124" s="185">
        <v>0.14649999999999999</v>
      </c>
      <c r="AA124" s="185">
        <v>0.1525</v>
      </c>
      <c r="AB124" s="185">
        <v>0.159</v>
      </c>
      <c r="AC124" s="185">
        <v>0.16600000000000001</v>
      </c>
      <c r="AD124" s="185">
        <v>0.17399999999999999</v>
      </c>
      <c r="AE124" s="185">
        <v>0.18149999999999999</v>
      </c>
      <c r="AF124" s="185">
        <v>0.188</v>
      </c>
    </row>
    <row r="125" spans="1:32" x14ac:dyDescent="0.2">
      <c r="A125" s="107">
        <f t="shared" si="5"/>
        <v>12</v>
      </c>
      <c r="B125" s="185">
        <v>8.4000000000000005E-2</v>
      </c>
      <c r="C125" s="185">
        <v>8.5500000000000007E-2</v>
      </c>
      <c r="D125" s="185">
        <v>8.6999999999999994E-2</v>
      </c>
      <c r="E125" s="185">
        <v>8.8999999999999996E-2</v>
      </c>
      <c r="F125" s="185">
        <v>0.09</v>
      </c>
      <c r="G125" s="185">
        <v>9.2999999999999999E-2</v>
      </c>
      <c r="H125" s="185">
        <v>9.4E-2</v>
      </c>
      <c r="I125" s="185">
        <v>9.5000000000000001E-2</v>
      </c>
      <c r="J125" s="185">
        <v>9.6000000000000002E-2</v>
      </c>
      <c r="K125" s="185">
        <v>9.7500000000000003E-2</v>
      </c>
      <c r="L125" s="185">
        <v>9.9000000000000005E-2</v>
      </c>
      <c r="M125" s="185">
        <v>0.10050000000000001</v>
      </c>
      <c r="N125" s="185">
        <v>0.10299999999999999</v>
      </c>
      <c r="O125" s="185">
        <v>0.105</v>
      </c>
      <c r="P125" s="185">
        <v>0.1075</v>
      </c>
      <c r="Q125" s="185">
        <v>0.11</v>
      </c>
      <c r="R125" s="185">
        <v>0.113</v>
      </c>
      <c r="S125" s="185">
        <v>0.11600000000000001</v>
      </c>
      <c r="T125" s="185">
        <v>0.1195</v>
      </c>
      <c r="U125" s="185">
        <v>0.123</v>
      </c>
      <c r="V125" s="185">
        <v>0.127</v>
      </c>
      <c r="W125" s="185">
        <v>0.13150000000000001</v>
      </c>
      <c r="X125" s="185">
        <v>0.13600000000000001</v>
      </c>
      <c r="Y125" s="185">
        <v>0.14099999999999999</v>
      </c>
      <c r="Z125" s="185">
        <v>0.14699999999999999</v>
      </c>
      <c r="AA125" s="185">
        <v>0.153</v>
      </c>
      <c r="AB125" s="185">
        <v>0.1595</v>
      </c>
      <c r="AC125" s="185">
        <v>0.16650000000000001</v>
      </c>
      <c r="AD125" s="185">
        <v>0.17449999999999999</v>
      </c>
      <c r="AE125" s="185">
        <v>0.182</v>
      </c>
      <c r="AF125" s="185">
        <v>0.1885</v>
      </c>
    </row>
    <row r="126" spans="1:32" x14ac:dyDescent="0.2">
      <c r="A126" s="107">
        <f t="shared" si="5"/>
        <v>13</v>
      </c>
      <c r="B126" s="185">
        <v>8.4500000000000006E-2</v>
      </c>
      <c r="C126" s="185">
        <v>8.5999999999999993E-2</v>
      </c>
      <c r="D126" s="185">
        <v>8.7499999999999994E-2</v>
      </c>
      <c r="E126" s="185">
        <v>8.9499999999999996E-2</v>
      </c>
      <c r="F126" s="185">
        <v>9.0499999999999997E-2</v>
      </c>
      <c r="G126" s="185">
        <v>9.35E-2</v>
      </c>
      <c r="H126" s="185">
        <v>9.4500000000000001E-2</v>
      </c>
      <c r="I126" s="185">
        <v>9.5500000000000002E-2</v>
      </c>
      <c r="J126" s="185">
        <v>9.6500000000000002E-2</v>
      </c>
      <c r="K126" s="185">
        <v>9.8000000000000004E-2</v>
      </c>
      <c r="L126" s="185">
        <v>9.9500000000000005E-2</v>
      </c>
      <c r="M126" s="185">
        <v>0.10100000000000001</v>
      </c>
      <c r="N126" s="185">
        <v>0.10349999999999999</v>
      </c>
      <c r="O126" s="185">
        <v>0.1055</v>
      </c>
      <c r="P126" s="185">
        <v>0.108</v>
      </c>
      <c r="Q126" s="185">
        <v>0.1105</v>
      </c>
      <c r="R126" s="185">
        <v>0.1135</v>
      </c>
      <c r="S126" s="185">
        <v>0.11650000000000001</v>
      </c>
      <c r="T126" s="185">
        <v>0.12</v>
      </c>
      <c r="U126" s="185">
        <v>0.1235</v>
      </c>
      <c r="V126" s="185">
        <v>0.1275</v>
      </c>
      <c r="W126" s="185">
        <v>0.13200000000000001</v>
      </c>
      <c r="X126" s="185">
        <v>0.13650000000000001</v>
      </c>
      <c r="Y126" s="185">
        <v>0.14149999999999999</v>
      </c>
      <c r="Z126" s="185">
        <v>0.14749999999999999</v>
      </c>
      <c r="AA126" s="185">
        <v>0.1535</v>
      </c>
      <c r="AB126" s="185">
        <v>0.16</v>
      </c>
      <c r="AC126" s="185">
        <v>0.16700000000000001</v>
      </c>
      <c r="AD126" s="185">
        <v>0.17499999999999999</v>
      </c>
      <c r="AE126" s="185">
        <v>0.1825</v>
      </c>
      <c r="AF126" s="185">
        <v>0.189</v>
      </c>
    </row>
    <row r="127" spans="1:32" x14ac:dyDescent="0.2">
      <c r="A127" s="107">
        <f t="shared" si="5"/>
        <v>14</v>
      </c>
      <c r="B127" s="185">
        <v>8.5000000000000006E-2</v>
      </c>
      <c r="C127" s="185">
        <v>8.6499999999999994E-2</v>
      </c>
      <c r="D127" s="185">
        <v>8.7999999999999898E-2</v>
      </c>
      <c r="E127" s="185">
        <v>0.09</v>
      </c>
      <c r="F127" s="185">
        <v>9.0999999999999998E-2</v>
      </c>
      <c r="G127" s="185">
        <v>9.4E-2</v>
      </c>
      <c r="H127" s="185">
        <v>9.5000000000000001E-2</v>
      </c>
      <c r="I127" s="185">
        <v>9.6000000000000002E-2</v>
      </c>
      <c r="J127" s="185">
        <v>9.7000000000000003E-2</v>
      </c>
      <c r="K127" s="185">
        <v>9.8500000000000004E-2</v>
      </c>
      <c r="L127" s="185">
        <v>0.1</v>
      </c>
      <c r="M127" s="185">
        <v>0.10150000000000001</v>
      </c>
      <c r="N127" s="185">
        <v>0.104</v>
      </c>
      <c r="O127" s="185">
        <v>0.106</v>
      </c>
      <c r="P127" s="185">
        <v>0.1085</v>
      </c>
      <c r="Q127" s="185">
        <v>0.111</v>
      </c>
      <c r="R127" s="185">
        <v>0.114</v>
      </c>
      <c r="S127" s="185">
        <v>0.11700000000000001</v>
      </c>
      <c r="T127" s="185">
        <v>0.1205</v>
      </c>
      <c r="U127" s="185">
        <v>0.124</v>
      </c>
      <c r="V127" s="185">
        <v>0.128</v>
      </c>
      <c r="W127" s="185">
        <v>0.13250000000000001</v>
      </c>
      <c r="X127" s="185">
        <v>0.13700000000000001</v>
      </c>
      <c r="Y127" s="185">
        <v>0.14199999999999999</v>
      </c>
      <c r="Z127" s="185">
        <v>0.14799999999999999</v>
      </c>
      <c r="AA127" s="185">
        <v>0.154</v>
      </c>
      <c r="AB127" s="185">
        <v>0.1605</v>
      </c>
      <c r="AC127" s="185">
        <v>0.16750000000000001</v>
      </c>
      <c r="AD127" s="185">
        <v>0.17549999999999999</v>
      </c>
      <c r="AE127" s="185">
        <v>0.183</v>
      </c>
      <c r="AF127" s="185">
        <v>0.1895</v>
      </c>
    </row>
    <row r="128" spans="1:32" x14ac:dyDescent="0.2">
      <c r="A128" s="107">
        <f t="shared" si="5"/>
        <v>15</v>
      </c>
      <c r="B128" s="185">
        <v>8.5500000000000007E-2</v>
      </c>
      <c r="C128" s="185">
        <v>8.6999999999999994E-2</v>
      </c>
      <c r="D128" s="185">
        <v>8.8499999999999898E-2</v>
      </c>
      <c r="E128" s="185">
        <v>9.0499999999999997E-2</v>
      </c>
      <c r="F128" s="185">
        <v>9.1499999999999998E-2</v>
      </c>
      <c r="G128" s="185">
        <v>9.4500000000000001E-2</v>
      </c>
      <c r="H128" s="185">
        <v>9.5500000000000002E-2</v>
      </c>
      <c r="I128" s="185">
        <v>9.6500000000000002E-2</v>
      </c>
      <c r="J128" s="185">
        <v>9.7500000000000003E-2</v>
      </c>
      <c r="K128" s="185">
        <v>9.9000000000000005E-2</v>
      </c>
      <c r="L128" s="185">
        <v>0.10050000000000001</v>
      </c>
      <c r="M128" s="185">
        <v>0.10199999999999999</v>
      </c>
      <c r="N128" s="185">
        <v>0.1045</v>
      </c>
      <c r="O128" s="185">
        <v>0.1065</v>
      </c>
      <c r="P128" s="185">
        <v>0.109</v>
      </c>
      <c r="Q128" s="185">
        <v>0.1115</v>
      </c>
      <c r="R128" s="185">
        <v>0.1145</v>
      </c>
      <c r="S128" s="185">
        <v>0.11749999999999999</v>
      </c>
      <c r="T128" s="185">
        <v>0.121</v>
      </c>
      <c r="U128" s="185">
        <v>0.1245</v>
      </c>
      <c r="V128" s="185">
        <v>0.1285</v>
      </c>
      <c r="W128" s="185">
        <v>0.13300000000000001</v>
      </c>
      <c r="X128" s="185">
        <v>0.13750000000000001</v>
      </c>
      <c r="Y128" s="185">
        <v>0.14249999999999999</v>
      </c>
      <c r="Z128" s="185">
        <v>0.14849999999999999</v>
      </c>
      <c r="AA128" s="185">
        <v>0.1545</v>
      </c>
      <c r="AB128" s="185">
        <v>0.161</v>
      </c>
      <c r="AC128" s="185">
        <v>0.16800000000000001</v>
      </c>
      <c r="AD128" s="185">
        <v>0.17599999999999999</v>
      </c>
      <c r="AE128" s="185">
        <v>0.1835</v>
      </c>
      <c r="AF128" s="185">
        <v>0.19</v>
      </c>
    </row>
    <row r="129" spans="1:32" x14ac:dyDescent="0.2">
      <c r="A129" s="107">
        <f t="shared" si="5"/>
        <v>16</v>
      </c>
      <c r="B129" s="185">
        <v>8.5999999999999993E-2</v>
      </c>
      <c r="C129" s="185">
        <v>8.7499999999999994E-2</v>
      </c>
      <c r="D129" s="185">
        <v>8.8999999999999899E-2</v>
      </c>
      <c r="E129" s="185">
        <v>9.0999999999999998E-2</v>
      </c>
      <c r="F129" s="185">
        <v>9.1999999999999998E-2</v>
      </c>
      <c r="G129" s="185">
        <v>9.5000000000000001E-2</v>
      </c>
      <c r="H129" s="185">
        <v>9.6000000000000002E-2</v>
      </c>
      <c r="I129" s="185">
        <v>9.7000000000000003E-2</v>
      </c>
      <c r="J129" s="185">
        <v>9.8000000000000004E-2</v>
      </c>
      <c r="K129" s="185">
        <v>9.9500000000000005E-2</v>
      </c>
      <c r="L129" s="185">
        <v>0.10100000000000001</v>
      </c>
      <c r="M129" s="185">
        <v>0.10249999999999999</v>
      </c>
      <c r="N129" s="185">
        <v>0.105</v>
      </c>
      <c r="O129" s="185">
        <v>0.107</v>
      </c>
      <c r="P129" s="185">
        <v>0.1095</v>
      </c>
      <c r="Q129" s="185">
        <v>0.112</v>
      </c>
      <c r="R129" s="185">
        <v>0.115</v>
      </c>
      <c r="S129" s="185">
        <v>0.11799999999999999</v>
      </c>
      <c r="T129" s="185">
        <v>0.1215</v>
      </c>
      <c r="U129" s="185">
        <v>0.125</v>
      </c>
      <c r="V129" s="185">
        <v>0.129</v>
      </c>
      <c r="W129" s="185">
        <v>0.13350000000000001</v>
      </c>
      <c r="X129" s="185">
        <v>0.13800000000000001</v>
      </c>
      <c r="Y129" s="185">
        <v>0.14299999999999999</v>
      </c>
      <c r="Z129" s="185">
        <v>0.14899999999999999</v>
      </c>
      <c r="AA129" s="185">
        <v>0.155</v>
      </c>
      <c r="AB129" s="185">
        <v>0.1615</v>
      </c>
      <c r="AC129" s="185">
        <v>0.16850000000000001</v>
      </c>
      <c r="AD129" s="185">
        <v>0.17649999999999999</v>
      </c>
      <c r="AE129" s="185">
        <v>0.184</v>
      </c>
      <c r="AF129" s="185">
        <v>0.1905</v>
      </c>
    </row>
    <row r="130" spans="1:32" x14ac:dyDescent="0.2">
      <c r="A130" s="107">
        <f t="shared" si="5"/>
        <v>17</v>
      </c>
      <c r="B130" s="185">
        <v>8.6499999999999994E-2</v>
      </c>
      <c r="C130" s="185">
        <v>8.7999999999999995E-2</v>
      </c>
      <c r="D130" s="185">
        <v>8.9499999999999899E-2</v>
      </c>
      <c r="E130" s="185">
        <v>9.1499999999999998E-2</v>
      </c>
      <c r="F130" s="185">
        <v>9.2499999999999999E-2</v>
      </c>
      <c r="G130" s="185">
        <v>9.5500000000000002E-2</v>
      </c>
      <c r="H130" s="185">
        <v>9.6500000000000002E-2</v>
      </c>
      <c r="I130" s="185">
        <v>9.7500000000000003E-2</v>
      </c>
      <c r="J130" s="185">
        <v>9.8500000000000004E-2</v>
      </c>
      <c r="K130" s="185">
        <v>0.1</v>
      </c>
      <c r="L130" s="185">
        <v>0.10150000000000001</v>
      </c>
      <c r="M130" s="185">
        <v>0.10299999999999999</v>
      </c>
      <c r="N130" s="185">
        <v>0.1055</v>
      </c>
      <c r="O130" s="185">
        <v>0.1075</v>
      </c>
      <c r="P130" s="185">
        <v>0.11</v>
      </c>
      <c r="Q130" s="185">
        <v>0.1125</v>
      </c>
      <c r="R130" s="185">
        <v>0.11550000000000001</v>
      </c>
      <c r="S130" s="185">
        <v>0.11849999999999999</v>
      </c>
      <c r="T130" s="185">
        <v>0.122</v>
      </c>
      <c r="U130" s="185">
        <v>0.1255</v>
      </c>
      <c r="V130" s="185">
        <v>0.1295</v>
      </c>
      <c r="W130" s="185">
        <v>0.13400000000000001</v>
      </c>
      <c r="X130" s="185">
        <v>0.13850000000000001</v>
      </c>
      <c r="Y130" s="185">
        <v>0.14349999999999999</v>
      </c>
      <c r="Z130" s="185">
        <v>0.14949999999999999</v>
      </c>
      <c r="AA130" s="185">
        <v>0.1555</v>
      </c>
      <c r="AB130" s="185">
        <v>0.16200000000000001</v>
      </c>
      <c r="AC130" s="185">
        <v>0.16900000000000001</v>
      </c>
      <c r="AD130" s="185">
        <v>0.17699999999999999</v>
      </c>
      <c r="AE130" s="185">
        <v>0.1845</v>
      </c>
      <c r="AF130" s="185">
        <v>0.191</v>
      </c>
    </row>
    <row r="131" spans="1:32" x14ac:dyDescent="0.2">
      <c r="A131" s="107">
        <f t="shared" si="5"/>
        <v>18</v>
      </c>
      <c r="B131" s="185">
        <v>8.6999999999999994E-2</v>
      </c>
      <c r="C131" s="185">
        <v>8.8499999999999995E-2</v>
      </c>
      <c r="D131" s="185">
        <v>8.99999999999999E-2</v>
      </c>
      <c r="E131" s="185">
        <v>9.1999999999999998E-2</v>
      </c>
      <c r="F131" s="185">
        <v>9.2999999999999999E-2</v>
      </c>
      <c r="G131" s="185">
        <v>9.6000000000000002E-2</v>
      </c>
      <c r="H131" s="185">
        <v>9.7000000000000003E-2</v>
      </c>
      <c r="I131" s="185">
        <v>9.8000000000000004E-2</v>
      </c>
      <c r="J131" s="185">
        <v>9.9000000000000005E-2</v>
      </c>
      <c r="K131" s="185">
        <v>0.10050000000000001</v>
      </c>
      <c r="L131" s="185">
        <v>0.10199999999999999</v>
      </c>
      <c r="M131" s="185">
        <v>0.10349999999999999</v>
      </c>
      <c r="N131" s="185">
        <v>0.106</v>
      </c>
      <c r="O131" s="185">
        <v>0.108</v>
      </c>
      <c r="P131" s="185">
        <v>0.1105</v>
      </c>
      <c r="Q131" s="185">
        <v>0.113</v>
      </c>
      <c r="R131" s="185">
        <v>0.11600000000000001</v>
      </c>
      <c r="S131" s="185">
        <v>0.11899999999999999</v>
      </c>
      <c r="T131" s="185">
        <v>0.1225</v>
      </c>
      <c r="U131" s="185">
        <v>0.126</v>
      </c>
      <c r="V131" s="185">
        <v>0.13</v>
      </c>
      <c r="W131" s="185">
        <v>0.13450000000000001</v>
      </c>
      <c r="X131" s="185">
        <v>0.13900000000000001</v>
      </c>
      <c r="Y131" s="185">
        <v>0.14399999999999999</v>
      </c>
      <c r="Z131" s="185">
        <v>0.15</v>
      </c>
      <c r="AA131" s="185">
        <v>0.156</v>
      </c>
      <c r="AB131" s="185">
        <v>0.16250000000000001</v>
      </c>
      <c r="AC131" s="185">
        <v>0.16950000000000001</v>
      </c>
      <c r="AD131" s="185">
        <v>0.17749999999999999</v>
      </c>
      <c r="AE131" s="185">
        <v>0.185</v>
      </c>
      <c r="AF131" s="185">
        <v>0.1915</v>
      </c>
    </row>
    <row r="132" spans="1:32" x14ac:dyDescent="0.2">
      <c r="A132" s="107">
        <f t="shared" si="5"/>
        <v>19</v>
      </c>
      <c r="B132" s="185">
        <v>8.7499999999999994E-2</v>
      </c>
      <c r="C132" s="185">
        <v>8.8999999999999996E-2</v>
      </c>
      <c r="D132" s="185">
        <v>9.04999999999999E-2</v>
      </c>
      <c r="E132" s="185">
        <v>9.2499999999999999E-2</v>
      </c>
      <c r="F132" s="185">
        <v>9.35E-2</v>
      </c>
      <c r="G132" s="185">
        <v>9.6500000000000002E-2</v>
      </c>
      <c r="H132" s="185">
        <v>9.7500000000000003E-2</v>
      </c>
      <c r="I132" s="185">
        <v>9.8500000000000004E-2</v>
      </c>
      <c r="J132" s="185">
        <v>9.9500000000000005E-2</v>
      </c>
      <c r="K132" s="185">
        <v>0.10100000000000001</v>
      </c>
      <c r="L132" s="185">
        <v>0.10249999999999999</v>
      </c>
      <c r="M132" s="185">
        <v>0.104</v>
      </c>
      <c r="N132" s="185">
        <v>0.1065</v>
      </c>
      <c r="O132" s="185">
        <v>0.1085</v>
      </c>
      <c r="P132" s="185">
        <v>0.111</v>
      </c>
      <c r="Q132" s="185">
        <v>0.1135</v>
      </c>
      <c r="R132" s="185">
        <v>0.11650000000000001</v>
      </c>
      <c r="S132" s="185">
        <v>0.1195</v>
      </c>
      <c r="T132" s="185">
        <v>0.123</v>
      </c>
      <c r="U132" s="185">
        <v>0.1265</v>
      </c>
      <c r="V132" s="185">
        <v>0.1305</v>
      </c>
      <c r="W132" s="185">
        <v>0.13500000000000001</v>
      </c>
      <c r="X132" s="185">
        <v>0.13950000000000001</v>
      </c>
      <c r="Y132" s="185">
        <v>0.14449999999999999</v>
      </c>
      <c r="Z132" s="185">
        <v>0.15049999999999999</v>
      </c>
      <c r="AA132" s="185">
        <v>0.1565</v>
      </c>
      <c r="AB132" s="185">
        <v>0.16300000000000001</v>
      </c>
      <c r="AC132" s="185">
        <v>0.17</v>
      </c>
      <c r="AD132" s="185">
        <v>0.17799999999999999</v>
      </c>
      <c r="AE132" s="185">
        <v>0.1855</v>
      </c>
      <c r="AF132" s="185">
        <v>0.192</v>
      </c>
    </row>
    <row r="133" spans="1:32" x14ac:dyDescent="0.2">
      <c r="A133" s="107">
        <f t="shared" si="5"/>
        <v>20</v>
      </c>
      <c r="B133" s="185">
        <v>8.7999999999999995E-2</v>
      </c>
      <c r="C133" s="185">
        <v>8.9499999999999996E-2</v>
      </c>
      <c r="D133" s="185">
        <v>9.09999999999999E-2</v>
      </c>
      <c r="E133" s="185">
        <v>9.2999999999999999E-2</v>
      </c>
      <c r="F133" s="185">
        <v>9.4E-2</v>
      </c>
      <c r="G133" s="185">
        <v>9.7000000000000003E-2</v>
      </c>
      <c r="H133" s="185">
        <v>9.8000000000000004E-2</v>
      </c>
      <c r="I133" s="185">
        <v>9.9000000000000005E-2</v>
      </c>
      <c r="J133" s="185">
        <v>0.1</v>
      </c>
      <c r="K133" s="185">
        <v>0.10150000000000001</v>
      </c>
      <c r="L133" s="185">
        <v>0.10299999999999999</v>
      </c>
      <c r="M133" s="185">
        <v>0.1045</v>
      </c>
      <c r="N133" s="185">
        <v>0.107</v>
      </c>
      <c r="O133" s="185">
        <v>0.109</v>
      </c>
      <c r="P133" s="185">
        <v>0.1115</v>
      </c>
      <c r="Q133" s="185">
        <v>0.114</v>
      </c>
      <c r="R133" s="185">
        <v>0.11700000000000001</v>
      </c>
      <c r="S133" s="185">
        <v>0.12</v>
      </c>
      <c r="T133" s="185">
        <v>0.1235</v>
      </c>
      <c r="U133" s="185">
        <v>0.127</v>
      </c>
      <c r="V133" s="185">
        <v>0.13100000000000001</v>
      </c>
      <c r="W133" s="185">
        <v>0.13550000000000001</v>
      </c>
      <c r="X133" s="185">
        <v>0.14000000000000001</v>
      </c>
      <c r="Y133" s="185">
        <v>0.14499999999999999</v>
      </c>
      <c r="Z133" s="185">
        <v>0.151</v>
      </c>
      <c r="AA133" s="185">
        <v>0.157</v>
      </c>
      <c r="AB133" s="185">
        <v>0.16350000000000001</v>
      </c>
      <c r="AC133" s="185">
        <v>0.17050000000000001</v>
      </c>
      <c r="AD133" s="185">
        <v>0.17849999999999999</v>
      </c>
      <c r="AE133" s="185">
        <v>0.186</v>
      </c>
      <c r="AF133" s="185">
        <v>0.1925</v>
      </c>
    </row>
    <row r="134" spans="1:32" x14ac:dyDescent="0.2">
      <c r="A134" s="107">
        <f t="shared" si="5"/>
        <v>21</v>
      </c>
      <c r="B134" s="185">
        <v>8.8499999999999995E-2</v>
      </c>
      <c r="C134" s="185">
        <v>0.09</v>
      </c>
      <c r="D134" s="185">
        <v>9.1499999999999804E-2</v>
      </c>
      <c r="E134" s="185">
        <v>9.35E-2</v>
      </c>
      <c r="F134" s="185">
        <v>9.4500000000000001E-2</v>
      </c>
      <c r="G134" s="185">
        <v>9.7500000000000003E-2</v>
      </c>
      <c r="H134" s="185">
        <v>9.8500000000000004E-2</v>
      </c>
      <c r="I134" s="185">
        <v>9.9500000000000005E-2</v>
      </c>
      <c r="J134" s="185">
        <v>0.10050000000000001</v>
      </c>
      <c r="K134" s="185">
        <v>0.10199999999999999</v>
      </c>
      <c r="L134" s="185">
        <v>0.10349999999999999</v>
      </c>
      <c r="M134" s="185">
        <v>0.105</v>
      </c>
      <c r="N134" s="185">
        <v>0.1075</v>
      </c>
      <c r="O134" s="185">
        <v>0.1095</v>
      </c>
      <c r="P134" s="185">
        <v>0.112</v>
      </c>
      <c r="Q134" s="185">
        <v>0.1145</v>
      </c>
      <c r="R134" s="185">
        <v>0.11749999999999999</v>
      </c>
      <c r="S134" s="185">
        <v>0.1205</v>
      </c>
      <c r="T134" s="185">
        <v>0.124</v>
      </c>
      <c r="U134" s="185">
        <v>0.1275</v>
      </c>
      <c r="V134" s="185">
        <v>0.13150000000000001</v>
      </c>
      <c r="W134" s="185">
        <v>0.13600000000000001</v>
      </c>
      <c r="X134" s="185">
        <v>0.14050000000000001</v>
      </c>
      <c r="Y134" s="185">
        <v>0.14549999999999999</v>
      </c>
      <c r="Z134" s="185">
        <v>0.1515</v>
      </c>
      <c r="AA134" s="185">
        <v>0.1575</v>
      </c>
      <c r="AB134" s="185">
        <v>0.16400000000000001</v>
      </c>
      <c r="AC134" s="185">
        <v>0.17100000000000001</v>
      </c>
      <c r="AD134" s="185">
        <v>0.17899999999999999</v>
      </c>
      <c r="AE134" s="185">
        <v>0.1865</v>
      </c>
      <c r="AF134" s="185">
        <v>0.193</v>
      </c>
    </row>
    <row r="135" spans="1:32" x14ac:dyDescent="0.2">
      <c r="A135" s="107">
        <f t="shared" si="5"/>
        <v>22</v>
      </c>
      <c r="B135" s="185">
        <v>8.8999999999999996E-2</v>
      </c>
      <c r="C135" s="185">
        <v>9.0499999999999997E-2</v>
      </c>
      <c r="D135" s="185">
        <v>9.1999999999999804E-2</v>
      </c>
      <c r="E135" s="185">
        <v>9.4E-2</v>
      </c>
      <c r="F135" s="185">
        <v>9.5000000000000001E-2</v>
      </c>
      <c r="G135" s="185">
        <v>9.8000000000000004E-2</v>
      </c>
      <c r="H135" s="185">
        <v>9.9000000000000005E-2</v>
      </c>
      <c r="I135" s="185">
        <v>0.1</v>
      </c>
      <c r="J135" s="185">
        <v>0.10100000000000001</v>
      </c>
      <c r="K135" s="185">
        <v>0.10249999999999999</v>
      </c>
      <c r="L135" s="185">
        <v>0.104</v>
      </c>
      <c r="M135" s="185">
        <v>0.1055</v>
      </c>
      <c r="N135" s="185">
        <v>0.108</v>
      </c>
      <c r="O135" s="185">
        <v>0.11</v>
      </c>
      <c r="P135" s="185">
        <v>0.1125</v>
      </c>
      <c r="Q135" s="185">
        <v>0.115</v>
      </c>
      <c r="R135" s="185">
        <v>0.11799999999999999</v>
      </c>
      <c r="S135" s="185">
        <v>0.121</v>
      </c>
      <c r="T135" s="185">
        <v>0.1245</v>
      </c>
      <c r="U135" s="185">
        <v>0.128</v>
      </c>
      <c r="V135" s="185">
        <v>0.13200000000000001</v>
      </c>
      <c r="W135" s="185">
        <v>0.13650000000000001</v>
      </c>
      <c r="X135" s="185">
        <v>0.14099999999999999</v>
      </c>
      <c r="Y135" s="185">
        <v>0.14599999999999999</v>
      </c>
      <c r="Z135" s="185">
        <v>0.152</v>
      </c>
      <c r="AA135" s="185">
        <v>0.158</v>
      </c>
      <c r="AB135" s="185">
        <v>0.16450000000000001</v>
      </c>
      <c r="AC135" s="185">
        <v>0.17150000000000001</v>
      </c>
      <c r="AD135" s="185">
        <v>0.17949999999999999</v>
      </c>
      <c r="AE135" s="185">
        <v>0.187</v>
      </c>
      <c r="AF135" s="185">
        <v>0.19350000000000001</v>
      </c>
    </row>
    <row r="136" spans="1:32" x14ac:dyDescent="0.2">
      <c r="A136" s="107">
        <f t="shared" si="5"/>
        <v>23</v>
      </c>
      <c r="B136" s="185">
        <v>8.9499999999999996E-2</v>
      </c>
      <c r="C136" s="185">
        <v>9.0999999999999998E-2</v>
      </c>
      <c r="D136" s="185">
        <v>9.2499999999999805E-2</v>
      </c>
      <c r="E136" s="185">
        <v>9.4500000000000001E-2</v>
      </c>
      <c r="F136" s="185">
        <v>9.5500000000000002E-2</v>
      </c>
      <c r="G136" s="185">
        <v>9.8500000000000004E-2</v>
      </c>
      <c r="H136" s="185">
        <v>9.9500000000000005E-2</v>
      </c>
      <c r="I136" s="185">
        <v>0.10050000000000001</v>
      </c>
      <c r="J136" s="185">
        <v>0.10150000000000001</v>
      </c>
      <c r="K136" s="185">
        <v>0.10299999999999999</v>
      </c>
      <c r="L136" s="185">
        <v>0.1045</v>
      </c>
      <c r="M136" s="185">
        <v>0.106</v>
      </c>
      <c r="N136" s="185">
        <v>0.1085</v>
      </c>
      <c r="O136" s="185">
        <v>0.1105</v>
      </c>
      <c r="P136" s="185">
        <v>0.113</v>
      </c>
      <c r="Q136" s="185">
        <v>0.11550000000000001</v>
      </c>
      <c r="R136" s="185">
        <v>0.11849999999999999</v>
      </c>
      <c r="S136" s="185">
        <v>0.1215</v>
      </c>
      <c r="T136" s="185">
        <v>0.125</v>
      </c>
      <c r="U136" s="185">
        <v>0.1285</v>
      </c>
      <c r="V136" s="185">
        <v>0.13250000000000001</v>
      </c>
      <c r="W136" s="185">
        <v>0.13700000000000001</v>
      </c>
      <c r="X136" s="185">
        <v>0.14149999999999999</v>
      </c>
      <c r="Y136" s="185">
        <v>0.14649999999999999</v>
      </c>
      <c r="Z136" s="185">
        <v>0.1525</v>
      </c>
      <c r="AA136" s="185">
        <v>0.1585</v>
      </c>
      <c r="AB136" s="185">
        <v>0.16500000000000001</v>
      </c>
      <c r="AC136" s="185">
        <v>0.17199999999999999</v>
      </c>
      <c r="AD136" s="185">
        <v>0.18</v>
      </c>
      <c r="AE136" s="185">
        <v>0.1875</v>
      </c>
      <c r="AF136" s="185">
        <v>0.19400000000000001</v>
      </c>
    </row>
    <row r="137" spans="1:32" x14ac:dyDescent="0.2">
      <c r="A137" s="107">
        <f t="shared" si="5"/>
        <v>24</v>
      </c>
      <c r="B137" s="185">
        <v>0.09</v>
      </c>
      <c r="C137" s="185">
        <v>9.1499999999999998E-2</v>
      </c>
      <c r="D137" s="185">
        <v>9.2999999999999805E-2</v>
      </c>
      <c r="E137" s="185">
        <v>9.5000000000000001E-2</v>
      </c>
      <c r="F137" s="185">
        <v>9.6000000000000002E-2</v>
      </c>
      <c r="G137" s="185">
        <v>9.9000000000000005E-2</v>
      </c>
      <c r="H137" s="185">
        <v>0.1</v>
      </c>
      <c r="I137" s="185">
        <v>0.10100000000000001</v>
      </c>
      <c r="J137" s="185">
        <v>0.10199999999999999</v>
      </c>
      <c r="K137" s="185">
        <v>0.10349999999999999</v>
      </c>
      <c r="L137" s="185">
        <v>0.105</v>
      </c>
      <c r="M137" s="185">
        <v>0.1065</v>
      </c>
      <c r="N137" s="185">
        <v>0.109</v>
      </c>
      <c r="O137" s="185">
        <v>0.111</v>
      </c>
      <c r="P137" s="185">
        <v>0.1135</v>
      </c>
      <c r="Q137" s="185">
        <v>0.11600000000000001</v>
      </c>
      <c r="R137" s="185">
        <v>0.11899999999999999</v>
      </c>
      <c r="S137" s="185">
        <v>0.122</v>
      </c>
      <c r="T137" s="185">
        <v>0.1255</v>
      </c>
      <c r="U137" s="185">
        <v>0.129</v>
      </c>
      <c r="V137" s="185">
        <v>0.13300000000000001</v>
      </c>
      <c r="W137" s="185">
        <v>0.13750000000000001</v>
      </c>
      <c r="X137" s="185">
        <v>0.14199999999999999</v>
      </c>
      <c r="Y137" s="185">
        <v>0.14699999999999999</v>
      </c>
      <c r="Z137" s="185">
        <v>0.153</v>
      </c>
      <c r="AA137" s="185">
        <v>0.159</v>
      </c>
      <c r="AB137" s="185">
        <v>0.16550000000000001</v>
      </c>
      <c r="AC137" s="185">
        <v>0.17249999999999999</v>
      </c>
      <c r="AD137" s="185">
        <v>0.18049999999999999</v>
      </c>
      <c r="AE137" s="185">
        <v>0.188</v>
      </c>
      <c r="AF137" s="185">
        <v>0.19450000000000001</v>
      </c>
    </row>
    <row r="138" spans="1:32" x14ac:dyDescent="0.2">
      <c r="A138" s="107">
        <f t="shared" si="5"/>
        <v>25</v>
      </c>
      <c r="B138" s="185">
        <v>9.0499999999999997E-2</v>
      </c>
      <c r="C138" s="185">
        <v>9.1999999999999998E-2</v>
      </c>
      <c r="D138" s="185">
        <v>9.3499999999999805E-2</v>
      </c>
      <c r="E138" s="185">
        <v>9.5500000000000002E-2</v>
      </c>
      <c r="F138" s="185">
        <v>9.6500000000000002E-2</v>
      </c>
      <c r="G138" s="185">
        <v>9.9500000000000005E-2</v>
      </c>
      <c r="H138" s="185">
        <v>0.10050000000000001</v>
      </c>
      <c r="I138" s="185">
        <v>0.10150000000000001</v>
      </c>
      <c r="J138" s="185">
        <v>0.10249999999999999</v>
      </c>
      <c r="K138" s="185">
        <v>0.104</v>
      </c>
      <c r="L138" s="185">
        <v>0.1055</v>
      </c>
      <c r="M138" s="185">
        <v>0.107</v>
      </c>
      <c r="N138" s="185">
        <v>0.1095</v>
      </c>
      <c r="O138" s="185">
        <v>0.1115</v>
      </c>
      <c r="P138" s="185">
        <v>0.114</v>
      </c>
      <c r="Q138" s="185">
        <v>0.11650000000000001</v>
      </c>
      <c r="R138" s="185">
        <v>0.1195</v>
      </c>
      <c r="S138" s="185">
        <v>0.1225</v>
      </c>
      <c r="T138" s="185">
        <v>0.126</v>
      </c>
      <c r="U138" s="185">
        <v>0.1295</v>
      </c>
      <c r="V138" s="185">
        <v>0.13350000000000001</v>
      </c>
      <c r="W138" s="185">
        <v>0.13800000000000001</v>
      </c>
      <c r="X138" s="185">
        <v>0.14249999999999999</v>
      </c>
      <c r="Y138" s="185">
        <v>0.14749999999999999</v>
      </c>
      <c r="Z138" s="185">
        <v>0.1535</v>
      </c>
      <c r="AA138" s="185">
        <v>0.1595</v>
      </c>
      <c r="AB138" s="185">
        <v>0.16600000000000001</v>
      </c>
      <c r="AC138" s="185">
        <v>0.17299999999999999</v>
      </c>
      <c r="AD138" s="185">
        <v>0.18099999999999999</v>
      </c>
      <c r="AE138" s="185">
        <v>0.1885</v>
      </c>
      <c r="AF138" s="185">
        <v>0.19500000000000001</v>
      </c>
    </row>
    <row r="139" spans="1:32" x14ac:dyDescent="0.2">
      <c r="A139" s="107">
        <f t="shared" si="5"/>
        <v>26</v>
      </c>
      <c r="B139" s="185">
        <v>9.0999999999999998E-2</v>
      </c>
      <c r="C139" s="185">
        <v>9.2499999999999999E-2</v>
      </c>
      <c r="D139" s="185">
        <v>9.3999999999999806E-2</v>
      </c>
      <c r="E139" s="185">
        <v>9.6000000000000002E-2</v>
      </c>
      <c r="F139" s="185">
        <v>9.7000000000000003E-2</v>
      </c>
      <c r="G139" s="185">
        <v>0.1</v>
      </c>
      <c r="H139" s="185">
        <v>0.10100000000000001</v>
      </c>
      <c r="I139" s="185">
        <v>0.10199999999999999</v>
      </c>
      <c r="J139" s="185">
        <v>0.10299999999999999</v>
      </c>
      <c r="K139" s="185">
        <v>0.1045</v>
      </c>
      <c r="L139" s="185">
        <v>0.106</v>
      </c>
      <c r="M139" s="185">
        <v>0.1075</v>
      </c>
      <c r="N139" s="185">
        <v>0.11</v>
      </c>
      <c r="O139" s="185">
        <v>0.112</v>
      </c>
      <c r="P139" s="185">
        <v>0.1145</v>
      </c>
      <c r="Q139" s="185">
        <v>0.11700000000000001</v>
      </c>
      <c r="R139" s="185">
        <v>0.12</v>
      </c>
      <c r="S139" s="185">
        <v>0.123</v>
      </c>
      <c r="T139" s="185">
        <v>0.1265</v>
      </c>
      <c r="U139" s="185">
        <v>0.13</v>
      </c>
      <c r="V139" s="185">
        <v>0.13400000000000001</v>
      </c>
      <c r="W139" s="185">
        <v>0.13850000000000001</v>
      </c>
      <c r="X139" s="185">
        <v>0.14299999999999999</v>
      </c>
      <c r="Y139" s="185">
        <v>0.14799999999999999</v>
      </c>
      <c r="Z139" s="185">
        <v>0.154</v>
      </c>
      <c r="AA139" s="185">
        <v>0.16</v>
      </c>
      <c r="AB139" s="185">
        <v>0.16650000000000001</v>
      </c>
      <c r="AC139" s="185">
        <v>0.17349999999999999</v>
      </c>
      <c r="AD139" s="185">
        <v>0.18149999999999999</v>
      </c>
      <c r="AE139" s="185">
        <v>0.189</v>
      </c>
      <c r="AF139" s="185">
        <v>0.19550000000000001</v>
      </c>
    </row>
    <row r="140" spans="1:32" x14ac:dyDescent="0.2">
      <c r="A140" s="107">
        <f t="shared" si="5"/>
        <v>27</v>
      </c>
      <c r="B140" s="185">
        <v>9.1499999999999998E-2</v>
      </c>
      <c r="C140" s="185">
        <v>9.2999999999999999E-2</v>
      </c>
      <c r="D140" s="185">
        <v>9.4499999999999806E-2</v>
      </c>
      <c r="E140" s="185">
        <v>9.6500000000000002E-2</v>
      </c>
      <c r="F140" s="185">
        <v>9.7500000000000003E-2</v>
      </c>
      <c r="G140" s="185">
        <v>0.10050000000000001</v>
      </c>
      <c r="H140" s="185">
        <v>0.10150000000000001</v>
      </c>
      <c r="I140" s="185">
        <v>0.10249999999999999</v>
      </c>
      <c r="J140" s="185">
        <v>0.10349999999999999</v>
      </c>
      <c r="K140" s="185">
        <v>0.105</v>
      </c>
      <c r="L140" s="185">
        <v>0.1065</v>
      </c>
      <c r="M140" s="185">
        <v>0.108</v>
      </c>
      <c r="N140" s="185">
        <v>0.1105</v>
      </c>
      <c r="O140" s="185">
        <v>0.1125</v>
      </c>
      <c r="P140" s="185">
        <v>0.115</v>
      </c>
      <c r="Q140" s="185">
        <v>0.11749999999999999</v>
      </c>
      <c r="R140" s="185">
        <v>0.1205</v>
      </c>
      <c r="S140" s="185">
        <v>0.1235</v>
      </c>
      <c r="T140" s="185">
        <v>0.127</v>
      </c>
      <c r="U140" s="185">
        <v>0.1305</v>
      </c>
      <c r="V140" s="185">
        <v>0.13450000000000001</v>
      </c>
      <c r="W140" s="185">
        <v>0.13900000000000001</v>
      </c>
      <c r="X140" s="185">
        <v>0.14349999999999999</v>
      </c>
      <c r="Y140" s="185">
        <v>0.14849999999999999</v>
      </c>
      <c r="Z140" s="185">
        <v>0.1545</v>
      </c>
      <c r="AA140" s="185">
        <v>0.1605</v>
      </c>
      <c r="AB140" s="185">
        <v>0.16700000000000001</v>
      </c>
      <c r="AC140" s="185">
        <v>0.17399999999999999</v>
      </c>
      <c r="AD140" s="185">
        <v>0.182</v>
      </c>
      <c r="AE140" s="185">
        <v>0.1895</v>
      </c>
      <c r="AF140" s="185">
        <v>0.19600000000000001</v>
      </c>
    </row>
    <row r="141" spans="1:32" x14ac:dyDescent="0.2">
      <c r="A141" s="107">
        <f t="shared" si="5"/>
        <v>28</v>
      </c>
      <c r="B141" s="185">
        <v>9.1999999999999998E-2</v>
      </c>
      <c r="C141" s="185">
        <v>9.35E-2</v>
      </c>
      <c r="D141" s="185">
        <v>9.4999999999999807E-2</v>
      </c>
      <c r="E141" s="185">
        <v>9.7000000000000003E-2</v>
      </c>
      <c r="F141" s="185">
        <v>9.8000000000000004E-2</v>
      </c>
      <c r="G141" s="185">
        <v>0.10100000000000001</v>
      </c>
      <c r="H141" s="185">
        <v>0.10199999999999999</v>
      </c>
      <c r="I141" s="185">
        <v>0.10299999999999999</v>
      </c>
      <c r="J141" s="185">
        <v>0.104</v>
      </c>
      <c r="K141" s="185">
        <v>0.1055</v>
      </c>
      <c r="L141" s="185">
        <v>0.107</v>
      </c>
      <c r="M141" s="185">
        <v>0.1085</v>
      </c>
      <c r="N141" s="185">
        <v>0.111</v>
      </c>
      <c r="O141" s="185">
        <v>0.113</v>
      </c>
      <c r="P141" s="185">
        <v>0.11550000000000001</v>
      </c>
      <c r="Q141" s="185">
        <v>0.11799999999999999</v>
      </c>
      <c r="R141" s="185">
        <v>0.121</v>
      </c>
      <c r="S141" s="185">
        <v>0.124</v>
      </c>
      <c r="T141" s="185">
        <v>0.1275</v>
      </c>
      <c r="U141" s="185">
        <v>0.13100000000000001</v>
      </c>
      <c r="V141" s="185">
        <v>0.13500000000000001</v>
      </c>
      <c r="W141" s="185">
        <v>0.13950000000000001</v>
      </c>
      <c r="X141" s="185">
        <v>0.14399999999999999</v>
      </c>
      <c r="Y141" s="185">
        <v>0.14899999999999999</v>
      </c>
      <c r="Z141" s="185">
        <v>0.155</v>
      </c>
      <c r="AA141" s="185">
        <v>0.161</v>
      </c>
      <c r="AB141" s="185">
        <v>0.16750000000000001</v>
      </c>
      <c r="AC141" s="185">
        <v>0.17449999999999999</v>
      </c>
      <c r="AD141" s="185">
        <v>0.1825</v>
      </c>
      <c r="AE141" s="185">
        <v>0.19</v>
      </c>
      <c r="AF141" s="185">
        <v>0.19650000000000001</v>
      </c>
    </row>
    <row r="142" spans="1:32" x14ac:dyDescent="0.2">
      <c r="A142" s="107">
        <f t="shared" si="5"/>
        <v>29</v>
      </c>
      <c r="B142" s="185">
        <v>9.2499999999999999E-2</v>
      </c>
      <c r="C142" s="185">
        <v>9.4E-2</v>
      </c>
      <c r="D142" s="185">
        <v>9.5499999999999696E-2</v>
      </c>
      <c r="E142" s="185">
        <v>9.7500000000000003E-2</v>
      </c>
      <c r="F142" s="185">
        <v>9.8500000000000004E-2</v>
      </c>
      <c r="G142" s="185">
        <v>0.10150000000000001</v>
      </c>
      <c r="H142" s="185">
        <v>0.10249999999999999</v>
      </c>
      <c r="I142" s="185">
        <v>0.10349999999999999</v>
      </c>
      <c r="J142" s="185">
        <v>0.1045</v>
      </c>
      <c r="K142" s="185">
        <v>0.106</v>
      </c>
      <c r="L142" s="185">
        <v>0.1075</v>
      </c>
      <c r="M142" s="185">
        <v>0.109</v>
      </c>
      <c r="N142" s="185">
        <v>0.1115</v>
      </c>
      <c r="O142" s="185">
        <v>0.1135</v>
      </c>
      <c r="P142" s="185">
        <v>0.11600000000000001</v>
      </c>
      <c r="Q142" s="185">
        <v>0.11849999999999999</v>
      </c>
      <c r="R142" s="185">
        <v>0.1215</v>
      </c>
      <c r="S142" s="185">
        <v>0.1245</v>
      </c>
      <c r="T142" s="185">
        <v>0.128</v>
      </c>
      <c r="U142" s="185">
        <v>0.13150000000000001</v>
      </c>
      <c r="V142" s="185">
        <v>0.13550000000000001</v>
      </c>
      <c r="W142" s="185">
        <v>0.14000000000000001</v>
      </c>
      <c r="X142" s="185">
        <v>0.14449999999999999</v>
      </c>
      <c r="Y142" s="185">
        <v>0.14949999999999999</v>
      </c>
      <c r="Z142" s="185">
        <v>0.1555</v>
      </c>
      <c r="AA142" s="185">
        <v>0.1615</v>
      </c>
      <c r="AB142" s="185">
        <v>0.16800000000000001</v>
      </c>
      <c r="AC142" s="185">
        <v>0.17499999999999999</v>
      </c>
      <c r="AD142" s="185">
        <v>0.183</v>
      </c>
      <c r="AE142" s="185">
        <v>0.1905</v>
      </c>
      <c r="AF142" s="185">
        <v>0.19700000000000001</v>
      </c>
    </row>
    <row r="143" spans="1:32" x14ac:dyDescent="0.2">
      <c r="A143" s="107">
        <f t="shared" si="5"/>
        <v>30</v>
      </c>
      <c r="B143" s="185">
        <v>9.2999999999999999E-2</v>
      </c>
      <c r="C143" s="185">
        <v>9.4500000000000001E-2</v>
      </c>
      <c r="D143" s="185">
        <v>9.5999999999999697E-2</v>
      </c>
      <c r="E143" s="185">
        <v>9.8000000000000004E-2</v>
      </c>
      <c r="F143" s="185">
        <v>9.9000000000000005E-2</v>
      </c>
      <c r="G143" s="185">
        <v>0.10199999999999999</v>
      </c>
      <c r="H143" s="185">
        <v>0.10299999999999999</v>
      </c>
      <c r="I143" s="185">
        <v>0.104</v>
      </c>
      <c r="J143" s="185">
        <v>0.105</v>
      </c>
      <c r="K143" s="185">
        <v>0.1065</v>
      </c>
      <c r="L143" s="185">
        <v>0.108</v>
      </c>
      <c r="M143" s="185">
        <v>0.1095</v>
      </c>
      <c r="N143" s="185">
        <v>0.112</v>
      </c>
      <c r="O143" s="185">
        <v>0.114</v>
      </c>
      <c r="P143" s="185">
        <v>0.11650000000000001</v>
      </c>
      <c r="Q143" s="185">
        <v>0.11899999999999999</v>
      </c>
      <c r="R143" s="185">
        <v>0.122</v>
      </c>
      <c r="S143" s="185">
        <v>0.125</v>
      </c>
      <c r="T143" s="185">
        <v>0.1285</v>
      </c>
      <c r="U143" s="185">
        <v>0.13200000000000001</v>
      </c>
      <c r="V143" s="185">
        <v>0.13600000000000001</v>
      </c>
      <c r="W143" s="185">
        <v>0.14050000000000001</v>
      </c>
      <c r="X143" s="185">
        <v>0.14499999999999999</v>
      </c>
      <c r="Y143" s="185">
        <v>0.15</v>
      </c>
      <c r="Z143" s="185">
        <v>0.156</v>
      </c>
      <c r="AA143" s="185">
        <v>0.16200000000000001</v>
      </c>
      <c r="AB143" s="185">
        <v>0.16850000000000001</v>
      </c>
      <c r="AC143" s="185">
        <v>0.17549999999999999</v>
      </c>
      <c r="AD143" s="185">
        <v>0.1835</v>
      </c>
      <c r="AE143" s="185">
        <v>0.191</v>
      </c>
      <c r="AF143" s="185">
        <v>0.19750000000000001</v>
      </c>
    </row>
    <row r="144" spans="1:32" x14ac:dyDescent="0.2">
      <c r="A144" s="107">
        <f t="shared" si="5"/>
        <v>31</v>
      </c>
      <c r="B144" s="185">
        <v>9.35E-2</v>
      </c>
      <c r="C144" s="185">
        <v>9.5000000000000001E-2</v>
      </c>
      <c r="D144" s="185">
        <v>9.6499999999999697E-2</v>
      </c>
      <c r="E144" s="185">
        <v>9.8500000000000004E-2</v>
      </c>
      <c r="F144" s="185">
        <v>9.9500000000000005E-2</v>
      </c>
      <c r="G144" s="185">
        <v>0.10249999999999999</v>
      </c>
      <c r="H144" s="185">
        <v>0.10349999999999999</v>
      </c>
      <c r="I144" s="185">
        <v>0.1045</v>
      </c>
      <c r="J144" s="185">
        <v>0.1055</v>
      </c>
      <c r="K144" s="185">
        <v>0.107</v>
      </c>
      <c r="L144" s="185">
        <v>0.1085</v>
      </c>
      <c r="M144" s="185">
        <v>0.11</v>
      </c>
      <c r="N144" s="185">
        <v>0.1125</v>
      </c>
      <c r="O144" s="185">
        <v>0.1145</v>
      </c>
      <c r="P144" s="185">
        <v>0.11700000000000001</v>
      </c>
      <c r="Q144" s="185">
        <v>0.1195</v>
      </c>
      <c r="R144" s="185">
        <v>0.1225</v>
      </c>
      <c r="S144" s="185">
        <v>0.1255</v>
      </c>
      <c r="T144" s="185">
        <v>0.129</v>
      </c>
      <c r="U144" s="185">
        <v>0.13250000000000001</v>
      </c>
      <c r="V144" s="185">
        <v>0.13650000000000001</v>
      </c>
      <c r="W144" s="185">
        <v>0.14099999999999999</v>
      </c>
      <c r="X144" s="185">
        <v>0.14549999999999999</v>
      </c>
      <c r="Y144" s="185">
        <v>0.15049999999999999</v>
      </c>
      <c r="Z144" s="185">
        <v>0.1565</v>
      </c>
      <c r="AA144" s="185">
        <v>0.16250000000000001</v>
      </c>
      <c r="AB144" s="185">
        <v>0.16900000000000001</v>
      </c>
      <c r="AC144" s="185">
        <v>0.17599999999999999</v>
      </c>
      <c r="AD144" s="185">
        <v>0.184</v>
      </c>
      <c r="AE144" s="185">
        <v>0.1915</v>
      </c>
      <c r="AF144" s="185">
        <v>0.19800000000000001</v>
      </c>
    </row>
    <row r="145" spans="1:32" x14ac:dyDescent="0.2">
      <c r="A145" s="107">
        <f t="shared" si="5"/>
        <v>32</v>
      </c>
      <c r="B145" s="185">
        <v>9.4E-2</v>
      </c>
      <c r="C145" s="185">
        <v>9.5500000000000002E-2</v>
      </c>
      <c r="D145" s="185">
        <v>9.6999999999999698E-2</v>
      </c>
      <c r="E145" s="185">
        <v>9.9000000000000005E-2</v>
      </c>
      <c r="F145" s="185">
        <v>0.1</v>
      </c>
      <c r="G145" s="185">
        <v>0.10299999999999999</v>
      </c>
      <c r="H145" s="185">
        <v>0.104</v>
      </c>
      <c r="I145" s="185">
        <v>0.105</v>
      </c>
      <c r="J145" s="185">
        <v>0.106</v>
      </c>
      <c r="K145" s="185">
        <v>0.1075</v>
      </c>
      <c r="L145" s="185">
        <v>0.109</v>
      </c>
      <c r="M145" s="185">
        <v>0.1105</v>
      </c>
      <c r="N145" s="185">
        <v>0.113</v>
      </c>
      <c r="O145" s="185">
        <v>0.115</v>
      </c>
      <c r="P145" s="185">
        <v>0.11749999999999999</v>
      </c>
      <c r="Q145" s="185">
        <v>0.12</v>
      </c>
      <c r="R145" s="185">
        <v>0.123</v>
      </c>
      <c r="S145" s="185">
        <v>0.126</v>
      </c>
      <c r="T145" s="185">
        <v>0.1295</v>
      </c>
      <c r="U145" s="185">
        <v>0.13300000000000001</v>
      </c>
      <c r="V145" s="185">
        <v>0.13700000000000001</v>
      </c>
      <c r="W145" s="185">
        <v>0.14149999999999999</v>
      </c>
      <c r="X145" s="185">
        <v>0.14599999999999999</v>
      </c>
      <c r="Y145" s="185">
        <v>0.151</v>
      </c>
      <c r="Z145" s="185">
        <v>0.157</v>
      </c>
      <c r="AA145" s="185">
        <v>0.16300000000000001</v>
      </c>
      <c r="AB145" s="185">
        <v>0.16950000000000001</v>
      </c>
      <c r="AC145" s="185">
        <v>0.17649999999999999</v>
      </c>
      <c r="AD145" s="185">
        <v>0.1845</v>
      </c>
      <c r="AE145" s="185">
        <v>0.192</v>
      </c>
      <c r="AF145" s="185">
        <v>0.19850000000000001</v>
      </c>
    </row>
    <row r="146" spans="1:32" x14ac:dyDescent="0.2">
      <c r="A146" s="107">
        <f t="shared" si="5"/>
        <v>33</v>
      </c>
      <c r="B146" s="185">
        <v>9.4500000000000001E-2</v>
      </c>
      <c r="C146" s="185">
        <v>9.6000000000000002E-2</v>
      </c>
      <c r="D146" s="185">
        <v>9.7499999999999698E-2</v>
      </c>
      <c r="E146" s="185">
        <v>9.9500000000000005E-2</v>
      </c>
      <c r="F146" s="185">
        <v>0.10050000000000001</v>
      </c>
      <c r="G146" s="185">
        <v>0.10349999999999999</v>
      </c>
      <c r="H146" s="185">
        <v>0.1045</v>
      </c>
      <c r="I146" s="185">
        <v>0.1055</v>
      </c>
      <c r="J146" s="185">
        <v>0.1065</v>
      </c>
      <c r="K146" s="185">
        <v>0.108</v>
      </c>
      <c r="L146" s="185">
        <v>0.1095</v>
      </c>
      <c r="M146" s="185">
        <v>0.111</v>
      </c>
      <c r="N146" s="185">
        <v>0.1135</v>
      </c>
      <c r="O146" s="185">
        <v>0.11550000000000001</v>
      </c>
      <c r="P146" s="185">
        <v>0.11799999999999999</v>
      </c>
      <c r="Q146" s="185">
        <v>0.1205</v>
      </c>
      <c r="R146" s="185">
        <v>0.1235</v>
      </c>
      <c r="S146" s="185">
        <v>0.1265</v>
      </c>
      <c r="T146" s="185">
        <v>0.13</v>
      </c>
      <c r="U146" s="185">
        <v>0.13350000000000001</v>
      </c>
      <c r="V146" s="185">
        <v>0.13750000000000001</v>
      </c>
      <c r="W146" s="185">
        <v>0.14199999999999999</v>
      </c>
      <c r="X146" s="185">
        <v>0.14649999999999999</v>
      </c>
      <c r="Y146" s="185">
        <v>0.1515</v>
      </c>
      <c r="Z146" s="185">
        <v>0.1575</v>
      </c>
      <c r="AA146" s="185">
        <v>0.16350000000000001</v>
      </c>
      <c r="AB146" s="185">
        <v>0.17</v>
      </c>
      <c r="AC146" s="185">
        <v>0.17699999999999999</v>
      </c>
      <c r="AD146" s="185">
        <v>0.185</v>
      </c>
      <c r="AE146" s="185">
        <v>0.1925</v>
      </c>
      <c r="AF146" s="185">
        <v>0.19900000000000001</v>
      </c>
    </row>
    <row r="147" spans="1:32" x14ac:dyDescent="0.2">
      <c r="A147" s="107">
        <f t="shared" si="5"/>
        <v>34</v>
      </c>
      <c r="B147" s="185">
        <v>9.5000000000000001E-2</v>
      </c>
      <c r="C147" s="185">
        <v>9.6500000000000002E-2</v>
      </c>
      <c r="D147" s="185">
        <v>9.7999999999999698E-2</v>
      </c>
      <c r="E147" s="185">
        <v>0.1</v>
      </c>
      <c r="F147" s="185">
        <v>0.10100000000000001</v>
      </c>
      <c r="G147" s="185">
        <v>0.104</v>
      </c>
      <c r="H147" s="185">
        <v>0.105</v>
      </c>
      <c r="I147" s="185">
        <v>0.106</v>
      </c>
      <c r="J147" s="185">
        <v>0.107</v>
      </c>
      <c r="K147" s="185">
        <v>0.1085</v>
      </c>
      <c r="L147" s="185">
        <v>0.11</v>
      </c>
      <c r="M147" s="185">
        <v>0.1115</v>
      </c>
      <c r="N147" s="185">
        <v>0.114</v>
      </c>
      <c r="O147" s="185">
        <v>0.11600000000000001</v>
      </c>
      <c r="P147" s="185">
        <v>0.11849999999999999</v>
      </c>
      <c r="Q147" s="185">
        <v>0.121</v>
      </c>
      <c r="R147" s="185">
        <v>0.124</v>
      </c>
      <c r="S147" s="185">
        <v>0.127</v>
      </c>
      <c r="T147" s="185">
        <v>0.1305</v>
      </c>
      <c r="U147" s="185">
        <v>0.13400000000000001</v>
      </c>
      <c r="V147" s="185">
        <v>0.13800000000000001</v>
      </c>
      <c r="W147" s="185">
        <v>0.14249999999999999</v>
      </c>
      <c r="X147" s="185">
        <v>0.14699999999999999</v>
      </c>
      <c r="Y147" s="185">
        <v>0.152</v>
      </c>
      <c r="Z147" s="185">
        <v>0.158</v>
      </c>
      <c r="AA147" s="185">
        <v>0.16400000000000001</v>
      </c>
      <c r="AB147" s="185">
        <v>0.17050000000000001</v>
      </c>
      <c r="AC147" s="185">
        <v>0.17749999999999999</v>
      </c>
      <c r="AD147" s="185">
        <v>0.1855</v>
      </c>
      <c r="AE147" s="185">
        <v>0.193</v>
      </c>
      <c r="AF147" s="185">
        <v>0.19950000000000001</v>
      </c>
    </row>
    <row r="148" spans="1:32" x14ac:dyDescent="0.2">
      <c r="A148" s="107">
        <f t="shared" si="5"/>
        <v>35</v>
      </c>
      <c r="B148" s="185">
        <v>9.5500000000000002E-2</v>
      </c>
      <c r="C148" s="185">
        <v>9.7000000000000003E-2</v>
      </c>
      <c r="D148" s="185">
        <v>9.8499999999999699E-2</v>
      </c>
      <c r="E148" s="185">
        <v>0.10050000000000001</v>
      </c>
      <c r="F148" s="185">
        <v>0.10150000000000001</v>
      </c>
      <c r="G148" s="185">
        <v>0.1045</v>
      </c>
      <c r="H148" s="185">
        <v>0.1055</v>
      </c>
      <c r="I148" s="185">
        <v>0.1065</v>
      </c>
      <c r="J148" s="185">
        <v>0.1075</v>
      </c>
      <c r="K148" s="185">
        <v>0.109</v>
      </c>
      <c r="L148" s="185">
        <v>0.1105</v>
      </c>
      <c r="M148" s="185">
        <v>0.112</v>
      </c>
      <c r="N148" s="185">
        <v>0.1145</v>
      </c>
      <c r="O148" s="185">
        <v>0.11650000000000001</v>
      </c>
      <c r="P148" s="185">
        <v>0.11899999999999999</v>
      </c>
      <c r="Q148" s="185">
        <v>0.1215</v>
      </c>
      <c r="R148" s="185">
        <v>0.1245</v>
      </c>
      <c r="S148" s="185">
        <v>0.1275</v>
      </c>
      <c r="T148" s="185">
        <v>0.13100000000000001</v>
      </c>
      <c r="U148" s="185">
        <v>0.13450000000000001</v>
      </c>
      <c r="V148" s="185">
        <v>0.13850000000000001</v>
      </c>
      <c r="W148" s="185">
        <v>0.14299999999999999</v>
      </c>
      <c r="X148" s="185">
        <v>0.14749999999999999</v>
      </c>
      <c r="Y148" s="185">
        <v>0.1525</v>
      </c>
      <c r="Z148" s="185">
        <v>0.1585</v>
      </c>
      <c r="AA148" s="185">
        <v>0.16450000000000001</v>
      </c>
      <c r="AB148" s="185">
        <v>0.17100000000000001</v>
      </c>
      <c r="AC148" s="185">
        <v>0.17799999999999999</v>
      </c>
      <c r="AD148" s="185">
        <v>0.186</v>
      </c>
      <c r="AE148" s="185">
        <v>0.19350000000000001</v>
      </c>
      <c r="AF148" s="185">
        <v>0.2</v>
      </c>
    </row>
    <row r="149" spans="1:32" x14ac:dyDescent="0.2">
      <c r="A149" s="107">
        <f t="shared" si="5"/>
        <v>36</v>
      </c>
      <c r="B149" s="185">
        <v>9.6000000000000002E-2</v>
      </c>
      <c r="C149" s="185">
        <v>9.7500000000000003E-2</v>
      </c>
      <c r="D149" s="185">
        <v>9.8999999999999602E-2</v>
      </c>
      <c r="E149" s="185">
        <v>0.10100000000000001</v>
      </c>
      <c r="F149" s="185">
        <v>0.10199999999999999</v>
      </c>
      <c r="G149" s="185">
        <v>0.105</v>
      </c>
      <c r="H149" s="185">
        <v>0.106</v>
      </c>
      <c r="I149" s="185">
        <v>0.107</v>
      </c>
      <c r="J149" s="185">
        <v>0.108</v>
      </c>
      <c r="K149" s="185">
        <v>0.1095</v>
      </c>
      <c r="L149" s="185">
        <v>0.111</v>
      </c>
      <c r="M149" s="185">
        <v>0.1125</v>
      </c>
      <c r="N149" s="185">
        <v>0.115</v>
      </c>
      <c r="O149" s="185">
        <v>0.11700000000000001</v>
      </c>
      <c r="P149" s="185">
        <v>0.1195</v>
      </c>
      <c r="Q149" s="185">
        <v>0.122</v>
      </c>
      <c r="R149" s="185">
        <v>0.125</v>
      </c>
      <c r="S149" s="185">
        <v>0.128</v>
      </c>
      <c r="T149" s="185">
        <v>0.13150000000000001</v>
      </c>
      <c r="U149" s="185">
        <v>0.13500000000000001</v>
      </c>
      <c r="V149" s="185">
        <v>0.13900000000000001</v>
      </c>
      <c r="W149" s="185">
        <v>0.14349999999999999</v>
      </c>
      <c r="X149" s="185">
        <v>0.14799999999999999</v>
      </c>
      <c r="Y149" s="185">
        <v>0.153</v>
      </c>
      <c r="Z149" s="185">
        <v>0.159</v>
      </c>
      <c r="AA149" s="185">
        <v>0.16500000000000001</v>
      </c>
      <c r="AB149" s="185">
        <v>0.17150000000000001</v>
      </c>
      <c r="AC149" s="185">
        <v>0.17849999999999999</v>
      </c>
      <c r="AD149" s="185">
        <v>0.1865</v>
      </c>
      <c r="AE149" s="185">
        <v>0.19400000000000001</v>
      </c>
      <c r="AF149" s="185">
        <v>0.20050000000000001</v>
      </c>
    </row>
    <row r="150" spans="1:32" x14ac:dyDescent="0.2">
      <c r="A150" s="107">
        <f t="shared" si="5"/>
        <v>37</v>
      </c>
      <c r="B150" s="185">
        <v>9.6500000000000002E-2</v>
      </c>
      <c r="C150" s="185">
        <v>9.8000000000000004E-2</v>
      </c>
      <c r="D150" s="185">
        <v>9.9499999999999603E-2</v>
      </c>
      <c r="E150" s="185">
        <v>0.10150000000000001</v>
      </c>
      <c r="F150" s="185">
        <v>0.10249999999999999</v>
      </c>
      <c r="G150" s="185">
        <v>0.1055</v>
      </c>
      <c r="H150" s="185">
        <v>0.1065</v>
      </c>
      <c r="I150" s="185">
        <v>0.1075</v>
      </c>
      <c r="J150" s="185">
        <v>0.1085</v>
      </c>
      <c r="K150" s="185">
        <v>0.11</v>
      </c>
      <c r="L150" s="185">
        <v>0.1115</v>
      </c>
      <c r="M150" s="185">
        <v>0.113</v>
      </c>
      <c r="N150" s="185">
        <v>0.11550000000000001</v>
      </c>
      <c r="O150" s="185">
        <v>0.11749999999999999</v>
      </c>
      <c r="P150" s="185">
        <v>0.12</v>
      </c>
      <c r="Q150" s="185">
        <v>0.1225</v>
      </c>
      <c r="R150" s="185">
        <v>0.1255</v>
      </c>
      <c r="S150" s="185">
        <v>0.1285</v>
      </c>
      <c r="T150" s="185">
        <v>0.13200000000000001</v>
      </c>
      <c r="U150" s="185">
        <v>0.13550000000000001</v>
      </c>
      <c r="V150" s="185">
        <v>0.13950000000000001</v>
      </c>
      <c r="W150" s="185">
        <v>0.14399999999999999</v>
      </c>
      <c r="X150" s="185">
        <v>0.14849999999999999</v>
      </c>
      <c r="Y150" s="185">
        <v>0.1535</v>
      </c>
      <c r="Z150" s="185">
        <v>0.1595</v>
      </c>
      <c r="AA150" s="185">
        <v>0.16550000000000001</v>
      </c>
      <c r="AB150" s="185">
        <v>0.17199999999999999</v>
      </c>
      <c r="AC150" s="185">
        <v>0.17899999999999999</v>
      </c>
      <c r="AD150" s="185">
        <v>0.187</v>
      </c>
      <c r="AE150" s="185">
        <v>0.19450000000000001</v>
      </c>
      <c r="AF150" s="185">
        <v>0.20100000000000001</v>
      </c>
    </row>
    <row r="151" spans="1:32" x14ac:dyDescent="0.2">
      <c r="A151" s="107">
        <f t="shared" si="5"/>
        <v>38</v>
      </c>
      <c r="B151" s="185">
        <v>9.7000000000000003E-2</v>
      </c>
      <c r="C151" s="185">
        <v>9.8500000000000004E-2</v>
      </c>
      <c r="D151" s="185">
        <v>9.9999999999999603E-2</v>
      </c>
      <c r="E151" s="185">
        <v>0.10199999999999999</v>
      </c>
      <c r="F151" s="185">
        <v>0.10299999999999999</v>
      </c>
      <c r="G151" s="185">
        <v>0.106</v>
      </c>
      <c r="H151" s="185">
        <v>0.107</v>
      </c>
      <c r="I151" s="185">
        <v>0.108</v>
      </c>
      <c r="J151" s="185">
        <v>0.109</v>
      </c>
      <c r="K151" s="185">
        <v>0.1105</v>
      </c>
      <c r="L151" s="185">
        <v>0.112</v>
      </c>
      <c r="M151" s="185">
        <v>0.1135</v>
      </c>
      <c r="N151" s="185">
        <v>0.11600000000000001</v>
      </c>
      <c r="O151" s="185">
        <v>0.11799999999999999</v>
      </c>
      <c r="P151" s="185">
        <v>0.1205</v>
      </c>
      <c r="Q151" s="185">
        <v>0.123</v>
      </c>
      <c r="R151" s="185">
        <v>0.126</v>
      </c>
      <c r="S151" s="185">
        <v>0.129</v>
      </c>
      <c r="T151" s="185">
        <v>0.13250000000000001</v>
      </c>
      <c r="U151" s="185">
        <v>0.13600000000000001</v>
      </c>
      <c r="V151" s="185">
        <v>0.14000000000000001</v>
      </c>
      <c r="W151" s="185">
        <v>0.14449999999999999</v>
      </c>
      <c r="X151" s="185">
        <v>0.14899999999999999</v>
      </c>
      <c r="Y151" s="185">
        <v>0.154</v>
      </c>
      <c r="Z151" s="185">
        <v>0.16</v>
      </c>
      <c r="AA151" s="185">
        <v>0.16600000000000001</v>
      </c>
      <c r="AB151" s="185">
        <v>0.17249999999999999</v>
      </c>
      <c r="AC151" s="185">
        <v>0.17949999999999999</v>
      </c>
      <c r="AD151" s="185">
        <v>0.1875</v>
      </c>
      <c r="AE151" s="185">
        <v>0.19500000000000001</v>
      </c>
      <c r="AF151" s="185">
        <v>0.20150000000000001</v>
      </c>
    </row>
    <row r="152" spans="1:32" x14ac:dyDescent="0.2">
      <c r="A152" s="107">
        <f t="shared" si="5"/>
        <v>39</v>
      </c>
      <c r="B152" s="185">
        <v>9.7500000000000003E-2</v>
      </c>
      <c r="C152" s="185">
        <v>9.9000000000000005E-2</v>
      </c>
      <c r="D152" s="185">
        <v>0.10050000000000001</v>
      </c>
      <c r="E152" s="185">
        <v>0.10249999999999999</v>
      </c>
      <c r="F152" s="185">
        <v>0.10349999999999999</v>
      </c>
      <c r="G152" s="185">
        <v>0.1065</v>
      </c>
      <c r="H152" s="185">
        <v>0.1075</v>
      </c>
      <c r="I152" s="185">
        <v>0.1085</v>
      </c>
      <c r="J152" s="185">
        <v>0.1095</v>
      </c>
      <c r="K152" s="185">
        <v>0.111</v>
      </c>
      <c r="L152" s="185">
        <v>0.1125</v>
      </c>
      <c r="M152" s="185">
        <v>0.114</v>
      </c>
      <c r="N152" s="185">
        <v>0.11650000000000001</v>
      </c>
      <c r="O152" s="185">
        <v>0.11849999999999999</v>
      </c>
      <c r="P152" s="185">
        <v>0.121</v>
      </c>
      <c r="Q152" s="185">
        <v>0.1235</v>
      </c>
      <c r="R152" s="185">
        <v>0.1265</v>
      </c>
      <c r="S152" s="185">
        <v>0.1295</v>
      </c>
      <c r="T152" s="185">
        <v>0.13300000000000001</v>
      </c>
      <c r="U152" s="185">
        <v>0.13650000000000001</v>
      </c>
      <c r="V152" s="185">
        <v>0.14050000000000001</v>
      </c>
      <c r="W152" s="185">
        <v>0.14499999999999999</v>
      </c>
      <c r="X152" s="185">
        <v>0.14949999999999999</v>
      </c>
      <c r="Y152" s="185">
        <v>0.1545</v>
      </c>
      <c r="Z152" s="185">
        <v>0.1605</v>
      </c>
      <c r="AA152" s="185">
        <v>0.16650000000000001</v>
      </c>
      <c r="AB152" s="185">
        <v>0.17299999999999999</v>
      </c>
      <c r="AC152" s="185">
        <v>0.18</v>
      </c>
      <c r="AD152" s="185">
        <v>0.188</v>
      </c>
      <c r="AE152" s="185">
        <v>0.19550000000000001</v>
      </c>
      <c r="AF152" s="185">
        <v>0.20200000000000001</v>
      </c>
    </row>
    <row r="153" spans="1:32" x14ac:dyDescent="0.2">
      <c r="A153" s="107">
        <f t="shared" si="5"/>
        <v>40</v>
      </c>
      <c r="B153" s="185">
        <v>9.8000000000000004E-2</v>
      </c>
      <c r="C153" s="185">
        <v>9.9500000000000005E-2</v>
      </c>
      <c r="D153" s="185">
        <v>0.10100000000000001</v>
      </c>
      <c r="E153" s="185">
        <v>0.10299999999999999</v>
      </c>
      <c r="F153" s="185">
        <v>0.104</v>
      </c>
      <c r="G153" s="185">
        <v>0.107</v>
      </c>
      <c r="H153" s="185">
        <v>0.108</v>
      </c>
      <c r="I153" s="185">
        <v>0.109</v>
      </c>
      <c r="J153" s="185">
        <v>0.11</v>
      </c>
      <c r="K153" s="185">
        <v>0.1115</v>
      </c>
      <c r="L153" s="185">
        <v>0.113</v>
      </c>
      <c r="M153" s="185">
        <v>0.1145</v>
      </c>
      <c r="N153" s="185">
        <v>0.11700000000000001</v>
      </c>
      <c r="O153" s="185">
        <v>0.11899999999999999</v>
      </c>
      <c r="P153" s="185">
        <v>0.1215</v>
      </c>
      <c r="Q153" s="185">
        <v>0.124</v>
      </c>
      <c r="R153" s="185">
        <v>0.127</v>
      </c>
      <c r="S153" s="185">
        <v>0.13</v>
      </c>
      <c r="T153" s="185">
        <v>0.13350000000000001</v>
      </c>
      <c r="U153" s="185">
        <v>0.13700000000000001</v>
      </c>
      <c r="V153" s="185">
        <v>0.14099999999999999</v>
      </c>
      <c r="W153" s="185">
        <v>0.14549999999999999</v>
      </c>
      <c r="X153" s="185">
        <v>0.15</v>
      </c>
      <c r="Y153" s="185">
        <v>0.155</v>
      </c>
      <c r="Z153" s="185">
        <v>0.161</v>
      </c>
      <c r="AA153" s="185">
        <v>0.16700000000000001</v>
      </c>
      <c r="AB153" s="185">
        <v>0.17349999999999999</v>
      </c>
      <c r="AC153" s="185">
        <v>0.18049999999999999</v>
      </c>
      <c r="AD153" s="185">
        <v>0.1885</v>
      </c>
      <c r="AE153" s="185">
        <v>0.19600000000000001</v>
      </c>
      <c r="AF153" s="185">
        <v>0.20250000000000001</v>
      </c>
    </row>
    <row r="154" spans="1:32" x14ac:dyDescent="0.2">
      <c r="A154" s="107">
        <f t="shared" si="5"/>
        <v>41</v>
      </c>
      <c r="B154" s="185">
        <v>9.8500000000000004E-2</v>
      </c>
      <c r="C154" s="185">
        <v>0.1</v>
      </c>
      <c r="D154" s="185">
        <v>0.10150000000000001</v>
      </c>
      <c r="E154" s="185">
        <v>0.10349999999999999</v>
      </c>
      <c r="F154" s="185">
        <v>0.1045</v>
      </c>
      <c r="G154" s="185">
        <v>0.1075</v>
      </c>
      <c r="H154" s="185">
        <v>0.1085</v>
      </c>
      <c r="I154" s="185">
        <v>0.1095</v>
      </c>
      <c r="J154" s="185">
        <v>0.1105</v>
      </c>
      <c r="K154" s="185">
        <v>0.112</v>
      </c>
      <c r="L154" s="185">
        <v>0.1135</v>
      </c>
      <c r="M154" s="185">
        <v>0.115</v>
      </c>
      <c r="N154" s="185">
        <v>0.11749999999999999</v>
      </c>
      <c r="O154" s="185">
        <v>0.1195</v>
      </c>
      <c r="P154" s="185">
        <v>0.122</v>
      </c>
      <c r="Q154" s="185">
        <v>0.1245</v>
      </c>
      <c r="R154" s="185">
        <v>0.1275</v>
      </c>
      <c r="S154" s="185">
        <v>0.1305</v>
      </c>
      <c r="T154" s="185">
        <v>0.13400000000000001</v>
      </c>
      <c r="U154" s="185">
        <v>0.13750000000000001</v>
      </c>
      <c r="V154" s="185">
        <v>0.14149999999999999</v>
      </c>
      <c r="W154" s="185">
        <v>0.14599999999999999</v>
      </c>
      <c r="X154" s="185">
        <v>0.15049999999999999</v>
      </c>
      <c r="Y154" s="185">
        <v>0.1555</v>
      </c>
      <c r="Z154" s="185">
        <v>0.1615</v>
      </c>
      <c r="AA154" s="185">
        <v>0.16750000000000001</v>
      </c>
      <c r="AB154" s="185">
        <v>0.17399999999999999</v>
      </c>
      <c r="AC154" s="185">
        <v>0.18099999999999999</v>
      </c>
      <c r="AD154" s="185">
        <v>0.189</v>
      </c>
      <c r="AE154" s="185">
        <v>0.19650000000000001</v>
      </c>
      <c r="AF154" s="185">
        <v>0.20300000000000001</v>
      </c>
    </row>
    <row r="155" spans="1:32" x14ac:dyDescent="0.2">
      <c r="A155" s="107">
        <f t="shared" si="5"/>
        <v>42</v>
      </c>
      <c r="B155" s="185">
        <v>9.9000000000000005E-2</v>
      </c>
      <c r="C155" s="185">
        <v>0.10050000000000001</v>
      </c>
      <c r="D155" s="185">
        <v>0.10199999999999999</v>
      </c>
      <c r="E155" s="185">
        <v>0.104</v>
      </c>
      <c r="F155" s="185">
        <v>0.105</v>
      </c>
      <c r="G155" s="185">
        <v>0.108</v>
      </c>
      <c r="H155" s="185">
        <v>0.109</v>
      </c>
      <c r="I155" s="185">
        <v>0.11</v>
      </c>
      <c r="J155" s="185">
        <v>0.111</v>
      </c>
      <c r="K155" s="185">
        <v>0.1125</v>
      </c>
      <c r="L155" s="185">
        <v>0.114</v>
      </c>
      <c r="M155" s="185">
        <v>0.11550000000000001</v>
      </c>
      <c r="N155" s="185">
        <v>0.11799999999999999</v>
      </c>
      <c r="O155" s="185">
        <v>0.12</v>
      </c>
      <c r="P155" s="185">
        <v>0.1225</v>
      </c>
      <c r="Q155" s="185">
        <v>0.125</v>
      </c>
      <c r="R155" s="185">
        <v>0.128</v>
      </c>
      <c r="S155" s="185">
        <v>0.13100000000000001</v>
      </c>
      <c r="T155" s="185">
        <v>0.13450000000000001</v>
      </c>
      <c r="U155" s="185">
        <v>0.13800000000000001</v>
      </c>
      <c r="V155" s="185">
        <v>0.14199999999999999</v>
      </c>
      <c r="W155" s="185">
        <v>0.14649999999999999</v>
      </c>
      <c r="X155" s="185">
        <v>0.151</v>
      </c>
      <c r="Y155" s="185">
        <v>0.156</v>
      </c>
      <c r="Z155" s="185">
        <v>0.16200000000000001</v>
      </c>
      <c r="AA155" s="185">
        <v>0.16800000000000001</v>
      </c>
      <c r="AB155" s="185">
        <v>0.17449999999999999</v>
      </c>
      <c r="AC155" s="185">
        <v>0.18149999999999999</v>
      </c>
      <c r="AD155" s="185">
        <v>0.1895</v>
      </c>
      <c r="AE155" s="185">
        <v>0.19700000000000001</v>
      </c>
      <c r="AF155" s="185">
        <v>0.20349999999999999</v>
      </c>
    </row>
    <row r="156" spans="1:32" x14ac:dyDescent="0.2">
      <c r="A156" s="107">
        <f t="shared" si="5"/>
        <v>43</v>
      </c>
      <c r="B156" s="185">
        <v>9.9500000000000005E-2</v>
      </c>
      <c r="C156" s="185">
        <v>0.10100000000000001</v>
      </c>
      <c r="D156" s="185">
        <v>0.10249999999999999</v>
      </c>
      <c r="E156" s="185">
        <v>0.1045</v>
      </c>
      <c r="F156" s="185">
        <v>0.1055</v>
      </c>
      <c r="G156" s="185">
        <v>0.1085</v>
      </c>
      <c r="H156" s="185">
        <v>0.1095</v>
      </c>
      <c r="I156" s="185">
        <v>0.1105</v>
      </c>
      <c r="J156" s="185">
        <v>0.1115</v>
      </c>
      <c r="K156" s="185">
        <v>0.113</v>
      </c>
      <c r="L156" s="185">
        <v>0.1145</v>
      </c>
      <c r="M156" s="185">
        <v>0.11600000000000001</v>
      </c>
      <c r="N156" s="185">
        <v>0.11849999999999999</v>
      </c>
      <c r="O156" s="185">
        <v>0.1205</v>
      </c>
      <c r="P156" s="185">
        <v>0.123</v>
      </c>
      <c r="Q156" s="185">
        <v>0.1255</v>
      </c>
      <c r="R156" s="185">
        <v>0.1285</v>
      </c>
      <c r="S156" s="185">
        <v>0.13150000000000001</v>
      </c>
      <c r="T156" s="185">
        <v>0.13500000000000001</v>
      </c>
      <c r="U156" s="185">
        <v>0.13850000000000001</v>
      </c>
      <c r="V156" s="185">
        <v>0.14249999999999999</v>
      </c>
      <c r="W156" s="185">
        <v>0.14699999999999999</v>
      </c>
      <c r="X156" s="185">
        <v>0.1515</v>
      </c>
      <c r="Y156" s="185">
        <v>0.1565</v>
      </c>
      <c r="Z156" s="185">
        <v>0.16250000000000001</v>
      </c>
      <c r="AA156" s="185">
        <v>0.16850000000000001</v>
      </c>
      <c r="AB156" s="185">
        <v>0.17499999999999999</v>
      </c>
      <c r="AC156" s="185">
        <v>0.182</v>
      </c>
      <c r="AD156" s="185">
        <v>0.19</v>
      </c>
      <c r="AE156" s="185">
        <v>0.19750000000000001</v>
      </c>
      <c r="AF156" s="185">
        <v>0.20399999999999999</v>
      </c>
    </row>
    <row r="157" spans="1:32" x14ac:dyDescent="0.2">
      <c r="A157" s="107">
        <f t="shared" si="5"/>
        <v>44</v>
      </c>
      <c r="B157" s="185">
        <v>0.1</v>
      </c>
      <c r="C157" s="185">
        <v>0.10150000000000001</v>
      </c>
      <c r="D157" s="185">
        <v>0.10299999999999999</v>
      </c>
      <c r="E157" s="185">
        <v>0.105</v>
      </c>
      <c r="F157" s="185">
        <v>0.106</v>
      </c>
      <c r="G157" s="185">
        <v>0.109</v>
      </c>
      <c r="H157" s="185">
        <v>0.11</v>
      </c>
      <c r="I157" s="185">
        <v>0.111</v>
      </c>
      <c r="J157" s="185">
        <v>0.112</v>
      </c>
      <c r="K157" s="185">
        <v>0.1135</v>
      </c>
      <c r="L157" s="185">
        <v>0.115</v>
      </c>
      <c r="M157" s="185">
        <v>0.11650000000000001</v>
      </c>
      <c r="N157" s="185">
        <v>0.11899999999999999</v>
      </c>
      <c r="O157" s="185">
        <v>0.121</v>
      </c>
      <c r="P157" s="185">
        <v>0.1235</v>
      </c>
      <c r="Q157" s="185">
        <v>0.126</v>
      </c>
      <c r="R157" s="185">
        <v>0.129</v>
      </c>
      <c r="S157" s="185">
        <v>0.13200000000000001</v>
      </c>
      <c r="T157" s="185">
        <v>0.13550000000000001</v>
      </c>
      <c r="U157" s="185">
        <v>0.13900000000000001</v>
      </c>
      <c r="V157" s="185">
        <v>0.14299999999999999</v>
      </c>
      <c r="W157" s="185">
        <v>0.14749999999999999</v>
      </c>
      <c r="X157" s="185">
        <v>0.152</v>
      </c>
      <c r="Y157" s="185">
        <v>0.157</v>
      </c>
      <c r="Z157" s="185">
        <v>0.16300000000000001</v>
      </c>
      <c r="AA157" s="185">
        <v>0.16900000000000001</v>
      </c>
      <c r="AB157" s="185">
        <v>0.17549999999999999</v>
      </c>
      <c r="AC157" s="185">
        <v>0.1825</v>
      </c>
      <c r="AD157" s="185">
        <v>0.1905</v>
      </c>
      <c r="AE157" s="185">
        <v>0.19800000000000001</v>
      </c>
      <c r="AF157" s="185">
        <v>0.20449999999999999</v>
      </c>
    </row>
    <row r="158" spans="1:32" x14ac:dyDescent="0.2">
      <c r="A158" s="107">
        <f t="shared" si="5"/>
        <v>45</v>
      </c>
      <c r="B158" s="185">
        <v>0.10050000000000001</v>
      </c>
      <c r="C158" s="185">
        <v>0.10199999999999999</v>
      </c>
      <c r="D158" s="185">
        <v>0.10349999999999999</v>
      </c>
      <c r="E158" s="185">
        <v>0.1055</v>
      </c>
      <c r="F158" s="185">
        <v>0.1065</v>
      </c>
      <c r="G158" s="185">
        <v>0.1095</v>
      </c>
      <c r="H158" s="185">
        <v>0.1105</v>
      </c>
      <c r="I158" s="185">
        <v>0.1115</v>
      </c>
      <c r="J158" s="185">
        <v>0.1125</v>
      </c>
      <c r="K158" s="185">
        <v>0.114</v>
      </c>
      <c r="L158" s="185">
        <v>0.11550000000000001</v>
      </c>
      <c r="M158" s="185">
        <v>0.11700000000000001</v>
      </c>
      <c r="N158" s="185">
        <v>0.1195</v>
      </c>
      <c r="O158" s="185">
        <v>0.1215</v>
      </c>
      <c r="P158" s="185">
        <v>0.124</v>
      </c>
      <c r="Q158" s="185">
        <v>0.1265</v>
      </c>
      <c r="R158" s="185">
        <v>0.1295</v>
      </c>
      <c r="S158" s="185">
        <v>0.13250000000000001</v>
      </c>
      <c r="T158" s="185">
        <v>0.13600000000000001</v>
      </c>
      <c r="U158" s="185">
        <v>0.13950000000000001</v>
      </c>
      <c r="V158" s="185">
        <v>0.14349999999999999</v>
      </c>
      <c r="W158" s="185">
        <v>0.14799999999999999</v>
      </c>
      <c r="X158" s="185">
        <v>0.1525</v>
      </c>
      <c r="Y158" s="185">
        <v>0.1575</v>
      </c>
      <c r="Z158" s="185">
        <v>0.16350000000000001</v>
      </c>
      <c r="AA158" s="185">
        <v>0.16950000000000001</v>
      </c>
      <c r="AB158" s="185">
        <v>0.17599999999999999</v>
      </c>
      <c r="AC158" s="185">
        <v>0.183</v>
      </c>
      <c r="AD158" s="185">
        <v>0.191</v>
      </c>
      <c r="AE158" s="185">
        <v>0.19850000000000001</v>
      </c>
      <c r="AF158" s="185">
        <v>0.20499999999999999</v>
      </c>
    </row>
    <row r="159" spans="1:32" x14ac:dyDescent="0.2">
      <c r="B159" s="186"/>
      <c r="C159" s="186"/>
      <c r="D159" s="186"/>
      <c r="E159" s="186"/>
      <c r="F159" s="188"/>
      <c r="G159" s="189"/>
      <c r="H159" s="187"/>
      <c r="I159" s="187"/>
      <c r="J159" s="187"/>
      <c r="K159" s="187"/>
      <c r="L159" s="187"/>
      <c r="M159" s="187"/>
      <c r="N159" s="187"/>
      <c r="O159" s="187"/>
      <c r="P159" s="187"/>
      <c r="Q159" s="187"/>
      <c r="R159" s="187"/>
      <c r="S159" s="187"/>
      <c r="T159" s="187"/>
      <c r="U159" s="187"/>
      <c r="V159" s="187"/>
      <c r="W159" s="187"/>
      <c r="X159" s="187"/>
      <c r="Y159" s="187"/>
      <c r="Z159" s="187"/>
      <c r="AA159" s="187"/>
      <c r="AB159" s="187"/>
      <c r="AC159" s="187"/>
      <c r="AD159" s="187"/>
      <c r="AE159" s="187"/>
      <c r="AF159" s="187"/>
    </row>
    <row r="160" spans="1:32" x14ac:dyDescent="0.2">
      <c r="B160" s="186"/>
      <c r="C160" s="186"/>
      <c r="D160" s="191"/>
      <c r="E160" s="191"/>
      <c r="F160" s="192" t="s">
        <v>127</v>
      </c>
      <c r="G160" s="193">
        <v>50000</v>
      </c>
      <c r="H160" s="187"/>
      <c r="I160" s="187"/>
      <c r="J160" s="187"/>
      <c r="K160" s="187"/>
      <c r="L160" s="187"/>
      <c r="M160" s="187"/>
      <c r="N160" s="187"/>
      <c r="O160" s="187"/>
      <c r="P160" s="187"/>
      <c r="Q160" s="187"/>
      <c r="R160" s="187"/>
      <c r="S160" s="187"/>
      <c r="T160" s="187"/>
      <c r="U160" s="187"/>
      <c r="V160" s="187"/>
      <c r="W160" s="187"/>
      <c r="X160" s="187"/>
      <c r="Y160" s="187"/>
      <c r="Z160" s="187"/>
      <c r="AA160" s="187"/>
      <c r="AB160" s="187"/>
      <c r="AC160" s="187"/>
      <c r="AD160" s="187"/>
      <c r="AE160" s="187"/>
      <c r="AF160" s="187"/>
    </row>
    <row r="161" spans="2:32" x14ac:dyDescent="0.2">
      <c r="B161" s="187"/>
      <c r="C161" s="187"/>
      <c r="D161" s="187"/>
      <c r="E161" s="187"/>
      <c r="F161" s="187"/>
      <c r="G161" s="187"/>
      <c r="H161" s="187"/>
      <c r="I161" s="187"/>
      <c r="J161" s="187"/>
      <c r="K161" s="187"/>
      <c r="L161" s="187"/>
      <c r="M161" s="187"/>
      <c r="N161" s="187"/>
      <c r="O161" s="187"/>
      <c r="P161" s="187"/>
      <c r="Q161" s="187"/>
      <c r="R161" s="187"/>
      <c r="S161" s="194" t="s">
        <v>128</v>
      </c>
      <c r="T161" s="195"/>
      <c r="U161" s="195"/>
      <c r="V161" s="195"/>
      <c r="W161" s="187"/>
      <c r="X161" s="187"/>
      <c r="Y161" s="187"/>
      <c r="Z161" s="187"/>
      <c r="AA161" s="187"/>
      <c r="AB161" s="187"/>
      <c r="AC161" s="187"/>
      <c r="AD161" s="187"/>
      <c r="AE161" s="187"/>
      <c r="AF161" s="187"/>
    </row>
    <row r="162" spans="2:32" x14ac:dyDescent="0.2">
      <c r="B162" s="192"/>
      <c r="C162" s="192" t="s">
        <v>122</v>
      </c>
      <c r="D162" s="196">
        <f>'Joint Life Calculator'!$E$5</f>
        <v>55</v>
      </c>
      <c r="E162" s="191"/>
      <c r="F162" s="192" t="s">
        <v>123</v>
      </c>
      <c r="G162" s="193">
        <f>IF('Joint Life Calculator'!$E$7&gt;49999,'Joint Life Calculator'!$E$7,0)</f>
        <v>100000</v>
      </c>
      <c r="H162" s="191"/>
      <c r="I162" s="192" t="s">
        <v>124</v>
      </c>
      <c r="J162" s="196">
        <f>'Joint Life Calculator'!$E$8</f>
        <v>10</v>
      </c>
      <c r="K162" s="191"/>
      <c r="L162" s="192" t="s">
        <v>111</v>
      </c>
      <c r="M162" s="197">
        <f>HLOOKUP($D$162,$B$112:$AF$158,($J$162+2),FALSE)</f>
        <v>9.1999999999999998E-2</v>
      </c>
      <c r="N162" s="186"/>
      <c r="O162" s="191"/>
      <c r="P162" s="191"/>
      <c r="Q162" s="192" t="s">
        <v>125</v>
      </c>
      <c r="R162" s="193">
        <f>G162*M162</f>
        <v>9200</v>
      </c>
      <c r="S162" s="193">
        <f>IF($R$162=0,"N/A",R162)</f>
        <v>9200</v>
      </c>
    </row>
  </sheetData>
  <mergeCells count="3">
    <mergeCell ref="B3:AF3"/>
    <mergeCell ref="B57:AF57"/>
    <mergeCell ref="B111:AF11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DCD0C-F246-48F5-A054-8EA00485CFE2}">
  <dimension ref="A1:BE220"/>
  <sheetViews>
    <sheetView topLeftCell="A27" zoomScale="70" zoomScaleNormal="70" workbookViewId="0">
      <selection activeCell="BE116" sqref="BE116:BE216"/>
    </sheetView>
  </sheetViews>
  <sheetFormatPr defaultRowHeight="12.75" x14ac:dyDescent="0.2"/>
  <cols>
    <col min="1" max="1" width="24.140625" style="104" customWidth="1"/>
    <col min="2" max="2" width="9" style="26" bestFit="1" customWidth="1"/>
    <col min="3" max="3" width="10.140625" style="26" bestFit="1" customWidth="1"/>
    <col min="4" max="6" width="8.7109375" style="26"/>
    <col min="7" max="7" width="12.42578125" style="26" bestFit="1" customWidth="1"/>
    <col min="8" max="17" width="8.7109375" style="26"/>
    <col min="18" max="18" width="12.42578125" style="26" bestFit="1" customWidth="1"/>
    <col min="19" max="19" width="11.42578125" style="26" bestFit="1" customWidth="1"/>
    <col min="20" max="32" width="8.7109375" style="26"/>
  </cols>
  <sheetData>
    <row r="1" spans="1:57" x14ac:dyDescent="0.2">
      <c r="A1" s="167"/>
      <c r="B1" s="168" t="s">
        <v>205</v>
      </c>
      <c r="C1" s="169">
        <v>45542</v>
      </c>
    </row>
    <row r="2" spans="1:57" x14ac:dyDescent="0.2">
      <c r="A2" s="104" t="s">
        <v>402</v>
      </c>
    </row>
    <row r="3" spans="1:57" ht="13.5" thickBot="1" x14ac:dyDescent="0.25">
      <c r="B3" s="460" t="s">
        <v>120</v>
      </c>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row>
    <row r="4" spans="1:57" ht="15.75" thickBot="1" x14ac:dyDescent="0.3">
      <c r="A4" s="239" t="s">
        <v>119</v>
      </c>
      <c r="B4" s="227">
        <v>35</v>
      </c>
      <c r="C4" s="228">
        <v>36</v>
      </c>
      <c r="D4" s="228">
        <v>37</v>
      </c>
      <c r="E4" s="228">
        <v>38</v>
      </c>
      <c r="F4" s="228">
        <v>39</v>
      </c>
      <c r="G4" s="228">
        <v>40</v>
      </c>
      <c r="H4" s="228">
        <v>41</v>
      </c>
      <c r="I4" s="228">
        <v>42</v>
      </c>
      <c r="J4" s="228">
        <v>43</v>
      </c>
      <c r="K4" s="228">
        <v>44</v>
      </c>
      <c r="L4" s="228">
        <v>45</v>
      </c>
      <c r="M4" s="228">
        <v>46</v>
      </c>
      <c r="N4" s="228">
        <v>47</v>
      </c>
      <c r="O4" s="228">
        <v>48</v>
      </c>
      <c r="P4" s="228">
        <v>49</v>
      </c>
      <c r="Q4" s="229">
        <v>50</v>
      </c>
      <c r="R4" s="228">
        <v>51</v>
      </c>
      <c r="S4" s="229">
        <v>52</v>
      </c>
      <c r="T4" s="228">
        <v>53</v>
      </c>
      <c r="U4" s="228">
        <v>54</v>
      </c>
      <c r="V4" s="229">
        <v>55</v>
      </c>
      <c r="W4" s="228">
        <v>56</v>
      </c>
      <c r="X4" s="229">
        <v>57</v>
      </c>
      <c r="Y4" s="228">
        <v>58</v>
      </c>
      <c r="Z4" s="228">
        <v>59</v>
      </c>
      <c r="AA4" s="229">
        <v>60</v>
      </c>
      <c r="AB4" s="228">
        <v>61</v>
      </c>
      <c r="AC4" s="229">
        <v>62</v>
      </c>
      <c r="AD4" s="228">
        <v>63</v>
      </c>
      <c r="AE4" s="228">
        <v>64</v>
      </c>
      <c r="AF4" s="229">
        <v>65</v>
      </c>
      <c r="AG4" s="228">
        <v>66</v>
      </c>
      <c r="AH4" s="229">
        <v>67</v>
      </c>
      <c r="AI4" s="228">
        <v>68</v>
      </c>
      <c r="AJ4" s="228">
        <v>69</v>
      </c>
      <c r="AK4" s="229">
        <v>70</v>
      </c>
      <c r="AL4" s="228">
        <v>71</v>
      </c>
      <c r="AM4" s="229">
        <v>72</v>
      </c>
      <c r="AN4" s="228">
        <v>73</v>
      </c>
      <c r="AO4" s="228">
        <v>74</v>
      </c>
      <c r="AP4" s="229">
        <v>75</v>
      </c>
      <c r="AQ4" s="228">
        <v>76</v>
      </c>
      <c r="AR4" s="229">
        <v>77</v>
      </c>
      <c r="AS4" s="229">
        <v>78</v>
      </c>
      <c r="AT4" s="229">
        <v>79</v>
      </c>
      <c r="AU4" s="228">
        <v>80</v>
      </c>
      <c r="AV4" s="228">
        <v>81</v>
      </c>
      <c r="AW4" s="229">
        <v>82</v>
      </c>
      <c r="AX4" s="228">
        <v>83</v>
      </c>
      <c r="AY4" s="229">
        <v>84</v>
      </c>
      <c r="AZ4" s="228">
        <v>85</v>
      </c>
      <c r="BA4" s="228">
        <v>86</v>
      </c>
      <c r="BB4" s="229">
        <v>87</v>
      </c>
      <c r="BC4" s="228">
        <v>88</v>
      </c>
      <c r="BD4" s="229">
        <v>89</v>
      </c>
      <c r="BE4" s="230">
        <v>90</v>
      </c>
    </row>
    <row r="5" spans="1:57" s="106" customFormat="1" ht="15.75" thickBot="1" x14ac:dyDescent="0.3">
      <c r="A5" s="231">
        <v>0</v>
      </c>
      <c r="B5" s="232">
        <v>0</v>
      </c>
      <c r="C5" s="232">
        <v>0</v>
      </c>
      <c r="D5" s="232">
        <v>0</v>
      </c>
      <c r="E5" s="232">
        <v>0</v>
      </c>
      <c r="F5" s="232">
        <v>0</v>
      </c>
      <c r="G5" s="232">
        <v>0</v>
      </c>
      <c r="H5" s="232">
        <v>0</v>
      </c>
      <c r="I5" s="232">
        <v>0</v>
      </c>
      <c r="J5" s="232">
        <v>0</v>
      </c>
      <c r="K5" s="232">
        <v>0</v>
      </c>
      <c r="L5" s="232">
        <v>0</v>
      </c>
      <c r="M5" s="232">
        <v>0</v>
      </c>
      <c r="N5" s="232">
        <v>0</v>
      </c>
      <c r="O5" s="232">
        <v>0</v>
      </c>
      <c r="P5" s="232">
        <v>0</v>
      </c>
      <c r="Q5" s="240">
        <v>5.9499999999999997E-2</v>
      </c>
      <c r="R5" s="306">
        <v>6.0499999999999998E-2</v>
      </c>
      <c r="S5" s="306">
        <v>6.1499999999999999E-2</v>
      </c>
      <c r="T5" s="306">
        <v>6.25E-2</v>
      </c>
      <c r="U5" s="306">
        <v>6.3500000000000001E-2</v>
      </c>
      <c r="V5" s="306">
        <v>6.4500000000000002E-2</v>
      </c>
      <c r="W5" s="306">
        <v>6.5500000000000003E-2</v>
      </c>
      <c r="X5" s="306">
        <v>6.6500000000000004E-2</v>
      </c>
      <c r="Y5" s="306">
        <v>6.7500000000000004E-2</v>
      </c>
      <c r="Z5" s="306">
        <v>6.8000000000000005E-2</v>
      </c>
      <c r="AA5" s="306">
        <v>6.8500000000000005E-2</v>
      </c>
      <c r="AB5" s="306">
        <v>7.0000000000000007E-2</v>
      </c>
      <c r="AC5" s="306">
        <v>7.1000000000000008E-2</v>
      </c>
      <c r="AD5" s="306">
        <v>7.1499999999999994E-2</v>
      </c>
      <c r="AE5" s="306">
        <v>7.1999999999999995E-2</v>
      </c>
      <c r="AF5" s="306">
        <v>7.2999999999999995E-2</v>
      </c>
      <c r="AG5" s="306">
        <v>7.3499999999999996E-2</v>
      </c>
      <c r="AH5" s="306">
        <v>7.4999999999999997E-2</v>
      </c>
      <c r="AI5" s="306">
        <v>7.6499999999999999E-2</v>
      </c>
      <c r="AJ5" s="306">
        <v>7.85E-2</v>
      </c>
      <c r="AK5" s="306">
        <v>0.08</v>
      </c>
      <c r="AL5" s="306">
        <v>8.2000000000000003E-2</v>
      </c>
      <c r="AM5" s="306">
        <v>8.2500000000000004E-2</v>
      </c>
      <c r="AN5" s="306">
        <v>8.3500000000000005E-2</v>
      </c>
      <c r="AO5" s="306">
        <v>8.5000000000000006E-2</v>
      </c>
      <c r="AP5" s="306">
        <v>8.6000000000000007E-2</v>
      </c>
      <c r="AQ5" s="306">
        <v>8.7499999999999994E-2</v>
      </c>
      <c r="AR5" s="306">
        <v>8.8499999999999995E-2</v>
      </c>
      <c r="AS5" s="306">
        <v>8.9499999999999996E-2</v>
      </c>
      <c r="AT5" s="306">
        <v>9.0999999999999998E-2</v>
      </c>
      <c r="AU5" s="306">
        <v>9.1999999999999998E-2</v>
      </c>
      <c r="AV5" s="233">
        <v>8.7999999999999995E-2</v>
      </c>
      <c r="AW5" s="233">
        <v>8.7999999999999995E-2</v>
      </c>
      <c r="AX5" s="233">
        <v>8.7999999999999995E-2</v>
      </c>
      <c r="AY5" s="233">
        <v>8.7999999999999995E-2</v>
      </c>
      <c r="AZ5" s="233">
        <v>8.7999999999999995E-2</v>
      </c>
      <c r="BA5" s="233">
        <v>8.7999999999999995E-2</v>
      </c>
      <c r="BB5" s="233">
        <v>8.7999999999999995E-2</v>
      </c>
      <c r="BC5" s="233">
        <v>8.7999999999999995E-2</v>
      </c>
      <c r="BD5" s="233">
        <v>8.7999999999999995E-2</v>
      </c>
      <c r="BE5" s="233">
        <v>8.7999999999999995E-2</v>
      </c>
    </row>
    <row r="6" spans="1:57" ht="15.75" thickBot="1" x14ac:dyDescent="0.3">
      <c r="A6" s="234">
        <v>1</v>
      </c>
      <c r="B6" s="232">
        <v>0</v>
      </c>
      <c r="C6" s="232">
        <v>0</v>
      </c>
      <c r="D6" s="232">
        <v>0</v>
      </c>
      <c r="E6" s="232">
        <v>0</v>
      </c>
      <c r="F6" s="232">
        <v>0</v>
      </c>
      <c r="G6" s="232">
        <v>0</v>
      </c>
      <c r="H6" s="232">
        <v>0</v>
      </c>
      <c r="I6" s="232">
        <v>0</v>
      </c>
      <c r="J6" s="232">
        <v>0</v>
      </c>
      <c r="K6" s="232">
        <v>0</v>
      </c>
      <c r="L6" s="232">
        <v>0</v>
      </c>
      <c r="M6" s="232">
        <v>0</v>
      </c>
      <c r="N6" s="232">
        <v>0</v>
      </c>
      <c r="O6" s="232">
        <v>0</v>
      </c>
      <c r="P6" s="240">
        <v>5.8000000000000003E-2</v>
      </c>
      <c r="Q6" s="240">
        <v>0.06</v>
      </c>
      <c r="R6" s="240">
        <v>6.0999999999999999E-2</v>
      </c>
      <c r="S6" s="238">
        <v>6.2E-2</v>
      </c>
      <c r="T6" s="238">
        <v>6.3E-2</v>
      </c>
      <c r="U6" s="238">
        <v>6.4000000000000001E-2</v>
      </c>
      <c r="V6" s="238">
        <v>6.5000000000000002E-2</v>
      </c>
      <c r="W6" s="238">
        <v>6.6000000000000003E-2</v>
      </c>
      <c r="X6" s="238">
        <v>6.7000000000000004E-2</v>
      </c>
      <c r="Y6" s="238">
        <v>6.8000000000000005E-2</v>
      </c>
      <c r="Z6" s="238">
        <v>6.8500000000000005E-2</v>
      </c>
      <c r="AA6" s="238">
        <v>6.9000000000000006E-2</v>
      </c>
      <c r="AB6" s="238">
        <v>7.0500000000000007E-2</v>
      </c>
      <c r="AC6" s="238">
        <v>7.1500000000000008E-2</v>
      </c>
      <c r="AD6" s="238">
        <v>7.1999999999999995E-2</v>
      </c>
      <c r="AE6" s="238">
        <v>7.2499999999999995E-2</v>
      </c>
      <c r="AF6" s="238">
        <v>7.3499999999999996E-2</v>
      </c>
      <c r="AG6" s="238">
        <v>7.3999999999999996E-2</v>
      </c>
      <c r="AH6" s="238">
        <v>7.5499999999999998E-2</v>
      </c>
      <c r="AI6" s="238">
        <v>7.6999999999999999E-2</v>
      </c>
      <c r="AJ6" s="238">
        <v>7.9000000000000001E-2</v>
      </c>
      <c r="AK6" s="238">
        <v>8.1000000000000003E-2</v>
      </c>
      <c r="AL6" s="238">
        <v>8.2500000000000004E-2</v>
      </c>
      <c r="AM6" s="238">
        <v>8.3000000000000004E-2</v>
      </c>
      <c r="AN6" s="238">
        <v>8.4000000000000005E-2</v>
      </c>
      <c r="AO6" s="238">
        <v>8.5500000000000007E-2</v>
      </c>
      <c r="AP6" s="238">
        <v>8.6500000000000007E-2</v>
      </c>
      <c r="AQ6" s="238">
        <v>8.8500000000000009E-2</v>
      </c>
      <c r="AR6" s="238">
        <v>9.1000000000000011E-2</v>
      </c>
      <c r="AS6" s="238">
        <v>9.1499999999999998E-2</v>
      </c>
      <c r="AT6" s="238">
        <v>9.1999999999999998E-2</v>
      </c>
      <c r="AU6" s="238">
        <v>9.2499999999999999E-2</v>
      </c>
      <c r="AV6" s="233">
        <v>8.9499999999999996E-2</v>
      </c>
      <c r="AW6" s="233">
        <v>8.9499999999999996E-2</v>
      </c>
      <c r="AX6" s="233">
        <v>8.9499999999999996E-2</v>
      </c>
      <c r="AY6" s="233">
        <v>8.9499999999999996E-2</v>
      </c>
      <c r="AZ6" s="233">
        <v>8.9499999999999996E-2</v>
      </c>
      <c r="BA6" s="233">
        <v>8.9499999999999996E-2</v>
      </c>
      <c r="BB6" s="233">
        <v>8.9499999999999996E-2</v>
      </c>
      <c r="BC6" s="233">
        <v>8.9499999999999996E-2</v>
      </c>
      <c r="BD6" s="233">
        <v>8.9499999999999996E-2</v>
      </c>
      <c r="BE6" s="233">
        <v>8.9499999999999996E-2</v>
      </c>
    </row>
    <row r="7" spans="1:57" ht="15.75" thickBot="1" x14ac:dyDescent="0.3">
      <c r="A7" s="234">
        <v>2</v>
      </c>
      <c r="B7" s="232">
        <v>0</v>
      </c>
      <c r="C7" s="232">
        <v>0</v>
      </c>
      <c r="D7" s="232">
        <v>0</v>
      </c>
      <c r="E7" s="232">
        <v>0</v>
      </c>
      <c r="F7" s="232">
        <v>0</v>
      </c>
      <c r="G7" s="232">
        <v>0</v>
      </c>
      <c r="H7" s="232">
        <v>0</v>
      </c>
      <c r="I7" s="232">
        <v>0</v>
      </c>
      <c r="J7" s="232">
        <v>0</v>
      </c>
      <c r="K7" s="232">
        <v>0</v>
      </c>
      <c r="L7" s="232">
        <v>0</v>
      </c>
      <c r="M7" s="232">
        <v>0</v>
      </c>
      <c r="N7" s="232">
        <v>0</v>
      </c>
      <c r="O7" s="240">
        <v>5.6000000000000001E-2</v>
      </c>
      <c r="P7" s="240">
        <v>5.8500000000000003E-2</v>
      </c>
      <c r="Q7" s="240">
        <v>6.0499999999999998E-2</v>
      </c>
      <c r="R7" s="240">
        <v>6.1499999999999999E-2</v>
      </c>
      <c r="S7" s="240">
        <v>6.25E-2</v>
      </c>
      <c r="T7" s="238">
        <v>6.3500000000000001E-2</v>
      </c>
      <c r="U7" s="238">
        <v>6.4500000000000002E-2</v>
      </c>
      <c r="V7" s="238">
        <v>6.5500000000000003E-2</v>
      </c>
      <c r="W7" s="238">
        <v>6.6500000000000004E-2</v>
      </c>
      <c r="X7" s="238">
        <v>6.7500000000000004E-2</v>
      </c>
      <c r="Y7" s="238">
        <v>6.8500000000000005E-2</v>
      </c>
      <c r="Z7" s="238">
        <v>6.9000000000000006E-2</v>
      </c>
      <c r="AA7" s="238">
        <v>6.9500000000000006E-2</v>
      </c>
      <c r="AB7" s="238">
        <v>7.1000000000000008E-2</v>
      </c>
      <c r="AC7" s="238">
        <v>7.2000000000000008E-2</v>
      </c>
      <c r="AD7" s="238">
        <v>7.2499999999999995E-2</v>
      </c>
      <c r="AE7" s="238">
        <v>7.2999999999999995E-2</v>
      </c>
      <c r="AF7" s="238">
        <v>7.3999999999999996E-2</v>
      </c>
      <c r="AG7" s="238">
        <v>7.4499999999999997E-2</v>
      </c>
      <c r="AH7" s="238">
        <v>7.5999999999999998E-2</v>
      </c>
      <c r="AI7" s="238">
        <v>7.7499999999999999E-2</v>
      </c>
      <c r="AJ7" s="238">
        <v>0.08</v>
      </c>
      <c r="AK7" s="238">
        <v>8.1500000000000003E-2</v>
      </c>
      <c r="AL7" s="238">
        <v>8.3000000000000004E-2</v>
      </c>
      <c r="AM7" s="238">
        <v>8.3500000000000005E-2</v>
      </c>
      <c r="AN7" s="238">
        <v>8.4500000000000006E-2</v>
      </c>
      <c r="AO7" s="238">
        <v>8.6000000000000007E-2</v>
      </c>
      <c r="AP7" s="238">
        <v>8.7500000000000008E-2</v>
      </c>
      <c r="AQ7" s="238">
        <v>9.0000000000000011E-2</v>
      </c>
      <c r="AR7" s="238">
        <v>9.3000000000000013E-2</v>
      </c>
      <c r="AS7" s="238">
        <v>9.35E-2</v>
      </c>
      <c r="AT7" s="238">
        <v>9.4500000000000001E-2</v>
      </c>
      <c r="AU7" s="238">
        <v>9.5500000000000002E-2</v>
      </c>
      <c r="AV7" s="233">
        <v>9.0999999999999998E-2</v>
      </c>
      <c r="AW7" s="233">
        <v>9.0999999999999998E-2</v>
      </c>
      <c r="AX7" s="233">
        <v>9.0999999999999998E-2</v>
      </c>
      <c r="AY7" s="233">
        <v>9.0999999999999998E-2</v>
      </c>
      <c r="AZ7" s="233">
        <v>9.0999999999999998E-2</v>
      </c>
      <c r="BA7" s="233">
        <v>9.0999999999999998E-2</v>
      </c>
      <c r="BB7" s="233">
        <v>9.0999999999999998E-2</v>
      </c>
      <c r="BC7" s="233">
        <v>9.0999999999999998E-2</v>
      </c>
      <c r="BD7" s="233">
        <v>9.0999999999999998E-2</v>
      </c>
      <c r="BE7" s="233">
        <v>9.0999999999999998E-2</v>
      </c>
    </row>
    <row r="8" spans="1:57" ht="15.75" thickBot="1" x14ac:dyDescent="0.3">
      <c r="A8" s="234">
        <v>3</v>
      </c>
      <c r="B8" s="232">
        <v>0</v>
      </c>
      <c r="C8" s="232">
        <v>0</v>
      </c>
      <c r="D8" s="232">
        <v>0</v>
      </c>
      <c r="E8" s="232">
        <v>0</v>
      </c>
      <c r="F8" s="232">
        <v>0</v>
      </c>
      <c r="G8" s="232">
        <v>0</v>
      </c>
      <c r="H8" s="232">
        <v>0</v>
      </c>
      <c r="I8" s="232">
        <v>0</v>
      </c>
      <c r="J8" s="232">
        <v>0</v>
      </c>
      <c r="K8" s="232">
        <v>0</v>
      </c>
      <c r="L8" s="232">
        <v>0</v>
      </c>
      <c r="M8" s="232">
        <v>0</v>
      </c>
      <c r="N8" s="240">
        <v>5.6000000000000001E-2</v>
      </c>
      <c r="O8" s="240">
        <v>5.6500000000000002E-2</v>
      </c>
      <c r="P8" s="240">
        <v>5.9000000000000004E-2</v>
      </c>
      <c r="Q8" s="306">
        <v>6.0999999999999999E-2</v>
      </c>
      <c r="R8" s="238">
        <v>6.2E-2</v>
      </c>
      <c r="S8" s="238">
        <v>6.3E-2</v>
      </c>
      <c r="T8" s="238">
        <v>6.4000000000000001E-2</v>
      </c>
      <c r="U8" s="238">
        <v>6.5000000000000002E-2</v>
      </c>
      <c r="V8" s="238">
        <v>6.6000000000000003E-2</v>
      </c>
      <c r="W8" s="238">
        <v>6.7000000000000004E-2</v>
      </c>
      <c r="X8" s="238">
        <v>6.8000000000000005E-2</v>
      </c>
      <c r="Y8" s="238">
        <v>6.9000000000000006E-2</v>
      </c>
      <c r="Z8" s="238">
        <v>6.9500000000000006E-2</v>
      </c>
      <c r="AA8" s="238">
        <v>7.0000000000000007E-2</v>
      </c>
      <c r="AB8" s="238">
        <v>7.1500000000000008E-2</v>
      </c>
      <c r="AC8" s="238">
        <v>7.2500000000000009E-2</v>
      </c>
      <c r="AD8" s="238">
        <v>7.2999999999999995E-2</v>
      </c>
      <c r="AE8" s="238">
        <v>7.3499999999999996E-2</v>
      </c>
      <c r="AF8" s="238">
        <v>7.4499999999999997E-2</v>
      </c>
      <c r="AG8" s="238">
        <v>7.5499999999999998E-2</v>
      </c>
      <c r="AH8" s="238">
        <v>7.6499999999999999E-2</v>
      </c>
      <c r="AI8" s="238">
        <v>7.8E-2</v>
      </c>
      <c r="AJ8" s="238">
        <v>8.0500000000000002E-2</v>
      </c>
      <c r="AK8" s="238">
        <v>8.2000000000000003E-2</v>
      </c>
      <c r="AL8" s="238">
        <v>8.3500000000000005E-2</v>
      </c>
      <c r="AM8" s="238">
        <v>8.4000000000000005E-2</v>
      </c>
      <c r="AN8" s="238">
        <v>8.5000000000000006E-2</v>
      </c>
      <c r="AO8" s="238">
        <v>8.6500000000000007E-2</v>
      </c>
      <c r="AP8" s="238">
        <v>8.950000000000001E-2</v>
      </c>
      <c r="AQ8" s="238">
        <v>9.2500000000000013E-2</v>
      </c>
      <c r="AR8" s="238">
        <v>9.35E-2</v>
      </c>
      <c r="AS8" s="238">
        <v>9.4500000000000001E-2</v>
      </c>
      <c r="AT8" s="238">
        <v>9.5500000000000002E-2</v>
      </c>
      <c r="AU8" s="238">
        <v>9.6500000000000002E-2</v>
      </c>
      <c r="AV8" s="233">
        <v>9.1999999999999998E-2</v>
      </c>
      <c r="AW8" s="233">
        <v>9.1999999999999998E-2</v>
      </c>
      <c r="AX8" s="233">
        <v>9.1999999999999998E-2</v>
      </c>
      <c r="AY8" s="233">
        <v>9.1999999999999998E-2</v>
      </c>
      <c r="AZ8" s="233">
        <v>9.1999999999999998E-2</v>
      </c>
      <c r="BA8" s="233">
        <v>9.1999999999999998E-2</v>
      </c>
      <c r="BB8" s="233">
        <v>9.1999999999999998E-2</v>
      </c>
      <c r="BC8" s="233">
        <v>9.1999999999999998E-2</v>
      </c>
      <c r="BD8" s="233">
        <v>9.1999999999999998E-2</v>
      </c>
      <c r="BE8" s="233">
        <v>9.1999999999999998E-2</v>
      </c>
    </row>
    <row r="9" spans="1:57" ht="15.75" thickBot="1" x14ac:dyDescent="0.3">
      <c r="A9" s="234">
        <v>4</v>
      </c>
      <c r="B9" s="232">
        <v>0</v>
      </c>
      <c r="C9" s="232">
        <v>0</v>
      </c>
      <c r="D9" s="232">
        <v>0</v>
      </c>
      <c r="E9" s="232">
        <v>0</v>
      </c>
      <c r="F9" s="232">
        <v>0</v>
      </c>
      <c r="G9" s="232">
        <v>0</v>
      </c>
      <c r="H9" s="232">
        <v>0</v>
      </c>
      <c r="I9" s="232">
        <v>0</v>
      </c>
      <c r="J9" s="232">
        <v>0</v>
      </c>
      <c r="K9" s="232">
        <v>0</v>
      </c>
      <c r="L9" s="232">
        <v>0</v>
      </c>
      <c r="M9" s="240">
        <v>5.6000000000000001E-2</v>
      </c>
      <c r="N9" s="240">
        <v>5.6500000000000002E-2</v>
      </c>
      <c r="O9" s="240">
        <v>5.7000000000000002E-2</v>
      </c>
      <c r="P9" s="240">
        <v>5.9500000000000004E-2</v>
      </c>
      <c r="Q9" s="306">
        <v>6.1499999999999999E-2</v>
      </c>
      <c r="R9" s="238">
        <v>6.25E-2</v>
      </c>
      <c r="S9" s="238">
        <v>6.3500000000000001E-2</v>
      </c>
      <c r="T9" s="238">
        <v>6.4500000000000002E-2</v>
      </c>
      <c r="U9" s="238">
        <v>6.5500000000000003E-2</v>
      </c>
      <c r="V9" s="238">
        <v>6.6500000000000004E-2</v>
      </c>
      <c r="W9" s="238">
        <v>6.7500000000000004E-2</v>
      </c>
      <c r="X9" s="238">
        <v>6.8500000000000005E-2</v>
      </c>
      <c r="Y9" s="238">
        <v>6.9500000000000006E-2</v>
      </c>
      <c r="Z9" s="238">
        <v>7.0000000000000007E-2</v>
      </c>
      <c r="AA9" s="238">
        <v>7.0500000000000007E-2</v>
      </c>
      <c r="AB9" s="238">
        <v>7.2000000000000008E-2</v>
      </c>
      <c r="AC9" s="238">
        <v>7.3000000000000009E-2</v>
      </c>
      <c r="AD9" s="238">
        <v>7.3499999999999996E-2</v>
      </c>
      <c r="AE9" s="238">
        <v>7.4499999999999997E-2</v>
      </c>
      <c r="AF9" s="238">
        <v>7.5499999999999998E-2</v>
      </c>
      <c r="AG9" s="238">
        <v>7.6499999999999999E-2</v>
      </c>
      <c r="AH9" s="238">
        <v>7.7499999999999999E-2</v>
      </c>
      <c r="AI9" s="238">
        <v>7.9000000000000001E-2</v>
      </c>
      <c r="AJ9" s="238">
        <v>8.1000000000000003E-2</v>
      </c>
      <c r="AK9" s="238">
        <v>8.2500000000000004E-2</v>
      </c>
      <c r="AL9" s="238">
        <v>8.4000000000000005E-2</v>
      </c>
      <c r="AM9" s="238">
        <v>8.5499999999999993E-2</v>
      </c>
      <c r="AN9" s="238">
        <v>8.6999999999999994E-2</v>
      </c>
      <c r="AO9" s="238">
        <v>8.8999999999999996E-2</v>
      </c>
      <c r="AP9" s="238">
        <v>9.0499999999999997E-2</v>
      </c>
      <c r="AQ9" s="238">
        <v>9.35E-2</v>
      </c>
      <c r="AR9" s="238">
        <v>9.4500000000000001E-2</v>
      </c>
      <c r="AS9" s="238">
        <v>9.5500000000000002E-2</v>
      </c>
      <c r="AT9" s="238">
        <v>9.6500000000000002E-2</v>
      </c>
      <c r="AU9" s="238">
        <v>9.8500000000000004E-2</v>
      </c>
      <c r="AV9" s="233">
        <v>9.5500000000000002E-2</v>
      </c>
      <c r="AW9" s="233">
        <v>9.5500000000000002E-2</v>
      </c>
      <c r="AX9" s="233">
        <v>9.5500000000000002E-2</v>
      </c>
      <c r="AY9" s="233">
        <v>9.5500000000000002E-2</v>
      </c>
      <c r="AZ9" s="233">
        <v>9.5500000000000002E-2</v>
      </c>
      <c r="BA9" s="233">
        <v>9.5500000000000002E-2</v>
      </c>
      <c r="BB9" s="233">
        <v>9.5500000000000002E-2</v>
      </c>
      <c r="BC9" s="233">
        <v>9.5500000000000002E-2</v>
      </c>
      <c r="BD9" s="233">
        <v>9.5500000000000002E-2</v>
      </c>
      <c r="BE9" s="233">
        <v>9.5500000000000002E-2</v>
      </c>
    </row>
    <row r="10" spans="1:57" ht="15.75" thickBot="1" x14ac:dyDescent="0.3">
      <c r="A10" s="234">
        <v>5</v>
      </c>
      <c r="B10" s="232">
        <v>0</v>
      </c>
      <c r="C10" s="232">
        <v>0</v>
      </c>
      <c r="D10" s="232">
        <v>0</v>
      </c>
      <c r="E10" s="232">
        <v>0</v>
      </c>
      <c r="F10" s="232">
        <v>0</v>
      </c>
      <c r="G10" s="232">
        <v>0</v>
      </c>
      <c r="H10" s="232">
        <v>0</v>
      </c>
      <c r="I10" s="232">
        <v>0</v>
      </c>
      <c r="J10" s="232">
        <v>0</v>
      </c>
      <c r="K10" s="232">
        <v>0</v>
      </c>
      <c r="L10" s="237">
        <v>5.6000000000000001E-2</v>
      </c>
      <c r="M10" s="237">
        <v>5.6500000000000002E-2</v>
      </c>
      <c r="N10" s="237">
        <v>5.7000000000000002E-2</v>
      </c>
      <c r="O10" s="237">
        <v>5.7500000000000002E-2</v>
      </c>
      <c r="P10" s="237">
        <v>6.0000000000000005E-2</v>
      </c>
      <c r="Q10" s="238">
        <v>6.2E-2</v>
      </c>
      <c r="R10" s="238">
        <v>6.3E-2</v>
      </c>
      <c r="S10" s="238">
        <v>6.4000000000000001E-2</v>
      </c>
      <c r="T10" s="238">
        <v>6.5000000000000002E-2</v>
      </c>
      <c r="U10" s="238">
        <v>6.6000000000000003E-2</v>
      </c>
      <c r="V10" s="238">
        <v>6.7000000000000004E-2</v>
      </c>
      <c r="W10" s="238">
        <v>6.8000000000000005E-2</v>
      </c>
      <c r="X10" s="238">
        <v>6.9000000000000006E-2</v>
      </c>
      <c r="Y10" s="238">
        <v>7.0000000000000007E-2</v>
      </c>
      <c r="Z10" s="238">
        <v>7.0500000000000007E-2</v>
      </c>
      <c r="AA10" s="238">
        <v>7.1000000000000008E-2</v>
      </c>
      <c r="AB10" s="238">
        <v>7.2500000000000009E-2</v>
      </c>
      <c r="AC10" s="238">
        <v>7.350000000000001E-2</v>
      </c>
      <c r="AD10" s="238">
        <v>7.4499999999999997E-2</v>
      </c>
      <c r="AE10" s="238">
        <v>7.5999999999999998E-2</v>
      </c>
      <c r="AF10" s="238">
        <v>7.6999999999999999E-2</v>
      </c>
      <c r="AG10" s="238">
        <v>7.8E-2</v>
      </c>
      <c r="AH10" s="238">
        <v>7.9500000000000001E-2</v>
      </c>
      <c r="AI10" s="238">
        <v>8.1000000000000003E-2</v>
      </c>
      <c r="AJ10" s="238">
        <v>8.3000000000000004E-2</v>
      </c>
      <c r="AK10" s="238">
        <v>8.4500000000000006E-2</v>
      </c>
      <c r="AL10" s="238">
        <v>8.6000000000000007E-2</v>
      </c>
      <c r="AM10" s="238">
        <v>8.8000000000000009E-2</v>
      </c>
      <c r="AN10" s="238">
        <v>8.9499999999999996E-2</v>
      </c>
      <c r="AO10" s="238">
        <v>9.1499999999999998E-2</v>
      </c>
      <c r="AP10" s="238">
        <v>9.2999999999999999E-2</v>
      </c>
      <c r="AQ10" s="238">
        <v>9.4500000000000001E-2</v>
      </c>
      <c r="AR10" s="238">
        <v>9.6500000000000002E-2</v>
      </c>
      <c r="AS10" s="238">
        <v>9.8500000000000004E-2</v>
      </c>
      <c r="AT10" s="238">
        <v>0.1</v>
      </c>
      <c r="AU10" s="238">
        <v>0.10200000000000001</v>
      </c>
      <c r="AV10" s="233">
        <v>9.9000000000000005E-2</v>
      </c>
      <c r="AW10" s="233">
        <v>9.9000000000000005E-2</v>
      </c>
      <c r="AX10" s="233">
        <v>9.9000000000000005E-2</v>
      </c>
      <c r="AY10" s="233">
        <v>9.9000000000000005E-2</v>
      </c>
      <c r="AZ10" s="233">
        <v>9.9000000000000005E-2</v>
      </c>
      <c r="BA10" s="233">
        <v>9.9000000000000005E-2</v>
      </c>
      <c r="BB10" s="233">
        <v>9.9000000000000005E-2</v>
      </c>
      <c r="BC10" s="233">
        <v>9.9000000000000005E-2</v>
      </c>
      <c r="BD10" s="233">
        <v>9.9000000000000005E-2</v>
      </c>
      <c r="BE10" s="233">
        <v>9.9000000000000005E-2</v>
      </c>
    </row>
    <row r="11" spans="1:57" ht="15.75" thickBot="1" x14ac:dyDescent="0.3">
      <c r="A11" s="234">
        <v>6</v>
      </c>
      <c r="B11" s="232">
        <v>0</v>
      </c>
      <c r="C11" s="232">
        <v>0</v>
      </c>
      <c r="D11" s="232">
        <v>0</v>
      </c>
      <c r="E11" s="232">
        <v>0</v>
      </c>
      <c r="F11" s="232">
        <v>0</v>
      </c>
      <c r="G11" s="232">
        <v>0</v>
      </c>
      <c r="H11" s="232">
        <v>0</v>
      </c>
      <c r="I11" s="232">
        <v>0</v>
      </c>
      <c r="J11" s="232">
        <v>0</v>
      </c>
      <c r="K11" s="237">
        <v>5.6000000000000001E-2</v>
      </c>
      <c r="L11" s="237">
        <v>5.6500000000000002E-2</v>
      </c>
      <c r="M11" s="237">
        <v>5.7000000000000002E-2</v>
      </c>
      <c r="N11" s="237">
        <v>5.7500000000000002E-2</v>
      </c>
      <c r="O11" s="237">
        <v>5.8000000000000003E-2</v>
      </c>
      <c r="P11" s="237">
        <v>6.0500000000000005E-2</v>
      </c>
      <c r="Q11" s="237">
        <v>6.25E-2</v>
      </c>
      <c r="R11" s="237">
        <v>6.3500000000000001E-2</v>
      </c>
      <c r="S11" s="237">
        <v>6.4500000000000002E-2</v>
      </c>
      <c r="T11" s="237">
        <v>6.5500000000000003E-2</v>
      </c>
      <c r="U11" s="237">
        <v>6.6500000000000004E-2</v>
      </c>
      <c r="V11" s="237">
        <v>6.7500000000000004E-2</v>
      </c>
      <c r="W11" s="237">
        <v>6.8500000000000005E-2</v>
      </c>
      <c r="X11" s="238">
        <v>6.9500000000000006E-2</v>
      </c>
      <c r="Y11" s="238">
        <v>7.0500000000000007E-2</v>
      </c>
      <c r="Z11" s="238">
        <v>7.1000000000000008E-2</v>
      </c>
      <c r="AA11" s="238">
        <v>7.1500000000000008E-2</v>
      </c>
      <c r="AB11" s="238">
        <v>7.3000000000000009E-2</v>
      </c>
      <c r="AC11" s="238">
        <v>7.3999999999999996E-2</v>
      </c>
      <c r="AD11" s="238">
        <v>7.5499999999999998E-2</v>
      </c>
      <c r="AE11" s="238">
        <v>7.6499999999999999E-2</v>
      </c>
      <c r="AF11" s="238">
        <v>7.8E-2</v>
      </c>
      <c r="AG11" s="238">
        <v>7.9500000000000001E-2</v>
      </c>
      <c r="AH11" s="238">
        <v>8.1500000000000003E-2</v>
      </c>
      <c r="AI11" s="238">
        <v>8.2500000000000004E-2</v>
      </c>
      <c r="AJ11" s="238">
        <v>8.4500000000000006E-2</v>
      </c>
      <c r="AK11" s="238">
        <v>8.6000000000000007E-2</v>
      </c>
      <c r="AL11" s="238">
        <v>8.7500000000000008E-2</v>
      </c>
      <c r="AM11" s="238">
        <v>8.950000000000001E-2</v>
      </c>
      <c r="AN11" s="238">
        <v>9.1999999999999998E-2</v>
      </c>
      <c r="AO11" s="238">
        <v>9.35E-2</v>
      </c>
      <c r="AP11" s="238">
        <v>9.5500000000000002E-2</v>
      </c>
      <c r="AQ11" s="238">
        <v>9.7000000000000003E-2</v>
      </c>
      <c r="AR11" s="238">
        <v>9.9000000000000005E-2</v>
      </c>
      <c r="AS11" s="238">
        <v>0.10100000000000001</v>
      </c>
      <c r="AT11" s="238">
        <v>0.10350000000000001</v>
      </c>
      <c r="AU11" s="238">
        <v>0.10550000000000001</v>
      </c>
      <c r="AV11" s="233">
        <v>0.10250000000000001</v>
      </c>
      <c r="AW11" s="233">
        <v>0.10250000000000001</v>
      </c>
      <c r="AX11" s="233">
        <v>0.10250000000000001</v>
      </c>
      <c r="AY11" s="233">
        <v>0.10250000000000001</v>
      </c>
      <c r="AZ11" s="233">
        <v>0.10250000000000001</v>
      </c>
      <c r="BA11" s="233">
        <v>0.10250000000000001</v>
      </c>
      <c r="BB11" s="233">
        <v>0.10250000000000001</v>
      </c>
      <c r="BC11" s="233">
        <v>0.10250000000000001</v>
      </c>
      <c r="BD11" s="233">
        <v>0.10250000000000001</v>
      </c>
      <c r="BE11" s="233">
        <v>0.10250000000000001</v>
      </c>
    </row>
    <row r="12" spans="1:57" ht="15.75" thickBot="1" x14ac:dyDescent="0.3">
      <c r="A12" s="234">
        <v>7</v>
      </c>
      <c r="B12" s="232">
        <v>0</v>
      </c>
      <c r="C12" s="232">
        <v>0</v>
      </c>
      <c r="D12" s="232">
        <v>0</v>
      </c>
      <c r="E12" s="232">
        <v>0</v>
      </c>
      <c r="F12" s="232">
        <v>0</v>
      </c>
      <c r="G12" s="232">
        <v>0</v>
      </c>
      <c r="H12" s="232">
        <v>0</v>
      </c>
      <c r="I12" s="232">
        <v>0</v>
      </c>
      <c r="J12" s="237">
        <v>5.5999999999999994E-2</v>
      </c>
      <c r="K12" s="237">
        <v>5.6500000000000002E-2</v>
      </c>
      <c r="L12" s="237">
        <v>5.7000000000000002E-2</v>
      </c>
      <c r="M12" s="237">
        <v>5.7500000000000002E-2</v>
      </c>
      <c r="N12" s="237">
        <v>5.8000000000000003E-2</v>
      </c>
      <c r="O12" s="237">
        <v>5.8500000000000003E-2</v>
      </c>
      <c r="P12" s="237">
        <v>6.1000000000000006E-2</v>
      </c>
      <c r="Q12" s="237">
        <v>6.3E-2</v>
      </c>
      <c r="R12" s="237">
        <v>6.4000000000000001E-2</v>
      </c>
      <c r="S12" s="237">
        <v>6.5000000000000002E-2</v>
      </c>
      <c r="T12" s="237">
        <v>6.6000000000000003E-2</v>
      </c>
      <c r="U12" s="237">
        <v>6.7000000000000004E-2</v>
      </c>
      <c r="V12" s="237">
        <v>6.8000000000000005E-2</v>
      </c>
      <c r="W12" s="237">
        <v>6.9000000000000006E-2</v>
      </c>
      <c r="X12" s="237">
        <v>7.0000000000000007E-2</v>
      </c>
      <c r="Y12" s="238">
        <v>7.1000000000000008E-2</v>
      </c>
      <c r="Z12" s="238">
        <v>7.1499999999999994E-2</v>
      </c>
      <c r="AA12" s="238">
        <v>7.2499999999999995E-2</v>
      </c>
      <c r="AB12" s="238">
        <v>7.3999999999999996E-2</v>
      </c>
      <c r="AC12" s="238">
        <v>7.4999999999999997E-2</v>
      </c>
      <c r="AD12" s="238">
        <v>7.6499999999999999E-2</v>
      </c>
      <c r="AE12" s="238">
        <v>7.7499999999999999E-2</v>
      </c>
      <c r="AF12" s="238">
        <v>7.85E-2</v>
      </c>
      <c r="AG12" s="238">
        <v>8.0500000000000002E-2</v>
      </c>
      <c r="AH12" s="238">
        <v>8.2000000000000003E-2</v>
      </c>
      <c r="AI12" s="238">
        <v>8.4500000000000006E-2</v>
      </c>
      <c r="AJ12" s="238">
        <v>8.6499999999999994E-2</v>
      </c>
      <c r="AK12" s="238">
        <v>8.8000000000000009E-2</v>
      </c>
      <c r="AL12" s="238">
        <v>9.0000000000000011E-2</v>
      </c>
      <c r="AM12" s="238">
        <v>9.1999999999999998E-2</v>
      </c>
      <c r="AN12" s="238">
        <v>9.4500000000000001E-2</v>
      </c>
      <c r="AO12" s="238">
        <v>9.6500000000000002E-2</v>
      </c>
      <c r="AP12" s="238">
        <v>9.8500000000000004E-2</v>
      </c>
      <c r="AQ12" s="238">
        <v>0.1</v>
      </c>
      <c r="AR12" s="238">
        <v>0.10200000000000001</v>
      </c>
      <c r="AS12" s="238">
        <v>0.10400000000000001</v>
      </c>
      <c r="AT12" s="238">
        <v>0.10700000000000001</v>
      </c>
      <c r="AU12" s="238">
        <v>0.10900000000000001</v>
      </c>
      <c r="AV12" s="233">
        <v>0.10600000000000001</v>
      </c>
      <c r="AW12" s="233">
        <v>0.10600000000000001</v>
      </c>
      <c r="AX12" s="233">
        <v>0.10600000000000001</v>
      </c>
      <c r="AY12" s="233">
        <v>0.10600000000000001</v>
      </c>
      <c r="AZ12" s="233">
        <v>0.10600000000000001</v>
      </c>
      <c r="BA12" s="233">
        <v>0.10600000000000001</v>
      </c>
      <c r="BB12" s="233">
        <v>0.10600000000000001</v>
      </c>
      <c r="BC12" s="233">
        <v>0.10600000000000001</v>
      </c>
      <c r="BD12" s="233">
        <v>0.10600000000000001</v>
      </c>
      <c r="BE12" s="233">
        <v>0.10600000000000001</v>
      </c>
    </row>
    <row r="13" spans="1:57" ht="15.75" thickBot="1" x14ac:dyDescent="0.3">
      <c r="A13" s="234">
        <v>8</v>
      </c>
      <c r="B13" s="232">
        <v>0</v>
      </c>
      <c r="C13" s="232">
        <v>0</v>
      </c>
      <c r="D13" s="232">
        <v>0</v>
      </c>
      <c r="E13" s="232">
        <v>0</v>
      </c>
      <c r="F13" s="232">
        <v>0</v>
      </c>
      <c r="G13" s="232">
        <v>0</v>
      </c>
      <c r="H13" s="232">
        <v>0</v>
      </c>
      <c r="I13" s="237">
        <v>5.5499999999999994E-2</v>
      </c>
      <c r="J13" s="237">
        <v>5.6499999999999995E-2</v>
      </c>
      <c r="K13" s="237">
        <v>5.7000000000000002E-2</v>
      </c>
      <c r="L13" s="237">
        <v>5.7500000000000002E-2</v>
      </c>
      <c r="M13" s="237">
        <v>5.8000000000000003E-2</v>
      </c>
      <c r="N13" s="237">
        <v>5.8500000000000003E-2</v>
      </c>
      <c r="O13" s="237">
        <v>6.0499999999999998E-2</v>
      </c>
      <c r="P13" s="237">
        <v>6.2E-2</v>
      </c>
      <c r="Q13" s="237">
        <v>6.3500000000000001E-2</v>
      </c>
      <c r="R13" s="237">
        <v>6.4500000000000002E-2</v>
      </c>
      <c r="S13" s="237">
        <v>6.5500000000000003E-2</v>
      </c>
      <c r="T13" s="237">
        <v>6.6500000000000004E-2</v>
      </c>
      <c r="U13" s="237">
        <v>6.8500000000000005E-2</v>
      </c>
      <c r="V13" s="237">
        <v>6.9500000000000006E-2</v>
      </c>
      <c r="W13" s="237">
        <v>7.0000000000000007E-2</v>
      </c>
      <c r="X13" s="237">
        <v>7.0500000000000007E-2</v>
      </c>
      <c r="Y13" s="237">
        <v>7.1500000000000008E-2</v>
      </c>
      <c r="Z13" s="238">
        <v>7.1999999999999995E-2</v>
      </c>
      <c r="AA13" s="238">
        <v>7.2999999999999995E-2</v>
      </c>
      <c r="AB13" s="238">
        <v>7.4499999999999997E-2</v>
      </c>
      <c r="AC13" s="238">
        <v>7.5499999999999998E-2</v>
      </c>
      <c r="AD13" s="238">
        <v>7.6999999999999999E-2</v>
      </c>
      <c r="AE13" s="238">
        <v>7.8E-2</v>
      </c>
      <c r="AF13" s="238">
        <v>7.9000000000000001E-2</v>
      </c>
      <c r="AG13" s="238">
        <v>8.1000000000000003E-2</v>
      </c>
      <c r="AH13" s="238">
        <v>8.2500000000000004E-2</v>
      </c>
      <c r="AI13" s="238">
        <v>8.5000000000000006E-2</v>
      </c>
      <c r="AJ13" s="238">
        <v>8.6999999999999994E-2</v>
      </c>
      <c r="AK13" s="238">
        <v>8.9499999999999996E-2</v>
      </c>
      <c r="AL13" s="238">
        <v>9.1499999999999998E-2</v>
      </c>
      <c r="AM13" s="238">
        <v>9.4E-2</v>
      </c>
      <c r="AN13" s="238">
        <v>9.6000000000000002E-2</v>
      </c>
      <c r="AO13" s="238">
        <v>9.8000000000000004E-2</v>
      </c>
      <c r="AP13" s="238">
        <v>9.9500000000000005E-2</v>
      </c>
      <c r="AQ13" s="238">
        <v>0.10150000000000001</v>
      </c>
      <c r="AR13" s="238">
        <v>0.10349999999999999</v>
      </c>
      <c r="AS13" s="238">
        <v>0.1065</v>
      </c>
      <c r="AT13" s="238">
        <v>0.1095</v>
      </c>
      <c r="AU13" s="238">
        <v>0.1125</v>
      </c>
      <c r="AV13" s="233">
        <v>0.10950000000000001</v>
      </c>
      <c r="AW13" s="233">
        <v>0.10950000000000001</v>
      </c>
      <c r="AX13" s="233">
        <v>0.10950000000000001</v>
      </c>
      <c r="AY13" s="233">
        <v>0.10950000000000001</v>
      </c>
      <c r="AZ13" s="233">
        <v>0.10950000000000001</v>
      </c>
      <c r="BA13" s="233">
        <v>0.10950000000000001</v>
      </c>
      <c r="BB13" s="233">
        <v>0.10950000000000001</v>
      </c>
      <c r="BC13" s="233">
        <v>0.10950000000000001</v>
      </c>
      <c r="BD13" s="233">
        <v>0.10950000000000001</v>
      </c>
      <c r="BE13" s="233">
        <v>0.10950000000000001</v>
      </c>
    </row>
    <row r="14" spans="1:57" ht="15.75" thickBot="1" x14ac:dyDescent="0.3">
      <c r="A14" s="234">
        <v>9</v>
      </c>
      <c r="B14" s="232">
        <v>0</v>
      </c>
      <c r="C14" s="232">
        <v>0</v>
      </c>
      <c r="D14" s="232">
        <v>0</v>
      </c>
      <c r="E14" s="232">
        <v>0</v>
      </c>
      <c r="F14" s="232">
        <v>0</v>
      </c>
      <c r="G14" s="232">
        <v>0</v>
      </c>
      <c r="H14" s="237">
        <v>5.5999999999999994E-2</v>
      </c>
      <c r="I14" s="237">
        <v>5.6999999999999995E-2</v>
      </c>
      <c r="J14" s="237">
        <v>5.7999999999999996E-2</v>
      </c>
      <c r="K14" s="237">
        <v>5.8500000000000003E-2</v>
      </c>
      <c r="L14" s="237">
        <v>5.9000000000000004E-2</v>
      </c>
      <c r="M14" s="237">
        <v>5.9500000000000004E-2</v>
      </c>
      <c r="N14" s="237">
        <v>6.2E-2</v>
      </c>
      <c r="O14" s="237">
        <v>6.3E-2</v>
      </c>
      <c r="P14" s="237">
        <v>6.4000000000000001E-2</v>
      </c>
      <c r="Q14" s="237">
        <v>6.5000000000000002E-2</v>
      </c>
      <c r="R14" s="237">
        <v>6.6000000000000003E-2</v>
      </c>
      <c r="S14" s="237">
        <v>6.7500000000000004E-2</v>
      </c>
      <c r="T14" s="237">
        <v>6.9000000000000006E-2</v>
      </c>
      <c r="U14" s="237">
        <v>7.0500000000000007E-2</v>
      </c>
      <c r="V14" s="237">
        <v>7.1000000000000008E-2</v>
      </c>
      <c r="W14" s="237">
        <v>7.1500000000000008E-2</v>
      </c>
      <c r="X14" s="237">
        <v>7.2000000000000008E-2</v>
      </c>
      <c r="Y14" s="237">
        <v>7.3000000000000009E-2</v>
      </c>
      <c r="Z14" s="237">
        <v>7.3499999999999996E-2</v>
      </c>
      <c r="AA14" s="238">
        <v>7.4499999999999997E-2</v>
      </c>
      <c r="AB14" s="238">
        <v>7.5999999999999998E-2</v>
      </c>
      <c r="AC14" s="238">
        <v>7.6999999999999999E-2</v>
      </c>
      <c r="AD14" s="238">
        <v>7.85E-2</v>
      </c>
      <c r="AE14" s="238">
        <v>7.9500000000000001E-2</v>
      </c>
      <c r="AF14" s="238">
        <v>8.0500000000000002E-2</v>
      </c>
      <c r="AG14" s="238">
        <v>8.2500000000000004E-2</v>
      </c>
      <c r="AH14" s="238">
        <v>8.4000000000000005E-2</v>
      </c>
      <c r="AI14" s="238">
        <v>8.6500000000000007E-2</v>
      </c>
      <c r="AJ14" s="238">
        <v>8.8499999999999995E-2</v>
      </c>
      <c r="AK14" s="238">
        <v>9.0999999999999998E-2</v>
      </c>
      <c r="AL14" s="238">
        <v>9.2999999999999999E-2</v>
      </c>
      <c r="AM14" s="238">
        <v>9.5500000000000002E-2</v>
      </c>
      <c r="AN14" s="238">
        <v>9.7500000000000003E-2</v>
      </c>
      <c r="AO14" s="238">
        <v>9.9500000000000005E-2</v>
      </c>
      <c r="AP14" s="238">
        <v>0.10100000000000001</v>
      </c>
      <c r="AQ14" s="238">
        <v>0.10300000000000001</v>
      </c>
      <c r="AR14" s="238">
        <v>0.105</v>
      </c>
      <c r="AS14" s="238">
        <v>0.108</v>
      </c>
      <c r="AT14" s="238">
        <v>0.111</v>
      </c>
      <c r="AU14" s="238">
        <v>0.115</v>
      </c>
      <c r="AV14" s="233">
        <v>0.113</v>
      </c>
      <c r="AW14" s="233">
        <v>0.113</v>
      </c>
      <c r="AX14" s="233">
        <v>0.113</v>
      </c>
      <c r="AY14" s="233">
        <v>0.113</v>
      </c>
      <c r="AZ14" s="233">
        <v>0.113</v>
      </c>
      <c r="BA14" s="233">
        <v>0.113</v>
      </c>
      <c r="BB14" s="233">
        <v>0.113</v>
      </c>
      <c r="BC14" s="233">
        <v>0.113</v>
      </c>
      <c r="BD14" s="233">
        <v>0.113</v>
      </c>
      <c r="BE14" s="233">
        <v>0.113</v>
      </c>
    </row>
    <row r="15" spans="1:57" ht="15.75" thickBot="1" x14ac:dyDescent="0.3">
      <c r="A15" s="234">
        <v>10</v>
      </c>
      <c r="B15" s="232">
        <v>0</v>
      </c>
      <c r="C15" s="232">
        <v>0</v>
      </c>
      <c r="D15" s="232">
        <v>0</v>
      </c>
      <c r="E15" s="232">
        <v>0</v>
      </c>
      <c r="F15" s="232">
        <v>0</v>
      </c>
      <c r="G15" s="237">
        <v>5.5499999999999994E-2</v>
      </c>
      <c r="H15" s="237">
        <v>5.6499999999999995E-2</v>
      </c>
      <c r="I15" s="237">
        <v>5.7499999999999996E-2</v>
      </c>
      <c r="J15" s="237">
        <v>5.8499999999999996E-2</v>
      </c>
      <c r="K15" s="237">
        <v>5.9000000000000004E-2</v>
      </c>
      <c r="L15" s="237">
        <v>5.9500000000000004E-2</v>
      </c>
      <c r="M15" s="237">
        <v>6.1499999999999999E-2</v>
      </c>
      <c r="N15" s="237">
        <v>6.25E-2</v>
      </c>
      <c r="O15" s="237">
        <v>6.3500000000000001E-2</v>
      </c>
      <c r="P15" s="237">
        <v>6.4500000000000002E-2</v>
      </c>
      <c r="Q15" s="237">
        <v>6.5500000000000003E-2</v>
      </c>
      <c r="R15" s="237">
        <v>6.7500000000000004E-2</v>
      </c>
      <c r="S15" s="237">
        <v>6.9000000000000006E-2</v>
      </c>
      <c r="T15" s="237">
        <v>7.0500000000000007E-2</v>
      </c>
      <c r="U15" s="237">
        <v>7.1000000000000008E-2</v>
      </c>
      <c r="V15" s="237">
        <v>7.1500000000000008E-2</v>
      </c>
      <c r="W15" s="237">
        <v>7.2999999999999995E-2</v>
      </c>
      <c r="X15" s="237">
        <v>7.3499999999999996E-2</v>
      </c>
      <c r="Y15" s="237">
        <v>7.4999999999999997E-2</v>
      </c>
      <c r="Z15" s="237">
        <v>7.5999999999999998E-2</v>
      </c>
      <c r="AA15" s="237">
        <v>7.8E-2</v>
      </c>
      <c r="AB15" s="238">
        <v>7.85E-2</v>
      </c>
      <c r="AC15" s="238">
        <v>0.08</v>
      </c>
      <c r="AD15" s="238">
        <v>8.1000000000000003E-2</v>
      </c>
      <c r="AE15" s="238">
        <v>8.2500000000000004E-2</v>
      </c>
      <c r="AF15" s="238">
        <v>8.4000000000000005E-2</v>
      </c>
      <c r="AG15" s="238">
        <v>8.6000000000000007E-2</v>
      </c>
      <c r="AH15" s="238">
        <v>8.7999999999999995E-2</v>
      </c>
      <c r="AI15" s="238">
        <v>8.900000000000001E-2</v>
      </c>
      <c r="AJ15" s="238">
        <v>9.1500000000000012E-2</v>
      </c>
      <c r="AK15" s="238">
        <v>9.4000000000000014E-2</v>
      </c>
      <c r="AL15" s="238">
        <v>9.6500000000000016E-2</v>
      </c>
      <c r="AM15" s="238">
        <v>9.9500000000000005E-2</v>
      </c>
      <c r="AN15" s="238">
        <v>0.10150000000000001</v>
      </c>
      <c r="AO15" s="238">
        <v>0.10350000000000001</v>
      </c>
      <c r="AP15" s="238">
        <v>0.10500000000000001</v>
      </c>
      <c r="AQ15" s="238">
        <v>0.10700000000000001</v>
      </c>
      <c r="AR15" s="238">
        <v>0.109</v>
      </c>
      <c r="AS15" s="238">
        <v>0.112</v>
      </c>
      <c r="AT15" s="238">
        <v>0.115</v>
      </c>
      <c r="AU15" s="238">
        <v>0.11899999999999999</v>
      </c>
      <c r="AV15" s="233">
        <v>0.11699999999999999</v>
      </c>
      <c r="AW15" s="233">
        <v>0.11699999999999999</v>
      </c>
      <c r="AX15" s="233">
        <v>0.11699999999999999</v>
      </c>
      <c r="AY15" s="233">
        <v>0.11699999999999999</v>
      </c>
      <c r="AZ15" s="233">
        <v>0.11699999999999999</v>
      </c>
      <c r="BA15" s="233">
        <v>0.11699999999999999</v>
      </c>
      <c r="BB15" s="233">
        <v>0.11699999999999999</v>
      </c>
      <c r="BC15" s="233">
        <v>0.11699999999999999</v>
      </c>
      <c r="BD15" s="233">
        <v>0.11699999999999999</v>
      </c>
      <c r="BE15" s="233">
        <v>0.11699999999999999</v>
      </c>
    </row>
    <row r="16" spans="1:57" ht="15.75" thickBot="1" x14ac:dyDescent="0.3">
      <c r="A16" s="234">
        <v>11</v>
      </c>
      <c r="B16" s="232">
        <v>0</v>
      </c>
      <c r="C16" s="232">
        <v>0</v>
      </c>
      <c r="D16" s="232">
        <v>0</v>
      </c>
      <c r="E16" s="232">
        <v>0</v>
      </c>
      <c r="F16" s="237">
        <v>5.4999999999999993E-2</v>
      </c>
      <c r="G16" s="237">
        <v>5.5999999999999994E-2</v>
      </c>
      <c r="H16" s="237">
        <v>5.6999999999999995E-2</v>
      </c>
      <c r="I16" s="237">
        <v>5.7999999999999996E-2</v>
      </c>
      <c r="J16" s="237">
        <v>5.8999999999999997E-2</v>
      </c>
      <c r="K16" s="237">
        <v>5.9500000000000004E-2</v>
      </c>
      <c r="L16" s="237">
        <v>6.0999999999999999E-2</v>
      </c>
      <c r="M16" s="237">
        <v>6.2E-2</v>
      </c>
      <c r="N16" s="237">
        <v>6.3E-2</v>
      </c>
      <c r="O16" s="237">
        <v>6.4000000000000001E-2</v>
      </c>
      <c r="P16" s="237">
        <v>6.5000000000000002E-2</v>
      </c>
      <c r="Q16" s="237">
        <v>6.7500000000000004E-2</v>
      </c>
      <c r="R16" s="237">
        <v>6.9000000000000006E-2</v>
      </c>
      <c r="S16" s="237">
        <v>7.0500000000000007E-2</v>
      </c>
      <c r="T16" s="237">
        <v>7.1000000000000008E-2</v>
      </c>
      <c r="U16" s="237">
        <v>7.1500000000000008E-2</v>
      </c>
      <c r="V16" s="237">
        <v>7.2000000000000008E-2</v>
      </c>
      <c r="W16" s="237">
        <v>7.3999999999999996E-2</v>
      </c>
      <c r="X16" s="237">
        <v>7.4499999999999997E-2</v>
      </c>
      <c r="Y16" s="237">
        <v>7.5499999999999998E-2</v>
      </c>
      <c r="Z16" s="237">
        <v>7.6999999999999999E-2</v>
      </c>
      <c r="AA16" s="237">
        <v>7.9000000000000001E-2</v>
      </c>
      <c r="AB16" s="237">
        <v>0.08</v>
      </c>
      <c r="AC16" s="238">
        <v>8.0500000000000002E-2</v>
      </c>
      <c r="AD16" s="238">
        <v>8.2500000000000004E-2</v>
      </c>
      <c r="AE16" s="238">
        <v>8.3500000000000005E-2</v>
      </c>
      <c r="AF16" s="238">
        <v>8.5000000000000006E-2</v>
      </c>
      <c r="AG16" s="238">
        <v>8.6500000000000007E-2</v>
      </c>
      <c r="AH16" s="238">
        <v>8.8999999999999996E-2</v>
      </c>
      <c r="AI16" s="238">
        <v>9.1499999999999998E-2</v>
      </c>
      <c r="AJ16" s="238">
        <v>9.4E-2</v>
      </c>
      <c r="AK16" s="238">
        <v>9.7000000000000003E-2</v>
      </c>
      <c r="AL16" s="238">
        <v>0.1</v>
      </c>
      <c r="AM16" s="238">
        <v>0.10350000000000001</v>
      </c>
      <c r="AN16" s="238">
        <v>0.10550000000000001</v>
      </c>
      <c r="AO16" s="238">
        <v>0.10750000000000001</v>
      </c>
      <c r="AP16" s="238">
        <v>0.10900000000000001</v>
      </c>
      <c r="AQ16" s="238">
        <v>0.11100000000000002</v>
      </c>
      <c r="AR16" s="238">
        <v>0.113</v>
      </c>
      <c r="AS16" s="238">
        <v>0.11600000000000001</v>
      </c>
      <c r="AT16" s="238">
        <v>0.11799999999999999</v>
      </c>
      <c r="AU16" s="238">
        <v>0.121</v>
      </c>
      <c r="AV16" s="233">
        <v>0.11899999999999999</v>
      </c>
      <c r="AW16" s="233">
        <v>0.11899999999999999</v>
      </c>
      <c r="AX16" s="233">
        <v>0.11899999999999999</v>
      </c>
      <c r="AY16" s="233">
        <v>0.11899999999999999</v>
      </c>
      <c r="AZ16" s="233">
        <v>0.11899999999999999</v>
      </c>
      <c r="BA16" s="233">
        <v>0.11899999999999999</v>
      </c>
      <c r="BB16" s="233">
        <v>0.11899999999999999</v>
      </c>
      <c r="BC16" s="233">
        <v>0.11899999999999999</v>
      </c>
      <c r="BD16" s="233">
        <v>0.11899999999999999</v>
      </c>
      <c r="BE16" s="233">
        <v>0.11899999999999999</v>
      </c>
    </row>
    <row r="17" spans="1:57" ht="15.75" thickBot="1" x14ac:dyDescent="0.3">
      <c r="A17" s="234">
        <v>12</v>
      </c>
      <c r="B17" s="232">
        <v>0</v>
      </c>
      <c r="C17" s="232">
        <v>0</v>
      </c>
      <c r="D17" s="232">
        <v>0</v>
      </c>
      <c r="E17" s="237">
        <v>5.4499999999999993E-2</v>
      </c>
      <c r="F17" s="237">
        <v>5.5499999999999994E-2</v>
      </c>
      <c r="G17" s="237">
        <v>5.6499999999999995E-2</v>
      </c>
      <c r="H17" s="237">
        <v>5.7499999999999996E-2</v>
      </c>
      <c r="I17" s="237">
        <v>5.8499999999999996E-2</v>
      </c>
      <c r="J17" s="237">
        <v>5.9499999999999997E-2</v>
      </c>
      <c r="K17" s="237">
        <v>6.0499999999999998E-2</v>
      </c>
      <c r="L17" s="237">
        <v>6.1499999999999999E-2</v>
      </c>
      <c r="M17" s="237">
        <v>6.25E-2</v>
      </c>
      <c r="N17" s="237">
        <v>6.4000000000000001E-2</v>
      </c>
      <c r="O17" s="237">
        <v>6.5500000000000003E-2</v>
      </c>
      <c r="P17" s="237">
        <v>6.7500000000000004E-2</v>
      </c>
      <c r="Q17" s="237">
        <v>6.9000000000000006E-2</v>
      </c>
      <c r="R17" s="237">
        <v>7.0500000000000007E-2</v>
      </c>
      <c r="S17" s="237">
        <v>7.1000000000000008E-2</v>
      </c>
      <c r="T17" s="237">
        <v>7.2000000000000008E-2</v>
      </c>
      <c r="U17" s="237">
        <v>7.3499999999999996E-2</v>
      </c>
      <c r="V17" s="237">
        <v>7.4499999999999997E-2</v>
      </c>
      <c r="W17" s="237">
        <v>7.5999999999999998E-2</v>
      </c>
      <c r="X17" s="237">
        <v>7.6999999999999999E-2</v>
      </c>
      <c r="Y17" s="237">
        <v>7.85E-2</v>
      </c>
      <c r="Z17" s="237">
        <v>7.9500000000000001E-2</v>
      </c>
      <c r="AA17" s="237">
        <v>8.0500000000000002E-2</v>
      </c>
      <c r="AB17" s="237">
        <v>8.2000000000000003E-2</v>
      </c>
      <c r="AC17" s="237">
        <v>8.3000000000000004E-2</v>
      </c>
      <c r="AD17" s="238">
        <v>8.5500000000000007E-2</v>
      </c>
      <c r="AE17" s="238">
        <v>8.6499999999999994E-2</v>
      </c>
      <c r="AF17" s="238">
        <v>8.7500000000000008E-2</v>
      </c>
      <c r="AG17" s="238">
        <v>8.8999999999999996E-2</v>
      </c>
      <c r="AH17" s="238">
        <v>9.1499999999999998E-2</v>
      </c>
      <c r="AI17" s="238">
        <v>9.4500000000000001E-2</v>
      </c>
      <c r="AJ17" s="238">
        <v>9.7500000000000003E-2</v>
      </c>
      <c r="AK17" s="238">
        <v>0.10050000000000001</v>
      </c>
      <c r="AL17" s="238">
        <v>0.10350000000000001</v>
      </c>
      <c r="AM17" s="238">
        <v>0.10750000000000001</v>
      </c>
      <c r="AN17" s="238">
        <v>0.10950000000000001</v>
      </c>
      <c r="AO17" s="238">
        <v>0.11150000000000002</v>
      </c>
      <c r="AP17" s="238">
        <v>0.11300000000000002</v>
      </c>
      <c r="AQ17" s="238">
        <v>0.11500000000000002</v>
      </c>
      <c r="AR17" s="238">
        <v>0.11700000000000001</v>
      </c>
      <c r="AS17" s="238">
        <v>0.11799999999999999</v>
      </c>
      <c r="AT17" s="238">
        <v>0.1205</v>
      </c>
      <c r="AU17" s="238">
        <v>0.123</v>
      </c>
      <c r="AV17" s="233">
        <v>0.121</v>
      </c>
      <c r="AW17" s="233">
        <v>0.121</v>
      </c>
      <c r="AX17" s="233">
        <v>0.121</v>
      </c>
      <c r="AY17" s="233">
        <v>0.121</v>
      </c>
      <c r="AZ17" s="233">
        <v>0.121</v>
      </c>
      <c r="BA17" s="233">
        <v>0.121</v>
      </c>
      <c r="BB17" s="233">
        <v>0.121</v>
      </c>
      <c r="BC17" s="233">
        <v>0.121</v>
      </c>
      <c r="BD17" s="233">
        <v>0.121</v>
      </c>
      <c r="BE17" s="233">
        <v>0.121</v>
      </c>
    </row>
    <row r="18" spans="1:57" ht="15.75" thickBot="1" x14ac:dyDescent="0.3">
      <c r="A18" s="234">
        <v>13</v>
      </c>
      <c r="B18" s="232">
        <v>0</v>
      </c>
      <c r="C18" s="232">
        <v>0</v>
      </c>
      <c r="D18" s="237">
        <v>5.3999999999999992E-2</v>
      </c>
      <c r="E18" s="237">
        <v>5.4999999999999993E-2</v>
      </c>
      <c r="F18" s="237">
        <v>5.5999999999999994E-2</v>
      </c>
      <c r="G18" s="237">
        <v>5.6999999999999995E-2</v>
      </c>
      <c r="H18" s="237">
        <v>5.7999999999999996E-2</v>
      </c>
      <c r="I18" s="237">
        <v>5.8999999999999997E-2</v>
      </c>
      <c r="J18" s="237">
        <v>6.0000000000000005E-2</v>
      </c>
      <c r="K18" s="237">
        <v>6.1499999999999999E-2</v>
      </c>
      <c r="L18" s="237">
        <v>6.3E-2</v>
      </c>
      <c r="M18" s="237">
        <v>6.4000000000000001E-2</v>
      </c>
      <c r="N18" s="237">
        <v>6.5500000000000003E-2</v>
      </c>
      <c r="O18" s="237">
        <v>6.7000000000000004E-2</v>
      </c>
      <c r="P18" s="237">
        <v>6.9000000000000006E-2</v>
      </c>
      <c r="Q18" s="237">
        <v>7.0500000000000007E-2</v>
      </c>
      <c r="R18" s="237">
        <v>7.1500000000000008E-2</v>
      </c>
      <c r="S18" s="237">
        <v>7.2999999999999995E-2</v>
      </c>
      <c r="T18" s="237">
        <v>7.4499999999999997E-2</v>
      </c>
      <c r="U18" s="237">
        <v>7.5999999999999998E-2</v>
      </c>
      <c r="V18" s="237">
        <v>7.6999999999999999E-2</v>
      </c>
      <c r="W18" s="237">
        <v>7.85E-2</v>
      </c>
      <c r="X18" s="237">
        <v>8.0500000000000002E-2</v>
      </c>
      <c r="Y18" s="237">
        <v>8.1000000000000003E-2</v>
      </c>
      <c r="Z18" s="237">
        <v>8.2000000000000003E-2</v>
      </c>
      <c r="AA18" s="237">
        <v>8.3500000000000005E-2</v>
      </c>
      <c r="AB18" s="237">
        <v>8.4500000000000006E-2</v>
      </c>
      <c r="AC18" s="237">
        <v>8.6000000000000007E-2</v>
      </c>
      <c r="AD18" s="237">
        <v>8.7000000000000008E-2</v>
      </c>
      <c r="AE18" s="238">
        <v>8.8499999999999995E-2</v>
      </c>
      <c r="AF18" s="238">
        <v>0.09</v>
      </c>
      <c r="AG18" s="238">
        <v>9.1499999999999998E-2</v>
      </c>
      <c r="AH18" s="238">
        <v>9.4E-2</v>
      </c>
      <c r="AI18" s="238">
        <v>9.7500000000000003E-2</v>
      </c>
      <c r="AJ18" s="238">
        <v>0.10100000000000001</v>
      </c>
      <c r="AK18" s="238">
        <v>0.10450000000000001</v>
      </c>
      <c r="AL18" s="238">
        <v>0.10800000000000001</v>
      </c>
      <c r="AM18" s="238">
        <v>0.11150000000000002</v>
      </c>
      <c r="AN18" s="238">
        <v>0.11350000000000002</v>
      </c>
      <c r="AO18" s="238">
        <v>0.11550000000000002</v>
      </c>
      <c r="AP18" s="238">
        <v>0.11700000000000002</v>
      </c>
      <c r="AQ18" s="238">
        <v>0.11799999999999999</v>
      </c>
      <c r="AR18" s="238">
        <v>0.11899999999999999</v>
      </c>
      <c r="AS18" s="238">
        <v>0.12</v>
      </c>
      <c r="AT18" s="238">
        <v>0.1225</v>
      </c>
      <c r="AU18" s="238">
        <v>0.125</v>
      </c>
      <c r="AV18" s="233">
        <v>0.123</v>
      </c>
      <c r="AW18" s="233">
        <v>0.123</v>
      </c>
      <c r="AX18" s="233">
        <v>0.123</v>
      </c>
      <c r="AY18" s="233">
        <v>0.123</v>
      </c>
      <c r="AZ18" s="233">
        <v>0.123</v>
      </c>
      <c r="BA18" s="233">
        <v>0.123</v>
      </c>
      <c r="BB18" s="233">
        <v>0.123</v>
      </c>
      <c r="BC18" s="233">
        <v>0.123</v>
      </c>
      <c r="BD18" s="233">
        <v>0.123</v>
      </c>
      <c r="BE18" s="233">
        <v>0.123</v>
      </c>
    </row>
    <row r="19" spans="1:57" ht="15.75" thickBot="1" x14ac:dyDescent="0.3">
      <c r="A19" s="234">
        <v>14</v>
      </c>
      <c r="B19" s="232">
        <v>0</v>
      </c>
      <c r="C19" s="237">
        <v>5.4499999999999993E-2</v>
      </c>
      <c r="D19" s="237">
        <v>5.5499999999999994E-2</v>
      </c>
      <c r="E19" s="237">
        <v>5.6499999999999995E-2</v>
      </c>
      <c r="F19" s="237">
        <v>5.7499999999999996E-2</v>
      </c>
      <c r="G19" s="237">
        <v>5.8500000000000003E-2</v>
      </c>
      <c r="H19" s="237">
        <v>5.9500000000000004E-2</v>
      </c>
      <c r="I19" s="237">
        <v>6.1499999999999999E-2</v>
      </c>
      <c r="J19" s="237">
        <v>6.25E-2</v>
      </c>
      <c r="K19" s="237">
        <v>6.4000000000000001E-2</v>
      </c>
      <c r="L19" s="237">
        <v>6.5500000000000003E-2</v>
      </c>
      <c r="M19" s="237">
        <v>6.7000000000000004E-2</v>
      </c>
      <c r="N19" s="237">
        <v>6.9500000000000006E-2</v>
      </c>
      <c r="O19" s="237">
        <v>7.0000000000000007E-2</v>
      </c>
      <c r="P19" s="237">
        <v>7.1500000000000008E-2</v>
      </c>
      <c r="Q19" s="237">
        <v>7.350000000000001E-2</v>
      </c>
      <c r="R19" s="237">
        <v>7.4999999999999997E-2</v>
      </c>
      <c r="S19" s="237">
        <v>7.7499999999999999E-2</v>
      </c>
      <c r="T19" s="237">
        <v>7.8E-2</v>
      </c>
      <c r="U19" s="237">
        <v>7.9500000000000001E-2</v>
      </c>
      <c r="V19" s="237">
        <v>8.1000000000000003E-2</v>
      </c>
      <c r="W19" s="237">
        <v>8.2000000000000003E-2</v>
      </c>
      <c r="X19" s="237">
        <v>8.3500000000000005E-2</v>
      </c>
      <c r="Y19" s="237">
        <v>8.4500000000000006E-2</v>
      </c>
      <c r="Z19" s="237">
        <v>8.6000000000000007E-2</v>
      </c>
      <c r="AA19" s="237">
        <v>8.7000000000000008E-2</v>
      </c>
      <c r="AB19" s="237">
        <v>8.8500000000000009E-2</v>
      </c>
      <c r="AC19" s="237">
        <v>8.9499999999999996E-2</v>
      </c>
      <c r="AD19" s="237">
        <v>9.0499999999999997E-2</v>
      </c>
      <c r="AE19" s="237">
        <v>9.1999999999999998E-2</v>
      </c>
      <c r="AF19" s="238">
        <v>9.35E-2</v>
      </c>
      <c r="AG19" s="238">
        <v>9.5500000000000002E-2</v>
      </c>
      <c r="AH19" s="238">
        <v>9.8500000000000004E-2</v>
      </c>
      <c r="AI19" s="238">
        <v>0.10150000000000001</v>
      </c>
      <c r="AJ19" s="238">
        <v>0.10550000000000001</v>
      </c>
      <c r="AK19" s="238">
        <v>0.10950000000000001</v>
      </c>
      <c r="AL19" s="238">
        <v>0.11350000000000002</v>
      </c>
      <c r="AM19" s="238">
        <v>0.11749999999999999</v>
      </c>
      <c r="AN19" s="238">
        <v>0.11950000000000001</v>
      </c>
      <c r="AO19" s="238">
        <v>0.12050000000000001</v>
      </c>
      <c r="AP19" s="238">
        <v>0.12150000000000001</v>
      </c>
      <c r="AQ19" s="238">
        <v>0.12250000000000001</v>
      </c>
      <c r="AR19" s="238">
        <v>0.12350000000000001</v>
      </c>
      <c r="AS19" s="238">
        <v>0.1245</v>
      </c>
      <c r="AT19" s="238">
        <v>0.1255</v>
      </c>
      <c r="AU19" s="238">
        <v>0.128</v>
      </c>
      <c r="AV19" s="233">
        <v>0.125</v>
      </c>
      <c r="AW19" s="233">
        <v>0.125</v>
      </c>
      <c r="AX19" s="233">
        <v>0.125</v>
      </c>
      <c r="AY19" s="233">
        <v>0.125</v>
      </c>
      <c r="AZ19" s="233">
        <v>0.125</v>
      </c>
      <c r="BA19" s="233">
        <v>0.125</v>
      </c>
      <c r="BB19" s="233">
        <v>0.125</v>
      </c>
      <c r="BC19" s="233">
        <v>0.125</v>
      </c>
      <c r="BD19" s="233">
        <v>0.125</v>
      </c>
      <c r="BE19" s="233">
        <v>0.125</v>
      </c>
    </row>
    <row r="20" spans="1:57" ht="15.75" thickBot="1" x14ac:dyDescent="0.3">
      <c r="A20" s="234">
        <v>15</v>
      </c>
      <c r="B20" s="237">
        <v>5.3999999999999999E-2</v>
      </c>
      <c r="C20" s="237">
        <v>5.5E-2</v>
      </c>
      <c r="D20" s="237">
        <v>5.6000000000000001E-2</v>
      </c>
      <c r="E20" s="237">
        <v>5.7000000000000002E-2</v>
      </c>
      <c r="F20" s="237">
        <v>5.8500000000000003E-2</v>
      </c>
      <c r="G20" s="237">
        <v>5.9500000000000004E-2</v>
      </c>
      <c r="H20" s="237">
        <v>6.1000000000000006E-2</v>
      </c>
      <c r="I20" s="237">
        <v>6.4000000000000001E-2</v>
      </c>
      <c r="J20" s="237">
        <v>6.5500000000000003E-2</v>
      </c>
      <c r="K20" s="237">
        <v>6.7000000000000004E-2</v>
      </c>
      <c r="L20" s="237">
        <v>6.9000000000000006E-2</v>
      </c>
      <c r="M20" s="237">
        <v>7.0500000000000007E-2</v>
      </c>
      <c r="N20" s="237">
        <v>7.2000000000000008E-2</v>
      </c>
      <c r="O20" s="237">
        <v>7.350000000000001E-2</v>
      </c>
      <c r="P20" s="237">
        <v>7.5499999999999998E-2</v>
      </c>
      <c r="Q20" s="237">
        <v>7.6999999999999999E-2</v>
      </c>
      <c r="R20" s="237">
        <v>7.85E-2</v>
      </c>
      <c r="S20" s="237">
        <v>0.08</v>
      </c>
      <c r="T20" s="237">
        <v>8.1500000000000003E-2</v>
      </c>
      <c r="U20" s="237">
        <v>8.3000000000000004E-2</v>
      </c>
      <c r="V20" s="237">
        <v>8.4500000000000006E-2</v>
      </c>
      <c r="W20" s="237">
        <v>8.5500000000000007E-2</v>
      </c>
      <c r="X20" s="237">
        <v>8.7000000000000008E-2</v>
      </c>
      <c r="Y20" s="237">
        <v>8.8500000000000009E-2</v>
      </c>
      <c r="Z20" s="237">
        <v>8.9499999999999996E-2</v>
      </c>
      <c r="AA20" s="237">
        <v>9.0499999999999997E-2</v>
      </c>
      <c r="AB20" s="237">
        <v>9.1499999999999998E-2</v>
      </c>
      <c r="AC20" s="237">
        <v>9.2999999999999999E-2</v>
      </c>
      <c r="AD20" s="237">
        <v>9.4E-2</v>
      </c>
      <c r="AE20" s="237">
        <v>9.5000000000000001E-2</v>
      </c>
      <c r="AF20" s="237">
        <v>9.6000000000000002E-2</v>
      </c>
      <c r="AG20" s="238">
        <v>9.9000000000000005E-2</v>
      </c>
      <c r="AH20" s="238">
        <v>0.10150000000000001</v>
      </c>
      <c r="AI20" s="238">
        <v>0.106</v>
      </c>
      <c r="AJ20" s="238">
        <v>0.11</v>
      </c>
      <c r="AK20" s="238">
        <v>0.114</v>
      </c>
      <c r="AL20" s="238">
        <v>0.11850000000000001</v>
      </c>
      <c r="AM20" s="238">
        <v>0.12000000000000001</v>
      </c>
      <c r="AN20" s="238">
        <v>0.12150000000000001</v>
      </c>
      <c r="AO20" s="238">
        <v>0.12250000000000001</v>
      </c>
      <c r="AP20" s="238">
        <v>0.12400000000000001</v>
      </c>
      <c r="AQ20" s="238">
        <v>0.125</v>
      </c>
      <c r="AR20" s="238">
        <v>0.1265</v>
      </c>
      <c r="AS20" s="238">
        <v>0.1275</v>
      </c>
      <c r="AT20" s="238">
        <v>0.1285</v>
      </c>
      <c r="AU20" s="238">
        <v>0.13</v>
      </c>
      <c r="AV20" s="233">
        <v>0.127</v>
      </c>
      <c r="AW20" s="233">
        <v>0.127</v>
      </c>
      <c r="AX20" s="233">
        <v>0.127</v>
      </c>
      <c r="AY20" s="233">
        <v>0.127</v>
      </c>
      <c r="AZ20" s="233">
        <v>0.127</v>
      </c>
      <c r="BA20" s="233">
        <v>0.127</v>
      </c>
      <c r="BB20" s="233">
        <v>0.127</v>
      </c>
      <c r="BC20" s="233">
        <v>0.127</v>
      </c>
      <c r="BD20" s="233">
        <v>0.127</v>
      </c>
      <c r="BE20" s="233">
        <v>0.127</v>
      </c>
    </row>
    <row r="21" spans="1:57" ht="15.75" thickBot="1" x14ac:dyDescent="0.3">
      <c r="A21" s="234">
        <v>16</v>
      </c>
      <c r="B21" s="237">
        <v>5.5E-2</v>
      </c>
      <c r="C21" s="237">
        <v>5.6000000000000001E-2</v>
      </c>
      <c r="D21" s="237">
        <v>5.7000000000000002E-2</v>
      </c>
      <c r="E21" s="237">
        <v>5.8500000000000003E-2</v>
      </c>
      <c r="F21" s="237">
        <v>5.9500000000000004E-2</v>
      </c>
      <c r="G21" s="237">
        <v>6.1000000000000006E-2</v>
      </c>
      <c r="H21" s="237">
        <v>6.4000000000000001E-2</v>
      </c>
      <c r="I21" s="237">
        <v>6.7500000000000004E-2</v>
      </c>
      <c r="J21" s="237">
        <v>6.9000000000000006E-2</v>
      </c>
      <c r="K21" s="237">
        <v>7.0500000000000007E-2</v>
      </c>
      <c r="L21" s="237">
        <v>7.2500000000000009E-2</v>
      </c>
      <c r="M21" s="237">
        <v>7.3999999999999996E-2</v>
      </c>
      <c r="N21" s="237">
        <v>7.5499999999999998E-2</v>
      </c>
      <c r="O21" s="237">
        <v>7.7499999999999999E-2</v>
      </c>
      <c r="P21" s="237">
        <v>7.9000000000000001E-2</v>
      </c>
      <c r="Q21" s="237">
        <v>8.0500000000000002E-2</v>
      </c>
      <c r="R21" s="237">
        <v>8.2000000000000003E-2</v>
      </c>
      <c r="S21" s="237">
        <v>8.3500000000000005E-2</v>
      </c>
      <c r="T21" s="237">
        <v>8.5000000000000006E-2</v>
      </c>
      <c r="U21" s="237">
        <v>8.6500000000000007E-2</v>
      </c>
      <c r="V21" s="237">
        <v>8.8000000000000009E-2</v>
      </c>
      <c r="W21" s="237">
        <v>8.9499999999999996E-2</v>
      </c>
      <c r="X21" s="237">
        <v>9.0499999999999997E-2</v>
      </c>
      <c r="Y21" s="237">
        <v>9.1999999999999998E-2</v>
      </c>
      <c r="Z21" s="237">
        <v>9.2999999999999999E-2</v>
      </c>
      <c r="AA21" s="237">
        <v>9.4E-2</v>
      </c>
      <c r="AB21" s="237">
        <v>9.5000000000000001E-2</v>
      </c>
      <c r="AC21" s="237">
        <v>9.6500000000000002E-2</v>
      </c>
      <c r="AD21" s="237">
        <v>9.8000000000000004E-2</v>
      </c>
      <c r="AE21" s="237">
        <v>9.9500000000000005E-2</v>
      </c>
      <c r="AF21" s="237">
        <v>0.10100000000000001</v>
      </c>
      <c r="AG21" s="237">
        <v>0.10250000000000001</v>
      </c>
      <c r="AH21" s="238">
        <v>0.10550000000000001</v>
      </c>
      <c r="AI21" s="238">
        <v>0.11</v>
      </c>
      <c r="AJ21" s="238">
        <v>0.114</v>
      </c>
      <c r="AK21" s="238">
        <v>0.11850000000000001</v>
      </c>
      <c r="AL21" s="238">
        <v>0.12000000000000001</v>
      </c>
      <c r="AM21" s="238">
        <v>0.1215</v>
      </c>
      <c r="AN21" s="238">
        <v>0.12350000000000001</v>
      </c>
      <c r="AO21" s="238">
        <v>0.1245</v>
      </c>
      <c r="AP21" s="238">
        <v>0.1265</v>
      </c>
      <c r="AQ21" s="238">
        <v>0.1275</v>
      </c>
      <c r="AR21" s="238">
        <v>0.1295</v>
      </c>
      <c r="AS21" s="238">
        <v>0.13</v>
      </c>
      <c r="AT21" s="238">
        <v>0.13100000000000001</v>
      </c>
      <c r="AU21" s="238">
        <v>0.13</v>
      </c>
      <c r="AV21" s="233">
        <v>0.129</v>
      </c>
      <c r="AW21" s="233">
        <v>0.129</v>
      </c>
      <c r="AX21" s="233">
        <v>0.129</v>
      </c>
      <c r="AY21" s="233">
        <v>0.129</v>
      </c>
      <c r="AZ21" s="233">
        <v>0.129</v>
      </c>
      <c r="BA21" s="233">
        <v>0.129</v>
      </c>
      <c r="BB21" s="233">
        <v>0.129</v>
      </c>
      <c r="BC21" s="233">
        <v>0.129</v>
      </c>
      <c r="BD21" s="233">
        <v>0.129</v>
      </c>
      <c r="BE21" s="233">
        <v>0.129</v>
      </c>
    </row>
    <row r="22" spans="1:57" ht="15.75" thickBot="1" x14ac:dyDescent="0.3">
      <c r="A22" s="234">
        <v>17</v>
      </c>
      <c r="B22" s="237">
        <v>5.6000000000000001E-2</v>
      </c>
      <c r="C22" s="237">
        <v>5.7000000000000002E-2</v>
      </c>
      <c r="D22" s="237">
        <v>5.8500000000000003E-2</v>
      </c>
      <c r="E22" s="237">
        <v>5.9500000000000004E-2</v>
      </c>
      <c r="F22" s="237">
        <v>6.1000000000000006E-2</v>
      </c>
      <c r="G22" s="237">
        <v>6.4000000000000001E-2</v>
      </c>
      <c r="H22" s="237">
        <v>6.7500000000000004E-2</v>
      </c>
      <c r="I22" s="237">
        <v>7.0500000000000007E-2</v>
      </c>
      <c r="J22" s="237">
        <v>7.2500000000000009E-2</v>
      </c>
      <c r="K22" s="237">
        <v>7.3999999999999996E-2</v>
      </c>
      <c r="L22" s="237">
        <v>7.5999999999999998E-2</v>
      </c>
      <c r="M22" s="237">
        <v>7.7499999999999999E-2</v>
      </c>
      <c r="N22" s="237">
        <v>7.9500000000000001E-2</v>
      </c>
      <c r="O22" s="237">
        <v>8.1000000000000003E-2</v>
      </c>
      <c r="P22" s="237">
        <v>8.2500000000000004E-2</v>
      </c>
      <c r="Q22" s="237">
        <v>8.4000000000000005E-2</v>
      </c>
      <c r="R22" s="237">
        <v>8.5500000000000007E-2</v>
      </c>
      <c r="S22" s="237">
        <v>8.7000000000000008E-2</v>
      </c>
      <c r="T22" s="237">
        <v>8.8500000000000009E-2</v>
      </c>
      <c r="U22" s="237">
        <v>0.09</v>
      </c>
      <c r="V22" s="237">
        <v>9.1499999999999998E-2</v>
      </c>
      <c r="W22" s="237">
        <v>9.2999999999999999E-2</v>
      </c>
      <c r="X22" s="237">
        <v>9.4500000000000001E-2</v>
      </c>
      <c r="Y22" s="237">
        <v>9.5500000000000002E-2</v>
      </c>
      <c r="Z22" s="237">
        <v>9.6500000000000002E-2</v>
      </c>
      <c r="AA22" s="237">
        <v>9.7500000000000003E-2</v>
      </c>
      <c r="AB22" s="237">
        <v>9.8500000000000004E-2</v>
      </c>
      <c r="AC22" s="237">
        <v>0.1</v>
      </c>
      <c r="AD22" s="237">
        <v>0.10150000000000001</v>
      </c>
      <c r="AE22" s="237">
        <v>0.10350000000000001</v>
      </c>
      <c r="AF22" s="237">
        <v>0.10550000000000001</v>
      </c>
      <c r="AG22" s="237">
        <v>0.10750000000000001</v>
      </c>
      <c r="AH22" s="237">
        <v>0.10950000000000001</v>
      </c>
      <c r="AI22" s="238">
        <v>0.114</v>
      </c>
      <c r="AJ22" s="238">
        <v>0.11850000000000001</v>
      </c>
      <c r="AK22" s="238">
        <v>0.12000000000000001</v>
      </c>
      <c r="AL22" s="238">
        <v>0.1215</v>
      </c>
      <c r="AM22" s="238">
        <v>0.123</v>
      </c>
      <c r="AN22" s="238">
        <v>0.1245</v>
      </c>
      <c r="AO22" s="238">
        <v>0.126</v>
      </c>
      <c r="AP22" s="238">
        <v>0.129</v>
      </c>
      <c r="AQ22" s="238">
        <v>0.13</v>
      </c>
      <c r="AR22" s="238">
        <v>0.13200000000000001</v>
      </c>
      <c r="AS22" s="238">
        <v>0.13300000000000001</v>
      </c>
      <c r="AT22" s="238">
        <v>0.13100000000000001</v>
      </c>
      <c r="AU22" s="238">
        <v>0.13</v>
      </c>
      <c r="AV22" s="233">
        <v>0.13100000000000001</v>
      </c>
      <c r="AW22" s="233">
        <v>0.13100000000000001</v>
      </c>
      <c r="AX22" s="233">
        <v>0.13100000000000001</v>
      </c>
      <c r="AY22" s="233">
        <v>0.13100000000000001</v>
      </c>
      <c r="AZ22" s="233">
        <v>0.13100000000000001</v>
      </c>
      <c r="BA22" s="233">
        <v>0.13100000000000001</v>
      </c>
      <c r="BB22" s="233">
        <v>0.13100000000000001</v>
      </c>
      <c r="BC22" s="233">
        <v>0.13100000000000001</v>
      </c>
      <c r="BD22" s="233">
        <v>0.13100000000000001</v>
      </c>
      <c r="BE22" s="233">
        <v>0.13100000000000001</v>
      </c>
    </row>
    <row r="23" spans="1:57" ht="15.75" thickBot="1" x14ac:dyDescent="0.3">
      <c r="A23" s="234">
        <v>18</v>
      </c>
      <c r="B23" s="237">
        <v>5.7000000000000002E-2</v>
      </c>
      <c r="C23" s="237">
        <v>5.8500000000000003E-2</v>
      </c>
      <c r="D23" s="237">
        <v>5.9500000000000004E-2</v>
      </c>
      <c r="E23" s="237">
        <v>6.1000000000000006E-2</v>
      </c>
      <c r="F23" s="237">
        <v>6.4000000000000001E-2</v>
      </c>
      <c r="G23" s="237">
        <v>6.7500000000000004E-2</v>
      </c>
      <c r="H23" s="237">
        <v>7.0500000000000007E-2</v>
      </c>
      <c r="I23" s="237">
        <v>7.3999999999999996E-2</v>
      </c>
      <c r="J23" s="237">
        <v>7.5999999999999998E-2</v>
      </c>
      <c r="K23" s="237">
        <v>7.7499999999999999E-2</v>
      </c>
      <c r="L23" s="237">
        <v>7.9500000000000001E-2</v>
      </c>
      <c r="M23" s="237">
        <v>8.1000000000000003E-2</v>
      </c>
      <c r="N23" s="237">
        <v>8.3000000000000004E-2</v>
      </c>
      <c r="O23" s="237">
        <v>8.4500000000000006E-2</v>
      </c>
      <c r="P23" s="237">
        <v>8.6000000000000007E-2</v>
      </c>
      <c r="Q23" s="237">
        <v>8.7500000000000008E-2</v>
      </c>
      <c r="R23" s="237">
        <v>8.900000000000001E-2</v>
      </c>
      <c r="S23" s="237">
        <v>9.0499999999999997E-2</v>
      </c>
      <c r="T23" s="237">
        <v>9.1999999999999998E-2</v>
      </c>
      <c r="U23" s="237">
        <v>9.35E-2</v>
      </c>
      <c r="V23" s="237">
        <v>9.5000000000000001E-2</v>
      </c>
      <c r="W23" s="237">
        <v>9.6500000000000002E-2</v>
      </c>
      <c r="X23" s="237">
        <v>9.8000000000000004E-2</v>
      </c>
      <c r="Y23" s="237">
        <v>9.9000000000000005E-2</v>
      </c>
      <c r="Z23" s="237">
        <v>0.1</v>
      </c>
      <c r="AA23" s="237">
        <v>0.10150000000000001</v>
      </c>
      <c r="AB23" s="237">
        <v>0.10250000000000001</v>
      </c>
      <c r="AC23" s="237">
        <v>0.10349999999999999</v>
      </c>
      <c r="AD23" s="237">
        <v>0.10550000000000001</v>
      </c>
      <c r="AE23" s="237">
        <v>0.10800000000000001</v>
      </c>
      <c r="AF23" s="237">
        <v>0.11050000000000001</v>
      </c>
      <c r="AG23" s="237">
        <v>0.11300000000000002</v>
      </c>
      <c r="AH23" s="237">
        <v>0.11550000000000002</v>
      </c>
      <c r="AI23" s="237">
        <v>0.11850000000000001</v>
      </c>
      <c r="AJ23" s="238">
        <v>0.12000000000000001</v>
      </c>
      <c r="AK23" s="238">
        <v>0.1215</v>
      </c>
      <c r="AL23" s="238">
        <v>0.123</v>
      </c>
      <c r="AM23" s="238">
        <v>0.1245</v>
      </c>
      <c r="AN23" s="238">
        <v>0.126</v>
      </c>
      <c r="AO23" s="238">
        <v>0.1275</v>
      </c>
      <c r="AP23" s="238">
        <v>0.1305</v>
      </c>
      <c r="AQ23" s="238">
        <v>0.13250000000000001</v>
      </c>
      <c r="AR23" s="238">
        <v>0.13500000000000001</v>
      </c>
      <c r="AS23" s="238">
        <v>0.13300000000000001</v>
      </c>
      <c r="AT23" s="238">
        <v>0.13100000000000001</v>
      </c>
      <c r="AU23" s="238">
        <v>0.13</v>
      </c>
      <c r="AV23" s="233">
        <v>0.13300000000000001</v>
      </c>
      <c r="AW23" s="233">
        <v>0.13300000000000001</v>
      </c>
      <c r="AX23" s="233">
        <v>0.13300000000000001</v>
      </c>
      <c r="AY23" s="233">
        <v>0.13300000000000001</v>
      </c>
      <c r="AZ23" s="233">
        <v>0.13300000000000001</v>
      </c>
      <c r="BA23" s="233">
        <v>0.13300000000000001</v>
      </c>
      <c r="BB23" s="233">
        <v>0.13300000000000001</v>
      </c>
      <c r="BC23" s="233">
        <v>0.13300000000000001</v>
      </c>
      <c r="BD23" s="233">
        <v>0.13300000000000001</v>
      </c>
      <c r="BE23" s="233">
        <v>0.13300000000000001</v>
      </c>
    </row>
    <row r="24" spans="1:57" ht="15.75" thickBot="1" x14ac:dyDescent="0.3">
      <c r="A24" s="234">
        <v>19</v>
      </c>
      <c r="B24" s="237">
        <v>5.8500000000000003E-2</v>
      </c>
      <c r="C24" s="237">
        <v>5.9500000000000004E-2</v>
      </c>
      <c r="D24" s="237">
        <v>6.1000000000000006E-2</v>
      </c>
      <c r="E24" s="237">
        <v>6.4000000000000001E-2</v>
      </c>
      <c r="F24" s="237">
        <v>6.7500000000000004E-2</v>
      </c>
      <c r="G24" s="237">
        <v>7.0500000000000007E-2</v>
      </c>
      <c r="H24" s="237">
        <v>7.3999999999999996E-2</v>
      </c>
      <c r="I24" s="237">
        <v>7.7499999999999999E-2</v>
      </c>
      <c r="J24" s="237">
        <v>7.9500000000000001E-2</v>
      </c>
      <c r="K24" s="237">
        <v>8.1000000000000003E-2</v>
      </c>
      <c r="L24" s="237">
        <v>8.3000000000000004E-2</v>
      </c>
      <c r="M24" s="237">
        <v>8.4500000000000006E-2</v>
      </c>
      <c r="N24" s="237">
        <v>8.6500000000000007E-2</v>
      </c>
      <c r="O24" s="237">
        <v>8.8000000000000009E-2</v>
      </c>
      <c r="P24" s="237">
        <v>8.9499999999999996E-2</v>
      </c>
      <c r="Q24" s="237">
        <v>9.1499999999999998E-2</v>
      </c>
      <c r="R24" s="237">
        <v>9.2499999999999999E-2</v>
      </c>
      <c r="S24" s="237">
        <v>9.4E-2</v>
      </c>
      <c r="T24" s="237">
        <v>9.5500000000000002E-2</v>
      </c>
      <c r="U24" s="237">
        <v>9.7000000000000003E-2</v>
      </c>
      <c r="V24" s="237">
        <v>9.8500000000000004E-2</v>
      </c>
      <c r="W24" s="237">
        <v>0.1</v>
      </c>
      <c r="X24" s="237">
        <v>0.10150000000000001</v>
      </c>
      <c r="Y24" s="237">
        <v>0.10250000000000001</v>
      </c>
      <c r="Z24" s="237">
        <v>0.104</v>
      </c>
      <c r="AA24" s="237">
        <v>0.105</v>
      </c>
      <c r="AB24" s="237">
        <v>0.106</v>
      </c>
      <c r="AC24" s="237">
        <v>0.1065</v>
      </c>
      <c r="AD24" s="237">
        <v>0.109</v>
      </c>
      <c r="AE24" s="237">
        <v>0.1115</v>
      </c>
      <c r="AF24" s="237">
        <v>0.114</v>
      </c>
      <c r="AG24" s="237">
        <v>0.11650000000000001</v>
      </c>
      <c r="AH24" s="237">
        <v>0.11850000000000001</v>
      </c>
      <c r="AI24" s="237">
        <v>0.12000000000000001</v>
      </c>
      <c r="AJ24" s="237">
        <v>0.1215</v>
      </c>
      <c r="AK24" s="238">
        <v>0.123</v>
      </c>
      <c r="AL24" s="238">
        <v>0.1245</v>
      </c>
      <c r="AM24" s="238">
        <v>0.126</v>
      </c>
      <c r="AN24" s="238">
        <v>0.1285</v>
      </c>
      <c r="AO24" s="238">
        <v>0.13100000000000001</v>
      </c>
      <c r="AP24" s="238">
        <v>0.13400000000000001</v>
      </c>
      <c r="AQ24" s="238">
        <v>0.13900000000000001</v>
      </c>
      <c r="AR24" s="238">
        <v>0.13500000000000001</v>
      </c>
      <c r="AS24" s="238">
        <v>0.13300000000000001</v>
      </c>
      <c r="AT24" s="238">
        <v>0.13100000000000001</v>
      </c>
      <c r="AU24" s="238">
        <v>0.13</v>
      </c>
      <c r="AV24" s="233">
        <v>0.13700000000000001</v>
      </c>
      <c r="AW24" s="233">
        <v>0.13700000000000001</v>
      </c>
      <c r="AX24" s="233">
        <v>0.13700000000000001</v>
      </c>
      <c r="AY24" s="233">
        <v>0.13700000000000001</v>
      </c>
      <c r="AZ24" s="233">
        <v>0.13700000000000001</v>
      </c>
      <c r="BA24" s="233">
        <v>0.13700000000000001</v>
      </c>
      <c r="BB24" s="233">
        <v>0.13700000000000001</v>
      </c>
      <c r="BC24" s="233">
        <v>0.13700000000000001</v>
      </c>
      <c r="BD24" s="233">
        <v>0.13700000000000001</v>
      </c>
      <c r="BE24" s="233">
        <v>0.13700000000000001</v>
      </c>
    </row>
    <row r="25" spans="1:57" ht="15.75" thickBot="1" x14ac:dyDescent="0.3">
      <c r="A25" s="234">
        <v>20</v>
      </c>
      <c r="B25" s="237">
        <v>5.9500000000000004E-2</v>
      </c>
      <c r="C25" s="237">
        <v>6.1000000000000006E-2</v>
      </c>
      <c r="D25" s="237">
        <v>6.4000000000000001E-2</v>
      </c>
      <c r="E25" s="237">
        <v>6.7500000000000004E-2</v>
      </c>
      <c r="F25" s="237">
        <v>7.0500000000000007E-2</v>
      </c>
      <c r="G25" s="237">
        <v>7.3999999999999996E-2</v>
      </c>
      <c r="H25" s="237">
        <v>7.7499999999999999E-2</v>
      </c>
      <c r="I25" s="237">
        <v>7.9500000000000001E-2</v>
      </c>
      <c r="J25" s="237">
        <v>8.1000000000000003E-2</v>
      </c>
      <c r="K25" s="237">
        <v>8.3000000000000004E-2</v>
      </c>
      <c r="L25" s="237">
        <v>8.4500000000000006E-2</v>
      </c>
      <c r="M25" s="237">
        <v>8.6500000000000007E-2</v>
      </c>
      <c r="N25" s="237">
        <v>8.8000000000000009E-2</v>
      </c>
      <c r="O25" s="237">
        <v>8.9499999999999996E-2</v>
      </c>
      <c r="P25" s="237">
        <v>9.0999999999999998E-2</v>
      </c>
      <c r="Q25" s="237">
        <v>9.2499999999999999E-2</v>
      </c>
      <c r="R25" s="237">
        <v>9.4E-2</v>
      </c>
      <c r="S25" s="237">
        <v>9.5500000000000002E-2</v>
      </c>
      <c r="T25" s="237">
        <v>9.7000000000000003E-2</v>
      </c>
      <c r="U25" s="237">
        <v>9.8500000000000004E-2</v>
      </c>
      <c r="V25" s="237">
        <v>0.1</v>
      </c>
      <c r="W25" s="237">
        <v>0.10150000000000001</v>
      </c>
      <c r="X25" s="237">
        <v>0.10250000000000001</v>
      </c>
      <c r="Y25" s="237">
        <v>0.10350000000000001</v>
      </c>
      <c r="Z25" s="237">
        <v>0.10450000000000001</v>
      </c>
      <c r="AA25" s="237">
        <v>0.10550000000000001</v>
      </c>
      <c r="AB25" s="237">
        <v>0.1065</v>
      </c>
      <c r="AC25" s="237">
        <v>0.109</v>
      </c>
      <c r="AD25" s="237">
        <v>0.1115</v>
      </c>
      <c r="AE25" s="237">
        <v>0.114</v>
      </c>
      <c r="AF25" s="237">
        <v>0.11650000000000001</v>
      </c>
      <c r="AG25" s="237">
        <v>0.11850000000000001</v>
      </c>
      <c r="AH25" s="237">
        <v>0.12000000000000001</v>
      </c>
      <c r="AI25" s="237">
        <v>0.1215</v>
      </c>
      <c r="AJ25" s="237">
        <v>0.123</v>
      </c>
      <c r="AK25" s="237">
        <v>0.1245</v>
      </c>
      <c r="AL25" s="238">
        <v>0.1265</v>
      </c>
      <c r="AM25" s="238">
        <v>0.1285</v>
      </c>
      <c r="AN25" s="238">
        <v>0.13100000000000001</v>
      </c>
      <c r="AO25" s="238">
        <v>0.13400000000000001</v>
      </c>
      <c r="AP25" s="238">
        <v>0.13900000000000001</v>
      </c>
      <c r="AQ25" s="238">
        <v>0.13900000000000001</v>
      </c>
      <c r="AR25" s="238">
        <v>0.13500000000000001</v>
      </c>
      <c r="AS25" s="238">
        <v>0.13300000000000001</v>
      </c>
      <c r="AT25" s="238">
        <v>0.13100000000000001</v>
      </c>
      <c r="AU25" s="238">
        <v>0.13</v>
      </c>
      <c r="AV25" s="233">
        <v>0.13700000000000001</v>
      </c>
      <c r="AW25" s="233">
        <v>0.13700000000000001</v>
      </c>
      <c r="AX25" s="233">
        <v>0.13700000000000001</v>
      </c>
      <c r="AY25" s="233">
        <v>0.13700000000000001</v>
      </c>
      <c r="AZ25" s="233">
        <v>0.13700000000000001</v>
      </c>
      <c r="BA25" s="233">
        <v>0.13700000000000001</v>
      </c>
      <c r="BB25" s="233">
        <v>0.13700000000000001</v>
      </c>
      <c r="BC25" s="233">
        <v>0.13700000000000001</v>
      </c>
      <c r="BD25" s="233">
        <v>0.13700000000000001</v>
      </c>
      <c r="BE25" s="236">
        <v>0.13700000000000001</v>
      </c>
    </row>
    <row r="26" spans="1:57" ht="15.75" thickBot="1" x14ac:dyDescent="0.3">
      <c r="A26" s="234">
        <v>21</v>
      </c>
      <c r="B26" s="237">
        <v>6.1000000000000006E-2</v>
      </c>
      <c r="C26" s="237">
        <v>6.4000000000000001E-2</v>
      </c>
      <c r="D26" s="237">
        <v>6.7500000000000004E-2</v>
      </c>
      <c r="E26" s="237">
        <v>7.0500000000000007E-2</v>
      </c>
      <c r="F26" s="237">
        <v>7.3999999999999996E-2</v>
      </c>
      <c r="G26" s="237">
        <v>7.7499999999999999E-2</v>
      </c>
      <c r="H26" s="237">
        <v>7.9500000000000001E-2</v>
      </c>
      <c r="I26" s="237">
        <v>8.1000000000000003E-2</v>
      </c>
      <c r="J26" s="237">
        <v>8.3000000000000004E-2</v>
      </c>
      <c r="K26" s="237">
        <v>8.4500000000000006E-2</v>
      </c>
      <c r="L26" s="237">
        <v>8.6500000000000007E-2</v>
      </c>
      <c r="M26" s="237">
        <v>8.8000000000000009E-2</v>
      </c>
      <c r="N26" s="237">
        <v>8.9499999999999996E-2</v>
      </c>
      <c r="O26" s="237">
        <v>9.0999999999999998E-2</v>
      </c>
      <c r="P26" s="237">
        <v>9.2499999999999999E-2</v>
      </c>
      <c r="Q26" s="237">
        <v>9.4E-2</v>
      </c>
      <c r="R26" s="237">
        <v>9.5500000000000002E-2</v>
      </c>
      <c r="S26" s="237">
        <v>9.7000000000000003E-2</v>
      </c>
      <c r="T26" s="237">
        <v>9.8500000000000004E-2</v>
      </c>
      <c r="U26" s="237">
        <v>0.1</v>
      </c>
      <c r="V26" s="237">
        <v>0.10150000000000001</v>
      </c>
      <c r="W26" s="237">
        <v>0.10250000000000001</v>
      </c>
      <c r="X26" s="237">
        <v>0.10350000000000001</v>
      </c>
      <c r="Y26" s="237">
        <v>0.10450000000000001</v>
      </c>
      <c r="Z26" s="237">
        <v>0.10550000000000001</v>
      </c>
      <c r="AA26" s="237">
        <v>0.1065</v>
      </c>
      <c r="AB26" s="237">
        <v>0.109</v>
      </c>
      <c r="AC26" s="237">
        <v>0.1115</v>
      </c>
      <c r="AD26" s="237">
        <v>0.114</v>
      </c>
      <c r="AE26" s="237">
        <v>0.11650000000000001</v>
      </c>
      <c r="AF26" s="237">
        <v>0.11850000000000001</v>
      </c>
      <c r="AG26" s="237">
        <v>0.12000000000000001</v>
      </c>
      <c r="AH26" s="237">
        <v>0.1215</v>
      </c>
      <c r="AI26" s="237">
        <v>0.123</v>
      </c>
      <c r="AJ26" s="237">
        <v>0.1245</v>
      </c>
      <c r="AK26" s="237">
        <v>0.1265</v>
      </c>
      <c r="AL26" s="237">
        <v>0.1285</v>
      </c>
      <c r="AM26" s="238">
        <v>0.13100000000000001</v>
      </c>
      <c r="AN26" s="238">
        <v>0.13400000000000001</v>
      </c>
      <c r="AO26" s="238">
        <v>0.13900000000000001</v>
      </c>
      <c r="AP26" s="238">
        <v>0.13900000000000001</v>
      </c>
      <c r="AQ26" s="238">
        <v>0.13900000000000001</v>
      </c>
      <c r="AR26" s="238">
        <v>0.13500000000000001</v>
      </c>
      <c r="AS26" s="238">
        <v>0.13300000000000001</v>
      </c>
      <c r="AT26" s="238">
        <v>0.13100000000000001</v>
      </c>
      <c r="AU26" s="238">
        <v>0.13</v>
      </c>
      <c r="AV26" s="238">
        <v>0.13700000000000001</v>
      </c>
      <c r="AW26" s="238">
        <v>0.13700000000000001</v>
      </c>
      <c r="AX26" s="238">
        <v>0.13700000000000001</v>
      </c>
      <c r="AY26" s="238">
        <v>0.13700000000000001</v>
      </c>
      <c r="AZ26" s="238">
        <v>0.13700000000000001</v>
      </c>
      <c r="BA26" s="238">
        <v>0.13700000000000001</v>
      </c>
      <c r="BB26" s="238">
        <v>0.13700000000000001</v>
      </c>
      <c r="BC26" s="238">
        <v>0.13700000000000001</v>
      </c>
      <c r="BD26" s="237">
        <v>0.13700000000000001</v>
      </c>
      <c r="BE26" s="237">
        <v>0.13700000000000001</v>
      </c>
    </row>
    <row r="27" spans="1:57" ht="15.75" thickBot="1" x14ac:dyDescent="0.3">
      <c r="A27" s="234">
        <v>22</v>
      </c>
      <c r="B27" s="237">
        <v>6.4500000000000002E-2</v>
      </c>
      <c r="C27" s="237">
        <v>6.7500000000000004E-2</v>
      </c>
      <c r="D27" s="237">
        <v>7.0500000000000007E-2</v>
      </c>
      <c r="E27" s="237">
        <v>7.3999999999999996E-2</v>
      </c>
      <c r="F27" s="237">
        <v>7.7499999999999999E-2</v>
      </c>
      <c r="G27" s="237">
        <v>7.9500000000000001E-2</v>
      </c>
      <c r="H27" s="237">
        <v>8.1000000000000003E-2</v>
      </c>
      <c r="I27" s="237">
        <v>8.3000000000000004E-2</v>
      </c>
      <c r="J27" s="237">
        <v>8.4500000000000006E-2</v>
      </c>
      <c r="K27" s="237">
        <v>8.6500000000000007E-2</v>
      </c>
      <c r="L27" s="237">
        <v>8.8000000000000009E-2</v>
      </c>
      <c r="M27" s="237">
        <v>8.9499999999999996E-2</v>
      </c>
      <c r="N27" s="237">
        <v>9.0999999999999998E-2</v>
      </c>
      <c r="O27" s="237">
        <v>9.2499999999999999E-2</v>
      </c>
      <c r="P27" s="237">
        <v>9.4E-2</v>
      </c>
      <c r="Q27" s="237">
        <v>9.5500000000000002E-2</v>
      </c>
      <c r="R27" s="237">
        <v>9.7000000000000003E-2</v>
      </c>
      <c r="S27" s="237">
        <v>9.8500000000000004E-2</v>
      </c>
      <c r="T27" s="237">
        <v>0.1</v>
      </c>
      <c r="U27" s="237">
        <v>0.10150000000000001</v>
      </c>
      <c r="V27" s="237">
        <v>0.10250000000000001</v>
      </c>
      <c r="W27" s="237">
        <v>0.10350000000000001</v>
      </c>
      <c r="X27" s="237">
        <v>0.10450000000000001</v>
      </c>
      <c r="Y27" s="237">
        <v>0.10550000000000001</v>
      </c>
      <c r="Z27" s="237">
        <v>0.1065</v>
      </c>
      <c r="AA27" s="237">
        <v>0.109</v>
      </c>
      <c r="AB27" s="237">
        <v>0.1115</v>
      </c>
      <c r="AC27" s="237">
        <v>0.114</v>
      </c>
      <c r="AD27" s="237">
        <v>0.11650000000000001</v>
      </c>
      <c r="AE27" s="237">
        <v>0.11850000000000001</v>
      </c>
      <c r="AF27" s="237">
        <v>0.12000000000000001</v>
      </c>
      <c r="AG27" s="237">
        <v>0.1215</v>
      </c>
      <c r="AH27" s="237">
        <v>0.123</v>
      </c>
      <c r="AI27" s="237">
        <v>0.1245</v>
      </c>
      <c r="AJ27" s="237">
        <v>0.1265</v>
      </c>
      <c r="AK27" s="237">
        <v>0.1285</v>
      </c>
      <c r="AL27" s="237">
        <v>0.13100000000000001</v>
      </c>
      <c r="AM27" s="237">
        <v>0.13400000000000001</v>
      </c>
      <c r="AN27" s="238">
        <v>0.13900000000000001</v>
      </c>
      <c r="AO27" s="238">
        <v>0.13900000000000001</v>
      </c>
      <c r="AP27" s="238">
        <v>0.13900000000000001</v>
      </c>
      <c r="AQ27" s="238">
        <v>0.13900000000000001</v>
      </c>
      <c r="AR27" s="238">
        <v>0.13500000000000001</v>
      </c>
      <c r="AS27" s="238">
        <v>0.13300000000000001</v>
      </c>
      <c r="AT27" s="238">
        <v>0.13100000000000001</v>
      </c>
      <c r="AU27" s="238">
        <v>0.13</v>
      </c>
      <c r="AV27" s="238">
        <v>0.13700000000000001</v>
      </c>
      <c r="AW27" s="238">
        <v>0.13700000000000001</v>
      </c>
      <c r="AX27" s="238">
        <v>0.13700000000000001</v>
      </c>
      <c r="AY27" s="238">
        <v>0.13700000000000001</v>
      </c>
      <c r="AZ27" s="238">
        <v>0.13700000000000001</v>
      </c>
      <c r="BA27" s="238">
        <v>0.13700000000000001</v>
      </c>
      <c r="BB27" s="238">
        <v>0.13700000000000001</v>
      </c>
      <c r="BC27" s="237">
        <v>0.13700000000000001</v>
      </c>
      <c r="BD27" s="237">
        <v>0.13700000000000001</v>
      </c>
      <c r="BE27" s="237">
        <v>0.13700000000000001</v>
      </c>
    </row>
    <row r="28" spans="1:57" ht="15.75" thickBot="1" x14ac:dyDescent="0.3">
      <c r="A28" s="234">
        <v>23</v>
      </c>
      <c r="B28" s="237">
        <v>6.7500000000000004E-2</v>
      </c>
      <c r="C28" s="237">
        <v>7.0500000000000007E-2</v>
      </c>
      <c r="D28" s="237">
        <v>7.3999999999999996E-2</v>
      </c>
      <c r="E28" s="237">
        <v>7.7499999999999999E-2</v>
      </c>
      <c r="F28" s="237">
        <v>7.9500000000000001E-2</v>
      </c>
      <c r="G28" s="237">
        <v>8.1000000000000003E-2</v>
      </c>
      <c r="H28" s="237">
        <v>8.3000000000000004E-2</v>
      </c>
      <c r="I28" s="237">
        <v>8.4500000000000006E-2</v>
      </c>
      <c r="J28" s="237">
        <v>8.6500000000000007E-2</v>
      </c>
      <c r="K28" s="237">
        <v>8.8000000000000009E-2</v>
      </c>
      <c r="L28" s="237">
        <v>8.9499999999999996E-2</v>
      </c>
      <c r="M28" s="237">
        <v>9.0999999999999998E-2</v>
      </c>
      <c r="N28" s="237">
        <v>9.2499999999999999E-2</v>
      </c>
      <c r="O28" s="237">
        <v>9.4E-2</v>
      </c>
      <c r="P28" s="237">
        <v>9.5500000000000002E-2</v>
      </c>
      <c r="Q28" s="237">
        <v>9.7000000000000003E-2</v>
      </c>
      <c r="R28" s="237">
        <v>9.8500000000000004E-2</v>
      </c>
      <c r="S28" s="237">
        <v>0.1</v>
      </c>
      <c r="T28" s="237">
        <v>0.10150000000000001</v>
      </c>
      <c r="U28" s="237">
        <v>0.10250000000000001</v>
      </c>
      <c r="V28" s="237">
        <v>0.10350000000000001</v>
      </c>
      <c r="W28" s="237">
        <v>0.10450000000000001</v>
      </c>
      <c r="X28" s="237">
        <v>0.10550000000000001</v>
      </c>
      <c r="Y28" s="237">
        <v>0.1065</v>
      </c>
      <c r="Z28" s="237">
        <v>0.109</v>
      </c>
      <c r="AA28" s="237">
        <v>0.1115</v>
      </c>
      <c r="AB28" s="237">
        <v>0.114</v>
      </c>
      <c r="AC28" s="237">
        <v>0.11650000000000001</v>
      </c>
      <c r="AD28" s="237">
        <v>0.11850000000000001</v>
      </c>
      <c r="AE28" s="237">
        <v>0.12000000000000001</v>
      </c>
      <c r="AF28" s="237">
        <v>0.1215</v>
      </c>
      <c r="AG28" s="237">
        <v>0.123</v>
      </c>
      <c r="AH28" s="237">
        <v>0.1245</v>
      </c>
      <c r="AI28" s="237">
        <v>0.1265</v>
      </c>
      <c r="AJ28" s="237">
        <v>0.1285</v>
      </c>
      <c r="AK28" s="237">
        <v>0.13100000000000001</v>
      </c>
      <c r="AL28" s="237">
        <v>0.13400000000000001</v>
      </c>
      <c r="AM28" s="237">
        <v>0.13900000000000001</v>
      </c>
      <c r="AN28" s="238">
        <v>0.13900000000000001</v>
      </c>
      <c r="AO28" s="238">
        <v>0.13900000000000001</v>
      </c>
      <c r="AP28" s="238">
        <v>0.13900000000000001</v>
      </c>
      <c r="AQ28" s="238">
        <v>0.13900000000000001</v>
      </c>
      <c r="AR28" s="238">
        <v>0.13500000000000001</v>
      </c>
      <c r="AS28" s="238">
        <v>0.13300000000000001</v>
      </c>
      <c r="AT28" s="238">
        <v>0.13100000000000001</v>
      </c>
      <c r="AU28" s="238">
        <v>0.13</v>
      </c>
      <c r="AV28" s="238">
        <v>0.13700000000000001</v>
      </c>
      <c r="AW28" s="238">
        <v>0.13700000000000001</v>
      </c>
      <c r="AX28" s="238">
        <v>0.13700000000000001</v>
      </c>
      <c r="AY28" s="238">
        <v>0.13700000000000001</v>
      </c>
      <c r="AZ28" s="238">
        <v>0.13700000000000001</v>
      </c>
      <c r="BA28" s="238">
        <v>0.13700000000000001</v>
      </c>
      <c r="BB28" s="237">
        <v>0.13700000000000001</v>
      </c>
      <c r="BC28" s="237">
        <v>0.13700000000000001</v>
      </c>
      <c r="BD28" s="237">
        <v>0.13700000000000001</v>
      </c>
      <c r="BE28" s="237">
        <v>0.13700000000000001</v>
      </c>
    </row>
    <row r="29" spans="1:57" ht="15.75" thickBot="1" x14ac:dyDescent="0.3">
      <c r="A29" s="234">
        <v>24</v>
      </c>
      <c r="B29" s="237">
        <v>7.0500000000000007E-2</v>
      </c>
      <c r="C29" s="237">
        <v>7.3999999999999996E-2</v>
      </c>
      <c r="D29" s="237">
        <v>7.7499999999999999E-2</v>
      </c>
      <c r="E29" s="237">
        <v>7.9500000000000001E-2</v>
      </c>
      <c r="F29" s="237">
        <v>8.1000000000000003E-2</v>
      </c>
      <c r="G29" s="237">
        <v>8.3000000000000004E-2</v>
      </c>
      <c r="H29" s="237">
        <v>8.4500000000000006E-2</v>
      </c>
      <c r="I29" s="237">
        <v>8.6500000000000007E-2</v>
      </c>
      <c r="J29" s="237">
        <v>8.8000000000000009E-2</v>
      </c>
      <c r="K29" s="237">
        <v>8.9499999999999996E-2</v>
      </c>
      <c r="L29" s="237">
        <v>9.0999999999999998E-2</v>
      </c>
      <c r="M29" s="237">
        <v>9.2499999999999999E-2</v>
      </c>
      <c r="N29" s="237">
        <v>9.4E-2</v>
      </c>
      <c r="O29" s="237">
        <v>9.5500000000000002E-2</v>
      </c>
      <c r="P29" s="237">
        <v>9.7000000000000003E-2</v>
      </c>
      <c r="Q29" s="237">
        <v>9.8500000000000004E-2</v>
      </c>
      <c r="R29" s="237">
        <v>0.1</v>
      </c>
      <c r="S29" s="237">
        <v>0.10150000000000001</v>
      </c>
      <c r="T29" s="237">
        <v>0.10250000000000001</v>
      </c>
      <c r="U29" s="237">
        <v>0.10350000000000001</v>
      </c>
      <c r="V29" s="237">
        <v>0.10450000000000001</v>
      </c>
      <c r="W29" s="237">
        <v>0.10550000000000001</v>
      </c>
      <c r="X29" s="237">
        <v>0.1065</v>
      </c>
      <c r="Y29" s="237">
        <v>0.109</v>
      </c>
      <c r="Z29" s="237">
        <v>0.1115</v>
      </c>
      <c r="AA29" s="237">
        <v>0.114</v>
      </c>
      <c r="AB29" s="237">
        <v>0.11650000000000001</v>
      </c>
      <c r="AC29" s="237">
        <v>0.11850000000000001</v>
      </c>
      <c r="AD29" s="237">
        <v>0.12000000000000001</v>
      </c>
      <c r="AE29" s="237">
        <v>0.1215</v>
      </c>
      <c r="AF29" s="237">
        <v>0.123</v>
      </c>
      <c r="AG29" s="237">
        <v>0.1245</v>
      </c>
      <c r="AH29" s="237">
        <v>0.1265</v>
      </c>
      <c r="AI29" s="237">
        <v>0.1285</v>
      </c>
      <c r="AJ29" s="237">
        <v>0.13100000000000001</v>
      </c>
      <c r="AK29" s="237">
        <v>0.13400000000000001</v>
      </c>
      <c r="AL29" s="237">
        <v>0.13900000000000001</v>
      </c>
      <c r="AM29" s="237">
        <v>0.13900000000000001</v>
      </c>
      <c r="AN29" s="238">
        <v>0.13900000000000001</v>
      </c>
      <c r="AO29" s="238">
        <v>0.13900000000000001</v>
      </c>
      <c r="AP29" s="238">
        <v>0.13900000000000001</v>
      </c>
      <c r="AQ29" s="238">
        <v>0.13900000000000001</v>
      </c>
      <c r="AR29" s="238">
        <v>0.13500000000000001</v>
      </c>
      <c r="AS29" s="238">
        <v>0.13300000000000001</v>
      </c>
      <c r="AT29" s="238">
        <v>0.13100000000000001</v>
      </c>
      <c r="AU29" s="238">
        <v>0.13</v>
      </c>
      <c r="AV29" s="238">
        <v>0.13700000000000001</v>
      </c>
      <c r="AW29" s="238">
        <v>0.13700000000000001</v>
      </c>
      <c r="AX29" s="238">
        <v>0.13700000000000001</v>
      </c>
      <c r="AY29" s="238">
        <v>0.13700000000000001</v>
      </c>
      <c r="AZ29" s="238">
        <v>0.13700000000000001</v>
      </c>
      <c r="BA29" s="237">
        <v>0.13700000000000001</v>
      </c>
      <c r="BB29" s="237">
        <v>0.13700000000000001</v>
      </c>
      <c r="BC29" s="237">
        <v>0.13700000000000001</v>
      </c>
      <c r="BD29" s="237">
        <v>0.13700000000000001</v>
      </c>
      <c r="BE29" s="237">
        <v>0.13700000000000001</v>
      </c>
    </row>
    <row r="30" spans="1:57" ht="15.75" thickBot="1" x14ac:dyDescent="0.3">
      <c r="A30" s="234">
        <v>25</v>
      </c>
      <c r="B30" s="237">
        <v>7.3999999999999996E-2</v>
      </c>
      <c r="C30" s="237">
        <v>7.7499999999999999E-2</v>
      </c>
      <c r="D30" s="237">
        <v>7.9500000000000001E-2</v>
      </c>
      <c r="E30" s="237">
        <v>8.1000000000000003E-2</v>
      </c>
      <c r="F30" s="237">
        <v>8.3000000000000004E-2</v>
      </c>
      <c r="G30" s="237">
        <v>8.4500000000000006E-2</v>
      </c>
      <c r="H30" s="237">
        <v>8.6500000000000007E-2</v>
      </c>
      <c r="I30" s="237">
        <v>8.8000000000000009E-2</v>
      </c>
      <c r="J30" s="237">
        <v>8.9499999999999996E-2</v>
      </c>
      <c r="K30" s="237">
        <v>9.0999999999999998E-2</v>
      </c>
      <c r="L30" s="237">
        <v>9.2499999999999999E-2</v>
      </c>
      <c r="M30" s="237">
        <v>9.4E-2</v>
      </c>
      <c r="N30" s="237">
        <v>9.5500000000000002E-2</v>
      </c>
      <c r="O30" s="237">
        <v>9.7000000000000003E-2</v>
      </c>
      <c r="P30" s="237">
        <v>9.8500000000000004E-2</v>
      </c>
      <c r="Q30" s="237">
        <v>0.1</v>
      </c>
      <c r="R30" s="237">
        <v>0.10150000000000001</v>
      </c>
      <c r="S30" s="237">
        <v>0.10250000000000001</v>
      </c>
      <c r="T30" s="237">
        <v>0.10350000000000001</v>
      </c>
      <c r="U30" s="237">
        <v>0.10450000000000001</v>
      </c>
      <c r="V30" s="237">
        <v>0.10550000000000001</v>
      </c>
      <c r="W30" s="237">
        <v>0.1065</v>
      </c>
      <c r="X30" s="237">
        <v>0.109</v>
      </c>
      <c r="Y30" s="237">
        <v>0.1115</v>
      </c>
      <c r="Z30" s="237">
        <v>0.114</v>
      </c>
      <c r="AA30" s="237">
        <v>0.11650000000000001</v>
      </c>
      <c r="AB30" s="237">
        <v>0.11850000000000001</v>
      </c>
      <c r="AC30" s="237">
        <v>0.12000000000000001</v>
      </c>
      <c r="AD30" s="237">
        <v>0.1215</v>
      </c>
      <c r="AE30" s="237">
        <v>0.123</v>
      </c>
      <c r="AF30" s="237">
        <v>0.1245</v>
      </c>
      <c r="AG30" s="237">
        <v>0.1265</v>
      </c>
      <c r="AH30" s="237">
        <v>0.1285</v>
      </c>
      <c r="AI30" s="237">
        <v>0.13100000000000001</v>
      </c>
      <c r="AJ30" s="237">
        <v>0.13400000000000001</v>
      </c>
      <c r="AK30" s="237">
        <v>0.13900000000000001</v>
      </c>
      <c r="AL30" s="237">
        <v>0.13900000000000001</v>
      </c>
      <c r="AM30" s="237">
        <v>0.13900000000000001</v>
      </c>
      <c r="AN30" s="238">
        <v>0.13900000000000001</v>
      </c>
      <c r="AO30" s="238">
        <v>0.13900000000000001</v>
      </c>
      <c r="AP30" s="238">
        <v>0.13900000000000001</v>
      </c>
      <c r="AQ30" s="238">
        <v>0.13900000000000001</v>
      </c>
      <c r="AR30" s="238">
        <v>0.13500000000000001</v>
      </c>
      <c r="AS30" s="238">
        <v>0.13300000000000001</v>
      </c>
      <c r="AT30" s="238">
        <v>0.13100000000000001</v>
      </c>
      <c r="AU30" s="238">
        <v>0.13</v>
      </c>
      <c r="AV30" s="238">
        <v>0.13700000000000001</v>
      </c>
      <c r="AW30" s="238">
        <v>0.13700000000000001</v>
      </c>
      <c r="AX30" s="238">
        <v>0.13700000000000001</v>
      </c>
      <c r="AY30" s="238">
        <v>0.13700000000000001</v>
      </c>
      <c r="AZ30" s="237">
        <v>0.13700000000000001</v>
      </c>
      <c r="BA30" s="237">
        <v>0.13700000000000001</v>
      </c>
      <c r="BB30" s="237">
        <v>0.13700000000000001</v>
      </c>
      <c r="BC30" s="237">
        <v>0.13700000000000001</v>
      </c>
      <c r="BD30" s="237">
        <v>0.13700000000000001</v>
      </c>
      <c r="BE30" s="237">
        <v>0.13700000000000001</v>
      </c>
    </row>
    <row r="31" spans="1:57" ht="15.75" thickBot="1" x14ac:dyDescent="0.3">
      <c r="A31" s="234">
        <v>26</v>
      </c>
      <c r="B31" s="237">
        <v>7.7499999999999999E-2</v>
      </c>
      <c r="C31" s="237">
        <v>7.9500000000000001E-2</v>
      </c>
      <c r="D31" s="237">
        <v>8.1000000000000003E-2</v>
      </c>
      <c r="E31" s="237">
        <v>8.3000000000000004E-2</v>
      </c>
      <c r="F31" s="237">
        <v>8.4500000000000006E-2</v>
      </c>
      <c r="G31" s="237">
        <v>8.6500000000000007E-2</v>
      </c>
      <c r="H31" s="237">
        <v>8.8000000000000009E-2</v>
      </c>
      <c r="I31" s="237">
        <v>8.9499999999999996E-2</v>
      </c>
      <c r="J31" s="237">
        <v>9.0999999999999998E-2</v>
      </c>
      <c r="K31" s="237">
        <v>9.2499999999999999E-2</v>
      </c>
      <c r="L31" s="237">
        <v>9.4E-2</v>
      </c>
      <c r="M31" s="237">
        <v>9.5500000000000002E-2</v>
      </c>
      <c r="N31" s="237">
        <v>9.7000000000000003E-2</v>
      </c>
      <c r="O31" s="237">
        <v>9.8500000000000004E-2</v>
      </c>
      <c r="P31" s="237">
        <v>0.1</v>
      </c>
      <c r="Q31" s="237">
        <v>0.10150000000000001</v>
      </c>
      <c r="R31" s="237">
        <v>0.10250000000000001</v>
      </c>
      <c r="S31" s="237">
        <v>0.10350000000000001</v>
      </c>
      <c r="T31" s="237">
        <v>0.10450000000000001</v>
      </c>
      <c r="U31" s="237">
        <v>0.10550000000000001</v>
      </c>
      <c r="V31" s="237">
        <v>0.1065</v>
      </c>
      <c r="W31" s="237">
        <v>0.109</v>
      </c>
      <c r="X31" s="237">
        <v>0.1115</v>
      </c>
      <c r="Y31" s="237">
        <v>0.114</v>
      </c>
      <c r="Z31" s="237">
        <v>0.11650000000000001</v>
      </c>
      <c r="AA31" s="237">
        <v>0.11850000000000001</v>
      </c>
      <c r="AB31" s="237">
        <v>0.12000000000000001</v>
      </c>
      <c r="AC31" s="237">
        <v>0.1215</v>
      </c>
      <c r="AD31" s="237">
        <v>0.123</v>
      </c>
      <c r="AE31" s="237">
        <v>0.1245</v>
      </c>
      <c r="AF31" s="237">
        <v>0.1265</v>
      </c>
      <c r="AG31" s="237">
        <v>0.1285</v>
      </c>
      <c r="AH31" s="237">
        <v>0.13100000000000001</v>
      </c>
      <c r="AI31" s="237">
        <v>0.13400000000000001</v>
      </c>
      <c r="AJ31" s="237">
        <v>0.13900000000000001</v>
      </c>
      <c r="AK31" s="237">
        <v>0.13900000000000001</v>
      </c>
      <c r="AL31" s="237">
        <v>0.13900000000000001</v>
      </c>
      <c r="AM31" s="237">
        <v>0.13900000000000001</v>
      </c>
      <c r="AN31" s="238">
        <v>0.13900000000000001</v>
      </c>
      <c r="AO31" s="238">
        <v>0.13900000000000001</v>
      </c>
      <c r="AP31" s="238">
        <v>0.13900000000000001</v>
      </c>
      <c r="AQ31" s="238">
        <v>0.13900000000000001</v>
      </c>
      <c r="AR31" s="238">
        <v>0.13500000000000001</v>
      </c>
      <c r="AS31" s="238">
        <v>0.13300000000000001</v>
      </c>
      <c r="AT31" s="238">
        <v>0.13100000000000001</v>
      </c>
      <c r="AU31" s="238">
        <v>0.13</v>
      </c>
      <c r="AV31" s="238">
        <v>0.13700000000000001</v>
      </c>
      <c r="AW31" s="238">
        <v>0.13700000000000001</v>
      </c>
      <c r="AX31" s="238">
        <v>0.13700000000000001</v>
      </c>
      <c r="AY31" s="237">
        <v>0.13700000000000001</v>
      </c>
      <c r="AZ31" s="237">
        <v>0.13700000000000001</v>
      </c>
      <c r="BA31" s="237">
        <v>0.13700000000000001</v>
      </c>
      <c r="BB31" s="237">
        <v>0.13700000000000001</v>
      </c>
      <c r="BC31" s="237">
        <v>0.13700000000000001</v>
      </c>
      <c r="BD31" s="237">
        <v>0.13700000000000001</v>
      </c>
      <c r="BE31" s="237">
        <v>0.13700000000000001</v>
      </c>
    </row>
    <row r="32" spans="1:57" ht="15.75" thickBot="1" x14ac:dyDescent="0.3">
      <c r="A32" s="234">
        <v>27</v>
      </c>
      <c r="B32" s="237">
        <v>7.9500000000000001E-2</v>
      </c>
      <c r="C32" s="237">
        <v>8.1000000000000003E-2</v>
      </c>
      <c r="D32" s="237">
        <v>8.3000000000000004E-2</v>
      </c>
      <c r="E32" s="237">
        <v>8.4500000000000006E-2</v>
      </c>
      <c r="F32" s="237">
        <v>8.6500000000000007E-2</v>
      </c>
      <c r="G32" s="237">
        <v>8.8000000000000009E-2</v>
      </c>
      <c r="H32" s="237">
        <v>8.9499999999999996E-2</v>
      </c>
      <c r="I32" s="237">
        <v>9.0999999999999998E-2</v>
      </c>
      <c r="J32" s="237">
        <v>9.2499999999999999E-2</v>
      </c>
      <c r="K32" s="237">
        <v>9.4E-2</v>
      </c>
      <c r="L32" s="237">
        <v>9.5500000000000002E-2</v>
      </c>
      <c r="M32" s="237">
        <v>9.7000000000000003E-2</v>
      </c>
      <c r="N32" s="237">
        <v>9.8500000000000004E-2</v>
      </c>
      <c r="O32" s="237">
        <v>0.1</v>
      </c>
      <c r="P32" s="237">
        <v>0.10150000000000001</v>
      </c>
      <c r="Q32" s="237">
        <v>0.10250000000000001</v>
      </c>
      <c r="R32" s="237">
        <v>0.10350000000000001</v>
      </c>
      <c r="S32" s="237">
        <v>0.10450000000000001</v>
      </c>
      <c r="T32" s="237">
        <v>0.10550000000000001</v>
      </c>
      <c r="U32" s="237">
        <v>0.1065</v>
      </c>
      <c r="V32" s="237">
        <v>0.109</v>
      </c>
      <c r="W32" s="237">
        <v>0.1115</v>
      </c>
      <c r="X32" s="237">
        <v>0.114</v>
      </c>
      <c r="Y32" s="237">
        <v>0.11650000000000001</v>
      </c>
      <c r="Z32" s="237">
        <v>0.11850000000000001</v>
      </c>
      <c r="AA32" s="237">
        <v>0.12000000000000001</v>
      </c>
      <c r="AB32" s="237">
        <v>0.1215</v>
      </c>
      <c r="AC32" s="237">
        <v>0.123</v>
      </c>
      <c r="AD32" s="237">
        <v>0.1245</v>
      </c>
      <c r="AE32" s="237">
        <v>0.1265</v>
      </c>
      <c r="AF32" s="237">
        <v>0.1285</v>
      </c>
      <c r="AG32" s="237">
        <v>0.13100000000000001</v>
      </c>
      <c r="AH32" s="237">
        <v>0.13400000000000001</v>
      </c>
      <c r="AI32" s="237">
        <v>0.13900000000000001</v>
      </c>
      <c r="AJ32" s="237">
        <v>0.13900000000000001</v>
      </c>
      <c r="AK32" s="237">
        <v>0.13900000000000001</v>
      </c>
      <c r="AL32" s="237">
        <v>0.13900000000000001</v>
      </c>
      <c r="AM32" s="237">
        <v>0.13900000000000001</v>
      </c>
      <c r="AN32" s="238">
        <v>0.13900000000000001</v>
      </c>
      <c r="AO32" s="238">
        <v>0.13900000000000001</v>
      </c>
      <c r="AP32" s="238">
        <v>0.13900000000000001</v>
      </c>
      <c r="AQ32" s="238">
        <v>0.13900000000000001</v>
      </c>
      <c r="AR32" s="238">
        <v>0.13500000000000001</v>
      </c>
      <c r="AS32" s="238">
        <v>0.13300000000000001</v>
      </c>
      <c r="AT32" s="238">
        <v>0.13100000000000001</v>
      </c>
      <c r="AU32" s="238">
        <v>0.13</v>
      </c>
      <c r="AV32" s="238">
        <v>0.13700000000000001</v>
      </c>
      <c r="AW32" s="238">
        <v>0.13700000000000001</v>
      </c>
      <c r="AX32" s="237">
        <v>0.13700000000000001</v>
      </c>
      <c r="AY32" s="237">
        <v>0.13700000000000001</v>
      </c>
      <c r="AZ32" s="237">
        <v>0.13700000000000001</v>
      </c>
      <c r="BA32" s="237">
        <v>0.13700000000000001</v>
      </c>
      <c r="BB32" s="237">
        <v>0.13700000000000001</v>
      </c>
      <c r="BC32" s="237">
        <v>0.13700000000000001</v>
      </c>
      <c r="BD32" s="237">
        <v>0.13700000000000001</v>
      </c>
      <c r="BE32" s="237">
        <v>0.13700000000000001</v>
      </c>
    </row>
    <row r="33" spans="1:57" ht="15.75" thickBot="1" x14ac:dyDescent="0.3">
      <c r="A33" s="234">
        <v>28</v>
      </c>
      <c r="B33" s="237">
        <v>8.1000000000000003E-2</v>
      </c>
      <c r="C33" s="237">
        <v>8.3000000000000004E-2</v>
      </c>
      <c r="D33" s="237">
        <v>8.4500000000000006E-2</v>
      </c>
      <c r="E33" s="237">
        <v>8.6500000000000007E-2</v>
      </c>
      <c r="F33" s="237">
        <v>8.8000000000000009E-2</v>
      </c>
      <c r="G33" s="237">
        <v>8.9499999999999996E-2</v>
      </c>
      <c r="H33" s="237">
        <v>9.0999999999999998E-2</v>
      </c>
      <c r="I33" s="237">
        <v>9.2499999999999999E-2</v>
      </c>
      <c r="J33" s="237">
        <v>9.4E-2</v>
      </c>
      <c r="K33" s="237">
        <v>9.5500000000000002E-2</v>
      </c>
      <c r="L33" s="237">
        <v>9.7000000000000003E-2</v>
      </c>
      <c r="M33" s="237">
        <v>9.8500000000000004E-2</v>
      </c>
      <c r="N33" s="237">
        <v>0.1</v>
      </c>
      <c r="O33" s="237">
        <v>0.10150000000000001</v>
      </c>
      <c r="P33" s="237">
        <v>0.10250000000000001</v>
      </c>
      <c r="Q33" s="237">
        <v>0.10350000000000001</v>
      </c>
      <c r="R33" s="237">
        <v>0.10450000000000001</v>
      </c>
      <c r="S33" s="237">
        <v>0.10550000000000001</v>
      </c>
      <c r="T33" s="237">
        <v>0.1065</v>
      </c>
      <c r="U33" s="237">
        <v>0.109</v>
      </c>
      <c r="V33" s="237">
        <v>0.1115</v>
      </c>
      <c r="W33" s="237">
        <v>0.114</v>
      </c>
      <c r="X33" s="237">
        <v>0.11650000000000001</v>
      </c>
      <c r="Y33" s="237">
        <v>0.11850000000000001</v>
      </c>
      <c r="Z33" s="237">
        <v>0.12000000000000001</v>
      </c>
      <c r="AA33" s="237">
        <v>0.1215</v>
      </c>
      <c r="AB33" s="237">
        <v>0.123</v>
      </c>
      <c r="AC33" s="237">
        <v>0.1245</v>
      </c>
      <c r="AD33" s="237">
        <v>0.1265</v>
      </c>
      <c r="AE33" s="237">
        <v>0.1285</v>
      </c>
      <c r="AF33" s="237">
        <v>0.13100000000000001</v>
      </c>
      <c r="AG33" s="237">
        <v>0.13400000000000001</v>
      </c>
      <c r="AH33" s="237">
        <v>0.13900000000000001</v>
      </c>
      <c r="AI33" s="237">
        <v>0.13900000000000001</v>
      </c>
      <c r="AJ33" s="237">
        <v>0.13900000000000001</v>
      </c>
      <c r="AK33" s="237">
        <v>0.13900000000000001</v>
      </c>
      <c r="AL33" s="237">
        <v>0.13900000000000001</v>
      </c>
      <c r="AM33" s="237">
        <v>0.13900000000000001</v>
      </c>
      <c r="AN33" s="238">
        <v>0.13900000000000001</v>
      </c>
      <c r="AO33" s="238">
        <v>0.13900000000000001</v>
      </c>
      <c r="AP33" s="238">
        <v>0.13900000000000001</v>
      </c>
      <c r="AQ33" s="238">
        <v>0.13900000000000001</v>
      </c>
      <c r="AR33" s="238">
        <v>0.13500000000000001</v>
      </c>
      <c r="AS33" s="238">
        <v>0.13300000000000001</v>
      </c>
      <c r="AT33" s="238">
        <v>0.13100000000000001</v>
      </c>
      <c r="AU33" s="238">
        <v>0.13</v>
      </c>
      <c r="AV33" s="238">
        <v>0.13700000000000001</v>
      </c>
      <c r="AW33" s="237">
        <v>0.13700000000000001</v>
      </c>
      <c r="AX33" s="237">
        <v>0.13700000000000001</v>
      </c>
      <c r="AY33" s="237">
        <v>0.13700000000000001</v>
      </c>
      <c r="AZ33" s="237">
        <v>0.13700000000000001</v>
      </c>
      <c r="BA33" s="237">
        <v>0.13700000000000001</v>
      </c>
      <c r="BB33" s="237">
        <v>0.13700000000000001</v>
      </c>
      <c r="BC33" s="237">
        <v>0.13700000000000001</v>
      </c>
      <c r="BD33" s="237">
        <v>0.13700000000000001</v>
      </c>
      <c r="BE33" s="237">
        <v>0.13700000000000001</v>
      </c>
    </row>
    <row r="34" spans="1:57" ht="15.75" thickBot="1" x14ac:dyDescent="0.3">
      <c r="A34" s="234">
        <v>29</v>
      </c>
      <c r="B34" s="237">
        <v>8.3000000000000004E-2</v>
      </c>
      <c r="C34" s="237">
        <v>8.4500000000000006E-2</v>
      </c>
      <c r="D34" s="237">
        <v>8.6500000000000007E-2</v>
      </c>
      <c r="E34" s="237">
        <v>8.8000000000000009E-2</v>
      </c>
      <c r="F34" s="237">
        <v>8.9499999999999996E-2</v>
      </c>
      <c r="G34" s="237">
        <v>9.0999999999999998E-2</v>
      </c>
      <c r="H34" s="237">
        <v>9.2499999999999999E-2</v>
      </c>
      <c r="I34" s="237">
        <v>9.4E-2</v>
      </c>
      <c r="J34" s="237">
        <v>9.5500000000000002E-2</v>
      </c>
      <c r="K34" s="237">
        <v>9.7000000000000003E-2</v>
      </c>
      <c r="L34" s="237">
        <v>9.8500000000000004E-2</v>
      </c>
      <c r="M34" s="237">
        <v>0.1</v>
      </c>
      <c r="N34" s="237">
        <v>0.10150000000000001</v>
      </c>
      <c r="O34" s="237">
        <v>0.10250000000000001</v>
      </c>
      <c r="P34" s="237">
        <v>0.10350000000000001</v>
      </c>
      <c r="Q34" s="237">
        <v>0.10450000000000001</v>
      </c>
      <c r="R34" s="237">
        <v>0.10550000000000001</v>
      </c>
      <c r="S34" s="237">
        <v>0.1065</v>
      </c>
      <c r="T34" s="237">
        <v>0.109</v>
      </c>
      <c r="U34" s="237">
        <v>0.1115</v>
      </c>
      <c r="V34" s="237">
        <v>0.114</v>
      </c>
      <c r="W34" s="237">
        <v>0.11650000000000001</v>
      </c>
      <c r="X34" s="237">
        <v>0.11850000000000001</v>
      </c>
      <c r="Y34" s="237">
        <v>0.12000000000000001</v>
      </c>
      <c r="Z34" s="237">
        <v>0.1215</v>
      </c>
      <c r="AA34" s="237">
        <v>0.123</v>
      </c>
      <c r="AB34" s="237">
        <v>0.1245</v>
      </c>
      <c r="AC34" s="237">
        <v>0.1265</v>
      </c>
      <c r="AD34" s="237">
        <v>0.1285</v>
      </c>
      <c r="AE34" s="237">
        <v>0.13100000000000001</v>
      </c>
      <c r="AF34" s="237">
        <v>0.13400000000000001</v>
      </c>
      <c r="AG34" s="237">
        <v>0.13900000000000001</v>
      </c>
      <c r="AH34" s="237">
        <v>0.13900000000000001</v>
      </c>
      <c r="AI34" s="237">
        <v>0.13900000000000001</v>
      </c>
      <c r="AJ34" s="237">
        <v>0.13900000000000001</v>
      </c>
      <c r="AK34" s="237">
        <v>0.13900000000000001</v>
      </c>
      <c r="AL34" s="237">
        <v>0.13900000000000001</v>
      </c>
      <c r="AM34" s="237">
        <v>0.13900000000000001</v>
      </c>
      <c r="AN34" s="238">
        <v>0.13900000000000001</v>
      </c>
      <c r="AO34" s="238">
        <v>0.13900000000000001</v>
      </c>
      <c r="AP34" s="238">
        <v>0.13900000000000001</v>
      </c>
      <c r="AQ34" s="238">
        <v>0.13900000000000001</v>
      </c>
      <c r="AR34" s="238">
        <v>0.13500000000000001</v>
      </c>
      <c r="AS34" s="238">
        <v>0.13300000000000001</v>
      </c>
      <c r="AT34" s="238">
        <v>0.13100000000000001</v>
      </c>
      <c r="AU34" s="238">
        <v>0.13</v>
      </c>
      <c r="AV34" s="237">
        <v>0.13700000000000001</v>
      </c>
      <c r="AW34" s="237">
        <v>0.13700000000000001</v>
      </c>
      <c r="AX34" s="237">
        <v>0.13700000000000001</v>
      </c>
      <c r="AY34" s="237">
        <v>0.13700000000000001</v>
      </c>
      <c r="AZ34" s="237">
        <v>0.13700000000000001</v>
      </c>
      <c r="BA34" s="237">
        <v>0.13700000000000001</v>
      </c>
      <c r="BB34" s="237">
        <v>0.13700000000000001</v>
      </c>
      <c r="BC34" s="237">
        <v>0.13700000000000001</v>
      </c>
      <c r="BD34" s="237">
        <v>0.13700000000000001</v>
      </c>
      <c r="BE34" s="237">
        <v>0.13700000000000001</v>
      </c>
    </row>
    <row r="35" spans="1:57" ht="15.75" thickBot="1" x14ac:dyDescent="0.3">
      <c r="A35" s="234">
        <v>30</v>
      </c>
      <c r="B35" s="237">
        <v>8.4500000000000006E-2</v>
      </c>
      <c r="C35" s="237">
        <v>8.6500000000000007E-2</v>
      </c>
      <c r="D35" s="237">
        <v>8.8000000000000009E-2</v>
      </c>
      <c r="E35" s="237">
        <v>8.9499999999999996E-2</v>
      </c>
      <c r="F35" s="237">
        <v>9.0999999999999998E-2</v>
      </c>
      <c r="G35" s="237">
        <v>9.2499999999999999E-2</v>
      </c>
      <c r="H35" s="237">
        <v>9.4E-2</v>
      </c>
      <c r="I35" s="237">
        <v>9.5500000000000002E-2</v>
      </c>
      <c r="J35" s="237">
        <v>9.7000000000000003E-2</v>
      </c>
      <c r="K35" s="237">
        <v>9.8500000000000004E-2</v>
      </c>
      <c r="L35" s="237">
        <v>0.1</v>
      </c>
      <c r="M35" s="237">
        <v>0.10150000000000001</v>
      </c>
      <c r="N35" s="237">
        <v>0.10250000000000001</v>
      </c>
      <c r="O35" s="237">
        <v>0.10350000000000001</v>
      </c>
      <c r="P35" s="237">
        <v>0.10450000000000001</v>
      </c>
      <c r="Q35" s="237">
        <v>0.10550000000000001</v>
      </c>
      <c r="R35" s="237">
        <v>0.1065</v>
      </c>
      <c r="S35" s="237">
        <v>0.109</v>
      </c>
      <c r="T35" s="237">
        <v>0.1115</v>
      </c>
      <c r="U35" s="237">
        <v>0.114</v>
      </c>
      <c r="V35" s="237">
        <v>0.11650000000000001</v>
      </c>
      <c r="W35" s="237">
        <v>0.11850000000000001</v>
      </c>
      <c r="X35" s="237">
        <v>0.12000000000000001</v>
      </c>
      <c r="Y35" s="237">
        <v>0.1215</v>
      </c>
      <c r="Z35" s="237">
        <v>0.123</v>
      </c>
      <c r="AA35" s="237">
        <v>0.1245</v>
      </c>
      <c r="AB35" s="237">
        <v>0.1265</v>
      </c>
      <c r="AC35" s="237">
        <v>0.1285</v>
      </c>
      <c r="AD35" s="237">
        <v>0.13100000000000001</v>
      </c>
      <c r="AE35" s="237">
        <v>0.13400000000000001</v>
      </c>
      <c r="AF35" s="237">
        <v>0.13900000000000001</v>
      </c>
      <c r="AG35" s="237">
        <v>0.13900000000000001</v>
      </c>
      <c r="AH35" s="237">
        <v>0.13900000000000001</v>
      </c>
      <c r="AI35" s="237">
        <v>0.13900000000000001</v>
      </c>
      <c r="AJ35" s="237">
        <v>0.13900000000000001</v>
      </c>
      <c r="AK35" s="237">
        <v>0.13900000000000001</v>
      </c>
      <c r="AL35" s="237">
        <v>0.13900000000000001</v>
      </c>
      <c r="AM35" s="237">
        <v>0.13900000000000001</v>
      </c>
      <c r="AN35" s="238">
        <v>0.13900000000000001</v>
      </c>
      <c r="AO35" s="238">
        <v>0.13900000000000001</v>
      </c>
      <c r="AP35" s="238">
        <v>0.13900000000000001</v>
      </c>
      <c r="AQ35" s="238">
        <v>0.13900000000000001</v>
      </c>
      <c r="AR35" s="238">
        <v>0.13500000000000001</v>
      </c>
      <c r="AS35" s="238">
        <v>0.13300000000000001</v>
      </c>
      <c r="AT35" s="238">
        <v>0.13100000000000001</v>
      </c>
      <c r="AU35" s="238">
        <v>0.13</v>
      </c>
      <c r="AV35" s="237">
        <v>0.13700000000000001</v>
      </c>
      <c r="AW35" s="237">
        <v>0.13700000000000001</v>
      </c>
      <c r="AX35" s="237">
        <v>0.13700000000000001</v>
      </c>
      <c r="AY35" s="237">
        <v>0.13700000000000001</v>
      </c>
      <c r="AZ35" s="237">
        <v>0.13700000000000001</v>
      </c>
      <c r="BA35" s="237">
        <v>0.13700000000000001</v>
      </c>
      <c r="BB35" s="237">
        <v>0.13700000000000001</v>
      </c>
      <c r="BC35" s="237">
        <v>0.13700000000000001</v>
      </c>
      <c r="BD35" s="237">
        <v>0.13700000000000001</v>
      </c>
      <c r="BE35" s="237">
        <v>0.13700000000000001</v>
      </c>
    </row>
    <row r="36" spans="1:57" ht="15.75" thickBot="1" x14ac:dyDescent="0.3">
      <c r="A36" s="234">
        <v>31</v>
      </c>
      <c r="B36" s="237">
        <v>8.6500000000000007E-2</v>
      </c>
      <c r="C36" s="237">
        <v>8.8000000000000009E-2</v>
      </c>
      <c r="D36" s="237">
        <v>8.9499999999999996E-2</v>
      </c>
      <c r="E36" s="237">
        <v>9.0999999999999998E-2</v>
      </c>
      <c r="F36" s="237">
        <v>9.2499999999999999E-2</v>
      </c>
      <c r="G36" s="237">
        <v>9.4E-2</v>
      </c>
      <c r="H36" s="237">
        <v>9.5500000000000002E-2</v>
      </c>
      <c r="I36" s="237">
        <v>9.7000000000000003E-2</v>
      </c>
      <c r="J36" s="237">
        <v>9.8500000000000004E-2</v>
      </c>
      <c r="K36" s="237">
        <v>0.1</v>
      </c>
      <c r="L36" s="237">
        <v>0.10150000000000001</v>
      </c>
      <c r="M36" s="237">
        <v>0.10250000000000001</v>
      </c>
      <c r="N36" s="237">
        <v>0.10350000000000001</v>
      </c>
      <c r="O36" s="237">
        <v>0.10450000000000001</v>
      </c>
      <c r="P36" s="237">
        <v>0.10550000000000001</v>
      </c>
      <c r="Q36" s="237">
        <v>0.1065</v>
      </c>
      <c r="R36" s="237">
        <v>0.109</v>
      </c>
      <c r="S36" s="237">
        <v>0.1115</v>
      </c>
      <c r="T36" s="237">
        <v>0.114</v>
      </c>
      <c r="U36" s="237">
        <v>0.11650000000000001</v>
      </c>
      <c r="V36" s="237">
        <v>0.11850000000000001</v>
      </c>
      <c r="W36" s="237">
        <v>0.12000000000000001</v>
      </c>
      <c r="X36" s="237">
        <v>0.1215</v>
      </c>
      <c r="Y36" s="237">
        <v>0.123</v>
      </c>
      <c r="Z36" s="237">
        <v>0.1245</v>
      </c>
      <c r="AA36" s="237">
        <v>0.1265</v>
      </c>
      <c r="AB36" s="237">
        <v>0.1285</v>
      </c>
      <c r="AC36" s="237">
        <v>0.13100000000000001</v>
      </c>
      <c r="AD36" s="237">
        <v>0.13400000000000001</v>
      </c>
      <c r="AE36" s="237">
        <v>0.13900000000000001</v>
      </c>
      <c r="AF36" s="237">
        <v>0.13900000000000001</v>
      </c>
      <c r="AG36" s="237">
        <v>0.13900000000000001</v>
      </c>
      <c r="AH36" s="237">
        <v>0.13900000000000001</v>
      </c>
      <c r="AI36" s="237">
        <v>0.13900000000000001</v>
      </c>
      <c r="AJ36" s="237">
        <v>0.13900000000000001</v>
      </c>
      <c r="AK36" s="237">
        <v>0.13900000000000001</v>
      </c>
      <c r="AL36" s="237">
        <v>0.13900000000000001</v>
      </c>
      <c r="AM36" s="237">
        <v>0.13900000000000001</v>
      </c>
      <c r="AN36" s="238">
        <v>0.13900000000000001</v>
      </c>
      <c r="AO36" s="238">
        <v>0.13900000000000001</v>
      </c>
      <c r="AP36" s="238">
        <v>0.13900000000000001</v>
      </c>
      <c r="AQ36" s="238">
        <v>0.13900000000000001</v>
      </c>
      <c r="AR36" s="238">
        <v>0.13500000000000001</v>
      </c>
      <c r="AS36" s="238">
        <v>0.13300000000000001</v>
      </c>
      <c r="AT36" s="238">
        <v>0.13100000000000001</v>
      </c>
      <c r="AU36" s="238">
        <v>0.13</v>
      </c>
      <c r="AV36" s="237">
        <v>0.13700000000000001</v>
      </c>
      <c r="AW36" s="237">
        <v>0.13700000000000001</v>
      </c>
      <c r="AX36" s="237">
        <v>0.13700000000000001</v>
      </c>
      <c r="AY36" s="237">
        <v>0.13700000000000001</v>
      </c>
      <c r="AZ36" s="237">
        <v>0.13700000000000001</v>
      </c>
      <c r="BA36" s="237">
        <v>0.13700000000000001</v>
      </c>
      <c r="BB36" s="237">
        <v>0.13700000000000001</v>
      </c>
      <c r="BC36" s="237">
        <v>0.13700000000000001</v>
      </c>
      <c r="BD36" s="237">
        <v>0.13700000000000001</v>
      </c>
      <c r="BE36" s="237">
        <v>0.13700000000000001</v>
      </c>
    </row>
    <row r="37" spans="1:57" ht="15.75" thickBot="1" x14ac:dyDescent="0.3">
      <c r="A37" s="234">
        <v>32</v>
      </c>
      <c r="B37" s="237">
        <v>8.8000000000000009E-2</v>
      </c>
      <c r="C37" s="237">
        <v>8.9499999999999996E-2</v>
      </c>
      <c r="D37" s="237">
        <v>9.0999999999999998E-2</v>
      </c>
      <c r="E37" s="237">
        <v>9.2499999999999999E-2</v>
      </c>
      <c r="F37" s="237">
        <v>9.4E-2</v>
      </c>
      <c r="G37" s="237">
        <v>9.5500000000000002E-2</v>
      </c>
      <c r="H37" s="237">
        <v>9.7000000000000003E-2</v>
      </c>
      <c r="I37" s="237">
        <v>9.8500000000000004E-2</v>
      </c>
      <c r="J37" s="237">
        <v>0.1</v>
      </c>
      <c r="K37" s="237">
        <v>0.10150000000000001</v>
      </c>
      <c r="L37" s="237">
        <v>0.10250000000000001</v>
      </c>
      <c r="M37" s="237">
        <v>0.10350000000000001</v>
      </c>
      <c r="N37" s="237">
        <v>0.10450000000000001</v>
      </c>
      <c r="O37" s="237">
        <v>0.10550000000000001</v>
      </c>
      <c r="P37" s="237">
        <v>0.1065</v>
      </c>
      <c r="Q37" s="237">
        <v>0.109</v>
      </c>
      <c r="R37" s="237">
        <v>0.1115</v>
      </c>
      <c r="S37" s="237">
        <v>0.114</v>
      </c>
      <c r="T37" s="237">
        <v>0.11650000000000001</v>
      </c>
      <c r="U37" s="237">
        <v>0.11850000000000001</v>
      </c>
      <c r="V37" s="237">
        <v>0.12000000000000001</v>
      </c>
      <c r="W37" s="237">
        <v>0.1215</v>
      </c>
      <c r="X37" s="237">
        <v>0.123</v>
      </c>
      <c r="Y37" s="237">
        <v>0.1245</v>
      </c>
      <c r="Z37" s="237">
        <v>0.1265</v>
      </c>
      <c r="AA37" s="237">
        <v>0.1285</v>
      </c>
      <c r="AB37" s="237">
        <v>0.13100000000000001</v>
      </c>
      <c r="AC37" s="237">
        <v>0.13400000000000001</v>
      </c>
      <c r="AD37" s="237">
        <v>0.13900000000000001</v>
      </c>
      <c r="AE37" s="237">
        <v>0.13900000000000001</v>
      </c>
      <c r="AF37" s="237">
        <v>0.13900000000000001</v>
      </c>
      <c r="AG37" s="237">
        <v>0.13900000000000001</v>
      </c>
      <c r="AH37" s="237">
        <v>0.13900000000000001</v>
      </c>
      <c r="AI37" s="237">
        <v>0.13900000000000001</v>
      </c>
      <c r="AJ37" s="237">
        <v>0.13900000000000001</v>
      </c>
      <c r="AK37" s="237">
        <v>0.13900000000000001</v>
      </c>
      <c r="AL37" s="237">
        <v>0.13900000000000001</v>
      </c>
      <c r="AM37" s="237">
        <v>0.13900000000000001</v>
      </c>
      <c r="AN37" s="238">
        <v>0.13900000000000001</v>
      </c>
      <c r="AO37" s="238">
        <v>0.13900000000000001</v>
      </c>
      <c r="AP37" s="238">
        <v>0.13900000000000001</v>
      </c>
      <c r="AQ37" s="238">
        <v>0.13900000000000001</v>
      </c>
      <c r="AR37" s="238">
        <v>0.13500000000000001</v>
      </c>
      <c r="AS37" s="238">
        <v>0.13300000000000001</v>
      </c>
      <c r="AT37" s="238">
        <v>0.13100000000000001</v>
      </c>
      <c r="AU37" s="238">
        <v>0.13</v>
      </c>
      <c r="AV37" s="237">
        <v>0.13700000000000001</v>
      </c>
      <c r="AW37" s="237">
        <v>0.13700000000000001</v>
      </c>
      <c r="AX37" s="237">
        <v>0.13700000000000001</v>
      </c>
      <c r="AY37" s="237">
        <v>0.13700000000000001</v>
      </c>
      <c r="AZ37" s="237">
        <v>0.13700000000000001</v>
      </c>
      <c r="BA37" s="237">
        <v>0.13700000000000001</v>
      </c>
      <c r="BB37" s="237">
        <v>0.13700000000000001</v>
      </c>
      <c r="BC37" s="237">
        <v>0.13700000000000001</v>
      </c>
      <c r="BD37" s="237">
        <v>0.13700000000000001</v>
      </c>
      <c r="BE37" s="237">
        <v>0.13700000000000001</v>
      </c>
    </row>
    <row r="38" spans="1:57" ht="15.75" thickBot="1" x14ac:dyDescent="0.3">
      <c r="A38" s="234">
        <v>33</v>
      </c>
      <c r="B38" s="237">
        <v>8.9499999999999996E-2</v>
      </c>
      <c r="C38" s="237">
        <v>9.0999999999999998E-2</v>
      </c>
      <c r="D38" s="237">
        <v>9.2499999999999999E-2</v>
      </c>
      <c r="E38" s="237">
        <v>9.4E-2</v>
      </c>
      <c r="F38" s="237">
        <v>9.5500000000000002E-2</v>
      </c>
      <c r="G38" s="237">
        <v>9.7000000000000003E-2</v>
      </c>
      <c r="H38" s="237">
        <v>9.8500000000000004E-2</v>
      </c>
      <c r="I38" s="237">
        <v>0.1</v>
      </c>
      <c r="J38" s="237">
        <v>0.10150000000000001</v>
      </c>
      <c r="K38" s="237">
        <v>0.10250000000000001</v>
      </c>
      <c r="L38" s="237">
        <v>0.10350000000000001</v>
      </c>
      <c r="M38" s="237">
        <v>0.10450000000000001</v>
      </c>
      <c r="N38" s="237">
        <v>0.10550000000000001</v>
      </c>
      <c r="O38" s="237">
        <v>0.1065</v>
      </c>
      <c r="P38" s="237">
        <v>0.109</v>
      </c>
      <c r="Q38" s="237">
        <v>0.1115</v>
      </c>
      <c r="R38" s="237">
        <v>0.114</v>
      </c>
      <c r="S38" s="237">
        <v>0.11650000000000001</v>
      </c>
      <c r="T38" s="237">
        <v>0.11850000000000001</v>
      </c>
      <c r="U38" s="237">
        <v>0.12000000000000001</v>
      </c>
      <c r="V38" s="237">
        <v>0.1215</v>
      </c>
      <c r="W38" s="237">
        <v>0.123</v>
      </c>
      <c r="X38" s="237">
        <v>0.1245</v>
      </c>
      <c r="Y38" s="237">
        <v>0.1265</v>
      </c>
      <c r="Z38" s="237">
        <v>0.1285</v>
      </c>
      <c r="AA38" s="237">
        <v>0.13100000000000001</v>
      </c>
      <c r="AB38" s="237">
        <v>0.13400000000000001</v>
      </c>
      <c r="AC38" s="237">
        <v>0.13900000000000001</v>
      </c>
      <c r="AD38" s="237">
        <v>0.13900000000000001</v>
      </c>
      <c r="AE38" s="237">
        <v>0.13900000000000001</v>
      </c>
      <c r="AF38" s="237">
        <v>0.13900000000000001</v>
      </c>
      <c r="AG38" s="237">
        <v>0.13900000000000001</v>
      </c>
      <c r="AH38" s="237">
        <v>0.13900000000000001</v>
      </c>
      <c r="AI38" s="237">
        <v>0.13900000000000001</v>
      </c>
      <c r="AJ38" s="237">
        <v>0.13900000000000001</v>
      </c>
      <c r="AK38" s="237">
        <v>0.13900000000000001</v>
      </c>
      <c r="AL38" s="237">
        <v>0.13900000000000001</v>
      </c>
      <c r="AM38" s="237">
        <v>0.13900000000000001</v>
      </c>
      <c r="AN38" s="238">
        <v>0.13900000000000001</v>
      </c>
      <c r="AO38" s="238">
        <v>0.13900000000000001</v>
      </c>
      <c r="AP38" s="238">
        <v>0.13900000000000001</v>
      </c>
      <c r="AQ38" s="238">
        <v>0.13900000000000001</v>
      </c>
      <c r="AR38" s="238">
        <v>0.13500000000000001</v>
      </c>
      <c r="AS38" s="238">
        <v>0.13300000000000001</v>
      </c>
      <c r="AT38" s="238">
        <v>0.13100000000000001</v>
      </c>
      <c r="AU38" s="238">
        <v>0.13</v>
      </c>
      <c r="AV38" s="237">
        <v>0.13700000000000001</v>
      </c>
      <c r="AW38" s="237">
        <v>0.13700000000000001</v>
      </c>
      <c r="AX38" s="237">
        <v>0.13700000000000001</v>
      </c>
      <c r="AY38" s="237">
        <v>0.13700000000000001</v>
      </c>
      <c r="AZ38" s="237">
        <v>0.13700000000000001</v>
      </c>
      <c r="BA38" s="237">
        <v>0.13700000000000001</v>
      </c>
      <c r="BB38" s="237">
        <v>0.13700000000000001</v>
      </c>
      <c r="BC38" s="237">
        <v>0.13700000000000001</v>
      </c>
      <c r="BD38" s="237">
        <v>0.13700000000000001</v>
      </c>
      <c r="BE38" s="237">
        <v>0.13700000000000001</v>
      </c>
    </row>
    <row r="39" spans="1:57" ht="15.75" thickBot="1" x14ac:dyDescent="0.3">
      <c r="A39" s="234">
        <v>34</v>
      </c>
      <c r="B39" s="237">
        <v>9.0999999999999998E-2</v>
      </c>
      <c r="C39" s="237">
        <v>9.2499999999999999E-2</v>
      </c>
      <c r="D39" s="237">
        <v>9.4E-2</v>
      </c>
      <c r="E39" s="237">
        <v>9.5500000000000002E-2</v>
      </c>
      <c r="F39" s="237">
        <v>9.7000000000000003E-2</v>
      </c>
      <c r="G39" s="237">
        <v>9.8500000000000004E-2</v>
      </c>
      <c r="H39" s="237">
        <v>0.1</v>
      </c>
      <c r="I39" s="237">
        <v>0.10150000000000001</v>
      </c>
      <c r="J39" s="237">
        <v>0.10250000000000001</v>
      </c>
      <c r="K39" s="237">
        <v>0.10350000000000001</v>
      </c>
      <c r="L39" s="237">
        <v>0.10450000000000001</v>
      </c>
      <c r="M39" s="237">
        <v>0.10550000000000001</v>
      </c>
      <c r="N39" s="237">
        <v>0.1065</v>
      </c>
      <c r="O39" s="237">
        <v>0.109</v>
      </c>
      <c r="P39" s="237">
        <v>0.1115</v>
      </c>
      <c r="Q39" s="237">
        <v>0.114</v>
      </c>
      <c r="R39" s="237">
        <v>0.11650000000000001</v>
      </c>
      <c r="S39" s="237">
        <v>0.11850000000000001</v>
      </c>
      <c r="T39" s="237">
        <v>0.12000000000000001</v>
      </c>
      <c r="U39" s="237">
        <v>0.1215</v>
      </c>
      <c r="V39" s="237">
        <v>0.123</v>
      </c>
      <c r="W39" s="237">
        <v>0.1245</v>
      </c>
      <c r="X39" s="237">
        <v>0.1265</v>
      </c>
      <c r="Y39" s="237">
        <v>0.1285</v>
      </c>
      <c r="Z39" s="237">
        <v>0.13100000000000001</v>
      </c>
      <c r="AA39" s="237">
        <v>0.13400000000000001</v>
      </c>
      <c r="AB39" s="237">
        <v>0.13900000000000001</v>
      </c>
      <c r="AC39" s="237">
        <v>0.13900000000000001</v>
      </c>
      <c r="AD39" s="237">
        <v>0.13900000000000001</v>
      </c>
      <c r="AE39" s="237">
        <v>0.13900000000000001</v>
      </c>
      <c r="AF39" s="237">
        <v>0.13900000000000001</v>
      </c>
      <c r="AG39" s="237">
        <v>0.13900000000000001</v>
      </c>
      <c r="AH39" s="237">
        <v>0.13900000000000001</v>
      </c>
      <c r="AI39" s="237">
        <v>0.13900000000000001</v>
      </c>
      <c r="AJ39" s="237">
        <v>0.13900000000000001</v>
      </c>
      <c r="AK39" s="237">
        <v>0.13900000000000001</v>
      </c>
      <c r="AL39" s="237">
        <v>0.13900000000000001</v>
      </c>
      <c r="AM39" s="237">
        <v>0.13900000000000001</v>
      </c>
      <c r="AN39" s="238">
        <v>0.13900000000000001</v>
      </c>
      <c r="AO39" s="238">
        <v>0.13900000000000001</v>
      </c>
      <c r="AP39" s="238">
        <v>0.13900000000000001</v>
      </c>
      <c r="AQ39" s="238">
        <v>0.13900000000000001</v>
      </c>
      <c r="AR39" s="238">
        <v>0.13500000000000001</v>
      </c>
      <c r="AS39" s="238">
        <v>0.13300000000000001</v>
      </c>
      <c r="AT39" s="238">
        <v>0.13100000000000001</v>
      </c>
      <c r="AU39" s="238">
        <v>0.13</v>
      </c>
      <c r="AV39" s="237">
        <v>0.13700000000000001</v>
      </c>
      <c r="AW39" s="237">
        <v>0.13700000000000001</v>
      </c>
      <c r="AX39" s="237">
        <v>0.13700000000000001</v>
      </c>
      <c r="AY39" s="237">
        <v>0.13700000000000001</v>
      </c>
      <c r="AZ39" s="237">
        <v>0.13700000000000001</v>
      </c>
      <c r="BA39" s="237">
        <v>0.13700000000000001</v>
      </c>
      <c r="BB39" s="237">
        <v>0.13700000000000001</v>
      </c>
      <c r="BC39" s="237">
        <v>0.13700000000000001</v>
      </c>
      <c r="BD39" s="237">
        <v>0.13700000000000001</v>
      </c>
      <c r="BE39" s="237">
        <v>0.13700000000000001</v>
      </c>
    </row>
    <row r="40" spans="1:57" ht="15.75" thickBot="1" x14ac:dyDescent="0.3">
      <c r="A40" s="234">
        <v>35</v>
      </c>
      <c r="B40" s="237">
        <v>9.2499999999999999E-2</v>
      </c>
      <c r="C40" s="237">
        <v>9.4E-2</v>
      </c>
      <c r="D40" s="237">
        <v>9.5500000000000002E-2</v>
      </c>
      <c r="E40" s="237">
        <v>9.7000000000000003E-2</v>
      </c>
      <c r="F40" s="237">
        <v>9.8500000000000004E-2</v>
      </c>
      <c r="G40" s="237">
        <v>0.1</v>
      </c>
      <c r="H40" s="237">
        <v>0.10150000000000001</v>
      </c>
      <c r="I40" s="237">
        <v>0.10250000000000001</v>
      </c>
      <c r="J40" s="237">
        <v>0.10350000000000001</v>
      </c>
      <c r="K40" s="237">
        <v>0.10450000000000001</v>
      </c>
      <c r="L40" s="237">
        <v>0.10550000000000001</v>
      </c>
      <c r="M40" s="237">
        <v>0.1065</v>
      </c>
      <c r="N40" s="237">
        <v>0.109</v>
      </c>
      <c r="O40" s="237">
        <v>0.1115</v>
      </c>
      <c r="P40" s="237">
        <v>0.114</v>
      </c>
      <c r="Q40" s="237">
        <v>0.11650000000000001</v>
      </c>
      <c r="R40" s="237">
        <v>0.11850000000000001</v>
      </c>
      <c r="S40" s="237">
        <v>0.12000000000000001</v>
      </c>
      <c r="T40" s="237">
        <v>0.1215</v>
      </c>
      <c r="U40" s="237">
        <v>0.123</v>
      </c>
      <c r="V40" s="237">
        <v>0.1245</v>
      </c>
      <c r="W40" s="237">
        <v>0.1265</v>
      </c>
      <c r="X40" s="237">
        <v>0.1285</v>
      </c>
      <c r="Y40" s="237">
        <v>0.13100000000000001</v>
      </c>
      <c r="Z40" s="237">
        <v>0.13400000000000001</v>
      </c>
      <c r="AA40" s="237">
        <v>0.13900000000000001</v>
      </c>
      <c r="AB40" s="237">
        <v>0.13900000000000001</v>
      </c>
      <c r="AC40" s="237">
        <v>0.13900000000000001</v>
      </c>
      <c r="AD40" s="237">
        <v>0.13900000000000001</v>
      </c>
      <c r="AE40" s="237">
        <v>0.13900000000000001</v>
      </c>
      <c r="AF40" s="237">
        <v>0.13900000000000001</v>
      </c>
      <c r="AG40" s="237">
        <v>0.13900000000000001</v>
      </c>
      <c r="AH40" s="237">
        <v>0.13900000000000001</v>
      </c>
      <c r="AI40" s="237">
        <v>0.13900000000000001</v>
      </c>
      <c r="AJ40" s="237">
        <v>0.13900000000000001</v>
      </c>
      <c r="AK40" s="237">
        <v>0.13900000000000001</v>
      </c>
      <c r="AL40" s="237">
        <v>0.13900000000000001</v>
      </c>
      <c r="AM40" s="237">
        <v>0.13900000000000001</v>
      </c>
      <c r="AN40" s="238">
        <v>0.13900000000000001</v>
      </c>
      <c r="AO40" s="238">
        <v>0.13900000000000001</v>
      </c>
      <c r="AP40" s="238">
        <v>0.13900000000000001</v>
      </c>
      <c r="AQ40" s="238">
        <v>0.13900000000000001</v>
      </c>
      <c r="AR40" s="238">
        <v>0.13500000000000001</v>
      </c>
      <c r="AS40" s="238">
        <v>0.13300000000000001</v>
      </c>
      <c r="AT40" s="238">
        <v>0.13100000000000001</v>
      </c>
      <c r="AU40" s="238">
        <v>0.13</v>
      </c>
      <c r="AV40" s="237">
        <v>0.13700000000000001</v>
      </c>
      <c r="AW40" s="237">
        <v>0.13700000000000001</v>
      </c>
      <c r="AX40" s="237">
        <v>0.13700000000000001</v>
      </c>
      <c r="AY40" s="237">
        <v>0.13700000000000001</v>
      </c>
      <c r="AZ40" s="237">
        <v>0.13700000000000001</v>
      </c>
      <c r="BA40" s="237">
        <v>0.13700000000000001</v>
      </c>
      <c r="BB40" s="237">
        <v>0.13700000000000001</v>
      </c>
      <c r="BC40" s="237">
        <v>0.13700000000000001</v>
      </c>
      <c r="BD40" s="237">
        <v>0.13700000000000001</v>
      </c>
      <c r="BE40" s="237">
        <v>0.13700000000000001</v>
      </c>
    </row>
    <row r="41" spans="1:57" ht="15.75" thickBot="1" x14ac:dyDescent="0.3">
      <c r="A41" s="234">
        <v>36</v>
      </c>
      <c r="B41" s="237">
        <v>9.4E-2</v>
      </c>
      <c r="C41" s="237">
        <v>9.5500000000000002E-2</v>
      </c>
      <c r="D41" s="237">
        <v>9.7000000000000003E-2</v>
      </c>
      <c r="E41" s="237">
        <v>9.8500000000000004E-2</v>
      </c>
      <c r="F41" s="237">
        <v>0.1</v>
      </c>
      <c r="G41" s="237">
        <v>0.10150000000000001</v>
      </c>
      <c r="H41" s="237">
        <v>0.10250000000000001</v>
      </c>
      <c r="I41" s="237">
        <v>0.10350000000000001</v>
      </c>
      <c r="J41" s="237">
        <v>0.10450000000000001</v>
      </c>
      <c r="K41" s="237">
        <v>0.10550000000000001</v>
      </c>
      <c r="L41" s="237">
        <v>0.1065</v>
      </c>
      <c r="M41" s="237">
        <v>0.109</v>
      </c>
      <c r="N41" s="237">
        <v>0.1115</v>
      </c>
      <c r="O41" s="237">
        <v>0.114</v>
      </c>
      <c r="P41" s="237">
        <v>0.11650000000000001</v>
      </c>
      <c r="Q41" s="237">
        <v>0.11850000000000001</v>
      </c>
      <c r="R41" s="237">
        <v>0.12000000000000001</v>
      </c>
      <c r="S41" s="237">
        <v>0.1215</v>
      </c>
      <c r="T41" s="237">
        <v>0.123</v>
      </c>
      <c r="U41" s="237">
        <v>0.1245</v>
      </c>
      <c r="V41" s="237">
        <v>0.1265</v>
      </c>
      <c r="W41" s="237">
        <v>0.1285</v>
      </c>
      <c r="X41" s="237">
        <v>0.13100000000000001</v>
      </c>
      <c r="Y41" s="237">
        <v>0.13400000000000001</v>
      </c>
      <c r="Z41" s="237">
        <v>0.13900000000000001</v>
      </c>
      <c r="AA41" s="237">
        <v>0.13900000000000001</v>
      </c>
      <c r="AB41" s="237">
        <v>0.13900000000000001</v>
      </c>
      <c r="AC41" s="237">
        <v>0.13900000000000001</v>
      </c>
      <c r="AD41" s="237">
        <v>0.13900000000000001</v>
      </c>
      <c r="AE41" s="237">
        <v>0.13900000000000001</v>
      </c>
      <c r="AF41" s="237">
        <v>0.13900000000000001</v>
      </c>
      <c r="AG41" s="237">
        <v>0.13900000000000001</v>
      </c>
      <c r="AH41" s="237">
        <v>0.13900000000000001</v>
      </c>
      <c r="AI41" s="237">
        <v>0.13900000000000001</v>
      </c>
      <c r="AJ41" s="237">
        <v>0.13900000000000001</v>
      </c>
      <c r="AK41" s="237">
        <v>0.13900000000000001</v>
      </c>
      <c r="AL41" s="237">
        <v>0.13900000000000001</v>
      </c>
      <c r="AM41" s="237">
        <v>0.13900000000000001</v>
      </c>
      <c r="AN41" s="238">
        <v>0.13900000000000001</v>
      </c>
      <c r="AO41" s="238">
        <v>0.13900000000000001</v>
      </c>
      <c r="AP41" s="238">
        <v>0.13900000000000001</v>
      </c>
      <c r="AQ41" s="238">
        <v>0.13900000000000001</v>
      </c>
      <c r="AR41" s="238">
        <v>0.13500000000000001</v>
      </c>
      <c r="AS41" s="238">
        <v>0.13300000000000001</v>
      </c>
      <c r="AT41" s="238">
        <v>0.13100000000000001</v>
      </c>
      <c r="AU41" s="238">
        <v>0.13</v>
      </c>
      <c r="AV41" s="237">
        <v>0.13700000000000001</v>
      </c>
      <c r="AW41" s="237">
        <v>0.13700000000000001</v>
      </c>
      <c r="AX41" s="237">
        <v>0.13700000000000001</v>
      </c>
      <c r="AY41" s="237">
        <v>0.13700000000000001</v>
      </c>
      <c r="AZ41" s="237">
        <v>0.13700000000000001</v>
      </c>
      <c r="BA41" s="237">
        <v>0.13700000000000001</v>
      </c>
      <c r="BB41" s="237">
        <v>0.13700000000000001</v>
      </c>
      <c r="BC41" s="237">
        <v>0.13700000000000001</v>
      </c>
      <c r="BD41" s="237">
        <v>0.13700000000000001</v>
      </c>
      <c r="BE41" s="237">
        <v>0.13700000000000001</v>
      </c>
    </row>
    <row r="42" spans="1:57" ht="15.75" thickBot="1" x14ac:dyDescent="0.3">
      <c r="A42" s="234">
        <v>37</v>
      </c>
      <c r="B42" s="237">
        <v>9.5500000000000002E-2</v>
      </c>
      <c r="C42" s="237">
        <v>9.7000000000000003E-2</v>
      </c>
      <c r="D42" s="237">
        <v>9.8500000000000004E-2</v>
      </c>
      <c r="E42" s="237">
        <v>0.1</v>
      </c>
      <c r="F42" s="237">
        <v>0.10150000000000001</v>
      </c>
      <c r="G42" s="237">
        <v>0.10250000000000001</v>
      </c>
      <c r="H42" s="237">
        <v>0.10350000000000001</v>
      </c>
      <c r="I42" s="237">
        <v>0.10450000000000001</v>
      </c>
      <c r="J42" s="237">
        <v>0.10550000000000001</v>
      </c>
      <c r="K42" s="237">
        <v>0.1065</v>
      </c>
      <c r="L42" s="237">
        <v>0.109</v>
      </c>
      <c r="M42" s="237">
        <v>0.1115</v>
      </c>
      <c r="N42" s="237">
        <v>0.114</v>
      </c>
      <c r="O42" s="237">
        <v>0.11650000000000001</v>
      </c>
      <c r="P42" s="237">
        <v>0.11850000000000001</v>
      </c>
      <c r="Q42" s="237">
        <v>0.12000000000000001</v>
      </c>
      <c r="R42" s="237">
        <v>0.1215</v>
      </c>
      <c r="S42" s="237">
        <v>0.123</v>
      </c>
      <c r="T42" s="237">
        <v>0.1245</v>
      </c>
      <c r="U42" s="237">
        <v>0.1265</v>
      </c>
      <c r="V42" s="237">
        <v>0.1285</v>
      </c>
      <c r="W42" s="237">
        <v>0.13100000000000001</v>
      </c>
      <c r="X42" s="237">
        <v>0.13400000000000001</v>
      </c>
      <c r="Y42" s="237">
        <v>0.13900000000000001</v>
      </c>
      <c r="Z42" s="237">
        <v>0.13900000000000001</v>
      </c>
      <c r="AA42" s="237">
        <v>0.13900000000000001</v>
      </c>
      <c r="AB42" s="237">
        <v>0.13900000000000001</v>
      </c>
      <c r="AC42" s="237">
        <v>0.13900000000000001</v>
      </c>
      <c r="AD42" s="237">
        <v>0.13900000000000001</v>
      </c>
      <c r="AE42" s="237">
        <v>0.13900000000000001</v>
      </c>
      <c r="AF42" s="237">
        <v>0.13900000000000001</v>
      </c>
      <c r="AG42" s="237">
        <v>0.13900000000000001</v>
      </c>
      <c r="AH42" s="237">
        <v>0.13900000000000001</v>
      </c>
      <c r="AI42" s="237">
        <v>0.13900000000000001</v>
      </c>
      <c r="AJ42" s="237">
        <v>0.13900000000000001</v>
      </c>
      <c r="AK42" s="237">
        <v>0.13900000000000001</v>
      </c>
      <c r="AL42" s="237">
        <v>0.13900000000000001</v>
      </c>
      <c r="AM42" s="237">
        <v>0.13900000000000001</v>
      </c>
      <c r="AN42" s="238">
        <v>0.13900000000000001</v>
      </c>
      <c r="AO42" s="238">
        <v>0.13900000000000001</v>
      </c>
      <c r="AP42" s="238">
        <v>0.13900000000000001</v>
      </c>
      <c r="AQ42" s="238">
        <v>0.13900000000000001</v>
      </c>
      <c r="AR42" s="238">
        <v>0.13500000000000001</v>
      </c>
      <c r="AS42" s="238">
        <v>0.13300000000000001</v>
      </c>
      <c r="AT42" s="238">
        <v>0.13100000000000001</v>
      </c>
      <c r="AU42" s="238">
        <v>0.13</v>
      </c>
      <c r="AV42" s="237">
        <v>0.13700000000000001</v>
      </c>
      <c r="AW42" s="237">
        <v>0.13700000000000001</v>
      </c>
      <c r="AX42" s="237">
        <v>0.13700000000000001</v>
      </c>
      <c r="AY42" s="237">
        <v>0.13700000000000001</v>
      </c>
      <c r="AZ42" s="237">
        <v>0.13700000000000001</v>
      </c>
      <c r="BA42" s="237">
        <v>0.13700000000000001</v>
      </c>
      <c r="BB42" s="237">
        <v>0.13700000000000001</v>
      </c>
      <c r="BC42" s="237">
        <v>0.13700000000000001</v>
      </c>
      <c r="BD42" s="237">
        <v>0.13700000000000001</v>
      </c>
      <c r="BE42" s="237">
        <v>0.13700000000000001</v>
      </c>
    </row>
    <row r="43" spans="1:57" ht="15.75" thickBot="1" x14ac:dyDescent="0.3">
      <c r="A43" s="234">
        <v>38</v>
      </c>
      <c r="B43" s="237">
        <v>9.7000000000000003E-2</v>
      </c>
      <c r="C43" s="237">
        <v>9.8500000000000004E-2</v>
      </c>
      <c r="D43" s="237">
        <v>0.1</v>
      </c>
      <c r="E43" s="237">
        <v>0.10150000000000001</v>
      </c>
      <c r="F43" s="237">
        <v>0.10250000000000001</v>
      </c>
      <c r="G43" s="237">
        <v>0.10350000000000001</v>
      </c>
      <c r="H43" s="237">
        <v>0.10450000000000001</v>
      </c>
      <c r="I43" s="237">
        <v>0.10550000000000001</v>
      </c>
      <c r="J43" s="237">
        <v>0.1065</v>
      </c>
      <c r="K43" s="237">
        <v>0.109</v>
      </c>
      <c r="L43" s="237">
        <v>0.1115</v>
      </c>
      <c r="M43" s="237">
        <v>0.114</v>
      </c>
      <c r="N43" s="237">
        <v>0.11650000000000001</v>
      </c>
      <c r="O43" s="237">
        <v>0.11850000000000001</v>
      </c>
      <c r="P43" s="237">
        <v>0.12000000000000001</v>
      </c>
      <c r="Q43" s="237">
        <v>0.1215</v>
      </c>
      <c r="R43" s="237">
        <v>0.123</v>
      </c>
      <c r="S43" s="237">
        <v>0.1245</v>
      </c>
      <c r="T43" s="237">
        <v>0.1265</v>
      </c>
      <c r="U43" s="237">
        <v>0.1285</v>
      </c>
      <c r="V43" s="237">
        <v>0.13100000000000001</v>
      </c>
      <c r="W43" s="237">
        <v>0.13400000000000001</v>
      </c>
      <c r="X43" s="237">
        <v>0.13900000000000001</v>
      </c>
      <c r="Y43" s="237">
        <v>0.13900000000000001</v>
      </c>
      <c r="Z43" s="237">
        <v>0.13900000000000001</v>
      </c>
      <c r="AA43" s="237">
        <v>0.13900000000000001</v>
      </c>
      <c r="AB43" s="237">
        <v>0.13900000000000001</v>
      </c>
      <c r="AC43" s="237">
        <v>0.13900000000000001</v>
      </c>
      <c r="AD43" s="237">
        <v>0.13900000000000001</v>
      </c>
      <c r="AE43" s="237">
        <v>0.13900000000000001</v>
      </c>
      <c r="AF43" s="237">
        <v>0.13900000000000001</v>
      </c>
      <c r="AG43" s="237">
        <v>0.13900000000000001</v>
      </c>
      <c r="AH43" s="237">
        <v>0.13900000000000001</v>
      </c>
      <c r="AI43" s="237">
        <v>0.13900000000000001</v>
      </c>
      <c r="AJ43" s="237">
        <v>0.13900000000000001</v>
      </c>
      <c r="AK43" s="237">
        <v>0.13900000000000001</v>
      </c>
      <c r="AL43" s="237">
        <v>0.13900000000000001</v>
      </c>
      <c r="AM43" s="237">
        <v>0.13900000000000001</v>
      </c>
      <c r="AN43" s="238">
        <v>0.13900000000000001</v>
      </c>
      <c r="AO43" s="238">
        <v>0.13900000000000001</v>
      </c>
      <c r="AP43" s="238">
        <v>0.13900000000000001</v>
      </c>
      <c r="AQ43" s="238">
        <v>0.13900000000000001</v>
      </c>
      <c r="AR43" s="238">
        <v>0.13500000000000001</v>
      </c>
      <c r="AS43" s="238">
        <v>0.13300000000000001</v>
      </c>
      <c r="AT43" s="238">
        <v>0.13100000000000001</v>
      </c>
      <c r="AU43" s="238">
        <v>0.13</v>
      </c>
      <c r="AV43" s="237">
        <v>0.13700000000000001</v>
      </c>
      <c r="AW43" s="237">
        <v>0.13700000000000001</v>
      </c>
      <c r="AX43" s="237">
        <v>0.13700000000000001</v>
      </c>
      <c r="AY43" s="237">
        <v>0.13700000000000001</v>
      </c>
      <c r="AZ43" s="237">
        <v>0.13700000000000001</v>
      </c>
      <c r="BA43" s="237">
        <v>0.13700000000000001</v>
      </c>
      <c r="BB43" s="237">
        <v>0.13700000000000001</v>
      </c>
      <c r="BC43" s="237">
        <v>0.13700000000000001</v>
      </c>
      <c r="BD43" s="237">
        <v>0.13700000000000001</v>
      </c>
      <c r="BE43" s="237">
        <v>0.13700000000000001</v>
      </c>
    </row>
    <row r="44" spans="1:57" ht="15.75" thickBot="1" x14ac:dyDescent="0.3">
      <c r="A44" s="234">
        <v>39</v>
      </c>
      <c r="B44" s="237">
        <v>9.8500000000000004E-2</v>
      </c>
      <c r="C44" s="237">
        <v>0.1</v>
      </c>
      <c r="D44" s="237">
        <v>0.10150000000000001</v>
      </c>
      <c r="E44" s="237">
        <v>0.10250000000000001</v>
      </c>
      <c r="F44" s="237">
        <v>0.10350000000000001</v>
      </c>
      <c r="G44" s="237">
        <v>0.10450000000000001</v>
      </c>
      <c r="H44" s="237">
        <v>0.10550000000000001</v>
      </c>
      <c r="I44" s="237">
        <v>0.1065</v>
      </c>
      <c r="J44" s="237">
        <v>0.109</v>
      </c>
      <c r="K44" s="237">
        <v>0.1115</v>
      </c>
      <c r="L44" s="237">
        <v>0.114</v>
      </c>
      <c r="M44" s="237">
        <v>0.11650000000000001</v>
      </c>
      <c r="N44" s="237">
        <v>0.11850000000000001</v>
      </c>
      <c r="O44" s="237">
        <v>0.12000000000000001</v>
      </c>
      <c r="P44" s="237">
        <v>0.1215</v>
      </c>
      <c r="Q44" s="237">
        <v>0.123</v>
      </c>
      <c r="R44" s="237">
        <v>0.1245</v>
      </c>
      <c r="S44" s="237">
        <v>0.1265</v>
      </c>
      <c r="T44" s="237">
        <v>0.1285</v>
      </c>
      <c r="U44" s="237">
        <v>0.13100000000000001</v>
      </c>
      <c r="V44" s="237">
        <v>0.13400000000000001</v>
      </c>
      <c r="W44" s="237">
        <v>0.13900000000000001</v>
      </c>
      <c r="X44" s="237">
        <v>0.13900000000000001</v>
      </c>
      <c r="Y44" s="237">
        <v>0.13900000000000001</v>
      </c>
      <c r="Z44" s="237">
        <v>0.13900000000000001</v>
      </c>
      <c r="AA44" s="237">
        <v>0.13900000000000001</v>
      </c>
      <c r="AB44" s="237">
        <v>0.13900000000000001</v>
      </c>
      <c r="AC44" s="237">
        <v>0.13900000000000001</v>
      </c>
      <c r="AD44" s="237">
        <v>0.13900000000000001</v>
      </c>
      <c r="AE44" s="237">
        <v>0.13900000000000001</v>
      </c>
      <c r="AF44" s="237">
        <v>0.13900000000000001</v>
      </c>
      <c r="AG44" s="237">
        <v>0.13900000000000001</v>
      </c>
      <c r="AH44" s="237">
        <v>0.13900000000000001</v>
      </c>
      <c r="AI44" s="237">
        <v>0.13900000000000001</v>
      </c>
      <c r="AJ44" s="237">
        <v>0.13900000000000001</v>
      </c>
      <c r="AK44" s="237">
        <v>0.13900000000000001</v>
      </c>
      <c r="AL44" s="237">
        <v>0.13900000000000001</v>
      </c>
      <c r="AM44" s="237">
        <v>0.13900000000000001</v>
      </c>
      <c r="AN44" s="238">
        <v>0.13900000000000001</v>
      </c>
      <c r="AO44" s="238">
        <v>0.13900000000000001</v>
      </c>
      <c r="AP44" s="238">
        <v>0.13900000000000001</v>
      </c>
      <c r="AQ44" s="238">
        <v>0.13900000000000001</v>
      </c>
      <c r="AR44" s="238">
        <v>0.13500000000000001</v>
      </c>
      <c r="AS44" s="238">
        <v>0.13300000000000001</v>
      </c>
      <c r="AT44" s="238">
        <v>0.13100000000000001</v>
      </c>
      <c r="AU44" s="238">
        <v>0.13</v>
      </c>
      <c r="AV44" s="237">
        <v>0.13700000000000001</v>
      </c>
      <c r="AW44" s="237">
        <v>0.13700000000000001</v>
      </c>
      <c r="AX44" s="237">
        <v>0.13700000000000001</v>
      </c>
      <c r="AY44" s="237">
        <v>0.13700000000000001</v>
      </c>
      <c r="AZ44" s="237">
        <v>0.13700000000000001</v>
      </c>
      <c r="BA44" s="237">
        <v>0.13700000000000001</v>
      </c>
      <c r="BB44" s="237">
        <v>0.13700000000000001</v>
      </c>
      <c r="BC44" s="237">
        <v>0.13700000000000001</v>
      </c>
      <c r="BD44" s="237">
        <v>0.13700000000000001</v>
      </c>
      <c r="BE44" s="237">
        <v>0.13700000000000001</v>
      </c>
    </row>
    <row r="45" spans="1:57" ht="15.75" thickBot="1" x14ac:dyDescent="0.3">
      <c r="A45" s="234">
        <v>40</v>
      </c>
      <c r="B45" s="237">
        <v>0.1</v>
      </c>
      <c r="C45" s="237">
        <v>0.10150000000000001</v>
      </c>
      <c r="D45" s="237">
        <v>0.10250000000000001</v>
      </c>
      <c r="E45" s="237">
        <v>0.10350000000000001</v>
      </c>
      <c r="F45" s="237">
        <v>0.10450000000000001</v>
      </c>
      <c r="G45" s="237">
        <v>0.10550000000000001</v>
      </c>
      <c r="H45" s="237">
        <v>0.1065</v>
      </c>
      <c r="I45" s="237">
        <v>0.109</v>
      </c>
      <c r="J45" s="237">
        <v>0.1115</v>
      </c>
      <c r="K45" s="237">
        <v>0.114</v>
      </c>
      <c r="L45" s="237">
        <v>0.11650000000000001</v>
      </c>
      <c r="M45" s="237">
        <v>0.11850000000000001</v>
      </c>
      <c r="N45" s="237">
        <v>0.12000000000000001</v>
      </c>
      <c r="O45" s="237">
        <v>0.1215</v>
      </c>
      <c r="P45" s="237">
        <v>0.123</v>
      </c>
      <c r="Q45" s="237">
        <v>0.1245</v>
      </c>
      <c r="R45" s="237">
        <v>0.1265</v>
      </c>
      <c r="S45" s="237">
        <v>0.1285</v>
      </c>
      <c r="T45" s="237">
        <v>0.13100000000000001</v>
      </c>
      <c r="U45" s="237">
        <v>0.13400000000000001</v>
      </c>
      <c r="V45" s="237">
        <v>0.13900000000000001</v>
      </c>
      <c r="W45" s="237">
        <v>0.13900000000000001</v>
      </c>
      <c r="X45" s="237">
        <v>0.13900000000000001</v>
      </c>
      <c r="Y45" s="237">
        <v>0.13900000000000001</v>
      </c>
      <c r="Z45" s="237">
        <v>0.13900000000000001</v>
      </c>
      <c r="AA45" s="237">
        <v>0.13900000000000001</v>
      </c>
      <c r="AB45" s="237">
        <v>0.13900000000000001</v>
      </c>
      <c r="AC45" s="237">
        <v>0.13900000000000001</v>
      </c>
      <c r="AD45" s="237">
        <v>0.13900000000000001</v>
      </c>
      <c r="AE45" s="237">
        <v>0.13900000000000001</v>
      </c>
      <c r="AF45" s="237">
        <v>0.13900000000000001</v>
      </c>
      <c r="AG45" s="237">
        <v>0.13900000000000001</v>
      </c>
      <c r="AH45" s="237">
        <v>0.13900000000000001</v>
      </c>
      <c r="AI45" s="237">
        <v>0.13900000000000001</v>
      </c>
      <c r="AJ45" s="237">
        <v>0.13900000000000001</v>
      </c>
      <c r="AK45" s="237">
        <v>0.13900000000000001</v>
      </c>
      <c r="AL45" s="237">
        <v>0.13900000000000001</v>
      </c>
      <c r="AM45" s="237">
        <v>0.13900000000000001</v>
      </c>
      <c r="AN45" s="238">
        <v>0.13900000000000001</v>
      </c>
      <c r="AO45" s="238">
        <v>0.13900000000000001</v>
      </c>
      <c r="AP45" s="238">
        <v>0.13900000000000001</v>
      </c>
      <c r="AQ45" s="238">
        <v>0.13900000000000001</v>
      </c>
      <c r="AR45" s="238">
        <v>0.13500000000000001</v>
      </c>
      <c r="AS45" s="238">
        <v>0.13300000000000001</v>
      </c>
      <c r="AT45" s="238">
        <v>0.13100000000000001</v>
      </c>
      <c r="AU45" s="238">
        <v>0.13</v>
      </c>
      <c r="AV45" s="237">
        <v>0.13700000000000001</v>
      </c>
      <c r="AW45" s="237">
        <v>0.13700000000000001</v>
      </c>
      <c r="AX45" s="237">
        <v>0.13700000000000001</v>
      </c>
      <c r="AY45" s="237">
        <v>0.13700000000000001</v>
      </c>
      <c r="AZ45" s="237">
        <v>0.13700000000000001</v>
      </c>
      <c r="BA45" s="237">
        <v>0.13700000000000001</v>
      </c>
      <c r="BB45" s="237">
        <v>0.13700000000000001</v>
      </c>
      <c r="BC45" s="237">
        <v>0.13700000000000001</v>
      </c>
      <c r="BD45" s="237">
        <v>0.13700000000000001</v>
      </c>
      <c r="BE45" s="237">
        <v>0.13700000000000001</v>
      </c>
    </row>
    <row r="46" spans="1:57" ht="15.75" thickBot="1" x14ac:dyDescent="0.3">
      <c r="A46" s="234">
        <v>41</v>
      </c>
      <c r="B46" s="237">
        <v>0.10150000000000001</v>
      </c>
      <c r="C46" s="237">
        <v>0.10250000000000001</v>
      </c>
      <c r="D46" s="237">
        <v>0.10350000000000001</v>
      </c>
      <c r="E46" s="237">
        <v>0.10450000000000001</v>
      </c>
      <c r="F46" s="237">
        <v>0.10550000000000001</v>
      </c>
      <c r="G46" s="237">
        <v>0.1065</v>
      </c>
      <c r="H46" s="237">
        <v>0.109</v>
      </c>
      <c r="I46" s="237">
        <v>0.1115</v>
      </c>
      <c r="J46" s="237">
        <v>0.114</v>
      </c>
      <c r="K46" s="237">
        <v>0.11650000000000001</v>
      </c>
      <c r="L46" s="237">
        <v>0.11850000000000001</v>
      </c>
      <c r="M46" s="237">
        <v>0.12000000000000001</v>
      </c>
      <c r="N46" s="237">
        <v>0.1215</v>
      </c>
      <c r="O46" s="237">
        <v>0.123</v>
      </c>
      <c r="P46" s="237">
        <v>0.1245</v>
      </c>
      <c r="Q46" s="237">
        <v>0.1265</v>
      </c>
      <c r="R46" s="237">
        <v>0.1285</v>
      </c>
      <c r="S46" s="237">
        <v>0.13100000000000001</v>
      </c>
      <c r="T46" s="237">
        <v>0.13400000000000001</v>
      </c>
      <c r="U46" s="237">
        <v>0.13900000000000001</v>
      </c>
      <c r="V46" s="237">
        <v>0.13900000000000001</v>
      </c>
      <c r="W46" s="237">
        <v>0.13900000000000001</v>
      </c>
      <c r="X46" s="237">
        <v>0.13900000000000001</v>
      </c>
      <c r="Y46" s="237">
        <v>0.13900000000000001</v>
      </c>
      <c r="Z46" s="237">
        <v>0.13900000000000001</v>
      </c>
      <c r="AA46" s="237">
        <v>0.13900000000000001</v>
      </c>
      <c r="AB46" s="237">
        <v>0.13900000000000001</v>
      </c>
      <c r="AC46" s="237">
        <v>0.13900000000000001</v>
      </c>
      <c r="AD46" s="237">
        <v>0.13900000000000001</v>
      </c>
      <c r="AE46" s="237">
        <v>0.13900000000000001</v>
      </c>
      <c r="AF46" s="237">
        <v>0.13900000000000001</v>
      </c>
      <c r="AG46" s="237">
        <v>0.13900000000000001</v>
      </c>
      <c r="AH46" s="237">
        <v>0.13900000000000001</v>
      </c>
      <c r="AI46" s="237">
        <v>0.13900000000000001</v>
      </c>
      <c r="AJ46" s="237">
        <v>0.13900000000000001</v>
      </c>
      <c r="AK46" s="237">
        <v>0.13900000000000001</v>
      </c>
      <c r="AL46" s="237">
        <v>0.13900000000000001</v>
      </c>
      <c r="AM46" s="237">
        <v>0.13900000000000001</v>
      </c>
      <c r="AN46" s="238">
        <v>0.13900000000000001</v>
      </c>
      <c r="AO46" s="238">
        <v>0.13900000000000001</v>
      </c>
      <c r="AP46" s="238">
        <v>0.13900000000000001</v>
      </c>
      <c r="AQ46" s="238">
        <v>0.13900000000000001</v>
      </c>
      <c r="AR46" s="238">
        <v>0.13500000000000001</v>
      </c>
      <c r="AS46" s="238">
        <v>0.13300000000000001</v>
      </c>
      <c r="AT46" s="238">
        <v>0.13100000000000001</v>
      </c>
      <c r="AU46" s="238">
        <v>0.13</v>
      </c>
      <c r="AV46" s="237">
        <v>0.13700000000000001</v>
      </c>
      <c r="AW46" s="237">
        <v>0.13700000000000001</v>
      </c>
      <c r="AX46" s="237">
        <v>0.13700000000000001</v>
      </c>
      <c r="AY46" s="237">
        <v>0.13700000000000001</v>
      </c>
      <c r="AZ46" s="237">
        <v>0.13700000000000001</v>
      </c>
      <c r="BA46" s="237">
        <v>0.13700000000000001</v>
      </c>
      <c r="BB46" s="237">
        <v>0.13700000000000001</v>
      </c>
      <c r="BC46" s="237">
        <v>0.13700000000000001</v>
      </c>
      <c r="BD46" s="237">
        <v>0.13700000000000001</v>
      </c>
      <c r="BE46" s="237">
        <v>0.13700000000000001</v>
      </c>
    </row>
    <row r="47" spans="1:57" ht="15.75" thickBot="1" x14ac:dyDescent="0.3">
      <c r="A47" s="234">
        <v>42</v>
      </c>
      <c r="B47" s="237">
        <v>0.10250000000000001</v>
      </c>
      <c r="C47" s="237">
        <v>0.10350000000000001</v>
      </c>
      <c r="D47" s="237">
        <v>0.10450000000000001</v>
      </c>
      <c r="E47" s="237">
        <v>0.10550000000000001</v>
      </c>
      <c r="F47" s="237">
        <v>0.1065</v>
      </c>
      <c r="G47" s="237">
        <v>0.109</v>
      </c>
      <c r="H47" s="237">
        <v>0.1115</v>
      </c>
      <c r="I47" s="237">
        <v>0.114</v>
      </c>
      <c r="J47" s="237">
        <v>0.11650000000000001</v>
      </c>
      <c r="K47" s="237">
        <v>0.11850000000000001</v>
      </c>
      <c r="L47" s="237">
        <v>0.12000000000000001</v>
      </c>
      <c r="M47" s="237">
        <v>0.1215</v>
      </c>
      <c r="N47" s="237">
        <v>0.123</v>
      </c>
      <c r="O47" s="237">
        <v>0.1245</v>
      </c>
      <c r="P47" s="237">
        <v>0.1265</v>
      </c>
      <c r="Q47" s="237">
        <v>0.1285</v>
      </c>
      <c r="R47" s="237">
        <v>0.13100000000000001</v>
      </c>
      <c r="S47" s="237">
        <v>0.13400000000000001</v>
      </c>
      <c r="T47" s="237">
        <v>0.13900000000000001</v>
      </c>
      <c r="U47" s="237">
        <v>0.13900000000000001</v>
      </c>
      <c r="V47" s="237">
        <v>0.13900000000000001</v>
      </c>
      <c r="W47" s="237">
        <v>0.13900000000000001</v>
      </c>
      <c r="X47" s="237">
        <v>0.13900000000000001</v>
      </c>
      <c r="Y47" s="237">
        <v>0.13900000000000001</v>
      </c>
      <c r="Z47" s="237">
        <v>0.13900000000000001</v>
      </c>
      <c r="AA47" s="237">
        <v>0.13900000000000001</v>
      </c>
      <c r="AB47" s="237">
        <v>0.13900000000000001</v>
      </c>
      <c r="AC47" s="237">
        <v>0.13900000000000001</v>
      </c>
      <c r="AD47" s="237">
        <v>0.13900000000000001</v>
      </c>
      <c r="AE47" s="237">
        <v>0.13900000000000001</v>
      </c>
      <c r="AF47" s="237">
        <v>0.13900000000000001</v>
      </c>
      <c r="AG47" s="237">
        <v>0.13900000000000001</v>
      </c>
      <c r="AH47" s="237">
        <v>0.13900000000000001</v>
      </c>
      <c r="AI47" s="237">
        <v>0.13900000000000001</v>
      </c>
      <c r="AJ47" s="237">
        <v>0.13900000000000001</v>
      </c>
      <c r="AK47" s="237">
        <v>0.13900000000000001</v>
      </c>
      <c r="AL47" s="237">
        <v>0.13900000000000001</v>
      </c>
      <c r="AM47" s="237">
        <v>0.13900000000000001</v>
      </c>
      <c r="AN47" s="238">
        <v>0.13900000000000001</v>
      </c>
      <c r="AO47" s="238">
        <v>0.13900000000000001</v>
      </c>
      <c r="AP47" s="238">
        <v>0.13900000000000001</v>
      </c>
      <c r="AQ47" s="238">
        <v>0.13900000000000001</v>
      </c>
      <c r="AR47" s="238">
        <v>0.13500000000000001</v>
      </c>
      <c r="AS47" s="238">
        <v>0.13300000000000001</v>
      </c>
      <c r="AT47" s="238">
        <v>0.13100000000000001</v>
      </c>
      <c r="AU47" s="238">
        <v>0.13</v>
      </c>
      <c r="AV47" s="237">
        <v>0.13700000000000001</v>
      </c>
      <c r="AW47" s="237">
        <v>0.13700000000000001</v>
      </c>
      <c r="AX47" s="237">
        <v>0.13700000000000001</v>
      </c>
      <c r="AY47" s="237">
        <v>0.13700000000000001</v>
      </c>
      <c r="AZ47" s="237">
        <v>0.13700000000000001</v>
      </c>
      <c r="BA47" s="237">
        <v>0.13700000000000001</v>
      </c>
      <c r="BB47" s="237">
        <v>0.13700000000000001</v>
      </c>
      <c r="BC47" s="237">
        <v>0.13700000000000001</v>
      </c>
      <c r="BD47" s="237">
        <v>0.13700000000000001</v>
      </c>
      <c r="BE47" s="237">
        <v>0.13700000000000001</v>
      </c>
    </row>
    <row r="48" spans="1:57" ht="15.75" thickBot="1" x14ac:dyDescent="0.3">
      <c r="A48" s="234">
        <v>43</v>
      </c>
      <c r="B48" s="237">
        <v>0.10350000000000001</v>
      </c>
      <c r="C48" s="237">
        <v>0.10450000000000001</v>
      </c>
      <c r="D48" s="237">
        <v>0.10550000000000001</v>
      </c>
      <c r="E48" s="237">
        <v>0.1065</v>
      </c>
      <c r="F48" s="237">
        <v>0.109</v>
      </c>
      <c r="G48" s="237">
        <v>0.1115</v>
      </c>
      <c r="H48" s="237">
        <v>0.114</v>
      </c>
      <c r="I48" s="237">
        <v>0.11650000000000001</v>
      </c>
      <c r="J48" s="237">
        <v>0.11850000000000001</v>
      </c>
      <c r="K48" s="237">
        <v>0.12000000000000001</v>
      </c>
      <c r="L48" s="237">
        <v>0.1215</v>
      </c>
      <c r="M48" s="237">
        <v>0.123</v>
      </c>
      <c r="N48" s="237">
        <v>0.1245</v>
      </c>
      <c r="O48" s="237">
        <v>0.1265</v>
      </c>
      <c r="P48" s="237">
        <v>0.1285</v>
      </c>
      <c r="Q48" s="237">
        <v>0.13100000000000001</v>
      </c>
      <c r="R48" s="237">
        <v>0.13400000000000001</v>
      </c>
      <c r="S48" s="237">
        <v>0.13900000000000001</v>
      </c>
      <c r="T48" s="237">
        <v>0.13900000000000001</v>
      </c>
      <c r="U48" s="237">
        <v>0.13900000000000001</v>
      </c>
      <c r="V48" s="237">
        <v>0.13900000000000001</v>
      </c>
      <c r="W48" s="237">
        <v>0.13900000000000001</v>
      </c>
      <c r="X48" s="237">
        <v>0.13900000000000001</v>
      </c>
      <c r="Y48" s="237">
        <v>0.13900000000000001</v>
      </c>
      <c r="Z48" s="237">
        <v>0.13900000000000001</v>
      </c>
      <c r="AA48" s="237">
        <v>0.13900000000000001</v>
      </c>
      <c r="AB48" s="237">
        <v>0.13900000000000001</v>
      </c>
      <c r="AC48" s="237">
        <v>0.13900000000000001</v>
      </c>
      <c r="AD48" s="237">
        <v>0.13900000000000001</v>
      </c>
      <c r="AE48" s="237">
        <v>0.13900000000000001</v>
      </c>
      <c r="AF48" s="237">
        <v>0.13900000000000001</v>
      </c>
      <c r="AG48" s="237">
        <v>0.13900000000000001</v>
      </c>
      <c r="AH48" s="237">
        <v>0.13900000000000001</v>
      </c>
      <c r="AI48" s="237">
        <v>0.13900000000000001</v>
      </c>
      <c r="AJ48" s="237">
        <v>0.13900000000000001</v>
      </c>
      <c r="AK48" s="237">
        <v>0.13900000000000001</v>
      </c>
      <c r="AL48" s="237">
        <v>0.13900000000000001</v>
      </c>
      <c r="AM48" s="237">
        <v>0.13900000000000001</v>
      </c>
      <c r="AN48" s="238">
        <v>0.13900000000000001</v>
      </c>
      <c r="AO48" s="238">
        <v>0.13900000000000001</v>
      </c>
      <c r="AP48" s="238">
        <v>0.13900000000000001</v>
      </c>
      <c r="AQ48" s="238">
        <v>0.13900000000000001</v>
      </c>
      <c r="AR48" s="238">
        <v>0.13500000000000001</v>
      </c>
      <c r="AS48" s="238">
        <v>0.13300000000000001</v>
      </c>
      <c r="AT48" s="238">
        <v>0.13100000000000001</v>
      </c>
      <c r="AU48" s="238">
        <v>0.13</v>
      </c>
      <c r="AV48" s="237">
        <v>0.13700000000000001</v>
      </c>
      <c r="AW48" s="237">
        <v>0.13700000000000001</v>
      </c>
      <c r="AX48" s="237">
        <v>0.13700000000000001</v>
      </c>
      <c r="AY48" s="237">
        <v>0.13700000000000001</v>
      </c>
      <c r="AZ48" s="237">
        <v>0.13700000000000001</v>
      </c>
      <c r="BA48" s="237">
        <v>0.13700000000000001</v>
      </c>
      <c r="BB48" s="237">
        <v>0.13700000000000001</v>
      </c>
      <c r="BC48" s="237">
        <v>0.13700000000000001</v>
      </c>
      <c r="BD48" s="237">
        <v>0.13700000000000001</v>
      </c>
      <c r="BE48" s="237">
        <v>0.13700000000000001</v>
      </c>
    </row>
    <row r="49" spans="1:57" ht="15.75" thickBot="1" x14ac:dyDescent="0.3">
      <c r="A49" s="234">
        <v>44</v>
      </c>
      <c r="B49" s="237">
        <v>0.10450000000000001</v>
      </c>
      <c r="C49" s="237">
        <v>0.10550000000000001</v>
      </c>
      <c r="D49" s="237">
        <v>0.1065</v>
      </c>
      <c r="E49" s="237">
        <v>0.109</v>
      </c>
      <c r="F49" s="237">
        <v>0.1115</v>
      </c>
      <c r="G49" s="237">
        <v>0.114</v>
      </c>
      <c r="H49" s="237">
        <v>0.11650000000000001</v>
      </c>
      <c r="I49" s="237">
        <v>0.11850000000000001</v>
      </c>
      <c r="J49" s="237">
        <v>0.12000000000000001</v>
      </c>
      <c r="K49" s="237">
        <v>0.1215</v>
      </c>
      <c r="L49" s="237">
        <v>0.123</v>
      </c>
      <c r="M49" s="237">
        <v>0.1245</v>
      </c>
      <c r="N49" s="237">
        <v>0.1265</v>
      </c>
      <c r="O49" s="237">
        <v>0.1285</v>
      </c>
      <c r="P49" s="237">
        <v>0.13100000000000001</v>
      </c>
      <c r="Q49" s="237">
        <v>0.13400000000000001</v>
      </c>
      <c r="R49" s="237">
        <v>0.13900000000000001</v>
      </c>
      <c r="S49" s="237">
        <v>0.13900000000000001</v>
      </c>
      <c r="T49" s="237">
        <v>0.13900000000000001</v>
      </c>
      <c r="U49" s="237">
        <v>0.13900000000000001</v>
      </c>
      <c r="V49" s="237">
        <v>0.13900000000000001</v>
      </c>
      <c r="W49" s="237">
        <v>0.13900000000000001</v>
      </c>
      <c r="X49" s="237">
        <v>0.13900000000000001</v>
      </c>
      <c r="Y49" s="237">
        <v>0.13900000000000001</v>
      </c>
      <c r="Z49" s="237">
        <v>0.13900000000000001</v>
      </c>
      <c r="AA49" s="237">
        <v>0.13900000000000001</v>
      </c>
      <c r="AB49" s="237">
        <v>0.13900000000000001</v>
      </c>
      <c r="AC49" s="237">
        <v>0.13900000000000001</v>
      </c>
      <c r="AD49" s="237">
        <v>0.13900000000000001</v>
      </c>
      <c r="AE49" s="237">
        <v>0.13900000000000001</v>
      </c>
      <c r="AF49" s="237">
        <v>0.13900000000000001</v>
      </c>
      <c r="AG49" s="237">
        <v>0.13900000000000001</v>
      </c>
      <c r="AH49" s="237">
        <v>0.13900000000000001</v>
      </c>
      <c r="AI49" s="237">
        <v>0.13900000000000001</v>
      </c>
      <c r="AJ49" s="237">
        <v>0.13900000000000001</v>
      </c>
      <c r="AK49" s="237">
        <v>0.13900000000000001</v>
      </c>
      <c r="AL49" s="237">
        <v>0.13900000000000001</v>
      </c>
      <c r="AM49" s="237">
        <v>0.13900000000000001</v>
      </c>
      <c r="AN49" s="238">
        <v>0.13900000000000001</v>
      </c>
      <c r="AO49" s="238">
        <v>0.13900000000000001</v>
      </c>
      <c r="AP49" s="238">
        <v>0.13900000000000001</v>
      </c>
      <c r="AQ49" s="238">
        <v>0.13900000000000001</v>
      </c>
      <c r="AR49" s="238">
        <v>0.13500000000000001</v>
      </c>
      <c r="AS49" s="238">
        <v>0.13300000000000001</v>
      </c>
      <c r="AT49" s="238">
        <v>0.13100000000000001</v>
      </c>
      <c r="AU49" s="238">
        <v>0.13</v>
      </c>
      <c r="AV49" s="237">
        <v>0.13700000000000001</v>
      </c>
      <c r="AW49" s="237">
        <v>0.13700000000000001</v>
      </c>
      <c r="AX49" s="237">
        <v>0.13700000000000001</v>
      </c>
      <c r="AY49" s="237">
        <v>0.13700000000000001</v>
      </c>
      <c r="AZ49" s="237">
        <v>0.13700000000000001</v>
      </c>
      <c r="BA49" s="237">
        <v>0.13700000000000001</v>
      </c>
      <c r="BB49" s="237">
        <v>0.13700000000000001</v>
      </c>
      <c r="BC49" s="237">
        <v>0.13700000000000001</v>
      </c>
      <c r="BD49" s="237">
        <v>0.13700000000000001</v>
      </c>
      <c r="BE49" s="237">
        <v>0.13700000000000001</v>
      </c>
    </row>
    <row r="50" spans="1:57" ht="15.75" thickBot="1" x14ac:dyDescent="0.3">
      <c r="A50" s="234">
        <v>45</v>
      </c>
      <c r="B50" s="237">
        <v>0.10550000000000001</v>
      </c>
      <c r="C50" s="237">
        <v>0.1065</v>
      </c>
      <c r="D50" s="237">
        <v>0.109</v>
      </c>
      <c r="E50" s="237">
        <v>0.1115</v>
      </c>
      <c r="F50" s="237">
        <v>0.114</v>
      </c>
      <c r="G50" s="237">
        <v>0.11650000000000001</v>
      </c>
      <c r="H50" s="237">
        <v>0.11850000000000001</v>
      </c>
      <c r="I50" s="237">
        <v>0.12000000000000001</v>
      </c>
      <c r="J50" s="237">
        <v>0.1215</v>
      </c>
      <c r="K50" s="237">
        <v>0.123</v>
      </c>
      <c r="L50" s="237">
        <v>0.1245</v>
      </c>
      <c r="M50" s="237">
        <v>0.1265</v>
      </c>
      <c r="N50" s="237">
        <v>0.1285</v>
      </c>
      <c r="O50" s="237">
        <v>0.13100000000000001</v>
      </c>
      <c r="P50" s="237">
        <v>0.13400000000000001</v>
      </c>
      <c r="Q50" s="237">
        <v>0.13900000000000001</v>
      </c>
      <c r="R50" s="237">
        <v>0.13900000000000001</v>
      </c>
      <c r="S50" s="237">
        <v>0.13900000000000001</v>
      </c>
      <c r="T50" s="237">
        <v>0.13900000000000001</v>
      </c>
      <c r="U50" s="237">
        <v>0.13900000000000001</v>
      </c>
      <c r="V50" s="237">
        <v>0.13900000000000001</v>
      </c>
      <c r="W50" s="237">
        <v>0.13900000000000001</v>
      </c>
      <c r="X50" s="237">
        <v>0.13900000000000001</v>
      </c>
      <c r="Y50" s="237">
        <v>0.13900000000000001</v>
      </c>
      <c r="Z50" s="237">
        <v>0.13900000000000001</v>
      </c>
      <c r="AA50" s="237">
        <v>0.13900000000000001</v>
      </c>
      <c r="AB50" s="237">
        <v>0.13900000000000001</v>
      </c>
      <c r="AC50" s="237">
        <v>0.13900000000000001</v>
      </c>
      <c r="AD50" s="237">
        <v>0.13900000000000001</v>
      </c>
      <c r="AE50" s="237">
        <v>0.13900000000000001</v>
      </c>
      <c r="AF50" s="237">
        <v>0.13900000000000001</v>
      </c>
      <c r="AG50" s="237">
        <v>0.13900000000000001</v>
      </c>
      <c r="AH50" s="237">
        <v>0.13900000000000001</v>
      </c>
      <c r="AI50" s="237">
        <v>0.13900000000000001</v>
      </c>
      <c r="AJ50" s="237">
        <v>0.13900000000000001</v>
      </c>
      <c r="AK50" s="237">
        <v>0.13900000000000001</v>
      </c>
      <c r="AL50" s="237">
        <v>0.13900000000000001</v>
      </c>
      <c r="AM50" s="237">
        <v>0.13900000000000001</v>
      </c>
      <c r="AN50" s="238">
        <v>0.13900000000000001</v>
      </c>
      <c r="AO50" s="238">
        <v>0.13900000000000001</v>
      </c>
      <c r="AP50" s="238">
        <v>0.13900000000000001</v>
      </c>
      <c r="AQ50" s="238">
        <v>0.13900000000000001</v>
      </c>
      <c r="AR50" s="238">
        <v>0.13500000000000001</v>
      </c>
      <c r="AS50" s="238">
        <v>0.13300000000000001</v>
      </c>
      <c r="AT50" s="238">
        <v>0.13100000000000001</v>
      </c>
      <c r="AU50" s="238">
        <v>0.13</v>
      </c>
      <c r="AV50" s="237">
        <v>0.13700000000000001</v>
      </c>
      <c r="AW50" s="237">
        <v>0.13700000000000001</v>
      </c>
      <c r="AX50" s="237">
        <v>0.13700000000000001</v>
      </c>
      <c r="AY50" s="237">
        <v>0.13700000000000001</v>
      </c>
      <c r="AZ50" s="237">
        <v>0.13700000000000001</v>
      </c>
      <c r="BA50" s="237">
        <v>0.13700000000000001</v>
      </c>
      <c r="BB50" s="237">
        <v>0.13700000000000001</v>
      </c>
      <c r="BC50" s="237">
        <v>0.13700000000000001</v>
      </c>
      <c r="BD50" s="237">
        <v>0.13700000000000001</v>
      </c>
      <c r="BE50" s="237">
        <v>0.13700000000000001</v>
      </c>
    </row>
    <row r="51" spans="1:57" ht="15.75" thickBot="1" x14ac:dyDescent="0.3">
      <c r="A51" s="234">
        <v>46</v>
      </c>
      <c r="B51" s="237">
        <v>0.1065</v>
      </c>
      <c r="C51" s="237">
        <v>0.109</v>
      </c>
      <c r="D51" s="237">
        <v>0.1115</v>
      </c>
      <c r="E51" s="237">
        <v>0.114</v>
      </c>
      <c r="F51" s="237">
        <v>0.11650000000000001</v>
      </c>
      <c r="G51" s="237">
        <v>0.11850000000000001</v>
      </c>
      <c r="H51" s="237">
        <v>0.12000000000000001</v>
      </c>
      <c r="I51" s="237">
        <v>0.1215</v>
      </c>
      <c r="J51" s="237">
        <v>0.123</v>
      </c>
      <c r="K51" s="237">
        <v>0.1245</v>
      </c>
      <c r="L51" s="237">
        <v>0.1265</v>
      </c>
      <c r="M51" s="237">
        <v>0.1285</v>
      </c>
      <c r="N51" s="237">
        <v>0.13100000000000001</v>
      </c>
      <c r="O51" s="237">
        <v>0.13400000000000001</v>
      </c>
      <c r="P51" s="237">
        <v>0.13900000000000001</v>
      </c>
      <c r="Q51" s="237">
        <v>0.13900000000000001</v>
      </c>
      <c r="R51" s="237">
        <v>0.13900000000000001</v>
      </c>
      <c r="S51" s="237">
        <v>0.13900000000000001</v>
      </c>
      <c r="T51" s="237">
        <v>0.13900000000000001</v>
      </c>
      <c r="U51" s="237">
        <v>0.13900000000000001</v>
      </c>
      <c r="V51" s="237">
        <v>0.13900000000000001</v>
      </c>
      <c r="W51" s="237">
        <v>0.13900000000000001</v>
      </c>
      <c r="X51" s="237">
        <v>0.13900000000000001</v>
      </c>
      <c r="Y51" s="237">
        <v>0.13900000000000001</v>
      </c>
      <c r="Z51" s="237">
        <v>0.13900000000000001</v>
      </c>
      <c r="AA51" s="237">
        <v>0.13900000000000001</v>
      </c>
      <c r="AB51" s="237">
        <v>0.13900000000000001</v>
      </c>
      <c r="AC51" s="237">
        <v>0.13900000000000001</v>
      </c>
      <c r="AD51" s="237">
        <v>0.13900000000000001</v>
      </c>
      <c r="AE51" s="237">
        <v>0.13900000000000001</v>
      </c>
      <c r="AF51" s="237">
        <v>0.13900000000000001</v>
      </c>
      <c r="AG51" s="237">
        <v>0.13900000000000001</v>
      </c>
      <c r="AH51" s="237">
        <v>0.13900000000000001</v>
      </c>
      <c r="AI51" s="237">
        <v>0.13900000000000001</v>
      </c>
      <c r="AJ51" s="237">
        <v>0.13900000000000001</v>
      </c>
      <c r="AK51" s="237">
        <v>0.13900000000000001</v>
      </c>
      <c r="AL51" s="237">
        <v>0.13900000000000001</v>
      </c>
      <c r="AM51" s="237">
        <v>0.13900000000000001</v>
      </c>
      <c r="AN51" s="238">
        <v>0.13900000000000001</v>
      </c>
      <c r="AO51" s="238">
        <v>0.13900000000000001</v>
      </c>
      <c r="AP51" s="238">
        <v>0.13900000000000001</v>
      </c>
      <c r="AQ51" s="238">
        <v>0.13900000000000001</v>
      </c>
      <c r="AR51" s="238">
        <v>0.13500000000000001</v>
      </c>
      <c r="AS51" s="238">
        <v>0.13300000000000001</v>
      </c>
      <c r="AT51" s="238">
        <v>0.13100000000000001</v>
      </c>
      <c r="AU51" s="238">
        <v>0.13</v>
      </c>
      <c r="AV51" s="237">
        <v>0.13700000000000001</v>
      </c>
      <c r="AW51" s="237">
        <v>0.13700000000000001</v>
      </c>
      <c r="AX51" s="237">
        <v>0.13700000000000001</v>
      </c>
      <c r="AY51" s="237">
        <v>0.13700000000000001</v>
      </c>
      <c r="AZ51" s="237">
        <v>0.13700000000000001</v>
      </c>
      <c r="BA51" s="237">
        <v>0.13700000000000001</v>
      </c>
      <c r="BB51" s="237">
        <v>0.13700000000000001</v>
      </c>
      <c r="BC51" s="237">
        <v>0.13700000000000001</v>
      </c>
      <c r="BD51" s="237">
        <v>0.13700000000000001</v>
      </c>
      <c r="BE51" s="237">
        <v>0.13700000000000001</v>
      </c>
    </row>
    <row r="52" spans="1:57" ht="15.75" thickBot="1" x14ac:dyDescent="0.3">
      <c r="A52" s="234">
        <v>47</v>
      </c>
      <c r="B52" s="237">
        <v>0.109</v>
      </c>
      <c r="C52" s="237">
        <v>0.1115</v>
      </c>
      <c r="D52" s="237">
        <v>0.114</v>
      </c>
      <c r="E52" s="237">
        <v>0.11650000000000001</v>
      </c>
      <c r="F52" s="237">
        <v>0.11850000000000001</v>
      </c>
      <c r="G52" s="237">
        <v>0.12000000000000001</v>
      </c>
      <c r="H52" s="237">
        <v>0.1215</v>
      </c>
      <c r="I52" s="237">
        <v>0.123</v>
      </c>
      <c r="J52" s="237">
        <v>0.1245</v>
      </c>
      <c r="K52" s="237">
        <v>0.1265</v>
      </c>
      <c r="L52" s="237">
        <v>0.1285</v>
      </c>
      <c r="M52" s="237">
        <v>0.13100000000000001</v>
      </c>
      <c r="N52" s="237">
        <v>0.13400000000000001</v>
      </c>
      <c r="O52" s="237">
        <v>0.13900000000000001</v>
      </c>
      <c r="P52" s="237">
        <v>0.13900000000000001</v>
      </c>
      <c r="Q52" s="237">
        <v>0.13900000000000001</v>
      </c>
      <c r="R52" s="237">
        <v>0.13900000000000001</v>
      </c>
      <c r="S52" s="237">
        <v>0.13900000000000001</v>
      </c>
      <c r="T52" s="237">
        <v>0.13900000000000001</v>
      </c>
      <c r="U52" s="237">
        <v>0.13900000000000001</v>
      </c>
      <c r="V52" s="237">
        <v>0.13900000000000001</v>
      </c>
      <c r="W52" s="237">
        <v>0.13900000000000001</v>
      </c>
      <c r="X52" s="237">
        <v>0.13900000000000001</v>
      </c>
      <c r="Y52" s="237">
        <v>0.13900000000000001</v>
      </c>
      <c r="Z52" s="237">
        <v>0.13900000000000001</v>
      </c>
      <c r="AA52" s="237">
        <v>0.13900000000000001</v>
      </c>
      <c r="AB52" s="237">
        <v>0.13900000000000001</v>
      </c>
      <c r="AC52" s="237">
        <v>0.13900000000000001</v>
      </c>
      <c r="AD52" s="237">
        <v>0.13900000000000001</v>
      </c>
      <c r="AE52" s="237">
        <v>0.13900000000000001</v>
      </c>
      <c r="AF52" s="237">
        <v>0.13900000000000001</v>
      </c>
      <c r="AG52" s="237">
        <v>0.13900000000000001</v>
      </c>
      <c r="AH52" s="237">
        <v>0.13900000000000001</v>
      </c>
      <c r="AI52" s="237">
        <v>0.13900000000000001</v>
      </c>
      <c r="AJ52" s="237">
        <v>0.13900000000000001</v>
      </c>
      <c r="AK52" s="237">
        <v>0.13900000000000001</v>
      </c>
      <c r="AL52" s="237">
        <v>0.13900000000000001</v>
      </c>
      <c r="AM52" s="237">
        <v>0.13900000000000001</v>
      </c>
      <c r="AN52" s="238">
        <v>0.13900000000000001</v>
      </c>
      <c r="AO52" s="238">
        <v>0.13900000000000001</v>
      </c>
      <c r="AP52" s="238">
        <v>0.13900000000000001</v>
      </c>
      <c r="AQ52" s="238">
        <v>0.13900000000000001</v>
      </c>
      <c r="AR52" s="238">
        <v>0.13500000000000001</v>
      </c>
      <c r="AS52" s="238">
        <v>0.13300000000000001</v>
      </c>
      <c r="AT52" s="238">
        <v>0.13100000000000001</v>
      </c>
      <c r="AU52" s="238">
        <v>0.13</v>
      </c>
      <c r="AV52" s="237">
        <v>0.13700000000000001</v>
      </c>
      <c r="AW52" s="237">
        <v>0.13700000000000001</v>
      </c>
      <c r="AX52" s="237">
        <v>0.13700000000000001</v>
      </c>
      <c r="AY52" s="237">
        <v>0.13700000000000001</v>
      </c>
      <c r="AZ52" s="237">
        <v>0.13700000000000001</v>
      </c>
      <c r="BA52" s="237">
        <v>0.13700000000000001</v>
      </c>
      <c r="BB52" s="237">
        <v>0.13700000000000001</v>
      </c>
      <c r="BC52" s="237">
        <v>0.13700000000000001</v>
      </c>
      <c r="BD52" s="237">
        <v>0.13700000000000001</v>
      </c>
      <c r="BE52" s="237">
        <v>0.13700000000000001</v>
      </c>
    </row>
    <row r="53" spans="1:57" ht="15.75" thickBot="1" x14ac:dyDescent="0.3">
      <c r="A53" s="234">
        <v>48</v>
      </c>
      <c r="B53" s="237">
        <v>0.1115</v>
      </c>
      <c r="C53" s="237">
        <v>0.114</v>
      </c>
      <c r="D53" s="237">
        <v>0.11650000000000001</v>
      </c>
      <c r="E53" s="237">
        <v>0.11850000000000001</v>
      </c>
      <c r="F53" s="237">
        <v>0.12000000000000001</v>
      </c>
      <c r="G53" s="237">
        <v>0.1215</v>
      </c>
      <c r="H53" s="237">
        <v>0.123</v>
      </c>
      <c r="I53" s="237">
        <v>0.1245</v>
      </c>
      <c r="J53" s="237">
        <v>0.1265</v>
      </c>
      <c r="K53" s="237">
        <v>0.1285</v>
      </c>
      <c r="L53" s="237">
        <v>0.13100000000000001</v>
      </c>
      <c r="M53" s="237">
        <v>0.13400000000000001</v>
      </c>
      <c r="N53" s="237">
        <v>0.13900000000000001</v>
      </c>
      <c r="O53" s="237">
        <v>0.13900000000000001</v>
      </c>
      <c r="P53" s="237">
        <v>0.13900000000000001</v>
      </c>
      <c r="Q53" s="237">
        <v>0.13900000000000001</v>
      </c>
      <c r="R53" s="237">
        <v>0.13900000000000001</v>
      </c>
      <c r="S53" s="237">
        <v>0.13900000000000001</v>
      </c>
      <c r="T53" s="237">
        <v>0.13900000000000001</v>
      </c>
      <c r="U53" s="237">
        <v>0.13900000000000001</v>
      </c>
      <c r="V53" s="237">
        <v>0.13900000000000001</v>
      </c>
      <c r="W53" s="237">
        <v>0.13900000000000001</v>
      </c>
      <c r="X53" s="237">
        <v>0.13900000000000001</v>
      </c>
      <c r="Y53" s="237">
        <v>0.13900000000000001</v>
      </c>
      <c r="Z53" s="237">
        <v>0.13900000000000001</v>
      </c>
      <c r="AA53" s="237">
        <v>0.13900000000000001</v>
      </c>
      <c r="AB53" s="237">
        <v>0.13900000000000001</v>
      </c>
      <c r="AC53" s="237">
        <v>0.13900000000000001</v>
      </c>
      <c r="AD53" s="237">
        <v>0.13900000000000001</v>
      </c>
      <c r="AE53" s="237">
        <v>0.13900000000000001</v>
      </c>
      <c r="AF53" s="237">
        <v>0.13900000000000001</v>
      </c>
      <c r="AG53" s="237">
        <v>0.13900000000000001</v>
      </c>
      <c r="AH53" s="237">
        <v>0.13900000000000001</v>
      </c>
      <c r="AI53" s="237">
        <v>0.13900000000000001</v>
      </c>
      <c r="AJ53" s="237">
        <v>0.13900000000000001</v>
      </c>
      <c r="AK53" s="237">
        <v>0.13900000000000001</v>
      </c>
      <c r="AL53" s="237">
        <v>0.13900000000000001</v>
      </c>
      <c r="AM53" s="237">
        <v>0.13900000000000001</v>
      </c>
      <c r="AN53" s="238">
        <v>0.13900000000000001</v>
      </c>
      <c r="AO53" s="238">
        <v>0.13900000000000001</v>
      </c>
      <c r="AP53" s="238">
        <v>0.13900000000000001</v>
      </c>
      <c r="AQ53" s="238">
        <v>0.13900000000000001</v>
      </c>
      <c r="AR53" s="238">
        <v>0.13500000000000001</v>
      </c>
      <c r="AS53" s="238">
        <v>0.13300000000000001</v>
      </c>
      <c r="AT53" s="238">
        <v>0.13100000000000001</v>
      </c>
      <c r="AU53" s="238">
        <v>0.13</v>
      </c>
      <c r="AV53" s="237">
        <v>0.13700000000000001</v>
      </c>
      <c r="AW53" s="237">
        <v>0.13700000000000001</v>
      </c>
      <c r="AX53" s="237">
        <v>0.13700000000000001</v>
      </c>
      <c r="AY53" s="237">
        <v>0.13700000000000001</v>
      </c>
      <c r="AZ53" s="237">
        <v>0.13700000000000001</v>
      </c>
      <c r="BA53" s="237">
        <v>0.13700000000000001</v>
      </c>
      <c r="BB53" s="237">
        <v>0.13700000000000001</v>
      </c>
      <c r="BC53" s="237">
        <v>0.13700000000000001</v>
      </c>
      <c r="BD53" s="237">
        <v>0.13700000000000001</v>
      </c>
      <c r="BE53" s="237">
        <v>0.13700000000000001</v>
      </c>
    </row>
    <row r="54" spans="1:57" ht="15.75" thickBot="1" x14ac:dyDescent="0.3">
      <c r="A54" s="234">
        <v>49</v>
      </c>
      <c r="B54" s="237">
        <v>0.114</v>
      </c>
      <c r="C54" s="237">
        <v>0.11650000000000001</v>
      </c>
      <c r="D54" s="237">
        <v>0.11850000000000001</v>
      </c>
      <c r="E54" s="237">
        <v>0.12000000000000001</v>
      </c>
      <c r="F54" s="237">
        <v>0.1215</v>
      </c>
      <c r="G54" s="237">
        <v>0.123</v>
      </c>
      <c r="H54" s="237">
        <v>0.1245</v>
      </c>
      <c r="I54" s="237">
        <v>0.1265</v>
      </c>
      <c r="J54" s="237">
        <v>0.1285</v>
      </c>
      <c r="K54" s="237">
        <v>0.13100000000000001</v>
      </c>
      <c r="L54" s="237">
        <v>0.13400000000000001</v>
      </c>
      <c r="M54" s="237">
        <v>0.13900000000000001</v>
      </c>
      <c r="N54" s="237">
        <v>0.13900000000000001</v>
      </c>
      <c r="O54" s="237">
        <v>0.13900000000000001</v>
      </c>
      <c r="P54" s="237">
        <v>0.13900000000000001</v>
      </c>
      <c r="Q54" s="237">
        <v>0.13900000000000001</v>
      </c>
      <c r="R54" s="237">
        <v>0.13900000000000001</v>
      </c>
      <c r="S54" s="237">
        <v>0.13900000000000001</v>
      </c>
      <c r="T54" s="237">
        <v>0.13900000000000001</v>
      </c>
      <c r="U54" s="237">
        <v>0.13900000000000001</v>
      </c>
      <c r="V54" s="237">
        <v>0.13900000000000001</v>
      </c>
      <c r="W54" s="237">
        <v>0.13900000000000001</v>
      </c>
      <c r="X54" s="237">
        <v>0.13900000000000001</v>
      </c>
      <c r="Y54" s="237">
        <v>0.13900000000000001</v>
      </c>
      <c r="Z54" s="237">
        <v>0.13900000000000001</v>
      </c>
      <c r="AA54" s="237">
        <v>0.13900000000000001</v>
      </c>
      <c r="AB54" s="237">
        <v>0.13900000000000001</v>
      </c>
      <c r="AC54" s="237">
        <v>0.13900000000000001</v>
      </c>
      <c r="AD54" s="237">
        <v>0.13900000000000001</v>
      </c>
      <c r="AE54" s="237">
        <v>0.13900000000000001</v>
      </c>
      <c r="AF54" s="237">
        <v>0.13900000000000001</v>
      </c>
      <c r="AG54" s="237">
        <v>0.13900000000000001</v>
      </c>
      <c r="AH54" s="237">
        <v>0.13900000000000001</v>
      </c>
      <c r="AI54" s="237">
        <v>0.13900000000000001</v>
      </c>
      <c r="AJ54" s="237">
        <v>0.13900000000000001</v>
      </c>
      <c r="AK54" s="237">
        <v>0.13900000000000001</v>
      </c>
      <c r="AL54" s="237">
        <v>0.13900000000000001</v>
      </c>
      <c r="AM54" s="237">
        <v>0.13900000000000001</v>
      </c>
      <c r="AN54" s="238">
        <v>0.13900000000000001</v>
      </c>
      <c r="AO54" s="238">
        <v>0.13900000000000001</v>
      </c>
      <c r="AP54" s="238">
        <v>0.13900000000000001</v>
      </c>
      <c r="AQ54" s="238">
        <v>0.13900000000000001</v>
      </c>
      <c r="AR54" s="238">
        <v>0.13500000000000001</v>
      </c>
      <c r="AS54" s="238">
        <v>0.13300000000000001</v>
      </c>
      <c r="AT54" s="238">
        <v>0.13100000000000001</v>
      </c>
      <c r="AU54" s="238">
        <v>0.13</v>
      </c>
      <c r="AV54" s="237">
        <v>0.13700000000000001</v>
      </c>
      <c r="AW54" s="237">
        <v>0.13700000000000001</v>
      </c>
      <c r="AX54" s="237">
        <v>0.13700000000000001</v>
      </c>
      <c r="AY54" s="237">
        <v>0.13700000000000001</v>
      </c>
      <c r="AZ54" s="237">
        <v>0.13700000000000001</v>
      </c>
      <c r="BA54" s="237">
        <v>0.13700000000000001</v>
      </c>
      <c r="BB54" s="237">
        <v>0.13700000000000001</v>
      </c>
      <c r="BC54" s="237">
        <v>0.13700000000000001</v>
      </c>
      <c r="BD54" s="237">
        <v>0.13700000000000001</v>
      </c>
      <c r="BE54" s="237">
        <v>0.13700000000000001</v>
      </c>
    </row>
    <row r="55" spans="1:57" ht="15.75" thickBot="1" x14ac:dyDescent="0.3">
      <c r="A55" s="234">
        <v>50</v>
      </c>
      <c r="B55" s="237">
        <v>0.11650000000000001</v>
      </c>
      <c r="C55" s="237">
        <v>0.11850000000000001</v>
      </c>
      <c r="D55" s="237">
        <v>0.12000000000000001</v>
      </c>
      <c r="E55" s="237">
        <v>0.1215</v>
      </c>
      <c r="F55" s="237">
        <v>0.123</v>
      </c>
      <c r="G55" s="237">
        <v>0.1245</v>
      </c>
      <c r="H55" s="237">
        <v>0.1265</v>
      </c>
      <c r="I55" s="237">
        <v>0.1285</v>
      </c>
      <c r="J55" s="237">
        <v>0.13100000000000001</v>
      </c>
      <c r="K55" s="237">
        <v>0.13400000000000001</v>
      </c>
      <c r="L55" s="237">
        <v>0.13900000000000001</v>
      </c>
      <c r="M55" s="237">
        <v>0.13900000000000001</v>
      </c>
      <c r="N55" s="237">
        <v>0.13900000000000001</v>
      </c>
      <c r="O55" s="237">
        <v>0.13900000000000001</v>
      </c>
      <c r="P55" s="237">
        <v>0.13900000000000001</v>
      </c>
      <c r="Q55" s="237">
        <v>0.13900000000000001</v>
      </c>
      <c r="R55" s="237">
        <v>0.13900000000000001</v>
      </c>
      <c r="S55" s="237">
        <v>0.13900000000000001</v>
      </c>
      <c r="T55" s="237">
        <v>0.13900000000000001</v>
      </c>
      <c r="U55" s="237">
        <v>0.13900000000000001</v>
      </c>
      <c r="V55" s="237">
        <v>0.13900000000000001</v>
      </c>
      <c r="W55" s="237">
        <v>0.13900000000000001</v>
      </c>
      <c r="X55" s="237">
        <v>0.13900000000000001</v>
      </c>
      <c r="Y55" s="237">
        <v>0.13900000000000001</v>
      </c>
      <c r="Z55" s="237">
        <v>0.13900000000000001</v>
      </c>
      <c r="AA55" s="237">
        <v>0.13900000000000001</v>
      </c>
      <c r="AB55" s="237">
        <v>0.13900000000000001</v>
      </c>
      <c r="AC55" s="237">
        <v>0.13900000000000001</v>
      </c>
      <c r="AD55" s="237">
        <v>0.13900000000000001</v>
      </c>
      <c r="AE55" s="237">
        <v>0.13900000000000001</v>
      </c>
      <c r="AF55" s="237">
        <v>0.13900000000000001</v>
      </c>
      <c r="AG55" s="237">
        <v>0.13900000000000001</v>
      </c>
      <c r="AH55" s="237">
        <v>0.13900000000000001</v>
      </c>
      <c r="AI55" s="237">
        <v>0.13900000000000001</v>
      </c>
      <c r="AJ55" s="237">
        <v>0.13900000000000001</v>
      </c>
      <c r="AK55" s="237">
        <v>0.13900000000000001</v>
      </c>
      <c r="AL55" s="237">
        <v>0.13900000000000001</v>
      </c>
      <c r="AM55" s="237">
        <v>0.13900000000000001</v>
      </c>
      <c r="AN55" s="238">
        <v>0.13900000000000001</v>
      </c>
      <c r="AO55" s="238">
        <v>0.13900000000000001</v>
      </c>
      <c r="AP55" s="238">
        <v>0.13900000000000001</v>
      </c>
      <c r="AQ55" s="238">
        <v>0.13900000000000001</v>
      </c>
      <c r="AR55" s="238">
        <v>0.13500000000000001</v>
      </c>
      <c r="AS55" s="238">
        <v>0.13300000000000001</v>
      </c>
      <c r="AT55" s="238">
        <v>0.13100000000000001</v>
      </c>
      <c r="AU55" s="238">
        <v>0.13</v>
      </c>
      <c r="AV55" s="237">
        <v>0.13700000000000001</v>
      </c>
      <c r="AW55" s="237">
        <v>0.13700000000000001</v>
      </c>
      <c r="AX55" s="237">
        <v>0.13700000000000001</v>
      </c>
      <c r="AY55" s="237">
        <v>0.13700000000000001</v>
      </c>
      <c r="AZ55" s="237">
        <v>0.13700000000000001</v>
      </c>
      <c r="BA55" s="237">
        <v>0.13700000000000001</v>
      </c>
      <c r="BB55" s="237">
        <v>0.13700000000000001</v>
      </c>
      <c r="BC55" s="237">
        <v>0.13700000000000001</v>
      </c>
      <c r="BD55" s="237">
        <v>0.13700000000000001</v>
      </c>
      <c r="BE55" s="237">
        <v>0.13700000000000001</v>
      </c>
    </row>
    <row r="56" spans="1:57" ht="15.75" thickBot="1" x14ac:dyDescent="0.3">
      <c r="A56" s="234">
        <v>51</v>
      </c>
      <c r="B56" s="237">
        <v>0.11900000000000001</v>
      </c>
      <c r="C56" s="237">
        <v>0.12000000000000001</v>
      </c>
      <c r="D56" s="237">
        <v>0.1215</v>
      </c>
      <c r="E56" s="237">
        <v>0.123</v>
      </c>
      <c r="F56" s="237">
        <v>0.1245</v>
      </c>
      <c r="G56" s="237">
        <v>0.1265</v>
      </c>
      <c r="H56" s="237">
        <v>0.1285</v>
      </c>
      <c r="I56" s="237">
        <v>0.13100000000000001</v>
      </c>
      <c r="J56" s="237">
        <v>0.13400000000000001</v>
      </c>
      <c r="K56" s="237">
        <v>0.13900000000000001</v>
      </c>
      <c r="L56" s="237">
        <v>0.13900000000000001</v>
      </c>
      <c r="M56" s="237">
        <v>0.13900000000000001</v>
      </c>
      <c r="N56" s="237">
        <v>0.13900000000000001</v>
      </c>
      <c r="O56" s="237">
        <v>0.13900000000000001</v>
      </c>
      <c r="P56" s="237">
        <v>0.13900000000000001</v>
      </c>
      <c r="Q56" s="237">
        <v>0.13900000000000001</v>
      </c>
      <c r="R56" s="237">
        <v>0.13900000000000001</v>
      </c>
      <c r="S56" s="237">
        <v>0.13900000000000001</v>
      </c>
      <c r="T56" s="237">
        <v>0.13900000000000001</v>
      </c>
      <c r="U56" s="237">
        <v>0.13900000000000001</v>
      </c>
      <c r="V56" s="237">
        <v>0.13900000000000001</v>
      </c>
      <c r="W56" s="237">
        <v>0.13900000000000001</v>
      </c>
      <c r="X56" s="237">
        <v>0.13900000000000001</v>
      </c>
      <c r="Y56" s="237">
        <v>0.13900000000000001</v>
      </c>
      <c r="Z56" s="237">
        <v>0.13900000000000001</v>
      </c>
      <c r="AA56" s="237">
        <v>0.13900000000000001</v>
      </c>
      <c r="AB56" s="237">
        <v>0.13900000000000001</v>
      </c>
      <c r="AC56" s="237">
        <v>0.13900000000000001</v>
      </c>
      <c r="AD56" s="237">
        <v>0.13900000000000001</v>
      </c>
      <c r="AE56" s="237">
        <v>0.13900000000000001</v>
      </c>
      <c r="AF56" s="237">
        <v>0.13900000000000001</v>
      </c>
      <c r="AG56" s="237">
        <v>0.13900000000000001</v>
      </c>
      <c r="AH56" s="237">
        <v>0.13900000000000001</v>
      </c>
      <c r="AI56" s="237">
        <v>0.13900000000000001</v>
      </c>
      <c r="AJ56" s="237">
        <v>0.13900000000000001</v>
      </c>
      <c r="AK56" s="237">
        <v>0.13900000000000001</v>
      </c>
      <c r="AL56" s="237">
        <v>0.13900000000000001</v>
      </c>
      <c r="AM56" s="237">
        <v>0.13900000000000001</v>
      </c>
      <c r="AN56" s="238">
        <v>0.13900000000000001</v>
      </c>
      <c r="AO56" s="238">
        <v>0.13900000000000001</v>
      </c>
      <c r="AP56" s="238">
        <v>0.13900000000000001</v>
      </c>
      <c r="AQ56" s="238">
        <v>0.13900000000000001</v>
      </c>
      <c r="AR56" s="238">
        <v>0.13500000000000001</v>
      </c>
      <c r="AS56" s="238">
        <v>0.13300000000000001</v>
      </c>
      <c r="AT56" s="238">
        <v>0.13100000000000001</v>
      </c>
      <c r="AU56" s="238">
        <v>0.13</v>
      </c>
      <c r="AV56" s="237">
        <v>0.13700000000000001</v>
      </c>
      <c r="AW56" s="237">
        <v>0.13700000000000001</v>
      </c>
      <c r="AX56" s="237">
        <v>0.13700000000000001</v>
      </c>
      <c r="AY56" s="237">
        <v>0.13700000000000001</v>
      </c>
      <c r="AZ56" s="237">
        <v>0.13700000000000001</v>
      </c>
      <c r="BA56" s="237">
        <v>0.13700000000000001</v>
      </c>
      <c r="BB56" s="237">
        <v>0.13700000000000001</v>
      </c>
      <c r="BC56" s="237">
        <v>0.13700000000000001</v>
      </c>
      <c r="BD56" s="237">
        <v>0.13700000000000001</v>
      </c>
      <c r="BE56" s="237">
        <v>0.13700000000000001</v>
      </c>
    </row>
    <row r="57" spans="1:57" ht="15.75" thickBot="1" x14ac:dyDescent="0.3">
      <c r="A57" s="234">
        <v>52</v>
      </c>
      <c r="B57" s="237">
        <v>0.12000000000000001</v>
      </c>
      <c r="C57" s="237">
        <v>0.1215</v>
      </c>
      <c r="D57" s="237">
        <v>0.123</v>
      </c>
      <c r="E57" s="237">
        <v>0.1245</v>
      </c>
      <c r="F57" s="237">
        <v>0.1265</v>
      </c>
      <c r="G57" s="237">
        <v>0.1285</v>
      </c>
      <c r="H57" s="237">
        <v>0.13100000000000001</v>
      </c>
      <c r="I57" s="237">
        <v>0.13400000000000001</v>
      </c>
      <c r="J57" s="237">
        <v>0.13900000000000001</v>
      </c>
      <c r="K57" s="237">
        <v>0.13900000000000001</v>
      </c>
      <c r="L57" s="237">
        <v>0.13900000000000001</v>
      </c>
      <c r="M57" s="237">
        <v>0.13900000000000001</v>
      </c>
      <c r="N57" s="237">
        <v>0.13900000000000001</v>
      </c>
      <c r="O57" s="237">
        <v>0.13900000000000001</v>
      </c>
      <c r="P57" s="237">
        <v>0.13900000000000001</v>
      </c>
      <c r="Q57" s="237">
        <v>0.13900000000000001</v>
      </c>
      <c r="R57" s="237">
        <v>0.13900000000000001</v>
      </c>
      <c r="S57" s="237">
        <v>0.13900000000000001</v>
      </c>
      <c r="T57" s="237">
        <v>0.13900000000000001</v>
      </c>
      <c r="U57" s="237">
        <v>0.13900000000000001</v>
      </c>
      <c r="V57" s="237">
        <v>0.13900000000000001</v>
      </c>
      <c r="W57" s="237">
        <v>0.13900000000000001</v>
      </c>
      <c r="X57" s="237">
        <v>0.13900000000000001</v>
      </c>
      <c r="Y57" s="237">
        <v>0.13900000000000001</v>
      </c>
      <c r="Z57" s="237">
        <v>0.13900000000000001</v>
      </c>
      <c r="AA57" s="237">
        <v>0.13900000000000001</v>
      </c>
      <c r="AB57" s="237">
        <v>0.13900000000000001</v>
      </c>
      <c r="AC57" s="237">
        <v>0.13900000000000001</v>
      </c>
      <c r="AD57" s="237">
        <v>0.13900000000000001</v>
      </c>
      <c r="AE57" s="237">
        <v>0.13900000000000001</v>
      </c>
      <c r="AF57" s="237">
        <v>0.13900000000000001</v>
      </c>
      <c r="AG57" s="237">
        <v>0.13900000000000001</v>
      </c>
      <c r="AH57" s="237">
        <v>0.13900000000000001</v>
      </c>
      <c r="AI57" s="237">
        <v>0.13900000000000001</v>
      </c>
      <c r="AJ57" s="237">
        <v>0.13900000000000001</v>
      </c>
      <c r="AK57" s="237">
        <v>0.13900000000000001</v>
      </c>
      <c r="AL57" s="237">
        <v>0.13900000000000001</v>
      </c>
      <c r="AM57" s="237">
        <v>0.13900000000000001</v>
      </c>
      <c r="AN57" s="238">
        <v>0.13900000000000001</v>
      </c>
      <c r="AO57" s="238">
        <v>0.13900000000000001</v>
      </c>
      <c r="AP57" s="238">
        <v>0.13900000000000001</v>
      </c>
      <c r="AQ57" s="238">
        <v>0.13900000000000001</v>
      </c>
      <c r="AR57" s="238">
        <v>0.13500000000000001</v>
      </c>
      <c r="AS57" s="238">
        <v>0.13300000000000001</v>
      </c>
      <c r="AT57" s="238">
        <v>0.13100000000000001</v>
      </c>
      <c r="AU57" s="238">
        <v>0.13</v>
      </c>
      <c r="AV57" s="237">
        <v>0.13700000000000001</v>
      </c>
      <c r="AW57" s="237">
        <v>0.13700000000000001</v>
      </c>
      <c r="AX57" s="237">
        <v>0.13700000000000001</v>
      </c>
      <c r="AY57" s="237">
        <v>0.13700000000000001</v>
      </c>
      <c r="AZ57" s="237">
        <v>0.13700000000000001</v>
      </c>
      <c r="BA57" s="237">
        <v>0.13700000000000001</v>
      </c>
      <c r="BB57" s="237">
        <v>0.13700000000000001</v>
      </c>
      <c r="BC57" s="237">
        <v>0.13700000000000001</v>
      </c>
      <c r="BD57" s="237">
        <v>0.13700000000000001</v>
      </c>
      <c r="BE57" s="237">
        <v>0.13700000000000001</v>
      </c>
    </row>
    <row r="58" spans="1:57" ht="15.75" thickBot="1" x14ac:dyDescent="0.3">
      <c r="A58" s="234">
        <v>53</v>
      </c>
      <c r="B58" s="237">
        <v>0.1215</v>
      </c>
      <c r="C58" s="237">
        <v>0.123</v>
      </c>
      <c r="D58" s="237">
        <v>0.1245</v>
      </c>
      <c r="E58" s="237">
        <v>0.1265</v>
      </c>
      <c r="F58" s="237">
        <v>0.1285</v>
      </c>
      <c r="G58" s="237">
        <v>0.13100000000000001</v>
      </c>
      <c r="H58" s="237">
        <v>0.13400000000000001</v>
      </c>
      <c r="I58" s="237">
        <v>0.13900000000000001</v>
      </c>
      <c r="J58" s="237">
        <v>0.13900000000000001</v>
      </c>
      <c r="K58" s="237">
        <v>0.13900000000000001</v>
      </c>
      <c r="L58" s="237">
        <v>0.13900000000000001</v>
      </c>
      <c r="M58" s="237">
        <v>0.13900000000000001</v>
      </c>
      <c r="N58" s="237">
        <v>0.13900000000000001</v>
      </c>
      <c r="O58" s="237">
        <v>0.13900000000000001</v>
      </c>
      <c r="P58" s="237">
        <v>0.13900000000000001</v>
      </c>
      <c r="Q58" s="237">
        <v>0.13900000000000001</v>
      </c>
      <c r="R58" s="237">
        <v>0.13900000000000001</v>
      </c>
      <c r="S58" s="237">
        <v>0.13900000000000001</v>
      </c>
      <c r="T58" s="237">
        <v>0.13900000000000001</v>
      </c>
      <c r="U58" s="237">
        <v>0.13900000000000001</v>
      </c>
      <c r="V58" s="237">
        <v>0.13900000000000001</v>
      </c>
      <c r="W58" s="237">
        <v>0.13900000000000001</v>
      </c>
      <c r="X58" s="237">
        <v>0.13900000000000001</v>
      </c>
      <c r="Y58" s="237">
        <v>0.13900000000000001</v>
      </c>
      <c r="Z58" s="237">
        <v>0.13900000000000001</v>
      </c>
      <c r="AA58" s="237">
        <v>0.13900000000000001</v>
      </c>
      <c r="AB58" s="237">
        <v>0.13900000000000001</v>
      </c>
      <c r="AC58" s="237">
        <v>0.13900000000000001</v>
      </c>
      <c r="AD58" s="237">
        <v>0.13900000000000001</v>
      </c>
      <c r="AE58" s="237">
        <v>0.13900000000000001</v>
      </c>
      <c r="AF58" s="237">
        <v>0.13900000000000001</v>
      </c>
      <c r="AG58" s="237">
        <v>0.13900000000000001</v>
      </c>
      <c r="AH58" s="237">
        <v>0.13900000000000001</v>
      </c>
      <c r="AI58" s="237">
        <v>0.13900000000000001</v>
      </c>
      <c r="AJ58" s="237">
        <v>0.13900000000000001</v>
      </c>
      <c r="AK58" s="237">
        <v>0.13900000000000001</v>
      </c>
      <c r="AL58" s="237">
        <v>0.13900000000000001</v>
      </c>
      <c r="AM58" s="237">
        <v>0.13900000000000001</v>
      </c>
      <c r="AN58" s="238">
        <v>0.13900000000000001</v>
      </c>
      <c r="AO58" s="238">
        <v>0.13900000000000001</v>
      </c>
      <c r="AP58" s="238">
        <v>0.13900000000000001</v>
      </c>
      <c r="AQ58" s="238">
        <v>0.13900000000000001</v>
      </c>
      <c r="AR58" s="238">
        <v>0.13500000000000001</v>
      </c>
      <c r="AS58" s="238">
        <v>0.13300000000000001</v>
      </c>
      <c r="AT58" s="238">
        <v>0.13100000000000001</v>
      </c>
      <c r="AU58" s="238">
        <v>0.13</v>
      </c>
      <c r="AV58" s="237">
        <v>0.13700000000000001</v>
      </c>
      <c r="AW58" s="237">
        <v>0.13700000000000001</v>
      </c>
      <c r="AX58" s="237">
        <v>0.13700000000000001</v>
      </c>
      <c r="AY58" s="237">
        <v>0.13700000000000001</v>
      </c>
      <c r="AZ58" s="237">
        <v>0.13700000000000001</v>
      </c>
      <c r="BA58" s="237">
        <v>0.13700000000000001</v>
      </c>
      <c r="BB58" s="237">
        <v>0.13700000000000001</v>
      </c>
      <c r="BC58" s="237">
        <v>0.13700000000000001</v>
      </c>
      <c r="BD58" s="237">
        <v>0.13700000000000001</v>
      </c>
      <c r="BE58" s="237">
        <v>0.13700000000000001</v>
      </c>
    </row>
    <row r="59" spans="1:57" ht="15.75" thickBot="1" x14ac:dyDescent="0.3">
      <c r="A59" s="234">
        <v>54</v>
      </c>
      <c r="B59" s="237">
        <v>0.123</v>
      </c>
      <c r="C59" s="237">
        <v>0.1245</v>
      </c>
      <c r="D59" s="237">
        <v>0.1265</v>
      </c>
      <c r="E59" s="237">
        <v>0.1285</v>
      </c>
      <c r="F59" s="237">
        <v>0.13100000000000001</v>
      </c>
      <c r="G59" s="237">
        <v>0.13400000000000001</v>
      </c>
      <c r="H59" s="237">
        <v>0.13900000000000001</v>
      </c>
      <c r="I59" s="237">
        <v>0.13900000000000001</v>
      </c>
      <c r="J59" s="237">
        <v>0.13900000000000001</v>
      </c>
      <c r="K59" s="237">
        <v>0.13900000000000001</v>
      </c>
      <c r="L59" s="237">
        <v>0.13900000000000001</v>
      </c>
      <c r="M59" s="237">
        <v>0.13900000000000001</v>
      </c>
      <c r="N59" s="237">
        <v>0.13900000000000001</v>
      </c>
      <c r="O59" s="237">
        <v>0.13900000000000001</v>
      </c>
      <c r="P59" s="237">
        <v>0.13900000000000001</v>
      </c>
      <c r="Q59" s="237">
        <v>0.13900000000000001</v>
      </c>
      <c r="R59" s="237">
        <v>0.13900000000000001</v>
      </c>
      <c r="S59" s="237">
        <v>0.13900000000000001</v>
      </c>
      <c r="T59" s="237">
        <v>0.13900000000000001</v>
      </c>
      <c r="U59" s="237">
        <v>0.13900000000000001</v>
      </c>
      <c r="V59" s="237">
        <v>0.13900000000000001</v>
      </c>
      <c r="W59" s="237">
        <v>0.13900000000000001</v>
      </c>
      <c r="X59" s="237">
        <v>0.13900000000000001</v>
      </c>
      <c r="Y59" s="237">
        <v>0.13900000000000001</v>
      </c>
      <c r="Z59" s="237">
        <v>0.13900000000000001</v>
      </c>
      <c r="AA59" s="237">
        <v>0.13900000000000001</v>
      </c>
      <c r="AB59" s="237">
        <v>0.13900000000000001</v>
      </c>
      <c r="AC59" s="237">
        <v>0.13900000000000001</v>
      </c>
      <c r="AD59" s="237">
        <v>0.13900000000000001</v>
      </c>
      <c r="AE59" s="237">
        <v>0.13900000000000001</v>
      </c>
      <c r="AF59" s="237">
        <v>0.13900000000000001</v>
      </c>
      <c r="AG59" s="237">
        <v>0.13900000000000001</v>
      </c>
      <c r="AH59" s="237">
        <v>0.13900000000000001</v>
      </c>
      <c r="AI59" s="237">
        <v>0.13900000000000001</v>
      </c>
      <c r="AJ59" s="237">
        <v>0.13900000000000001</v>
      </c>
      <c r="AK59" s="237">
        <v>0.13900000000000001</v>
      </c>
      <c r="AL59" s="237">
        <v>0.13900000000000001</v>
      </c>
      <c r="AM59" s="237">
        <v>0.13900000000000001</v>
      </c>
      <c r="AN59" s="238">
        <v>0.13900000000000001</v>
      </c>
      <c r="AO59" s="238">
        <v>0.13900000000000001</v>
      </c>
      <c r="AP59" s="238">
        <v>0.13900000000000001</v>
      </c>
      <c r="AQ59" s="238">
        <v>0.13900000000000001</v>
      </c>
      <c r="AR59" s="238">
        <v>0.13500000000000001</v>
      </c>
      <c r="AS59" s="238">
        <v>0.13300000000000001</v>
      </c>
      <c r="AT59" s="238">
        <v>0.13100000000000001</v>
      </c>
      <c r="AU59" s="238">
        <v>0.13</v>
      </c>
      <c r="AV59" s="237">
        <v>0.13700000000000001</v>
      </c>
      <c r="AW59" s="237">
        <v>0.13700000000000001</v>
      </c>
      <c r="AX59" s="237">
        <v>0.13700000000000001</v>
      </c>
      <c r="AY59" s="237">
        <v>0.13700000000000001</v>
      </c>
      <c r="AZ59" s="237">
        <v>0.13700000000000001</v>
      </c>
      <c r="BA59" s="237">
        <v>0.13700000000000001</v>
      </c>
      <c r="BB59" s="237">
        <v>0.13700000000000001</v>
      </c>
      <c r="BC59" s="237">
        <v>0.13700000000000001</v>
      </c>
      <c r="BD59" s="237">
        <v>0.13700000000000001</v>
      </c>
      <c r="BE59" s="237">
        <v>0.13700000000000001</v>
      </c>
    </row>
    <row r="60" spans="1:57" ht="15.75" thickBot="1" x14ac:dyDescent="0.3">
      <c r="A60" s="234">
        <v>55</v>
      </c>
      <c r="B60" s="237">
        <v>0.1245</v>
      </c>
      <c r="C60" s="237">
        <v>0.1265</v>
      </c>
      <c r="D60" s="237">
        <v>0.1285</v>
      </c>
      <c r="E60" s="237">
        <v>0.13100000000000001</v>
      </c>
      <c r="F60" s="237">
        <v>0.13400000000000001</v>
      </c>
      <c r="G60" s="237">
        <v>0.13650000000000001</v>
      </c>
      <c r="H60" s="237">
        <v>0.13900000000000001</v>
      </c>
      <c r="I60" s="237">
        <v>0.13900000000000001</v>
      </c>
      <c r="J60" s="237">
        <v>0.13900000000000001</v>
      </c>
      <c r="K60" s="237">
        <v>0.13900000000000001</v>
      </c>
      <c r="L60" s="237">
        <v>0.13900000000000001</v>
      </c>
      <c r="M60" s="237">
        <v>0.13900000000000001</v>
      </c>
      <c r="N60" s="237">
        <v>0.13900000000000001</v>
      </c>
      <c r="O60" s="237">
        <v>0.13900000000000001</v>
      </c>
      <c r="P60" s="237">
        <v>0.13900000000000001</v>
      </c>
      <c r="Q60" s="237">
        <v>0.13900000000000001</v>
      </c>
      <c r="R60" s="237">
        <v>0.13900000000000001</v>
      </c>
      <c r="S60" s="237">
        <v>0.13900000000000001</v>
      </c>
      <c r="T60" s="237">
        <v>0.13900000000000001</v>
      </c>
      <c r="U60" s="237">
        <v>0.13900000000000001</v>
      </c>
      <c r="V60" s="237">
        <v>0.13900000000000001</v>
      </c>
      <c r="W60" s="237">
        <v>0.13900000000000001</v>
      </c>
      <c r="X60" s="237">
        <v>0.13900000000000001</v>
      </c>
      <c r="Y60" s="237">
        <v>0.13900000000000001</v>
      </c>
      <c r="Z60" s="237">
        <v>0.13900000000000001</v>
      </c>
      <c r="AA60" s="237">
        <v>0.13900000000000001</v>
      </c>
      <c r="AB60" s="237">
        <v>0.13900000000000001</v>
      </c>
      <c r="AC60" s="237">
        <v>0.13900000000000001</v>
      </c>
      <c r="AD60" s="237">
        <v>0.13900000000000001</v>
      </c>
      <c r="AE60" s="237">
        <v>0.13900000000000001</v>
      </c>
      <c r="AF60" s="237">
        <v>0.13900000000000001</v>
      </c>
      <c r="AG60" s="237">
        <v>0.13900000000000001</v>
      </c>
      <c r="AH60" s="237">
        <v>0.13900000000000001</v>
      </c>
      <c r="AI60" s="237">
        <v>0.13900000000000001</v>
      </c>
      <c r="AJ60" s="237">
        <v>0.13900000000000001</v>
      </c>
      <c r="AK60" s="237">
        <v>0.13900000000000001</v>
      </c>
      <c r="AL60" s="237">
        <v>0.13900000000000001</v>
      </c>
      <c r="AM60" s="237">
        <v>0.13900000000000001</v>
      </c>
      <c r="AN60" s="238">
        <v>0.13900000000000001</v>
      </c>
      <c r="AO60" s="238">
        <v>0.13900000000000001</v>
      </c>
      <c r="AP60" s="238">
        <v>0.13900000000000001</v>
      </c>
      <c r="AQ60" s="238">
        <v>0.13900000000000001</v>
      </c>
      <c r="AR60" s="238">
        <v>0.13500000000000001</v>
      </c>
      <c r="AS60" s="238">
        <v>0.13300000000000001</v>
      </c>
      <c r="AT60" s="238">
        <v>0.13100000000000001</v>
      </c>
      <c r="AU60" s="238">
        <v>0.13</v>
      </c>
      <c r="AV60" s="237">
        <v>0.13700000000000001</v>
      </c>
      <c r="AW60" s="237">
        <v>0.13700000000000001</v>
      </c>
      <c r="AX60" s="237">
        <v>0.13700000000000001</v>
      </c>
      <c r="AY60" s="237">
        <v>0.13700000000000001</v>
      </c>
      <c r="AZ60" s="237">
        <v>0.13700000000000001</v>
      </c>
      <c r="BA60" s="237">
        <v>0.13700000000000001</v>
      </c>
      <c r="BB60" s="237">
        <v>0.13700000000000001</v>
      </c>
      <c r="BC60" s="237">
        <v>0.13700000000000001</v>
      </c>
      <c r="BD60" s="237">
        <v>0.13700000000000001</v>
      </c>
      <c r="BE60" s="237">
        <v>0.13700000000000001</v>
      </c>
    </row>
    <row r="61" spans="1:57" ht="15.75" thickBot="1" x14ac:dyDescent="0.3">
      <c r="A61" s="234">
        <v>56</v>
      </c>
      <c r="B61" s="237">
        <v>0.1245</v>
      </c>
      <c r="C61" s="237">
        <v>0.1265</v>
      </c>
      <c r="D61" s="237">
        <v>0.1285</v>
      </c>
      <c r="E61" s="237">
        <v>0.13100000000000001</v>
      </c>
      <c r="F61" s="237">
        <v>0.13400000000000001</v>
      </c>
      <c r="G61" s="237">
        <v>0.13650000000000001</v>
      </c>
      <c r="H61" s="237">
        <v>0.13900000000000001</v>
      </c>
      <c r="I61" s="237">
        <v>0.13900000000000001</v>
      </c>
      <c r="J61" s="237">
        <v>0.13900000000000001</v>
      </c>
      <c r="K61" s="237">
        <v>0.13900000000000001</v>
      </c>
      <c r="L61" s="237">
        <v>0.13900000000000001</v>
      </c>
      <c r="M61" s="237">
        <v>0.13900000000000001</v>
      </c>
      <c r="N61" s="237">
        <v>0.13900000000000001</v>
      </c>
      <c r="O61" s="237">
        <v>0.13900000000000001</v>
      </c>
      <c r="P61" s="237">
        <v>0.13900000000000001</v>
      </c>
      <c r="Q61" s="237">
        <v>0.13900000000000001</v>
      </c>
      <c r="R61" s="237">
        <v>0.13900000000000001</v>
      </c>
      <c r="S61" s="237">
        <v>0.13900000000000001</v>
      </c>
      <c r="T61" s="237">
        <v>0.13900000000000001</v>
      </c>
      <c r="U61" s="237">
        <v>0.13900000000000001</v>
      </c>
      <c r="V61" s="237">
        <v>0.13900000000000001</v>
      </c>
      <c r="W61" s="237">
        <v>0.13900000000000001</v>
      </c>
      <c r="X61" s="237">
        <v>0.13900000000000001</v>
      </c>
      <c r="Y61" s="237">
        <v>0.13900000000000001</v>
      </c>
      <c r="Z61" s="237">
        <v>0.13900000000000001</v>
      </c>
      <c r="AA61" s="237">
        <v>0.13900000000000001</v>
      </c>
      <c r="AB61" s="237">
        <v>0.13900000000000001</v>
      </c>
      <c r="AC61" s="237">
        <v>0.13900000000000001</v>
      </c>
      <c r="AD61" s="237">
        <v>0.13900000000000001</v>
      </c>
      <c r="AE61" s="237">
        <v>0.13900000000000001</v>
      </c>
      <c r="AF61" s="237">
        <v>0.13900000000000001</v>
      </c>
      <c r="AG61" s="237">
        <v>0.13900000000000001</v>
      </c>
      <c r="AH61" s="237">
        <v>0.13900000000000001</v>
      </c>
      <c r="AI61" s="237">
        <v>0.13900000000000001</v>
      </c>
      <c r="AJ61" s="237">
        <v>0.13900000000000001</v>
      </c>
      <c r="AK61" s="237">
        <v>0.13900000000000001</v>
      </c>
      <c r="AL61" s="237">
        <v>0.13900000000000001</v>
      </c>
      <c r="AM61" s="237">
        <v>0.13900000000000001</v>
      </c>
      <c r="AN61" s="238">
        <v>0.13900000000000001</v>
      </c>
      <c r="AO61" s="238">
        <v>0.13900000000000001</v>
      </c>
      <c r="AP61" s="238">
        <v>0.13900000000000001</v>
      </c>
      <c r="AQ61" s="238">
        <v>0.13900000000000001</v>
      </c>
      <c r="AR61" s="238">
        <v>0.13500000000000001</v>
      </c>
      <c r="AS61" s="238">
        <v>0.13300000000000001</v>
      </c>
      <c r="AT61" s="238">
        <v>0.13100000000000001</v>
      </c>
      <c r="AU61" s="238">
        <v>0.13</v>
      </c>
      <c r="AV61" s="237">
        <v>0.13700000000000001</v>
      </c>
      <c r="AW61" s="237">
        <v>0.13700000000000001</v>
      </c>
      <c r="AX61" s="237">
        <v>0.13700000000000001</v>
      </c>
      <c r="AY61" s="237">
        <v>0.13700000000000001</v>
      </c>
      <c r="AZ61" s="237">
        <v>0.13700000000000001</v>
      </c>
      <c r="BA61" s="237">
        <v>0.13700000000000001</v>
      </c>
      <c r="BB61" s="237">
        <v>0.13700000000000001</v>
      </c>
      <c r="BC61" s="237">
        <v>0.13700000000000001</v>
      </c>
      <c r="BD61" s="237">
        <v>0.13700000000000001</v>
      </c>
      <c r="BE61" s="237">
        <v>0.13700000000000001</v>
      </c>
    </row>
    <row r="62" spans="1:57" ht="15.75" thickBot="1" x14ac:dyDescent="0.3">
      <c r="A62" s="234">
        <v>57</v>
      </c>
      <c r="B62" s="237">
        <v>0.1245</v>
      </c>
      <c r="C62" s="237">
        <v>0.1265</v>
      </c>
      <c r="D62" s="237">
        <v>0.1285</v>
      </c>
      <c r="E62" s="237">
        <v>0.13100000000000001</v>
      </c>
      <c r="F62" s="237">
        <v>0.13400000000000001</v>
      </c>
      <c r="G62" s="237">
        <v>0.13650000000000001</v>
      </c>
      <c r="H62" s="237">
        <v>0.13900000000000001</v>
      </c>
      <c r="I62" s="237">
        <v>0.13900000000000001</v>
      </c>
      <c r="J62" s="237">
        <v>0.13900000000000001</v>
      </c>
      <c r="K62" s="237">
        <v>0.13900000000000001</v>
      </c>
      <c r="L62" s="237">
        <v>0.13900000000000001</v>
      </c>
      <c r="M62" s="237">
        <v>0.13900000000000001</v>
      </c>
      <c r="N62" s="237">
        <v>0.13900000000000001</v>
      </c>
      <c r="O62" s="237">
        <v>0.13900000000000001</v>
      </c>
      <c r="P62" s="237">
        <v>0.13900000000000001</v>
      </c>
      <c r="Q62" s="237">
        <v>0.13900000000000001</v>
      </c>
      <c r="R62" s="237">
        <v>0.13900000000000001</v>
      </c>
      <c r="S62" s="237">
        <v>0.13900000000000001</v>
      </c>
      <c r="T62" s="237">
        <v>0.13900000000000001</v>
      </c>
      <c r="U62" s="237">
        <v>0.13900000000000001</v>
      </c>
      <c r="V62" s="237">
        <v>0.13900000000000001</v>
      </c>
      <c r="W62" s="237">
        <v>0.13900000000000001</v>
      </c>
      <c r="X62" s="237">
        <v>0.13900000000000001</v>
      </c>
      <c r="Y62" s="237">
        <v>0.13900000000000001</v>
      </c>
      <c r="Z62" s="237">
        <v>0.13900000000000001</v>
      </c>
      <c r="AA62" s="237">
        <v>0.13900000000000001</v>
      </c>
      <c r="AB62" s="237">
        <v>0.13900000000000001</v>
      </c>
      <c r="AC62" s="237">
        <v>0.13900000000000001</v>
      </c>
      <c r="AD62" s="237">
        <v>0.13900000000000001</v>
      </c>
      <c r="AE62" s="237">
        <v>0.13900000000000001</v>
      </c>
      <c r="AF62" s="237">
        <v>0.13900000000000001</v>
      </c>
      <c r="AG62" s="237">
        <v>0.13900000000000001</v>
      </c>
      <c r="AH62" s="237">
        <v>0.13900000000000001</v>
      </c>
      <c r="AI62" s="237">
        <v>0.13900000000000001</v>
      </c>
      <c r="AJ62" s="237">
        <v>0.13900000000000001</v>
      </c>
      <c r="AK62" s="237">
        <v>0.13900000000000001</v>
      </c>
      <c r="AL62" s="237">
        <v>0.13900000000000001</v>
      </c>
      <c r="AM62" s="237">
        <v>0.13900000000000001</v>
      </c>
      <c r="AN62" s="238">
        <v>0.13900000000000001</v>
      </c>
      <c r="AO62" s="238">
        <v>0.13900000000000001</v>
      </c>
      <c r="AP62" s="238">
        <v>0.13900000000000001</v>
      </c>
      <c r="AQ62" s="238">
        <v>0.13900000000000001</v>
      </c>
      <c r="AR62" s="238">
        <v>0.13500000000000001</v>
      </c>
      <c r="AS62" s="238">
        <v>0.13300000000000001</v>
      </c>
      <c r="AT62" s="238">
        <v>0.13100000000000001</v>
      </c>
      <c r="AU62" s="238">
        <v>0.13</v>
      </c>
      <c r="AV62" s="237">
        <v>0.13700000000000001</v>
      </c>
      <c r="AW62" s="237">
        <v>0.13700000000000001</v>
      </c>
      <c r="AX62" s="237">
        <v>0.13700000000000001</v>
      </c>
      <c r="AY62" s="237">
        <v>0.13700000000000001</v>
      </c>
      <c r="AZ62" s="237">
        <v>0.13700000000000001</v>
      </c>
      <c r="BA62" s="237">
        <v>0.13700000000000001</v>
      </c>
      <c r="BB62" s="237">
        <v>0.13700000000000001</v>
      </c>
      <c r="BC62" s="237">
        <v>0.13700000000000001</v>
      </c>
      <c r="BD62" s="237">
        <v>0.13700000000000001</v>
      </c>
      <c r="BE62" s="237">
        <v>0.13700000000000001</v>
      </c>
    </row>
    <row r="63" spans="1:57" ht="15.75" thickBot="1" x14ac:dyDescent="0.3">
      <c r="A63" s="234">
        <v>58</v>
      </c>
      <c r="B63" s="237">
        <v>0.1245</v>
      </c>
      <c r="C63" s="237">
        <v>0.1265</v>
      </c>
      <c r="D63" s="237">
        <v>0.1285</v>
      </c>
      <c r="E63" s="237">
        <v>0.13100000000000001</v>
      </c>
      <c r="F63" s="237">
        <v>0.13400000000000001</v>
      </c>
      <c r="G63" s="237">
        <v>0.13650000000000001</v>
      </c>
      <c r="H63" s="237">
        <v>0.13900000000000001</v>
      </c>
      <c r="I63" s="237">
        <v>0.13900000000000001</v>
      </c>
      <c r="J63" s="237">
        <v>0.13900000000000001</v>
      </c>
      <c r="K63" s="237">
        <v>0.13900000000000001</v>
      </c>
      <c r="L63" s="237">
        <v>0.13900000000000001</v>
      </c>
      <c r="M63" s="237">
        <v>0.13900000000000001</v>
      </c>
      <c r="N63" s="237">
        <v>0.13900000000000001</v>
      </c>
      <c r="O63" s="237">
        <v>0.13900000000000001</v>
      </c>
      <c r="P63" s="237">
        <v>0.13900000000000001</v>
      </c>
      <c r="Q63" s="237">
        <v>0.13900000000000001</v>
      </c>
      <c r="R63" s="237">
        <v>0.13900000000000001</v>
      </c>
      <c r="S63" s="237">
        <v>0.13900000000000001</v>
      </c>
      <c r="T63" s="237">
        <v>0.13900000000000001</v>
      </c>
      <c r="U63" s="237">
        <v>0.13900000000000001</v>
      </c>
      <c r="V63" s="237">
        <v>0.13900000000000001</v>
      </c>
      <c r="W63" s="237">
        <v>0.13900000000000001</v>
      </c>
      <c r="X63" s="237">
        <v>0.13900000000000001</v>
      </c>
      <c r="Y63" s="237">
        <v>0.13900000000000001</v>
      </c>
      <c r="Z63" s="237">
        <v>0.13900000000000001</v>
      </c>
      <c r="AA63" s="237">
        <v>0.13900000000000001</v>
      </c>
      <c r="AB63" s="237">
        <v>0.13900000000000001</v>
      </c>
      <c r="AC63" s="237">
        <v>0.13900000000000001</v>
      </c>
      <c r="AD63" s="237">
        <v>0.13900000000000001</v>
      </c>
      <c r="AE63" s="237">
        <v>0.13900000000000001</v>
      </c>
      <c r="AF63" s="237">
        <v>0.13900000000000001</v>
      </c>
      <c r="AG63" s="237">
        <v>0.13900000000000001</v>
      </c>
      <c r="AH63" s="237">
        <v>0.13900000000000001</v>
      </c>
      <c r="AI63" s="237">
        <v>0.13900000000000001</v>
      </c>
      <c r="AJ63" s="237">
        <v>0.13900000000000001</v>
      </c>
      <c r="AK63" s="237">
        <v>0.13900000000000001</v>
      </c>
      <c r="AL63" s="237">
        <v>0.13900000000000001</v>
      </c>
      <c r="AM63" s="237">
        <v>0.13900000000000001</v>
      </c>
      <c r="AN63" s="238">
        <v>0.13900000000000001</v>
      </c>
      <c r="AO63" s="238">
        <v>0.13900000000000001</v>
      </c>
      <c r="AP63" s="238">
        <v>0.13900000000000001</v>
      </c>
      <c r="AQ63" s="238">
        <v>0.13900000000000001</v>
      </c>
      <c r="AR63" s="238">
        <v>0.13500000000000001</v>
      </c>
      <c r="AS63" s="238">
        <v>0.13300000000000001</v>
      </c>
      <c r="AT63" s="238">
        <v>0.13100000000000001</v>
      </c>
      <c r="AU63" s="238">
        <v>0.13</v>
      </c>
      <c r="AV63" s="237">
        <v>0.13700000000000001</v>
      </c>
      <c r="AW63" s="237">
        <v>0.13700000000000001</v>
      </c>
      <c r="AX63" s="237">
        <v>0.13700000000000001</v>
      </c>
      <c r="AY63" s="237">
        <v>0.13700000000000001</v>
      </c>
      <c r="AZ63" s="237">
        <v>0.13700000000000001</v>
      </c>
      <c r="BA63" s="237">
        <v>0.13700000000000001</v>
      </c>
      <c r="BB63" s="237">
        <v>0.13700000000000001</v>
      </c>
      <c r="BC63" s="237">
        <v>0.13700000000000001</v>
      </c>
      <c r="BD63" s="237">
        <v>0.13700000000000001</v>
      </c>
      <c r="BE63" s="237">
        <v>0.13700000000000001</v>
      </c>
    </row>
    <row r="64" spans="1:57" ht="15.75" thickBot="1" x14ac:dyDescent="0.3">
      <c r="A64" s="234">
        <v>59</v>
      </c>
      <c r="B64" s="237">
        <v>0.1245</v>
      </c>
      <c r="C64" s="237">
        <v>0.1265</v>
      </c>
      <c r="D64" s="237">
        <v>0.1285</v>
      </c>
      <c r="E64" s="237">
        <v>0.13100000000000001</v>
      </c>
      <c r="F64" s="237">
        <v>0.13400000000000001</v>
      </c>
      <c r="G64" s="237">
        <v>0.13650000000000001</v>
      </c>
      <c r="H64" s="237">
        <v>0.13900000000000001</v>
      </c>
      <c r="I64" s="237">
        <v>0.13900000000000001</v>
      </c>
      <c r="J64" s="237">
        <v>0.13900000000000001</v>
      </c>
      <c r="K64" s="237">
        <v>0.13900000000000001</v>
      </c>
      <c r="L64" s="237">
        <v>0.13900000000000001</v>
      </c>
      <c r="M64" s="237">
        <v>0.13900000000000001</v>
      </c>
      <c r="N64" s="237">
        <v>0.13900000000000001</v>
      </c>
      <c r="O64" s="237">
        <v>0.13900000000000001</v>
      </c>
      <c r="P64" s="237">
        <v>0.13900000000000001</v>
      </c>
      <c r="Q64" s="237">
        <v>0.13900000000000001</v>
      </c>
      <c r="R64" s="237">
        <v>0.13900000000000001</v>
      </c>
      <c r="S64" s="237">
        <v>0.13900000000000001</v>
      </c>
      <c r="T64" s="237">
        <v>0.13900000000000001</v>
      </c>
      <c r="U64" s="237">
        <v>0.13900000000000001</v>
      </c>
      <c r="V64" s="237">
        <v>0.13900000000000001</v>
      </c>
      <c r="W64" s="237">
        <v>0.13900000000000001</v>
      </c>
      <c r="X64" s="237">
        <v>0.13900000000000001</v>
      </c>
      <c r="Y64" s="237">
        <v>0.13900000000000001</v>
      </c>
      <c r="Z64" s="237">
        <v>0.13900000000000001</v>
      </c>
      <c r="AA64" s="237">
        <v>0.13900000000000001</v>
      </c>
      <c r="AB64" s="237">
        <v>0.13900000000000001</v>
      </c>
      <c r="AC64" s="237">
        <v>0.13900000000000001</v>
      </c>
      <c r="AD64" s="237">
        <v>0.13900000000000001</v>
      </c>
      <c r="AE64" s="237">
        <v>0.13900000000000001</v>
      </c>
      <c r="AF64" s="237">
        <v>0.13900000000000001</v>
      </c>
      <c r="AG64" s="237">
        <v>0.13900000000000001</v>
      </c>
      <c r="AH64" s="237">
        <v>0.13900000000000001</v>
      </c>
      <c r="AI64" s="237">
        <v>0.13900000000000001</v>
      </c>
      <c r="AJ64" s="237">
        <v>0.13900000000000001</v>
      </c>
      <c r="AK64" s="237">
        <v>0.13900000000000001</v>
      </c>
      <c r="AL64" s="237">
        <v>0.13900000000000001</v>
      </c>
      <c r="AM64" s="237">
        <v>0.13900000000000001</v>
      </c>
      <c r="AN64" s="238">
        <v>0.13900000000000001</v>
      </c>
      <c r="AO64" s="238">
        <v>0.13900000000000001</v>
      </c>
      <c r="AP64" s="238">
        <v>0.13900000000000001</v>
      </c>
      <c r="AQ64" s="238">
        <v>0.13900000000000001</v>
      </c>
      <c r="AR64" s="238">
        <v>0.13500000000000001</v>
      </c>
      <c r="AS64" s="238">
        <v>0.13300000000000001</v>
      </c>
      <c r="AT64" s="238">
        <v>0.13100000000000001</v>
      </c>
      <c r="AU64" s="238">
        <v>0.13</v>
      </c>
      <c r="AV64" s="237">
        <v>0.13700000000000001</v>
      </c>
      <c r="AW64" s="237">
        <v>0.13700000000000001</v>
      </c>
      <c r="AX64" s="237">
        <v>0.13700000000000001</v>
      </c>
      <c r="AY64" s="237">
        <v>0.13700000000000001</v>
      </c>
      <c r="AZ64" s="237">
        <v>0.13700000000000001</v>
      </c>
      <c r="BA64" s="237">
        <v>0.13700000000000001</v>
      </c>
      <c r="BB64" s="237">
        <v>0.13700000000000001</v>
      </c>
      <c r="BC64" s="237">
        <v>0.13700000000000001</v>
      </c>
      <c r="BD64" s="237">
        <v>0.13700000000000001</v>
      </c>
      <c r="BE64" s="237">
        <v>0.13700000000000001</v>
      </c>
    </row>
    <row r="65" spans="1:57" ht="15.75" thickBot="1" x14ac:dyDescent="0.3">
      <c r="A65" s="234">
        <v>60</v>
      </c>
      <c r="B65" s="237">
        <v>0.1245</v>
      </c>
      <c r="C65" s="237">
        <v>0.1265</v>
      </c>
      <c r="D65" s="237">
        <v>0.1285</v>
      </c>
      <c r="E65" s="237">
        <v>0.13100000000000001</v>
      </c>
      <c r="F65" s="237">
        <v>0.13400000000000001</v>
      </c>
      <c r="G65" s="237">
        <v>0.13650000000000001</v>
      </c>
      <c r="H65" s="237">
        <v>0.13900000000000001</v>
      </c>
      <c r="I65" s="237">
        <v>0.13900000000000001</v>
      </c>
      <c r="J65" s="237">
        <v>0.13900000000000001</v>
      </c>
      <c r="K65" s="237">
        <v>0.13900000000000001</v>
      </c>
      <c r="L65" s="237">
        <v>0.13900000000000001</v>
      </c>
      <c r="M65" s="237">
        <v>0.13900000000000001</v>
      </c>
      <c r="N65" s="237">
        <v>0.13900000000000001</v>
      </c>
      <c r="O65" s="237">
        <v>0.13900000000000001</v>
      </c>
      <c r="P65" s="237">
        <v>0.13900000000000001</v>
      </c>
      <c r="Q65" s="237">
        <v>0.13900000000000001</v>
      </c>
      <c r="R65" s="237">
        <v>0.13900000000000001</v>
      </c>
      <c r="S65" s="237">
        <v>0.13900000000000001</v>
      </c>
      <c r="T65" s="237">
        <v>0.13900000000000001</v>
      </c>
      <c r="U65" s="237">
        <v>0.13900000000000001</v>
      </c>
      <c r="V65" s="237">
        <v>0.13900000000000001</v>
      </c>
      <c r="W65" s="237">
        <v>0.13900000000000001</v>
      </c>
      <c r="X65" s="237">
        <v>0.13900000000000001</v>
      </c>
      <c r="Y65" s="237">
        <v>0.13900000000000001</v>
      </c>
      <c r="Z65" s="237">
        <v>0.13900000000000001</v>
      </c>
      <c r="AA65" s="237">
        <v>0.13900000000000001</v>
      </c>
      <c r="AB65" s="237">
        <v>0.13900000000000001</v>
      </c>
      <c r="AC65" s="237">
        <v>0.13900000000000001</v>
      </c>
      <c r="AD65" s="237">
        <v>0.13900000000000001</v>
      </c>
      <c r="AE65" s="237">
        <v>0.13900000000000001</v>
      </c>
      <c r="AF65" s="237">
        <v>0.13900000000000001</v>
      </c>
      <c r="AG65" s="237">
        <v>0.13900000000000001</v>
      </c>
      <c r="AH65" s="237">
        <v>0.13900000000000001</v>
      </c>
      <c r="AI65" s="237">
        <v>0.13900000000000001</v>
      </c>
      <c r="AJ65" s="237">
        <v>0.13900000000000001</v>
      </c>
      <c r="AK65" s="237">
        <v>0.13900000000000001</v>
      </c>
      <c r="AL65" s="237">
        <v>0.13900000000000001</v>
      </c>
      <c r="AM65" s="237">
        <v>0.13900000000000001</v>
      </c>
      <c r="AN65" s="238">
        <v>0.13900000000000001</v>
      </c>
      <c r="AO65" s="238">
        <v>0.13900000000000001</v>
      </c>
      <c r="AP65" s="238">
        <v>0.13900000000000001</v>
      </c>
      <c r="AQ65" s="238">
        <v>0.13900000000000001</v>
      </c>
      <c r="AR65" s="238">
        <v>0.13500000000000001</v>
      </c>
      <c r="AS65" s="238">
        <v>0.13300000000000001</v>
      </c>
      <c r="AT65" s="238">
        <v>0.13100000000000001</v>
      </c>
      <c r="AU65" s="238">
        <v>0.13</v>
      </c>
      <c r="AV65" s="237">
        <v>0.13700000000000001</v>
      </c>
      <c r="AW65" s="237">
        <v>0.13700000000000001</v>
      </c>
      <c r="AX65" s="237">
        <v>0.13700000000000001</v>
      </c>
      <c r="AY65" s="237">
        <v>0.13700000000000001</v>
      </c>
      <c r="AZ65" s="237">
        <v>0.13700000000000001</v>
      </c>
      <c r="BA65" s="237">
        <v>0.13700000000000001</v>
      </c>
      <c r="BB65" s="237">
        <v>0.13700000000000001</v>
      </c>
      <c r="BC65" s="237">
        <v>0.13700000000000001</v>
      </c>
      <c r="BD65" s="237">
        <v>0.13700000000000001</v>
      </c>
      <c r="BE65" s="237">
        <v>0.13700000000000001</v>
      </c>
    </row>
    <row r="66" spans="1:57" ht="15.75" thickBot="1" x14ac:dyDescent="0.3">
      <c r="A66" s="234">
        <v>61</v>
      </c>
      <c r="B66" s="237">
        <v>0.1245</v>
      </c>
      <c r="C66" s="237">
        <v>0.1265</v>
      </c>
      <c r="D66" s="237">
        <v>0.1285</v>
      </c>
      <c r="E66" s="237">
        <v>0.13100000000000001</v>
      </c>
      <c r="F66" s="237">
        <v>0.13400000000000001</v>
      </c>
      <c r="G66" s="237">
        <v>0.13650000000000001</v>
      </c>
      <c r="H66" s="237">
        <v>0.13900000000000001</v>
      </c>
      <c r="I66" s="237">
        <v>0.13900000000000001</v>
      </c>
      <c r="J66" s="237">
        <v>0.13900000000000001</v>
      </c>
      <c r="K66" s="237">
        <v>0.13900000000000001</v>
      </c>
      <c r="L66" s="237">
        <v>0.13900000000000001</v>
      </c>
      <c r="M66" s="237">
        <v>0.13900000000000001</v>
      </c>
      <c r="N66" s="237">
        <v>0.13900000000000001</v>
      </c>
      <c r="O66" s="237">
        <v>0.13900000000000001</v>
      </c>
      <c r="P66" s="237">
        <v>0.13900000000000001</v>
      </c>
      <c r="Q66" s="237">
        <v>0.13900000000000001</v>
      </c>
      <c r="R66" s="237">
        <v>0.13900000000000001</v>
      </c>
      <c r="S66" s="237">
        <v>0.13900000000000001</v>
      </c>
      <c r="T66" s="237">
        <v>0.13900000000000001</v>
      </c>
      <c r="U66" s="237">
        <v>0.13900000000000001</v>
      </c>
      <c r="V66" s="237">
        <v>0.13900000000000001</v>
      </c>
      <c r="W66" s="237">
        <v>0.13900000000000001</v>
      </c>
      <c r="X66" s="237">
        <v>0.13900000000000001</v>
      </c>
      <c r="Y66" s="237">
        <v>0.13900000000000001</v>
      </c>
      <c r="Z66" s="237">
        <v>0.13900000000000001</v>
      </c>
      <c r="AA66" s="237">
        <v>0.13900000000000001</v>
      </c>
      <c r="AB66" s="237">
        <v>0.13900000000000001</v>
      </c>
      <c r="AC66" s="237">
        <v>0.13900000000000001</v>
      </c>
      <c r="AD66" s="237">
        <v>0.13900000000000001</v>
      </c>
      <c r="AE66" s="237">
        <v>0.13900000000000001</v>
      </c>
      <c r="AF66" s="237">
        <v>0.13900000000000001</v>
      </c>
      <c r="AG66" s="237">
        <v>0.13900000000000001</v>
      </c>
      <c r="AH66" s="237">
        <v>0.13900000000000001</v>
      </c>
      <c r="AI66" s="237">
        <v>0.13900000000000001</v>
      </c>
      <c r="AJ66" s="237">
        <v>0.13900000000000001</v>
      </c>
      <c r="AK66" s="237">
        <v>0.13900000000000001</v>
      </c>
      <c r="AL66" s="237">
        <v>0.13900000000000001</v>
      </c>
      <c r="AM66" s="237">
        <v>0.13900000000000001</v>
      </c>
      <c r="AN66" s="238">
        <v>0.13900000000000001</v>
      </c>
      <c r="AO66" s="238">
        <v>0.13900000000000001</v>
      </c>
      <c r="AP66" s="238">
        <v>0.13900000000000001</v>
      </c>
      <c r="AQ66" s="238">
        <v>0.13900000000000001</v>
      </c>
      <c r="AR66" s="238">
        <v>0.13500000000000001</v>
      </c>
      <c r="AS66" s="238">
        <v>0.13300000000000001</v>
      </c>
      <c r="AT66" s="238">
        <v>0.13100000000000001</v>
      </c>
      <c r="AU66" s="237">
        <v>0.13700000000000001</v>
      </c>
      <c r="AV66" s="237">
        <v>0.13700000000000001</v>
      </c>
      <c r="AW66" s="237">
        <v>0.13700000000000001</v>
      </c>
      <c r="AX66" s="237">
        <v>0.13700000000000001</v>
      </c>
      <c r="AY66" s="237">
        <v>0.13700000000000001</v>
      </c>
      <c r="AZ66" s="237">
        <v>0.13700000000000001</v>
      </c>
      <c r="BA66" s="237">
        <v>0.13700000000000001</v>
      </c>
      <c r="BB66" s="237">
        <v>0.13700000000000001</v>
      </c>
      <c r="BC66" s="237">
        <v>0.13700000000000001</v>
      </c>
      <c r="BD66" s="237">
        <v>0.13700000000000001</v>
      </c>
      <c r="BE66" s="237">
        <v>0.13700000000000001</v>
      </c>
    </row>
    <row r="67" spans="1:57" ht="15.75" thickBot="1" x14ac:dyDescent="0.3">
      <c r="A67" s="234">
        <v>62</v>
      </c>
      <c r="B67" s="237">
        <v>0.1245</v>
      </c>
      <c r="C67" s="237">
        <v>0.1265</v>
      </c>
      <c r="D67" s="237">
        <v>0.1285</v>
      </c>
      <c r="E67" s="237">
        <v>0.13100000000000001</v>
      </c>
      <c r="F67" s="237">
        <v>0.13400000000000001</v>
      </c>
      <c r="G67" s="237">
        <v>0.13650000000000001</v>
      </c>
      <c r="H67" s="237">
        <v>0.13900000000000001</v>
      </c>
      <c r="I67" s="237">
        <v>0.13900000000000001</v>
      </c>
      <c r="J67" s="237">
        <v>0.13900000000000001</v>
      </c>
      <c r="K67" s="237">
        <v>0.13900000000000001</v>
      </c>
      <c r="L67" s="237">
        <v>0.13900000000000001</v>
      </c>
      <c r="M67" s="237">
        <v>0.13900000000000001</v>
      </c>
      <c r="N67" s="237">
        <v>0.13900000000000001</v>
      </c>
      <c r="O67" s="237">
        <v>0.13900000000000001</v>
      </c>
      <c r="P67" s="237">
        <v>0.13900000000000001</v>
      </c>
      <c r="Q67" s="237">
        <v>0.13900000000000001</v>
      </c>
      <c r="R67" s="237">
        <v>0.13900000000000001</v>
      </c>
      <c r="S67" s="237">
        <v>0.13900000000000001</v>
      </c>
      <c r="T67" s="237">
        <v>0.13900000000000001</v>
      </c>
      <c r="U67" s="237">
        <v>0.13900000000000001</v>
      </c>
      <c r="V67" s="237">
        <v>0.13900000000000001</v>
      </c>
      <c r="W67" s="237">
        <v>0.13900000000000001</v>
      </c>
      <c r="X67" s="237">
        <v>0.13900000000000001</v>
      </c>
      <c r="Y67" s="237">
        <v>0.13900000000000001</v>
      </c>
      <c r="Z67" s="237">
        <v>0.13900000000000001</v>
      </c>
      <c r="AA67" s="237">
        <v>0.13900000000000001</v>
      </c>
      <c r="AB67" s="237">
        <v>0.13900000000000001</v>
      </c>
      <c r="AC67" s="237">
        <v>0.13900000000000001</v>
      </c>
      <c r="AD67" s="237">
        <v>0.13900000000000001</v>
      </c>
      <c r="AE67" s="237">
        <v>0.13900000000000001</v>
      </c>
      <c r="AF67" s="237">
        <v>0.13900000000000001</v>
      </c>
      <c r="AG67" s="237">
        <v>0.13900000000000001</v>
      </c>
      <c r="AH67" s="237">
        <v>0.13900000000000001</v>
      </c>
      <c r="AI67" s="237">
        <v>0.13900000000000001</v>
      </c>
      <c r="AJ67" s="237">
        <v>0.13900000000000001</v>
      </c>
      <c r="AK67" s="237">
        <v>0.13900000000000001</v>
      </c>
      <c r="AL67" s="237">
        <v>0.13900000000000001</v>
      </c>
      <c r="AM67" s="237">
        <v>0.13900000000000001</v>
      </c>
      <c r="AN67" s="238">
        <v>0.13900000000000001</v>
      </c>
      <c r="AO67" s="238">
        <v>0.13900000000000001</v>
      </c>
      <c r="AP67" s="238">
        <v>0.13900000000000001</v>
      </c>
      <c r="AQ67" s="238">
        <v>0.13900000000000001</v>
      </c>
      <c r="AR67" s="238">
        <v>0.13500000000000001</v>
      </c>
      <c r="AS67" s="238">
        <v>0.13300000000000001</v>
      </c>
      <c r="AT67" s="238">
        <v>0.13100000000000001</v>
      </c>
      <c r="AU67" s="237">
        <v>0.13700000000000001</v>
      </c>
      <c r="AV67" s="237">
        <v>0.13700000000000001</v>
      </c>
      <c r="AW67" s="237">
        <v>0.13700000000000001</v>
      </c>
      <c r="AX67" s="237">
        <v>0.13700000000000001</v>
      </c>
      <c r="AY67" s="237">
        <v>0.13700000000000001</v>
      </c>
      <c r="AZ67" s="237">
        <v>0.13700000000000001</v>
      </c>
      <c r="BA67" s="237">
        <v>0.13700000000000001</v>
      </c>
      <c r="BB67" s="237">
        <v>0.13700000000000001</v>
      </c>
      <c r="BC67" s="237">
        <v>0.13700000000000001</v>
      </c>
      <c r="BD67" s="237">
        <v>0.13700000000000001</v>
      </c>
      <c r="BE67" s="237">
        <v>0.13700000000000001</v>
      </c>
    </row>
    <row r="68" spans="1:57" ht="15.75" thickBot="1" x14ac:dyDescent="0.3">
      <c r="A68" s="234">
        <v>63</v>
      </c>
      <c r="B68" s="237">
        <v>0.1245</v>
      </c>
      <c r="C68" s="237">
        <v>0.1265</v>
      </c>
      <c r="D68" s="237">
        <v>0.1285</v>
      </c>
      <c r="E68" s="237">
        <v>0.13100000000000001</v>
      </c>
      <c r="F68" s="237">
        <v>0.13400000000000001</v>
      </c>
      <c r="G68" s="237">
        <v>0.13650000000000001</v>
      </c>
      <c r="H68" s="237">
        <v>0.13900000000000001</v>
      </c>
      <c r="I68" s="237">
        <v>0.13900000000000001</v>
      </c>
      <c r="J68" s="237">
        <v>0.13900000000000001</v>
      </c>
      <c r="K68" s="237">
        <v>0.13900000000000001</v>
      </c>
      <c r="L68" s="237">
        <v>0.13900000000000001</v>
      </c>
      <c r="M68" s="237">
        <v>0.13900000000000001</v>
      </c>
      <c r="N68" s="237">
        <v>0.13900000000000001</v>
      </c>
      <c r="O68" s="237">
        <v>0.13900000000000001</v>
      </c>
      <c r="P68" s="237">
        <v>0.13900000000000001</v>
      </c>
      <c r="Q68" s="237">
        <v>0.13900000000000001</v>
      </c>
      <c r="R68" s="237">
        <v>0.13900000000000001</v>
      </c>
      <c r="S68" s="237">
        <v>0.13900000000000001</v>
      </c>
      <c r="T68" s="237">
        <v>0.13900000000000001</v>
      </c>
      <c r="U68" s="237">
        <v>0.13900000000000001</v>
      </c>
      <c r="V68" s="237">
        <v>0.13900000000000001</v>
      </c>
      <c r="W68" s="237">
        <v>0.13900000000000001</v>
      </c>
      <c r="X68" s="237">
        <v>0.13900000000000001</v>
      </c>
      <c r="Y68" s="237">
        <v>0.13900000000000001</v>
      </c>
      <c r="Z68" s="237">
        <v>0.13900000000000001</v>
      </c>
      <c r="AA68" s="237">
        <v>0.13900000000000001</v>
      </c>
      <c r="AB68" s="237">
        <v>0.13900000000000001</v>
      </c>
      <c r="AC68" s="237">
        <v>0.13900000000000001</v>
      </c>
      <c r="AD68" s="237">
        <v>0.13900000000000001</v>
      </c>
      <c r="AE68" s="237">
        <v>0.13900000000000001</v>
      </c>
      <c r="AF68" s="237">
        <v>0.13900000000000001</v>
      </c>
      <c r="AG68" s="237">
        <v>0.13900000000000001</v>
      </c>
      <c r="AH68" s="237">
        <v>0.13900000000000001</v>
      </c>
      <c r="AI68" s="237">
        <v>0.13900000000000001</v>
      </c>
      <c r="AJ68" s="237">
        <v>0.13900000000000001</v>
      </c>
      <c r="AK68" s="237">
        <v>0.13900000000000001</v>
      </c>
      <c r="AL68" s="237">
        <v>0.13900000000000001</v>
      </c>
      <c r="AM68" s="237">
        <v>0.13900000000000001</v>
      </c>
      <c r="AN68" s="238">
        <v>0.13900000000000001</v>
      </c>
      <c r="AO68" s="238">
        <v>0.13900000000000001</v>
      </c>
      <c r="AP68" s="238">
        <v>0.13900000000000001</v>
      </c>
      <c r="AQ68" s="238">
        <v>0.13900000000000001</v>
      </c>
      <c r="AR68" s="238">
        <v>0.13500000000000001</v>
      </c>
      <c r="AS68" s="238">
        <v>0.13300000000000001</v>
      </c>
      <c r="AT68" s="238">
        <v>0.13100000000000001</v>
      </c>
      <c r="AU68" s="237">
        <v>0.13700000000000001</v>
      </c>
      <c r="AV68" s="237">
        <v>0.13700000000000001</v>
      </c>
      <c r="AW68" s="237">
        <v>0.13700000000000001</v>
      </c>
      <c r="AX68" s="237">
        <v>0.13700000000000001</v>
      </c>
      <c r="AY68" s="237">
        <v>0.13700000000000001</v>
      </c>
      <c r="AZ68" s="237">
        <v>0.13700000000000001</v>
      </c>
      <c r="BA68" s="237">
        <v>0.13700000000000001</v>
      </c>
      <c r="BB68" s="237">
        <v>0.13700000000000001</v>
      </c>
      <c r="BC68" s="237">
        <v>0.13700000000000001</v>
      </c>
      <c r="BD68" s="237">
        <v>0.13700000000000001</v>
      </c>
      <c r="BE68" s="237">
        <v>0.13700000000000001</v>
      </c>
    </row>
    <row r="69" spans="1:57" ht="15.75" thickBot="1" x14ac:dyDescent="0.3">
      <c r="A69" s="234">
        <v>64</v>
      </c>
      <c r="B69" s="237">
        <v>0.1245</v>
      </c>
      <c r="C69" s="237">
        <v>0.1265</v>
      </c>
      <c r="D69" s="237">
        <v>0.1285</v>
      </c>
      <c r="E69" s="237">
        <v>0.13100000000000001</v>
      </c>
      <c r="F69" s="237">
        <v>0.13400000000000001</v>
      </c>
      <c r="G69" s="237">
        <v>0.13650000000000001</v>
      </c>
      <c r="H69" s="237">
        <v>0.13900000000000001</v>
      </c>
      <c r="I69" s="237">
        <v>0.13900000000000001</v>
      </c>
      <c r="J69" s="237">
        <v>0.13900000000000001</v>
      </c>
      <c r="K69" s="237">
        <v>0.13900000000000001</v>
      </c>
      <c r="L69" s="237">
        <v>0.13900000000000001</v>
      </c>
      <c r="M69" s="237">
        <v>0.13900000000000001</v>
      </c>
      <c r="N69" s="237">
        <v>0.13900000000000001</v>
      </c>
      <c r="O69" s="237">
        <v>0.13900000000000001</v>
      </c>
      <c r="P69" s="237">
        <v>0.13900000000000001</v>
      </c>
      <c r="Q69" s="237">
        <v>0.13900000000000001</v>
      </c>
      <c r="R69" s="237">
        <v>0.13900000000000001</v>
      </c>
      <c r="S69" s="237">
        <v>0.13900000000000001</v>
      </c>
      <c r="T69" s="237">
        <v>0.13900000000000001</v>
      </c>
      <c r="U69" s="237">
        <v>0.13900000000000001</v>
      </c>
      <c r="V69" s="237">
        <v>0.13900000000000001</v>
      </c>
      <c r="W69" s="237">
        <v>0.13900000000000001</v>
      </c>
      <c r="X69" s="237">
        <v>0.13900000000000001</v>
      </c>
      <c r="Y69" s="237">
        <v>0.13900000000000001</v>
      </c>
      <c r="Z69" s="237">
        <v>0.13900000000000001</v>
      </c>
      <c r="AA69" s="237">
        <v>0.13900000000000001</v>
      </c>
      <c r="AB69" s="237">
        <v>0.13900000000000001</v>
      </c>
      <c r="AC69" s="237">
        <v>0.13900000000000001</v>
      </c>
      <c r="AD69" s="237">
        <v>0.13900000000000001</v>
      </c>
      <c r="AE69" s="237">
        <v>0.13900000000000001</v>
      </c>
      <c r="AF69" s="237">
        <v>0.13900000000000001</v>
      </c>
      <c r="AG69" s="237">
        <v>0.13900000000000001</v>
      </c>
      <c r="AH69" s="237">
        <v>0.13900000000000001</v>
      </c>
      <c r="AI69" s="237">
        <v>0.13900000000000001</v>
      </c>
      <c r="AJ69" s="237">
        <v>0.13900000000000001</v>
      </c>
      <c r="AK69" s="237">
        <v>0.13900000000000001</v>
      </c>
      <c r="AL69" s="237">
        <v>0.13900000000000001</v>
      </c>
      <c r="AM69" s="237">
        <v>0.13900000000000001</v>
      </c>
      <c r="AN69" s="238">
        <v>0.13900000000000001</v>
      </c>
      <c r="AO69" s="238">
        <v>0.13900000000000001</v>
      </c>
      <c r="AP69" s="238">
        <v>0.13900000000000001</v>
      </c>
      <c r="AQ69" s="238">
        <v>0.13900000000000001</v>
      </c>
      <c r="AR69" s="238">
        <v>0.13500000000000001</v>
      </c>
      <c r="AS69" s="238">
        <v>0.13300000000000001</v>
      </c>
      <c r="AT69" s="238">
        <v>0.13100000000000001</v>
      </c>
      <c r="AU69" s="237">
        <v>0.13700000000000001</v>
      </c>
      <c r="AV69" s="237">
        <v>0.13700000000000001</v>
      </c>
      <c r="AW69" s="237">
        <v>0.13700000000000001</v>
      </c>
      <c r="AX69" s="237">
        <v>0.13700000000000001</v>
      </c>
      <c r="AY69" s="237">
        <v>0.13700000000000001</v>
      </c>
      <c r="AZ69" s="237">
        <v>0.13700000000000001</v>
      </c>
      <c r="BA69" s="237">
        <v>0.13700000000000001</v>
      </c>
      <c r="BB69" s="237">
        <v>0.13700000000000001</v>
      </c>
      <c r="BC69" s="237">
        <v>0.13700000000000001</v>
      </c>
      <c r="BD69" s="237">
        <v>0.13700000000000001</v>
      </c>
      <c r="BE69" s="237">
        <v>0.13700000000000001</v>
      </c>
    </row>
    <row r="70" spans="1:57" ht="15.75" thickBot="1" x14ac:dyDescent="0.3">
      <c r="A70" s="234">
        <v>65</v>
      </c>
      <c r="B70" s="237">
        <v>0.1245</v>
      </c>
      <c r="C70" s="237">
        <v>0.1265</v>
      </c>
      <c r="D70" s="237">
        <v>0.1285</v>
      </c>
      <c r="E70" s="237">
        <v>0.13100000000000001</v>
      </c>
      <c r="F70" s="237">
        <v>0.13400000000000001</v>
      </c>
      <c r="G70" s="237">
        <v>0.13650000000000001</v>
      </c>
      <c r="H70" s="237">
        <v>0.13900000000000001</v>
      </c>
      <c r="I70" s="237">
        <v>0.13900000000000001</v>
      </c>
      <c r="J70" s="237">
        <v>0.13900000000000001</v>
      </c>
      <c r="K70" s="237">
        <v>0.13900000000000001</v>
      </c>
      <c r="L70" s="237">
        <v>0.13900000000000001</v>
      </c>
      <c r="M70" s="237">
        <v>0.13900000000000001</v>
      </c>
      <c r="N70" s="237">
        <v>0.13900000000000001</v>
      </c>
      <c r="O70" s="237">
        <v>0.13900000000000001</v>
      </c>
      <c r="P70" s="237">
        <v>0.13900000000000001</v>
      </c>
      <c r="Q70" s="237">
        <v>0.13900000000000001</v>
      </c>
      <c r="R70" s="237">
        <v>0.13900000000000001</v>
      </c>
      <c r="S70" s="237">
        <v>0.13900000000000001</v>
      </c>
      <c r="T70" s="237">
        <v>0.13900000000000001</v>
      </c>
      <c r="U70" s="237">
        <v>0.13900000000000001</v>
      </c>
      <c r="V70" s="237">
        <v>0.13900000000000001</v>
      </c>
      <c r="W70" s="237">
        <v>0.13900000000000001</v>
      </c>
      <c r="X70" s="237">
        <v>0.13900000000000001</v>
      </c>
      <c r="Y70" s="237">
        <v>0.13900000000000001</v>
      </c>
      <c r="Z70" s="237">
        <v>0.13900000000000001</v>
      </c>
      <c r="AA70" s="237">
        <v>0.13900000000000001</v>
      </c>
      <c r="AB70" s="237">
        <v>0.13900000000000001</v>
      </c>
      <c r="AC70" s="237">
        <v>0.13900000000000001</v>
      </c>
      <c r="AD70" s="237">
        <v>0.13900000000000001</v>
      </c>
      <c r="AE70" s="237">
        <v>0.13900000000000001</v>
      </c>
      <c r="AF70" s="237">
        <v>0.13900000000000001</v>
      </c>
      <c r="AG70" s="237">
        <v>0.13900000000000001</v>
      </c>
      <c r="AH70" s="237">
        <v>0.13900000000000001</v>
      </c>
      <c r="AI70" s="237">
        <v>0.13900000000000001</v>
      </c>
      <c r="AJ70" s="237">
        <v>0.13900000000000001</v>
      </c>
      <c r="AK70" s="237">
        <v>0.13900000000000001</v>
      </c>
      <c r="AL70" s="237">
        <v>0.13900000000000001</v>
      </c>
      <c r="AM70" s="237">
        <v>0.13900000000000001</v>
      </c>
      <c r="AN70" s="238">
        <v>0.13900000000000001</v>
      </c>
      <c r="AO70" s="238">
        <v>0.13900000000000001</v>
      </c>
      <c r="AP70" s="238">
        <v>0.13900000000000001</v>
      </c>
      <c r="AQ70" s="238">
        <v>0.13900000000000001</v>
      </c>
      <c r="AR70" s="238">
        <v>0.13500000000000001</v>
      </c>
      <c r="AS70" s="238">
        <v>0.13300000000000001</v>
      </c>
      <c r="AT70" s="238">
        <v>0.13100000000000001</v>
      </c>
      <c r="AU70" s="237">
        <v>0.13700000000000001</v>
      </c>
      <c r="AV70" s="237">
        <v>0.13700000000000001</v>
      </c>
      <c r="AW70" s="237">
        <v>0.13700000000000001</v>
      </c>
      <c r="AX70" s="237">
        <v>0.13700000000000001</v>
      </c>
      <c r="AY70" s="237">
        <v>0.13700000000000001</v>
      </c>
      <c r="AZ70" s="237">
        <v>0.13700000000000001</v>
      </c>
      <c r="BA70" s="237">
        <v>0.13700000000000001</v>
      </c>
      <c r="BB70" s="237">
        <v>0.13700000000000001</v>
      </c>
      <c r="BC70" s="237">
        <v>0.13700000000000001</v>
      </c>
      <c r="BD70" s="237">
        <v>0.13700000000000001</v>
      </c>
      <c r="BE70" s="237">
        <v>0.13700000000000001</v>
      </c>
    </row>
    <row r="71" spans="1:57" ht="15.75" thickBot="1" x14ac:dyDescent="0.3">
      <c r="A71" s="234">
        <v>66</v>
      </c>
      <c r="B71" s="237">
        <v>0.1245</v>
      </c>
      <c r="C71" s="237">
        <v>0.1265</v>
      </c>
      <c r="D71" s="237">
        <v>0.1285</v>
      </c>
      <c r="E71" s="237">
        <v>0.13100000000000001</v>
      </c>
      <c r="F71" s="237">
        <v>0.13400000000000001</v>
      </c>
      <c r="G71" s="237">
        <v>0.13650000000000001</v>
      </c>
      <c r="H71" s="237">
        <v>0.13900000000000001</v>
      </c>
      <c r="I71" s="237">
        <v>0.13900000000000001</v>
      </c>
      <c r="J71" s="237">
        <v>0.13900000000000001</v>
      </c>
      <c r="K71" s="237">
        <v>0.13900000000000001</v>
      </c>
      <c r="L71" s="237">
        <v>0.13900000000000001</v>
      </c>
      <c r="M71" s="237">
        <v>0.13900000000000001</v>
      </c>
      <c r="N71" s="237">
        <v>0.13900000000000001</v>
      </c>
      <c r="O71" s="237">
        <v>0.13900000000000001</v>
      </c>
      <c r="P71" s="237">
        <v>0.13900000000000001</v>
      </c>
      <c r="Q71" s="237">
        <v>0.13900000000000001</v>
      </c>
      <c r="R71" s="237">
        <v>0.13900000000000001</v>
      </c>
      <c r="S71" s="237">
        <v>0.13900000000000001</v>
      </c>
      <c r="T71" s="237">
        <v>0.13900000000000001</v>
      </c>
      <c r="U71" s="237">
        <v>0.13900000000000001</v>
      </c>
      <c r="V71" s="237">
        <v>0.13900000000000001</v>
      </c>
      <c r="W71" s="237">
        <v>0.13900000000000001</v>
      </c>
      <c r="X71" s="237">
        <v>0.13900000000000001</v>
      </c>
      <c r="Y71" s="237">
        <v>0.13900000000000001</v>
      </c>
      <c r="Z71" s="237">
        <v>0.13900000000000001</v>
      </c>
      <c r="AA71" s="237">
        <v>0.13900000000000001</v>
      </c>
      <c r="AB71" s="237">
        <v>0.13900000000000001</v>
      </c>
      <c r="AC71" s="237">
        <v>0.13900000000000001</v>
      </c>
      <c r="AD71" s="237">
        <v>0.13900000000000001</v>
      </c>
      <c r="AE71" s="237">
        <v>0.13900000000000001</v>
      </c>
      <c r="AF71" s="237">
        <v>0.13900000000000001</v>
      </c>
      <c r="AG71" s="237">
        <v>0.13900000000000001</v>
      </c>
      <c r="AH71" s="237">
        <v>0.13900000000000001</v>
      </c>
      <c r="AI71" s="237">
        <v>0.13900000000000001</v>
      </c>
      <c r="AJ71" s="237">
        <v>0.13900000000000001</v>
      </c>
      <c r="AK71" s="237">
        <v>0.13900000000000001</v>
      </c>
      <c r="AL71" s="237">
        <v>0.13900000000000001</v>
      </c>
      <c r="AM71" s="237">
        <v>0.13900000000000001</v>
      </c>
      <c r="AN71" s="238">
        <v>0.13900000000000001</v>
      </c>
      <c r="AO71" s="238">
        <v>0.13900000000000001</v>
      </c>
      <c r="AP71" s="238">
        <v>0.13900000000000001</v>
      </c>
      <c r="AQ71" s="238">
        <v>0.13900000000000001</v>
      </c>
      <c r="AR71" s="238">
        <v>0.13500000000000001</v>
      </c>
      <c r="AS71" s="238">
        <v>0.13300000000000001</v>
      </c>
      <c r="AT71" s="238">
        <v>0.13100000000000001</v>
      </c>
      <c r="AU71" s="237">
        <v>0.13700000000000001</v>
      </c>
      <c r="AV71" s="237">
        <v>0.13700000000000001</v>
      </c>
      <c r="AW71" s="237">
        <v>0.13700000000000001</v>
      </c>
      <c r="AX71" s="237">
        <v>0.13700000000000001</v>
      </c>
      <c r="AY71" s="237">
        <v>0.13700000000000001</v>
      </c>
      <c r="AZ71" s="237">
        <v>0.13700000000000001</v>
      </c>
      <c r="BA71" s="237">
        <v>0.13700000000000001</v>
      </c>
      <c r="BB71" s="237">
        <v>0.13700000000000001</v>
      </c>
      <c r="BC71" s="237">
        <v>0.13700000000000001</v>
      </c>
      <c r="BD71" s="237">
        <v>0.13700000000000001</v>
      </c>
      <c r="BE71" s="237">
        <v>0.13700000000000001</v>
      </c>
    </row>
    <row r="72" spans="1:57" ht="15.75" thickBot="1" x14ac:dyDescent="0.3">
      <c r="A72" s="234">
        <v>67</v>
      </c>
      <c r="B72" s="237">
        <v>0.1245</v>
      </c>
      <c r="C72" s="237">
        <v>0.1265</v>
      </c>
      <c r="D72" s="237">
        <v>0.1285</v>
      </c>
      <c r="E72" s="237">
        <v>0.13100000000000001</v>
      </c>
      <c r="F72" s="237">
        <v>0.13400000000000001</v>
      </c>
      <c r="G72" s="237">
        <v>0.13650000000000001</v>
      </c>
      <c r="H72" s="237">
        <v>0.13900000000000001</v>
      </c>
      <c r="I72" s="237">
        <v>0.13900000000000001</v>
      </c>
      <c r="J72" s="237">
        <v>0.13900000000000001</v>
      </c>
      <c r="K72" s="237">
        <v>0.13900000000000001</v>
      </c>
      <c r="L72" s="237">
        <v>0.13900000000000001</v>
      </c>
      <c r="M72" s="237">
        <v>0.13900000000000001</v>
      </c>
      <c r="N72" s="237">
        <v>0.13900000000000001</v>
      </c>
      <c r="O72" s="237">
        <v>0.13900000000000001</v>
      </c>
      <c r="P72" s="237">
        <v>0.13900000000000001</v>
      </c>
      <c r="Q72" s="237">
        <v>0.13900000000000001</v>
      </c>
      <c r="R72" s="237">
        <v>0.13900000000000001</v>
      </c>
      <c r="S72" s="237">
        <v>0.13900000000000001</v>
      </c>
      <c r="T72" s="237">
        <v>0.13900000000000001</v>
      </c>
      <c r="U72" s="237">
        <v>0.13900000000000001</v>
      </c>
      <c r="V72" s="237">
        <v>0.13900000000000001</v>
      </c>
      <c r="W72" s="237">
        <v>0.13900000000000001</v>
      </c>
      <c r="X72" s="237">
        <v>0.13900000000000001</v>
      </c>
      <c r="Y72" s="237">
        <v>0.13900000000000001</v>
      </c>
      <c r="Z72" s="237">
        <v>0.13900000000000001</v>
      </c>
      <c r="AA72" s="237">
        <v>0.13900000000000001</v>
      </c>
      <c r="AB72" s="237">
        <v>0.13900000000000001</v>
      </c>
      <c r="AC72" s="237">
        <v>0.13900000000000001</v>
      </c>
      <c r="AD72" s="237">
        <v>0.13900000000000001</v>
      </c>
      <c r="AE72" s="237">
        <v>0.13900000000000001</v>
      </c>
      <c r="AF72" s="237">
        <v>0.13900000000000001</v>
      </c>
      <c r="AG72" s="237">
        <v>0.13900000000000001</v>
      </c>
      <c r="AH72" s="237">
        <v>0.13900000000000001</v>
      </c>
      <c r="AI72" s="237">
        <v>0.13900000000000001</v>
      </c>
      <c r="AJ72" s="237">
        <v>0.13900000000000001</v>
      </c>
      <c r="AK72" s="237">
        <v>0.13900000000000001</v>
      </c>
      <c r="AL72" s="237">
        <v>0.13900000000000001</v>
      </c>
      <c r="AM72" s="237">
        <v>0.13900000000000001</v>
      </c>
      <c r="AN72" s="238">
        <v>0.13900000000000001</v>
      </c>
      <c r="AO72" s="238">
        <v>0.13900000000000001</v>
      </c>
      <c r="AP72" s="238">
        <v>0.13900000000000001</v>
      </c>
      <c r="AQ72" s="238">
        <v>0.13900000000000001</v>
      </c>
      <c r="AR72" s="238">
        <v>0.13500000000000001</v>
      </c>
      <c r="AS72" s="238">
        <v>0.13300000000000001</v>
      </c>
      <c r="AT72" s="238">
        <v>0.13100000000000001</v>
      </c>
      <c r="AU72" s="237">
        <v>0.13700000000000001</v>
      </c>
      <c r="AV72" s="237">
        <v>0.13700000000000001</v>
      </c>
      <c r="AW72" s="237">
        <v>0.13700000000000001</v>
      </c>
      <c r="AX72" s="237">
        <v>0.13700000000000001</v>
      </c>
      <c r="AY72" s="237">
        <v>0.13700000000000001</v>
      </c>
      <c r="AZ72" s="237">
        <v>0.13700000000000001</v>
      </c>
      <c r="BA72" s="237">
        <v>0.13700000000000001</v>
      </c>
      <c r="BB72" s="237">
        <v>0.13700000000000001</v>
      </c>
      <c r="BC72" s="237">
        <v>0.13700000000000001</v>
      </c>
      <c r="BD72" s="237">
        <v>0.13700000000000001</v>
      </c>
      <c r="BE72" s="237">
        <v>0.13700000000000001</v>
      </c>
    </row>
    <row r="73" spans="1:57" ht="15.75" thickBot="1" x14ac:dyDescent="0.3">
      <c r="A73" s="234">
        <v>68</v>
      </c>
      <c r="B73" s="237">
        <v>0.1245</v>
      </c>
      <c r="C73" s="237">
        <v>0.1265</v>
      </c>
      <c r="D73" s="237">
        <v>0.1285</v>
      </c>
      <c r="E73" s="237">
        <v>0.13100000000000001</v>
      </c>
      <c r="F73" s="237">
        <v>0.13400000000000001</v>
      </c>
      <c r="G73" s="237">
        <v>0.13650000000000001</v>
      </c>
      <c r="H73" s="237">
        <v>0.13900000000000001</v>
      </c>
      <c r="I73" s="237">
        <v>0.13900000000000001</v>
      </c>
      <c r="J73" s="237">
        <v>0.13900000000000001</v>
      </c>
      <c r="K73" s="237">
        <v>0.13900000000000001</v>
      </c>
      <c r="L73" s="237">
        <v>0.13900000000000001</v>
      </c>
      <c r="M73" s="237">
        <v>0.13900000000000001</v>
      </c>
      <c r="N73" s="237">
        <v>0.13900000000000001</v>
      </c>
      <c r="O73" s="237">
        <v>0.13900000000000001</v>
      </c>
      <c r="P73" s="237">
        <v>0.13900000000000001</v>
      </c>
      <c r="Q73" s="237">
        <v>0.13900000000000001</v>
      </c>
      <c r="R73" s="237">
        <v>0.13900000000000001</v>
      </c>
      <c r="S73" s="237">
        <v>0.13900000000000001</v>
      </c>
      <c r="T73" s="237">
        <v>0.13900000000000001</v>
      </c>
      <c r="U73" s="237">
        <v>0.13900000000000001</v>
      </c>
      <c r="V73" s="237">
        <v>0.13900000000000001</v>
      </c>
      <c r="W73" s="237">
        <v>0.13900000000000001</v>
      </c>
      <c r="X73" s="237">
        <v>0.13900000000000001</v>
      </c>
      <c r="Y73" s="237">
        <v>0.13900000000000001</v>
      </c>
      <c r="Z73" s="237">
        <v>0.13900000000000001</v>
      </c>
      <c r="AA73" s="237">
        <v>0.13900000000000001</v>
      </c>
      <c r="AB73" s="237">
        <v>0.13900000000000001</v>
      </c>
      <c r="AC73" s="237">
        <v>0.13900000000000001</v>
      </c>
      <c r="AD73" s="237">
        <v>0.13900000000000001</v>
      </c>
      <c r="AE73" s="237">
        <v>0.13900000000000001</v>
      </c>
      <c r="AF73" s="237">
        <v>0.13900000000000001</v>
      </c>
      <c r="AG73" s="237">
        <v>0.13900000000000001</v>
      </c>
      <c r="AH73" s="237">
        <v>0.13900000000000001</v>
      </c>
      <c r="AI73" s="237">
        <v>0.13900000000000001</v>
      </c>
      <c r="AJ73" s="237">
        <v>0.13900000000000001</v>
      </c>
      <c r="AK73" s="237">
        <v>0.13900000000000001</v>
      </c>
      <c r="AL73" s="237">
        <v>0.13900000000000001</v>
      </c>
      <c r="AM73" s="237">
        <v>0.13900000000000001</v>
      </c>
      <c r="AN73" s="238">
        <v>0.13900000000000001</v>
      </c>
      <c r="AO73" s="238">
        <v>0.13900000000000001</v>
      </c>
      <c r="AP73" s="238">
        <v>0.13900000000000001</v>
      </c>
      <c r="AQ73" s="238">
        <v>0.13900000000000001</v>
      </c>
      <c r="AR73" s="238">
        <v>0.13500000000000001</v>
      </c>
      <c r="AS73" s="238">
        <v>0.13300000000000001</v>
      </c>
      <c r="AT73" s="238">
        <v>0.13100000000000001</v>
      </c>
      <c r="AU73" s="237">
        <v>0.13700000000000001</v>
      </c>
      <c r="AV73" s="237">
        <v>0.13700000000000001</v>
      </c>
      <c r="AW73" s="237">
        <v>0.13700000000000001</v>
      </c>
      <c r="AX73" s="237">
        <v>0.13700000000000001</v>
      </c>
      <c r="AY73" s="237">
        <v>0.13700000000000001</v>
      </c>
      <c r="AZ73" s="237">
        <v>0.13700000000000001</v>
      </c>
      <c r="BA73" s="237">
        <v>0.13700000000000001</v>
      </c>
      <c r="BB73" s="237">
        <v>0.13700000000000001</v>
      </c>
      <c r="BC73" s="237">
        <v>0.13700000000000001</v>
      </c>
      <c r="BD73" s="237">
        <v>0.13700000000000001</v>
      </c>
      <c r="BE73" s="237">
        <v>0.13700000000000001</v>
      </c>
    </row>
    <row r="74" spans="1:57" ht="15.75" thickBot="1" x14ac:dyDescent="0.3">
      <c r="A74" s="234">
        <v>69</v>
      </c>
      <c r="B74" s="237">
        <v>0.1245</v>
      </c>
      <c r="C74" s="237">
        <v>0.1265</v>
      </c>
      <c r="D74" s="237">
        <v>0.1285</v>
      </c>
      <c r="E74" s="237">
        <v>0.13100000000000001</v>
      </c>
      <c r="F74" s="237">
        <v>0.13400000000000001</v>
      </c>
      <c r="G74" s="237">
        <v>0.13650000000000001</v>
      </c>
      <c r="H74" s="237">
        <v>0.13900000000000001</v>
      </c>
      <c r="I74" s="237">
        <v>0.13900000000000001</v>
      </c>
      <c r="J74" s="237">
        <v>0.13900000000000001</v>
      </c>
      <c r="K74" s="237">
        <v>0.13900000000000001</v>
      </c>
      <c r="L74" s="237">
        <v>0.13900000000000001</v>
      </c>
      <c r="M74" s="237">
        <v>0.13900000000000001</v>
      </c>
      <c r="N74" s="237">
        <v>0.13900000000000001</v>
      </c>
      <c r="O74" s="237">
        <v>0.13900000000000001</v>
      </c>
      <c r="P74" s="237">
        <v>0.13900000000000001</v>
      </c>
      <c r="Q74" s="237">
        <v>0.13900000000000001</v>
      </c>
      <c r="R74" s="237">
        <v>0.13900000000000001</v>
      </c>
      <c r="S74" s="237">
        <v>0.13900000000000001</v>
      </c>
      <c r="T74" s="237">
        <v>0.13900000000000001</v>
      </c>
      <c r="U74" s="237">
        <v>0.13900000000000001</v>
      </c>
      <c r="V74" s="237">
        <v>0.13900000000000001</v>
      </c>
      <c r="W74" s="237">
        <v>0.13900000000000001</v>
      </c>
      <c r="X74" s="237">
        <v>0.13900000000000001</v>
      </c>
      <c r="Y74" s="237">
        <v>0.13900000000000001</v>
      </c>
      <c r="Z74" s="237">
        <v>0.13900000000000001</v>
      </c>
      <c r="AA74" s="237">
        <v>0.13900000000000001</v>
      </c>
      <c r="AB74" s="237">
        <v>0.13900000000000001</v>
      </c>
      <c r="AC74" s="237">
        <v>0.13900000000000001</v>
      </c>
      <c r="AD74" s="237">
        <v>0.13900000000000001</v>
      </c>
      <c r="AE74" s="237">
        <v>0.13900000000000001</v>
      </c>
      <c r="AF74" s="237">
        <v>0.13900000000000001</v>
      </c>
      <c r="AG74" s="237">
        <v>0.13900000000000001</v>
      </c>
      <c r="AH74" s="237">
        <v>0.13900000000000001</v>
      </c>
      <c r="AI74" s="237">
        <v>0.13900000000000001</v>
      </c>
      <c r="AJ74" s="237">
        <v>0.13900000000000001</v>
      </c>
      <c r="AK74" s="237">
        <v>0.13900000000000001</v>
      </c>
      <c r="AL74" s="237">
        <v>0.13900000000000001</v>
      </c>
      <c r="AM74" s="237">
        <v>0.13900000000000001</v>
      </c>
      <c r="AN74" s="238">
        <v>0.13900000000000001</v>
      </c>
      <c r="AO74" s="238">
        <v>0.13900000000000001</v>
      </c>
      <c r="AP74" s="238">
        <v>0.13900000000000001</v>
      </c>
      <c r="AQ74" s="238">
        <v>0.13900000000000001</v>
      </c>
      <c r="AR74" s="238">
        <v>0.13500000000000001</v>
      </c>
      <c r="AS74" s="238">
        <v>0.13300000000000001</v>
      </c>
      <c r="AT74" s="238">
        <v>0.13100000000000001</v>
      </c>
      <c r="AU74" s="237">
        <v>0.13700000000000001</v>
      </c>
      <c r="AV74" s="237">
        <v>0.13700000000000001</v>
      </c>
      <c r="AW74" s="237">
        <v>0.13700000000000001</v>
      </c>
      <c r="AX74" s="237">
        <v>0.13700000000000001</v>
      </c>
      <c r="AY74" s="237">
        <v>0.13700000000000001</v>
      </c>
      <c r="AZ74" s="237">
        <v>0.13700000000000001</v>
      </c>
      <c r="BA74" s="237">
        <v>0.13700000000000001</v>
      </c>
      <c r="BB74" s="237">
        <v>0.13700000000000001</v>
      </c>
      <c r="BC74" s="237">
        <v>0.13700000000000001</v>
      </c>
      <c r="BD74" s="237">
        <v>0.13700000000000001</v>
      </c>
      <c r="BE74" s="237">
        <v>0.13700000000000001</v>
      </c>
    </row>
    <row r="75" spans="1:57" ht="15.75" thickBot="1" x14ac:dyDescent="0.3">
      <c r="A75" s="234">
        <v>70</v>
      </c>
      <c r="B75" s="237">
        <v>0.1245</v>
      </c>
      <c r="C75" s="237">
        <v>0.1265</v>
      </c>
      <c r="D75" s="237">
        <v>0.1285</v>
      </c>
      <c r="E75" s="237">
        <v>0.13100000000000001</v>
      </c>
      <c r="F75" s="237">
        <v>0.13400000000000001</v>
      </c>
      <c r="G75" s="237">
        <v>0.13650000000000001</v>
      </c>
      <c r="H75" s="237">
        <v>0.13900000000000001</v>
      </c>
      <c r="I75" s="237">
        <v>0.13900000000000001</v>
      </c>
      <c r="J75" s="237">
        <v>0.13900000000000001</v>
      </c>
      <c r="K75" s="237">
        <v>0.13900000000000001</v>
      </c>
      <c r="L75" s="237">
        <v>0.13900000000000001</v>
      </c>
      <c r="M75" s="237">
        <v>0.13900000000000001</v>
      </c>
      <c r="N75" s="237">
        <v>0.13900000000000001</v>
      </c>
      <c r="O75" s="237">
        <v>0.13900000000000001</v>
      </c>
      <c r="P75" s="237">
        <v>0.13900000000000001</v>
      </c>
      <c r="Q75" s="237">
        <v>0.13900000000000001</v>
      </c>
      <c r="R75" s="237">
        <v>0.13900000000000001</v>
      </c>
      <c r="S75" s="237">
        <v>0.13900000000000001</v>
      </c>
      <c r="T75" s="237">
        <v>0.13900000000000001</v>
      </c>
      <c r="U75" s="237">
        <v>0.13900000000000001</v>
      </c>
      <c r="V75" s="237">
        <v>0.13900000000000001</v>
      </c>
      <c r="W75" s="237">
        <v>0.13900000000000001</v>
      </c>
      <c r="X75" s="237">
        <v>0.13900000000000001</v>
      </c>
      <c r="Y75" s="237">
        <v>0.13900000000000001</v>
      </c>
      <c r="Z75" s="237">
        <v>0.13900000000000001</v>
      </c>
      <c r="AA75" s="237">
        <v>0.13900000000000001</v>
      </c>
      <c r="AB75" s="237">
        <v>0.13900000000000001</v>
      </c>
      <c r="AC75" s="237">
        <v>0.13900000000000001</v>
      </c>
      <c r="AD75" s="237">
        <v>0.13900000000000001</v>
      </c>
      <c r="AE75" s="237">
        <v>0.13900000000000001</v>
      </c>
      <c r="AF75" s="237">
        <v>0.13900000000000001</v>
      </c>
      <c r="AG75" s="237">
        <v>0.13900000000000001</v>
      </c>
      <c r="AH75" s="237">
        <v>0.13900000000000001</v>
      </c>
      <c r="AI75" s="237">
        <v>0.13900000000000001</v>
      </c>
      <c r="AJ75" s="237">
        <v>0.13900000000000001</v>
      </c>
      <c r="AK75" s="237">
        <v>0.13900000000000001</v>
      </c>
      <c r="AL75" s="237">
        <v>0.13900000000000001</v>
      </c>
      <c r="AM75" s="237">
        <v>0.13900000000000001</v>
      </c>
      <c r="AN75" s="238">
        <v>0.13900000000000001</v>
      </c>
      <c r="AO75" s="238">
        <v>0.13900000000000001</v>
      </c>
      <c r="AP75" s="238">
        <v>0.13900000000000001</v>
      </c>
      <c r="AQ75" s="238">
        <v>0.13900000000000001</v>
      </c>
      <c r="AR75" s="238">
        <v>0.13500000000000001</v>
      </c>
      <c r="AS75" s="238">
        <v>0.13300000000000001</v>
      </c>
      <c r="AT75" s="238">
        <v>0.13100000000000001</v>
      </c>
      <c r="AU75" s="237">
        <v>0.13700000000000001</v>
      </c>
      <c r="AV75" s="237">
        <v>0.13700000000000001</v>
      </c>
      <c r="AW75" s="237">
        <v>0.13700000000000001</v>
      </c>
      <c r="AX75" s="237">
        <v>0.13700000000000001</v>
      </c>
      <c r="AY75" s="237">
        <v>0.13700000000000001</v>
      </c>
      <c r="AZ75" s="237">
        <v>0.13700000000000001</v>
      </c>
      <c r="BA75" s="237">
        <v>0.13700000000000001</v>
      </c>
      <c r="BB75" s="237">
        <v>0.13700000000000001</v>
      </c>
      <c r="BC75" s="237">
        <v>0.13700000000000001</v>
      </c>
      <c r="BD75" s="237">
        <v>0.13700000000000001</v>
      </c>
      <c r="BE75" s="237">
        <v>0.13700000000000001</v>
      </c>
    </row>
    <row r="76" spans="1:57" ht="15.75" thickBot="1" x14ac:dyDescent="0.3">
      <c r="A76" s="234">
        <v>71</v>
      </c>
      <c r="B76" s="237">
        <v>0.1245</v>
      </c>
      <c r="C76" s="237">
        <v>0.1265</v>
      </c>
      <c r="D76" s="237">
        <v>0.1285</v>
      </c>
      <c r="E76" s="237">
        <v>0.13100000000000001</v>
      </c>
      <c r="F76" s="237">
        <v>0.13400000000000001</v>
      </c>
      <c r="G76" s="237">
        <v>0.13650000000000001</v>
      </c>
      <c r="H76" s="237">
        <v>0.13900000000000001</v>
      </c>
      <c r="I76" s="237">
        <v>0.13900000000000001</v>
      </c>
      <c r="J76" s="237">
        <v>0.13900000000000001</v>
      </c>
      <c r="K76" s="237">
        <v>0.13900000000000001</v>
      </c>
      <c r="L76" s="237">
        <v>0.13900000000000001</v>
      </c>
      <c r="M76" s="237">
        <v>0.13900000000000001</v>
      </c>
      <c r="N76" s="237">
        <v>0.13900000000000001</v>
      </c>
      <c r="O76" s="237">
        <v>0.13900000000000001</v>
      </c>
      <c r="P76" s="237">
        <v>0.13900000000000001</v>
      </c>
      <c r="Q76" s="237">
        <v>0.13900000000000001</v>
      </c>
      <c r="R76" s="237">
        <v>0.13900000000000001</v>
      </c>
      <c r="S76" s="237">
        <v>0.13900000000000001</v>
      </c>
      <c r="T76" s="237">
        <v>0.13900000000000001</v>
      </c>
      <c r="U76" s="237">
        <v>0.13900000000000001</v>
      </c>
      <c r="V76" s="237">
        <v>0.13900000000000001</v>
      </c>
      <c r="W76" s="237">
        <v>0.13900000000000001</v>
      </c>
      <c r="X76" s="237">
        <v>0.13900000000000001</v>
      </c>
      <c r="Y76" s="237">
        <v>0.13900000000000001</v>
      </c>
      <c r="Z76" s="237">
        <v>0.13900000000000001</v>
      </c>
      <c r="AA76" s="237">
        <v>0.13900000000000001</v>
      </c>
      <c r="AB76" s="237">
        <v>0.13900000000000001</v>
      </c>
      <c r="AC76" s="237">
        <v>0.13900000000000001</v>
      </c>
      <c r="AD76" s="237">
        <v>0.13900000000000001</v>
      </c>
      <c r="AE76" s="237">
        <v>0.13900000000000001</v>
      </c>
      <c r="AF76" s="237">
        <v>0.13900000000000001</v>
      </c>
      <c r="AG76" s="237">
        <v>0.13900000000000001</v>
      </c>
      <c r="AH76" s="237">
        <v>0.13900000000000001</v>
      </c>
      <c r="AI76" s="237">
        <v>0.13900000000000001</v>
      </c>
      <c r="AJ76" s="237">
        <v>0.13900000000000001</v>
      </c>
      <c r="AK76" s="237">
        <v>0.13900000000000001</v>
      </c>
      <c r="AL76" s="237">
        <v>0.13900000000000001</v>
      </c>
      <c r="AM76" s="237">
        <v>0.13900000000000001</v>
      </c>
      <c r="AN76" s="238">
        <v>0.13900000000000001</v>
      </c>
      <c r="AO76" s="238">
        <v>0.13900000000000001</v>
      </c>
      <c r="AP76" s="238">
        <v>0.13900000000000001</v>
      </c>
      <c r="AQ76" s="238">
        <v>0.13900000000000001</v>
      </c>
      <c r="AR76" s="238">
        <v>0.13500000000000001</v>
      </c>
      <c r="AS76" s="238">
        <v>0.13300000000000001</v>
      </c>
      <c r="AT76" s="238">
        <v>0.13100000000000001</v>
      </c>
      <c r="AU76" s="237">
        <v>0.13700000000000001</v>
      </c>
      <c r="AV76" s="237">
        <v>0.13700000000000001</v>
      </c>
      <c r="AW76" s="237">
        <v>0.13700000000000001</v>
      </c>
      <c r="AX76" s="237">
        <v>0.13700000000000001</v>
      </c>
      <c r="AY76" s="237">
        <v>0.13700000000000001</v>
      </c>
      <c r="AZ76" s="237">
        <v>0.13700000000000001</v>
      </c>
      <c r="BA76" s="237">
        <v>0.13700000000000001</v>
      </c>
      <c r="BB76" s="237">
        <v>0.13700000000000001</v>
      </c>
      <c r="BC76" s="237">
        <v>0.13700000000000001</v>
      </c>
      <c r="BD76" s="237">
        <v>0.13700000000000001</v>
      </c>
      <c r="BE76" s="237">
        <v>0.13700000000000001</v>
      </c>
    </row>
    <row r="77" spans="1:57" ht="15.75" thickBot="1" x14ac:dyDescent="0.3">
      <c r="A77" s="234">
        <v>72</v>
      </c>
      <c r="B77" s="237">
        <v>0.1245</v>
      </c>
      <c r="C77" s="237">
        <v>0.1265</v>
      </c>
      <c r="D77" s="237">
        <v>0.1285</v>
      </c>
      <c r="E77" s="237">
        <v>0.13100000000000001</v>
      </c>
      <c r="F77" s="237">
        <v>0.13400000000000001</v>
      </c>
      <c r="G77" s="237">
        <v>0.13650000000000001</v>
      </c>
      <c r="H77" s="237">
        <v>0.13900000000000001</v>
      </c>
      <c r="I77" s="237">
        <v>0.13900000000000001</v>
      </c>
      <c r="J77" s="237">
        <v>0.13900000000000001</v>
      </c>
      <c r="K77" s="237">
        <v>0.13900000000000001</v>
      </c>
      <c r="L77" s="237">
        <v>0.13900000000000001</v>
      </c>
      <c r="M77" s="237">
        <v>0.13900000000000001</v>
      </c>
      <c r="N77" s="237">
        <v>0.13900000000000001</v>
      </c>
      <c r="O77" s="237">
        <v>0.13900000000000001</v>
      </c>
      <c r="P77" s="237">
        <v>0.13900000000000001</v>
      </c>
      <c r="Q77" s="237">
        <v>0.13900000000000001</v>
      </c>
      <c r="R77" s="237">
        <v>0.13900000000000001</v>
      </c>
      <c r="S77" s="237">
        <v>0.13900000000000001</v>
      </c>
      <c r="T77" s="237">
        <v>0.13900000000000001</v>
      </c>
      <c r="U77" s="237">
        <v>0.13900000000000001</v>
      </c>
      <c r="V77" s="237">
        <v>0.13900000000000001</v>
      </c>
      <c r="W77" s="237">
        <v>0.13900000000000001</v>
      </c>
      <c r="X77" s="237">
        <v>0.13900000000000001</v>
      </c>
      <c r="Y77" s="237">
        <v>0.13900000000000001</v>
      </c>
      <c r="Z77" s="237">
        <v>0.13900000000000001</v>
      </c>
      <c r="AA77" s="237">
        <v>0.13900000000000001</v>
      </c>
      <c r="AB77" s="237">
        <v>0.13900000000000001</v>
      </c>
      <c r="AC77" s="237">
        <v>0.13900000000000001</v>
      </c>
      <c r="AD77" s="237">
        <v>0.13900000000000001</v>
      </c>
      <c r="AE77" s="237">
        <v>0.13900000000000001</v>
      </c>
      <c r="AF77" s="237">
        <v>0.13900000000000001</v>
      </c>
      <c r="AG77" s="237">
        <v>0.13900000000000001</v>
      </c>
      <c r="AH77" s="237">
        <v>0.13900000000000001</v>
      </c>
      <c r="AI77" s="237">
        <v>0.13900000000000001</v>
      </c>
      <c r="AJ77" s="237">
        <v>0.13900000000000001</v>
      </c>
      <c r="AK77" s="237">
        <v>0.13900000000000001</v>
      </c>
      <c r="AL77" s="237">
        <v>0.13900000000000001</v>
      </c>
      <c r="AM77" s="237">
        <v>0.13900000000000001</v>
      </c>
      <c r="AN77" s="238">
        <v>0.13900000000000001</v>
      </c>
      <c r="AO77" s="238">
        <v>0.13900000000000001</v>
      </c>
      <c r="AP77" s="238">
        <v>0.13900000000000001</v>
      </c>
      <c r="AQ77" s="238">
        <v>0.13900000000000001</v>
      </c>
      <c r="AR77" s="238">
        <v>0.13500000000000001</v>
      </c>
      <c r="AS77" s="238">
        <v>0.13300000000000001</v>
      </c>
      <c r="AT77" s="238">
        <v>0.13100000000000001</v>
      </c>
      <c r="AU77" s="237">
        <v>0.13700000000000001</v>
      </c>
      <c r="AV77" s="237">
        <v>0.13700000000000001</v>
      </c>
      <c r="AW77" s="237">
        <v>0.13700000000000001</v>
      </c>
      <c r="AX77" s="237">
        <v>0.13700000000000001</v>
      </c>
      <c r="AY77" s="237">
        <v>0.13700000000000001</v>
      </c>
      <c r="AZ77" s="237">
        <v>0.13700000000000001</v>
      </c>
      <c r="BA77" s="237">
        <v>0.13700000000000001</v>
      </c>
      <c r="BB77" s="237">
        <v>0.13700000000000001</v>
      </c>
      <c r="BC77" s="237">
        <v>0.13700000000000001</v>
      </c>
      <c r="BD77" s="237">
        <v>0.13700000000000001</v>
      </c>
      <c r="BE77" s="237">
        <v>0.13700000000000001</v>
      </c>
    </row>
    <row r="78" spans="1:57" ht="15.75" thickBot="1" x14ac:dyDescent="0.3">
      <c r="A78" s="234">
        <v>73</v>
      </c>
      <c r="B78" s="237">
        <v>0.1245</v>
      </c>
      <c r="C78" s="237">
        <v>0.1265</v>
      </c>
      <c r="D78" s="237">
        <v>0.1285</v>
      </c>
      <c r="E78" s="237">
        <v>0.13100000000000001</v>
      </c>
      <c r="F78" s="237">
        <v>0.13400000000000001</v>
      </c>
      <c r="G78" s="237">
        <v>0.13650000000000001</v>
      </c>
      <c r="H78" s="237">
        <v>0.13900000000000001</v>
      </c>
      <c r="I78" s="237">
        <v>0.13900000000000001</v>
      </c>
      <c r="J78" s="237">
        <v>0.13900000000000001</v>
      </c>
      <c r="K78" s="237">
        <v>0.13900000000000001</v>
      </c>
      <c r="L78" s="237">
        <v>0.13900000000000001</v>
      </c>
      <c r="M78" s="237">
        <v>0.13900000000000001</v>
      </c>
      <c r="N78" s="237">
        <v>0.13900000000000001</v>
      </c>
      <c r="O78" s="237">
        <v>0.13900000000000001</v>
      </c>
      <c r="P78" s="237">
        <v>0.13900000000000001</v>
      </c>
      <c r="Q78" s="237">
        <v>0.13900000000000001</v>
      </c>
      <c r="R78" s="237">
        <v>0.13900000000000001</v>
      </c>
      <c r="S78" s="237">
        <v>0.13900000000000001</v>
      </c>
      <c r="T78" s="237">
        <v>0.13900000000000001</v>
      </c>
      <c r="U78" s="237">
        <v>0.13900000000000001</v>
      </c>
      <c r="V78" s="237">
        <v>0.13900000000000001</v>
      </c>
      <c r="W78" s="237">
        <v>0.13900000000000001</v>
      </c>
      <c r="X78" s="237">
        <v>0.13900000000000001</v>
      </c>
      <c r="Y78" s="237">
        <v>0.13900000000000001</v>
      </c>
      <c r="Z78" s="237">
        <v>0.13900000000000001</v>
      </c>
      <c r="AA78" s="237">
        <v>0.13900000000000001</v>
      </c>
      <c r="AB78" s="237">
        <v>0.13900000000000001</v>
      </c>
      <c r="AC78" s="237">
        <v>0.13900000000000001</v>
      </c>
      <c r="AD78" s="237">
        <v>0.13900000000000001</v>
      </c>
      <c r="AE78" s="237">
        <v>0.13900000000000001</v>
      </c>
      <c r="AF78" s="237">
        <v>0.13900000000000001</v>
      </c>
      <c r="AG78" s="237">
        <v>0.13900000000000001</v>
      </c>
      <c r="AH78" s="237">
        <v>0.13900000000000001</v>
      </c>
      <c r="AI78" s="237">
        <v>0.13900000000000001</v>
      </c>
      <c r="AJ78" s="237">
        <v>0.13900000000000001</v>
      </c>
      <c r="AK78" s="237">
        <v>0.13900000000000001</v>
      </c>
      <c r="AL78" s="237">
        <v>0.13900000000000001</v>
      </c>
      <c r="AM78" s="237">
        <v>0.13900000000000001</v>
      </c>
      <c r="AN78" s="238">
        <v>0.13900000000000001</v>
      </c>
      <c r="AO78" s="238">
        <v>0.13900000000000001</v>
      </c>
      <c r="AP78" s="238">
        <v>0.13900000000000001</v>
      </c>
      <c r="AQ78" s="238">
        <v>0.13900000000000001</v>
      </c>
      <c r="AR78" s="238">
        <v>0.13500000000000001</v>
      </c>
      <c r="AS78" s="238">
        <v>0.13300000000000001</v>
      </c>
      <c r="AT78" s="238">
        <v>0.13100000000000001</v>
      </c>
      <c r="AU78" s="237">
        <v>0.13700000000000001</v>
      </c>
      <c r="AV78" s="237">
        <v>0.13700000000000001</v>
      </c>
      <c r="AW78" s="237">
        <v>0.13700000000000001</v>
      </c>
      <c r="AX78" s="237">
        <v>0.13700000000000001</v>
      </c>
      <c r="AY78" s="237">
        <v>0.13700000000000001</v>
      </c>
      <c r="AZ78" s="237">
        <v>0.13700000000000001</v>
      </c>
      <c r="BA78" s="237">
        <v>0.13700000000000001</v>
      </c>
      <c r="BB78" s="237">
        <v>0.13700000000000001</v>
      </c>
      <c r="BC78" s="237">
        <v>0.13700000000000001</v>
      </c>
      <c r="BD78" s="237">
        <v>0.13700000000000001</v>
      </c>
      <c r="BE78" s="237">
        <v>0.13700000000000001</v>
      </c>
    </row>
    <row r="79" spans="1:57" ht="15.75" thickBot="1" x14ac:dyDescent="0.3">
      <c r="A79" s="234">
        <v>74</v>
      </c>
      <c r="B79" s="237">
        <v>0.1245</v>
      </c>
      <c r="C79" s="237">
        <v>0.1265</v>
      </c>
      <c r="D79" s="237">
        <v>0.1285</v>
      </c>
      <c r="E79" s="237">
        <v>0.13100000000000001</v>
      </c>
      <c r="F79" s="237">
        <v>0.13400000000000001</v>
      </c>
      <c r="G79" s="237">
        <v>0.13650000000000001</v>
      </c>
      <c r="H79" s="237">
        <v>0.13900000000000001</v>
      </c>
      <c r="I79" s="237">
        <v>0.13900000000000001</v>
      </c>
      <c r="J79" s="237">
        <v>0.13900000000000001</v>
      </c>
      <c r="K79" s="237">
        <v>0.13900000000000001</v>
      </c>
      <c r="L79" s="237">
        <v>0.13900000000000001</v>
      </c>
      <c r="M79" s="237">
        <v>0.13900000000000001</v>
      </c>
      <c r="N79" s="237">
        <v>0.13900000000000001</v>
      </c>
      <c r="O79" s="237">
        <v>0.13900000000000001</v>
      </c>
      <c r="P79" s="237">
        <v>0.13900000000000001</v>
      </c>
      <c r="Q79" s="237">
        <v>0.13900000000000001</v>
      </c>
      <c r="R79" s="237">
        <v>0.13900000000000001</v>
      </c>
      <c r="S79" s="237">
        <v>0.13900000000000001</v>
      </c>
      <c r="T79" s="237">
        <v>0.13900000000000001</v>
      </c>
      <c r="U79" s="237">
        <v>0.13900000000000001</v>
      </c>
      <c r="V79" s="237">
        <v>0.13900000000000001</v>
      </c>
      <c r="W79" s="237">
        <v>0.13900000000000001</v>
      </c>
      <c r="X79" s="237">
        <v>0.13900000000000001</v>
      </c>
      <c r="Y79" s="237">
        <v>0.13900000000000001</v>
      </c>
      <c r="Z79" s="237">
        <v>0.13900000000000001</v>
      </c>
      <c r="AA79" s="237">
        <v>0.13900000000000001</v>
      </c>
      <c r="AB79" s="237">
        <v>0.13900000000000001</v>
      </c>
      <c r="AC79" s="237">
        <v>0.13900000000000001</v>
      </c>
      <c r="AD79" s="237">
        <v>0.13900000000000001</v>
      </c>
      <c r="AE79" s="237">
        <v>0.13900000000000001</v>
      </c>
      <c r="AF79" s="237">
        <v>0.13900000000000001</v>
      </c>
      <c r="AG79" s="237">
        <v>0.13900000000000001</v>
      </c>
      <c r="AH79" s="237">
        <v>0.13900000000000001</v>
      </c>
      <c r="AI79" s="237">
        <v>0.13900000000000001</v>
      </c>
      <c r="AJ79" s="237">
        <v>0.13900000000000001</v>
      </c>
      <c r="AK79" s="237">
        <v>0.13900000000000001</v>
      </c>
      <c r="AL79" s="237">
        <v>0.13900000000000001</v>
      </c>
      <c r="AM79" s="237">
        <v>0.13900000000000001</v>
      </c>
      <c r="AN79" s="238">
        <v>0.13900000000000001</v>
      </c>
      <c r="AO79" s="238">
        <v>0.13900000000000001</v>
      </c>
      <c r="AP79" s="238">
        <v>0.13900000000000001</v>
      </c>
      <c r="AQ79" s="238">
        <v>0.13900000000000001</v>
      </c>
      <c r="AR79" s="238">
        <v>0.13500000000000001</v>
      </c>
      <c r="AS79" s="238">
        <v>0.13300000000000001</v>
      </c>
      <c r="AT79" s="238">
        <v>0.13100000000000001</v>
      </c>
      <c r="AU79" s="237">
        <v>0.13700000000000001</v>
      </c>
      <c r="AV79" s="237">
        <v>0.13700000000000001</v>
      </c>
      <c r="AW79" s="237">
        <v>0.13700000000000001</v>
      </c>
      <c r="AX79" s="237">
        <v>0.13700000000000001</v>
      </c>
      <c r="AY79" s="237">
        <v>0.13700000000000001</v>
      </c>
      <c r="AZ79" s="237">
        <v>0.13700000000000001</v>
      </c>
      <c r="BA79" s="237">
        <v>0.13700000000000001</v>
      </c>
      <c r="BB79" s="237">
        <v>0.13700000000000001</v>
      </c>
      <c r="BC79" s="237">
        <v>0.13700000000000001</v>
      </c>
      <c r="BD79" s="237">
        <v>0.13700000000000001</v>
      </c>
      <c r="BE79" s="237">
        <v>0.13700000000000001</v>
      </c>
    </row>
    <row r="80" spans="1:57" ht="15.75" thickBot="1" x14ac:dyDescent="0.3">
      <c r="A80" s="234">
        <v>75</v>
      </c>
      <c r="B80" s="237">
        <v>0.1245</v>
      </c>
      <c r="C80" s="237">
        <v>0.1265</v>
      </c>
      <c r="D80" s="237">
        <v>0.1285</v>
      </c>
      <c r="E80" s="237">
        <v>0.13100000000000001</v>
      </c>
      <c r="F80" s="237">
        <v>0.13400000000000001</v>
      </c>
      <c r="G80" s="237">
        <v>0.13650000000000001</v>
      </c>
      <c r="H80" s="237">
        <v>0.13900000000000001</v>
      </c>
      <c r="I80" s="237">
        <v>0.13900000000000001</v>
      </c>
      <c r="J80" s="237">
        <v>0.13900000000000001</v>
      </c>
      <c r="K80" s="237">
        <v>0.13900000000000001</v>
      </c>
      <c r="L80" s="237">
        <v>0.13900000000000001</v>
      </c>
      <c r="M80" s="237">
        <v>0.13900000000000001</v>
      </c>
      <c r="N80" s="237">
        <v>0.13900000000000001</v>
      </c>
      <c r="O80" s="237">
        <v>0.13900000000000001</v>
      </c>
      <c r="P80" s="237">
        <v>0.13900000000000001</v>
      </c>
      <c r="Q80" s="237">
        <v>0.13900000000000001</v>
      </c>
      <c r="R80" s="237">
        <v>0.13900000000000001</v>
      </c>
      <c r="S80" s="237">
        <v>0.13900000000000001</v>
      </c>
      <c r="T80" s="237">
        <v>0.13900000000000001</v>
      </c>
      <c r="U80" s="237">
        <v>0.13900000000000001</v>
      </c>
      <c r="V80" s="237">
        <v>0.13900000000000001</v>
      </c>
      <c r="W80" s="237">
        <v>0.13900000000000001</v>
      </c>
      <c r="X80" s="237">
        <v>0.13900000000000001</v>
      </c>
      <c r="Y80" s="237">
        <v>0.13900000000000001</v>
      </c>
      <c r="Z80" s="237">
        <v>0.13900000000000001</v>
      </c>
      <c r="AA80" s="237">
        <v>0.13900000000000001</v>
      </c>
      <c r="AB80" s="237">
        <v>0.13900000000000001</v>
      </c>
      <c r="AC80" s="237">
        <v>0.13900000000000001</v>
      </c>
      <c r="AD80" s="237">
        <v>0.13900000000000001</v>
      </c>
      <c r="AE80" s="237">
        <v>0.13900000000000001</v>
      </c>
      <c r="AF80" s="237">
        <v>0.13900000000000001</v>
      </c>
      <c r="AG80" s="237">
        <v>0.13900000000000001</v>
      </c>
      <c r="AH80" s="237">
        <v>0.13900000000000001</v>
      </c>
      <c r="AI80" s="237">
        <v>0.13900000000000001</v>
      </c>
      <c r="AJ80" s="237">
        <v>0.13900000000000001</v>
      </c>
      <c r="AK80" s="237">
        <v>0.13900000000000001</v>
      </c>
      <c r="AL80" s="237">
        <v>0.13900000000000001</v>
      </c>
      <c r="AM80" s="237">
        <v>0.13900000000000001</v>
      </c>
      <c r="AN80" s="238">
        <v>0.13900000000000001</v>
      </c>
      <c r="AO80" s="238">
        <v>0.13900000000000001</v>
      </c>
      <c r="AP80" s="238">
        <v>0.13900000000000001</v>
      </c>
      <c r="AQ80" s="238">
        <v>0.13900000000000001</v>
      </c>
      <c r="AR80" s="238">
        <v>0.13500000000000001</v>
      </c>
      <c r="AS80" s="238">
        <v>0.13300000000000001</v>
      </c>
      <c r="AT80" s="238">
        <v>0.13100000000000001</v>
      </c>
      <c r="AU80" s="237">
        <v>0.13700000000000001</v>
      </c>
      <c r="AV80" s="237">
        <v>0.13700000000000001</v>
      </c>
      <c r="AW80" s="237">
        <v>0.13700000000000001</v>
      </c>
      <c r="AX80" s="237">
        <v>0.13700000000000001</v>
      </c>
      <c r="AY80" s="237">
        <v>0.13700000000000001</v>
      </c>
      <c r="AZ80" s="237">
        <v>0.13700000000000001</v>
      </c>
      <c r="BA80" s="237">
        <v>0.13700000000000001</v>
      </c>
      <c r="BB80" s="237">
        <v>0.13700000000000001</v>
      </c>
      <c r="BC80" s="237">
        <v>0.13700000000000001</v>
      </c>
      <c r="BD80" s="237">
        <v>0.13700000000000001</v>
      </c>
      <c r="BE80" s="237">
        <v>0.13700000000000001</v>
      </c>
    </row>
    <row r="81" spans="1:57" ht="15.75" thickBot="1" x14ac:dyDescent="0.3">
      <c r="A81" s="234">
        <v>76</v>
      </c>
      <c r="B81" s="237">
        <v>0.1245</v>
      </c>
      <c r="C81" s="237">
        <v>0.1265</v>
      </c>
      <c r="D81" s="237">
        <v>0.1285</v>
      </c>
      <c r="E81" s="237">
        <v>0.13100000000000001</v>
      </c>
      <c r="F81" s="237">
        <v>0.13400000000000001</v>
      </c>
      <c r="G81" s="237">
        <v>0.13650000000000001</v>
      </c>
      <c r="H81" s="237">
        <v>0.13900000000000001</v>
      </c>
      <c r="I81" s="237">
        <v>0.13900000000000001</v>
      </c>
      <c r="J81" s="237">
        <v>0.13900000000000001</v>
      </c>
      <c r="K81" s="237">
        <v>0.13900000000000001</v>
      </c>
      <c r="L81" s="237">
        <v>0.13900000000000001</v>
      </c>
      <c r="M81" s="237">
        <v>0.13900000000000001</v>
      </c>
      <c r="N81" s="237">
        <v>0.13900000000000001</v>
      </c>
      <c r="O81" s="237">
        <v>0.13900000000000001</v>
      </c>
      <c r="P81" s="237">
        <v>0.13900000000000001</v>
      </c>
      <c r="Q81" s="237">
        <v>0.13900000000000001</v>
      </c>
      <c r="R81" s="237">
        <v>0.13900000000000001</v>
      </c>
      <c r="S81" s="237">
        <v>0.13900000000000001</v>
      </c>
      <c r="T81" s="237">
        <v>0.13900000000000001</v>
      </c>
      <c r="U81" s="237">
        <v>0.13900000000000001</v>
      </c>
      <c r="V81" s="237">
        <v>0.13900000000000001</v>
      </c>
      <c r="W81" s="237">
        <v>0.13900000000000001</v>
      </c>
      <c r="X81" s="237">
        <v>0.13900000000000001</v>
      </c>
      <c r="Y81" s="237">
        <v>0.13900000000000001</v>
      </c>
      <c r="Z81" s="237">
        <v>0.13900000000000001</v>
      </c>
      <c r="AA81" s="237">
        <v>0.13900000000000001</v>
      </c>
      <c r="AB81" s="237">
        <v>0.13900000000000001</v>
      </c>
      <c r="AC81" s="237">
        <v>0.13900000000000001</v>
      </c>
      <c r="AD81" s="237">
        <v>0.13900000000000001</v>
      </c>
      <c r="AE81" s="237">
        <v>0.13900000000000001</v>
      </c>
      <c r="AF81" s="237">
        <v>0.13900000000000001</v>
      </c>
      <c r="AG81" s="237">
        <v>0.13900000000000001</v>
      </c>
      <c r="AH81" s="237">
        <v>0.13900000000000001</v>
      </c>
      <c r="AI81" s="237">
        <v>0.13900000000000001</v>
      </c>
      <c r="AJ81" s="237">
        <v>0.13900000000000001</v>
      </c>
      <c r="AK81" s="237">
        <v>0.13900000000000001</v>
      </c>
      <c r="AL81" s="237">
        <v>0.13900000000000001</v>
      </c>
      <c r="AM81" s="237">
        <v>0.13900000000000001</v>
      </c>
      <c r="AN81" s="238">
        <v>0.13900000000000001</v>
      </c>
      <c r="AO81" s="238">
        <v>0.13900000000000001</v>
      </c>
      <c r="AP81" s="238">
        <v>0.13900000000000001</v>
      </c>
      <c r="AQ81" s="238">
        <v>0.13900000000000001</v>
      </c>
      <c r="AR81" s="238">
        <v>0.13500000000000001</v>
      </c>
      <c r="AS81" s="238">
        <v>0.13300000000000001</v>
      </c>
      <c r="AT81" s="238">
        <v>0.13100000000000001</v>
      </c>
      <c r="AU81" s="237">
        <v>0.13700000000000001</v>
      </c>
      <c r="AV81" s="237">
        <v>0.13700000000000001</v>
      </c>
      <c r="AW81" s="237">
        <v>0.13700000000000001</v>
      </c>
      <c r="AX81" s="237">
        <v>0.13700000000000001</v>
      </c>
      <c r="AY81" s="237">
        <v>0.13700000000000001</v>
      </c>
      <c r="AZ81" s="237">
        <v>0.13700000000000001</v>
      </c>
      <c r="BA81" s="237">
        <v>0.13700000000000001</v>
      </c>
      <c r="BB81" s="237">
        <v>0.13700000000000001</v>
      </c>
      <c r="BC81" s="237">
        <v>0.13700000000000001</v>
      </c>
      <c r="BD81" s="237">
        <v>0.13700000000000001</v>
      </c>
      <c r="BE81" s="237">
        <v>0.13700000000000001</v>
      </c>
    </row>
    <row r="82" spans="1:57" ht="15.75" thickBot="1" x14ac:dyDescent="0.3">
      <c r="A82" s="234">
        <v>77</v>
      </c>
      <c r="B82" s="237">
        <v>0.1245</v>
      </c>
      <c r="C82" s="237">
        <v>0.1265</v>
      </c>
      <c r="D82" s="237">
        <v>0.1285</v>
      </c>
      <c r="E82" s="237">
        <v>0.13100000000000001</v>
      </c>
      <c r="F82" s="237">
        <v>0.13400000000000001</v>
      </c>
      <c r="G82" s="237">
        <v>0.13650000000000001</v>
      </c>
      <c r="H82" s="237">
        <v>0.13900000000000001</v>
      </c>
      <c r="I82" s="237">
        <v>0.13900000000000001</v>
      </c>
      <c r="J82" s="237">
        <v>0.13900000000000001</v>
      </c>
      <c r="K82" s="237">
        <v>0.13900000000000001</v>
      </c>
      <c r="L82" s="237">
        <v>0.13900000000000001</v>
      </c>
      <c r="M82" s="237">
        <v>0.13900000000000001</v>
      </c>
      <c r="N82" s="237">
        <v>0.13900000000000001</v>
      </c>
      <c r="O82" s="237">
        <v>0.13900000000000001</v>
      </c>
      <c r="P82" s="237">
        <v>0.13900000000000001</v>
      </c>
      <c r="Q82" s="237">
        <v>0.13900000000000001</v>
      </c>
      <c r="R82" s="237">
        <v>0.13900000000000001</v>
      </c>
      <c r="S82" s="237">
        <v>0.13900000000000001</v>
      </c>
      <c r="T82" s="237">
        <v>0.13900000000000001</v>
      </c>
      <c r="U82" s="237">
        <v>0.13900000000000001</v>
      </c>
      <c r="V82" s="237">
        <v>0.13900000000000001</v>
      </c>
      <c r="W82" s="237">
        <v>0.13900000000000001</v>
      </c>
      <c r="X82" s="237">
        <v>0.13900000000000001</v>
      </c>
      <c r="Y82" s="237">
        <v>0.13900000000000001</v>
      </c>
      <c r="Z82" s="237">
        <v>0.13900000000000001</v>
      </c>
      <c r="AA82" s="237">
        <v>0.13900000000000001</v>
      </c>
      <c r="AB82" s="237">
        <v>0.13900000000000001</v>
      </c>
      <c r="AC82" s="237">
        <v>0.13900000000000001</v>
      </c>
      <c r="AD82" s="237">
        <v>0.13900000000000001</v>
      </c>
      <c r="AE82" s="237">
        <v>0.13900000000000001</v>
      </c>
      <c r="AF82" s="237">
        <v>0.13900000000000001</v>
      </c>
      <c r="AG82" s="237">
        <v>0.13900000000000001</v>
      </c>
      <c r="AH82" s="237">
        <v>0.13900000000000001</v>
      </c>
      <c r="AI82" s="237">
        <v>0.13900000000000001</v>
      </c>
      <c r="AJ82" s="237">
        <v>0.13900000000000001</v>
      </c>
      <c r="AK82" s="237">
        <v>0.13900000000000001</v>
      </c>
      <c r="AL82" s="237">
        <v>0.13900000000000001</v>
      </c>
      <c r="AM82" s="237">
        <v>0.13900000000000001</v>
      </c>
      <c r="AN82" s="238">
        <v>0.13900000000000001</v>
      </c>
      <c r="AO82" s="238">
        <v>0.13900000000000001</v>
      </c>
      <c r="AP82" s="238">
        <v>0.13900000000000001</v>
      </c>
      <c r="AQ82" s="238">
        <v>0.13900000000000001</v>
      </c>
      <c r="AR82" s="238">
        <v>0.13500000000000001</v>
      </c>
      <c r="AS82" s="238">
        <v>0.13300000000000001</v>
      </c>
      <c r="AT82" s="238">
        <v>0.13100000000000001</v>
      </c>
      <c r="AU82" s="237">
        <v>0.13700000000000001</v>
      </c>
      <c r="AV82" s="237">
        <v>0.13700000000000001</v>
      </c>
      <c r="AW82" s="237">
        <v>0.13700000000000001</v>
      </c>
      <c r="AX82" s="237">
        <v>0.13700000000000001</v>
      </c>
      <c r="AY82" s="237">
        <v>0.13700000000000001</v>
      </c>
      <c r="AZ82" s="237">
        <v>0.13700000000000001</v>
      </c>
      <c r="BA82" s="237">
        <v>0.13700000000000001</v>
      </c>
      <c r="BB82" s="237">
        <v>0.13700000000000001</v>
      </c>
      <c r="BC82" s="237">
        <v>0.13700000000000001</v>
      </c>
      <c r="BD82" s="237">
        <v>0.13700000000000001</v>
      </c>
      <c r="BE82" s="237">
        <v>0.13700000000000001</v>
      </c>
    </row>
    <row r="83" spans="1:57" ht="15.75" thickBot="1" x14ac:dyDescent="0.3">
      <c r="A83" s="234">
        <v>78</v>
      </c>
      <c r="B83" s="237">
        <v>0.1245</v>
      </c>
      <c r="C83" s="237">
        <v>0.1265</v>
      </c>
      <c r="D83" s="237">
        <v>0.1285</v>
      </c>
      <c r="E83" s="237">
        <v>0.13100000000000001</v>
      </c>
      <c r="F83" s="237">
        <v>0.13400000000000001</v>
      </c>
      <c r="G83" s="237">
        <v>0.13650000000000001</v>
      </c>
      <c r="H83" s="237">
        <v>0.13900000000000001</v>
      </c>
      <c r="I83" s="237">
        <v>0.13900000000000001</v>
      </c>
      <c r="J83" s="237">
        <v>0.13900000000000001</v>
      </c>
      <c r="K83" s="237">
        <v>0.13900000000000001</v>
      </c>
      <c r="L83" s="237">
        <v>0.13900000000000001</v>
      </c>
      <c r="M83" s="237">
        <v>0.13900000000000001</v>
      </c>
      <c r="N83" s="237">
        <v>0.13900000000000001</v>
      </c>
      <c r="O83" s="237">
        <v>0.13900000000000001</v>
      </c>
      <c r="P83" s="237">
        <v>0.13900000000000001</v>
      </c>
      <c r="Q83" s="237">
        <v>0.13900000000000001</v>
      </c>
      <c r="R83" s="237">
        <v>0.13900000000000001</v>
      </c>
      <c r="S83" s="237">
        <v>0.13900000000000001</v>
      </c>
      <c r="T83" s="237">
        <v>0.13900000000000001</v>
      </c>
      <c r="U83" s="237">
        <v>0.13900000000000001</v>
      </c>
      <c r="V83" s="237">
        <v>0.13900000000000001</v>
      </c>
      <c r="W83" s="237">
        <v>0.13900000000000001</v>
      </c>
      <c r="X83" s="237">
        <v>0.13900000000000001</v>
      </c>
      <c r="Y83" s="237">
        <v>0.13900000000000001</v>
      </c>
      <c r="Z83" s="237">
        <v>0.13900000000000001</v>
      </c>
      <c r="AA83" s="237">
        <v>0.13900000000000001</v>
      </c>
      <c r="AB83" s="237">
        <v>0.13900000000000001</v>
      </c>
      <c r="AC83" s="237">
        <v>0.13900000000000001</v>
      </c>
      <c r="AD83" s="237">
        <v>0.13900000000000001</v>
      </c>
      <c r="AE83" s="237">
        <v>0.13900000000000001</v>
      </c>
      <c r="AF83" s="237">
        <v>0.13900000000000001</v>
      </c>
      <c r="AG83" s="237">
        <v>0.13900000000000001</v>
      </c>
      <c r="AH83" s="237">
        <v>0.13900000000000001</v>
      </c>
      <c r="AI83" s="237">
        <v>0.13900000000000001</v>
      </c>
      <c r="AJ83" s="237">
        <v>0.13900000000000001</v>
      </c>
      <c r="AK83" s="237">
        <v>0.13900000000000001</v>
      </c>
      <c r="AL83" s="237">
        <v>0.13900000000000001</v>
      </c>
      <c r="AM83" s="237">
        <v>0.13900000000000001</v>
      </c>
      <c r="AN83" s="238">
        <v>0.13900000000000001</v>
      </c>
      <c r="AO83" s="238">
        <v>0.13900000000000001</v>
      </c>
      <c r="AP83" s="238">
        <v>0.13900000000000001</v>
      </c>
      <c r="AQ83" s="238">
        <v>0.13900000000000001</v>
      </c>
      <c r="AR83" s="238">
        <v>0.13500000000000001</v>
      </c>
      <c r="AS83" s="238">
        <v>0.13300000000000001</v>
      </c>
      <c r="AT83" s="238">
        <v>0.13100000000000001</v>
      </c>
      <c r="AU83" s="237">
        <v>0.13700000000000001</v>
      </c>
      <c r="AV83" s="237">
        <v>0.13700000000000001</v>
      </c>
      <c r="AW83" s="237">
        <v>0.13700000000000001</v>
      </c>
      <c r="AX83" s="237">
        <v>0.13700000000000001</v>
      </c>
      <c r="AY83" s="237">
        <v>0.13700000000000001</v>
      </c>
      <c r="AZ83" s="237">
        <v>0.13700000000000001</v>
      </c>
      <c r="BA83" s="237">
        <v>0.13700000000000001</v>
      </c>
      <c r="BB83" s="237">
        <v>0.13700000000000001</v>
      </c>
      <c r="BC83" s="237">
        <v>0.13700000000000001</v>
      </c>
      <c r="BD83" s="237">
        <v>0.13700000000000001</v>
      </c>
      <c r="BE83" s="237">
        <v>0.13700000000000001</v>
      </c>
    </row>
    <row r="84" spans="1:57" ht="15.75" thickBot="1" x14ac:dyDescent="0.3">
      <c r="A84" s="234">
        <v>79</v>
      </c>
      <c r="B84" s="237">
        <v>0.1245</v>
      </c>
      <c r="C84" s="237">
        <v>0.1265</v>
      </c>
      <c r="D84" s="237">
        <v>0.1285</v>
      </c>
      <c r="E84" s="237">
        <v>0.13100000000000001</v>
      </c>
      <c r="F84" s="237">
        <v>0.13400000000000001</v>
      </c>
      <c r="G84" s="237">
        <v>0.13650000000000001</v>
      </c>
      <c r="H84" s="237">
        <v>0.13900000000000001</v>
      </c>
      <c r="I84" s="237">
        <v>0.13900000000000001</v>
      </c>
      <c r="J84" s="237">
        <v>0.13900000000000001</v>
      </c>
      <c r="K84" s="237">
        <v>0.13900000000000001</v>
      </c>
      <c r="L84" s="237">
        <v>0.13900000000000001</v>
      </c>
      <c r="M84" s="237">
        <v>0.13900000000000001</v>
      </c>
      <c r="N84" s="237">
        <v>0.13900000000000001</v>
      </c>
      <c r="O84" s="237">
        <v>0.13900000000000001</v>
      </c>
      <c r="P84" s="237">
        <v>0.13900000000000001</v>
      </c>
      <c r="Q84" s="237">
        <v>0.13900000000000001</v>
      </c>
      <c r="R84" s="237">
        <v>0.13900000000000001</v>
      </c>
      <c r="S84" s="237">
        <v>0.13900000000000001</v>
      </c>
      <c r="T84" s="237">
        <v>0.13900000000000001</v>
      </c>
      <c r="U84" s="237">
        <v>0.13900000000000001</v>
      </c>
      <c r="V84" s="237">
        <v>0.13900000000000001</v>
      </c>
      <c r="W84" s="237">
        <v>0.13900000000000001</v>
      </c>
      <c r="X84" s="237">
        <v>0.13900000000000001</v>
      </c>
      <c r="Y84" s="237">
        <v>0.13900000000000001</v>
      </c>
      <c r="Z84" s="237">
        <v>0.13900000000000001</v>
      </c>
      <c r="AA84" s="237">
        <v>0.13900000000000001</v>
      </c>
      <c r="AB84" s="237">
        <v>0.13900000000000001</v>
      </c>
      <c r="AC84" s="237">
        <v>0.13900000000000001</v>
      </c>
      <c r="AD84" s="237">
        <v>0.13900000000000001</v>
      </c>
      <c r="AE84" s="237">
        <v>0.13900000000000001</v>
      </c>
      <c r="AF84" s="237">
        <v>0.13900000000000001</v>
      </c>
      <c r="AG84" s="237">
        <v>0.13900000000000001</v>
      </c>
      <c r="AH84" s="237">
        <v>0.13900000000000001</v>
      </c>
      <c r="AI84" s="237">
        <v>0.13900000000000001</v>
      </c>
      <c r="AJ84" s="237">
        <v>0.13900000000000001</v>
      </c>
      <c r="AK84" s="237">
        <v>0.13900000000000001</v>
      </c>
      <c r="AL84" s="237">
        <v>0.13900000000000001</v>
      </c>
      <c r="AM84" s="237">
        <v>0.13900000000000001</v>
      </c>
      <c r="AN84" s="238">
        <v>0.13900000000000001</v>
      </c>
      <c r="AO84" s="238">
        <v>0.13900000000000001</v>
      </c>
      <c r="AP84" s="238">
        <v>0.13900000000000001</v>
      </c>
      <c r="AQ84" s="238">
        <v>0.13900000000000001</v>
      </c>
      <c r="AR84" s="238">
        <v>0.13500000000000001</v>
      </c>
      <c r="AS84" s="238">
        <v>0.13300000000000001</v>
      </c>
      <c r="AT84" s="238">
        <v>0.13100000000000001</v>
      </c>
      <c r="AU84" s="237">
        <v>0.13700000000000001</v>
      </c>
      <c r="AV84" s="237">
        <v>0.13700000000000001</v>
      </c>
      <c r="AW84" s="237">
        <v>0.13700000000000001</v>
      </c>
      <c r="AX84" s="237">
        <v>0.13700000000000001</v>
      </c>
      <c r="AY84" s="237">
        <v>0.13700000000000001</v>
      </c>
      <c r="AZ84" s="237">
        <v>0.13700000000000001</v>
      </c>
      <c r="BA84" s="237">
        <v>0.13700000000000001</v>
      </c>
      <c r="BB84" s="237">
        <v>0.13700000000000001</v>
      </c>
      <c r="BC84" s="237">
        <v>0.13700000000000001</v>
      </c>
      <c r="BD84" s="237">
        <v>0.13700000000000001</v>
      </c>
      <c r="BE84" s="237">
        <v>0.13700000000000001</v>
      </c>
    </row>
    <row r="85" spans="1:57" ht="15.75" thickBot="1" x14ac:dyDescent="0.3">
      <c r="A85" s="234">
        <v>80</v>
      </c>
      <c r="B85" s="237">
        <v>0.1245</v>
      </c>
      <c r="C85" s="237">
        <v>0.1265</v>
      </c>
      <c r="D85" s="237">
        <v>0.1285</v>
      </c>
      <c r="E85" s="237">
        <v>0.13100000000000001</v>
      </c>
      <c r="F85" s="237">
        <v>0.13400000000000001</v>
      </c>
      <c r="G85" s="237">
        <v>0.13650000000000001</v>
      </c>
      <c r="H85" s="237">
        <v>0.13900000000000001</v>
      </c>
      <c r="I85" s="237">
        <v>0.13900000000000001</v>
      </c>
      <c r="J85" s="237">
        <v>0.13900000000000001</v>
      </c>
      <c r="K85" s="237">
        <v>0.13900000000000001</v>
      </c>
      <c r="L85" s="237">
        <v>0.13900000000000001</v>
      </c>
      <c r="M85" s="237">
        <v>0.13900000000000001</v>
      </c>
      <c r="N85" s="237">
        <v>0.13900000000000001</v>
      </c>
      <c r="O85" s="237">
        <v>0.13900000000000001</v>
      </c>
      <c r="P85" s="237">
        <v>0.13900000000000001</v>
      </c>
      <c r="Q85" s="237">
        <v>0.13900000000000001</v>
      </c>
      <c r="R85" s="237">
        <v>0.13900000000000001</v>
      </c>
      <c r="S85" s="237">
        <v>0.13900000000000001</v>
      </c>
      <c r="T85" s="237">
        <v>0.13900000000000001</v>
      </c>
      <c r="U85" s="237">
        <v>0.13900000000000001</v>
      </c>
      <c r="V85" s="237">
        <v>0.13900000000000001</v>
      </c>
      <c r="W85" s="237">
        <v>0.13900000000000001</v>
      </c>
      <c r="X85" s="237">
        <v>0.13900000000000001</v>
      </c>
      <c r="Y85" s="237">
        <v>0.13900000000000001</v>
      </c>
      <c r="Z85" s="237">
        <v>0.13900000000000001</v>
      </c>
      <c r="AA85" s="237">
        <v>0.13900000000000001</v>
      </c>
      <c r="AB85" s="237">
        <v>0.13900000000000001</v>
      </c>
      <c r="AC85" s="237">
        <v>0.13900000000000001</v>
      </c>
      <c r="AD85" s="237">
        <v>0.13900000000000001</v>
      </c>
      <c r="AE85" s="237">
        <v>0.13900000000000001</v>
      </c>
      <c r="AF85" s="237">
        <v>0.13900000000000001</v>
      </c>
      <c r="AG85" s="237">
        <v>0.13900000000000001</v>
      </c>
      <c r="AH85" s="237">
        <v>0.13900000000000001</v>
      </c>
      <c r="AI85" s="237">
        <v>0.13900000000000001</v>
      </c>
      <c r="AJ85" s="237">
        <v>0.13900000000000001</v>
      </c>
      <c r="AK85" s="237">
        <v>0.13900000000000001</v>
      </c>
      <c r="AL85" s="237">
        <v>0.13900000000000001</v>
      </c>
      <c r="AM85" s="237">
        <v>0.13900000000000001</v>
      </c>
      <c r="AN85" s="238">
        <v>0.13900000000000001</v>
      </c>
      <c r="AO85" s="238">
        <v>0.13900000000000001</v>
      </c>
      <c r="AP85" s="238">
        <v>0.13900000000000001</v>
      </c>
      <c r="AQ85" s="238">
        <v>0.13900000000000001</v>
      </c>
      <c r="AR85" s="238">
        <v>0.13500000000000001</v>
      </c>
      <c r="AS85" s="238">
        <v>0.13300000000000001</v>
      </c>
      <c r="AT85" s="238">
        <v>0.13100000000000001</v>
      </c>
      <c r="AU85" s="237">
        <v>0.13700000000000001</v>
      </c>
      <c r="AV85" s="237">
        <v>0.13700000000000001</v>
      </c>
      <c r="AW85" s="237">
        <v>0.13700000000000001</v>
      </c>
      <c r="AX85" s="237">
        <v>0.13700000000000001</v>
      </c>
      <c r="AY85" s="237">
        <v>0.13700000000000001</v>
      </c>
      <c r="AZ85" s="237">
        <v>0.13700000000000001</v>
      </c>
      <c r="BA85" s="237">
        <v>0.13700000000000001</v>
      </c>
      <c r="BB85" s="237">
        <v>0.13700000000000001</v>
      </c>
      <c r="BC85" s="237">
        <v>0.13700000000000001</v>
      </c>
      <c r="BD85" s="237">
        <v>0.13700000000000001</v>
      </c>
      <c r="BE85" s="237">
        <v>0.13700000000000001</v>
      </c>
    </row>
    <row r="86" spans="1:57" ht="15.75" thickBot="1" x14ac:dyDescent="0.3">
      <c r="A86" s="234">
        <v>81</v>
      </c>
      <c r="B86" s="237">
        <v>0.1245</v>
      </c>
      <c r="C86" s="237">
        <v>0.1265</v>
      </c>
      <c r="D86" s="237">
        <v>0.1285</v>
      </c>
      <c r="E86" s="237">
        <v>0.13100000000000001</v>
      </c>
      <c r="F86" s="237">
        <v>0.13400000000000001</v>
      </c>
      <c r="G86" s="237">
        <v>0.13650000000000001</v>
      </c>
      <c r="H86" s="237">
        <v>0.13900000000000001</v>
      </c>
      <c r="I86" s="237">
        <v>0.13900000000000001</v>
      </c>
      <c r="J86" s="237">
        <v>0.13900000000000001</v>
      </c>
      <c r="K86" s="237">
        <v>0.13900000000000001</v>
      </c>
      <c r="L86" s="237">
        <v>0.13900000000000001</v>
      </c>
      <c r="M86" s="237">
        <v>0.13900000000000001</v>
      </c>
      <c r="N86" s="237">
        <v>0.13900000000000001</v>
      </c>
      <c r="O86" s="237">
        <v>0.13900000000000001</v>
      </c>
      <c r="P86" s="237">
        <v>0.13900000000000001</v>
      </c>
      <c r="Q86" s="237">
        <v>0.13900000000000001</v>
      </c>
      <c r="R86" s="237">
        <v>0.13900000000000001</v>
      </c>
      <c r="S86" s="237">
        <v>0.13900000000000001</v>
      </c>
      <c r="T86" s="237">
        <v>0.13900000000000001</v>
      </c>
      <c r="U86" s="237">
        <v>0.13900000000000001</v>
      </c>
      <c r="V86" s="237">
        <v>0.13900000000000001</v>
      </c>
      <c r="W86" s="237">
        <v>0.13900000000000001</v>
      </c>
      <c r="X86" s="237">
        <v>0.13900000000000001</v>
      </c>
      <c r="Y86" s="237">
        <v>0.13900000000000001</v>
      </c>
      <c r="Z86" s="237">
        <v>0.13900000000000001</v>
      </c>
      <c r="AA86" s="237">
        <v>0.13900000000000001</v>
      </c>
      <c r="AB86" s="237">
        <v>0.13900000000000001</v>
      </c>
      <c r="AC86" s="237">
        <v>0.13900000000000001</v>
      </c>
      <c r="AD86" s="237">
        <v>0.13900000000000001</v>
      </c>
      <c r="AE86" s="237">
        <v>0.13900000000000001</v>
      </c>
      <c r="AF86" s="237">
        <v>0.13900000000000001</v>
      </c>
      <c r="AG86" s="237">
        <v>0.13900000000000001</v>
      </c>
      <c r="AH86" s="237">
        <v>0.13900000000000001</v>
      </c>
      <c r="AI86" s="237">
        <v>0.13900000000000001</v>
      </c>
      <c r="AJ86" s="237">
        <v>0.13900000000000001</v>
      </c>
      <c r="AK86" s="237">
        <v>0.13900000000000001</v>
      </c>
      <c r="AL86" s="237">
        <v>0.13900000000000001</v>
      </c>
      <c r="AM86" s="237">
        <v>0.13900000000000001</v>
      </c>
      <c r="AN86" s="238">
        <v>0.13900000000000001</v>
      </c>
      <c r="AO86" s="238">
        <v>0.13900000000000001</v>
      </c>
      <c r="AP86" s="238">
        <v>0.13900000000000001</v>
      </c>
      <c r="AQ86" s="238">
        <v>0.13900000000000001</v>
      </c>
      <c r="AR86" s="238">
        <v>0.13500000000000001</v>
      </c>
      <c r="AS86" s="238">
        <v>0.13300000000000001</v>
      </c>
      <c r="AT86" s="238">
        <v>0.13100000000000001</v>
      </c>
      <c r="AU86" s="237">
        <v>0.13700000000000001</v>
      </c>
      <c r="AV86" s="237">
        <v>0.13700000000000001</v>
      </c>
      <c r="AW86" s="237">
        <v>0.13700000000000001</v>
      </c>
      <c r="AX86" s="237">
        <v>0.13700000000000001</v>
      </c>
      <c r="AY86" s="237">
        <v>0.13700000000000001</v>
      </c>
      <c r="AZ86" s="237">
        <v>0.13700000000000001</v>
      </c>
      <c r="BA86" s="237">
        <v>0.13700000000000001</v>
      </c>
      <c r="BB86" s="237">
        <v>0.13700000000000001</v>
      </c>
      <c r="BC86" s="237">
        <v>0.13700000000000001</v>
      </c>
      <c r="BD86" s="237">
        <v>0.13700000000000001</v>
      </c>
      <c r="BE86" s="237">
        <v>0.13700000000000001</v>
      </c>
    </row>
    <row r="87" spans="1:57" ht="15.75" thickBot="1" x14ac:dyDescent="0.3">
      <c r="A87" s="234">
        <v>82</v>
      </c>
      <c r="B87" s="237">
        <v>0.1245</v>
      </c>
      <c r="C87" s="237">
        <v>0.1265</v>
      </c>
      <c r="D87" s="237">
        <v>0.1285</v>
      </c>
      <c r="E87" s="237">
        <v>0.13100000000000001</v>
      </c>
      <c r="F87" s="237">
        <v>0.13400000000000001</v>
      </c>
      <c r="G87" s="237">
        <v>0.13650000000000001</v>
      </c>
      <c r="H87" s="237">
        <v>0.13900000000000001</v>
      </c>
      <c r="I87" s="237">
        <v>0.13900000000000001</v>
      </c>
      <c r="J87" s="237">
        <v>0.13900000000000001</v>
      </c>
      <c r="K87" s="237">
        <v>0.13900000000000001</v>
      </c>
      <c r="L87" s="237">
        <v>0.13900000000000001</v>
      </c>
      <c r="M87" s="237">
        <v>0.13900000000000001</v>
      </c>
      <c r="N87" s="237">
        <v>0.13900000000000001</v>
      </c>
      <c r="O87" s="237">
        <v>0.13900000000000001</v>
      </c>
      <c r="P87" s="237">
        <v>0.13900000000000001</v>
      </c>
      <c r="Q87" s="237">
        <v>0.13900000000000001</v>
      </c>
      <c r="R87" s="237">
        <v>0.13900000000000001</v>
      </c>
      <c r="S87" s="237">
        <v>0.13900000000000001</v>
      </c>
      <c r="T87" s="237">
        <v>0.13900000000000001</v>
      </c>
      <c r="U87" s="237">
        <v>0.13900000000000001</v>
      </c>
      <c r="V87" s="237">
        <v>0.13900000000000001</v>
      </c>
      <c r="W87" s="237">
        <v>0.13900000000000001</v>
      </c>
      <c r="X87" s="237">
        <v>0.13900000000000001</v>
      </c>
      <c r="Y87" s="237">
        <v>0.13900000000000001</v>
      </c>
      <c r="Z87" s="237">
        <v>0.13900000000000001</v>
      </c>
      <c r="AA87" s="237">
        <v>0.13900000000000001</v>
      </c>
      <c r="AB87" s="237">
        <v>0.13900000000000001</v>
      </c>
      <c r="AC87" s="237">
        <v>0.13900000000000001</v>
      </c>
      <c r="AD87" s="237">
        <v>0.13900000000000001</v>
      </c>
      <c r="AE87" s="237">
        <v>0.13900000000000001</v>
      </c>
      <c r="AF87" s="237">
        <v>0.13900000000000001</v>
      </c>
      <c r="AG87" s="237">
        <v>0.13900000000000001</v>
      </c>
      <c r="AH87" s="237">
        <v>0.13900000000000001</v>
      </c>
      <c r="AI87" s="237">
        <v>0.13900000000000001</v>
      </c>
      <c r="AJ87" s="237">
        <v>0.13900000000000001</v>
      </c>
      <c r="AK87" s="237">
        <v>0.13900000000000001</v>
      </c>
      <c r="AL87" s="237">
        <v>0.13900000000000001</v>
      </c>
      <c r="AM87" s="237">
        <v>0.13900000000000001</v>
      </c>
      <c r="AN87" s="238">
        <v>0.13900000000000001</v>
      </c>
      <c r="AO87" s="238">
        <v>0.13900000000000001</v>
      </c>
      <c r="AP87" s="238">
        <v>0.13900000000000001</v>
      </c>
      <c r="AQ87" s="238">
        <v>0.13900000000000001</v>
      </c>
      <c r="AR87" s="238">
        <v>0.13500000000000001</v>
      </c>
      <c r="AS87" s="238">
        <v>0.13300000000000001</v>
      </c>
      <c r="AT87" s="238">
        <v>0.13100000000000001</v>
      </c>
      <c r="AU87" s="237">
        <v>0.13700000000000001</v>
      </c>
      <c r="AV87" s="237">
        <v>0.13700000000000001</v>
      </c>
      <c r="AW87" s="237">
        <v>0.13700000000000001</v>
      </c>
      <c r="AX87" s="237">
        <v>0.13700000000000001</v>
      </c>
      <c r="AY87" s="237">
        <v>0.13700000000000001</v>
      </c>
      <c r="AZ87" s="237">
        <v>0.13700000000000001</v>
      </c>
      <c r="BA87" s="237">
        <v>0.13700000000000001</v>
      </c>
      <c r="BB87" s="237">
        <v>0.13700000000000001</v>
      </c>
      <c r="BC87" s="237">
        <v>0.13700000000000001</v>
      </c>
      <c r="BD87" s="237">
        <v>0.13700000000000001</v>
      </c>
      <c r="BE87" s="237">
        <v>0.13700000000000001</v>
      </c>
    </row>
    <row r="88" spans="1:57" ht="15.75" thickBot="1" x14ac:dyDescent="0.3">
      <c r="A88" s="234">
        <v>83</v>
      </c>
      <c r="B88" s="237">
        <v>0.1245</v>
      </c>
      <c r="C88" s="237">
        <v>0.1265</v>
      </c>
      <c r="D88" s="237">
        <v>0.1285</v>
      </c>
      <c r="E88" s="237">
        <v>0.13100000000000001</v>
      </c>
      <c r="F88" s="237">
        <v>0.13400000000000001</v>
      </c>
      <c r="G88" s="237">
        <v>0.13650000000000001</v>
      </c>
      <c r="H88" s="237">
        <v>0.13900000000000001</v>
      </c>
      <c r="I88" s="237">
        <v>0.13900000000000001</v>
      </c>
      <c r="J88" s="237">
        <v>0.13900000000000001</v>
      </c>
      <c r="K88" s="237">
        <v>0.13900000000000001</v>
      </c>
      <c r="L88" s="237">
        <v>0.13900000000000001</v>
      </c>
      <c r="M88" s="237">
        <v>0.13900000000000001</v>
      </c>
      <c r="N88" s="237">
        <v>0.13900000000000001</v>
      </c>
      <c r="O88" s="237">
        <v>0.13900000000000001</v>
      </c>
      <c r="P88" s="237">
        <v>0.13900000000000001</v>
      </c>
      <c r="Q88" s="237">
        <v>0.13900000000000001</v>
      </c>
      <c r="R88" s="237">
        <v>0.13900000000000001</v>
      </c>
      <c r="S88" s="237">
        <v>0.13900000000000001</v>
      </c>
      <c r="T88" s="237">
        <v>0.13900000000000001</v>
      </c>
      <c r="U88" s="237">
        <v>0.13900000000000001</v>
      </c>
      <c r="V88" s="237">
        <v>0.13900000000000001</v>
      </c>
      <c r="W88" s="237">
        <v>0.13900000000000001</v>
      </c>
      <c r="X88" s="237">
        <v>0.13900000000000001</v>
      </c>
      <c r="Y88" s="237">
        <v>0.13900000000000001</v>
      </c>
      <c r="Z88" s="237">
        <v>0.13900000000000001</v>
      </c>
      <c r="AA88" s="237">
        <v>0.13900000000000001</v>
      </c>
      <c r="AB88" s="237">
        <v>0.13900000000000001</v>
      </c>
      <c r="AC88" s="237">
        <v>0.13900000000000001</v>
      </c>
      <c r="AD88" s="237">
        <v>0.13900000000000001</v>
      </c>
      <c r="AE88" s="237">
        <v>0.13900000000000001</v>
      </c>
      <c r="AF88" s="237">
        <v>0.13900000000000001</v>
      </c>
      <c r="AG88" s="237">
        <v>0.13900000000000001</v>
      </c>
      <c r="AH88" s="237">
        <v>0.13900000000000001</v>
      </c>
      <c r="AI88" s="237">
        <v>0.13900000000000001</v>
      </c>
      <c r="AJ88" s="237">
        <v>0.13900000000000001</v>
      </c>
      <c r="AK88" s="237">
        <v>0.13900000000000001</v>
      </c>
      <c r="AL88" s="237">
        <v>0.13900000000000001</v>
      </c>
      <c r="AM88" s="237">
        <v>0.13900000000000001</v>
      </c>
      <c r="AN88" s="238">
        <v>0.13900000000000001</v>
      </c>
      <c r="AO88" s="238">
        <v>0.13900000000000001</v>
      </c>
      <c r="AP88" s="238">
        <v>0.13900000000000001</v>
      </c>
      <c r="AQ88" s="238">
        <v>0.13900000000000001</v>
      </c>
      <c r="AR88" s="238">
        <v>0.13500000000000001</v>
      </c>
      <c r="AS88" s="238">
        <v>0.13300000000000001</v>
      </c>
      <c r="AT88" s="238">
        <v>0.13100000000000001</v>
      </c>
      <c r="AU88" s="237">
        <v>0.13700000000000001</v>
      </c>
      <c r="AV88" s="237">
        <v>0.13700000000000001</v>
      </c>
      <c r="AW88" s="237">
        <v>0.13700000000000001</v>
      </c>
      <c r="AX88" s="237">
        <v>0.13700000000000001</v>
      </c>
      <c r="AY88" s="237">
        <v>0.13700000000000001</v>
      </c>
      <c r="AZ88" s="237">
        <v>0.13700000000000001</v>
      </c>
      <c r="BA88" s="237">
        <v>0.13700000000000001</v>
      </c>
      <c r="BB88" s="237">
        <v>0.13700000000000001</v>
      </c>
      <c r="BC88" s="237">
        <v>0.13700000000000001</v>
      </c>
      <c r="BD88" s="237">
        <v>0.13700000000000001</v>
      </c>
      <c r="BE88" s="237">
        <v>0.13700000000000001</v>
      </c>
    </row>
    <row r="89" spans="1:57" ht="15.75" thickBot="1" x14ac:dyDescent="0.3">
      <c r="A89" s="234">
        <v>84</v>
      </c>
      <c r="B89" s="237">
        <v>0.1245</v>
      </c>
      <c r="C89" s="237">
        <v>0.1265</v>
      </c>
      <c r="D89" s="237">
        <v>0.1285</v>
      </c>
      <c r="E89" s="237">
        <v>0.13100000000000001</v>
      </c>
      <c r="F89" s="237">
        <v>0.13400000000000001</v>
      </c>
      <c r="G89" s="237">
        <v>0.13650000000000001</v>
      </c>
      <c r="H89" s="237">
        <v>0.13900000000000001</v>
      </c>
      <c r="I89" s="237">
        <v>0.13900000000000001</v>
      </c>
      <c r="J89" s="237">
        <v>0.13900000000000001</v>
      </c>
      <c r="K89" s="237">
        <v>0.13900000000000001</v>
      </c>
      <c r="L89" s="237">
        <v>0.13900000000000001</v>
      </c>
      <c r="M89" s="237">
        <v>0.13900000000000001</v>
      </c>
      <c r="N89" s="237">
        <v>0.13900000000000001</v>
      </c>
      <c r="O89" s="237">
        <v>0.13900000000000001</v>
      </c>
      <c r="P89" s="237">
        <v>0.13900000000000001</v>
      </c>
      <c r="Q89" s="237">
        <v>0.13900000000000001</v>
      </c>
      <c r="R89" s="237">
        <v>0.13900000000000001</v>
      </c>
      <c r="S89" s="237">
        <v>0.13900000000000001</v>
      </c>
      <c r="T89" s="237">
        <v>0.13900000000000001</v>
      </c>
      <c r="U89" s="237">
        <v>0.13900000000000001</v>
      </c>
      <c r="V89" s="237">
        <v>0.13900000000000001</v>
      </c>
      <c r="W89" s="237">
        <v>0.13900000000000001</v>
      </c>
      <c r="X89" s="237">
        <v>0.13900000000000001</v>
      </c>
      <c r="Y89" s="237">
        <v>0.13900000000000001</v>
      </c>
      <c r="Z89" s="237">
        <v>0.13900000000000001</v>
      </c>
      <c r="AA89" s="237">
        <v>0.13900000000000001</v>
      </c>
      <c r="AB89" s="237">
        <v>0.13900000000000001</v>
      </c>
      <c r="AC89" s="237">
        <v>0.13900000000000001</v>
      </c>
      <c r="AD89" s="237">
        <v>0.13900000000000001</v>
      </c>
      <c r="AE89" s="237">
        <v>0.13900000000000001</v>
      </c>
      <c r="AF89" s="237">
        <v>0.13900000000000001</v>
      </c>
      <c r="AG89" s="237">
        <v>0.13900000000000001</v>
      </c>
      <c r="AH89" s="237">
        <v>0.13900000000000001</v>
      </c>
      <c r="AI89" s="237">
        <v>0.13900000000000001</v>
      </c>
      <c r="AJ89" s="237">
        <v>0.13900000000000001</v>
      </c>
      <c r="AK89" s="237">
        <v>0.13900000000000001</v>
      </c>
      <c r="AL89" s="237">
        <v>0.13900000000000001</v>
      </c>
      <c r="AM89" s="237">
        <v>0.13900000000000001</v>
      </c>
      <c r="AN89" s="238">
        <v>0.13900000000000001</v>
      </c>
      <c r="AO89" s="238">
        <v>0.13900000000000001</v>
      </c>
      <c r="AP89" s="238">
        <v>0.13900000000000001</v>
      </c>
      <c r="AQ89" s="238">
        <v>0.13900000000000001</v>
      </c>
      <c r="AR89" s="238">
        <v>0.13500000000000001</v>
      </c>
      <c r="AS89" s="238">
        <v>0.13300000000000001</v>
      </c>
      <c r="AT89" s="238">
        <v>0.13100000000000001</v>
      </c>
      <c r="AU89" s="237">
        <v>0.13700000000000001</v>
      </c>
      <c r="AV89" s="237">
        <v>0.13700000000000001</v>
      </c>
      <c r="AW89" s="237">
        <v>0.13700000000000001</v>
      </c>
      <c r="AX89" s="237">
        <v>0.13700000000000001</v>
      </c>
      <c r="AY89" s="237">
        <v>0.13700000000000001</v>
      </c>
      <c r="AZ89" s="237">
        <v>0.13700000000000001</v>
      </c>
      <c r="BA89" s="237">
        <v>0.13700000000000001</v>
      </c>
      <c r="BB89" s="237">
        <v>0.13700000000000001</v>
      </c>
      <c r="BC89" s="237">
        <v>0.13700000000000001</v>
      </c>
      <c r="BD89" s="237">
        <v>0.13700000000000001</v>
      </c>
      <c r="BE89" s="237">
        <v>0.13700000000000001</v>
      </c>
    </row>
    <row r="90" spans="1:57" ht="15.75" thickBot="1" x14ac:dyDescent="0.3">
      <c r="A90" s="234">
        <v>85</v>
      </c>
      <c r="B90" s="237">
        <v>0.1245</v>
      </c>
      <c r="C90" s="237">
        <v>0.1265</v>
      </c>
      <c r="D90" s="237">
        <v>0.1285</v>
      </c>
      <c r="E90" s="237">
        <v>0.13100000000000001</v>
      </c>
      <c r="F90" s="237">
        <v>0.13400000000000001</v>
      </c>
      <c r="G90" s="237">
        <v>0.13650000000000001</v>
      </c>
      <c r="H90" s="237">
        <v>0.13900000000000001</v>
      </c>
      <c r="I90" s="237">
        <v>0.13900000000000001</v>
      </c>
      <c r="J90" s="237">
        <v>0.13900000000000001</v>
      </c>
      <c r="K90" s="237">
        <v>0.13900000000000001</v>
      </c>
      <c r="L90" s="237">
        <v>0.13900000000000001</v>
      </c>
      <c r="M90" s="237">
        <v>0.13900000000000001</v>
      </c>
      <c r="N90" s="237">
        <v>0.13900000000000001</v>
      </c>
      <c r="O90" s="237">
        <v>0.13900000000000001</v>
      </c>
      <c r="P90" s="237">
        <v>0.13900000000000001</v>
      </c>
      <c r="Q90" s="237">
        <v>0.13900000000000001</v>
      </c>
      <c r="R90" s="237">
        <v>0.13900000000000001</v>
      </c>
      <c r="S90" s="237">
        <v>0.13900000000000001</v>
      </c>
      <c r="T90" s="237">
        <v>0.13900000000000001</v>
      </c>
      <c r="U90" s="237">
        <v>0.13900000000000001</v>
      </c>
      <c r="V90" s="237">
        <v>0.13900000000000001</v>
      </c>
      <c r="W90" s="237">
        <v>0.13900000000000001</v>
      </c>
      <c r="X90" s="237">
        <v>0.13900000000000001</v>
      </c>
      <c r="Y90" s="237">
        <v>0.13900000000000001</v>
      </c>
      <c r="Z90" s="237">
        <v>0.13900000000000001</v>
      </c>
      <c r="AA90" s="237">
        <v>0.13900000000000001</v>
      </c>
      <c r="AB90" s="237">
        <v>0.13900000000000001</v>
      </c>
      <c r="AC90" s="237">
        <v>0.13900000000000001</v>
      </c>
      <c r="AD90" s="237">
        <v>0.13900000000000001</v>
      </c>
      <c r="AE90" s="237">
        <v>0.13900000000000001</v>
      </c>
      <c r="AF90" s="237">
        <v>0.13900000000000001</v>
      </c>
      <c r="AG90" s="237">
        <v>0.13900000000000001</v>
      </c>
      <c r="AH90" s="237">
        <v>0.13900000000000001</v>
      </c>
      <c r="AI90" s="237">
        <v>0.13900000000000001</v>
      </c>
      <c r="AJ90" s="237">
        <v>0.13900000000000001</v>
      </c>
      <c r="AK90" s="237">
        <v>0.13900000000000001</v>
      </c>
      <c r="AL90" s="237">
        <v>0.13900000000000001</v>
      </c>
      <c r="AM90" s="237">
        <v>0.13900000000000001</v>
      </c>
      <c r="AN90" s="238">
        <v>0.13900000000000001</v>
      </c>
      <c r="AO90" s="238">
        <v>0.13900000000000001</v>
      </c>
      <c r="AP90" s="238">
        <v>0.13900000000000001</v>
      </c>
      <c r="AQ90" s="238">
        <v>0.13900000000000001</v>
      </c>
      <c r="AR90" s="238">
        <v>0.13500000000000001</v>
      </c>
      <c r="AS90" s="238">
        <v>0.13300000000000001</v>
      </c>
      <c r="AT90" s="238">
        <v>0.13100000000000001</v>
      </c>
      <c r="AU90" s="237">
        <v>0.13700000000000001</v>
      </c>
      <c r="AV90" s="237">
        <v>0.13700000000000001</v>
      </c>
      <c r="AW90" s="237">
        <v>0.13700000000000001</v>
      </c>
      <c r="AX90" s="237">
        <v>0.13700000000000001</v>
      </c>
      <c r="AY90" s="237">
        <v>0.13700000000000001</v>
      </c>
      <c r="AZ90" s="237">
        <v>0.13700000000000001</v>
      </c>
      <c r="BA90" s="237">
        <v>0.13700000000000001</v>
      </c>
      <c r="BB90" s="237">
        <v>0.13700000000000001</v>
      </c>
      <c r="BC90" s="237">
        <v>0.13700000000000001</v>
      </c>
      <c r="BD90" s="237">
        <v>0.13700000000000001</v>
      </c>
      <c r="BE90" s="237">
        <v>0.13700000000000001</v>
      </c>
    </row>
    <row r="91" spans="1:57" ht="15.75" thickBot="1" x14ac:dyDescent="0.3">
      <c r="A91" s="234">
        <v>86</v>
      </c>
      <c r="B91" s="237">
        <v>0.1245</v>
      </c>
      <c r="C91" s="237">
        <v>0.1265</v>
      </c>
      <c r="D91" s="237">
        <v>0.1285</v>
      </c>
      <c r="E91" s="237">
        <v>0.13100000000000001</v>
      </c>
      <c r="F91" s="237">
        <v>0.13400000000000001</v>
      </c>
      <c r="G91" s="237">
        <v>0.13650000000000001</v>
      </c>
      <c r="H91" s="237">
        <v>0.13900000000000001</v>
      </c>
      <c r="I91" s="237">
        <v>0.13900000000000001</v>
      </c>
      <c r="J91" s="237">
        <v>0.13900000000000001</v>
      </c>
      <c r="K91" s="237">
        <v>0.13900000000000001</v>
      </c>
      <c r="L91" s="237">
        <v>0.13900000000000001</v>
      </c>
      <c r="M91" s="237">
        <v>0.13900000000000001</v>
      </c>
      <c r="N91" s="237">
        <v>0.13900000000000001</v>
      </c>
      <c r="O91" s="237">
        <v>0.13900000000000001</v>
      </c>
      <c r="P91" s="237">
        <v>0.13900000000000001</v>
      </c>
      <c r="Q91" s="237">
        <v>0.13900000000000001</v>
      </c>
      <c r="R91" s="237">
        <v>0.13900000000000001</v>
      </c>
      <c r="S91" s="237">
        <v>0.13900000000000001</v>
      </c>
      <c r="T91" s="237">
        <v>0.13900000000000001</v>
      </c>
      <c r="U91" s="237">
        <v>0.13900000000000001</v>
      </c>
      <c r="V91" s="237">
        <v>0.13900000000000001</v>
      </c>
      <c r="W91" s="237">
        <v>0.13900000000000001</v>
      </c>
      <c r="X91" s="237">
        <v>0.13900000000000001</v>
      </c>
      <c r="Y91" s="237">
        <v>0.13900000000000001</v>
      </c>
      <c r="Z91" s="237">
        <v>0.13900000000000001</v>
      </c>
      <c r="AA91" s="237">
        <v>0.13900000000000001</v>
      </c>
      <c r="AB91" s="237">
        <v>0.13900000000000001</v>
      </c>
      <c r="AC91" s="237">
        <v>0.13900000000000001</v>
      </c>
      <c r="AD91" s="237">
        <v>0.13900000000000001</v>
      </c>
      <c r="AE91" s="237">
        <v>0.13900000000000001</v>
      </c>
      <c r="AF91" s="237">
        <v>0.13900000000000001</v>
      </c>
      <c r="AG91" s="237">
        <v>0.13900000000000001</v>
      </c>
      <c r="AH91" s="237">
        <v>0.13900000000000001</v>
      </c>
      <c r="AI91" s="237">
        <v>0.13900000000000001</v>
      </c>
      <c r="AJ91" s="237">
        <v>0.13900000000000001</v>
      </c>
      <c r="AK91" s="237">
        <v>0.13900000000000001</v>
      </c>
      <c r="AL91" s="237">
        <v>0.13900000000000001</v>
      </c>
      <c r="AM91" s="237">
        <v>0.13900000000000001</v>
      </c>
      <c r="AN91" s="238">
        <v>0.13900000000000001</v>
      </c>
      <c r="AO91" s="238">
        <v>0.13900000000000001</v>
      </c>
      <c r="AP91" s="238">
        <v>0.13900000000000001</v>
      </c>
      <c r="AQ91" s="238">
        <v>0.13900000000000001</v>
      </c>
      <c r="AR91" s="238">
        <v>0.13500000000000001</v>
      </c>
      <c r="AS91" s="238">
        <v>0.13300000000000001</v>
      </c>
      <c r="AT91" s="238">
        <v>0.13100000000000001</v>
      </c>
      <c r="AU91" s="237">
        <v>0.13700000000000001</v>
      </c>
      <c r="AV91" s="237">
        <v>0.13700000000000001</v>
      </c>
      <c r="AW91" s="237">
        <v>0.13700000000000001</v>
      </c>
      <c r="AX91" s="237">
        <v>0.13700000000000001</v>
      </c>
      <c r="AY91" s="237">
        <v>0.13700000000000001</v>
      </c>
      <c r="AZ91" s="237">
        <v>0.13700000000000001</v>
      </c>
      <c r="BA91" s="237">
        <v>0.13700000000000001</v>
      </c>
      <c r="BB91" s="237">
        <v>0.13700000000000001</v>
      </c>
      <c r="BC91" s="237">
        <v>0.13700000000000001</v>
      </c>
      <c r="BD91" s="237">
        <v>0.13700000000000001</v>
      </c>
      <c r="BE91" s="237">
        <v>0.13700000000000001</v>
      </c>
    </row>
    <row r="92" spans="1:57" ht="15.75" thickBot="1" x14ac:dyDescent="0.3">
      <c r="A92" s="234">
        <v>87</v>
      </c>
      <c r="B92" s="237">
        <v>0.1245</v>
      </c>
      <c r="C92" s="237">
        <v>0.1265</v>
      </c>
      <c r="D92" s="237">
        <v>0.1285</v>
      </c>
      <c r="E92" s="237">
        <v>0.13100000000000001</v>
      </c>
      <c r="F92" s="237">
        <v>0.13400000000000001</v>
      </c>
      <c r="G92" s="237">
        <v>0.13650000000000001</v>
      </c>
      <c r="H92" s="237">
        <v>0.13900000000000001</v>
      </c>
      <c r="I92" s="237">
        <v>0.13900000000000001</v>
      </c>
      <c r="J92" s="237">
        <v>0.13900000000000001</v>
      </c>
      <c r="K92" s="237">
        <v>0.13900000000000001</v>
      </c>
      <c r="L92" s="237">
        <v>0.13900000000000001</v>
      </c>
      <c r="M92" s="237">
        <v>0.13900000000000001</v>
      </c>
      <c r="N92" s="237">
        <v>0.13900000000000001</v>
      </c>
      <c r="O92" s="237">
        <v>0.13900000000000001</v>
      </c>
      <c r="P92" s="237">
        <v>0.13900000000000001</v>
      </c>
      <c r="Q92" s="237">
        <v>0.13900000000000001</v>
      </c>
      <c r="R92" s="237">
        <v>0.13900000000000001</v>
      </c>
      <c r="S92" s="237">
        <v>0.13900000000000001</v>
      </c>
      <c r="T92" s="237">
        <v>0.13900000000000001</v>
      </c>
      <c r="U92" s="237">
        <v>0.13900000000000001</v>
      </c>
      <c r="V92" s="237">
        <v>0.13900000000000001</v>
      </c>
      <c r="W92" s="237">
        <v>0.13900000000000001</v>
      </c>
      <c r="X92" s="237">
        <v>0.13900000000000001</v>
      </c>
      <c r="Y92" s="237">
        <v>0.13900000000000001</v>
      </c>
      <c r="Z92" s="237">
        <v>0.13900000000000001</v>
      </c>
      <c r="AA92" s="237">
        <v>0.13900000000000001</v>
      </c>
      <c r="AB92" s="237">
        <v>0.13900000000000001</v>
      </c>
      <c r="AC92" s="237">
        <v>0.13900000000000001</v>
      </c>
      <c r="AD92" s="237">
        <v>0.13900000000000001</v>
      </c>
      <c r="AE92" s="237">
        <v>0.13900000000000001</v>
      </c>
      <c r="AF92" s="237">
        <v>0.13900000000000001</v>
      </c>
      <c r="AG92" s="237">
        <v>0.13900000000000001</v>
      </c>
      <c r="AH92" s="237">
        <v>0.13900000000000001</v>
      </c>
      <c r="AI92" s="237">
        <v>0.13900000000000001</v>
      </c>
      <c r="AJ92" s="237">
        <v>0.13900000000000001</v>
      </c>
      <c r="AK92" s="237">
        <v>0.13900000000000001</v>
      </c>
      <c r="AL92" s="237">
        <v>0.13900000000000001</v>
      </c>
      <c r="AM92" s="237">
        <v>0.13900000000000001</v>
      </c>
      <c r="AN92" s="238">
        <v>0.13900000000000001</v>
      </c>
      <c r="AO92" s="238">
        <v>0.13900000000000001</v>
      </c>
      <c r="AP92" s="238">
        <v>0.13900000000000001</v>
      </c>
      <c r="AQ92" s="238">
        <v>0.13900000000000001</v>
      </c>
      <c r="AR92" s="238">
        <v>0.13500000000000001</v>
      </c>
      <c r="AS92" s="238">
        <v>0.13300000000000001</v>
      </c>
      <c r="AT92" s="238">
        <v>0.13100000000000001</v>
      </c>
      <c r="AU92" s="237">
        <v>0.13700000000000001</v>
      </c>
      <c r="AV92" s="237">
        <v>0.13700000000000001</v>
      </c>
      <c r="AW92" s="237">
        <v>0.13700000000000001</v>
      </c>
      <c r="AX92" s="237">
        <v>0.13700000000000001</v>
      </c>
      <c r="AY92" s="237">
        <v>0.13700000000000001</v>
      </c>
      <c r="AZ92" s="237">
        <v>0.13700000000000001</v>
      </c>
      <c r="BA92" s="237">
        <v>0.13700000000000001</v>
      </c>
      <c r="BB92" s="237">
        <v>0.13700000000000001</v>
      </c>
      <c r="BC92" s="237">
        <v>0.13700000000000001</v>
      </c>
      <c r="BD92" s="237">
        <v>0.13700000000000001</v>
      </c>
      <c r="BE92" s="237">
        <v>0.13700000000000001</v>
      </c>
    </row>
    <row r="93" spans="1:57" ht="15.75" thickBot="1" x14ac:dyDescent="0.3">
      <c r="A93" s="234">
        <v>88</v>
      </c>
      <c r="B93" s="237">
        <v>0.1245</v>
      </c>
      <c r="C93" s="237">
        <v>0.1265</v>
      </c>
      <c r="D93" s="237">
        <v>0.1285</v>
      </c>
      <c r="E93" s="237">
        <v>0.13100000000000001</v>
      </c>
      <c r="F93" s="237">
        <v>0.13400000000000001</v>
      </c>
      <c r="G93" s="237">
        <v>0.13650000000000001</v>
      </c>
      <c r="H93" s="237">
        <v>0.13900000000000001</v>
      </c>
      <c r="I93" s="237">
        <v>0.13900000000000001</v>
      </c>
      <c r="J93" s="237">
        <v>0.13900000000000001</v>
      </c>
      <c r="K93" s="237">
        <v>0.13900000000000001</v>
      </c>
      <c r="L93" s="237">
        <v>0.13900000000000001</v>
      </c>
      <c r="M93" s="237">
        <v>0.13900000000000001</v>
      </c>
      <c r="N93" s="237">
        <v>0.13900000000000001</v>
      </c>
      <c r="O93" s="237">
        <v>0.13900000000000001</v>
      </c>
      <c r="P93" s="237">
        <v>0.13900000000000001</v>
      </c>
      <c r="Q93" s="237">
        <v>0.13900000000000001</v>
      </c>
      <c r="R93" s="237">
        <v>0.13900000000000001</v>
      </c>
      <c r="S93" s="237">
        <v>0.13900000000000001</v>
      </c>
      <c r="T93" s="237">
        <v>0.13900000000000001</v>
      </c>
      <c r="U93" s="237">
        <v>0.13900000000000001</v>
      </c>
      <c r="V93" s="237">
        <v>0.13900000000000001</v>
      </c>
      <c r="W93" s="237">
        <v>0.13900000000000001</v>
      </c>
      <c r="X93" s="237">
        <v>0.13900000000000001</v>
      </c>
      <c r="Y93" s="237">
        <v>0.13900000000000001</v>
      </c>
      <c r="Z93" s="237">
        <v>0.13900000000000001</v>
      </c>
      <c r="AA93" s="237">
        <v>0.13900000000000001</v>
      </c>
      <c r="AB93" s="237">
        <v>0.13900000000000001</v>
      </c>
      <c r="AC93" s="237">
        <v>0.13900000000000001</v>
      </c>
      <c r="AD93" s="237">
        <v>0.13900000000000001</v>
      </c>
      <c r="AE93" s="237">
        <v>0.13900000000000001</v>
      </c>
      <c r="AF93" s="237">
        <v>0.13900000000000001</v>
      </c>
      <c r="AG93" s="237">
        <v>0.13900000000000001</v>
      </c>
      <c r="AH93" s="237">
        <v>0.13900000000000001</v>
      </c>
      <c r="AI93" s="237">
        <v>0.13900000000000001</v>
      </c>
      <c r="AJ93" s="237">
        <v>0.13900000000000001</v>
      </c>
      <c r="AK93" s="237">
        <v>0.13900000000000001</v>
      </c>
      <c r="AL93" s="237">
        <v>0.13900000000000001</v>
      </c>
      <c r="AM93" s="237">
        <v>0.13900000000000001</v>
      </c>
      <c r="AN93" s="238">
        <v>0.13900000000000001</v>
      </c>
      <c r="AO93" s="238">
        <v>0.13900000000000001</v>
      </c>
      <c r="AP93" s="238">
        <v>0.13900000000000001</v>
      </c>
      <c r="AQ93" s="238">
        <v>0.13900000000000001</v>
      </c>
      <c r="AR93" s="238">
        <v>0.13500000000000001</v>
      </c>
      <c r="AS93" s="238">
        <v>0.13300000000000001</v>
      </c>
      <c r="AT93" s="238">
        <v>0.13100000000000001</v>
      </c>
      <c r="AU93" s="237">
        <v>0.13700000000000001</v>
      </c>
      <c r="AV93" s="237">
        <v>0.13700000000000001</v>
      </c>
      <c r="AW93" s="237">
        <v>0.13700000000000001</v>
      </c>
      <c r="AX93" s="237">
        <v>0.13700000000000001</v>
      </c>
      <c r="AY93" s="237">
        <v>0.13700000000000001</v>
      </c>
      <c r="AZ93" s="237">
        <v>0.13700000000000001</v>
      </c>
      <c r="BA93" s="237">
        <v>0.13700000000000001</v>
      </c>
      <c r="BB93" s="237">
        <v>0.13700000000000001</v>
      </c>
      <c r="BC93" s="237">
        <v>0.13700000000000001</v>
      </c>
      <c r="BD93" s="237">
        <v>0.13700000000000001</v>
      </c>
      <c r="BE93" s="237">
        <v>0.13700000000000001</v>
      </c>
    </row>
    <row r="94" spans="1:57" ht="15.75" thickBot="1" x14ac:dyDescent="0.3">
      <c r="A94" s="234">
        <v>89</v>
      </c>
      <c r="B94" s="237">
        <v>0.1245</v>
      </c>
      <c r="C94" s="237">
        <v>0.1265</v>
      </c>
      <c r="D94" s="237">
        <v>0.1285</v>
      </c>
      <c r="E94" s="237">
        <v>0.13100000000000001</v>
      </c>
      <c r="F94" s="237">
        <v>0.13400000000000001</v>
      </c>
      <c r="G94" s="237">
        <v>0.13650000000000001</v>
      </c>
      <c r="H94" s="237">
        <v>0.13900000000000001</v>
      </c>
      <c r="I94" s="237">
        <v>0.13900000000000001</v>
      </c>
      <c r="J94" s="237">
        <v>0.13900000000000001</v>
      </c>
      <c r="K94" s="237">
        <v>0.13900000000000001</v>
      </c>
      <c r="L94" s="237">
        <v>0.13900000000000001</v>
      </c>
      <c r="M94" s="237">
        <v>0.13900000000000001</v>
      </c>
      <c r="N94" s="237">
        <v>0.13900000000000001</v>
      </c>
      <c r="O94" s="237">
        <v>0.13900000000000001</v>
      </c>
      <c r="P94" s="237">
        <v>0.13900000000000001</v>
      </c>
      <c r="Q94" s="237">
        <v>0.13900000000000001</v>
      </c>
      <c r="R94" s="237">
        <v>0.13900000000000001</v>
      </c>
      <c r="S94" s="237">
        <v>0.13900000000000001</v>
      </c>
      <c r="T94" s="237">
        <v>0.13900000000000001</v>
      </c>
      <c r="U94" s="237">
        <v>0.13900000000000001</v>
      </c>
      <c r="V94" s="237">
        <v>0.13900000000000001</v>
      </c>
      <c r="W94" s="237">
        <v>0.13900000000000001</v>
      </c>
      <c r="X94" s="237">
        <v>0.13900000000000001</v>
      </c>
      <c r="Y94" s="237">
        <v>0.13900000000000001</v>
      </c>
      <c r="Z94" s="237">
        <v>0.13900000000000001</v>
      </c>
      <c r="AA94" s="237">
        <v>0.13900000000000001</v>
      </c>
      <c r="AB94" s="237">
        <v>0.13900000000000001</v>
      </c>
      <c r="AC94" s="237">
        <v>0.13900000000000001</v>
      </c>
      <c r="AD94" s="237">
        <v>0.13900000000000001</v>
      </c>
      <c r="AE94" s="237">
        <v>0.13900000000000001</v>
      </c>
      <c r="AF94" s="237">
        <v>0.13900000000000001</v>
      </c>
      <c r="AG94" s="237">
        <v>0.13900000000000001</v>
      </c>
      <c r="AH94" s="237">
        <v>0.13900000000000001</v>
      </c>
      <c r="AI94" s="237">
        <v>0.13900000000000001</v>
      </c>
      <c r="AJ94" s="237">
        <v>0.13900000000000001</v>
      </c>
      <c r="AK94" s="237">
        <v>0.13900000000000001</v>
      </c>
      <c r="AL94" s="237">
        <v>0.13900000000000001</v>
      </c>
      <c r="AM94" s="237">
        <v>0.13900000000000001</v>
      </c>
      <c r="AN94" s="238">
        <v>0.13900000000000001</v>
      </c>
      <c r="AO94" s="238">
        <v>0.13900000000000001</v>
      </c>
      <c r="AP94" s="238">
        <v>0.13900000000000001</v>
      </c>
      <c r="AQ94" s="238">
        <v>0.13900000000000001</v>
      </c>
      <c r="AR94" s="238">
        <v>0.13500000000000001</v>
      </c>
      <c r="AS94" s="238">
        <v>0.13300000000000001</v>
      </c>
      <c r="AT94" s="238">
        <v>0.13100000000000001</v>
      </c>
      <c r="AU94" s="237">
        <v>0.13700000000000001</v>
      </c>
      <c r="AV94" s="237">
        <v>0.13700000000000001</v>
      </c>
      <c r="AW94" s="237">
        <v>0.13700000000000001</v>
      </c>
      <c r="AX94" s="237">
        <v>0.13700000000000001</v>
      </c>
      <c r="AY94" s="237">
        <v>0.13700000000000001</v>
      </c>
      <c r="AZ94" s="237">
        <v>0.13700000000000001</v>
      </c>
      <c r="BA94" s="237">
        <v>0.13700000000000001</v>
      </c>
      <c r="BB94" s="237">
        <v>0.13700000000000001</v>
      </c>
      <c r="BC94" s="237">
        <v>0.13700000000000001</v>
      </c>
      <c r="BD94" s="237">
        <v>0.13700000000000001</v>
      </c>
      <c r="BE94" s="237">
        <v>0.13700000000000001</v>
      </c>
    </row>
    <row r="95" spans="1:57" ht="15.75" thickBot="1" x14ac:dyDescent="0.3">
      <c r="A95" s="234">
        <v>90</v>
      </c>
      <c r="B95" s="237">
        <v>0.1245</v>
      </c>
      <c r="C95" s="237">
        <v>0.1265</v>
      </c>
      <c r="D95" s="237">
        <v>0.1285</v>
      </c>
      <c r="E95" s="237">
        <v>0.13100000000000001</v>
      </c>
      <c r="F95" s="237">
        <v>0.13400000000000001</v>
      </c>
      <c r="G95" s="237">
        <v>0.13650000000000001</v>
      </c>
      <c r="H95" s="237">
        <v>0.13900000000000001</v>
      </c>
      <c r="I95" s="237">
        <v>0.13900000000000001</v>
      </c>
      <c r="J95" s="237">
        <v>0.13900000000000001</v>
      </c>
      <c r="K95" s="237">
        <v>0.13900000000000001</v>
      </c>
      <c r="L95" s="237">
        <v>0.13900000000000001</v>
      </c>
      <c r="M95" s="237">
        <v>0.13900000000000001</v>
      </c>
      <c r="N95" s="237">
        <v>0.13900000000000001</v>
      </c>
      <c r="O95" s="237">
        <v>0.13900000000000001</v>
      </c>
      <c r="P95" s="237">
        <v>0.13900000000000001</v>
      </c>
      <c r="Q95" s="237">
        <v>0.13900000000000001</v>
      </c>
      <c r="R95" s="237">
        <v>0.13900000000000001</v>
      </c>
      <c r="S95" s="237">
        <v>0.13900000000000001</v>
      </c>
      <c r="T95" s="237">
        <v>0.13900000000000001</v>
      </c>
      <c r="U95" s="237">
        <v>0.13900000000000001</v>
      </c>
      <c r="V95" s="237">
        <v>0.13900000000000001</v>
      </c>
      <c r="W95" s="237">
        <v>0.13900000000000001</v>
      </c>
      <c r="X95" s="237">
        <v>0.13900000000000001</v>
      </c>
      <c r="Y95" s="237">
        <v>0.13900000000000001</v>
      </c>
      <c r="Z95" s="237">
        <v>0.13900000000000001</v>
      </c>
      <c r="AA95" s="237">
        <v>0.13900000000000001</v>
      </c>
      <c r="AB95" s="237">
        <v>0.13900000000000001</v>
      </c>
      <c r="AC95" s="237">
        <v>0.13900000000000001</v>
      </c>
      <c r="AD95" s="237">
        <v>0.13900000000000001</v>
      </c>
      <c r="AE95" s="237">
        <v>0.13900000000000001</v>
      </c>
      <c r="AF95" s="237">
        <v>0.13900000000000001</v>
      </c>
      <c r="AG95" s="237">
        <v>0.13900000000000001</v>
      </c>
      <c r="AH95" s="237">
        <v>0.13900000000000001</v>
      </c>
      <c r="AI95" s="237">
        <v>0.13900000000000001</v>
      </c>
      <c r="AJ95" s="237">
        <v>0.13900000000000001</v>
      </c>
      <c r="AK95" s="237">
        <v>0.13900000000000001</v>
      </c>
      <c r="AL95" s="237">
        <v>0.13900000000000001</v>
      </c>
      <c r="AM95" s="237">
        <v>0.13900000000000001</v>
      </c>
      <c r="AN95" s="238">
        <v>0.13900000000000001</v>
      </c>
      <c r="AO95" s="238">
        <v>0.13900000000000001</v>
      </c>
      <c r="AP95" s="238">
        <v>0.13900000000000001</v>
      </c>
      <c r="AQ95" s="238">
        <v>0.13900000000000001</v>
      </c>
      <c r="AR95" s="238">
        <v>0.13500000000000001</v>
      </c>
      <c r="AS95" s="238">
        <v>0.13300000000000001</v>
      </c>
      <c r="AT95" s="238">
        <v>0.13100000000000001</v>
      </c>
      <c r="AU95" s="237">
        <v>0.13700000000000001</v>
      </c>
      <c r="AV95" s="237">
        <v>0.13700000000000001</v>
      </c>
      <c r="AW95" s="237">
        <v>0.13700000000000001</v>
      </c>
      <c r="AX95" s="237">
        <v>0.13700000000000001</v>
      </c>
      <c r="AY95" s="237">
        <v>0.13700000000000001</v>
      </c>
      <c r="AZ95" s="237">
        <v>0.13700000000000001</v>
      </c>
      <c r="BA95" s="237">
        <v>0.13700000000000001</v>
      </c>
      <c r="BB95" s="237">
        <v>0.13700000000000001</v>
      </c>
      <c r="BC95" s="237">
        <v>0.13700000000000001</v>
      </c>
      <c r="BD95" s="237">
        <v>0.13700000000000001</v>
      </c>
      <c r="BE95" s="237">
        <v>0.13700000000000001</v>
      </c>
    </row>
    <row r="96" spans="1:57" ht="15.75" thickBot="1" x14ac:dyDescent="0.3">
      <c r="A96" s="234">
        <v>91</v>
      </c>
      <c r="B96" s="237">
        <v>0.1245</v>
      </c>
      <c r="C96" s="237">
        <v>0.1265</v>
      </c>
      <c r="D96" s="237">
        <v>0.1285</v>
      </c>
      <c r="E96" s="237">
        <v>0.13100000000000001</v>
      </c>
      <c r="F96" s="237">
        <v>0.13400000000000001</v>
      </c>
      <c r="G96" s="237">
        <v>0.13650000000000001</v>
      </c>
      <c r="H96" s="237">
        <v>0.13900000000000001</v>
      </c>
      <c r="I96" s="237">
        <v>0.13900000000000001</v>
      </c>
      <c r="J96" s="237">
        <v>0.13900000000000001</v>
      </c>
      <c r="K96" s="237">
        <v>0.13900000000000001</v>
      </c>
      <c r="L96" s="237">
        <v>0.13900000000000001</v>
      </c>
      <c r="M96" s="237">
        <v>0.13900000000000001</v>
      </c>
      <c r="N96" s="237">
        <v>0.13900000000000001</v>
      </c>
      <c r="O96" s="237">
        <v>0.13900000000000001</v>
      </c>
      <c r="P96" s="237">
        <v>0.13900000000000001</v>
      </c>
      <c r="Q96" s="237">
        <v>0.13900000000000001</v>
      </c>
      <c r="R96" s="237">
        <v>0.13900000000000001</v>
      </c>
      <c r="S96" s="237">
        <v>0.13900000000000001</v>
      </c>
      <c r="T96" s="237">
        <v>0.13900000000000001</v>
      </c>
      <c r="U96" s="237">
        <v>0.13900000000000001</v>
      </c>
      <c r="V96" s="237">
        <v>0.13900000000000001</v>
      </c>
      <c r="W96" s="237">
        <v>0.13900000000000001</v>
      </c>
      <c r="X96" s="237">
        <v>0.13900000000000001</v>
      </c>
      <c r="Y96" s="237">
        <v>0.13900000000000001</v>
      </c>
      <c r="Z96" s="237">
        <v>0.13900000000000001</v>
      </c>
      <c r="AA96" s="237">
        <v>0.13900000000000001</v>
      </c>
      <c r="AB96" s="237">
        <v>0.13900000000000001</v>
      </c>
      <c r="AC96" s="237">
        <v>0.13900000000000001</v>
      </c>
      <c r="AD96" s="237">
        <v>0.13900000000000001</v>
      </c>
      <c r="AE96" s="237">
        <v>0.13900000000000001</v>
      </c>
      <c r="AF96" s="237">
        <v>0.13900000000000001</v>
      </c>
      <c r="AG96" s="237">
        <v>0.13900000000000001</v>
      </c>
      <c r="AH96" s="237">
        <v>0.13900000000000001</v>
      </c>
      <c r="AI96" s="237">
        <v>0.13900000000000001</v>
      </c>
      <c r="AJ96" s="237">
        <v>0.13900000000000001</v>
      </c>
      <c r="AK96" s="237">
        <v>0.13900000000000001</v>
      </c>
      <c r="AL96" s="237">
        <v>0.13900000000000001</v>
      </c>
      <c r="AM96" s="237">
        <v>0.13900000000000001</v>
      </c>
      <c r="AN96" s="238">
        <v>0.13900000000000001</v>
      </c>
      <c r="AO96" s="238">
        <v>0.13900000000000001</v>
      </c>
      <c r="AP96" s="238">
        <v>0.13900000000000001</v>
      </c>
      <c r="AQ96" s="238">
        <v>0.13900000000000001</v>
      </c>
      <c r="AR96" s="238">
        <v>0.13500000000000001</v>
      </c>
      <c r="AS96" s="238">
        <v>0.13300000000000001</v>
      </c>
      <c r="AT96" s="238">
        <v>0.13100000000000001</v>
      </c>
      <c r="AU96" s="237">
        <v>0.13700000000000001</v>
      </c>
      <c r="AV96" s="237">
        <v>0.13700000000000001</v>
      </c>
      <c r="AW96" s="237">
        <v>0.13700000000000001</v>
      </c>
      <c r="AX96" s="237">
        <v>0.13700000000000001</v>
      </c>
      <c r="AY96" s="237">
        <v>0.13700000000000001</v>
      </c>
      <c r="AZ96" s="237">
        <v>0.13700000000000001</v>
      </c>
      <c r="BA96" s="237">
        <v>0.13700000000000001</v>
      </c>
      <c r="BB96" s="237">
        <v>0.13700000000000001</v>
      </c>
      <c r="BC96" s="237">
        <v>0.13700000000000001</v>
      </c>
      <c r="BD96" s="237">
        <v>0.13700000000000001</v>
      </c>
      <c r="BE96" s="237">
        <v>0.13700000000000001</v>
      </c>
    </row>
    <row r="97" spans="1:57" ht="15.75" thickBot="1" x14ac:dyDescent="0.3">
      <c r="A97" s="234">
        <v>92</v>
      </c>
      <c r="B97" s="237">
        <v>0.1245</v>
      </c>
      <c r="C97" s="237">
        <v>0.1265</v>
      </c>
      <c r="D97" s="237">
        <v>0.1285</v>
      </c>
      <c r="E97" s="237">
        <v>0.13100000000000001</v>
      </c>
      <c r="F97" s="237">
        <v>0.13400000000000001</v>
      </c>
      <c r="G97" s="237">
        <v>0.13650000000000001</v>
      </c>
      <c r="H97" s="237">
        <v>0.13900000000000001</v>
      </c>
      <c r="I97" s="237">
        <v>0.13900000000000001</v>
      </c>
      <c r="J97" s="237">
        <v>0.13900000000000001</v>
      </c>
      <c r="K97" s="237">
        <v>0.13900000000000001</v>
      </c>
      <c r="L97" s="237">
        <v>0.13900000000000001</v>
      </c>
      <c r="M97" s="237">
        <v>0.13900000000000001</v>
      </c>
      <c r="N97" s="237">
        <v>0.13900000000000001</v>
      </c>
      <c r="O97" s="237">
        <v>0.13900000000000001</v>
      </c>
      <c r="P97" s="237">
        <v>0.13900000000000001</v>
      </c>
      <c r="Q97" s="237">
        <v>0.13900000000000001</v>
      </c>
      <c r="R97" s="237">
        <v>0.13900000000000001</v>
      </c>
      <c r="S97" s="237">
        <v>0.13900000000000001</v>
      </c>
      <c r="T97" s="237">
        <v>0.13900000000000001</v>
      </c>
      <c r="U97" s="237">
        <v>0.13900000000000001</v>
      </c>
      <c r="V97" s="237">
        <v>0.13900000000000001</v>
      </c>
      <c r="W97" s="237">
        <v>0.13900000000000001</v>
      </c>
      <c r="X97" s="237">
        <v>0.13900000000000001</v>
      </c>
      <c r="Y97" s="237">
        <v>0.13900000000000001</v>
      </c>
      <c r="Z97" s="237">
        <v>0.13900000000000001</v>
      </c>
      <c r="AA97" s="237">
        <v>0.13900000000000001</v>
      </c>
      <c r="AB97" s="237">
        <v>0.13900000000000001</v>
      </c>
      <c r="AC97" s="237">
        <v>0.13900000000000001</v>
      </c>
      <c r="AD97" s="237">
        <v>0.13900000000000001</v>
      </c>
      <c r="AE97" s="237">
        <v>0.13900000000000001</v>
      </c>
      <c r="AF97" s="237">
        <v>0.13900000000000001</v>
      </c>
      <c r="AG97" s="237">
        <v>0.13900000000000001</v>
      </c>
      <c r="AH97" s="237">
        <v>0.13900000000000001</v>
      </c>
      <c r="AI97" s="237">
        <v>0.13900000000000001</v>
      </c>
      <c r="AJ97" s="237">
        <v>0.13900000000000001</v>
      </c>
      <c r="AK97" s="237">
        <v>0.13900000000000001</v>
      </c>
      <c r="AL97" s="237">
        <v>0.13900000000000001</v>
      </c>
      <c r="AM97" s="237">
        <v>0.13900000000000001</v>
      </c>
      <c r="AN97" s="238">
        <v>0.13900000000000001</v>
      </c>
      <c r="AO97" s="238">
        <v>0.13900000000000001</v>
      </c>
      <c r="AP97" s="238">
        <v>0.13900000000000001</v>
      </c>
      <c r="AQ97" s="238">
        <v>0.13900000000000001</v>
      </c>
      <c r="AR97" s="238">
        <v>0.13500000000000001</v>
      </c>
      <c r="AS97" s="238">
        <v>0.13300000000000001</v>
      </c>
      <c r="AT97" s="238">
        <v>0.13100000000000001</v>
      </c>
      <c r="AU97" s="237">
        <v>0.13700000000000001</v>
      </c>
      <c r="AV97" s="237">
        <v>0.13700000000000001</v>
      </c>
      <c r="AW97" s="237">
        <v>0.13700000000000001</v>
      </c>
      <c r="AX97" s="237">
        <v>0.13700000000000001</v>
      </c>
      <c r="AY97" s="237">
        <v>0.13700000000000001</v>
      </c>
      <c r="AZ97" s="237">
        <v>0.13700000000000001</v>
      </c>
      <c r="BA97" s="237">
        <v>0.13700000000000001</v>
      </c>
      <c r="BB97" s="237">
        <v>0.13700000000000001</v>
      </c>
      <c r="BC97" s="237">
        <v>0.13700000000000001</v>
      </c>
      <c r="BD97" s="237">
        <v>0.13700000000000001</v>
      </c>
      <c r="BE97" s="237">
        <v>0.13700000000000001</v>
      </c>
    </row>
    <row r="98" spans="1:57" ht="15.75" thickBot="1" x14ac:dyDescent="0.3">
      <c r="A98" s="234">
        <v>93</v>
      </c>
      <c r="B98" s="237">
        <v>0.1245</v>
      </c>
      <c r="C98" s="237">
        <v>0.1265</v>
      </c>
      <c r="D98" s="237">
        <v>0.1285</v>
      </c>
      <c r="E98" s="237">
        <v>0.13100000000000001</v>
      </c>
      <c r="F98" s="237">
        <v>0.13400000000000001</v>
      </c>
      <c r="G98" s="237">
        <v>0.13650000000000001</v>
      </c>
      <c r="H98" s="237">
        <v>0.13900000000000001</v>
      </c>
      <c r="I98" s="237">
        <v>0.13900000000000001</v>
      </c>
      <c r="J98" s="237">
        <v>0.13900000000000001</v>
      </c>
      <c r="K98" s="237">
        <v>0.13900000000000001</v>
      </c>
      <c r="L98" s="237">
        <v>0.13900000000000001</v>
      </c>
      <c r="M98" s="237">
        <v>0.13900000000000001</v>
      </c>
      <c r="N98" s="237">
        <v>0.13900000000000001</v>
      </c>
      <c r="O98" s="237">
        <v>0.13900000000000001</v>
      </c>
      <c r="P98" s="237">
        <v>0.13900000000000001</v>
      </c>
      <c r="Q98" s="237">
        <v>0.13900000000000001</v>
      </c>
      <c r="R98" s="237">
        <v>0.13900000000000001</v>
      </c>
      <c r="S98" s="237">
        <v>0.13900000000000001</v>
      </c>
      <c r="T98" s="237">
        <v>0.13900000000000001</v>
      </c>
      <c r="U98" s="237">
        <v>0.13900000000000001</v>
      </c>
      <c r="V98" s="237">
        <v>0.13900000000000001</v>
      </c>
      <c r="W98" s="237">
        <v>0.13900000000000001</v>
      </c>
      <c r="X98" s="237">
        <v>0.13900000000000001</v>
      </c>
      <c r="Y98" s="237">
        <v>0.13900000000000001</v>
      </c>
      <c r="Z98" s="237">
        <v>0.13900000000000001</v>
      </c>
      <c r="AA98" s="237">
        <v>0.13900000000000001</v>
      </c>
      <c r="AB98" s="237">
        <v>0.13900000000000001</v>
      </c>
      <c r="AC98" s="237">
        <v>0.13900000000000001</v>
      </c>
      <c r="AD98" s="237">
        <v>0.13900000000000001</v>
      </c>
      <c r="AE98" s="237">
        <v>0.13900000000000001</v>
      </c>
      <c r="AF98" s="237">
        <v>0.13900000000000001</v>
      </c>
      <c r="AG98" s="237">
        <v>0.13900000000000001</v>
      </c>
      <c r="AH98" s="237">
        <v>0.13900000000000001</v>
      </c>
      <c r="AI98" s="237">
        <v>0.13900000000000001</v>
      </c>
      <c r="AJ98" s="237">
        <v>0.13900000000000001</v>
      </c>
      <c r="AK98" s="237">
        <v>0.13900000000000001</v>
      </c>
      <c r="AL98" s="237">
        <v>0.13900000000000001</v>
      </c>
      <c r="AM98" s="237">
        <v>0.13900000000000001</v>
      </c>
      <c r="AN98" s="238">
        <v>0.13900000000000001</v>
      </c>
      <c r="AO98" s="238">
        <v>0.13900000000000001</v>
      </c>
      <c r="AP98" s="238">
        <v>0.13900000000000001</v>
      </c>
      <c r="AQ98" s="238">
        <v>0.13900000000000001</v>
      </c>
      <c r="AR98" s="238">
        <v>0.13500000000000001</v>
      </c>
      <c r="AS98" s="238">
        <v>0.13300000000000001</v>
      </c>
      <c r="AT98" s="238">
        <v>0.13100000000000001</v>
      </c>
      <c r="AU98" s="237">
        <v>0.13700000000000001</v>
      </c>
      <c r="AV98" s="237">
        <v>0.13700000000000001</v>
      </c>
      <c r="AW98" s="237">
        <v>0.13700000000000001</v>
      </c>
      <c r="AX98" s="237">
        <v>0.13700000000000001</v>
      </c>
      <c r="AY98" s="237">
        <v>0.13700000000000001</v>
      </c>
      <c r="AZ98" s="237">
        <v>0.13700000000000001</v>
      </c>
      <c r="BA98" s="237">
        <v>0.13700000000000001</v>
      </c>
      <c r="BB98" s="237">
        <v>0.13700000000000001</v>
      </c>
      <c r="BC98" s="237">
        <v>0.13700000000000001</v>
      </c>
      <c r="BD98" s="237">
        <v>0.13700000000000001</v>
      </c>
      <c r="BE98" s="237">
        <v>0.13700000000000001</v>
      </c>
    </row>
    <row r="99" spans="1:57" ht="15.75" thickBot="1" x14ac:dyDescent="0.3">
      <c r="A99" s="234">
        <v>94</v>
      </c>
      <c r="B99" s="237">
        <v>0.1245</v>
      </c>
      <c r="C99" s="237">
        <v>0.1265</v>
      </c>
      <c r="D99" s="237">
        <v>0.1285</v>
      </c>
      <c r="E99" s="237">
        <v>0.13100000000000001</v>
      </c>
      <c r="F99" s="237">
        <v>0.13400000000000001</v>
      </c>
      <c r="G99" s="237">
        <v>0.13650000000000001</v>
      </c>
      <c r="H99" s="237">
        <v>0.13900000000000001</v>
      </c>
      <c r="I99" s="237">
        <v>0.13900000000000001</v>
      </c>
      <c r="J99" s="237">
        <v>0.13900000000000001</v>
      </c>
      <c r="K99" s="237">
        <v>0.13900000000000001</v>
      </c>
      <c r="L99" s="237">
        <v>0.13900000000000001</v>
      </c>
      <c r="M99" s="237">
        <v>0.13900000000000001</v>
      </c>
      <c r="N99" s="237">
        <v>0.13900000000000001</v>
      </c>
      <c r="O99" s="237">
        <v>0.13900000000000001</v>
      </c>
      <c r="P99" s="237">
        <v>0.13900000000000001</v>
      </c>
      <c r="Q99" s="237">
        <v>0.13900000000000001</v>
      </c>
      <c r="R99" s="237">
        <v>0.13900000000000001</v>
      </c>
      <c r="S99" s="237">
        <v>0.13900000000000001</v>
      </c>
      <c r="T99" s="237">
        <v>0.13900000000000001</v>
      </c>
      <c r="U99" s="237">
        <v>0.13900000000000001</v>
      </c>
      <c r="V99" s="237">
        <v>0.13900000000000001</v>
      </c>
      <c r="W99" s="237">
        <v>0.13900000000000001</v>
      </c>
      <c r="X99" s="237">
        <v>0.13900000000000001</v>
      </c>
      <c r="Y99" s="237">
        <v>0.13900000000000001</v>
      </c>
      <c r="Z99" s="237">
        <v>0.13900000000000001</v>
      </c>
      <c r="AA99" s="237">
        <v>0.13900000000000001</v>
      </c>
      <c r="AB99" s="237">
        <v>0.13900000000000001</v>
      </c>
      <c r="AC99" s="237">
        <v>0.13900000000000001</v>
      </c>
      <c r="AD99" s="237">
        <v>0.13900000000000001</v>
      </c>
      <c r="AE99" s="237">
        <v>0.13900000000000001</v>
      </c>
      <c r="AF99" s="237">
        <v>0.13900000000000001</v>
      </c>
      <c r="AG99" s="237">
        <v>0.13900000000000001</v>
      </c>
      <c r="AH99" s="237">
        <v>0.13900000000000001</v>
      </c>
      <c r="AI99" s="237">
        <v>0.13900000000000001</v>
      </c>
      <c r="AJ99" s="237">
        <v>0.13900000000000001</v>
      </c>
      <c r="AK99" s="237">
        <v>0.13900000000000001</v>
      </c>
      <c r="AL99" s="237">
        <v>0.13900000000000001</v>
      </c>
      <c r="AM99" s="237">
        <v>0.13900000000000001</v>
      </c>
      <c r="AN99" s="238">
        <v>0.13900000000000001</v>
      </c>
      <c r="AO99" s="238">
        <v>0.13900000000000001</v>
      </c>
      <c r="AP99" s="238">
        <v>0.13900000000000001</v>
      </c>
      <c r="AQ99" s="238">
        <v>0.13900000000000001</v>
      </c>
      <c r="AR99" s="238">
        <v>0.13500000000000001</v>
      </c>
      <c r="AS99" s="238">
        <v>0.13300000000000001</v>
      </c>
      <c r="AT99" s="238">
        <v>0.13100000000000001</v>
      </c>
      <c r="AU99" s="237">
        <v>0.13700000000000001</v>
      </c>
      <c r="AV99" s="237">
        <v>0.13700000000000001</v>
      </c>
      <c r="AW99" s="237">
        <v>0.13700000000000001</v>
      </c>
      <c r="AX99" s="237">
        <v>0.13700000000000001</v>
      </c>
      <c r="AY99" s="237">
        <v>0.13700000000000001</v>
      </c>
      <c r="AZ99" s="237">
        <v>0.13700000000000001</v>
      </c>
      <c r="BA99" s="237">
        <v>0.13700000000000001</v>
      </c>
      <c r="BB99" s="237">
        <v>0.13700000000000001</v>
      </c>
      <c r="BC99" s="237">
        <v>0.13700000000000001</v>
      </c>
      <c r="BD99" s="237">
        <v>0.13700000000000001</v>
      </c>
      <c r="BE99" s="237">
        <v>0.13700000000000001</v>
      </c>
    </row>
    <row r="100" spans="1:57" ht="15.75" thickBot="1" x14ac:dyDescent="0.3">
      <c r="A100" s="234">
        <v>95</v>
      </c>
      <c r="B100" s="237">
        <v>0.1245</v>
      </c>
      <c r="C100" s="237">
        <v>0.1265</v>
      </c>
      <c r="D100" s="237">
        <v>0.1285</v>
      </c>
      <c r="E100" s="237">
        <v>0.13100000000000001</v>
      </c>
      <c r="F100" s="237">
        <v>0.13400000000000001</v>
      </c>
      <c r="G100" s="237">
        <v>0.13650000000000001</v>
      </c>
      <c r="H100" s="237">
        <v>0.13900000000000001</v>
      </c>
      <c r="I100" s="237">
        <v>0.13900000000000001</v>
      </c>
      <c r="J100" s="237">
        <v>0.13900000000000001</v>
      </c>
      <c r="K100" s="237">
        <v>0.13900000000000001</v>
      </c>
      <c r="L100" s="237">
        <v>0.13900000000000001</v>
      </c>
      <c r="M100" s="237">
        <v>0.13900000000000001</v>
      </c>
      <c r="N100" s="237">
        <v>0.13900000000000001</v>
      </c>
      <c r="O100" s="237">
        <v>0.13900000000000001</v>
      </c>
      <c r="P100" s="237">
        <v>0.13900000000000001</v>
      </c>
      <c r="Q100" s="237">
        <v>0.13900000000000001</v>
      </c>
      <c r="R100" s="237">
        <v>0.13900000000000001</v>
      </c>
      <c r="S100" s="237">
        <v>0.13900000000000001</v>
      </c>
      <c r="T100" s="237">
        <v>0.13900000000000001</v>
      </c>
      <c r="U100" s="237">
        <v>0.13900000000000001</v>
      </c>
      <c r="V100" s="237">
        <v>0.13900000000000001</v>
      </c>
      <c r="W100" s="237">
        <v>0.13900000000000001</v>
      </c>
      <c r="X100" s="237">
        <v>0.13900000000000001</v>
      </c>
      <c r="Y100" s="237">
        <v>0.13900000000000001</v>
      </c>
      <c r="Z100" s="237">
        <v>0.13900000000000001</v>
      </c>
      <c r="AA100" s="237">
        <v>0.13900000000000001</v>
      </c>
      <c r="AB100" s="237">
        <v>0.13900000000000001</v>
      </c>
      <c r="AC100" s="237">
        <v>0.13900000000000001</v>
      </c>
      <c r="AD100" s="237">
        <v>0.13900000000000001</v>
      </c>
      <c r="AE100" s="237">
        <v>0.13900000000000001</v>
      </c>
      <c r="AF100" s="237">
        <v>0.13900000000000001</v>
      </c>
      <c r="AG100" s="237">
        <v>0.13900000000000001</v>
      </c>
      <c r="AH100" s="237">
        <v>0.13900000000000001</v>
      </c>
      <c r="AI100" s="237">
        <v>0.13900000000000001</v>
      </c>
      <c r="AJ100" s="237">
        <v>0.13900000000000001</v>
      </c>
      <c r="AK100" s="237">
        <v>0.13900000000000001</v>
      </c>
      <c r="AL100" s="237">
        <v>0.13900000000000001</v>
      </c>
      <c r="AM100" s="237">
        <v>0.13900000000000001</v>
      </c>
      <c r="AN100" s="238">
        <v>0.13900000000000001</v>
      </c>
      <c r="AO100" s="238">
        <v>0.13900000000000001</v>
      </c>
      <c r="AP100" s="238">
        <v>0.13900000000000001</v>
      </c>
      <c r="AQ100" s="238">
        <v>0.13900000000000001</v>
      </c>
      <c r="AR100" s="238">
        <v>0.13500000000000001</v>
      </c>
      <c r="AS100" s="238">
        <v>0.13300000000000001</v>
      </c>
      <c r="AT100" s="238">
        <v>0.13100000000000001</v>
      </c>
      <c r="AU100" s="237">
        <v>0.13700000000000001</v>
      </c>
      <c r="AV100" s="237">
        <v>0.13700000000000001</v>
      </c>
      <c r="AW100" s="237">
        <v>0.13700000000000001</v>
      </c>
      <c r="AX100" s="237">
        <v>0.13700000000000001</v>
      </c>
      <c r="AY100" s="237">
        <v>0.13700000000000001</v>
      </c>
      <c r="AZ100" s="237">
        <v>0.13700000000000001</v>
      </c>
      <c r="BA100" s="237">
        <v>0.13700000000000001</v>
      </c>
      <c r="BB100" s="237">
        <v>0.13700000000000001</v>
      </c>
      <c r="BC100" s="237">
        <v>0.13700000000000001</v>
      </c>
      <c r="BD100" s="237">
        <v>0.13700000000000001</v>
      </c>
      <c r="BE100" s="237">
        <v>0.13700000000000001</v>
      </c>
    </row>
    <row r="101" spans="1:57" ht="15.75" thickBot="1" x14ac:dyDescent="0.3">
      <c r="A101" s="234">
        <v>96</v>
      </c>
      <c r="B101" s="237">
        <v>0.1245</v>
      </c>
      <c r="C101" s="237">
        <v>0.1265</v>
      </c>
      <c r="D101" s="237">
        <v>0.1285</v>
      </c>
      <c r="E101" s="237">
        <v>0.13100000000000001</v>
      </c>
      <c r="F101" s="237">
        <v>0.13400000000000001</v>
      </c>
      <c r="G101" s="237">
        <v>0.13650000000000001</v>
      </c>
      <c r="H101" s="237">
        <v>0.13900000000000001</v>
      </c>
      <c r="I101" s="237">
        <v>0.13900000000000001</v>
      </c>
      <c r="J101" s="237">
        <v>0.13900000000000001</v>
      </c>
      <c r="K101" s="237">
        <v>0.13900000000000001</v>
      </c>
      <c r="L101" s="237">
        <v>0.13900000000000001</v>
      </c>
      <c r="M101" s="237">
        <v>0.13900000000000001</v>
      </c>
      <c r="N101" s="237">
        <v>0.13900000000000001</v>
      </c>
      <c r="O101" s="237">
        <v>0.13900000000000001</v>
      </c>
      <c r="P101" s="237">
        <v>0.13900000000000001</v>
      </c>
      <c r="Q101" s="237">
        <v>0.13900000000000001</v>
      </c>
      <c r="R101" s="237">
        <v>0.13900000000000001</v>
      </c>
      <c r="S101" s="237">
        <v>0.13900000000000001</v>
      </c>
      <c r="T101" s="237">
        <v>0.13900000000000001</v>
      </c>
      <c r="U101" s="237">
        <v>0.13900000000000001</v>
      </c>
      <c r="V101" s="237">
        <v>0.13900000000000001</v>
      </c>
      <c r="W101" s="237">
        <v>0.13900000000000001</v>
      </c>
      <c r="X101" s="237">
        <v>0.13900000000000001</v>
      </c>
      <c r="Y101" s="237">
        <v>0.13900000000000001</v>
      </c>
      <c r="Z101" s="237">
        <v>0.13900000000000001</v>
      </c>
      <c r="AA101" s="237">
        <v>0.13900000000000001</v>
      </c>
      <c r="AB101" s="237">
        <v>0.13900000000000001</v>
      </c>
      <c r="AC101" s="237">
        <v>0.13900000000000001</v>
      </c>
      <c r="AD101" s="237">
        <v>0.13900000000000001</v>
      </c>
      <c r="AE101" s="237">
        <v>0.13900000000000001</v>
      </c>
      <c r="AF101" s="237">
        <v>0.13900000000000001</v>
      </c>
      <c r="AG101" s="237">
        <v>0.13900000000000001</v>
      </c>
      <c r="AH101" s="237">
        <v>0.13900000000000001</v>
      </c>
      <c r="AI101" s="237">
        <v>0.13900000000000001</v>
      </c>
      <c r="AJ101" s="237">
        <v>0.13900000000000001</v>
      </c>
      <c r="AK101" s="237">
        <v>0.13900000000000001</v>
      </c>
      <c r="AL101" s="237">
        <v>0.13900000000000001</v>
      </c>
      <c r="AM101" s="237">
        <v>0.13900000000000001</v>
      </c>
      <c r="AN101" s="238">
        <v>0.13900000000000001</v>
      </c>
      <c r="AO101" s="238">
        <v>0.13900000000000001</v>
      </c>
      <c r="AP101" s="238">
        <v>0.13900000000000001</v>
      </c>
      <c r="AQ101" s="238">
        <v>0.13900000000000001</v>
      </c>
      <c r="AR101" s="238">
        <v>0.13500000000000001</v>
      </c>
      <c r="AS101" s="238">
        <v>0.13300000000000001</v>
      </c>
      <c r="AT101" s="238">
        <v>0.13100000000000001</v>
      </c>
      <c r="AU101" s="237">
        <v>0.13700000000000001</v>
      </c>
      <c r="AV101" s="237">
        <v>0.13700000000000001</v>
      </c>
      <c r="AW101" s="237">
        <v>0.13700000000000001</v>
      </c>
      <c r="AX101" s="237">
        <v>0.13700000000000001</v>
      </c>
      <c r="AY101" s="237">
        <v>0.13700000000000001</v>
      </c>
      <c r="AZ101" s="237">
        <v>0.13700000000000001</v>
      </c>
      <c r="BA101" s="237">
        <v>0.13700000000000001</v>
      </c>
      <c r="BB101" s="237">
        <v>0.13700000000000001</v>
      </c>
      <c r="BC101" s="237">
        <v>0.13700000000000001</v>
      </c>
      <c r="BD101" s="237">
        <v>0.13700000000000001</v>
      </c>
      <c r="BE101" s="237">
        <v>0.13700000000000001</v>
      </c>
    </row>
    <row r="102" spans="1:57" ht="15.75" thickBot="1" x14ac:dyDescent="0.3">
      <c r="A102" s="234">
        <v>97</v>
      </c>
      <c r="B102" s="237">
        <v>0.1245</v>
      </c>
      <c r="C102" s="237">
        <v>0.1265</v>
      </c>
      <c r="D102" s="237">
        <v>0.1285</v>
      </c>
      <c r="E102" s="237">
        <v>0.13100000000000001</v>
      </c>
      <c r="F102" s="237">
        <v>0.13400000000000001</v>
      </c>
      <c r="G102" s="237">
        <v>0.13650000000000001</v>
      </c>
      <c r="H102" s="237">
        <v>0.13900000000000001</v>
      </c>
      <c r="I102" s="237">
        <v>0.13900000000000001</v>
      </c>
      <c r="J102" s="237">
        <v>0.13900000000000001</v>
      </c>
      <c r="K102" s="237">
        <v>0.13900000000000001</v>
      </c>
      <c r="L102" s="237">
        <v>0.13900000000000001</v>
      </c>
      <c r="M102" s="237">
        <v>0.13900000000000001</v>
      </c>
      <c r="N102" s="237">
        <v>0.13900000000000001</v>
      </c>
      <c r="O102" s="237">
        <v>0.13900000000000001</v>
      </c>
      <c r="P102" s="237">
        <v>0.13900000000000001</v>
      </c>
      <c r="Q102" s="237">
        <v>0.13900000000000001</v>
      </c>
      <c r="R102" s="237">
        <v>0.13900000000000001</v>
      </c>
      <c r="S102" s="237">
        <v>0.13900000000000001</v>
      </c>
      <c r="T102" s="237">
        <v>0.13900000000000001</v>
      </c>
      <c r="U102" s="237">
        <v>0.13900000000000001</v>
      </c>
      <c r="V102" s="237">
        <v>0.13900000000000001</v>
      </c>
      <c r="W102" s="237">
        <v>0.13900000000000001</v>
      </c>
      <c r="X102" s="237">
        <v>0.13900000000000001</v>
      </c>
      <c r="Y102" s="237">
        <v>0.13900000000000001</v>
      </c>
      <c r="Z102" s="237">
        <v>0.13900000000000001</v>
      </c>
      <c r="AA102" s="237">
        <v>0.13900000000000001</v>
      </c>
      <c r="AB102" s="237">
        <v>0.13900000000000001</v>
      </c>
      <c r="AC102" s="237">
        <v>0.13900000000000001</v>
      </c>
      <c r="AD102" s="237">
        <v>0.13900000000000001</v>
      </c>
      <c r="AE102" s="237">
        <v>0.13900000000000001</v>
      </c>
      <c r="AF102" s="237">
        <v>0.13900000000000001</v>
      </c>
      <c r="AG102" s="237">
        <v>0.13900000000000001</v>
      </c>
      <c r="AH102" s="237">
        <v>0.13900000000000001</v>
      </c>
      <c r="AI102" s="237">
        <v>0.13900000000000001</v>
      </c>
      <c r="AJ102" s="237">
        <v>0.13900000000000001</v>
      </c>
      <c r="AK102" s="237">
        <v>0.13900000000000001</v>
      </c>
      <c r="AL102" s="237">
        <v>0.13900000000000001</v>
      </c>
      <c r="AM102" s="237">
        <v>0.13900000000000001</v>
      </c>
      <c r="AN102" s="238">
        <v>0.13900000000000001</v>
      </c>
      <c r="AO102" s="238">
        <v>0.13900000000000001</v>
      </c>
      <c r="AP102" s="238">
        <v>0.13900000000000001</v>
      </c>
      <c r="AQ102" s="238">
        <v>0.13900000000000001</v>
      </c>
      <c r="AR102" s="238">
        <v>0.13500000000000001</v>
      </c>
      <c r="AS102" s="238">
        <v>0.13300000000000001</v>
      </c>
      <c r="AT102" s="238">
        <v>0.13100000000000001</v>
      </c>
      <c r="AU102" s="237">
        <v>0.13700000000000001</v>
      </c>
      <c r="AV102" s="237">
        <v>0.13700000000000001</v>
      </c>
      <c r="AW102" s="237">
        <v>0.13700000000000001</v>
      </c>
      <c r="AX102" s="237">
        <v>0.13700000000000001</v>
      </c>
      <c r="AY102" s="237">
        <v>0.13700000000000001</v>
      </c>
      <c r="AZ102" s="237">
        <v>0.13700000000000001</v>
      </c>
      <c r="BA102" s="237">
        <v>0.13700000000000001</v>
      </c>
      <c r="BB102" s="237">
        <v>0.13700000000000001</v>
      </c>
      <c r="BC102" s="237">
        <v>0.13700000000000001</v>
      </c>
      <c r="BD102" s="237">
        <v>0.13700000000000001</v>
      </c>
      <c r="BE102" s="237">
        <v>0.13700000000000001</v>
      </c>
    </row>
    <row r="103" spans="1:57" ht="15.75" thickBot="1" x14ac:dyDescent="0.3">
      <c r="A103" s="234">
        <v>98</v>
      </c>
      <c r="B103" s="237">
        <v>0.1245</v>
      </c>
      <c r="C103" s="237">
        <v>0.1265</v>
      </c>
      <c r="D103" s="237">
        <v>0.1285</v>
      </c>
      <c r="E103" s="237">
        <v>0.13100000000000001</v>
      </c>
      <c r="F103" s="237">
        <v>0.13400000000000001</v>
      </c>
      <c r="G103" s="237">
        <v>0.13650000000000001</v>
      </c>
      <c r="H103" s="237">
        <v>0.13900000000000001</v>
      </c>
      <c r="I103" s="237">
        <v>0.13900000000000001</v>
      </c>
      <c r="J103" s="237">
        <v>0.13900000000000001</v>
      </c>
      <c r="K103" s="237">
        <v>0.13900000000000001</v>
      </c>
      <c r="L103" s="237">
        <v>0.13900000000000001</v>
      </c>
      <c r="M103" s="237">
        <v>0.13900000000000001</v>
      </c>
      <c r="N103" s="237">
        <v>0.13900000000000001</v>
      </c>
      <c r="O103" s="237">
        <v>0.13900000000000001</v>
      </c>
      <c r="P103" s="237">
        <v>0.13900000000000001</v>
      </c>
      <c r="Q103" s="237">
        <v>0.13900000000000001</v>
      </c>
      <c r="R103" s="237">
        <v>0.13900000000000001</v>
      </c>
      <c r="S103" s="237">
        <v>0.13900000000000001</v>
      </c>
      <c r="T103" s="237">
        <v>0.13900000000000001</v>
      </c>
      <c r="U103" s="237">
        <v>0.13900000000000001</v>
      </c>
      <c r="V103" s="237">
        <v>0.13900000000000001</v>
      </c>
      <c r="W103" s="237">
        <v>0.13900000000000001</v>
      </c>
      <c r="X103" s="237">
        <v>0.13900000000000001</v>
      </c>
      <c r="Y103" s="237">
        <v>0.13900000000000001</v>
      </c>
      <c r="Z103" s="237">
        <v>0.13900000000000001</v>
      </c>
      <c r="AA103" s="237">
        <v>0.13900000000000001</v>
      </c>
      <c r="AB103" s="237">
        <v>0.13900000000000001</v>
      </c>
      <c r="AC103" s="237">
        <v>0.13900000000000001</v>
      </c>
      <c r="AD103" s="237">
        <v>0.13900000000000001</v>
      </c>
      <c r="AE103" s="237">
        <v>0.13900000000000001</v>
      </c>
      <c r="AF103" s="237">
        <v>0.13900000000000001</v>
      </c>
      <c r="AG103" s="237">
        <v>0.13900000000000001</v>
      </c>
      <c r="AH103" s="237">
        <v>0.13900000000000001</v>
      </c>
      <c r="AI103" s="237">
        <v>0.13900000000000001</v>
      </c>
      <c r="AJ103" s="237">
        <v>0.13900000000000001</v>
      </c>
      <c r="AK103" s="237">
        <v>0.13900000000000001</v>
      </c>
      <c r="AL103" s="237">
        <v>0.13900000000000001</v>
      </c>
      <c r="AM103" s="237">
        <v>0.13900000000000001</v>
      </c>
      <c r="AN103" s="238">
        <v>0.13900000000000001</v>
      </c>
      <c r="AO103" s="238">
        <v>0.13900000000000001</v>
      </c>
      <c r="AP103" s="238">
        <v>0.13900000000000001</v>
      </c>
      <c r="AQ103" s="238">
        <v>0.13900000000000001</v>
      </c>
      <c r="AR103" s="238">
        <v>0.13500000000000001</v>
      </c>
      <c r="AS103" s="238">
        <v>0.13300000000000001</v>
      </c>
      <c r="AT103" s="238">
        <v>0.13100000000000001</v>
      </c>
      <c r="AU103" s="237">
        <v>0.13700000000000001</v>
      </c>
      <c r="AV103" s="237">
        <v>0.13700000000000001</v>
      </c>
      <c r="AW103" s="237">
        <v>0.13700000000000001</v>
      </c>
      <c r="AX103" s="237">
        <v>0.13700000000000001</v>
      </c>
      <c r="AY103" s="237">
        <v>0.13700000000000001</v>
      </c>
      <c r="AZ103" s="237">
        <v>0.13700000000000001</v>
      </c>
      <c r="BA103" s="237">
        <v>0.13700000000000001</v>
      </c>
      <c r="BB103" s="237">
        <v>0.13700000000000001</v>
      </c>
      <c r="BC103" s="237">
        <v>0.13700000000000001</v>
      </c>
      <c r="BD103" s="237">
        <v>0.13700000000000001</v>
      </c>
      <c r="BE103" s="237">
        <v>0.13700000000000001</v>
      </c>
    </row>
    <row r="104" spans="1:57" ht="15.75" thickBot="1" x14ac:dyDescent="0.3">
      <c r="A104" s="234">
        <v>99</v>
      </c>
      <c r="B104" s="237">
        <v>0.1245</v>
      </c>
      <c r="C104" s="237">
        <v>0.1265</v>
      </c>
      <c r="D104" s="237">
        <v>0.1285</v>
      </c>
      <c r="E104" s="237">
        <v>0.13100000000000001</v>
      </c>
      <c r="F104" s="237">
        <v>0.13400000000000001</v>
      </c>
      <c r="G104" s="237">
        <v>0.13650000000000001</v>
      </c>
      <c r="H104" s="237">
        <v>0.13900000000000001</v>
      </c>
      <c r="I104" s="237">
        <v>0.13900000000000001</v>
      </c>
      <c r="J104" s="237">
        <v>0.13900000000000001</v>
      </c>
      <c r="K104" s="237">
        <v>0.13900000000000001</v>
      </c>
      <c r="L104" s="237">
        <v>0.13900000000000001</v>
      </c>
      <c r="M104" s="237">
        <v>0.13900000000000001</v>
      </c>
      <c r="N104" s="237">
        <v>0.13900000000000001</v>
      </c>
      <c r="O104" s="237">
        <v>0.13900000000000001</v>
      </c>
      <c r="P104" s="237">
        <v>0.13900000000000001</v>
      </c>
      <c r="Q104" s="237">
        <v>0.13900000000000001</v>
      </c>
      <c r="R104" s="237">
        <v>0.13900000000000001</v>
      </c>
      <c r="S104" s="237">
        <v>0.13900000000000001</v>
      </c>
      <c r="T104" s="237">
        <v>0.13900000000000001</v>
      </c>
      <c r="U104" s="237">
        <v>0.13900000000000001</v>
      </c>
      <c r="V104" s="237">
        <v>0.13900000000000001</v>
      </c>
      <c r="W104" s="237">
        <v>0.13900000000000001</v>
      </c>
      <c r="X104" s="237">
        <v>0.13900000000000001</v>
      </c>
      <c r="Y104" s="237">
        <v>0.13900000000000001</v>
      </c>
      <c r="Z104" s="237">
        <v>0.13900000000000001</v>
      </c>
      <c r="AA104" s="237">
        <v>0.13900000000000001</v>
      </c>
      <c r="AB104" s="237">
        <v>0.13900000000000001</v>
      </c>
      <c r="AC104" s="237">
        <v>0.13900000000000001</v>
      </c>
      <c r="AD104" s="237">
        <v>0.13900000000000001</v>
      </c>
      <c r="AE104" s="237">
        <v>0.13900000000000001</v>
      </c>
      <c r="AF104" s="237">
        <v>0.13900000000000001</v>
      </c>
      <c r="AG104" s="237">
        <v>0.13900000000000001</v>
      </c>
      <c r="AH104" s="237">
        <v>0.13900000000000001</v>
      </c>
      <c r="AI104" s="237">
        <v>0.13900000000000001</v>
      </c>
      <c r="AJ104" s="237">
        <v>0.13900000000000001</v>
      </c>
      <c r="AK104" s="237">
        <v>0.13900000000000001</v>
      </c>
      <c r="AL104" s="237">
        <v>0.13900000000000001</v>
      </c>
      <c r="AM104" s="237">
        <v>0.13900000000000001</v>
      </c>
      <c r="AN104" s="238">
        <v>0.13900000000000001</v>
      </c>
      <c r="AO104" s="238">
        <v>0.13900000000000001</v>
      </c>
      <c r="AP104" s="238">
        <v>0.13900000000000001</v>
      </c>
      <c r="AQ104" s="238">
        <v>0.13900000000000001</v>
      </c>
      <c r="AR104" s="238">
        <v>0.13500000000000001</v>
      </c>
      <c r="AS104" s="238">
        <v>0.13300000000000001</v>
      </c>
      <c r="AT104" s="238">
        <v>0.13100000000000001</v>
      </c>
      <c r="AU104" s="237">
        <v>0.13700000000000001</v>
      </c>
      <c r="AV104" s="237">
        <v>0.13700000000000001</v>
      </c>
      <c r="AW104" s="237">
        <v>0.13700000000000001</v>
      </c>
      <c r="AX104" s="237">
        <v>0.13700000000000001</v>
      </c>
      <c r="AY104" s="237">
        <v>0.13700000000000001</v>
      </c>
      <c r="AZ104" s="237">
        <v>0.13700000000000001</v>
      </c>
      <c r="BA104" s="237">
        <v>0.13700000000000001</v>
      </c>
      <c r="BB104" s="237">
        <v>0.13700000000000001</v>
      </c>
      <c r="BC104" s="237">
        <v>0.13700000000000001</v>
      </c>
      <c r="BD104" s="237">
        <v>0.13700000000000001</v>
      </c>
      <c r="BE104" s="237">
        <v>0.13700000000000001</v>
      </c>
    </row>
    <row r="105" spans="1:57" ht="15.75" thickBot="1" x14ac:dyDescent="0.3">
      <c r="A105" s="234">
        <v>100</v>
      </c>
      <c r="B105" s="237">
        <v>0.1245</v>
      </c>
      <c r="C105" s="237">
        <v>0.1265</v>
      </c>
      <c r="D105" s="237">
        <v>0.1285</v>
      </c>
      <c r="E105" s="237">
        <v>0.13100000000000001</v>
      </c>
      <c r="F105" s="237">
        <v>0.13400000000000001</v>
      </c>
      <c r="G105" s="237">
        <v>0.13650000000000001</v>
      </c>
      <c r="H105" s="237">
        <v>0.13900000000000001</v>
      </c>
      <c r="I105" s="237">
        <v>0.13900000000000001</v>
      </c>
      <c r="J105" s="237">
        <v>0.13900000000000001</v>
      </c>
      <c r="K105" s="237">
        <v>0.13900000000000001</v>
      </c>
      <c r="L105" s="237">
        <v>0.13900000000000001</v>
      </c>
      <c r="M105" s="237">
        <v>0.13900000000000001</v>
      </c>
      <c r="N105" s="237">
        <v>0.13900000000000001</v>
      </c>
      <c r="O105" s="237">
        <v>0.13900000000000001</v>
      </c>
      <c r="P105" s="237">
        <v>0.13900000000000001</v>
      </c>
      <c r="Q105" s="237">
        <v>0.13900000000000001</v>
      </c>
      <c r="R105" s="237">
        <v>0.13900000000000001</v>
      </c>
      <c r="S105" s="237">
        <v>0.13900000000000001</v>
      </c>
      <c r="T105" s="237">
        <v>0.13900000000000001</v>
      </c>
      <c r="U105" s="237">
        <v>0.13900000000000001</v>
      </c>
      <c r="V105" s="237">
        <v>0.13900000000000001</v>
      </c>
      <c r="W105" s="237">
        <v>0.13900000000000001</v>
      </c>
      <c r="X105" s="237">
        <v>0.13900000000000001</v>
      </c>
      <c r="Y105" s="237">
        <v>0.13900000000000001</v>
      </c>
      <c r="Z105" s="237">
        <v>0.13900000000000001</v>
      </c>
      <c r="AA105" s="237">
        <v>0.13900000000000001</v>
      </c>
      <c r="AB105" s="237">
        <v>0.13900000000000001</v>
      </c>
      <c r="AC105" s="237">
        <v>0.13900000000000001</v>
      </c>
      <c r="AD105" s="237">
        <v>0.13900000000000001</v>
      </c>
      <c r="AE105" s="237">
        <v>0.13900000000000001</v>
      </c>
      <c r="AF105" s="237">
        <v>0.13900000000000001</v>
      </c>
      <c r="AG105" s="237">
        <v>0.13900000000000001</v>
      </c>
      <c r="AH105" s="237">
        <v>0.13900000000000001</v>
      </c>
      <c r="AI105" s="237">
        <v>0.13900000000000001</v>
      </c>
      <c r="AJ105" s="237">
        <v>0.13900000000000001</v>
      </c>
      <c r="AK105" s="237">
        <v>0.13900000000000001</v>
      </c>
      <c r="AL105" s="237">
        <v>0.13900000000000001</v>
      </c>
      <c r="AM105" s="237">
        <v>0.13900000000000001</v>
      </c>
      <c r="AN105" s="238">
        <v>0.13900000000000001</v>
      </c>
      <c r="AO105" s="238">
        <v>0.13900000000000001</v>
      </c>
      <c r="AP105" s="238">
        <v>0.13900000000000001</v>
      </c>
      <c r="AQ105" s="238">
        <v>0.13900000000000001</v>
      </c>
      <c r="AR105" s="238">
        <v>0.13500000000000001</v>
      </c>
      <c r="AS105" s="238">
        <v>0.13300000000000001</v>
      </c>
      <c r="AT105" s="238">
        <v>0.13100000000000001</v>
      </c>
      <c r="AU105" s="237">
        <v>0.13700000000000001</v>
      </c>
      <c r="AV105" s="237">
        <v>0.13700000000000001</v>
      </c>
      <c r="AW105" s="237">
        <v>0.13700000000000001</v>
      </c>
      <c r="AX105" s="237">
        <v>0.13700000000000001</v>
      </c>
      <c r="AY105" s="237">
        <v>0.13700000000000001</v>
      </c>
      <c r="AZ105" s="237">
        <v>0.13700000000000001</v>
      </c>
      <c r="BA105" s="237">
        <v>0.13700000000000001</v>
      </c>
      <c r="BB105" s="237">
        <v>0.13700000000000001</v>
      </c>
      <c r="BC105" s="237">
        <v>0.13700000000000001</v>
      </c>
      <c r="BD105" s="237">
        <v>0.13700000000000001</v>
      </c>
      <c r="BE105" s="237">
        <v>0.13700000000000001</v>
      </c>
    </row>
    <row r="106" spans="1:57" x14ac:dyDescent="0.2">
      <c r="B106" s="186"/>
      <c r="C106" s="187"/>
      <c r="D106" s="186"/>
      <c r="E106" s="186"/>
      <c r="F106" s="188"/>
      <c r="G106" s="189"/>
      <c r="H106" s="187"/>
      <c r="I106" s="187"/>
      <c r="J106" s="187"/>
      <c r="K106" s="187"/>
      <c r="L106" s="187"/>
      <c r="M106" s="187"/>
      <c r="N106" s="187"/>
      <c r="O106" s="187"/>
      <c r="P106" s="187"/>
      <c r="Q106" s="187"/>
      <c r="R106" s="187"/>
      <c r="S106" s="190"/>
      <c r="T106" s="187"/>
      <c r="U106" s="187"/>
      <c r="V106" s="187"/>
      <c r="W106" s="187"/>
      <c r="X106" s="187"/>
      <c r="Y106" s="187"/>
      <c r="Z106" s="187"/>
      <c r="AA106" s="187"/>
      <c r="AB106" s="187"/>
      <c r="AC106" s="187"/>
      <c r="AD106" s="187"/>
      <c r="AE106" s="187"/>
      <c r="AF106" s="187"/>
    </row>
    <row r="107" spans="1:57" x14ac:dyDescent="0.2">
      <c r="B107" s="186"/>
      <c r="C107" s="187"/>
      <c r="D107" s="191"/>
      <c r="E107" s="191"/>
      <c r="F107" s="192" t="s">
        <v>127</v>
      </c>
      <c r="G107" s="193">
        <v>5000</v>
      </c>
      <c r="H107" s="187"/>
      <c r="I107" s="187"/>
      <c r="J107" s="187"/>
      <c r="K107" s="187"/>
      <c r="L107" s="187"/>
      <c r="M107" s="187"/>
      <c r="N107" s="187"/>
      <c r="O107" s="187"/>
      <c r="P107" s="187"/>
      <c r="Q107" s="187"/>
      <c r="R107" s="187"/>
      <c r="S107" s="190"/>
      <c r="T107" s="187"/>
      <c r="U107" s="187"/>
      <c r="V107" s="187"/>
      <c r="W107" s="187"/>
      <c r="X107" s="187"/>
      <c r="Y107" s="187"/>
      <c r="Z107" s="187"/>
      <c r="AA107" s="187"/>
      <c r="AB107" s="187"/>
      <c r="AC107" s="187"/>
      <c r="AD107" s="187"/>
      <c r="AE107" s="187"/>
      <c r="AF107" s="187"/>
    </row>
    <row r="108" spans="1:57" x14ac:dyDescent="0.2">
      <c r="B108" s="186"/>
      <c r="C108" s="186"/>
      <c r="D108" s="186"/>
      <c r="E108" s="186"/>
      <c r="F108" s="186"/>
      <c r="G108" s="186"/>
      <c r="H108" s="186"/>
      <c r="I108" s="186"/>
      <c r="J108" s="186"/>
      <c r="K108" s="186"/>
      <c r="L108" s="186"/>
      <c r="M108" s="186"/>
      <c r="N108" s="186"/>
      <c r="O108" s="186"/>
      <c r="P108" s="186"/>
      <c r="Q108" s="186"/>
      <c r="R108" s="186"/>
      <c r="S108" s="194" t="s">
        <v>128</v>
      </c>
      <c r="T108" s="195"/>
      <c r="U108" s="195"/>
      <c r="V108" s="195"/>
      <c r="W108" s="186"/>
      <c r="X108" s="186"/>
      <c r="Y108" s="186"/>
      <c r="Z108" s="186"/>
      <c r="AA108" s="186"/>
      <c r="AB108" s="186"/>
      <c r="AC108" s="186"/>
      <c r="AD108" s="186"/>
      <c r="AE108" s="186"/>
      <c r="AF108" s="186"/>
    </row>
    <row r="109" spans="1:57" x14ac:dyDescent="0.2">
      <c r="B109" s="192"/>
      <c r="C109" s="192" t="s">
        <v>122</v>
      </c>
      <c r="D109" s="196">
        <f>'Single Life Calculator'!$E$5</f>
        <v>55</v>
      </c>
      <c r="E109" s="191"/>
      <c r="F109" s="192" t="s">
        <v>123</v>
      </c>
      <c r="G109" s="193">
        <f>IF('Single Life Calculator'!$E$7&gt;49999,'Single Life Calculator'!$E$7,0)</f>
        <v>100000</v>
      </c>
      <c r="H109" s="191"/>
      <c r="I109" s="192" t="s">
        <v>124</v>
      </c>
      <c r="J109" s="196">
        <f>'Single Life Calculator'!$E$8</f>
        <v>10</v>
      </c>
      <c r="K109" s="191"/>
      <c r="L109" s="192" t="s">
        <v>111</v>
      </c>
      <c r="M109" s="197">
        <f>HLOOKUP($D$109,A4:BE105,($J$109+2),FALSE)</f>
        <v>7.1500000000000008E-2</v>
      </c>
      <c r="N109" s="186"/>
      <c r="O109" s="191"/>
      <c r="P109" s="191"/>
      <c r="Q109" s="192" t="s">
        <v>125</v>
      </c>
      <c r="R109" s="193">
        <f>G109*M109</f>
        <v>7150.0000000000009</v>
      </c>
      <c r="S109" s="193">
        <f>IF($R$109=0,"N/A",R109)</f>
        <v>7150.0000000000009</v>
      </c>
      <c r="T109" s="186"/>
      <c r="U109" s="186"/>
      <c r="V109" s="186"/>
      <c r="W109" s="186"/>
      <c r="X109" s="186"/>
      <c r="Y109" s="186"/>
      <c r="Z109" s="186"/>
      <c r="AA109" s="186"/>
      <c r="AB109" s="186"/>
      <c r="AC109" s="186"/>
      <c r="AD109" s="186"/>
      <c r="AE109" s="186"/>
      <c r="AF109" s="186"/>
    </row>
    <row r="110" spans="1:57" x14ac:dyDescent="0.2">
      <c r="B110" s="186"/>
      <c r="C110" s="186"/>
      <c r="D110" s="186"/>
      <c r="E110" s="186"/>
      <c r="F110" s="186"/>
      <c r="G110" s="186"/>
      <c r="H110" s="186"/>
      <c r="I110" s="186"/>
      <c r="J110" s="186"/>
      <c r="K110" s="186"/>
      <c r="L110" s="186"/>
      <c r="M110" s="186"/>
      <c r="N110" s="186"/>
      <c r="O110" s="186"/>
      <c r="P110" s="186"/>
      <c r="Q110" s="186"/>
      <c r="R110" s="186"/>
      <c r="S110" s="198"/>
      <c r="T110" s="186"/>
      <c r="U110" s="186"/>
      <c r="V110" s="186"/>
      <c r="W110" s="186"/>
      <c r="X110" s="186"/>
      <c r="Y110" s="186"/>
      <c r="Z110" s="186"/>
      <c r="AA110" s="186"/>
      <c r="AB110" s="186"/>
      <c r="AC110" s="186"/>
      <c r="AD110" s="186"/>
      <c r="AE110" s="186"/>
      <c r="AF110" s="186"/>
    </row>
    <row r="111" spans="1:57" x14ac:dyDescent="0.2">
      <c r="B111" s="186"/>
      <c r="C111" s="186"/>
      <c r="D111" s="186"/>
      <c r="E111" s="186"/>
      <c r="F111" s="186"/>
      <c r="G111" s="186"/>
      <c r="H111" s="186"/>
      <c r="I111" s="186"/>
      <c r="J111" s="186"/>
      <c r="K111" s="186"/>
      <c r="L111" s="186"/>
      <c r="M111" s="186"/>
      <c r="N111" s="186"/>
      <c r="O111" s="186"/>
      <c r="P111" s="186"/>
      <c r="Q111" s="186"/>
      <c r="R111" s="186"/>
      <c r="S111" s="198"/>
      <c r="T111" s="186"/>
      <c r="U111" s="186"/>
      <c r="V111" s="186"/>
      <c r="W111" s="186"/>
      <c r="X111" s="186"/>
      <c r="Y111" s="186"/>
      <c r="Z111" s="186"/>
      <c r="AA111" s="186"/>
      <c r="AB111" s="186">
        <v>5.0000000000000001E-3</v>
      </c>
      <c r="AC111" s="186"/>
      <c r="AD111" s="186"/>
      <c r="AE111" s="186"/>
      <c r="AF111" s="186"/>
    </row>
    <row r="112" spans="1:57" x14ac:dyDescent="0.2">
      <c r="A112" s="104" t="s">
        <v>403</v>
      </c>
      <c r="B112" s="187"/>
      <c r="C112" s="187"/>
      <c r="D112" s="187"/>
      <c r="E112" s="187"/>
      <c r="F112" s="187"/>
      <c r="G112" s="187"/>
      <c r="H112" s="187"/>
      <c r="I112" s="187"/>
      <c r="J112" s="187"/>
      <c r="K112" s="187"/>
      <c r="L112" s="187"/>
      <c r="M112" s="187"/>
      <c r="N112" s="187"/>
      <c r="O112" s="187"/>
      <c r="P112" s="187"/>
      <c r="Q112" s="187"/>
      <c r="R112" s="187"/>
      <c r="S112" s="187"/>
      <c r="T112" s="187"/>
      <c r="U112" s="187"/>
      <c r="V112" s="187"/>
      <c r="W112" s="187"/>
      <c r="X112" s="187"/>
      <c r="Y112" s="187"/>
      <c r="Z112" s="187"/>
      <c r="AA112" s="187"/>
      <c r="AB112" s="187"/>
      <c r="AC112" s="187"/>
      <c r="AD112" s="187"/>
      <c r="AE112" s="187"/>
      <c r="AF112" s="187"/>
    </row>
    <row r="113" spans="1:57" x14ac:dyDescent="0.2">
      <c r="B113" s="186"/>
      <c r="C113" s="186"/>
      <c r="D113" s="186"/>
      <c r="E113" s="186"/>
      <c r="F113" s="188"/>
      <c r="G113" s="189"/>
      <c r="H113" s="187"/>
      <c r="I113" s="187"/>
      <c r="J113" s="187"/>
      <c r="K113" s="187"/>
      <c r="L113" s="187"/>
      <c r="M113" s="187"/>
      <c r="N113" s="187"/>
      <c r="O113" s="187"/>
      <c r="P113" s="187"/>
      <c r="Q113" s="187"/>
      <c r="R113" s="187"/>
      <c r="S113" s="187"/>
      <c r="T113" s="187"/>
      <c r="U113" s="187"/>
      <c r="V113" s="187"/>
      <c r="W113" s="187"/>
      <c r="X113" s="187"/>
      <c r="Y113" s="187"/>
      <c r="Z113" s="187"/>
      <c r="AA113" s="187"/>
      <c r="AB113" s="187"/>
      <c r="AC113" s="187"/>
      <c r="AD113" s="187"/>
      <c r="AE113" s="187"/>
      <c r="AF113" s="187"/>
    </row>
    <row r="114" spans="1:57" ht="13.5" thickBot="1" x14ac:dyDescent="0.25">
      <c r="B114" s="460" t="s">
        <v>120</v>
      </c>
      <c r="C114" s="460"/>
      <c r="D114" s="460"/>
      <c r="E114" s="460"/>
      <c r="F114" s="460"/>
      <c r="G114" s="460"/>
      <c r="H114" s="460"/>
      <c r="I114" s="460"/>
      <c r="J114" s="460"/>
      <c r="K114" s="460"/>
      <c r="L114" s="460"/>
      <c r="M114" s="460"/>
      <c r="N114" s="460"/>
      <c r="O114" s="460"/>
      <c r="P114" s="460"/>
      <c r="Q114" s="460"/>
      <c r="R114" s="460"/>
      <c r="S114" s="460"/>
      <c r="T114" s="460"/>
      <c r="U114" s="460"/>
      <c r="V114" s="460"/>
      <c r="W114" s="460"/>
      <c r="X114" s="460"/>
      <c r="Y114" s="460"/>
      <c r="Z114" s="460"/>
      <c r="AA114" s="460"/>
      <c r="AB114" s="460"/>
      <c r="AC114" s="460"/>
      <c r="AD114" s="460"/>
      <c r="AE114" s="460"/>
      <c r="AF114" s="460"/>
    </row>
    <row r="115" spans="1:57" ht="15.75" thickBot="1" x14ac:dyDescent="0.3">
      <c r="A115" s="239"/>
      <c r="B115" s="227">
        <v>35</v>
      </c>
      <c r="C115" s="228">
        <v>36</v>
      </c>
      <c r="D115" s="228">
        <v>37</v>
      </c>
      <c r="E115" s="228">
        <v>38</v>
      </c>
      <c r="F115" s="228">
        <v>39</v>
      </c>
      <c r="G115" s="228">
        <v>40</v>
      </c>
      <c r="H115" s="228">
        <v>41</v>
      </c>
      <c r="I115" s="228">
        <v>42</v>
      </c>
      <c r="J115" s="228">
        <v>43</v>
      </c>
      <c r="K115" s="228">
        <v>44</v>
      </c>
      <c r="L115" s="228">
        <v>45</v>
      </c>
      <c r="M115" s="228">
        <v>46</v>
      </c>
      <c r="N115" s="228">
        <v>47</v>
      </c>
      <c r="O115" s="228">
        <v>48</v>
      </c>
      <c r="P115" s="228">
        <v>49</v>
      </c>
      <c r="Q115" s="229">
        <v>50</v>
      </c>
      <c r="R115" s="228">
        <v>51</v>
      </c>
      <c r="S115" s="229">
        <v>52</v>
      </c>
      <c r="T115" s="228">
        <v>53</v>
      </c>
      <c r="U115" s="228">
        <v>54</v>
      </c>
      <c r="V115" s="229">
        <v>55</v>
      </c>
      <c r="W115" s="228">
        <v>56</v>
      </c>
      <c r="X115" s="229">
        <v>57</v>
      </c>
      <c r="Y115" s="228">
        <v>58</v>
      </c>
      <c r="Z115" s="228">
        <v>59</v>
      </c>
      <c r="AA115" s="229">
        <v>60</v>
      </c>
      <c r="AB115" s="228">
        <v>61</v>
      </c>
      <c r="AC115" s="229">
        <v>62</v>
      </c>
      <c r="AD115" s="228">
        <v>63</v>
      </c>
      <c r="AE115" s="228">
        <v>64</v>
      </c>
      <c r="AF115" s="229">
        <v>65</v>
      </c>
      <c r="AG115" s="228">
        <v>66</v>
      </c>
      <c r="AH115" s="229">
        <v>67</v>
      </c>
      <c r="AI115" s="228">
        <v>68</v>
      </c>
      <c r="AJ115" s="228">
        <v>69</v>
      </c>
      <c r="AK115" s="229">
        <v>70</v>
      </c>
      <c r="AL115" s="228">
        <v>71</v>
      </c>
      <c r="AM115" s="229">
        <v>72</v>
      </c>
      <c r="AN115" s="228">
        <v>73</v>
      </c>
      <c r="AO115" s="228">
        <v>74</v>
      </c>
      <c r="AP115" s="229">
        <v>75</v>
      </c>
      <c r="AQ115" s="228">
        <v>76</v>
      </c>
      <c r="AR115" s="229">
        <v>77</v>
      </c>
      <c r="AS115" s="229">
        <v>78</v>
      </c>
      <c r="AT115" s="229">
        <v>79</v>
      </c>
      <c r="AU115" s="228">
        <v>80</v>
      </c>
      <c r="AV115" s="228">
        <v>81</v>
      </c>
      <c r="AW115" s="229">
        <v>82</v>
      </c>
      <c r="AX115" s="228">
        <v>83</v>
      </c>
      <c r="AY115" s="229">
        <v>84</v>
      </c>
      <c r="AZ115" s="228">
        <v>85</v>
      </c>
      <c r="BA115" s="228">
        <v>86</v>
      </c>
      <c r="BB115" s="229">
        <v>87</v>
      </c>
      <c r="BC115" s="228">
        <v>88</v>
      </c>
      <c r="BD115" s="229">
        <v>89</v>
      </c>
      <c r="BE115" s="230">
        <v>90</v>
      </c>
    </row>
    <row r="116" spans="1:57" s="106" customFormat="1" ht="15.75" thickBot="1" x14ac:dyDescent="0.3">
      <c r="A116" s="231">
        <v>0</v>
      </c>
      <c r="B116" s="232">
        <v>0</v>
      </c>
      <c r="C116" s="232">
        <v>0</v>
      </c>
      <c r="D116" s="232">
        <v>0</v>
      </c>
      <c r="E116" s="232">
        <v>0</v>
      </c>
      <c r="F116" s="232">
        <v>0</v>
      </c>
      <c r="G116" s="232">
        <v>0</v>
      </c>
      <c r="H116" s="232">
        <v>0</v>
      </c>
      <c r="I116" s="232">
        <v>0</v>
      </c>
      <c r="J116" s="232">
        <v>0</v>
      </c>
      <c r="K116" s="232">
        <v>0</v>
      </c>
      <c r="L116" s="232">
        <v>0</v>
      </c>
      <c r="M116" s="232">
        <v>0</v>
      </c>
      <c r="N116" s="232">
        <v>0</v>
      </c>
      <c r="O116" s="232">
        <v>0</v>
      </c>
      <c r="P116" s="232">
        <v>0</v>
      </c>
      <c r="Q116" s="186">
        <f>Q5-0.005</f>
        <v>5.45E-2</v>
      </c>
      <c r="R116" s="186">
        <f t="shared" ref="R116:BE116" si="0">R5-0.005</f>
        <v>5.5500000000000001E-2</v>
      </c>
      <c r="S116" s="186">
        <f t="shared" si="0"/>
        <v>5.6500000000000002E-2</v>
      </c>
      <c r="T116" s="186">
        <f t="shared" si="0"/>
        <v>5.7500000000000002E-2</v>
      </c>
      <c r="U116" s="186">
        <f t="shared" si="0"/>
        <v>5.8500000000000003E-2</v>
      </c>
      <c r="V116" s="186">
        <f t="shared" si="0"/>
        <v>5.9500000000000004E-2</v>
      </c>
      <c r="W116" s="186">
        <f t="shared" si="0"/>
        <v>6.0500000000000005E-2</v>
      </c>
      <c r="X116" s="186">
        <f t="shared" si="0"/>
        <v>6.1500000000000006E-2</v>
      </c>
      <c r="Y116" s="186">
        <f t="shared" si="0"/>
        <v>6.25E-2</v>
      </c>
      <c r="Z116" s="186">
        <f t="shared" si="0"/>
        <v>6.3E-2</v>
      </c>
      <c r="AA116" s="186">
        <f t="shared" si="0"/>
        <v>6.3500000000000001E-2</v>
      </c>
      <c r="AB116" s="186">
        <f t="shared" si="0"/>
        <v>6.5000000000000002E-2</v>
      </c>
      <c r="AC116" s="186">
        <f t="shared" si="0"/>
        <v>6.6000000000000003E-2</v>
      </c>
      <c r="AD116" s="186">
        <f t="shared" si="0"/>
        <v>6.649999999999999E-2</v>
      </c>
      <c r="AE116" s="186">
        <f t="shared" si="0"/>
        <v>6.699999999999999E-2</v>
      </c>
      <c r="AF116" s="186">
        <f t="shared" si="0"/>
        <v>6.7999999999999991E-2</v>
      </c>
      <c r="AG116" s="186">
        <f t="shared" si="0"/>
        <v>6.8499999999999991E-2</v>
      </c>
      <c r="AH116" s="186">
        <f t="shared" si="0"/>
        <v>6.9999999999999993E-2</v>
      </c>
      <c r="AI116" s="186">
        <f t="shared" si="0"/>
        <v>7.1499999999999994E-2</v>
      </c>
      <c r="AJ116" s="186">
        <f t="shared" si="0"/>
        <v>7.3499999999999996E-2</v>
      </c>
      <c r="AK116" s="186">
        <f t="shared" si="0"/>
        <v>7.4999999999999997E-2</v>
      </c>
      <c r="AL116" s="186">
        <f t="shared" si="0"/>
        <v>7.6999999999999999E-2</v>
      </c>
      <c r="AM116" s="186">
        <f t="shared" si="0"/>
        <v>7.7499999999999999E-2</v>
      </c>
      <c r="AN116" s="186">
        <f t="shared" si="0"/>
        <v>7.85E-2</v>
      </c>
      <c r="AO116" s="186">
        <f t="shared" si="0"/>
        <v>0.08</v>
      </c>
      <c r="AP116" s="186">
        <f t="shared" si="0"/>
        <v>8.1000000000000003E-2</v>
      </c>
      <c r="AQ116" s="186">
        <f t="shared" si="0"/>
        <v>8.249999999999999E-2</v>
      </c>
      <c r="AR116" s="186">
        <f t="shared" si="0"/>
        <v>8.3499999999999991E-2</v>
      </c>
      <c r="AS116" s="186">
        <f t="shared" si="0"/>
        <v>8.4499999999999992E-2</v>
      </c>
      <c r="AT116" s="186">
        <f t="shared" si="0"/>
        <v>8.5999999999999993E-2</v>
      </c>
      <c r="AU116" s="186">
        <f t="shared" si="0"/>
        <v>8.6999999999999994E-2</v>
      </c>
      <c r="AV116" s="186">
        <f t="shared" si="0"/>
        <v>8.299999999999999E-2</v>
      </c>
      <c r="AW116" s="186">
        <f t="shared" si="0"/>
        <v>8.299999999999999E-2</v>
      </c>
      <c r="AX116" s="186">
        <f t="shared" si="0"/>
        <v>8.299999999999999E-2</v>
      </c>
      <c r="AY116" s="186">
        <f t="shared" si="0"/>
        <v>8.299999999999999E-2</v>
      </c>
      <c r="AZ116" s="186">
        <f t="shared" si="0"/>
        <v>8.299999999999999E-2</v>
      </c>
      <c r="BA116" s="186">
        <f t="shared" si="0"/>
        <v>8.299999999999999E-2</v>
      </c>
      <c r="BB116" s="186">
        <f t="shared" si="0"/>
        <v>8.299999999999999E-2</v>
      </c>
      <c r="BC116" s="186">
        <f t="shared" si="0"/>
        <v>8.299999999999999E-2</v>
      </c>
      <c r="BD116" s="186">
        <f t="shared" si="0"/>
        <v>8.299999999999999E-2</v>
      </c>
      <c r="BE116" s="186">
        <f t="shared" si="0"/>
        <v>8.299999999999999E-2</v>
      </c>
    </row>
    <row r="117" spans="1:57" ht="15.75" thickBot="1" x14ac:dyDescent="0.3">
      <c r="A117" s="234">
        <v>1</v>
      </c>
      <c r="B117" s="232">
        <v>0</v>
      </c>
      <c r="C117" s="232">
        <v>0</v>
      </c>
      <c r="D117" s="232">
        <v>0</v>
      </c>
      <c r="E117" s="232">
        <v>0</v>
      </c>
      <c r="F117" s="232">
        <v>0</v>
      </c>
      <c r="G117" s="232">
        <v>0</v>
      </c>
      <c r="H117" s="232">
        <v>0</v>
      </c>
      <c r="I117" s="232">
        <v>0</v>
      </c>
      <c r="J117" s="232">
        <v>0</v>
      </c>
      <c r="K117" s="232">
        <v>0</v>
      </c>
      <c r="L117" s="232">
        <v>0</v>
      </c>
      <c r="M117" s="232">
        <v>0</v>
      </c>
      <c r="N117" s="232">
        <v>0</v>
      </c>
      <c r="O117" s="232">
        <v>0</v>
      </c>
      <c r="P117" s="186">
        <f>P6-0.005</f>
        <v>5.3000000000000005E-2</v>
      </c>
      <c r="Q117" s="186">
        <f>Q6-0.005</f>
        <v>5.5E-2</v>
      </c>
      <c r="R117" s="186">
        <f t="shared" ref="R117:BE117" si="1">R6-0.005</f>
        <v>5.6000000000000001E-2</v>
      </c>
      <c r="S117" s="186">
        <f t="shared" si="1"/>
        <v>5.7000000000000002E-2</v>
      </c>
      <c r="T117" s="186">
        <f t="shared" si="1"/>
        <v>5.8000000000000003E-2</v>
      </c>
      <c r="U117" s="186">
        <f t="shared" si="1"/>
        <v>5.9000000000000004E-2</v>
      </c>
      <c r="V117" s="186">
        <f t="shared" si="1"/>
        <v>6.0000000000000005E-2</v>
      </c>
      <c r="W117" s="186">
        <f t="shared" si="1"/>
        <v>6.1000000000000006E-2</v>
      </c>
      <c r="X117" s="186">
        <f t="shared" si="1"/>
        <v>6.2000000000000006E-2</v>
      </c>
      <c r="Y117" s="186">
        <f t="shared" si="1"/>
        <v>6.3E-2</v>
      </c>
      <c r="Z117" s="186">
        <f t="shared" si="1"/>
        <v>6.3500000000000001E-2</v>
      </c>
      <c r="AA117" s="186">
        <f t="shared" si="1"/>
        <v>6.4000000000000001E-2</v>
      </c>
      <c r="AB117" s="186">
        <f t="shared" si="1"/>
        <v>6.5500000000000003E-2</v>
      </c>
      <c r="AC117" s="186">
        <f t="shared" si="1"/>
        <v>6.6500000000000004E-2</v>
      </c>
      <c r="AD117" s="186">
        <f t="shared" si="1"/>
        <v>6.699999999999999E-2</v>
      </c>
      <c r="AE117" s="186">
        <f t="shared" si="1"/>
        <v>6.7499999999999991E-2</v>
      </c>
      <c r="AF117" s="186">
        <f t="shared" si="1"/>
        <v>6.8499999999999991E-2</v>
      </c>
      <c r="AG117" s="186">
        <f t="shared" si="1"/>
        <v>6.8999999999999992E-2</v>
      </c>
      <c r="AH117" s="186">
        <f t="shared" si="1"/>
        <v>7.0499999999999993E-2</v>
      </c>
      <c r="AI117" s="186">
        <f t="shared" si="1"/>
        <v>7.1999999999999995E-2</v>
      </c>
      <c r="AJ117" s="186">
        <f t="shared" si="1"/>
        <v>7.3999999999999996E-2</v>
      </c>
      <c r="AK117" s="186">
        <f t="shared" si="1"/>
        <v>7.5999999999999998E-2</v>
      </c>
      <c r="AL117" s="186">
        <f t="shared" si="1"/>
        <v>7.7499999999999999E-2</v>
      </c>
      <c r="AM117" s="186">
        <f t="shared" si="1"/>
        <v>7.8E-2</v>
      </c>
      <c r="AN117" s="186">
        <f t="shared" si="1"/>
        <v>7.9000000000000001E-2</v>
      </c>
      <c r="AO117" s="186">
        <f t="shared" si="1"/>
        <v>8.0500000000000002E-2</v>
      </c>
      <c r="AP117" s="186">
        <f t="shared" si="1"/>
        <v>8.1500000000000003E-2</v>
      </c>
      <c r="AQ117" s="186">
        <f t="shared" si="1"/>
        <v>8.3500000000000005E-2</v>
      </c>
      <c r="AR117" s="186">
        <f t="shared" si="1"/>
        <v>8.6000000000000007E-2</v>
      </c>
      <c r="AS117" s="186">
        <f t="shared" si="1"/>
        <v>8.6499999999999994E-2</v>
      </c>
      <c r="AT117" s="186">
        <f t="shared" si="1"/>
        <v>8.6999999999999994E-2</v>
      </c>
      <c r="AU117" s="186">
        <f t="shared" si="1"/>
        <v>8.7499999999999994E-2</v>
      </c>
      <c r="AV117" s="186">
        <f t="shared" si="1"/>
        <v>8.4499999999999992E-2</v>
      </c>
      <c r="AW117" s="186">
        <f t="shared" si="1"/>
        <v>8.4499999999999992E-2</v>
      </c>
      <c r="AX117" s="186">
        <f t="shared" si="1"/>
        <v>8.4499999999999992E-2</v>
      </c>
      <c r="AY117" s="186">
        <f t="shared" si="1"/>
        <v>8.4499999999999992E-2</v>
      </c>
      <c r="AZ117" s="186">
        <f t="shared" si="1"/>
        <v>8.4499999999999992E-2</v>
      </c>
      <c r="BA117" s="186">
        <f t="shared" si="1"/>
        <v>8.4499999999999992E-2</v>
      </c>
      <c r="BB117" s="186">
        <f t="shared" si="1"/>
        <v>8.4499999999999992E-2</v>
      </c>
      <c r="BC117" s="186">
        <f t="shared" si="1"/>
        <v>8.4499999999999992E-2</v>
      </c>
      <c r="BD117" s="186">
        <f t="shared" si="1"/>
        <v>8.4499999999999992E-2</v>
      </c>
      <c r="BE117" s="186">
        <f t="shared" si="1"/>
        <v>8.4499999999999992E-2</v>
      </c>
    </row>
    <row r="118" spans="1:57" ht="15.75" thickBot="1" x14ac:dyDescent="0.3">
      <c r="A118" s="234">
        <v>2</v>
      </c>
      <c r="B118" s="232">
        <v>0</v>
      </c>
      <c r="C118" s="232">
        <v>0</v>
      </c>
      <c r="D118" s="232">
        <v>0</v>
      </c>
      <c r="E118" s="232">
        <v>0</v>
      </c>
      <c r="F118" s="232">
        <v>0</v>
      </c>
      <c r="G118" s="232">
        <v>0</v>
      </c>
      <c r="H118" s="232">
        <v>0</v>
      </c>
      <c r="I118" s="232">
        <v>0</v>
      </c>
      <c r="J118" s="232">
        <v>0</v>
      </c>
      <c r="K118" s="232">
        <v>0</v>
      </c>
      <c r="L118" s="232">
        <v>0</v>
      </c>
      <c r="M118" s="232">
        <v>0</v>
      </c>
      <c r="N118" s="232">
        <v>0</v>
      </c>
      <c r="O118" s="186">
        <f>O7-0.005</f>
        <v>5.1000000000000004E-2</v>
      </c>
      <c r="P118" s="186">
        <f>P7-0.005</f>
        <v>5.3500000000000006E-2</v>
      </c>
      <c r="Q118" s="186">
        <f t="shared" ref="Q118:T181" si="2">Q7-0.005</f>
        <v>5.5500000000000001E-2</v>
      </c>
      <c r="R118" s="186">
        <f t="shared" si="2"/>
        <v>5.6500000000000002E-2</v>
      </c>
      <c r="S118" s="186">
        <f t="shared" si="2"/>
        <v>5.7500000000000002E-2</v>
      </c>
      <c r="T118" s="186">
        <f t="shared" si="2"/>
        <v>5.8500000000000003E-2</v>
      </c>
      <c r="U118" s="186">
        <f t="shared" ref="U118:BE118" si="3">U7-0.005</f>
        <v>5.9500000000000004E-2</v>
      </c>
      <c r="V118" s="186">
        <f t="shared" si="3"/>
        <v>6.0500000000000005E-2</v>
      </c>
      <c r="W118" s="186">
        <f t="shared" si="3"/>
        <v>6.1500000000000006E-2</v>
      </c>
      <c r="X118" s="186">
        <f t="shared" si="3"/>
        <v>6.25E-2</v>
      </c>
      <c r="Y118" s="186">
        <f t="shared" si="3"/>
        <v>6.3500000000000001E-2</v>
      </c>
      <c r="Z118" s="186">
        <f t="shared" si="3"/>
        <v>6.4000000000000001E-2</v>
      </c>
      <c r="AA118" s="186">
        <f t="shared" si="3"/>
        <v>6.4500000000000002E-2</v>
      </c>
      <c r="AB118" s="186">
        <f t="shared" si="3"/>
        <v>6.6000000000000003E-2</v>
      </c>
      <c r="AC118" s="186">
        <f t="shared" si="3"/>
        <v>6.7000000000000004E-2</v>
      </c>
      <c r="AD118" s="186">
        <f t="shared" si="3"/>
        <v>6.7499999999999991E-2</v>
      </c>
      <c r="AE118" s="186">
        <f t="shared" si="3"/>
        <v>6.7999999999999991E-2</v>
      </c>
      <c r="AF118" s="186">
        <f t="shared" si="3"/>
        <v>6.8999999999999992E-2</v>
      </c>
      <c r="AG118" s="186">
        <f t="shared" si="3"/>
        <v>6.9499999999999992E-2</v>
      </c>
      <c r="AH118" s="186">
        <f t="shared" si="3"/>
        <v>7.0999999999999994E-2</v>
      </c>
      <c r="AI118" s="186">
        <f t="shared" si="3"/>
        <v>7.2499999999999995E-2</v>
      </c>
      <c r="AJ118" s="186">
        <f t="shared" si="3"/>
        <v>7.4999999999999997E-2</v>
      </c>
      <c r="AK118" s="186">
        <f t="shared" si="3"/>
        <v>7.6499999999999999E-2</v>
      </c>
      <c r="AL118" s="186">
        <f t="shared" si="3"/>
        <v>7.8E-2</v>
      </c>
      <c r="AM118" s="186">
        <f t="shared" si="3"/>
        <v>7.85E-2</v>
      </c>
      <c r="AN118" s="186">
        <f t="shared" si="3"/>
        <v>7.9500000000000001E-2</v>
      </c>
      <c r="AO118" s="186">
        <f t="shared" si="3"/>
        <v>8.1000000000000003E-2</v>
      </c>
      <c r="AP118" s="186">
        <f t="shared" si="3"/>
        <v>8.2500000000000004E-2</v>
      </c>
      <c r="AQ118" s="186">
        <f t="shared" si="3"/>
        <v>8.5000000000000006E-2</v>
      </c>
      <c r="AR118" s="186">
        <f t="shared" si="3"/>
        <v>8.8000000000000009E-2</v>
      </c>
      <c r="AS118" s="186">
        <f t="shared" si="3"/>
        <v>8.8499999999999995E-2</v>
      </c>
      <c r="AT118" s="186">
        <f t="shared" si="3"/>
        <v>8.9499999999999996E-2</v>
      </c>
      <c r="AU118" s="186">
        <f t="shared" si="3"/>
        <v>9.0499999999999997E-2</v>
      </c>
      <c r="AV118" s="186">
        <f t="shared" si="3"/>
        <v>8.5999999999999993E-2</v>
      </c>
      <c r="AW118" s="186">
        <f t="shared" si="3"/>
        <v>8.5999999999999993E-2</v>
      </c>
      <c r="AX118" s="186">
        <f t="shared" si="3"/>
        <v>8.5999999999999993E-2</v>
      </c>
      <c r="AY118" s="186">
        <f t="shared" si="3"/>
        <v>8.5999999999999993E-2</v>
      </c>
      <c r="AZ118" s="186">
        <f t="shared" si="3"/>
        <v>8.5999999999999993E-2</v>
      </c>
      <c r="BA118" s="186">
        <f t="shared" si="3"/>
        <v>8.5999999999999993E-2</v>
      </c>
      <c r="BB118" s="186">
        <f t="shared" si="3"/>
        <v>8.5999999999999993E-2</v>
      </c>
      <c r="BC118" s="186">
        <f t="shared" si="3"/>
        <v>8.5999999999999993E-2</v>
      </c>
      <c r="BD118" s="186">
        <f t="shared" si="3"/>
        <v>8.5999999999999993E-2</v>
      </c>
      <c r="BE118" s="186">
        <f t="shared" si="3"/>
        <v>8.5999999999999993E-2</v>
      </c>
    </row>
    <row r="119" spans="1:57" ht="15.75" thickBot="1" x14ac:dyDescent="0.3">
      <c r="A119" s="234">
        <v>3</v>
      </c>
      <c r="B119" s="232">
        <v>0</v>
      </c>
      <c r="C119" s="232">
        <v>0</v>
      </c>
      <c r="D119" s="232">
        <v>0</v>
      </c>
      <c r="E119" s="232">
        <v>0</v>
      </c>
      <c r="F119" s="232">
        <v>0</v>
      </c>
      <c r="G119" s="232">
        <v>0</v>
      </c>
      <c r="H119" s="232">
        <v>0</v>
      </c>
      <c r="I119" s="232">
        <v>0</v>
      </c>
      <c r="J119" s="232">
        <v>0</v>
      </c>
      <c r="K119" s="232">
        <v>0</v>
      </c>
      <c r="L119" s="232">
        <v>0</v>
      </c>
      <c r="M119" s="232">
        <v>0</v>
      </c>
      <c r="N119" s="186">
        <f>N8-0.005</f>
        <v>5.1000000000000004E-2</v>
      </c>
      <c r="O119" s="186">
        <f t="shared" ref="O119:AD182" si="4">O8-0.005</f>
        <v>5.1500000000000004E-2</v>
      </c>
      <c r="P119" s="186">
        <f t="shared" si="4"/>
        <v>5.4000000000000006E-2</v>
      </c>
      <c r="Q119" s="186">
        <f t="shared" si="2"/>
        <v>5.6000000000000001E-2</v>
      </c>
      <c r="R119" s="186">
        <f t="shared" si="2"/>
        <v>5.7000000000000002E-2</v>
      </c>
      <c r="S119" s="186">
        <f t="shared" si="2"/>
        <v>5.8000000000000003E-2</v>
      </c>
      <c r="T119" s="186">
        <f t="shared" si="2"/>
        <v>5.9000000000000004E-2</v>
      </c>
      <c r="U119" s="186">
        <f t="shared" ref="U119:BE119" si="5">U8-0.005</f>
        <v>6.0000000000000005E-2</v>
      </c>
      <c r="V119" s="186">
        <f t="shared" si="5"/>
        <v>6.1000000000000006E-2</v>
      </c>
      <c r="W119" s="186">
        <f t="shared" si="5"/>
        <v>6.2000000000000006E-2</v>
      </c>
      <c r="X119" s="186">
        <f t="shared" si="5"/>
        <v>6.3E-2</v>
      </c>
      <c r="Y119" s="186">
        <f t="shared" si="5"/>
        <v>6.4000000000000001E-2</v>
      </c>
      <c r="Z119" s="186">
        <f t="shared" si="5"/>
        <v>6.4500000000000002E-2</v>
      </c>
      <c r="AA119" s="186">
        <f t="shared" si="5"/>
        <v>6.5000000000000002E-2</v>
      </c>
      <c r="AB119" s="186">
        <f t="shared" si="5"/>
        <v>6.6500000000000004E-2</v>
      </c>
      <c r="AC119" s="186">
        <f t="shared" si="5"/>
        <v>6.7500000000000004E-2</v>
      </c>
      <c r="AD119" s="186">
        <f t="shared" si="5"/>
        <v>6.7999999999999991E-2</v>
      </c>
      <c r="AE119" s="186">
        <f t="shared" si="5"/>
        <v>6.8499999999999991E-2</v>
      </c>
      <c r="AF119" s="186">
        <f t="shared" si="5"/>
        <v>6.9499999999999992E-2</v>
      </c>
      <c r="AG119" s="186">
        <f t="shared" si="5"/>
        <v>7.0499999999999993E-2</v>
      </c>
      <c r="AH119" s="186">
        <f t="shared" si="5"/>
        <v>7.1499999999999994E-2</v>
      </c>
      <c r="AI119" s="186">
        <f t="shared" si="5"/>
        <v>7.2999999999999995E-2</v>
      </c>
      <c r="AJ119" s="186">
        <f t="shared" si="5"/>
        <v>7.5499999999999998E-2</v>
      </c>
      <c r="AK119" s="186">
        <f t="shared" si="5"/>
        <v>7.6999999999999999E-2</v>
      </c>
      <c r="AL119" s="186">
        <f t="shared" si="5"/>
        <v>7.85E-2</v>
      </c>
      <c r="AM119" s="186">
        <f t="shared" si="5"/>
        <v>7.9000000000000001E-2</v>
      </c>
      <c r="AN119" s="186">
        <f t="shared" si="5"/>
        <v>0.08</v>
      </c>
      <c r="AO119" s="186">
        <f t="shared" si="5"/>
        <v>8.1500000000000003E-2</v>
      </c>
      <c r="AP119" s="186">
        <f t="shared" si="5"/>
        <v>8.4500000000000006E-2</v>
      </c>
      <c r="AQ119" s="186">
        <f t="shared" si="5"/>
        <v>8.7500000000000008E-2</v>
      </c>
      <c r="AR119" s="186">
        <f t="shared" si="5"/>
        <v>8.8499999999999995E-2</v>
      </c>
      <c r="AS119" s="186">
        <f t="shared" si="5"/>
        <v>8.9499999999999996E-2</v>
      </c>
      <c r="AT119" s="186">
        <f t="shared" si="5"/>
        <v>9.0499999999999997E-2</v>
      </c>
      <c r="AU119" s="186">
        <f t="shared" si="5"/>
        <v>9.1499999999999998E-2</v>
      </c>
      <c r="AV119" s="186">
        <f t="shared" si="5"/>
        <v>8.6999999999999994E-2</v>
      </c>
      <c r="AW119" s="186">
        <f t="shared" si="5"/>
        <v>8.6999999999999994E-2</v>
      </c>
      <c r="AX119" s="186">
        <f t="shared" si="5"/>
        <v>8.6999999999999994E-2</v>
      </c>
      <c r="AY119" s="186">
        <f t="shared" si="5"/>
        <v>8.6999999999999994E-2</v>
      </c>
      <c r="AZ119" s="186">
        <f t="shared" si="5"/>
        <v>8.6999999999999994E-2</v>
      </c>
      <c r="BA119" s="186">
        <f t="shared" si="5"/>
        <v>8.6999999999999994E-2</v>
      </c>
      <c r="BB119" s="186">
        <f t="shared" si="5"/>
        <v>8.6999999999999994E-2</v>
      </c>
      <c r="BC119" s="186">
        <f t="shared" si="5"/>
        <v>8.6999999999999994E-2</v>
      </c>
      <c r="BD119" s="186">
        <f t="shared" si="5"/>
        <v>8.6999999999999994E-2</v>
      </c>
      <c r="BE119" s="186">
        <f t="shared" si="5"/>
        <v>8.6999999999999994E-2</v>
      </c>
    </row>
    <row r="120" spans="1:57" ht="15.75" thickBot="1" x14ac:dyDescent="0.3">
      <c r="A120" s="234">
        <v>4</v>
      </c>
      <c r="B120" s="232">
        <v>0</v>
      </c>
      <c r="C120" s="232">
        <v>0</v>
      </c>
      <c r="D120" s="232">
        <v>0</v>
      </c>
      <c r="E120" s="232">
        <v>0</v>
      </c>
      <c r="F120" s="232">
        <v>0</v>
      </c>
      <c r="G120" s="232">
        <v>0</v>
      </c>
      <c r="H120" s="232">
        <v>0</v>
      </c>
      <c r="I120" s="232">
        <v>0</v>
      </c>
      <c r="J120" s="232">
        <v>0</v>
      </c>
      <c r="K120" s="232">
        <v>0</v>
      </c>
      <c r="L120" s="232">
        <v>0</v>
      </c>
      <c r="M120" s="186">
        <f>M9-0.005</f>
        <v>5.1000000000000004E-2</v>
      </c>
      <c r="N120" s="186">
        <f t="shared" ref="N120:AC183" si="6">N9-0.005</f>
        <v>5.1500000000000004E-2</v>
      </c>
      <c r="O120" s="186">
        <f t="shared" si="4"/>
        <v>5.2000000000000005E-2</v>
      </c>
      <c r="P120" s="186">
        <f t="shared" si="4"/>
        <v>5.4500000000000007E-2</v>
      </c>
      <c r="Q120" s="186">
        <f t="shared" si="2"/>
        <v>5.6500000000000002E-2</v>
      </c>
      <c r="R120" s="186">
        <f t="shared" si="2"/>
        <v>5.7500000000000002E-2</v>
      </c>
      <c r="S120" s="186">
        <f t="shared" si="2"/>
        <v>5.8500000000000003E-2</v>
      </c>
      <c r="T120" s="186">
        <f t="shared" si="2"/>
        <v>5.9500000000000004E-2</v>
      </c>
      <c r="U120" s="186">
        <f t="shared" ref="U120:BE120" si="7">U9-0.005</f>
        <v>6.0500000000000005E-2</v>
      </c>
      <c r="V120" s="186">
        <f t="shared" si="7"/>
        <v>6.1500000000000006E-2</v>
      </c>
      <c r="W120" s="186">
        <f t="shared" si="7"/>
        <v>6.25E-2</v>
      </c>
      <c r="X120" s="186">
        <f t="shared" si="7"/>
        <v>6.3500000000000001E-2</v>
      </c>
      <c r="Y120" s="186">
        <f t="shared" si="7"/>
        <v>6.4500000000000002E-2</v>
      </c>
      <c r="Z120" s="186">
        <f t="shared" si="7"/>
        <v>6.5000000000000002E-2</v>
      </c>
      <c r="AA120" s="186">
        <f t="shared" si="7"/>
        <v>6.5500000000000003E-2</v>
      </c>
      <c r="AB120" s="186">
        <f t="shared" si="7"/>
        <v>6.7000000000000004E-2</v>
      </c>
      <c r="AC120" s="186">
        <f t="shared" si="7"/>
        <v>6.8000000000000005E-2</v>
      </c>
      <c r="AD120" s="186">
        <f t="shared" si="7"/>
        <v>6.8499999999999991E-2</v>
      </c>
      <c r="AE120" s="186">
        <f t="shared" si="7"/>
        <v>6.9499999999999992E-2</v>
      </c>
      <c r="AF120" s="186">
        <f t="shared" si="7"/>
        <v>7.0499999999999993E-2</v>
      </c>
      <c r="AG120" s="186">
        <f t="shared" si="7"/>
        <v>7.1499999999999994E-2</v>
      </c>
      <c r="AH120" s="186">
        <f t="shared" si="7"/>
        <v>7.2499999999999995E-2</v>
      </c>
      <c r="AI120" s="186">
        <f t="shared" si="7"/>
        <v>7.3999999999999996E-2</v>
      </c>
      <c r="AJ120" s="186">
        <f t="shared" si="7"/>
        <v>7.5999999999999998E-2</v>
      </c>
      <c r="AK120" s="186">
        <f t="shared" si="7"/>
        <v>7.7499999999999999E-2</v>
      </c>
      <c r="AL120" s="186">
        <f t="shared" si="7"/>
        <v>7.9000000000000001E-2</v>
      </c>
      <c r="AM120" s="186">
        <f t="shared" si="7"/>
        <v>8.0499999999999988E-2</v>
      </c>
      <c r="AN120" s="186">
        <f t="shared" si="7"/>
        <v>8.199999999999999E-2</v>
      </c>
      <c r="AO120" s="186">
        <f t="shared" si="7"/>
        <v>8.3999999999999991E-2</v>
      </c>
      <c r="AP120" s="186">
        <f t="shared" si="7"/>
        <v>8.5499999999999993E-2</v>
      </c>
      <c r="AQ120" s="186">
        <f t="shared" si="7"/>
        <v>8.8499999999999995E-2</v>
      </c>
      <c r="AR120" s="186">
        <f t="shared" si="7"/>
        <v>8.9499999999999996E-2</v>
      </c>
      <c r="AS120" s="186">
        <f t="shared" si="7"/>
        <v>9.0499999999999997E-2</v>
      </c>
      <c r="AT120" s="186">
        <f t="shared" si="7"/>
        <v>9.1499999999999998E-2</v>
      </c>
      <c r="AU120" s="186">
        <f t="shared" si="7"/>
        <v>9.35E-2</v>
      </c>
      <c r="AV120" s="186">
        <f t="shared" si="7"/>
        <v>9.0499999999999997E-2</v>
      </c>
      <c r="AW120" s="186">
        <f t="shared" si="7"/>
        <v>9.0499999999999997E-2</v>
      </c>
      <c r="AX120" s="186">
        <f t="shared" si="7"/>
        <v>9.0499999999999997E-2</v>
      </c>
      <c r="AY120" s="186">
        <f t="shared" si="7"/>
        <v>9.0499999999999997E-2</v>
      </c>
      <c r="AZ120" s="186">
        <f t="shared" si="7"/>
        <v>9.0499999999999997E-2</v>
      </c>
      <c r="BA120" s="186">
        <f t="shared" si="7"/>
        <v>9.0499999999999997E-2</v>
      </c>
      <c r="BB120" s="186">
        <f t="shared" si="7"/>
        <v>9.0499999999999997E-2</v>
      </c>
      <c r="BC120" s="186">
        <f t="shared" si="7"/>
        <v>9.0499999999999997E-2</v>
      </c>
      <c r="BD120" s="186">
        <f t="shared" si="7"/>
        <v>9.0499999999999997E-2</v>
      </c>
      <c r="BE120" s="186">
        <f t="shared" si="7"/>
        <v>9.0499999999999997E-2</v>
      </c>
    </row>
    <row r="121" spans="1:57" ht="15.75" thickBot="1" x14ac:dyDescent="0.3">
      <c r="A121" s="234">
        <v>5</v>
      </c>
      <c r="B121" s="235">
        <v>0</v>
      </c>
      <c r="C121" s="235">
        <v>0</v>
      </c>
      <c r="D121" s="235">
        <v>0</v>
      </c>
      <c r="E121" s="235">
        <v>0</v>
      </c>
      <c r="F121" s="235">
        <v>0</v>
      </c>
      <c r="G121" s="235">
        <v>0</v>
      </c>
      <c r="H121" s="235">
        <v>0</v>
      </c>
      <c r="I121" s="235">
        <v>0</v>
      </c>
      <c r="J121" s="235">
        <v>0</v>
      </c>
      <c r="K121" s="235">
        <v>0</v>
      </c>
      <c r="L121" s="186">
        <f>L10-0.005</f>
        <v>5.1000000000000004E-2</v>
      </c>
      <c r="M121" s="186">
        <f t="shared" ref="M121:AB184" si="8">M10-0.005</f>
        <v>5.1500000000000004E-2</v>
      </c>
      <c r="N121" s="186">
        <f t="shared" si="6"/>
        <v>5.2000000000000005E-2</v>
      </c>
      <c r="O121" s="186">
        <f t="shared" si="4"/>
        <v>5.2500000000000005E-2</v>
      </c>
      <c r="P121" s="186">
        <f t="shared" si="4"/>
        <v>5.5000000000000007E-2</v>
      </c>
      <c r="Q121" s="186">
        <f t="shared" si="2"/>
        <v>5.7000000000000002E-2</v>
      </c>
      <c r="R121" s="186">
        <f t="shared" si="2"/>
        <v>5.8000000000000003E-2</v>
      </c>
      <c r="S121" s="186">
        <f t="shared" si="2"/>
        <v>5.9000000000000004E-2</v>
      </c>
      <c r="T121" s="186">
        <f t="shared" si="2"/>
        <v>6.0000000000000005E-2</v>
      </c>
      <c r="U121" s="186">
        <f t="shared" ref="U121:BE121" si="9">U10-0.005</f>
        <v>6.1000000000000006E-2</v>
      </c>
      <c r="V121" s="186">
        <f t="shared" si="9"/>
        <v>6.2000000000000006E-2</v>
      </c>
      <c r="W121" s="186">
        <f t="shared" si="9"/>
        <v>6.3E-2</v>
      </c>
      <c r="X121" s="186">
        <f t="shared" si="9"/>
        <v>6.4000000000000001E-2</v>
      </c>
      <c r="Y121" s="186">
        <f t="shared" si="9"/>
        <v>6.5000000000000002E-2</v>
      </c>
      <c r="Z121" s="186">
        <f t="shared" si="9"/>
        <v>6.5500000000000003E-2</v>
      </c>
      <c r="AA121" s="186">
        <f t="shared" si="9"/>
        <v>6.6000000000000003E-2</v>
      </c>
      <c r="AB121" s="186">
        <f t="shared" si="9"/>
        <v>6.7500000000000004E-2</v>
      </c>
      <c r="AC121" s="186">
        <f t="shared" si="9"/>
        <v>6.8500000000000005E-2</v>
      </c>
      <c r="AD121" s="186">
        <f t="shared" si="9"/>
        <v>6.9499999999999992E-2</v>
      </c>
      <c r="AE121" s="186">
        <f t="shared" si="9"/>
        <v>7.0999999999999994E-2</v>
      </c>
      <c r="AF121" s="186">
        <f t="shared" si="9"/>
        <v>7.1999999999999995E-2</v>
      </c>
      <c r="AG121" s="186">
        <f t="shared" si="9"/>
        <v>7.2999999999999995E-2</v>
      </c>
      <c r="AH121" s="186">
        <f t="shared" si="9"/>
        <v>7.4499999999999997E-2</v>
      </c>
      <c r="AI121" s="186">
        <f t="shared" si="9"/>
        <v>7.5999999999999998E-2</v>
      </c>
      <c r="AJ121" s="186">
        <f t="shared" si="9"/>
        <v>7.8E-2</v>
      </c>
      <c r="AK121" s="186">
        <f t="shared" si="9"/>
        <v>7.9500000000000001E-2</v>
      </c>
      <c r="AL121" s="186">
        <f t="shared" si="9"/>
        <v>8.1000000000000003E-2</v>
      </c>
      <c r="AM121" s="186">
        <f t="shared" si="9"/>
        <v>8.3000000000000004E-2</v>
      </c>
      <c r="AN121" s="186">
        <f t="shared" si="9"/>
        <v>8.4499999999999992E-2</v>
      </c>
      <c r="AO121" s="186">
        <f t="shared" si="9"/>
        <v>8.6499999999999994E-2</v>
      </c>
      <c r="AP121" s="186">
        <f t="shared" si="9"/>
        <v>8.7999999999999995E-2</v>
      </c>
      <c r="AQ121" s="186">
        <f t="shared" si="9"/>
        <v>8.9499999999999996E-2</v>
      </c>
      <c r="AR121" s="186">
        <f t="shared" si="9"/>
        <v>9.1499999999999998E-2</v>
      </c>
      <c r="AS121" s="186">
        <f t="shared" si="9"/>
        <v>9.35E-2</v>
      </c>
      <c r="AT121" s="186">
        <f t="shared" si="9"/>
        <v>9.5000000000000001E-2</v>
      </c>
      <c r="AU121" s="186">
        <f t="shared" si="9"/>
        <v>9.7000000000000003E-2</v>
      </c>
      <c r="AV121" s="186">
        <f t="shared" si="9"/>
        <v>9.4E-2</v>
      </c>
      <c r="AW121" s="186">
        <f t="shared" si="9"/>
        <v>9.4E-2</v>
      </c>
      <c r="AX121" s="186">
        <f t="shared" si="9"/>
        <v>9.4E-2</v>
      </c>
      <c r="AY121" s="186">
        <f t="shared" si="9"/>
        <v>9.4E-2</v>
      </c>
      <c r="AZ121" s="186">
        <f t="shared" si="9"/>
        <v>9.4E-2</v>
      </c>
      <c r="BA121" s="186">
        <f t="shared" si="9"/>
        <v>9.4E-2</v>
      </c>
      <c r="BB121" s="186">
        <f t="shared" si="9"/>
        <v>9.4E-2</v>
      </c>
      <c r="BC121" s="186">
        <f t="shared" si="9"/>
        <v>9.4E-2</v>
      </c>
      <c r="BD121" s="186">
        <f t="shared" si="9"/>
        <v>9.4E-2</v>
      </c>
      <c r="BE121" s="186">
        <f t="shared" si="9"/>
        <v>9.4E-2</v>
      </c>
    </row>
    <row r="122" spans="1:57" ht="15.75" thickBot="1" x14ac:dyDescent="0.3">
      <c r="A122" s="234">
        <v>6</v>
      </c>
      <c r="B122" s="235">
        <v>0</v>
      </c>
      <c r="C122" s="235">
        <v>0</v>
      </c>
      <c r="D122" s="235">
        <v>0</v>
      </c>
      <c r="E122" s="235">
        <v>0</v>
      </c>
      <c r="F122" s="235">
        <v>0</v>
      </c>
      <c r="G122" s="235">
        <v>0</v>
      </c>
      <c r="H122" s="235">
        <v>0</v>
      </c>
      <c r="I122" s="235">
        <v>0</v>
      </c>
      <c r="J122" s="235">
        <v>0</v>
      </c>
      <c r="K122" s="186">
        <f>K11-0.005</f>
        <v>5.1000000000000004E-2</v>
      </c>
      <c r="L122" s="186">
        <f>L11-0.005</f>
        <v>5.1500000000000004E-2</v>
      </c>
      <c r="M122" s="186">
        <f t="shared" si="8"/>
        <v>5.2000000000000005E-2</v>
      </c>
      <c r="N122" s="186">
        <f t="shared" si="6"/>
        <v>5.2500000000000005E-2</v>
      </c>
      <c r="O122" s="186">
        <f t="shared" si="4"/>
        <v>5.3000000000000005E-2</v>
      </c>
      <c r="P122" s="186">
        <f t="shared" si="4"/>
        <v>5.5500000000000008E-2</v>
      </c>
      <c r="Q122" s="186">
        <f t="shared" si="2"/>
        <v>5.7500000000000002E-2</v>
      </c>
      <c r="R122" s="186">
        <f t="shared" si="2"/>
        <v>5.8500000000000003E-2</v>
      </c>
      <c r="S122" s="186">
        <f t="shared" si="2"/>
        <v>5.9500000000000004E-2</v>
      </c>
      <c r="T122" s="186">
        <f t="shared" si="2"/>
        <v>6.0500000000000005E-2</v>
      </c>
      <c r="U122" s="186">
        <f t="shared" ref="U122:BE122" si="10">U11-0.005</f>
        <v>6.1500000000000006E-2</v>
      </c>
      <c r="V122" s="186">
        <f t="shared" si="10"/>
        <v>6.25E-2</v>
      </c>
      <c r="W122" s="186">
        <f t="shared" si="10"/>
        <v>6.3500000000000001E-2</v>
      </c>
      <c r="X122" s="186">
        <f t="shared" si="10"/>
        <v>6.4500000000000002E-2</v>
      </c>
      <c r="Y122" s="186">
        <f t="shared" si="10"/>
        <v>6.5500000000000003E-2</v>
      </c>
      <c r="Z122" s="186">
        <f t="shared" si="10"/>
        <v>6.6000000000000003E-2</v>
      </c>
      <c r="AA122" s="186">
        <f t="shared" si="10"/>
        <v>6.6500000000000004E-2</v>
      </c>
      <c r="AB122" s="186">
        <f t="shared" si="10"/>
        <v>6.8000000000000005E-2</v>
      </c>
      <c r="AC122" s="186">
        <f t="shared" si="10"/>
        <v>6.8999999999999992E-2</v>
      </c>
      <c r="AD122" s="186">
        <f t="shared" si="10"/>
        <v>7.0499999999999993E-2</v>
      </c>
      <c r="AE122" s="186">
        <f t="shared" si="10"/>
        <v>7.1499999999999994E-2</v>
      </c>
      <c r="AF122" s="186">
        <f t="shared" si="10"/>
        <v>7.2999999999999995E-2</v>
      </c>
      <c r="AG122" s="186">
        <f t="shared" si="10"/>
        <v>7.4499999999999997E-2</v>
      </c>
      <c r="AH122" s="186">
        <f t="shared" si="10"/>
        <v>7.6499999999999999E-2</v>
      </c>
      <c r="AI122" s="186">
        <f t="shared" si="10"/>
        <v>7.7499999999999999E-2</v>
      </c>
      <c r="AJ122" s="186">
        <f t="shared" si="10"/>
        <v>7.9500000000000001E-2</v>
      </c>
      <c r="AK122" s="186">
        <f t="shared" si="10"/>
        <v>8.1000000000000003E-2</v>
      </c>
      <c r="AL122" s="186">
        <f t="shared" si="10"/>
        <v>8.2500000000000004E-2</v>
      </c>
      <c r="AM122" s="186">
        <f t="shared" si="10"/>
        <v>8.4500000000000006E-2</v>
      </c>
      <c r="AN122" s="186">
        <f t="shared" si="10"/>
        <v>8.6999999999999994E-2</v>
      </c>
      <c r="AO122" s="186">
        <f t="shared" si="10"/>
        <v>8.8499999999999995E-2</v>
      </c>
      <c r="AP122" s="186">
        <f t="shared" si="10"/>
        <v>9.0499999999999997E-2</v>
      </c>
      <c r="AQ122" s="186">
        <f t="shared" si="10"/>
        <v>9.1999999999999998E-2</v>
      </c>
      <c r="AR122" s="186">
        <f t="shared" si="10"/>
        <v>9.4E-2</v>
      </c>
      <c r="AS122" s="186">
        <f t="shared" si="10"/>
        <v>9.6000000000000002E-2</v>
      </c>
      <c r="AT122" s="186">
        <f t="shared" si="10"/>
        <v>9.8500000000000004E-2</v>
      </c>
      <c r="AU122" s="186">
        <f t="shared" si="10"/>
        <v>0.10050000000000001</v>
      </c>
      <c r="AV122" s="186">
        <f t="shared" si="10"/>
        <v>9.7500000000000003E-2</v>
      </c>
      <c r="AW122" s="186">
        <f t="shared" si="10"/>
        <v>9.7500000000000003E-2</v>
      </c>
      <c r="AX122" s="186">
        <f t="shared" si="10"/>
        <v>9.7500000000000003E-2</v>
      </c>
      <c r="AY122" s="186">
        <f t="shared" si="10"/>
        <v>9.7500000000000003E-2</v>
      </c>
      <c r="AZ122" s="186">
        <f t="shared" si="10"/>
        <v>9.7500000000000003E-2</v>
      </c>
      <c r="BA122" s="186">
        <f t="shared" si="10"/>
        <v>9.7500000000000003E-2</v>
      </c>
      <c r="BB122" s="186">
        <f t="shared" si="10"/>
        <v>9.7500000000000003E-2</v>
      </c>
      <c r="BC122" s="186">
        <f t="shared" si="10"/>
        <v>9.7500000000000003E-2</v>
      </c>
      <c r="BD122" s="186">
        <f t="shared" si="10"/>
        <v>9.7500000000000003E-2</v>
      </c>
      <c r="BE122" s="186">
        <f t="shared" si="10"/>
        <v>9.7500000000000003E-2</v>
      </c>
    </row>
    <row r="123" spans="1:57" ht="15.75" thickBot="1" x14ac:dyDescent="0.3">
      <c r="A123" s="234">
        <v>7</v>
      </c>
      <c r="B123" s="235">
        <v>0</v>
      </c>
      <c r="C123" s="235">
        <v>0</v>
      </c>
      <c r="D123" s="235">
        <v>0</v>
      </c>
      <c r="E123" s="235">
        <v>0</v>
      </c>
      <c r="F123" s="235">
        <v>0</v>
      </c>
      <c r="G123" s="235">
        <v>0</v>
      </c>
      <c r="H123" s="235">
        <v>0</v>
      </c>
      <c r="I123" s="235">
        <v>0</v>
      </c>
      <c r="J123" s="186">
        <f>J12-0.005</f>
        <v>5.0999999999999997E-2</v>
      </c>
      <c r="K123" s="186">
        <f t="shared" ref="K123:L123" si="11">K12-0.005</f>
        <v>5.1500000000000004E-2</v>
      </c>
      <c r="L123" s="186">
        <f t="shared" si="11"/>
        <v>5.2000000000000005E-2</v>
      </c>
      <c r="M123" s="186">
        <f t="shared" si="8"/>
        <v>5.2500000000000005E-2</v>
      </c>
      <c r="N123" s="186">
        <f t="shared" si="6"/>
        <v>5.3000000000000005E-2</v>
      </c>
      <c r="O123" s="186">
        <f t="shared" si="4"/>
        <v>5.3500000000000006E-2</v>
      </c>
      <c r="P123" s="186">
        <f t="shared" si="4"/>
        <v>5.6000000000000008E-2</v>
      </c>
      <c r="Q123" s="186">
        <f t="shared" si="2"/>
        <v>5.8000000000000003E-2</v>
      </c>
      <c r="R123" s="186">
        <f t="shared" si="2"/>
        <v>5.9000000000000004E-2</v>
      </c>
      <c r="S123" s="186">
        <f t="shared" si="2"/>
        <v>6.0000000000000005E-2</v>
      </c>
      <c r="T123" s="186">
        <f t="shared" si="2"/>
        <v>6.1000000000000006E-2</v>
      </c>
      <c r="U123" s="186">
        <f t="shared" ref="U123:BE123" si="12">U12-0.005</f>
        <v>6.2000000000000006E-2</v>
      </c>
      <c r="V123" s="186">
        <f t="shared" si="12"/>
        <v>6.3E-2</v>
      </c>
      <c r="W123" s="186">
        <f t="shared" si="12"/>
        <v>6.4000000000000001E-2</v>
      </c>
      <c r="X123" s="186">
        <f t="shared" si="12"/>
        <v>6.5000000000000002E-2</v>
      </c>
      <c r="Y123" s="186">
        <f t="shared" si="12"/>
        <v>6.6000000000000003E-2</v>
      </c>
      <c r="Z123" s="186">
        <f t="shared" si="12"/>
        <v>6.649999999999999E-2</v>
      </c>
      <c r="AA123" s="186">
        <f t="shared" si="12"/>
        <v>6.7499999999999991E-2</v>
      </c>
      <c r="AB123" s="186">
        <f t="shared" si="12"/>
        <v>6.8999999999999992E-2</v>
      </c>
      <c r="AC123" s="186">
        <f t="shared" si="12"/>
        <v>6.9999999999999993E-2</v>
      </c>
      <c r="AD123" s="186">
        <f t="shared" si="12"/>
        <v>7.1499999999999994E-2</v>
      </c>
      <c r="AE123" s="186">
        <f t="shared" si="12"/>
        <v>7.2499999999999995E-2</v>
      </c>
      <c r="AF123" s="186">
        <f t="shared" si="12"/>
        <v>7.3499999999999996E-2</v>
      </c>
      <c r="AG123" s="186">
        <f t="shared" si="12"/>
        <v>7.5499999999999998E-2</v>
      </c>
      <c r="AH123" s="186">
        <f t="shared" si="12"/>
        <v>7.6999999999999999E-2</v>
      </c>
      <c r="AI123" s="186">
        <f t="shared" si="12"/>
        <v>7.9500000000000001E-2</v>
      </c>
      <c r="AJ123" s="186">
        <f t="shared" si="12"/>
        <v>8.1499999999999989E-2</v>
      </c>
      <c r="AK123" s="186">
        <f t="shared" si="12"/>
        <v>8.3000000000000004E-2</v>
      </c>
      <c r="AL123" s="186">
        <f t="shared" si="12"/>
        <v>8.5000000000000006E-2</v>
      </c>
      <c r="AM123" s="186">
        <f t="shared" si="12"/>
        <v>8.6999999999999994E-2</v>
      </c>
      <c r="AN123" s="186">
        <f t="shared" si="12"/>
        <v>8.9499999999999996E-2</v>
      </c>
      <c r="AO123" s="186">
        <f t="shared" si="12"/>
        <v>9.1499999999999998E-2</v>
      </c>
      <c r="AP123" s="186">
        <f t="shared" si="12"/>
        <v>9.35E-2</v>
      </c>
      <c r="AQ123" s="186">
        <f t="shared" si="12"/>
        <v>9.5000000000000001E-2</v>
      </c>
      <c r="AR123" s="186">
        <f t="shared" si="12"/>
        <v>9.7000000000000003E-2</v>
      </c>
      <c r="AS123" s="186">
        <f t="shared" si="12"/>
        <v>9.9000000000000005E-2</v>
      </c>
      <c r="AT123" s="186">
        <f t="shared" si="12"/>
        <v>0.10200000000000001</v>
      </c>
      <c r="AU123" s="186">
        <f t="shared" si="12"/>
        <v>0.10400000000000001</v>
      </c>
      <c r="AV123" s="186">
        <f t="shared" si="12"/>
        <v>0.10100000000000001</v>
      </c>
      <c r="AW123" s="186">
        <f t="shared" si="12"/>
        <v>0.10100000000000001</v>
      </c>
      <c r="AX123" s="186">
        <f t="shared" si="12"/>
        <v>0.10100000000000001</v>
      </c>
      <c r="AY123" s="186">
        <f t="shared" si="12"/>
        <v>0.10100000000000001</v>
      </c>
      <c r="AZ123" s="186">
        <f t="shared" si="12"/>
        <v>0.10100000000000001</v>
      </c>
      <c r="BA123" s="186">
        <f t="shared" si="12"/>
        <v>0.10100000000000001</v>
      </c>
      <c r="BB123" s="186">
        <f t="shared" si="12"/>
        <v>0.10100000000000001</v>
      </c>
      <c r="BC123" s="186">
        <f t="shared" si="12"/>
        <v>0.10100000000000001</v>
      </c>
      <c r="BD123" s="186">
        <f t="shared" si="12"/>
        <v>0.10100000000000001</v>
      </c>
      <c r="BE123" s="186">
        <f t="shared" si="12"/>
        <v>0.10100000000000001</v>
      </c>
    </row>
    <row r="124" spans="1:57" ht="15.75" thickBot="1" x14ac:dyDescent="0.3">
      <c r="A124" s="234">
        <v>8</v>
      </c>
      <c r="B124" s="235">
        <v>0</v>
      </c>
      <c r="C124" s="235">
        <v>0</v>
      </c>
      <c r="D124" s="235">
        <v>0</v>
      </c>
      <c r="E124" s="235">
        <v>0</v>
      </c>
      <c r="F124" s="235">
        <v>0</v>
      </c>
      <c r="G124" s="235">
        <v>0</v>
      </c>
      <c r="H124" s="235">
        <v>0</v>
      </c>
      <c r="I124" s="186">
        <f>I13-0.005</f>
        <v>5.0499999999999996E-2</v>
      </c>
      <c r="J124" s="186">
        <f t="shared" ref="J124:K187" si="13">J13-0.005</f>
        <v>5.1499999999999997E-2</v>
      </c>
      <c r="K124" s="186">
        <f t="shared" si="13"/>
        <v>5.2000000000000005E-2</v>
      </c>
      <c r="L124" s="186">
        <f t="shared" ref="L124:AA187" si="14">L13-0.005</f>
        <v>5.2500000000000005E-2</v>
      </c>
      <c r="M124" s="186">
        <f t="shared" si="8"/>
        <v>5.3000000000000005E-2</v>
      </c>
      <c r="N124" s="186">
        <f t="shared" si="6"/>
        <v>5.3500000000000006E-2</v>
      </c>
      <c r="O124" s="186">
        <f t="shared" si="4"/>
        <v>5.5500000000000001E-2</v>
      </c>
      <c r="P124" s="186">
        <f t="shared" si="4"/>
        <v>5.7000000000000002E-2</v>
      </c>
      <c r="Q124" s="186">
        <f t="shared" si="2"/>
        <v>5.8500000000000003E-2</v>
      </c>
      <c r="R124" s="186">
        <f t="shared" si="2"/>
        <v>5.9500000000000004E-2</v>
      </c>
      <c r="S124" s="186">
        <f t="shared" si="2"/>
        <v>6.0500000000000005E-2</v>
      </c>
      <c r="T124" s="186">
        <f t="shared" si="2"/>
        <v>6.1500000000000006E-2</v>
      </c>
      <c r="U124" s="186">
        <f t="shared" ref="U124:BE124" si="15">U13-0.005</f>
        <v>6.3500000000000001E-2</v>
      </c>
      <c r="V124" s="186">
        <f t="shared" si="15"/>
        <v>6.4500000000000002E-2</v>
      </c>
      <c r="W124" s="186">
        <f t="shared" si="15"/>
        <v>6.5000000000000002E-2</v>
      </c>
      <c r="X124" s="186">
        <f t="shared" si="15"/>
        <v>6.5500000000000003E-2</v>
      </c>
      <c r="Y124" s="186">
        <f t="shared" si="15"/>
        <v>6.6500000000000004E-2</v>
      </c>
      <c r="Z124" s="186">
        <f t="shared" si="15"/>
        <v>6.699999999999999E-2</v>
      </c>
      <c r="AA124" s="186">
        <f t="shared" si="15"/>
        <v>6.7999999999999991E-2</v>
      </c>
      <c r="AB124" s="186">
        <f t="shared" si="15"/>
        <v>6.9499999999999992E-2</v>
      </c>
      <c r="AC124" s="186">
        <f t="shared" si="15"/>
        <v>7.0499999999999993E-2</v>
      </c>
      <c r="AD124" s="186">
        <f t="shared" si="15"/>
        <v>7.1999999999999995E-2</v>
      </c>
      <c r="AE124" s="186">
        <f t="shared" si="15"/>
        <v>7.2999999999999995E-2</v>
      </c>
      <c r="AF124" s="186">
        <f t="shared" si="15"/>
        <v>7.3999999999999996E-2</v>
      </c>
      <c r="AG124" s="186">
        <f t="shared" si="15"/>
        <v>7.5999999999999998E-2</v>
      </c>
      <c r="AH124" s="186">
        <f t="shared" si="15"/>
        <v>7.7499999999999999E-2</v>
      </c>
      <c r="AI124" s="186">
        <f t="shared" si="15"/>
        <v>0.08</v>
      </c>
      <c r="AJ124" s="186">
        <f t="shared" si="15"/>
        <v>8.199999999999999E-2</v>
      </c>
      <c r="AK124" s="186">
        <f t="shared" si="15"/>
        <v>8.4499999999999992E-2</v>
      </c>
      <c r="AL124" s="186">
        <f t="shared" si="15"/>
        <v>8.6499999999999994E-2</v>
      </c>
      <c r="AM124" s="186">
        <f t="shared" si="15"/>
        <v>8.8999999999999996E-2</v>
      </c>
      <c r="AN124" s="186">
        <f t="shared" si="15"/>
        <v>9.0999999999999998E-2</v>
      </c>
      <c r="AO124" s="186">
        <f t="shared" si="15"/>
        <v>9.2999999999999999E-2</v>
      </c>
      <c r="AP124" s="186">
        <f t="shared" si="15"/>
        <v>9.4500000000000001E-2</v>
      </c>
      <c r="AQ124" s="186">
        <f t="shared" si="15"/>
        <v>9.6500000000000002E-2</v>
      </c>
      <c r="AR124" s="186">
        <f t="shared" si="15"/>
        <v>9.849999999999999E-2</v>
      </c>
      <c r="AS124" s="186">
        <f t="shared" si="15"/>
        <v>0.10149999999999999</v>
      </c>
      <c r="AT124" s="186">
        <f t="shared" si="15"/>
        <v>0.1045</v>
      </c>
      <c r="AU124" s="186">
        <f t="shared" si="15"/>
        <v>0.1075</v>
      </c>
      <c r="AV124" s="186">
        <f t="shared" si="15"/>
        <v>0.10450000000000001</v>
      </c>
      <c r="AW124" s="186">
        <f t="shared" si="15"/>
        <v>0.10450000000000001</v>
      </c>
      <c r="AX124" s="186">
        <f t="shared" si="15"/>
        <v>0.10450000000000001</v>
      </c>
      <c r="AY124" s="186">
        <f t="shared" si="15"/>
        <v>0.10450000000000001</v>
      </c>
      <c r="AZ124" s="186">
        <f t="shared" si="15"/>
        <v>0.10450000000000001</v>
      </c>
      <c r="BA124" s="186">
        <f t="shared" si="15"/>
        <v>0.10450000000000001</v>
      </c>
      <c r="BB124" s="186">
        <f t="shared" si="15"/>
        <v>0.10450000000000001</v>
      </c>
      <c r="BC124" s="186">
        <f t="shared" si="15"/>
        <v>0.10450000000000001</v>
      </c>
      <c r="BD124" s="186">
        <f t="shared" si="15"/>
        <v>0.10450000000000001</v>
      </c>
      <c r="BE124" s="186">
        <f t="shared" si="15"/>
        <v>0.10450000000000001</v>
      </c>
    </row>
    <row r="125" spans="1:57" ht="15.75" thickBot="1" x14ac:dyDescent="0.3">
      <c r="A125" s="234">
        <v>9</v>
      </c>
      <c r="B125" s="235">
        <v>0</v>
      </c>
      <c r="C125" s="235">
        <v>0</v>
      </c>
      <c r="D125" s="235">
        <v>0</v>
      </c>
      <c r="E125" s="235">
        <v>0</v>
      </c>
      <c r="F125" s="235">
        <v>0</v>
      </c>
      <c r="G125" s="235">
        <v>0</v>
      </c>
      <c r="H125" s="186">
        <f>H14-0.005</f>
        <v>5.0999999999999997E-2</v>
      </c>
      <c r="I125" s="186">
        <f>I14-0.005</f>
        <v>5.1999999999999998E-2</v>
      </c>
      <c r="J125" s="186">
        <f t="shared" si="13"/>
        <v>5.2999999999999999E-2</v>
      </c>
      <c r="K125" s="186">
        <f t="shared" si="13"/>
        <v>5.3500000000000006E-2</v>
      </c>
      <c r="L125" s="186">
        <f t="shared" si="14"/>
        <v>5.4000000000000006E-2</v>
      </c>
      <c r="M125" s="186">
        <f t="shared" si="8"/>
        <v>5.4500000000000007E-2</v>
      </c>
      <c r="N125" s="186">
        <f t="shared" si="6"/>
        <v>5.7000000000000002E-2</v>
      </c>
      <c r="O125" s="186">
        <f t="shared" si="4"/>
        <v>5.8000000000000003E-2</v>
      </c>
      <c r="P125" s="186">
        <f t="shared" si="4"/>
        <v>5.9000000000000004E-2</v>
      </c>
      <c r="Q125" s="186">
        <f t="shared" si="2"/>
        <v>6.0000000000000005E-2</v>
      </c>
      <c r="R125" s="186">
        <f t="shared" si="2"/>
        <v>6.1000000000000006E-2</v>
      </c>
      <c r="S125" s="186">
        <f t="shared" si="2"/>
        <v>6.25E-2</v>
      </c>
      <c r="T125" s="186">
        <f t="shared" si="2"/>
        <v>6.4000000000000001E-2</v>
      </c>
      <c r="U125" s="186">
        <f t="shared" ref="U125:BE125" si="16">U14-0.005</f>
        <v>6.5500000000000003E-2</v>
      </c>
      <c r="V125" s="186">
        <f t="shared" si="16"/>
        <v>6.6000000000000003E-2</v>
      </c>
      <c r="W125" s="186">
        <f t="shared" si="16"/>
        <v>6.6500000000000004E-2</v>
      </c>
      <c r="X125" s="186">
        <f t="shared" si="16"/>
        <v>6.7000000000000004E-2</v>
      </c>
      <c r="Y125" s="186">
        <f t="shared" si="16"/>
        <v>6.8000000000000005E-2</v>
      </c>
      <c r="Z125" s="186">
        <f t="shared" si="16"/>
        <v>6.8499999999999991E-2</v>
      </c>
      <c r="AA125" s="186">
        <f t="shared" si="16"/>
        <v>6.9499999999999992E-2</v>
      </c>
      <c r="AB125" s="186">
        <f t="shared" si="16"/>
        <v>7.0999999999999994E-2</v>
      </c>
      <c r="AC125" s="186">
        <f t="shared" si="16"/>
        <v>7.1999999999999995E-2</v>
      </c>
      <c r="AD125" s="186">
        <f t="shared" si="16"/>
        <v>7.3499999999999996E-2</v>
      </c>
      <c r="AE125" s="186">
        <f t="shared" si="16"/>
        <v>7.4499999999999997E-2</v>
      </c>
      <c r="AF125" s="186">
        <f t="shared" si="16"/>
        <v>7.5499999999999998E-2</v>
      </c>
      <c r="AG125" s="186">
        <f t="shared" si="16"/>
        <v>7.7499999999999999E-2</v>
      </c>
      <c r="AH125" s="186">
        <f t="shared" si="16"/>
        <v>7.9000000000000001E-2</v>
      </c>
      <c r="AI125" s="186">
        <f t="shared" si="16"/>
        <v>8.1500000000000003E-2</v>
      </c>
      <c r="AJ125" s="186">
        <f t="shared" si="16"/>
        <v>8.3499999999999991E-2</v>
      </c>
      <c r="AK125" s="186">
        <f t="shared" si="16"/>
        <v>8.5999999999999993E-2</v>
      </c>
      <c r="AL125" s="186">
        <f t="shared" si="16"/>
        <v>8.7999999999999995E-2</v>
      </c>
      <c r="AM125" s="186">
        <f t="shared" si="16"/>
        <v>9.0499999999999997E-2</v>
      </c>
      <c r="AN125" s="186">
        <f t="shared" si="16"/>
        <v>9.2499999999999999E-2</v>
      </c>
      <c r="AO125" s="186">
        <f t="shared" si="16"/>
        <v>9.4500000000000001E-2</v>
      </c>
      <c r="AP125" s="186">
        <f t="shared" si="16"/>
        <v>9.6000000000000002E-2</v>
      </c>
      <c r="AQ125" s="186">
        <f t="shared" si="16"/>
        <v>9.8000000000000004E-2</v>
      </c>
      <c r="AR125" s="186">
        <f t="shared" si="16"/>
        <v>9.9999999999999992E-2</v>
      </c>
      <c r="AS125" s="186">
        <f t="shared" si="16"/>
        <v>0.10299999999999999</v>
      </c>
      <c r="AT125" s="186">
        <f t="shared" si="16"/>
        <v>0.106</v>
      </c>
      <c r="AU125" s="186">
        <f t="shared" si="16"/>
        <v>0.11</v>
      </c>
      <c r="AV125" s="186">
        <f t="shared" si="16"/>
        <v>0.108</v>
      </c>
      <c r="AW125" s="186">
        <f t="shared" si="16"/>
        <v>0.108</v>
      </c>
      <c r="AX125" s="186">
        <f t="shared" si="16"/>
        <v>0.108</v>
      </c>
      <c r="AY125" s="186">
        <f t="shared" si="16"/>
        <v>0.108</v>
      </c>
      <c r="AZ125" s="186">
        <f t="shared" si="16"/>
        <v>0.108</v>
      </c>
      <c r="BA125" s="186">
        <f t="shared" si="16"/>
        <v>0.108</v>
      </c>
      <c r="BB125" s="186">
        <f t="shared" si="16"/>
        <v>0.108</v>
      </c>
      <c r="BC125" s="186">
        <f t="shared" si="16"/>
        <v>0.108</v>
      </c>
      <c r="BD125" s="186">
        <f t="shared" si="16"/>
        <v>0.108</v>
      </c>
      <c r="BE125" s="186">
        <f t="shared" si="16"/>
        <v>0.108</v>
      </c>
    </row>
    <row r="126" spans="1:57" ht="15.75" thickBot="1" x14ac:dyDescent="0.3">
      <c r="A126" s="234">
        <v>10</v>
      </c>
      <c r="B126" s="235">
        <v>0</v>
      </c>
      <c r="C126" s="235">
        <v>0</v>
      </c>
      <c r="D126" s="235">
        <v>0</v>
      </c>
      <c r="E126" s="235">
        <v>0</v>
      </c>
      <c r="F126" s="235">
        <v>0</v>
      </c>
      <c r="G126" s="186">
        <f>G15-0.005</f>
        <v>5.0499999999999996E-2</v>
      </c>
      <c r="H126" s="186">
        <f t="shared" ref="H126:I126" si="17">H15-0.005</f>
        <v>5.1499999999999997E-2</v>
      </c>
      <c r="I126" s="186">
        <f t="shared" si="17"/>
        <v>5.2499999999999998E-2</v>
      </c>
      <c r="J126" s="186">
        <f t="shared" si="13"/>
        <v>5.3499999999999999E-2</v>
      </c>
      <c r="K126" s="186">
        <f t="shared" si="13"/>
        <v>5.4000000000000006E-2</v>
      </c>
      <c r="L126" s="186">
        <f t="shared" si="14"/>
        <v>5.4500000000000007E-2</v>
      </c>
      <c r="M126" s="186">
        <f t="shared" si="8"/>
        <v>5.6500000000000002E-2</v>
      </c>
      <c r="N126" s="186">
        <f t="shared" si="6"/>
        <v>5.7500000000000002E-2</v>
      </c>
      <c r="O126" s="186">
        <f t="shared" si="4"/>
        <v>5.8500000000000003E-2</v>
      </c>
      <c r="P126" s="186">
        <f t="shared" si="4"/>
        <v>5.9500000000000004E-2</v>
      </c>
      <c r="Q126" s="186">
        <f t="shared" si="2"/>
        <v>6.0500000000000005E-2</v>
      </c>
      <c r="R126" s="186">
        <f t="shared" si="2"/>
        <v>6.25E-2</v>
      </c>
      <c r="S126" s="186">
        <f t="shared" si="2"/>
        <v>6.4000000000000001E-2</v>
      </c>
      <c r="T126" s="186">
        <f t="shared" si="2"/>
        <v>6.5500000000000003E-2</v>
      </c>
      <c r="U126" s="186">
        <f t="shared" ref="U126:BE126" si="18">U15-0.005</f>
        <v>6.6000000000000003E-2</v>
      </c>
      <c r="V126" s="186">
        <f t="shared" si="18"/>
        <v>6.6500000000000004E-2</v>
      </c>
      <c r="W126" s="186">
        <f t="shared" si="18"/>
        <v>6.7999999999999991E-2</v>
      </c>
      <c r="X126" s="186">
        <f t="shared" si="18"/>
        <v>6.8499999999999991E-2</v>
      </c>
      <c r="Y126" s="186">
        <f t="shared" si="18"/>
        <v>6.9999999999999993E-2</v>
      </c>
      <c r="Z126" s="186">
        <f t="shared" si="18"/>
        <v>7.0999999999999994E-2</v>
      </c>
      <c r="AA126" s="186">
        <f t="shared" si="18"/>
        <v>7.2999999999999995E-2</v>
      </c>
      <c r="AB126" s="186">
        <f t="shared" si="18"/>
        <v>7.3499999999999996E-2</v>
      </c>
      <c r="AC126" s="186">
        <f t="shared" si="18"/>
        <v>7.4999999999999997E-2</v>
      </c>
      <c r="AD126" s="186">
        <f t="shared" si="18"/>
        <v>7.5999999999999998E-2</v>
      </c>
      <c r="AE126" s="186">
        <f t="shared" si="18"/>
        <v>7.7499999999999999E-2</v>
      </c>
      <c r="AF126" s="186">
        <f t="shared" si="18"/>
        <v>7.9000000000000001E-2</v>
      </c>
      <c r="AG126" s="186">
        <f t="shared" si="18"/>
        <v>8.1000000000000003E-2</v>
      </c>
      <c r="AH126" s="186">
        <f t="shared" si="18"/>
        <v>8.299999999999999E-2</v>
      </c>
      <c r="AI126" s="186">
        <f t="shared" si="18"/>
        <v>8.4000000000000005E-2</v>
      </c>
      <c r="AJ126" s="186">
        <f t="shared" si="18"/>
        <v>8.6500000000000007E-2</v>
      </c>
      <c r="AK126" s="186">
        <f t="shared" si="18"/>
        <v>8.900000000000001E-2</v>
      </c>
      <c r="AL126" s="186">
        <f t="shared" si="18"/>
        <v>9.1500000000000012E-2</v>
      </c>
      <c r="AM126" s="186">
        <f t="shared" si="18"/>
        <v>9.4500000000000001E-2</v>
      </c>
      <c r="AN126" s="186">
        <f t="shared" si="18"/>
        <v>9.6500000000000002E-2</v>
      </c>
      <c r="AO126" s="186">
        <f t="shared" si="18"/>
        <v>9.8500000000000004E-2</v>
      </c>
      <c r="AP126" s="186">
        <f t="shared" si="18"/>
        <v>0.1</v>
      </c>
      <c r="AQ126" s="186">
        <f t="shared" si="18"/>
        <v>0.10200000000000001</v>
      </c>
      <c r="AR126" s="186">
        <f t="shared" si="18"/>
        <v>0.104</v>
      </c>
      <c r="AS126" s="186">
        <f t="shared" si="18"/>
        <v>0.107</v>
      </c>
      <c r="AT126" s="186">
        <f t="shared" si="18"/>
        <v>0.11</v>
      </c>
      <c r="AU126" s="186">
        <f t="shared" si="18"/>
        <v>0.11399999999999999</v>
      </c>
      <c r="AV126" s="186">
        <f t="shared" si="18"/>
        <v>0.11199999999999999</v>
      </c>
      <c r="AW126" s="186">
        <f t="shared" si="18"/>
        <v>0.11199999999999999</v>
      </c>
      <c r="AX126" s="186">
        <f t="shared" si="18"/>
        <v>0.11199999999999999</v>
      </c>
      <c r="AY126" s="186">
        <f t="shared" si="18"/>
        <v>0.11199999999999999</v>
      </c>
      <c r="AZ126" s="186">
        <f t="shared" si="18"/>
        <v>0.11199999999999999</v>
      </c>
      <c r="BA126" s="186">
        <f t="shared" si="18"/>
        <v>0.11199999999999999</v>
      </c>
      <c r="BB126" s="186">
        <f t="shared" si="18"/>
        <v>0.11199999999999999</v>
      </c>
      <c r="BC126" s="186">
        <f t="shared" si="18"/>
        <v>0.11199999999999999</v>
      </c>
      <c r="BD126" s="186">
        <f t="shared" si="18"/>
        <v>0.11199999999999999</v>
      </c>
      <c r="BE126" s="186">
        <f t="shared" si="18"/>
        <v>0.11199999999999999</v>
      </c>
    </row>
    <row r="127" spans="1:57" ht="15.75" thickBot="1" x14ac:dyDescent="0.3">
      <c r="A127" s="234">
        <v>11</v>
      </c>
      <c r="B127" s="235">
        <v>0</v>
      </c>
      <c r="C127" s="235">
        <v>0</v>
      </c>
      <c r="D127" s="235">
        <v>0</v>
      </c>
      <c r="E127" s="235">
        <v>0</v>
      </c>
      <c r="F127" s="186">
        <f>F16-0.005</f>
        <v>4.9999999999999996E-2</v>
      </c>
      <c r="G127" s="186">
        <f t="shared" ref="G127:I190" si="19">G16-0.005</f>
        <v>5.0999999999999997E-2</v>
      </c>
      <c r="H127" s="186">
        <f t="shared" si="19"/>
        <v>5.1999999999999998E-2</v>
      </c>
      <c r="I127" s="186">
        <f t="shared" si="19"/>
        <v>5.2999999999999999E-2</v>
      </c>
      <c r="J127" s="186">
        <f t="shared" si="13"/>
        <v>5.3999999999999999E-2</v>
      </c>
      <c r="K127" s="186">
        <f t="shared" si="13"/>
        <v>5.4500000000000007E-2</v>
      </c>
      <c r="L127" s="186">
        <f t="shared" si="14"/>
        <v>5.6000000000000001E-2</v>
      </c>
      <c r="M127" s="186">
        <f t="shared" si="8"/>
        <v>5.7000000000000002E-2</v>
      </c>
      <c r="N127" s="186">
        <f t="shared" si="6"/>
        <v>5.8000000000000003E-2</v>
      </c>
      <c r="O127" s="186">
        <f t="shared" si="4"/>
        <v>5.9000000000000004E-2</v>
      </c>
      <c r="P127" s="186">
        <f t="shared" si="4"/>
        <v>6.0000000000000005E-2</v>
      </c>
      <c r="Q127" s="186">
        <f t="shared" si="2"/>
        <v>6.25E-2</v>
      </c>
      <c r="R127" s="186">
        <f t="shared" si="2"/>
        <v>6.4000000000000001E-2</v>
      </c>
      <c r="S127" s="186">
        <f t="shared" si="2"/>
        <v>6.5500000000000003E-2</v>
      </c>
      <c r="T127" s="186">
        <f t="shared" si="2"/>
        <v>6.6000000000000003E-2</v>
      </c>
      <c r="U127" s="186">
        <f t="shared" ref="U127:BE127" si="20">U16-0.005</f>
        <v>6.6500000000000004E-2</v>
      </c>
      <c r="V127" s="186">
        <f t="shared" si="20"/>
        <v>6.7000000000000004E-2</v>
      </c>
      <c r="W127" s="186">
        <f t="shared" si="20"/>
        <v>6.8999999999999992E-2</v>
      </c>
      <c r="X127" s="186">
        <f t="shared" si="20"/>
        <v>6.9499999999999992E-2</v>
      </c>
      <c r="Y127" s="186">
        <f t="shared" si="20"/>
        <v>7.0499999999999993E-2</v>
      </c>
      <c r="Z127" s="186">
        <f t="shared" si="20"/>
        <v>7.1999999999999995E-2</v>
      </c>
      <c r="AA127" s="186">
        <f t="shared" si="20"/>
        <v>7.3999999999999996E-2</v>
      </c>
      <c r="AB127" s="186">
        <f t="shared" si="20"/>
        <v>7.4999999999999997E-2</v>
      </c>
      <c r="AC127" s="186">
        <f t="shared" si="20"/>
        <v>7.5499999999999998E-2</v>
      </c>
      <c r="AD127" s="186">
        <f t="shared" si="20"/>
        <v>7.7499999999999999E-2</v>
      </c>
      <c r="AE127" s="186">
        <f t="shared" si="20"/>
        <v>7.85E-2</v>
      </c>
      <c r="AF127" s="186">
        <f t="shared" si="20"/>
        <v>0.08</v>
      </c>
      <c r="AG127" s="186">
        <f t="shared" si="20"/>
        <v>8.1500000000000003E-2</v>
      </c>
      <c r="AH127" s="186">
        <f t="shared" si="20"/>
        <v>8.3999999999999991E-2</v>
      </c>
      <c r="AI127" s="186">
        <f t="shared" si="20"/>
        <v>8.6499999999999994E-2</v>
      </c>
      <c r="AJ127" s="186">
        <f t="shared" si="20"/>
        <v>8.8999999999999996E-2</v>
      </c>
      <c r="AK127" s="186">
        <f t="shared" si="20"/>
        <v>9.1999999999999998E-2</v>
      </c>
      <c r="AL127" s="186">
        <f t="shared" si="20"/>
        <v>9.5000000000000001E-2</v>
      </c>
      <c r="AM127" s="186">
        <f t="shared" si="20"/>
        <v>9.8500000000000004E-2</v>
      </c>
      <c r="AN127" s="186">
        <f t="shared" si="20"/>
        <v>0.10050000000000001</v>
      </c>
      <c r="AO127" s="186">
        <f t="shared" si="20"/>
        <v>0.10250000000000001</v>
      </c>
      <c r="AP127" s="186">
        <f t="shared" si="20"/>
        <v>0.10400000000000001</v>
      </c>
      <c r="AQ127" s="186">
        <f t="shared" si="20"/>
        <v>0.10600000000000001</v>
      </c>
      <c r="AR127" s="186">
        <f t="shared" si="20"/>
        <v>0.108</v>
      </c>
      <c r="AS127" s="186">
        <f t="shared" si="20"/>
        <v>0.111</v>
      </c>
      <c r="AT127" s="186">
        <f t="shared" si="20"/>
        <v>0.11299999999999999</v>
      </c>
      <c r="AU127" s="186">
        <f t="shared" si="20"/>
        <v>0.11599999999999999</v>
      </c>
      <c r="AV127" s="186">
        <f t="shared" si="20"/>
        <v>0.11399999999999999</v>
      </c>
      <c r="AW127" s="186">
        <f t="shared" si="20"/>
        <v>0.11399999999999999</v>
      </c>
      <c r="AX127" s="186">
        <f t="shared" si="20"/>
        <v>0.11399999999999999</v>
      </c>
      <c r="AY127" s="186">
        <f t="shared" si="20"/>
        <v>0.11399999999999999</v>
      </c>
      <c r="AZ127" s="186">
        <f t="shared" si="20"/>
        <v>0.11399999999999999</v>
      </c>
      <c r="BA127" s="186">
        <f t="shared" si="20"/>
        <v>0.11399999999999999</v>
      </c>
      <c r="BB127" s="186">
        <f t="shared" si="20"/>
        <v>0.11399999999999999</v>
      </c>
      <c r="BC127" s="186">
        <f t="shared" si="20"/>
        <v>0.11399999999999999</v>
      </c>
      <c r="BD127" s="186">
        <f t="shared" si="20"/>
        <v>0.11399999999999999</v>
      </c>
      <c r="BE127" s="186">
        <f t="shared" si="20"/>
        <v>0.11399999999999999</v>
      </c>
    </row>
    <row r="128" spans="1:57" ht="15.75" thickBot="1" x14ac:dyDescent="0.3">
      <c r="A128" s="234">
        <v>12</v>
      </c>
      <c r="B128" s="235">
        <v>0</v>
      </c>
      <c r="C128" s="235">
        <v>0</v>
      </c>
      <c r="D128" s="235">
        <v>0</v>
      </c>
      <c r="E128" s="186">
        <f>E17-0.005</f>
        <v>4.9499999999999995E-2</v>
      </c>
      <c r="F128" s="186">
        <f t="shared" ref="F128:G191" si="21">F17-0.005</f>
        <v>5.0499999999999996E-2</v>
      </c>
      <c r="G128" s="186">
        <f t="shared" si="19"/>
        <v>5.1499999999999997E-2</v>
      </c>
      <c r="H128" s="186">
        <f t="shared" si="19"/>
        <v>5.2499999999999998E-2</v>
      </c>
      <c r="I128" s="186">
        <f t="shared" si="19"/>
        <v>5.3499999999999999E-2</v>
      </c>
      <c r="J128" s="186">
        <f t="shared" si="13"/>
        <v>5.45E-2</v>
      </c>
      <c r="K128" s="186">
        <f t="shared" si="13"/>
        <v>5.5500000000000001E-2</v>
      </c>
      <c r="L128" s="186">
        <f t="shared" si="14"/>
        <v>5.6500000000000002E-2</v>
      </c>
      <c r="M128" s="186">
        <f t="shared" si="8"/>
        <v>5.7500000000000002E-2</v>
      </c>
      <c r="N128" s="186">
        <f t="shared" si="6"/>
        <v>5.9000000000000004E-2</v>
      </c>
      <c r="O128" s="186">
        <f t="shared" si="4"/>
        <v>6.0500000000000005E-2</v>
      </c>
      <c r="P128" s="186">
        <f t="shared" si="4"/>
        <v>6.25E-2</v>
      </c>
      <c r="Q128" s="186">
        <f t="shared" si="2"/>
        <v>6.4000000000000001E-2</v>
      </c>
      <c r="R128" s="186">
        <f t="shared" si="2"/>
        <v>6.5500000000000003E-2</v>
      </c>
      <c r="S128" s="186">
        <f t="shared" si="2"/>
        <v>6.6000000000000003E-2</v>
      </c>
      <c r="T128" s="186">
        <f t="shared" si="2"/>
        <v>6.7000000000000004E-2</v>
      </c>
      <c r="U128" s="186">
        <f t="shared" ref="U128:BE128" si="22">U17-0.005</f>
        <v>6.8499999999999991E-2</v>
      </c>
      <c r="V128" s="186">
        <f t="shared" si="22"/>
        <v>6.9499999999999992E-2</v>
      </c>
      <c r="W128" s="186">
        <f t="shared" si="22"/>
        <v>7.0999999999999994E-2</v>
      </c>
      <c r="X128" s="186">
        <f t="shared" si="22"/>
        <v>7.1999999999999995E-2</v>
      </c>
      <c r="Y128" s="186">
        <f t="shared" si="22"/>
        <v>7.3499999999999996E-2</v>
      </c>
      <c r="Z128" s="186">
        <f t="shared" si="22"/>
        <v>7.4499999999999997E-2</v>
      </c>
      <c r="AA128" s="186">
        <f t="shared" si="22"/>
        <v>7.5499999999999998E-2</v>
      </c>
      <c r="AB128" s="186">
        <f t="shared" si="22"/>
        <v>7.6999999999999999E-2</v>
      </c>
      <c r="AC128" s="186">
        <f t="shared" si="22"/>
        <v>7.8E-2</v>
      </c>
      <c r="AD128" s="186">
        <f t="shared" si="22"/>
        <v>8.0500000000000002E-2</v>
      </c>
      <c r="AE128" s="186">
        <f t="shared" si="22"/>
        <v>8.1499999999999989E-2</v>
      </c>
      <c r="AF128" s="186">
        <f t="shared" si="22"/>
        <v>8.2500000000000004E-2</v>
      </c>
      <c r="AG128" s="186">
        <f t="shared" si="22"/>
        <v>8.3999999999999991E-2</v>
      </c>
      <c r="AH128" s="186">
        <f t="shared" si="22"/>
        <v>8.6499999999999994E-2</v>
      </c>
      <c r="AI128" s="186">
        <f t="shared" si="22"/>
        <v>8.9499999999999996E-2</v>
      </c>
      <c r="AJ128" s="186">
        <f t="shared" si="22"/>
        <v>9.2499999999999999E-2</v>
      </c>
      <c r="AK128" s="186">
        <f t="shared" si="22"/>
        <v>9.5500000000000002E-2</v>
      </c>
      <c r="AL128" s="186">
        <f t="shared" si="22"/>
        <v>9.8500000000000004E-2</v>
      </c>
      <c r="AM128" s="186">
        <f t="shared" si="22"/>
        <v>0.10250000000000001</v>
      </c>
      <c r="AN128" s="186">
        <f t="shared" si="22"/>
        <v>0.10450000000000001</v>
      </c>
      <c r="AO128" s="186">
        <f t="shared" si="22"/>
        <v>0.10650000000000001</v>
      </c>
      <c r="AP128" s="186">
        <f t="shared" si="22"/>
        <v>0.10800000000000001</v>
      </c>
      <c r="AQ128" s="186">
        <f t="shared" si="22"/>
        <v>0.11000000000000001</v>
      </c>
      <c r="AR128" s="186">
        <f t="shared" si="22"/>
        <v>0.112</v>
      </c>
      <c r="AS128" s="186">
        <f t="shared" si="22"/>
        <v>0.11299999999999999</v>
      </c>
      <c r="AT128" s="186">
        <f t="shared" si="22"/>
        <v>0.11549999999999999</v>
      </c>
      <c r="AU128" s="186">
        <f t="shared" si="22"/>
        <v>0.11799999999999999</v>
      </c>
      <c r="AV128" s="186">
        <f t="shared" si="22"/>
        <v>0.11599999999999999</v>
      </c>
      <c r="AW128" s="186">
        <f t="shared" si="22"/>
        <v>0.11599999999999999</v>
      </c>
      <c r="AX128" s="186">
        <f t="shared" si="22"/>
        <v>0.11599999999999999</v>
      </c>
      <c r="AY128" s="186">
        <f t="shared" si="22"/>
        <v>0.11599999999999999</v>
      </c>
      <c r="AZ128" s="186">
        <f t="shared" si="22"/>
        <v>0.11599999999999999</v>
      </c>
      <c r="BA128" s="186">
        <f t="shared" si="22"/>
        <v>0.11599999999999999</v>
      </c>
      <c r="BB128" s="186">
        <f t="shared" si="22"/>
        <v>0.11599999999999999</v>
      </c>
      <c r="BC128" s="186">
        <f t="shared" si="22"/>
        <v>0.11599999999999999</v>
      </c>
      <c r="BD128" s="186">
        <f t="shared" si="22"/>
        <v>0.11599999999999999</v>
      </c>
      <c r="BE128" s="186">
        <f t="shared" si="22"/>
        <v>0.11599999999999999</v>
      </c>
    </row>
    <row r="129" spans="1:57" ht="15.75" thickBot="1" x14ac:dyDescent="0.3">
      <c r="A129" s="234">
        <v>13</v>
      </c>
      <c r="B129" s="235">
        <v>0</v>
      </c>
      <c r="C129" s="235">
        <v>0</v>
      </c>
      <c r="D129" s="186">
        <f>D18-0.005</f>
        <v>4.8999999999999995E-2</v>
      </c>
      <c r="E129" s="186">
        <f t="shared" ref="E129" si="23">E18-0.005</f>
        <v>4.9999999999999996E-2</v>
      </c>
      <c r="F129" s="186">
        <f t="shared" si="21"/>
        <v>5.0999999999999997E-2</v>
      </c>
      <c r="G129" s="186">
        <f t="shared" si="19"/>
        <v>5.1999999999999998E-2</v>
      </c>
      <c r="H129" s="186">
        <f t="shared" si="19"/>
        <v>5.2999999999999999E-2</v>
      </c>
      <c r="I129" s="186">
        <f t="shared" si="19"/>
        <v>5.3999999999999999E-2</v>
      </c>
      <c r="J129" s="186">
        <f t="shared" si="13"/>
        <v>5.5000000000000007E-2</v>
      </c>
      <c r="K129" s="186">
        <f t="shared" si="13"/>
        <v>5.6500000000000002E-2</v>
      </c>
      <c r="L129" s="186">
        <f t="shared" si="14"/>
        <v>5.8000000000000003E-2</v>
      </c>
      <c r="M129" s="186">
        <f t="shared" si="8"/>
        <v>5.9000000000000004E-2</v>
      </c>
      <c r="N129" s="186">
        <f t="shared" si="6"/>
        <v>6.0500000000000005E-2</v>
      </c>
      <c r="O129" s="186">
        <f t="shared" si="4"/>
        <v>6.2000000000000006E-2</v>
      </c>
      <c r="P129" s="186">
        <f t="shared" si="4"/>
        <v>6.4000000000000001E-2</v>
      </c>
      <c r="Q129" s="186">
        <f t="shared" si="2"/>
        <v>6.5500000000000003E-2</v>
      </c>
      <c r="R129" s="186">
        <f t="shared" si="2"/>
        <v>6.6500000000000004E-2</v>
      </c>
      <c r="S129" s="186">
        <f t="shared" si="2"/>
        <v>6.7999999999999991E-2</v>
      </c>
      <c r="T129" s="186">
        <f t="shared" si="2"/>
        <v>6.9499999999999992E-2</v>
      </c>
      <c r="U129" s="186">
        <f t="shared" ref="U129:BE129" si="24">U18-0.005</f>
        <v>7.0999999999999994E-2</v>
      </c>
      <c r="V129" s="186">
        <f t="shared" si="24"/>
        <v>7.1999999999999995E-2</v>
      </c>
      <c r="W129" s="186">
        <f t="shared" si="24"/>
        <v>7.3499999999999996E-2</v>
      </c>
      <c r="X129" s="186">
        <f t="shared" si="24"/>
        <v>7.5499999999999998E-2</v>
      </c>
      <c r="Y129" s="186">
        <f t="shared" si="24"/>
        <v>7.5999999999999998E-2</v>
      </c>
      <c r="Z129" s="186">
        <f t="shared" si="24"/>
        <v>7.6999999999999999E-2</v>
      </c>
      <c r="AA129" s="186">
        <f t="shared" si="24"/>
        <v>7.85E-2</v>
      </c>
      <c r="AB129" s="186">
        <f t="shared" si="24"/>
        <v>7.9500000000000001E-2</v>
      </c>
      <c r="AC129" s="186">
        <f t="shared" si="24"/>
        <v>8.1000000000000003E-2</v>
      </c>
      <c r="AD129" s="186">
        <f t="shared" si="24"/>
        <v>8.2000000000000003E-2</v>
      </c>
      <c r="AE129" s="186">
        <f t="shared" si="24"/>
        <v>8.3499999999999991E-2</v>
      </c>
      <c r="AF129" s="186">
        <f t="shared" si="24"/>
        <v>8.4999999999999992E-2</v>
      </c>
      <c r="AG129" s="186">
        <f t="shared" si="24"/>
        <v>8.6499999999999994E-2</v>
      </c>
      <c r="AH129" s="186">
        <f t="shared" si="24"/>
        <v>8.8999999999999996E-2</v>
      </c>
      <c r="AI129" s="186">
        <f t="shared" si="24"/>
        <v>9.2499999999999999E-2</v>
      </c>
      <c r="AJ129" s="186">
        <f t="shared" si="24"/>
        <v>9.6000000000000002E-2</v>
      </c>
      <c r="AK129" s="186">
        <f t="shared" si="24"/>
        <v>9.9500000000000005E-2</v>
      </c>
      <c r="AL129" s="186">
        <f t="shared" si="24"/>
        <v>0.10300000000000001</v>
      </c>
      <c r="AM129" s="186">
        <f t="shared" si="24"/>
        <v>0.10650000000000001</v>
      </c>
      <c r="AN129" s="186">
        <f t="shared" si="24"/>
        <v>0.10850000000000001</v>
      </c>
      <c r="AO129" s="186">
        <f t="shared" si="24"/>
        <v>0.11050000000000001</v>
      </c>
      <c r="AP129" s="186">
        <f t="shared" si="24"/>
        <v>0.11200000000000002</v>
      </c>
      <c r="AQ129" s="186">
        <f t="shared" si="24"/>
        <v>0.11299999999999999</v>
      </c>
      <c r="AR129" s="186">
        <f t="shared" si="24"/>
        <v>0.11399999999999999</v>
      </c>
      <c r="AS129" s="186">
        <f t="shared" si="24"/>
        <v>0.11499999999999999</v>
      </c>
      <c r="AT129" s="186">
        <f t="shared" si="24"/>
        <v>0.11749999999999999</v>
      </c>
      <c r="AU129" s="186">
        <f t="shared" si="24"/>
        <v>0.12</v>
      </c>
      <c r="AV129" s="186">
        <f t="shared" si="24"/>
        <v>0.11799999999999999</v>
      </c>
      <c r="AW129" s="186">
        <f t="shared" si="24"/>
        <v>0.11799999999999999</v>
      </c>
      <c r="AX129" s="186">
        <f t="shared" si="24"/>
        <v>0.11799999999999999</v>
      </c>
      <c r="AY129" s="186">
        <f t="shared" si="24"/>
        <v>0.11799999999999999</v>
      </c>
      <c r="AZ129" s="186">
        <f t="shared" si="24"/>
        <v>0.11799999999999999</v>
      </c>
      <c r="BA129" s="186">
        <f t="shared" si="24"/>
        <v>0.11799999999999999</v>
      </c>
      <c r="BB129" s="186">
        <f t="shared" si="24"/>
        <v>0.11799999999999999</v>
      </c>
      <c r="BC129" s="186">
        <f t="shared" si="24"/>
        <v>0.11799999999999999</v>
      </c>
      <c r="BD129" s="186">
        <f t="shared" si="24"/>
        <v>0.11799999999999999</v>
      </c>
      <c r="BE129" s="186">
        <f t="shared" si="24"/>
        <v>0.11799999999999999</v>
      </c>
    </row>
    <row r="130" spans="1:57" ht="15.75" thickBot="1" x14ac:dyDescent="0.3">
      <c r="A130" s="234">
        <v>14</v>
      </c>
      <c r="B130" s="235">
        <v>0</v>
      </c>
      <c r="C130" s="186">
        <f>C19-0.005</f>
        <v>4.9499999999999995E-2</v>
      </c>
      <c r="D130" s="186">
        <f t="shared" ref="D130:E130" si="25">D19-0.005</f>
        <v>5.0499999999999996E-2</v>
      </c>
      <c r="E130" s="186">
        <f t="shared" si="25"/>
        <v>5.1499999999999997E-2</v>
      </c>
      <c r="F130" s="186">
        <f t="shared" si="21"/>
        <v>5.2499999999999998E-2</v>
      </c>
      <c r="G130" s="186">
        <f t="shared" si="19"/>
        <v>5.3500000000000006E-2</v>
      </c>
      <c r="H130" s="186">
        <f t="shared" si="19"/>
        <v>5.4500000000000007E-2</v>
      </c>
      <c r="I130" s="186">
        <f t="shared" si="19"/>
        <v>5.6500000000000002E-2</v>
      </c>
      <c r="J130" s="186">
        <f t="shared" si="13"/>
        <v>5.7500000000000002E-2</v>
      </c>
      <c r="K130" s="186">
        <f t="shared" si="13"/>
        <v>5.9000000000000004E-2</v>
      </c>
      <c r="L130" s="186">
        <f t="shared" si="14"/>
        <v>6.0500000000000005E-2</v>
      </c>
      <c r="M130" s="186">
        <f t="shared" si="8"/>
        <v>6.2000000000000006E-2</v>
      </c>
      <c r="N130" s="186">
        <f t="shared" si="6"/>
        <v>6.4500000000000002E-2</v>
      </c>
      <c r="O130" s="186">
        <f t="shared" si="4"/>
        <v>6.5000000000000002E-2</v>
      </c>
      <c r="P130" s="186">
        <f t="shared" si="4"/>
        <v>6.6500000000000004E-2</v>
      </c>
      <c r="Q130" s="186">
        <f t="shared" si="2"/>
        <v>6.8500000000000005E-2</v>
      </c>
      <c r="R130" s="186">
        <f t="shared" si="2"/>
        <v>6.9999999999999993E-2</v>
      </c>
      <c r="S130" s="186">
        <f t="shared" si="2"/>
        <v>7.2499999999999995E-2</v>
      </c>
      <c r="T130" s="186">
        <f t="shared" si="2"/>
        <v>7.2999999999999995E-2</v>
      </c>
      <c r="U130" s="186">
        <f t="shared" ref="U130:BE130" si="26">U19-0.005</f>
        <v>7.4499999999999997E-2</v>
      </c>
      <c r="V130" s="186">
        <f t="shared" si="26"/>
        <v>7.5999999999999998E-2</v>
      </c>
      <c r="W130" s="186">
        <f t="shared" si="26"/>
        <v>7.6999999999999999E-2</v>
      </c>
      <c r="X130" s="186">
        <f t="shared" si="26"/>
        <v>7.85E-2</v>
      </c>
      <c r="Y130" s="186">
        <f t="shared" si="26"/>
        <v>7.9500000000000001E-2</v>
      </c>
      <c r="Z130" s="186">
        <f t="shared" si="26"/>
        <v>8.1000000000000003E-2</v>
      </c>
      <c r="AA130" s="186">
        <f t="shared" si="26"/>
        <v>8.2000000000000003E-2</v>
      </c>
      <c r="AB130" s="186">
        <f t="shared" si="26"/>
        <v>8.3500000000000005E-2</v>
      </c>
      <c r="AC130" s="186">
        <f t="shared" si="26"/>
        <v>8.4499999999999992E-2</v>
      </c>
      <c r="AD130" s="186">
        <f t="shared" si="26"/>
        <v>8.5499999999999993E-2</v>
      </c>
      <c r="AE130" s="186">
        <f t="shared" si="26"/>
        <v>8.6999999999999994E-2</v>
      </c>
      <c r="AF130" s="186">
        <f t="shared" si="26"/>
        <v>8.8499999999999995E-2</v>
      </c>
      <c r="AG130" s="186">
        <f t="shared" si="26"/>
        <v>9.0499999999999997E-2</v>
      </c>
      <c r="AH130" s="186">
        <f t="shared" si="26"/>
        <v>9.35E-2</v>
      </c>
      <c r="AI130" s="186">
        <f t="shared" si="26"/>
        <v>9.6500000000000002E-2</v>
      </c>
      <c r="AJ130" s="186">
        <f t="shared" si="26"/>
        <v>0.10050000000000001</v>
      </c>
      <c r="AK130" s="186">
        <f t="shared" si="26"/>
        <v>0.10450000000000001</v>
      </c>
      <c r="AL130" s="186">
        <f t="shared" si="26"/>
        <v>0.10850000000000001</v>
      </c>
      <c r="AM130" s="186">
        <f t="shared" si="26"/>
        <v>0.11249999999999999</v>
      </c>
      <c r="AN130" s="186">
        <f t="shared" si="26"/>
        <v>0.1145</v>
      </c>
      <c r="AO130" s="186">
        <f t="shared" si="26"/>
        <v>0.11550000000000001</v>
      </c>
      <c r="AP130" s="186">
        <f t="shared" si="26"/>
        <v>0.11650000000000001</v>
      </c>
      <c r="AQ130" s="186">
        <f t="shared" si="26"/>
        <v>0.11750000000000001</v>
      </c>
      <c r="AR130" s="186">
        <f t="shared" si="26"/>
        <v>0.11850000000000001</v>
      </c>
      <c r="AS130" s="186">
        <f t="shared" si="26"/>
        <v>0.1195</v>
      </c>
      <c r="AT130" s="186">
        <f t="shared" si="26"/>
        <v>0.1205</v>
      </c>
      <c r="AU130" s="186">
        <f t="shared" si="26"/>
        <v>0.123</v>
      </c>
      <c r="AV130" s="186">
        <f t="shared" si="26"/>
        <v>0.12</v>
      </c>
      <c r="AW130" s="186">
        <f t="shared" si="26"/>
        <v>0.12</v>
      </c>
      <c r="AX130" s="186">
        <f t="shared" si="26"/>
        <v>0.12</v>
      </c>
      <c r="AY130" s="186">
        <f t="shared" si="26"/>
        <v>0.12</v>
      </c>
      <c r="AZ130" s="186">
        <f t="shared" si="26"/>
        <v>0.12</v>
      </c>
      <c r="BA130" s="186">
        <f t="shared" si="26"/>
        <v>0.12</v>
      </c>
      <c r="BB130" s="186">
        <f t="shared" si="26"/>
        <v>0.12</v>
      </c>
      <c r="BC130" s="186">
        <f t="shared" si="26"/>
        <v>0.12</v>
      </c>
      <c r="BD130" s="186">
        <f t="shared" si="26"/>
        <v>0.12</v>
      </c>
      <c r="BE130" s="186">
        <f t="shared" si="26"/>
        <v>0.12</v>
      </c>
    </row>
    <row r="131" spans="1:57" ht="15.75" thickBot="1" x14ac:dyDescent="0.3">
      <c r="A131" s="234">
        <v>15</v>
      </c>
      <c r="B131" s="186">
        <f>B20-0.005</f>
        <v>4.9000000000000002E-2</v>
      </c>
      <c r="C131" s="186">
        <f t="shared" ref="C131:D194" si="27">C20-0.005</f>
        <v>0.05</v>
      </c>
      <c r="D131" s="186">
        <f t="shared" si="27"/>
        <v>5.1000000000000004E-2</v>
      </c>
      <c r="E131" s="186">
        <f t="shared" ref="E131" si="28">E20-0.005</f>
        <v>5.2000000000000005E-2</v>
      </c>
      <c r="F131" s="186">
        <f t="shared" si="21"/>
        <v>5.3500000000000006E-2</v>
      </c>
      <c r="G131" s="186">
        <f t="shared" si="19"/>
        <v>5.4500000000000007E-2</v>
      </c>
      <c r="H131" s="186">
        <f t="shared" si="19"/>
        <v>5.6000000000000008E-2</v>
      </c>
      <c r="I131" s="186">
        <f t="shared" si="19"/>
        <v>5.9000000000000004E-2</v>
      </c>
      <c r="J131" s="186">
        <f t="shared" si="13"/>
        <v>6.0500000000000005E-2</v>
      </c>
      <c r="K131" s="186">
        <f t="shared" si="13"/>
        <v>6.2000000000000006E-2</v>
      </c>
      <c r="L131" s="186">
        <f t="shared" si="14"/>
        <v>6.4000000000000001E-2</v>
      </c>
      <c r="M131" s="186">
        <f t="shared" si="8"/>
        <v>6.5500000000000003E-2</v>
      </c>
      <c r="N131" s="186">
        <f t="shared" si="6"/>
        <v>6.7000000000000004E-2</v>
      </c>
      <c r="O131" s="186">
        <f t="shared" si="4"/>
        <v>6.8500000000000005E-2</v>
      </c>
      <c r="P131" s="186">
        <f t="shared" si="4"/>
        <v>7.0499999999999993E-2</v>
      </c>
      <c r="Q131" s="186">
        <f t="shared" si="2"/>
        <v>7.1999999999999995E-2</v>
      </c>
      <c r="R131" s="186">
        <f t="shared" si="2"/>
        <v>7.3499999999999996E-2</v>
      </c>
      <c r="S131" s="186">
        <f t="shared" si="2"/>
        <v>7.4999999999999997E-2</v>
      </c>
      <c r="T131" s="186">
        <f t="shared" si="2"/>
        <v>7.6499999999999999E-2</v>
      </c>
      <c r="U131" s="186">
        <f t="shared" ref="U131:BE131" si="29">U20-0.005</f>
        <v>7.8E-2</v>
      </c>
      <c r="V131" s="186">
        <f t="shared" si="29"/>
        <v>7.9500000000000001E-2</v>
      </c>
      <c r="W131" s="186">
        <f t="shared" si="29"/>
        <v>8.0500000000000002E-2</v>
      </c>
      <c r="X131" s="186">
        <f t="shared" si="29"/>
        <v>8.2000000000000003E-2</v>
      </c>
      <c r="Y131" s="186">
        <f t="shared" si="29"/>
        <v>8.3500000000000005E-2</v>
      </c>
      <c r="Z131" s="186">
        <f t="shared" si="29"/>
        <v>8.4499999999999992E-2</v>
      </c>
      <c r="AA131" s="186">
        <f t="shared" si="29"/>
        <v>8.5499999999999993E-2</v>
      </c>
      <c r="AB131" s="186">
        <f t="shared" si="29"/>
        <v>8.6499999999999994E-2</v>
      </c>
      <c r="AC131" s="186">
        <f t="shared" si="29"/>
        <v>8.7999999999999995E-2</v>
      </c>
      <c r="AD131" s="186">
        <f t="shared" si="29"/>
        <v>8.8999999999999996E-2</v>
      </c>
      <c r="AE131" s="186">
        <f t="shared" si="29"/>
        <v>0.09</v>
      </c>
      <c r="AF131" s="186">
        <f t="shared" si="29"/>
        <v>9.0999999999999998E-2</v>
      </c>
      <c r="AG131" s="186">
        <f t="shared" si="29"/>
        <v>9.4E-2</v>
      </c>
      <c r="AH131" s="186">
        <f t="shared" si="29"/>
        <v>9.6500000000000002E-2</v>
      </c>
      <c r="AI131" s="186">
        <f t="shared" si="29"/>
        <v>0.10099999999999999</v>
      </c>
      <c r="AJ131" s="186">
        <f t="shared" si="29"/>
        <v>0.105</v>
      </c>
      <c r="AK131" s="186">
        <f t="shared" si="29"/>
        <v>0.109</v>
      </c>
      <c r="AL131" s="186">
        <f t="shared" si="29"/>
        <v>0.1135</v>
      </c>
      <c r="AM131" s="186">
        <f t="shared" si="29"/>
        <v>0.115</v>
      </c>
      <c r="AN131" s="186">
        <f t="shared" si="29"/>
        <v>0.11650000000000001</v>
      </c>
      <c r="AO131" s="186">
        <f t="shared" si="29"/>
        <v>0.11750000000000001</v>
      </c>
      <c r="AP131" s="186">
        <f t="shared" si="29"/>
        <v>0.11900000000000001</v>
      </c>
      <c r="AQ131" s="186">
        <f t="shared" si="29"/>
        <v>0.12</v>
      </c>
      <c r="AR131" s="186">
        <f t="shared" si="29"/>
        <v>0.1215</v>
      </c>
      <c r="AS131" s="186">
        <f t="shared" si="29"/>
        <v>0.1225</v>
      </c>
      <c r="AT131" s="186">
        <f t="shared" si="29"/>
        <v>0.1235</v>
      </c>
      <c r="AU131" s="186">
        <f t="shared" si="29"/>
        <v>0.125</v>
      </c>
      <c r="AV131" s="186">
        <f t="shared" si="29"/>
        <v>0.122</v>
      </c>
      <c r="AW131" s="186">
        <f t="shared" si="29"/>
        <v>0.122</v>
      </c>
      <c r="AX131" s="186">
        <f t="shared" si="29"/>
        <v>0.122</v>
      </c>
      <c r="AY131" s="186">
        <f t="shared" si="29"/>
        <v>0.122</v>
      </c>
      <c r="AZ131" s="186">
        <f t="shared" si="29"/>
        <v>0.122</v>
      </c>
      <c r="BA131" s="186">
        <f t="shared" si="29"/>
        <v>0.122</v>
      </c>
      <c r="BB131" s="186">
        <f t="shared" si="29"/>
        <v>0.122</v>
      </c>
      <c r="BC131" s="186">
        <f t="shared" si="29"/>
        <v>0.122</v>
      </c>
      <c r="BD131" s="186">
        <f t="shared" si="29"/>
        <v>0.122</v>
      </c>
      <c r="BE131" s="186">
        <f t="shared" si="29"/>
        <v>0.122</v>
      </c>
    </row>
    <row r="132" spans="1:57" ht="15.75" thickBot="1" x14ac:dyDescent="0.3">
      <c r="A132" s="234">
        <v>16</v>
      </c>
      <c r="B132" s="186">
        <f t="shared" ref="B132:C195" si="30">B21-0.005</f>
        <v>0.05</v>
      </c>
      <c r="C132" s="186">
        <f t="shared" si="27"/>
        <v>5.1000000000000004E-2</v>
      </c>
      <c r="D132" s="186">
        <f t="shared" si="27"/>
        <v>5.2000000000000005E-2</v>
      </c>
      <c r="E132" s="186">
        <f t="shared" ref="E132" si="31">E21-0.005</f>
        <v>5.3500000000000006E-2</v>
      </c>
      <c r="F132" s="186">
        <f t="shared" si="21"/>
        <v>5.4500000000000007E-2</v>
      </c>
      <c r="G132" s="186">
        <f t="shared" si="19"/>
        <v>5.6000000000000008E-2</v>
      </c>
      <c r="H132" s="186">
        <f t="shared" si="19"/>
        <v>5.9000000000000004E-2</v>
      </c>
      <c r="I132" s="186">
        <f t="shared" si="19"/>
        <v>6.25E-2</v>
      </c>
      <c r="J132" s="186">
        <f t="shared" si="13"/>
        <v>6.4000000000000001E-2</v>
      </c>
      <c r="K132" s="186">
        <f t="shared" si="13"/>
        <v>6.5500000000000003E-2</v>
      </c>
      <c r="L132" s="186">
        <f t="shared" si="14"/>
        <v>6.7500000000000004E-2</v>
      </c>
      <c r="M132" s="186">
        <f t="shared" si="8"/>
        <v>6.8999999999999992E-2</v>
      </c>
      <c r="N132" s="186">
        <f t="shared" si="6"/>
        <v>7.0499999999999993E-2</v>
      </c>
      <c r="O132" s="186">
        <f t="shared" si="4"/>
        <v>7.2499999999999995E-2</v>
      </c>
      <c r="P132" s="186">
        <f t="shared" si="4"/>
        <v>7.3999999999999996E-2</v>
      </c>
      <c r="Q132" s="186">
        <f t="shared" si="2"/>
        <v>7.5499999999999998E-2</v>
      </c>
      <c r="R132" s="186">
        <f t="shared" si="2"/>
        <v>7.6999999999999999E-2</v>
      </c>
      <c r="S132" s="186">
        <f t="shared" si="2"/>
        <v>7.85E-2</v>
      </c>
      <c r="T132" s="186">
        <f t="shared" si="2"/>
        <v>0.08</v>
      </c>
      <c r="U132" s="186">
        <f t="shared" ref="U132:BE132" si="32">U21-0.005</f>
        <v>8.1500000000000003E-2</v>
      </c>
      <c r="V132" s="186">
        <f t="shared" si="32"/>
        <v>8.3000000000000004E-2</v>
      </c>
      <c r="W132" s="186">
        <f t="shared" si="32"/>
        <v>8.4499999999999992E-2</v>
      </c>
      <c r="X132" s="186">
        <f t="shared" si="32"/>
        <v>8.5499999999999993E-2</v>
      </c>
      <c r="Y132" s="186">
        <f t="shared" si="32"/>
        <v>8.6999999999999994E-2</v>
      </c>
      <c r="Z132" s="186">
        <f t="shared" si="32"/>
        <v>8.7999999999999995E-2</v>
      </c>
      <c r="AA132" s="186">
        <f t="shared" si="32"/>
        <v>8.8999999999999996E-2</v>
      </c>
      <c r="AB132" s="186">
        <f t="shared" si="32"/>
        <v>0.09</v>
      </c>
      <c r="AC132" s="186">
        <f t="shared" si="32"/>
        <v>9.1499999999999998E-2</v>
      </c>
      <c r="AD132" s="186">
        <f t="shared" si="32"/>
        <v>9.2999999999999999E-2</v>
      </c>
      <c r="AE132" s="186">
        <f t="shared" si="32"/>
        <v>9.4500000000000001E-2</v>
      </c>
      <c r="AF132" s="186">
        <f t="shared" si="32"/>
        <v>9.6000000000000002E-2</v>
      </c>
      <c r="AG132" s="186">
        <f t="shared" si="32"/>
        <v>9.7500000000000003E-2</v>
      </c>
      <c r="AH132" s="186">
        <f t="shared" si="32"/>
        <v>0.10050000000000001</v>
      </c>
      <c r="AI132" s="186">
        <f t="shared" si="32"/>
        <v>0.105</v>
      </c>
      <c r="AJ132" s="186">
        <f t="shared" si="32"/>
        <v>0.109</v>
      </c>
      <c r="AK132" s="186">
        <f t="shared" si="32"/>
        <v>0.1135</v>
      </c>
      <c r="AL132" s="186">
        <f t="shared" si="32"/>
        <v>0.115</v>
      </c>
      <c r="AM132" s="186">
        <f t="shared" si="32"/>
        <v>0.11649999999999999</v>
      </c>
      <c r="AN132" s="186">
        <f t="shared" si="32"/>
        <v>0.11850000000000001</v>
      </c>
      <c r="AO132" s="186">
        <f t="shared" si="32"/>
        <v>0.1195</v>
      </c>
      <c r="AP132" s="186">
        <f t="shared" si="32"/>
        <v>0.1215</v>
      </c>
      <c r="AQ132" s="186">
        <f t="shared" si="32"/>
        <v>0.1225</v>
      </c>
      <c r="AR132" s="186">
        <f t="shared" si="32"/>
        <v>0.1245</v>
      </c>
      <c r="AS132" s="186">
        <f t="shared" si="32"/>
        <v>0.125</v>
      </c>
      <c r="AT132" s="186">
        <f t="shared" si="32"/>
        <v>0.126</v>
      </c>
      <c r="AU132" s="186">
        <f t="shared" si="32"/>
        <v>0.125</v>
      </c>
      <c r="AV132" s="186">
        <f t="shared" si="32"/>
        <v>0.124</v>
      </c>
      <c r="AW132" s="186">
        <f t="shared" si="32"/>
        <v>0.124</v>
      </c>
      <c r="AX132" s="186">
        <f t="shared" si="32"/>
        <v>0.124</v>
      </c>
      <c r="AY132" s="186">
        <f t="shared" si="32"/>
        <v>0.124</v>
      </c>
      <c r="AZ132" s="186">
        <f t="shared" si="32"/>
        <v>0.124</v>
      </c>
      <c r="BA132" s="186">
        <f t="shared" si="32"/>
        <v>0.124</v>
      </c>
      <c r="BB132" s="186">
        <f t="shared" si="32"/>
        <v>0.124</v>
      </c>
      <c r="BC132" s="186">
        <f t="shared" si="32"/>
        <v>0.124</v>
      </c>
      <c r="BD132" s="186">
        <f t="shared" si="32"/>
        <v>0.124</v>
      </c>
      <c r="BE132" s="186">
        <f t="shared" si="32"/>
        <v>0.124</v>
      </c>
    </row>
    <row r="133" spans="1:57" ht="15.75" thickBot="1" x14ac:dyDescent="0.3">
      <c r="A133" s="234">
        <v>17</v>
      </c>
      <c r="B133" s="186">
        <f t="shared" si="30"/>
        <v>5.1000000000000004E-2</v>
      </c>
      <c r="C133" s="186">
        <f t="shared" si="27"/>
        <v>5.2000000000000005E-2</v>
      </c>
      <c r="D133" s="186">
        <f t="shared" si="27"/>
        <v>5.3500000000000006E-2</v>
      </c>
      <c r="E133" s="186">
        <f t="shared" ref="E133" si="33">E22-0.005</f>
        <v>5.4500000000000007E-2</v>
      </c>
      <c r="F133" s="186">
        <f t="shared" si="21"/>
        <v>5.6000000000000008E-2</v>
      </c>
      <c r="G133" s="186">
        <f t="shared" si="19"/>
        <v>5.9000000000000004E-2</v>
      </c>
      <c r="H133" s="186">
        <f t="shared" si="19"/>
        <v>6.25E-2</v>
      </c>
      <c r="I133" s="186">
        <f t="shared" si="19"/>
        <v>6.5500000000000003E-2</v>
      </c>
      <c r="J133" s="186">
        <f t="shared" si="13"/>
        <v>6.7500000000000004E-2</v>
      </c>
      <c r="K133" s="186">
        <f t="shared" si="13"/>
        <v>6.8999999999999992E-2</v>
      </c>
      <c r="L133" s="186">
        <f t="shared" si="14"/>
        <v>7.0999999999999994E-2</v>
      </c>
      <c r="M133" s="186">
        <f t="shared" si="8"/>
        <v>7.2499999999999995E-2</v>
      </c>
      <c r="N133" s="186">
        <f t="shared" si="6"/>
        <v>7.4499999999999997E-2</v>
      </c>
      <c r="O133" s="186">
        <f t="shared" si="4"/>
        <v>7.5999999999999998E-2</v>
      </c>
      <c r="P133" s="186">
        <f t="shared" si="4"/>
        <v>7.7499999999999999E-2</v>
      </c>
      <c r="Q133" s="186">
        <f t="shared" si="2"/>
        <v>7.9000000000000001E-2</v>
      </c>
      <c r="R133" s="186">
        <f t="shared" si="2"/>
        <v>8.0500000000000002E-2</v>
      </c>
      <c r="S133" s="186">
        <f t="shared" si="2"/>
        <v>8.2000000000000003E-2</v>
      </c>
      <c r="T133" s="186">
        <f t="shared" si="2"/>
        <v>8.3500000000000005E-2</v>
      </c>
      <c r="U133" s="186">
        <f t="shared" ref="U133:BE133" si="34">U22-0.005</f>
        <v>8.4999999999999992E-2</v>
      </c>
      <c r="V133" s="186">
        <f t="shared" si="34"/>
        <v>8.6499999999999994E-2</v>
      </c>
      <c r="W133" s="186">
        <f t="shared" si="34"/>
        <v>8.7999999999999995E-2</v>
      </c>
      <c r="X133" s="186">
        <f t="shared" si="34"/>
        <v>8.9499999999999996E-2</v>
      </c>
      <c r="Y133" s="186">
        <f t="shared" si="34"/>
        <v>9.0499999999999997E-2</v>
      </c>
      <c r="Z133" s="186">
        <f t="shared" si="34"/>
        <v>9.1499999999999998E-2</v>
      </c>
      <c r="AA133" s="186">
        <f t="shared" si="34"/>
        <v>9.2499999999999999E-2</v>
      </c>
      <c r="AB133" s="186">
        <f t="shared" si="34"/>
        <v>9.35E-2</v>
      </c>
      <c r="AC133" s="186">
        <f t="shared" si="34"/>
        <v>9.5000000000000001E-2</v>
      </c>
      <c r="AD133" s="186">
        <f t="shared" si="34"/>
        <v>9.6500000000000002E-2</v>
      </c>
      <c r="AE133" s="186">
        <f t="shared" si="34"/>
        <v>9.8500000000000004E-2</v>
      </c>
      <c r="AF133" s="186">
        <f t="shared" si="34"/>
        <v>0.10050000000000001</v>
      </c>
      <c r="AG133" s="186">
        <f t="shared" si="34"/>
        <v>0.10250000000000001</v>
      </c>
      <c r="AH133" s="186">
        <f t="shared" si="34"/>
        <v>0.10450000000000001</v>
      </c>
      <c r="AI133" s="186">
        <f t="shared" si="34"/>
        <v>0.109</v>
      </c>
      <c r="AJ133" s="186">
        <f t="shared" si="34"/>
        <v>0.1135</v>
      </c>
      <c r="AK133" s="186">
        <f t="shared" si="34"/>
        <v>0.115</v>
      </c>
      <c r="AL133" s="186">
        <f t="shared" si="34"/>
        <v>0.11649999999999999</v>
      </c>
      <c r="AM133" s="186">
        <f t="shared" si="34"/>
        <v>0.11799999999999999</v>
      </c>
      <c r="AN133" s="186">
        <f t="shared" si="34"/>
        <v>0.1195</v>
      </c>
      <c r="AO133" s="186">
        <f t="shared" si="34"/>
        <v>0.121</v>
      </c>
      <c r="AP133" s="186">
        <f t="shared" si="34"/>
        <v>0.124</v>
      </c>
      <c r="AQ133" s="186">
        <f t="shared" si="34"/>
        <v>0.125</v>
      </c>
      <c r="AR133" s="186">
        <f t="shared" si="34"/>
        <v>0.127</v>
      </c>
      <c r="AS133" s="186">
        <f t="shared" si="34"/>
        <v>0.128</v>
      </c>
      <c r="AT133" s="186">
        <f t="shared" si="34"/>
        <v>0.126</v>
      </c>
      <c r="AU133" s="186">
        <f t="shared" si="34"/>
        <v>0.125</v>
      </c>
      <c r="AV133" s="186">
        <f t="shared" si="34"/>
        <v>0.126</v>
      </c>
      <c r="AW133" s="186">
        <f t="shared" si="34"/>
        <v>0.126</v>
      </c>
      <c r="AX133" s="186">
        <f t="shared" si="34"/>
        <v>0.126</v>
      </c>
      <c r="AY133" s="186">
        <f t="shared" si="34"/>
        <v>0.126</v>
      </c>
      <c r="AZ133" s="186">
        <f t="shared" si="34"/>
        <v>0.126</v>
      </c>
      <c r="BA133" s="186">
        <f t="shared" si="34"/>
        <v>0.126</v>
      </c>
      <c r="BB133" s="186">
        <f t="shared" si="34"/>
        <v>0.126</v>
      </c>
      <c r="BC133" s="186">
        <f t="shared" si="34"/>
        <v>0.126</v>
      </c>
      <c r="BD133" s="186">
        <f t="shared" si="34"/>
        <v>0.126</v>
      </c>
      <c r="BE133" s="186">
        <f t="shared" si="34"/>
        <v>0.126</v>
      </c>
    </row>
    <row r="134" spans="1:57" ht="15.75" thickBot="1" x14ac:dyDescent="0.3">
      <c r="A134" s="234">
        <v>18</v>
      </c>
      <c r="B134" s="186">
        <f t="shared" si="30"/>
        <v>5.2000000000000005E-2</v>
      </c>
      <c r="C134" s="186">
        <f t="shared" si="27"/>
        <v>5.3500000000000006E-2</v>
      </c>
      <c r="D134" s="186">
        <f t="shared" si="27"/>
        <v>5.4500000000000007E-2</v>
      </c>
      <c r="E134" s="186">
        <f t="shared" ref="E134" si="35">E23-0.005</f>
        <v>5.6000000000000008E-2</v>
      </c>
      <c r="F134" s="186">
        <f t="shared" si="21"/>
        <v>5.9000000000000004E-2</v>
      </c>
      <c r="G134" s="186">
        <f t="shared" si="19"/>
        <v>6.25E-2</v>
      </c>
      <c r="H134" s="186">
        <f t="shared" si="19"/>
        <v>6.5500000000000003E-2</v>
      </c>
      <c r="I134" s="186">
        <f t="shared" si="19"/>
        <v>6.8999999999999992E-2</v>
      </c>
      <c r="J134" s="186">
        <f t="shared" si="13"/>
        <v>7.0999999999999994E-2</v>
      </c>
      <c r="K134" s="186">
        <f t="shared" si="13"/>
        <v>7.2499999999999995E-2</v>
      </c>
      <c r="L134" s="186">
        <f t="shared" si="14"/>
        <v>7.4499999999999997E-2</v>
      </c>
      <c r="M134" s="186">
        <f t="shared" si="8"/>
        <v>7.5999999999999998E-2</v>
      </c>
      <c r="N134" s="186">
        <f t="shared" si="6"/>
        <v>7.8E-2</v>
      </c>
      <c r="O134" s="186">
        <f t="shared" si="4"/>
        <v>7.9500000000000001E-2</v>
      </c>
      <c r="P134" s="186">
        <f t="shared" si="4"/>
        <v>8.1000000000000003E-2</v>
      </c>
      <c r="Q134" s="186">
        <f t="shared" si="2"/>
        <v>8.2500000000000004E-2</v>
      </c>
      <c r="R134" s="186">
        <f t="shared" si="2"/>
        <v>8.4000000000000005E-2</v>
      </c>
      <c r="S134" s="186">
        <f t="shared" si="2"/>
        <v>8.5499999999999993E-2</v>
      </c>
      <c r="T134" s="186">
        <f t="shared" si="2"/>
        <v>8.6999999999999994E-2</v>
      </c>
      <c r="U134" s="186">
        <f t="shared" ref="U134:BE134" si="36">U23-0.005</f>
        <v>8.8499999999999995E-2</v>
      </c>
      <c r="V134" s="186">
        <f t="shared" si="36"/>
        <v>0.09</v>
      </c>
      <c r="W134" s="186">
        <f t="shared" si="36"/>
        <v>9.1499999999999998E-2</v>
      </c>
      <c r="X134" s="186">
        <f t="shared" si="36"/>
        <v>9.2999999999999999E-2</v>
      </c>
      <c r="Y134" s="186">
        <f t="shared" si="36"/>
        <v>9.4E-2</v>
      </c>
      <c r="Z134" s="186">
        <f t="shared" si="36"/>
        <v>9.5000000000000001E-2</v>
      </c>
      <c r="AA134" s="186">
        <f t="shared" si="36"/>
        <v>9.6500000000000002E-2</v>
      </c>
      <c r="AB134" s="186">
        <f t="shared" si="36"/>
        <v>9.7500000000000003E-2</v>
      </c>
      <c r="AC134" s="186">
        <f t="shared" si="36"/>
        <v>9.849999999999999E-2</v>
      </c>
      <c r="AD134" s="186">
        <f t="shared" si="36"/>
        <v>0.10050000000000001</v>
      </c>
      <c r="AE134" s="186">
        <f t="shared" si="36"/>
        <v>0.10300000000000001</v>
      </c>
      <c r="AF134" s="186">
        <f t="shared" si="36"/>
        <v>0.10550000000000001</v>
      </c>
      <c r="AG134" s="186">
        <f t="shared" si="36"/>
        <v>0.10800000000000001</v>
      </c>
      <c r="AH134" s="186">
        <f t="shared" si="36"/>
        <v>0.11050000000000001</v>
      </c>
      <c r="AI134" s="186">
        <f t="shared" si="36"/>
        <v>0.1135</v>
      </c>
      <c r="AJ134" s="186">
        <f t="shared" si="36"/>
        <v>0.115</v>
      </c>
      <c r="AK134" s="186">
        <f t="shared" si="36"/>
        <v>0.11649999999999999</v>
      </c>
      <c r="AL134" s="186">
        <f t="shared" si="36"/>
        <v>0.11799999999999999</v>
      </c>
      <c r="AM134" s="186">
        <f t="shared" si="36"/>
        <v>0.1195</v>
      </c>
      <c r="AN134" s="186">
        <f t="shared" si="36"/>
        <v>0.121</v>
      </c>
      <c r="AO134" s="186">
        <f t="shared" si="36"/>
        <v>0.1225</v>
      </c>
      <c r="AP134" s="186">
        <f t="shared" si="36"/>
        <v>0.1255</v>
      </c>
      <c r="AQ134" s="186">
        <f t="shared" si="36"/>
        <v>0.1275</v>
      </c>
      <c r="AR134" s="186">
        <f t="shared" si="36"/>
        <v>0.13</v>
      </c>
      <c r="AS134" s="186">
        <f t="shared" si="36"/>
        <v>0.128</v>
      </c>
      <c r="AT134" s="186">
        <f t="shared" si="36"/>
        <v>0.126</v>
      </c>
      <c r="AU134" s="186">
        <f t="shared" si="36"/>
        <v>0.125</v>
      </c>
      <c r="AV134" s="186">
        <f t="shared" si="36"/>
        <v>0.128</v>
      </c>
      <c r="AW134" s="186">
        <f t="shared" si="36"/>
        <v>0.128</v>
      </c>
      <c r="AX134" s="186">
        <f t="shared" si="36"/>
        <v>0.128</v>
      </c>
      <c r="AY134" s="186">
        <f t="shared" si="36"/>
        <v>0.128</v>
      </c>
      <c r="AZ134" s="186">
        <f t="shared" si="36"/>
        <v>0.128</v>
      </c>
      <c r="BA134" s="186">
        <f t="shared" si="36"/>
        <v>0.128</v>
      </c>
      <c r="BB134" s="186">
        <f t="shared" si="36"/>
        <v>0.128</v>
      </c>
      <c r="BC134" s="186">
        <f t="shared" si="36"/>
        <v>0.128</v>
      </c>
      <c r="BD134" s="186">
        <f t="shared" si="36"/>
        <v>0.128</v>
      </c>
      <c r="BE134" s="186">
        <f t="shared" si="36"/>
        <v>0.128</v>
      </c>
    </row>
    <row r="135" spans="1:57" ht="15.75" thickBot="1" x14ac:dyDescent="0.3">
      <c r="A135" s="234">
        <v>19</v>
      </c>
      <c r="B135" s="186">
        <f t="shared" si="30"/>
        <v>5.3500000000000006E-2</v>
      </c>
      <c r="C135" s="186">
        <f t="shared" si="27"/>
        <v>5.4500000000000007E-2</v>
      </c>
      <c r="D135" s="186">
        <f t="shared" si="27"/>
        <v>5.6000000000000008E-2</v>
      </c>
      <c r="E135" s="186">
        <f t="shared" ref="E135" si="37">E24-0.005</f>
        <v>5.9000000000000004E-2</v>
      </c>
      <c r="F135" s="186">
        <f t="shared" si="21"/>
        <v>6.25E-2</v>
      </c>
      <c r="G135" s="186">
        <f t="shared" si="19"/>
        <v>6.5500000000000003E-2</v>
      </c>
      <c r="H135" s="186">
        <f t="shared" si="19"/>
        <v>6.8999999999999992E-2</v>
      </c>
      <c r="I135" s="186">
        <f t="shared" si="19"/>
        <v>7.2499999999999995E-2</v>
      </c>
      <c r="J135" s="186">
        <f t="shared" si="13"/>
        <v>7.4499999999999997E-2</v>
      </c>
      <c r="K135" s="186">
        <f t="shared" si="13"/>
        <v>7.5999999999999998E-2</v>
      </c>
      <c r="L135" s="186">
        <f t="shared" si="14"/>
        <v>7.8E-2</v>
      </c>
      <c r="M135" s="186">
        <f t="shared" si="8"/>
        <v>7.9500000000000001E-2</v>
      </c>
      <c r="N135" s="186">
        <f t="shared" si="6"/>
        <v>8.1500000000000003E-2</v>
      </c>
      <c r="O135" s="186">
        <f t="shared" si="4"/>
        <v>8.3000000000000004E-2</v>
      </c>
      <c r="P135" s="186">
        <f t="shared" si="4"/>
        <v>8.4499999999999992E-2</v>
      </c>
      <c r="Q135" s="186">
        <f t="shared" si="2"/>
        <v>8.6499999999999994E-2</v>
      </c>
      <c r="R135" s="186">
        <f t="shared" si="2"/>
        <v>8.7499999999999994E-2</v>
      </c>
      <c r="S135" s="186">
        <f t="shared" si="2"/>
        <v>8.8999999999999996E-2</v>
      </c>
      <c r="T135" s="186">
        <f t="shared" si="2"/>
        <v>9.0499999999999997E-2</v>
      </c>
      <c r="U135" s="186">
        <f t="shared" ref="U135:BE135" si="38">U24-0.005</f>
        <v>9.1999999999999998E-2</v>
      </c>
      <c r="V135" s="186">
        <f t="shared" si="38"/>
        <v>9.35E-2</v>
      </c>
      <c r="W135" s="186">
        <f t="shared" si="38"/>
        <v>9.5000000000000001E-2</v>
      </c>
      <c r="X135" s="186">
        <f t="shared" si="38"/>
        <v>9.6500000000000002E-2</v>
      </c>
      <c r="Y135" s="186">
        <f t="shared" si="38"/>
        <v>9.7500000000000003E-2</v>
      </c>
      <c r="Z135" s="186">
        <f t="shared" si="38"/>
        <v>9.8999999999999991E-2</v>
      </c>
      <c r="AA135" s="186">
        <f t="shared" si="38"/>
        <v>9.9999999999999992E-2</v>
      </c>
      <c r="AB135" s="186">
        <f t="shared" si="38"/>
        <v>0.10099999999999999</v>
      </c>
      <c r="AC135" s="186">
        <f t="shared" si="38"/>
        <v>0.10149999999999999</v>
      </c>
      <c r="AD135" s="186">
        <f t="shared" si="38"/>
        <v>0.104</v>
      </c>
      <c r="AE135" s="186">
        <f t="shared" si="38"/>
        <v>0.1065</v>
      </c>
      <c r="AF135" s="186">
        <f t="shared" si="38"/>
        <v>0.109</v>
      </c>
      <c r="AG135" s="186">
        <f t="shared" si="38"/>
        <v>0.1115</v>
      </c>
      <c r="AH135" s="186">
        <f t="shared" si="38"/>
        <v>0.1135</v>
      </c>
      <c r="AI135" s="186">
        <f t="shared" si="38"/>
        <v>0.115</v>
      </c>
      <c r="AJ135" s="186">
        <f t="shared" si="38"/>
        <v>0.11649999999999999</v>
      </c>
      <c r="AK135" s="186">
        <f t="shared" si="38"/>
        <v>0.11799999999999999</v>
      </c>
      <c r="AL135" s="186">
        <f t="shared" si="38"/>
        <v>0.1195</v>
      </c>
      <c r="AM135" s="186">
        <f t="shared" si="38"/>
        <v>0.121</v>
      </c>
      <c r="AN135" s="186">
        <f t="shared" si="38"/>
        <v>0.1235</v>
      </c>
      <c r="AO135" s="186">
        <f t="shared" si="38"/>
        <v>0.126</v>
      </c>
      <c r="AP135" s="186">
        <f t="shared" si="38"/>
        <v>0.129</v>
      </c>
      <c r="AQ135" s="186">
        <f t="shared" si="38"/>
        <v>0.13400000000000001</v>
      </c>
      <c r="AR135" s="186">
        <f t="shared" si="38"/>
        <v>0.13</v>
      </c>
      <c r="AS135" s="186">
        <f t="shared" si="38"/>
        <v>0.128</v>
      </c>
      <c r="AT135" s="186">
        <f t="shared" si="38"/>
        <v>0.126</v>
      </c>
      <c r="AU135" s="186">
        <f t="shared" si="38"/>
        <v>0.125</v>
      </c>
      <c r="AV135" s="186">
        <f t="shared" si="38"/>
        <v>0.13200000000000001</v>
      </c>
      <c r="AW135" s="186">
        <f t="shared" si="38"/>
        <v>0.13200000000000001</v>
      </c>
      <c r="AX135" s="186">
        <f t="shared" si="38"/>
        <v>0.13200000000000001</v>
      </c>
      <c r="AY135" s="186">
        <f t="shared" si="38"/>
        <v>0.13200000000000001</v>
      </c>
      <c r="AZ135" s="186">
        <f t="shared" si="38"/>
        <v>0.13200000000000001</v>
      </c>
      <c r="BA135" s="186">
        <f t="shared" si="38"/>
        <v>0.13200000000000001</v>
      </c>
      <c r="BB135" s="186">
        <f t="shared" si="38"/>
        <v>0.13200000000000001</v>
      </c>
      <c r="BC135" s="186">
        <f t="shared" si="38"/>
        <v>0.13200000000000001</v>
      </c>
      <c r="BD135" s="186">
        <f t="shared" si="38"/>
        <v>0.13200000000000001</v>
      </c>
      <c r="BE135" s="186">
        <f t="shared" si="38"/>
        <v>0.13200000000000001</v>
      </c>
    </row>
    <row r="136" spans="1:57" ht="15.75" thickBot="1" x14ac:dyDescent="0.3">
      <c r="A136" s="234">
        <v>20</v>
      </c>
      <c r="B136" s="186">
        <f t="shared" si="30"/>
        <v>5.4500000000000007E-2</v>
      </c>
      <c r="C136" s="186">
        <f t="shared" si="27"/>
        <v>5.6000000000000008E-2</v>
      </c>
      <c r="D136" s="186">
        <f t="shared" si="27"/>
        <v>5.9000000000000004E-2</v>
      </c>
      <c r="E136" s="186">
        <f t="shared" ref="E136" si="39">E25-0.005</f>
        <v>6.25E-2</v>
      </c>
      <c r="F136" s="186">
        <f t="shared" si="21"/>
        <v>6.5500000000000003E-2</v>
      </c>
      <c r="G136" s="186">
        <f t="shared" si="19"/>
        <v>6.8999999999999992E-2</v>
      </c>
      <c r="H136" s="186">
        <f t="shared" si="19"/>
        <v>7.2499999999999995E-2</v>
      </c>
      <c r="I136" s="186">
        <f t="shared" si="19"/>
        <v>7.4499999999999997E-2</v>
      </c>
      <c r="J136" s="186">
        <f t="shared" si="13"/>
        <v>7.5999999999999998E-2</v>
      </c>
      <c r="K136" s="186">
        <f t="shared" si="13"/>
        <v>7.8E-2</v>
      </c>
      <c r="L136" s="186">
        <f t="shared" si="14"/>
        <v>7.9500000000000001E-2</v>
      </c>
      <c r="M136" s="186">
        <f t="shared" si="8"/>
        <v>8.1500000000000003E-2</v>
      </c>
      <c r="N136" s="186">
        <f t="shared" si="6"/>
        <v>8.3000000000000004E-2</v>
      </c>
      <c r="O136" s="186">
        <f t="shared" si="4"/>
        <v>8.4499999999999992E-2</v>
      </c>
      <c r="P136" s="186">
        <f t="shared" si="4"/>
        <v>8.5999999999999993E-2</v>
      </c>
      <c r="Q136" s="186">
        <f t="shared" si="2"/>
        <v>8.7499999999999994E-2</v>
      </c>
      <c r="R136" s="186">
        <f t="shared" si="2"/>
        <v>8.8999999999999996E-2</v>
      </c>
      <c r="S136" s="186">
        <f t="shared" si="2"/>
        <v>9.0499999999999997E-2</v>
      </c>
      <c r="T136" s="186">
        <f t="shared" si="2"/>
        <v>9.1999999999999998E-2</v>
      </c>
      <c r="U136" s="186">
        <f t="shared" ref="U136:BE136" si="40">U25-0.005</f>
        <v>9.35E-2</v>
      </c>
      <c r="V136" s="186">
        <f t="shared" si="40"/>
        <v>9.5000000000000001E-2</v>
      </c>
      <c r="W136" s="186">
        <f t="shared" si="40"/>
        <v>9.6500000000000002E-2</v>
      </c>
      <c r="X136" s="186">
        <f t="shared" si="40"/>
        <v>9.7500000000000003E-2</v>
      </c>
      <c r="Y136" s="186">
        <f t="shared" si="40"/>
        <v>9.8500000000000004E-2</v>
      </c>
      <c r="Z136" s="186">
        <f t="shared" si="40"/>
        <v>9.9500000000000005E-2</v>
      </c>
      <c r="AA136" s="186">
        <f t="shared" si="40"/>
        <v>0.10050000000000001</v>
      </c>
      <c r="AB136" s="186">
        <f t="shared" si="40"/>
        <v>0.10149999999999999</v>
      </c>
      <c r="AC136" s="186">
        <f t="shared" si="40"/>
        <v>0.104</v>
      </c>
      <c r="AD136" s="186">
        <f t="shared" si="40"/>
        <v>0.1065</v>
      </c>
      <c r="AE136" s="186">
        <f t="shared" si="40"/>
        <v>0.109</v>
      </c>
      <c r="AF136" s="186">
        <f t="shared" si="40"/>
        <v>0.1115</v>
      </c>
      <c r="AG136" s="186">
        <f t="shared" si="40"/>
        <v>0.1135</v>
      </c>
      <c r="AH136" s="186">
        <f t="shared" si="40"/>
        <v>0.115</v>
      </c>
      <c r="AI136" s="186">
        <f t="shared" si="40"/>
        <v>0.11649999999999999</v>
      </c>
      <c r="AJ136" s="186">
        <f t="shared" si="40"/>
        <v>0.11799999999999999</v>
      </c>
      <c r="AK136" s="186">
        <f t="shared" si="40"/>
        <v>0.1195</v>
      </c>
      <c r="AL136" s="186">
        <f t="shared" si="40"/>
        <v>0.1215</v>
      </c>
      <c r="AM136" s="186">
        <f t="shared" si="40"/>
        <v>0.1235</v>
      </c>
      <c r="AN136" s="186">
        <f t="shared" si="40"/>
        <v>0.126</v>
      </c>
      <c r="AO136" s="186">
        <f t="shared" si="40"/>
        <v>0.129</v>
      </c>
      <c r="AP136" s="186">
        <f t="shared" si="40"/>
        <v>0.13400000000000001</v>
      </c>
      <c r="AQ136" s="186">
        <f t="shared" si="40"/>
        <v>0.13400000000000001</v>
      </c>
      <c r="AR136" s="186">
        <f t="shared" si="40"/>
        <v>0.13</v>
      </c>
      <c r="AS136" s="186">
        <f t="shared" si="40"/>
        <v>0.128</v>
      </c>
      <c r="AT136" s="186">
        <f t="shared" si="40"/>
        <v>0.126</v>
      </c>
      <c r="AU136" s="186">
        <f t="shared" si="40"/>
        <v>0.125</v>
      </c>
      <c r="AV136" s="186">
        <f t="shared" si="40"/>
        <v>0.13200000000000001</v>
      </c>
      <c r="AW136" s="186">
        <f t="shared" si="40"/>
        <v>0.13200000000000001</v>
      </c>
      <c r="AX136" s="186">
        <f t="shared" si="40"/>
        <v>0.13200000000000001</v>
      </c>
      <c r="AY136" s="186">
        <f t="shared" si="40"/>
        <v>0.13200000000000001</v>
      </c>
      <c r="AZ136" s="186">
        <f t="shared" si="40"/>
        <v>0.13200000000000001</v>
      </c>
      <c r="BA136" s="186">
        <f t="shared" si="40"/>
        <v>0.13200000000000001</v>
      </c>
      <c r="BB136" s="186">
        <f t="shared" si="40"/>
        <v>0.13200000000000001</v>
      </c>
      <c r="BC136" s="186">
        <f t="shared" si="40"/>
        <v>0.13200000000000001</v>
      </c>
      <c r="BD136" s="186">
        <f t="shared" si="40"/>
        <v>0.13200000000000001</v>
      </c>
      <c r="BE136" s="186">
        <f t="shared" si="40"/>
        <v>0.13200000000000001</v>
      </c>
    </row>
    <row r="137" spans="1:57" ht="15.75" thickBot="1" x14ac:dyDescent="0.3">
      <c r="A137" s="234">
        <v>21</v>
      </c>
      <c r="B137" s="186">
        <f t="shared" si="30"/>
        <v>5.6000000000000008E-2</v>
      </c>
      <c r="C137" s="186">
        <f t="shared" si="27"/>
        <v>5.9000000000000004E-2</v>
      </c>
      <c r="D137" s="186">
        <f t="shared" si="27"/>
        <v>6.25E-2</v>
      </c>
      <c r="E137" s="186">
        <f t="shared" ref="E137" si="41">E26-0.005</f>
        <v>6.5500000000000003E-2</v>
      </c>
      <c r="F137" s="186">
        <f t="shared" si="21"/>
        <v>6.8999999999999992E-2</v>
      </c>
      <c r="G137" s="186">
        <f t="shared" si="19"/>
        <v>7.2499999999999995E-2</v>
      </c>
      <c r="H137" s="186">
        <f t="shared" si="19"/>
        <v>7.4499999999999997E-2</v>
      </c>
      <c r="I137" s="186">
        <f t="shared" si="19"/>
        <v>7.5999999999999998E-2</v>
      </c>
      <c r="J137" s="186">
        <f t="shared" si="13"/>
        <v>7.8E-2</v>
      </c>
      <c r="K137" s="186">
        <f t="shared" si="13"/>
        <v>7.9500000000000001E-2</v>
      </c>
      <c r="L137" s="186">
        <f t="shared" si="14"/>
        <v>8.1500000000000003E-2</v>
      </c>
      <c r="M137" s="186">
        <f t="shared" si="8"/>
        <v>8.3000000000000004E-2</v>
      </c>
      <c r="N137" s="186">
        <f t="shared" si="6"/>
        <v>8.4499999999999992E-2</v>
      </c>
      <c r="O137" s="186">
        <f t="shared" si="4"/>
        <v>8.5999999999999993E-2</v>
      </c>
      <c r="P137" s="186">
        <f t="shared" si="4"/>
        <v>8.7499999999999994E-2</v>
      </c>
      <c r="Q137" s="186">
        <f t="shared" si="2"/>
        <v>8.8999999999999996E-2</v>
      </c>
      <c r="R137" s="186">
        <f t="shared" si="2"/>
        <v>9.0499999999999997E-2</v>
      </c>
      <c r="S137" s="186">
        <f t="shared" si="2"/>
        <v>9.1999999999999998E-2</v>
      </c>
      <c r="T137" s="186">
        <f t="shared" si="2"/>
        <v>9.35E-2</v>
      </c>
      <c r="U137" s="186">
        <f t="shared" ref="U137:BE137" si="42">U26-0.005</f>
        <v>9.5000000000000001E-2</v>
      </c>
      <c r="V137" s="186">
        <f t="shared" si="42"/>
        <v>9.6500000000000002E-2</v>
      </c>
      <c r="W137" s="186">
        <f t="shared" si="42"/>
        <v>9.7500000000000003E-2</v>
      </c>
      <c r="X137" s="186">
        <f t="shared" si="42"/>
        <v>9.8500000000000004E-2</v>
      </c>
      <c r="Y137" s="186">
        <f t="shared" si="42"/>
        <v>9.9500000000000005E-2</v>
      </c>
      <c r="Z137" s="186">
        <f t="shared" si="42"/>
        <v>0.10050000000000001</v>
      </c>
      <c r="AA137" s="186">
        <f t="shared" si="42"/>
        <v>0.10149999999999999</v>
      </c>
      <c r="AB137" s="186">
        <f t="shared" si="42"/>
        <v>0.104</v>
      </c>
      <c r="AC137" s="186">
        <f t="shared" si="42"/>
        <v>0.1065</v>
      </c>
      <c r="AD137" s="186">
        <f t="shared" si="42"/>
        <v>0.109</v>
      </c>
      <c r="AE137" s="186">
        <f t="shared" si="42"/>
        <v>0.1115</v>
      </c>
      <c r="AF137" s="186">
        <f t="shared" si="42"/>
        <v>0.1135</v>
      </c>
      <c r="AG137" s="186">
        <f t="shared" si="42"/>
        <v>0.115</v>
      </c>
      <c r="AH137" s="186">
        <f t="shared" si="42"/>
        <v>0.11649999999999999</v>
      </c>
      <c r="AI137" s="186">
        <f t="shared" si="42"/>
        <v>0.11799999999999999</v>
      </c>
      <c r="AJ137" s="186">
        <f t="shared" si="42"/>
        <v>0.1195</v>
      </c>
      <c r="AK137" s="186">
        <f t="shared" si="42"/>
        <v>0.1215</v>
      </c>
      <c r="AL137" s="186">
        <f t="shared" si="42"/>
        <v>0.1235</v>
      </c>
      <c r="AM137" s="186">
        <f t="shared" si="42"/>
        <v>0.126</v>
      </c>
      <c r="AN137" s="186">
        <f t="shared" si="42"/>
        <v>0.129</v>
      </c>
      <c r="AO137" s="186">
        <f t="shared" si="42"/>
        <v>0.13400000000000001</v>
      </c>
      <c r="AP137" s="186">
        <f t="shared" si="42"/>
        <v>0.13400000000000001</v>
      </c>
      <c r="AQ137" s="186">
        <f t="shared" si="42"/>
        <v>0.13400000000000001</v>
      </c>
      <c r="AR137" s="186">
        <f t="shared" si="42"/>
        <v>0.13</v>
      </c>
      <c r="AS137" s="186">
        <f t="shared" si="42"/>
        <v>0.128</v>
      </c>
      <c r="AT137" s="186">
        <f t="shared" si="42"/>
        <v>0.126</v>
      </c>
      <c r="AU137" s="186">
        <f t="shared" si="42"/>
        <v>0.125</v>
      </c>
      <c r="AV137" s="186">
        <f t="shared" si="42"/>
        <v>0.13200000000000001</v>
      </c>
      <c r="AW137" s="186">
        <f t="shared" si="42"/>
        <v>0.13200000000000001</v>
      </c>
      <c r="AX137" s="186">
        <f t="shared" si="42"/>
        <v>0.13200000000000001</v>
      </c>
      <c r="AY137" s="186">
        <f t="shared" si="42"/>
        <v>0.13200000000000001</v>
      </c>
      <c r="AZ137" s="186">
        <f t="shared" si="42"/>
        <v>0.13200000000000001</v>
      </c>
      <c r="BA137" s="186">
        <f t="shared" si="42"/>
        <v>0.13200000000000001</v>
      </c>
      <c r="BB137" s="186">
        <f t="shared" si="42"/>
        <v>0.13200000000000001</v>
      </c>
      <c r="BC137" s="186">
        <f t="shared" si="42"/>
        <v>0.13200000000000001</v>
      </c>
      <c r="BD137" s="186">
        <f t="shared" si="42"/>
        <v>0.13200000000000001</v>
      </c>
      <c r="BE137" s="186">
        <f t="shared" si="42"/>
        <v>0.13200000000000001</v>
      </c>
    </row>
    <row r="138" spans="1:57" ht="15.75" thickBot="1" x14ac:dyDescent="0.3">
      <c r="A138" s="234">
        <v>22</v>
      </c>
      <c r="B138" s="186">
        <f t="shared" si="30"/>
        <v>5.9500000000000004E-2</v>
      </c>
      <c r="C138" s="186">
        <f t="shared" si="27"/>
        <v>6.25E-2</v>
      </c>
      <c r="D138" s="186">
        <f t="shared" si="27"/>
        <v>6.5500000000000003E-2</v>
      </c>
      <c r="E138" s="186">
        <f t="shared" ref="E138" si="43">E27-0.005</f>
        <v>6.8999999999999992E-2</v>
      </c>
      <c r="F138" s="186">
        <f t="shared" si="21"/>
        <v>7.2499999999999995E-2</v>
      </c>
      <c r="G138" s="186">
        <f t="shared" si="19"/>
        <v>7.4499999999999997E-2</v>
      </c>
      <c r="H138" s="186">
        <f t="shared" si="19"/>
        <v>7.5999999999999998E-2</v>
      </c>
      <c r="I138" s="186">
        <f t="shared" si="19"/>
        <v>7.8E-2</v>
      </c>
      <c r="J138" s="186">
        <f t="shared" si="13"/>
        <v>7.9500000000000001E-2</v>
      </c>
      <c r="K138" s="186">
        <f t="shared" si="13"/>
        <v>8.1500000000000003E-2</v>
      </c>
      <c r="L138" s="186">
        <f t="shared" si="14"/>
        <v>8.3000000000000004E-2</v>
      </c>
      <c r="M138" s="186">
        <f t="shared" si="8"/>
        <v>8.4499999999999992E-2</v>
      </c>
      <c r="N138" s="186">
        <f t="shared" si="6"/>
        <v>8.5999999999999993E-2</v>
      </c>
      <c r="O138" s="186">
        <f t="shared" si="4"/>
        <v>8.7499999999999994E-2</v>
      </c>
      <c r="P138" s="186">
        <f t="shared" si="4"/>
        <v>8.8999999999999996E-2</v>
      </c>
      <c r="Q138" s="186">
        <f t="shared" si="2"/>
        <v>9.0499999999999997E-2</v>
      </c>
      <c r="R138" s="186">
        <f t="shared" si="2"/>
        <v>9.1999999999999998E-2</v>
      </c>
      <c r="S138" s="186">
        <f t="shared" si="2"/>
        <v>9.35E-2</v>
      </c>
      <c r="T138" s="186">
        <f t="shared" si="2"/>
        <v>9.5000000000000001E-2</v>
      </c>
      <c r="U138" s="186">
        <f t="shared" ref="U138:BE138" si="44">U27-0.005</f>
        <v>9.6500000000000002E-2</v>
      </c>
      <c r="V138" s="186">
        <f t="shared" si="44"/>
        <v>9.7500000000000003E-2</v>
      </c>
      <c r="W138" s="186">
        <f t="shared" si="44"/>
        <v>9.8500000000000004E-2</v>
      </c>
      <c r="X138" s="186">
        <f t="shared" si="44"/>
        <v>9.9500000000000005E-2</v>
      </c>
      <c r="Y138" s="186">
        <f t="shared" si="44"/>
        <v>0.10050000000000001</v>
      </c>
      <c r="Z138" s="186">
        <f t="shared" si="44"/>
        <v>0.10149999999999999</v>
      </c>
      <c r="AA138" s="186">
        <f t="shared" si="44"/>
        <v>0.104</v>
      </c>
      <c r="AB138" s="186">
        <f t="shared" si="44"/>
        <v>0.1065</v>
      </c>
      <c r="AC138" s="186">
        <f t="shared" si="44"/>
        <v>0.109</v>
      </c>
      <c r="AD138" s="186">
        <f t="shared" si="44"/>
        <v>0.1115</v>
      </c>
      <c r="AE138" s="186">
        <f t="shared" si="44"/>
        <v>0.1135</v>
      </c>
      <c r="AF138" s="186">
        <f t="shared" si="44"/>
        <v>0.115</v>
      </c>
      <c r="AG138" s="186">
        <f t="shared" si="44"/>
        <v>0.11649999999999999</v>
      </c>
      <c r="AH138" s="186">
        <f t="shared" si="44"/>
        <v>0.11799999999999999</v>
      </c>
      <c r="AI138" s="186">
        <f t="shared" si="44"/>
        <v>0.1195</v>
      </c>
      <c r="AJ138" s="186">
        <f t="shared" si="44"/>
        <v>0.1215</v>
      </c>
      <c r="AK138" s="186">
        <f t="shared" si="44"/>
        <v>0.1235</v>
      </c>
      <c r="AL138" s="186">
        <f t="shared" si="44"/>
        <v>0.126</v>
      </c>
      <c r="AM138" s="186">
        <f t="shared" si="44"/>
        <v>0.129</v>
      </c>
      <c r="AN138" s="186">
        <f t="shared" si="44"/>
        <v>0.13400000000000001</v>
      </c>
      <c r="AO138" s="186">
        <f t="shared" si="44"/>
        <v>0.13400000000000001</v>
      </c>
      <c r="AP138" s="186">
        <f t="shared" si="44"/>
        <v>0.13400000000000001</v>
      </c>
      <c r="AQ138" s="186">
        <f t="shared" si="44"/>
        <v>0.13400000000000001</v>
      </c>
      <c r="AR138" s="186">
        <f t="shared" si="44"/>
        <v>0.13</v>
      </c>
      <c r="AS138" s="186">
        <f t="shared" si="44"/>
        <v>0.128</v>
      </c>
      <c r="AT138" s="186">
        <f t="shared" si="44"/>
        <v>0.126</v>
      </c>
      <c r="AU138" s="186">
        <f t="shared" si="44"/>
        <v>0.125</v>
      </c>
      <c r="AV138" s="186">
        <f t="shared" si="44"/>
        <v>0.13200000000000001</v>
      </c>
      <c r="AW138" s="186">
        <f t="shared" si="44"/>
        <v>0.13200000000000001</v>
      </c>
      <c r="AX138" s="186">
        <f t="shared" si="44"/>
        <v>0.13200000000000001</v>
      </c>
      <c r="AY138" s="186">
        <f t="shared" si="44"/>
        <v>0.13200000000000001</v>
      </c>
      <c r="AZ138" s="186">
        <f t="shared" si="44"/>
        <v>0.13200000000000001</v>
      </c>
      <c r="BA138" s="186">
        <f t="shared" si="44"/>
        <v>0.13200000000000001</v>
      </c>
      <c r="BB138" s="186">
        <f t="shared" si="44"/>
        <v>0.13200000000000001</v>
      </c>
      <c r="BC138" s="186">
        <f t="shared" si="44"/>
        <v>0.13200000000000001</v>
      </c>
      <c r="BD138" s="186">
        <f t="shared" si="44"/>
        <v>0.13200000000000001</v>
      </c>
      <c r="BE138" s="186">
        <f t="shared" si="44"/>
        <v>0.13200000000000001</v>
      </c>
    </row>
    <row r="139" spans="1:57" ht="15.75" thickBot="1" x14ac:dyDescent="0.3">
      <c r="A139" s="234">
        <v>23</v>
      </c>
      <c r="B139" s="186">
        <f t="shared" si="30"/>
        <v>6.25E-2</v>
      </c>
      <c r="C139" s="186">
        <f t="shared" si="27"/>
        <v>6.5500000000000003E-2</v>
      </c>
      <c r="D139" s="186">
        <f t="shared" si="27"/>
        <v>6.8999999999999992E-2</v>
      </c>
      <c r="E139" s="186">
        <f t="shared" ref="E139" si="45">E28-0.005</f>
        <v>7.2499999999999995E-2</v>
      </c>
      <c r="F139" s="186">
        <f t="shared" si="21"/>
        <v>7.4499999999999997E-2</v>
      </c>
      <c r="G139" s="186">
        <f t="shared" si="19"/>
        <v>7.5999999999999998E-2</v>
      </c>
      <c r="H139" s="186">
        <f t="shared" si="19"/>
        <v>7.8E-2</v>
      </c>
      <c r="I139" s="186">
        <f t="shared" si="19"/>
        <v>7.9500000000000001E-2</v>
      </c>
      <c r="J139" s="186">
        <f t="shared" si="13"/>
        <v>8.1500000000000003E-2</v>
      </c>
      <c r="K139" s="186">
        <f t="shared" si="13"/>
        <v>8.3000000000000004E-2</v>
      </c>
      <c r="L139" s="186">
        <f t="shared" si="14"/>
        <v>8.4499999999999992E-2</v>
      </c>
      <c r="M139" s="186">
        <f t="shared" si="8"/>
        <v>8.5999999999999993E-2</v>
      </c>
      <c r="N139" s="186">
        <f t="shared" si="6"/>
        <v>8.7499999999999994E-2</v>
      </c>
      <c r="O139" s="186">
        <f t="shared" si="4"/>
        <v>8.8999999999999996E-2</v>
      </c>
      <c r="P139" s="186">
        <f t="shared" si="4"/>
        <v>9.0499999999999997E-2</v>
      </c>
      <c r="Q139" s="186">
        <f t="shared" si="2"/>
        <v>9.1999999999999998E-2</v>
      </c>
      <c r="R139" s="186">
        <f t="shared" si="2"/>
        <v>9.35E-2</v>
      </c>
      <c r="S139" s="186">
        <f t="shared" si="2"/>
        <v>9.5000000000000001E-2</v>
      </c>
      <c r="T139" s="186">
        <f t="shared" si="2"/>
        <v>9.6500000000000002E-2</v>
      </c>
      <c r="U139" s="186">
        <f t="shared" ref="U139:BE139" si="46">U28-0.005</f>
        <v>9.7500000000000003E-2</v>
      </c>
      <c r="V139" s="186">
        <f t="shared" si="46"/>
        <v>9.8500000000000004E-2</v>
      </c>
      <c r="W139" s="186">
        <f t="shared" si="46"/>
        <v>9.9500000000000005E-2</v>
      </c>
      <c r="X139" s="186">
        <f t="shared" si="46"/>
        <v>0.10050000000000001</v>
      </c>
      <c r="Y139" s="186">
        <f t="shared" si="46"/>
        <v>0.10149999999999999</v>
      </c>
      <c r="Z139" s="186">
        <f t="shared" si="46"/>
        <v>0.104</v>
      </c>
      <c r="AA139" s="186">
        <f t="shared" si="46"/>
        <v>0.1065</v>
      </c>
      <c r="AB139" s="186">
        <f t="shared" si="46"/>
        <v>0.109</v>
      </c>
      <c r="AC139" s="186">
        <f t="shared" si="46"/>
        <v>0.1115</v>
      </c>
      <c r="AD139" s="186">
        <f t="shared" si="46"/>
        <v>0.1135</v>
      </c>
      <c r="AE139" s="186">
        <f t="shared" si="46"/>
        <v>0.115</v>
      </c>
      <c r="AF139" s="186">
        <f t="shared" si="46"/>
        <v>0.11649999999999999</v>
      </c>
      <c r="AG139" s="186">
        <f t="shared" si="46"/>
        <v>0.11799999999999999</v>
      </c>
      <c r="AH139" s="186">
        <f t="shared" si="46"/>
        <v>0.1195</v>
      </c>
      <c r="AI139" s="186">
        <f t="shared" si="46"/>
        <v>0.1215</v>
      </c>
      <c r="AJ139" s="186">
        <f t="shared" si="46"/>
        <v>0.1235</v>
      </c>
      <c r="AK139" s="186">
        <f t="shared" si="46"/>
        <v>0.126</v>
      </c>
      <c r="AL139" s="186">
        <f t="shared" si="46"/>
        <v>0.129</v>
      </c>
      <c r="AM139" s="186">
        <f t="shared" si="46"/>
        <v>0.13400000000000001</v>
      </c>
      <c r="AN139" s="186">
        <f t="shared" si="46"/>
        <v>0.13400000000000001</v>
      </c>
      <c r="AO139" s="186">
        <f t="shared" si="46"/>
        <v>0.13400000000000001</v>
      </c>
      <c r="AP139" s="186">
        <f t="shared" si="46"/>
        <v>0.13400000000000001</v>
      </c>
      <c r="AQ139" s="186">
        <f t="shared" si="46"/>
        <v>0.13400000000000001</v>
      </c>
      <c r="AR139" s="186">
        <f t="shared" si="46"/>
        <v>0.13</v>
      </c>
      <c r="AS139" s="186">
        <f t="shared" si="46"/>
        <v>0.128</v>
      </c>
      <c r="AT139" s="186">
        <f t="shared" si="46"/>
        <v>0.126</v>
      </c>
      <c r="AU139" s="186">
        <f t="shared" si="46"/>
        <v>0.125</v>
      </c>
      <c r="AV139" s="186">
        <f t="shared" si="46"/>
        <v>0.13200000000000001</v>
      </c>
      <c r="AW139" s="186">
        <f t="shared" si="46"/>
        <v>0.13200000000000001</v>
      </c>
      <c r="AX139" s="186">
        <f t="shared" si="46"/>
        <v>0.13200000000000001</v>
      </c>
      <c r="AY139" s="186">
        <f t="shared" si="46"/>
        <v>0.13200000000000001</v>
      </c>
      <c r="AZ139" s="186">
        <f t="shared" si="46"/>
        <v>0.13200000000000001</v>
      </c>
      <c r="BA139" s="186">
        <f t="shared" si="46"/>
        <v>0.13200000000000001</v>
      </c>
      <c r="BB139" s="186">
        <f t="shared" si="46"/>
        <v>0.13200000000000001</v>
      </c>
      <c r="BC139" s="186">
        <f t="shared" si="46"/>
        <v>0.13200000000000001</v>
      </c>
      <c r="BD139" s="186">
        <f t="shared" si="46"/>
        <v>0.13200000000000001</v>
      </c>
      <c r="BE139" s="186">
        <f t="shared" si="46"/>
        <v>0.13200000000000001</v>
      </c>
    </row>
    <row r="140" spans="1:57" ht="15.75" thickBot="1" x14ac:dyDescent="0.3">
      <c r="A140" s="234">
        <v>24</v>
      </c>
      <c r="B140" s="186">
        <f t="shared" si="30"/>
        <v>6.5500000000000003E-2</v>
      </c>
      <c r="C140" s="186">
        <f t="shared" si="27"/>
        <v>6.8999999999999992E-2</v>
      </c>
      <c r="D140" s="186">
        <f t="shared" si="27"/>
        <v>7.2499999999999995E-2</v>
      </c>
      <c r="E140" s="186">
        <f t="shared" ref="E140" si="47">E29-0.005</f>
        <v>7.4499999999999997E-2</v>
      </c>
      <c r="F140" s="186">
        <f t="shared" si="21"/>
        <v>7.5999999999999998E-2</v>
      </c>
      <c r="G140" s="186">
        <f t="shared" si="19"/>
        <v>7.8E-2</v>
      </c>
      <c r="H140" s="186">
        <f t="shared" si="19"/>
        <v>7.9500000000000001E-2</v>
      </c>
      <c r="I140" s="186">
        <f t="shared" si="19"/>
        <v>8.1500000000000003E-2</v>
      </c>
      <c r="J140" s="186">
        <f t="shared" si="13"/>
        <v>8.3000000000000004E-2</v>
      </c>
      <c r="K140" s="186">
        <f t="shared" si="13"/>
        <v>8.4499999999999992E-2</v>
      </c>
      <c r="L140" s="186">
        <f t="shared" si="14"/>
        <v>8.5999999999999993E-2</v>
      </c>
      <c r="M140" s="186">
        <f t="shared" si="8"/>
        <v>8.7499999999999994E-2</v>
      </c>
      <c r="N140" s="186">
        <f t="shared" si="6"/>
        <v>8.8999999999999996E-2</v>
      </c>
      <c r="O140" s="186">
        <f t="shared" si="4"/>
        <v>9.0499999999999997E-2</v>
      </c>
      <c r="P140" s="186">
        <f t="shared" si="4"/>
        <v>9.1999999999999998E-2</v>
      </c>
      <c r="Q140" s="186">
        <f t="shared" si="2"/>
        <v>9.35E-2</v>
      </c>
      <c r="R140" s="186">
        <f t="shared" si="2"/>
        <v>9.5000000000000001E-2</v>
      </c>
      <c r="S140" s="186">
        <f t="shared" si="2"/>
        <v>9.6500000000000002E-2</v>
      </c>
      <c r="T140" s="186">
        <f t="shared" si="2"/>
        <v>9.7500000000000003E-2</v>
      </c>
      <c r="U140" s="186">
        <f t="shared" ref="U140:BE140" si="48">U29-0.005</f>
        <v>9.8500000000000004E-2</v>
      </c>
      <c r="V140" s="186">
        <f t="shared" si="48"/>
        <v>9.9500000000000005E-2</v>
      </c>
      <c r="W140" s="186">
        <f t="shared" si="48"/>
        <v>0.10050000000000001</v>
      </c>
      <c r="X140" s="186">
        <f t="shared" si="48"/>
        <v>0.10149999999999999</v>
      </c>
      <c r="Y140" s="186">
        <f t="shared" si="48"/>
        <v>0.104</v>
      </c>
      <c r="Z140" s="186">
        <f t="shared" si="48"/>
        <v>0.1065</v>
      </c>
      <c r="AA140" s="186">
        <f t="shared" si="48"/>
        <v>0.109</v>
      </c>
      <c r="AB140" s="186">
        <f t="shared" si="48"/>
        <v>0.1115</v>
      </c>
      <c r="AC140" s="186">
        <f t="shared" si="48"/>
        <v>0.1135</v>
      </c>
      <c r="AD140" s="186">
        <f t="shared" si="48"/>
        <v>0.115</v>
      </c>
      <c r="AE140" s="186">
        <f t="shared" si="48"/>
        <v>0.11649999999999999</v>
      </c>
      <c r="AF140" s="186">
        <f t="shared" si="48"/>
        <v>0.11799999999999999</v>
      </c>
      <c r="AG140" s="186">
        <f t="shared" si="48"/>
        <v>0.1195</v>
      </c>
      <c r="AH140" s="186">
        <f t="shared" si="48"/>
        <v>0.1215</v>
      </c>
      <c r="AI140" s="186">
        <f t="shared" si="48"/>
        <v>0.1235</v>
      </c>
      <c r="AJ140" s="186">
        <f t="shared" si="48"/>
        <v>0.126</v>
      </c>
      <c r="AK140" s="186">
        <f t="shared" si="48"/>
        <v>0.129</v>
      </c>
      <c r="AL140" s="186">
        <f t="shared" si="48"/>
        <v>0.13400000000000001</v>
      </c>
      <c r="AM140" s="186">
        <f t="shared" si="48"/>
        <v>0.13400000000000001</v>
      </c>
      <c r="AN140" s="186">
        <f t="shared" si="48"/>
        <v>0.13400000000000001</v>
      </c>
      <c r="AO140" s="186">
        <f t="shared" si="48"/>
        <v>0.13400000000000001</v>
      </c>
      <c r="AP140" s="186">
        <f t="shared" si="48"/>
        <v>0.13400000000000001</v>
      </c>
      <c r="AQ140" s="186">
        <f t="shared" si="48"/>
        <v>0.13400000000000001</v>
      </c>
      <c r="AR140" s="186">
        <f t="shared" si="48"/>
        <v>0.13</v>
      </c>
      <c r="AS140" s="186">
        <f t="shared" si="48"/>
        <v>0.128</v>
      </c>
      <c r="AT140" s="186">
        <f t="shared" si="48"/>
        <v>0.126</v>
      </c>
      <c r="AU140" s="186">
        <f t="shared" si="48"/>
        <v>0.125</v>
      </c>
      <c r="AV140" s="186">
        <f t="shared" si="48"/>
        <v>0.13200000000000001</v>
      </c>
      <c r="AW140" s="186">
        <f t="shared" si="48"/>
        <v>0.13200000000000001</v>
      </c>
      <c r="AX140" s="186">
        <f t="shared" si="48"/>
        <v>0.13200000000000001</v>
      </c>
      <c r="AY140" s="186">
        <f t="shared" si="48"/>
        <v>0.13200000000000001</v>
      </c>
      <c r="AZ140" s="186">
        <f t="shared" si="48"/>
        <v>0.13200000000000001</v>
      </c>
      <c r="BA140" s="186">
        <f t="shared" si="48"/>
        <v>0.13200000000000001</v>
      </c>
      <c r="BB140" s="186">
        <f t="shared" si="48"/>
        <v>0.13200000000000001</v>
      </c>
      <c r="BC140" s="186">
        <f t="shared" si="48"/>
        <v>0.13200000000000001</v>
      </c>
      <c r="BD140" s="186">
        <f t="shared" si="48"/>
        <v>0.13200000000000001</v>
      </c>
      <c r="BE140" s="186">
        <f t="shared" si="48"/>
        <v>0.13200000000000001</v>
      </c>
    </row>
    <row r="141" spans="1:57" ht="15.75" thickBot="1" x14ac:dyDescent="0.3">
      <c r="A141" s="234">
        <v>25</v>
      </c>
      <c r="B141" s="186">
        <f t="shared" si="30"/>
        <v>6.8999999999999992E-2</v>
      </c>
      <c r="C141" s="186">
        <f t="shared" si="27"/>
        <v>7.2499999999999995E-2</v>
      </c>
      <c r="D141" s="186">
        <f t="shared" si="27"/>
        <v>7.4499999999999997E-2</v>
      </c>
      <c r="E141" s="186">
        <f t="shared" ref="E141" si="49">E30-0.005</f>
        <v>7.5999999999999998E-2</v>
      </c>
      <c r="F141" s="186">
        <f t="shared" si="21"/>
        <v>7.8E-2</v>
      </c>
      <c r="G141" s="186">
        <f t="shared" si="19"/>
        <v>7.9500000000000001E-2</v>
      </c>
      <c r="H141" s="186">
        <f t="shared" si="19"/>
        <v>8.1500000000000003E-2</v>
      </c>
      <c r="I141" s="186">
        <f t="shared" si="19"/>
        <v>8.3000000000000004E-2</v>
      </c>
      <c r="J141" s="186">
        <f t="shared" si="13"/>
        <v>8.4499999999999992E-2</v>
      </c>
      <c r="K141" s="186">
        <f t="shared" si="13"/>
        <v>8.5999999999999993E-2</v>
      </c>
      <c r="L141" s="186">
        <f t="shared" si="14"/>
        <v>8.7499999999999994E-2</v>
      </c>
      <c r="M141" s="186">
        <f t="shared" si="8"/>
        <v>8.8999999999999996E-2</v>
      </c>
      <c r="N141" s="186">
        <f t="shared" si="6"/>
        <v>9.0499999999999997E-2</v>
      </c>
      <c r="O141" s="186">
        <f t="shared" si="4"/>
        <v>9.1999999999999998E-2</v>
      </c>
      <c r="P141" s="186">
        <f t="shared" si="4"/>
        <v>9.35E-2</v>
      </c>
      <c r="Q141" s="186">
        <f t="shared" si="2"/>
        <v>9.5000000000000001E-2</v>
      </c>
      <c r="R141" s="186">
        <f t="shared" si="2"/>
        <v>9.6500000000000002E-2</v>
      </c>
      <c r="S141" s="186">
        <f t="shared" si="2"/>
        <v>9.7500000000000003E-2</v>
      </c>
      <c r="T141" s="186">
        <f t="shared" si="2"/>
        <v>9.8500000000000004E-2</v>
      </c>
      <c r="U141" s="186">
        <f t="shared" ref="U141:BE141" si="50">U30-0.005</f>
        <v>9.9500000000000005E-2</v>
      </c>
      <c r="V141" s="186">
        <f t="shared" si="50"/>
        <v>0.10050000000000001</v>
      </c>
      <c r="W141" s="186">
        <f t="shared" si="50"/>
        <v>0.10149999999999999</v>
      </c>
      <c r="X141" s="186">
        <f t="shared" si="50"/>
        <v>0.104</v>
      </c>
      <c r="Y141" s="186">
        <f t="shared" si="50"/>
        <v>0.1065</v>
      </c>
      <c r="Z141" s="186">
        <f t="shared" si="50"/>
        <v>0.109</v>
      </c>
      <c r="AA141" s="186">
        <f t="shared" si="50"/>
        <v>0.1115</v>
      </c>
      <c r="AB141" s="186">
        <f t="shared" si="50"/>
        <v>0.1135</v>
      </c>
      <c r="AC141" s="186">
        <f t="shared" si="50"/>
        <v>0.115</v>
      </c>
      <c r="AD141" s="186">
        <f t="shared" si="50"/>
        <v>0.11649999999999999</v>
      </c>
      <c r="AE141" s="186">
        <f t="shared" si="50"/>
        <v>0.11799999999999999</v>
      </c>
      <c r="AF141" s="186">
        <f t="shared" si="50"/>
        <v>0.1195</v>
      </c>
      <c r="AG141" s="186">
        <f t="shared" si="50"/>
        <v>0.1215</v>
      </c>
      <c r="AH141" s="186">
        <f t="shared" si="50"/>
        <v>0.1235</v>
      </c>
      <c r="AI141" s="186">
        <f t="shared" si="50"/>
        <v>0.126</v>
      </c>
      <c r="AJ141" s="186">
        <f t="shared" si="50"/>
        <v>0.129</v>
      </c>
      <c r="AK141" s="186">
        <f t="shared" si="50"/>
        <v>0.13400000000000001</v>
      </c>
      <c r="AL141" s="186">
        <f t="shared" si="50"/>
        <v>0.13400000000000001</v>
      </c>
      <c r="AM141" s="186">
        <f t="shared" si="50"/>
        <v>0.13400000000000001</v>
      </c>
      <c r="AN141" s="186">
        <f t="shared" si="50"/>
        <v>0.13400000000000001</v>
      </c>
      <c r="AO141" s="186">
        <f t="shared" si="50"/>
        <v>0.13400000000000001</v>
      </c>
      <c r="AP141" s="186">
        <f t="shared" si="50"/>
        <v>0.13400000000000001</v>
      </c>
      <c r="AQ141" s="186">
        <f t="shared" si="50"/>
        <v>0.13400000000000001</v>
      </c>
      <c r="AR141" s="186">
        <f t="shared" si="50"/>
        <v>0.13</v>
      </c>
      <c r="AS141" s="186">
        <f t="shared" si="50"/>
        <v>0.128</v>
      </c>
      <c r="AT141" s="186">
        <f t="shared" si="50"/>
        <v>0.126</v>
      </c>
      <c r="AU141" s="186">
        <f t="shared" si="50"/>
        <v>0.125</v>
      </c>
      <c r="AV141" s="186">
        <f t="shared" si="50"/>
        <v>0.13200000000000001</v>
      </c>
      <c r="AW141" s="186">
        <f t="shared" si="50"/>
        <v>0.13200000000000001</v>
      </c>
      <c r="AX141" s="186">
        <f t="shared" si="50"/>
        <v>0.13200000000000001</v>
      </c>
      <c r="AY141" s="186">
        <f t="shared" si="50"/>
        <v>0.13200000000000001</v>
      </c>
      <c r="AZ141" s="186">
        <f t="shared" si="50"/>
        <v>0.13200000000000001</v>
      </c>
      <c r="BA141" s="186">
        <f t="shared" si="50"/>
        <v>0.13200000000000001</v>
      </c>
      <c r="BB141" s="186">
        <f t="shared" si="50"/>
        <v>0.13200000000000001</v>
      </c>
      <c r="BC141" s="186">
        <f t="shared" si="50"/>
        <v>0.13200000000000001</v>
      </c>
      <c r="BD141" s="186">
        <f t="shared" si="50"/>
        <v>0.13200000000000001</v>
      </c>
      <c r="BE141" s="186">
        <f t="shared" si="50"/>
        <v>0.13200000000000001</v>
      </c>
    </row>
    <row r="142" spans="1:57" ht="15.75" thickBot="1" x14ac:dyDescent="0.3">
      <c r="A142" s="234">
        <v>26</v>
      </c>
      <c r="B142" s="186">
        <f t="shared" si="30"/>
        <v>7.2499999999999995E-2</v>
      </c>
      <c r="C142" s="186">
        <f t="shared" si="27"/>
        <v>7.4499999999999997E-2</v>
      </c>
      <c r="D142" s="186">
        <f t="shared" si="27"/>
        <v>7.5999999999999998E-2</v>
      </c>
      <c r="E142" s="186">
        <f t="shared" ref="E142" si="51">E31-0.005</f>
        <v>7.8E-2</v>
      </c>
      <c r="F142" s="186">
        <f t="shared" si="21"/>
        <v>7.9500000000000001E-2</v>
      </c>
      <c r="G142" s="186">
        <f t="shared" si="19"/>
        <v>8.1500000000000003E-2</v>
      </c>
      <c r="H142" s="186">
        <f t="shared" si="19"/>
        <v>8.3000000000000004E-2</v>
      </c>
      <c r="I142" s="186">
        <f t="shared" si="19"/>
        <v>8.4499999999999992E-2</v>
      </c>
      <c r="J142" s="186">
        <f t="shared" si="13"/>
        <v>8.5999999999999993E-2</v>
      </c>
      <c r="K142" s="186">
        <f t="shared" si="13"/>
        <v>8.7499999999999994E-2</v>
      </c>
      <c r="L142" s="186">
        <f t="shared" si="14"/>
        <v>8.8999999999999996E-2</v>
      </c>
      <c r="M142" s="186">
        <f t="shared" si="8"/>
        <v>9.0499999999999997E-2</v>
      </c>
      <c r="N142" s="186">
        <f t="shared" si="6"/>
        <v>9.1999999999999998E-2</v>
      </c>
      <c r="O142" s="186">
        <f t="shared" si="4"/>
        <v>9.35E-2</v>
      </c>
      <c r="P142" s="186">
        <f t="shared" si="4"/>
        <v>9.5000000000000001E-2</v>
      </c>
      <c r="Q142" s="186">
        <f t="shared" si="2"/>
        <v>9.6500000000000002E-2</v>
      </c>
      <c r="R142" s="186">
        <f t="shared" si="2"/>
        <v>9.7500000000000003E-2</v>
      </c>
      <c r="S142" s="186">
        <f t="shared" si="2"/>
        <v>9.8500000000000004E-2</v>
      </c>
      <c r="T142" s="186">
        <f t="shared" si="2"/>
        <v>9.9500000000000005E-2</v>
      </c>
      <c r="U142" s="186">
        <f t="shared" ref="U142:BE142" si="52">U31-0.005</f>
        <v>0.10050000000000001</v>
      </c>
      <c r="V142" s="186">
        <f t="shared" si="52"/>
        <v>0.10149999999999999</v>
      </c>
      <c r="W142" s="186">
        <f t="shared" si="52"/>
        <v>0.104</v>
      </c>
      <c r="X142" s="186">
        <f t="shared" si="52"/>
        <v>0.1065</v>
      </c>
      <c r="Y142" s="186">
        <f t="shared" si="52"/>
        <v>0.109</v>
      </c>
      <c r="Z142" s="186">
        <f t="shared" si="52"/>
        <v>0.1115</v>
      </c>
      <c r="AA142" s="186">
        <f t="shared" si="52"/>
        <v>0.1135</v>
      </c>
      <c r="AB142" s="186">
        <f t="shared" si="52"/>
        <v>0.115</v>
      </c>
      <c r="AC142" s="186">
        <f t="shared" si="52"/>
        <v>0.11649999999999999</v>
      </c>
      <c r="AD142" s="186">
        <f t="shared" si="52"/>
        <v>0.11799999999999999</v>
      </c>
      <c r="AE142" s="186">
        <f t="shared" si="52"/>
        <v>0.1195</v>
      </c>
      <c r="AF142" s="186">
        <f t="shared" si="52"/>
        <v>0.1215</v>
      </c>
      <c r="AG142" s="186">
        <f t="shared" si="52"/>
        <v>0.1235</v>
      </c>
      <c r="AH142" s="186">
        <f t="shared" si="52"/>
        <v>0.126</v>
      </c>
      <c r="AI142" s="186">
        <f t="shared" si="52"/>
        <v>0.129</v>
      </c>
      <c r="AJ142" s="186">
        <f t="shared" si="52"/>
        <v>0.13400000000000001</v>
      </c>
      <c r="AK142" s="186">
        <f t="shared" si="52"/>
        <v>0.13400000000000001</v>
      </c>
      <c r="AL142" s="186">
        <f t="shared" si="52"/>
        <v>0.13400000000000001</v>
      </c>
      <c r="AM142" s="186">
        <f t="shared" si="52"/>
        <v>0.13400000000000001</v>
      </c>
      <c r="AN142" s="186">
        <f t="shared" si="52"/>
        <v>0.13400000000000001</v>
      </c>
      <c r="AO142" s="186">
        <f t="shared" si="52"/>
        <v>0.13400000000000001</v>
      </c>
      <c r="AP142" s="186">
        <f t="shared" si="52"/>
        <v>0.13400000000000001</v>
      </c>
      <c r="AQ142" s="186">
        <f t="shared" si="52"/>
        <v>0.13400000000000001</v>
      </c>
      <c r="AR142" s="186">
        <f t="shared" si="52"/>
        <v>0.13</v>
      </c>
      <c r="AS142" s="186">
        <f t="shared" si="52"/>
        <v>0.128</v>
      </c>
      <c r="AT142" s="186">
        <f t="shared" si="52"/>
        <v>0.126</v>
      </c>
      <c r="AU142" s="186">
        <f t="shared" si="52"/>
        <v>0.125</v>
      </c>
      <c r="AV142" s="186">
        <f t="shared" si="52"/>
        <v>0.13200000000000001</v>
      </c>
      <c r="AW142" s="186">
        <f t="shared" si="52"/>
        <v>0.13200000000000001</v>
      </c>
      <c r="AX142" s="186">
        <f t="shared" si="52"/>
        <v>0.13200000000000001</v>
      </c>
      <c r="AY142" s="186">
        <f t="shared" si="52"/>
        <v>0.13200000000000001</v>
      </c>
      <c r="AZ142" s="186">
        <f t="shared" si="52"/>
        <v>0.13200000000000001</v>
      </c>
      <c r="BA142" s="186">
        <f t="shared" si="52"/>
        <v>0.13200000000000001</v>
      </c>
      <c r="BB142" s="186">
        <f t="shared" si="52"/>
        <v>0.13200000000000001</v>
      </c>
      <c r="BC142" s="186">
        <f t="shared" si="52"/>
        <v>0.13200000000000001</v>
      </c>
      <c r="BD142" s="186">
        <f t="shared" si="52"/>
        <v>0.13200000000000001</v>
      </c>
      <c r="BE142" s="186">
        <f t="shared" si="52"/>
        <v>0.13200000000000001</v>
      </c>
    </row>
    <row r="143" spans="1:57" ht="15.75" thickBot="1" x14ac:dyDescent="0.3">
      <c r="A143" s="234">
        <v>27</v>
      </c>
      <c r="B143" s="186">
        <f t="shared" si="30"/>
        <v>7.4499999999999997E-2</v>
      </c>
      <c r="C143" s="186">
        <f t="shared" si="27"/>
        <v>7.5999999999999998E-2</v>
      </c>
      <c r="D143" s="186">
        <f t="shared" si="27"/>
        <v>7.8E-2</v>
      </c>
      <c r="E143" s="186">
        <f t="shared" ref="E143" si="53">E32-0.005</f>
        <v>7.9500000000000001E-2</v>
      </c>
      <c r="F143" s="186">
        <f t="shared" si="21"/>
        <v>8.1500000000000003E-2</v>
      </c>
      <c r="G143" s="186">
        <f t="shared" si="19"/>
        <v>8.3000000000000004E-2</v>
      </c>
      <c r="H143" s="186">
        <f t="shared" si="19"/>
        <v>8.4499999999999992E-2</v>
      </c>
      <c r="I143" s="186">
        <f t="shared" si="19"/>
        <v>8.5999999999999993E-2</v>
      </c>
      <c r="J143" s="186">
        <f t="shared" si="13"/>
        <v>8.7499999999999994E-2</v>
      </c>
      <c r="K143" s="186">
        <f t="shared" si="13"/>
        <v>8.8999999999999996E-2</v>
      </c>
      <c r="L143" s="186">
        <f t="shared" si="14"/>
        <v>9.0499999999999997E-2</v>
      </c>
      <c r="M143" s="186">
        <f t="shared" si="8"/>
        <v>9.1999999999999998E-2</v>
      </c>
      <c r="N143" s="186">
        <f t="shared" si="6"/>
        <v>9.35E-2</v>
      </c>
      <c r="O143" s="186">
        <f t="shared" si="4"/>
        <v>9.5000000000000001E-2</v>
      </c>
      <c r="P143" s="186">
        <f t="shared" si="4"/>
        <v>9.6500000000000002E-2</v>
      </c>
      <c r="Q143" s="186">
        <f t="shared" si="2"/>
        <v>9.7500000000000003E-2</v>
      </c>
      <c r="R143" s="186">
        <f t="shared" si="2"/>
        <v>9.8500000000000004E-2</v>
      </c>
      <c r="S143" s="186">
        <f t="shared" si="2"/>
        <v>9.9500000000000005E-2</v>
      </c>
      <c r="T143" s="186">
        <f t="shared" si="2"/>
        <v>0.10050000000000001</v>
      </c>
      <c r="U143" s="186">
        <f t="shared" ref="U143:BE143" si="54">U32-0.005</f>
        <v>0.10149999999999999</v>
      </c>
      <c r="V143" s="186">
        <f t="shared" si="54"/>
        <v>0.104</v>
      </c>
      <c r="W143" s="186">
        <f t="shared" si="54"/>
        <v>0.1065</v>
      </c>
      <c r="X143" s="186">
        <f t="shared" si="54"/>
        <v>0.109</v>
      </c>
      <c r="Y143" s="186">
        <f t="shared" si="54"/>
        <v>0.1115</v>
      </c>
      <c r="Z143" s="186">
        <f t="shared" si="54"/>
        <v>0.1135</v>
      </c>
      <c r="AA143" s="186">
        <f t="shared" si="54"/>
        <v>0.115</v>
      </c>
      <c r="AB143" s="186">
        <f t="shared" si="54"/>
        <v>0.11649999999999999</v>
      </c>
      <c r="AC143" s="186">
        <f t="shared" si="54"/>
        <v>0.11799999999999999</v>
      </c>
      <c r="AD143" s="186">
        <f t="shared" si="54"/>
        <v>0.1195</v>
      </c>
      <c r="AE143" s="186">
        <f t="shared" si="54"/>
        <v>0.1215</v>
      </c>
      <c r="AF143" s="186">
        <f t="shared" si="54"/>
        <v>0.1235</v>
      </c>
      <c r="AG143" s="186">
        <f t="shared" si="54"/>
        <v>0.126</v>
      </c>
      <c r="AH143" s="186">
        <f t="shared" si="54"/>
        <v>0.129</v>
      </c>
      <c r="AI143" s="186">
        <f t="shared" si="54"/>
        <v>0.13400000000000001</v>
      </c>
      <c r="AJ143" s="186">
        <f t="shared" si="54"/>
        <v>0.13400000000000001</v>
      </c>
      <c r="AK143" s="186">
        <f t="shared" si="54"/>
        <v>0.13400000000000001</v>
      </c>
      <c r="AL143" s="186">
        <f t="shared" si="54"/>
        <v>0.13400000000000001</v>
      </c>
      <c r="AM143" s="186">
        <f t="shared" si="54"/>
        <v>0.13400000000000001</v>
      </c>
      <c r="AN143" s="186">
        <f t="shared" si="54"/>
        <v>0.13400000000000001</v>
      </c>
      <c r="AO143" s="186">
        <f t="shared" si="54"/>
        <v>0.13400000000000001</v>
      </c>
      <c r="AP143" s="186">
        <f t="shared" si="54"/>
        <v>0.13400000000000001</v>
      </c>
      <c r="AQ143" s="186">
        <f t="shared" si="54"/>
        <v>0.13400000000000001</v>
      </c>
      <c r="AR143" s="186">
        <f t="shared" si="54"/>
        <v>0.13</v>
      </c>
      <c r="AS143" s="186">
        <f t="shared" si="54"/>
        <v>0.128</v>
      </c>
      <c r="AT143" s="186">
        <f t="shared" si="54"/>
        <v>0.126</v>
      </c>
      <c r="AU143" s="186">
        <f t="shared" si="54"/>
        <v>0.125</v>
      </c>
      <c r="AV143" s="186">
        <f t="shared" si="54"/>
        <v>0.13200000000000001</v>
      </c>
      <c r="AW143" s="186">
        <f t="shared" si="54"/>
        <v>0.13200000000000001</v>
      </c>
      <c r="AX143" s="186">
        <f t="shared" si="54"/>
        <v>0.13200000000000001</v>
      </c>
      <c r="AY143" s="186">
        <f t="shared" si="54"/>
        <v>0.13200000000000001</v>
      </c>
      <c r="AZ143" s="186">
        <f t="shared" si="54"/>
        <v>0.13200000000000001</v>
      </c>
      <c r="BA143" s="186">
        <f t="shared" si="54"/>
        <v>0.13200000000000001</v>
      </c>
      <c r="BB143" s="186">
        <f t="shared" si="54"/>
        <v>0.13200000000000001</v>
      </c>
      <c r="BC143" s="186">
        <f t="shared" si="54"/>
        <v>0.13200000000000001</v>
      </c>
      <c r="BD143" s="186">
        <f t="shared" si="54"/>
        <v>0.13200000000000001</v>
      </c>
      <c r="BE143" s="186">
        <f t="shared" si="54"/>
        <v>0.13200000000000001</v>
      </c>
    </row>
    <row r="144" spans="1:57" ht="15.75" thickBot="1" x14ac:dyDescent="0.3">
      <c r="A144" s="234">
        <v>28</v>
      </c>
      <c r="B144" s="186">
        <f t="shared" si="30"/>
        <v>7.5999999999999998E-2</v>
      </c>
      <c r="C144" s="186">
        <f t="shared" si="27"/>
        <v>7.8E-2</v>
      </c>
      <c r="D144" s="186">
        <f t="shared" si="27"/>
        <v>7.9500000000000001E-2</v>
      </c>
      <c r="E144" s="186">
        <f t="shared" ref="E144" si="55">E33-0.005</f>
        <v>8.1500000000000003E-2</v>
      </c>
      <c r="F144" s="186">
        <f t="shared" si="21"/>
        <v>8.3000000000000004E-2</v>
      </c>
      <c r="G144" s="186">
        <f t="shared" si="19"/>
        <v>8.4499999999999992E-2</v>
      </c>
      <c r="H144" s="186">
        <f t="shared" si="19"/>
        <v>8.5999999999999993E-2</v>
      </c>
      <c r="I144" s="186">
        <f t="shared" si="19"/>
        <v>8.7499999999999994E-2</v>
      </c>
      <c r="J144" s="186">
        <f t="shared" si="13"/>
        <v>8.8999999999999996E-2</v>
      </c>
      <c r="K144" s="186">
        <f t="shared" si="13"/>
        <v>9.0499999999999997E-2</v>
      </c>
      <c r="L144" s="186">
        <f t="shared" si="14"/>
        <v>9.1999999999999998E-2</v>
      </c>
      <c r="M144" s="186">
        <f t="shared" si="8"/>
        <v>9.35E-2</v>
      </c>
      <c r="N144" s="186">
        <f t="shared" si="6"/>
        <v>9.5000000000000001E-2</v>
      </c>
      <c r="O144" s="186">
        <f t="shared" si="4"/>
        <v>9.6500000000000002E-2</v>
      </c>
      <c r="P144" s="186">
        <f t="shared" si="4"/>
        <v>9.7500000000000003E-2</v>
      </c>
      <c r="Q144" s="186">
        <f t="shared" si="2"/>
        <v>9.8500000000000004E-2</v>
      </c>
      <c r="R144" s="186">
        <f t="shared" si="2"/>
        <v>9.9500000000000005E-2</v>
      </c>
      <c r="S144" s="186">
        <f t="shared" si="2"/>
        <v>0.10050000000000001</v>
      </c>
      <c r="T144" s="186">
        <f t="shared" si="2"/>
        <v>0.10149999999999999</v>
      </c>
      <c r="U144" s="186">
        <f t="shared" ref="U144:BE144" si="56">U33-0.005</f>
        <v>0.104</v>
      </c>
      <c r="V144" s="186">
        <f t="shared" si="56"/>
        <v>0.1065</v>
      </c>
      <c r="W144" s="186">
        <f t="shared" si="56"/>
        <v>0.109</v>
      </c>
      <c r="X144" s="186">
        <f t="shared" si="56"/>
        <v>0.1115</v>
      </c>
      <c r="Y144" s="186">
        <f t="shared" si="56"/>
        <v>0.1135</v>
      </c>
      <c r="Z144" s="186">
        <f t="shared" si="56"/>
        <v>0.115</v>
      </c>
      <c r="AA144" s="186">
        <f t="shared" si="56"/>
        <v>0.11649999999999999</v>
      </c>
      <c r="AB144" s="186">
        <f t="shared" si="56"/>
        <v>0.11799999999999999</v>
      </c>
      <c r="AC144" s="186">
        <f t="shared" si="56"/>
        <v>0.1195</v>
      </c>
      <c r="AD144" s="186">
        <f t="shared" si="56"/>
        <v>0.1215</v>
      </c>
      <c r="AE144" s="186">
        <f t="shared" si="56"/>
        <v>0.1235</v>
      </c>
      <c r="AF144" s="186">
        <f t="shared" si="56"/>
        <v>0.126</v>
      </c>
      <c r="AG144" s="186">
        <f t="shared" si="56"/>
        <v>0.129</v>
      </c>
      <c r="AH144" s="186">
        <f t="shared" si="56"/>
        <v>0.13400000000000001</v>
      </c>
      <c r="AI144" s="186">
        <f t="shared" si="56"/>
        <v>0.13400000000000001</v>
      </c>
      <c r="AJ144" s="186">
        <f t="shared" si="56"/>
        <v>0.13400000000000001</v>
      </c>
      <c r="AK144" s="186">
        <f t="shared" si="56"/>
        <v>0.13400000000000001</v>
      </c>
      <c r="AL144" s="186">
        <f t="shared" si="56"/>
        <v>0.13400000000000001</v>
      </c>
      <c r="AM144" s="186">
        <f t="shared" si="56"/>
        <v>0.13400000000000001</v>
      </c>
      <c r="AN144" s="186">
        <f t="shared" si="56"/>
        <v>0.13400000000000001</v>
      </c>
      <c r="AO144" s="186">
        <f t="shared" si="56"/>
        <v>0.13400000000000001</v>
      </c>
      <c r="AP144" s="186">
        <f t="shared" si="56"/>
        <v>0.13400000000000001</v>
      </c>
      <c r="AQ144" s="186">
        <f t="shared" si="56"/>
        <v>0.13400000000000001</v>
      </c>
      <c r="AR144" s="186">
        <f t="shared" si="56"/>
        <v>0.13</v>
      </c>
      <c r="AS144" s="186">
        <f t="shared" si="56"/>
        <v>0.128</v>
      </c>
      <c r="AT144" s="186">
        <f t="shared" si="56"/>
        <v>0.126</v>
      </c>
      <c r="AU144" s="186">
        <f t="shared" si="56"/>
        <v>0.125</v>
      </c>
      <c r="AV144" s="186">
        <f t="shared" si="56"/>
        <v>0.13200000000000001</v>
      </c>
      <c r="AW144" s="186">
        <f t="shared" si="56"/>
        <v>0.13200000000000001</v>
      </c>
      <c r="AX144" s="186">
        <f t="shared" si="56"/>
        <v>0.13200000000000001</v>
      </c>
      <c r="AY144" s="186">
        <f t="shared" si="56"/>
        <v>0.13200000000000001</v>
      </c>
      <c r="AZ144" s="186">
        <f t="shared" si="56"/>
        <v>0.13200000000000001</v>
      </c>
      <c r="BA144" s="186">
        <f t="shared" si="56"/>
        <v>0.13200000000000001</v>
      </c>
      <c r="BB144" s="186">
        <f t="shared" si="56"/>
        <v>0.13200000000000001</v>
      </c>
      <c r="BC144" s="186">
        <f t="shared" si="56"/>
        <v>0.13200000000000001</v>
      </c>
      <c r="BD144" s="186">
        <f t="shared" si="56"/>
        <v>0.13200000000000001</v>
      </c>
      <c r="BE144" s="186">
        <f t="shared" si="56"/>
        <v>0.13200000000000001</v>
      </c>
    </row>
    <row r="145" spans="1:57" ht="15.75" thickBot="1" x14ac:dyDescent="0.3">
      <c r="A145" s="234">
        <v>29</v>
      </c>
      <c r="B145" s="186">
        <f t="shared" si="30"/>
        <v>7.8E-2</v>
      </c>
      <c r="C145" s="186">
        <f t="shared" si="27"/>
        <v>7.9500000000000001E-2</v>
      </c>
      <c r="D145" s="186">
        <f t="shared" si="27"/>
        <v>8.1500000000000003E-2</v>
      </c>
      <c r="E145" s="186">
        <f t="shared" ref="E145" si="57">E34-0.005</f>
        <v>8.3000000000000004E-2</v>
      </c>
      <c r="F145" s="186">
        <f t="shared" si="21"/>
        <v>8.4499999999999992E-2</v>
      </c>
      <c r="G145" s="186">
        <f t="shared" si="19"/>
        <v>8.5999999999999993E-2</v>
      </c>
      <c r="H145" s="186">
        <f t="shared" si="19"/>
        <v>8.7499999999999994E-2</v>
      </c>
      <c r="I145" s="186">
        <f t="shared" si="19"/>
        <v>8.8999999999999996E-2</v>
      </c>
      <c r="J145" s="186">
        <f t="shared" si="13"/>
        <v>9.0499999999999997E-2</v>
      </c>
      <c r="K145" s="186">
        <f t="shared" si="13"/>
        <v>9.1999999999999998E-2</v>
      </c>
      <c r="L145" s="186">
        <f t="shared" si="14"/>
        <v>9.35E-2</v>
      </c>
      <c r="M145" s="186">
        <f t="shared" si="8"/>
        <v>9.5000000000000001E-2</v>
      </c>
      <c r="N145" s="186">
        <f t="shared" si="6"/>
        <v>9.6500000000000002E-2</v>
      </c>
      <c r="O145" s="186">
        <f t="shared" si="4"/>
        <v>9.7500000000000003E-2</v>
      </c>
      <c r="P145" s="186">
        <f t="shared" si="4"/>
        <v>9.8500000000000004E-2</v>
      </c>
      <c r="Q145" s="186">
        <f t="shared" si="2"/>
        <v>9.9500000000000005E-2</v>
      </c>
      <c r="R145" s="186">
        <f t="shared" si="2"/>
        <v>0.10050000000000001</v>
      </c>
      <c r="S145" s="186">
        <f t="shared" si="2"/>
        <v>0.10149999999999999</v>
      </c>
      <c r="T145" s="186">
        <f t="shared" si="2"/>
        <v>0.104</v>
      </c>
      <c r="U145" s="186">
        <f t="shared" ref="U145:BE145" si="58">U34-0.005</f>
        <v>0.1065</v>
      </c>
      <c r="V145" s="186">
        <f t="shared" si="58"/>
        <v>0.109</v>
      </c>
      <c r="W145" s="186">
        <f t="shared" si="58"/>
        <v>0.1115</v>
      </c>
      <c r="X145" s="186">
        <f t="shared" si="58"/>
        <v>0.1135</v>
      </c>
      <c r="Y145" s="186">
        <f t="shared" si="58"/>
        <v>0.115</v>
      </c>
      <c r="Z145" s="186">
        <f t="shared" si="58"/>
        <v>0.11649999999999999</v>
      </c>
      <c r="AA145" s="186">
        <f t="shared" si="58"/>
        <v>0.11799999999999999</v>
      </c>
      <c r="AB145" s="186">
        <f t="shared" si="58"/>
        <v>0.1195</v>
      </c>
      <c r="AC145" s="186">
        <f t="shared" si="58"/>
        <v>0.1215</v>
      </c>
      <c r="AD145" s="186">
        <f t="shared" si="58"/>
        <v>0.1235</v>
      </c>
      <c r="AE145" s="186">
        <f t="shared" si="58"/>
        <v>0.126</v>
      </c>
      <c r="AF145" s="186">
        <f t="shared" si="58"/>
        <v>0.129</v>
      </c>
      <c r="AG145" s="186">
        <f t="shared" si="58"/>
        <v>0.13400000000000001</v>
      </c>
      <c r="AH145" s="186">
        <f t="shared" si="58"/>
        <v>0.13400000000000001</v>
      </c>
      <c r="AI145" s="186">
        <f t="shared" si="58"/>
        <v>0.13400000000000001</v>
      </c>
      <c r="AJ145" s="186">
        <f t="shared" si="58"/>
        <v>0.13400000000000001</v>
      </c>
      <c r="AK145" s="186">
        <f t="shared" si="58"/>
        <v>0.13400000000000001</v>
      </c>
      <c r="AL145" s="186">
        <f t="shared" si="58"/>
        <v>0.13400000000000001</v>
      </c>
      <c r="AM145" s="186">
        <f t="shared" si="58"/>
        <v>0.13400000000000001</v>
      </c>
      <c r="AN145" s="186">
        <f t="shared" si="58"/>
        <v>0.13400000000000001</v>
      </c>
      <c r="AO145" s="186">
        <f t="shared" si="58"/>
        <v>0.13400000000000001</v>
      </c>
      <c r="AP145" s="186">
        <f t="shared" si="58"/>
        <v>0.13400000000000001</v>
      </c>
      <c r="AQ145" s="186">
        <f t="shared" si="58"/>
        <v>0.13400000000000001</v>
      </c>
      <c r="AR145" s="186">
        <f t="shared" si="58"/>
        <v>0.13</v>
      </c>
      <c r="AS145" s="186">
        <f t="shared" si="58"/>
        <v>0.128</v>
      </c>
      <c r="AT145" s="186">
        <f t="shared" si="58"/>
        <v>0.126</v>
      </c>
      <c r="AU145" s="186">
        <f t="shared" si="58"/>
        <v>0.125</v>
      </c>
      <c r="AV145" s="186">
        <f t="shared" si="58"/>
        <v>0.13200000000000001</v>
      </c>
      <c r="AW145" s="186">
        <f t="shared" si="58"/>
        <v>0.13200000000000001</v>
      </c>
      <c r="AX145" s="186">
        <f t="shared" si="58"/>
        <v>0.13200000000000001</v>
      </c>
      <c r="AY145" s="186">
        <f t="shared" si="58"/>
        <v>0.13200000000000001</v>
      </c>
      <c r="AZ145" s="186">
        <f t="shared" si="58"/>
        <v>0.13200000000000001</v>
      </c>
      <c r="BA145" s="186">
        <f t="shared" si="58"/>
        <v>0.13200000000000001</v>
      </c>
      <c r="BB145" s="186">
        <f t="shared" si="58"/>
        <v>0.13200000000000001</v>
      </c>
      <c r="BC145" s="186">
        <f t="shared" si="58"/>
        <v>0.13200000000000001</v>
      </c>
      <c r="BD145" s="186">
        <f t="shared" si="58"/>
        <v>0.13200000000000001</v>
      </c>
      <c r="BE145" s="186">
        <f t="shared" si="58"/>
        <v>0.13200000000000001</v>
      </c>
    </row>
    <row r="146" spans="1:57" ht="15.75" thickBot="1" x14ac:dyDescent="0.3">
      <c r="A146" s="234">
        <v>30</v>
      </c>
      <c r="B146" s="186">
        <f t="shared" si="30"/>
        <v>7.9500000000000001E-2</v>
      </c>
      <c r="C146" s="186">
        <f t="shared" si="27"/>
        <v>8.1500000000000003E-2</v>
      </c>
      <c r="D146" s="186">
        <f t="shared" si="27"/>
        <v>8.3000000000000004E-2</v>
      </c>
      <c r="E146" s="186">
        <f t="shared" ref="E146" si="59">E35-0.005</f>
        <v>8.4499999999999992E-2</v>
      </c>
      <c r="F146" s="186">
        <f t="shared" si="21"/>
        <v>8.5999999999999993E-2</v>
      </c>
      <c r="G146" s="186">
        <f t="shared" si="19"/>
        <v>8.7499999999999994E-2</v>
      </c>
      <c r="H146" s="186">
        <f t="shared" si="19"/>
        <v>8.8999999999999996E-2</v>
      </c>
      <c r="I146" s="186">
        <f t="shared" si="19"/>
        <v>9.0499999999999997E-2</v>
      </c>
      <c r="J146" s="186">
        <f t="shared" si="13"/>
        <v>9.1999999999999998E-2</v>
      </c>
      <c r="K146" s="186">
        <f t="shared" si="13"/>
        <v>9.35E-2</v>
      </c>
      <c r="L146" s="186">
        <f t="shared" si="14"/>
        <v>9.5000000000000001E-2</v>
      </c>
      <c r="M146" s="186">
        <f t="shared" si="8"/>
        <v>9.6500000000000002E-2</v>
      </c>
      <c r="N146" s="186">
        <f t="shared" si="6"/>
        <v>9.7500000000000003E-2</v>
      </c>
      <c r="O146" s="186">
        <f t="shared" si="4"/>
        <v>9.8500000000000004E-2</v>
      </c>
      <c r="P146" s="186">
        <f t="shared" si="4"/>
        <v>9.9500000000000005E-2</v>
      </c>
      <c r="Q146" s="186">
        <f t="shared" si="2"/>
        <v>0.10050000000000001</v>
      </c>
      <c r="R146" s="186">
        <f t="shared" si="2"/>
        <v>0.10149999999999999</v>
      </c>
      <c r="S146" s="186">
        <f t="shared" si="2"/>
        <v>0.104</v>
      </c>
      <c r="T146" s="186">
        <f t="shared" si="2"/>
        <v>0.1065</v>
      </c>
      <c r="U146" s="186">
        <f t="shared" ref="U146:BE146" si="60">U35-0.005</f>
        <v>0.109</v>
      </c>
      <c r="V146" s="186">
        <f t="shared" si="60"/>
        <v>0.1115</v>
      </c>
      <c r="W146" s="186">
        <f t="shared" si="60"/>
        <v>0.1135</v>
      </c>
      <c r="X146" s="186">
        <f t="shared" si="60"/>
        <v>0.115</v>
      </c>
      <c r="Y146" s="186">
        <f t="shared" si="60"/>
        <v>0.11649999999999999</v>
      </c>
      <c r="Z146" s="186">
        <f t="shared" si="60"/>
        <v>0.11799999999999999</v>
      </c>
      <c r="AA146" s="186">
        <f t="shared" si="60"/>
        <v>0.1195</v>
      </c>
      <c r="AB146" s="186">
        <f t="shared" si="60"/>
        <v>0.1215</v>
      </c>
      <c r="AC146" s="186">
        <f t="shared" si="60"/>
        <v>0.1235</v>
      </c>
      <c r="AD146" s="186">
        <f t="shared" si="60"/>
        <v>0.126</v>
      </c>
      <c r="AE146" s="186">
        <f t="shared" si="60"/>
        <v>0.129</v>
      </c>
      <c r="AF146" s="186">
        <f t="shared" si="60"/>
        <v>0.13400000000000001</v>
      </c>
      <c r="AG146" s="186">
        <f t="shared" si="60"/>
        <v>0.13400000000000001</v>
      </c>
      <c r="AH146" s="186">
        <f t="shared" si="60"/>
        <v>0.13400000000000001</v>
      </c>
      <c r="AI146" s="186">
        <f t="shared" si="60"/>
        <v>0.13400000000000001</v>
      </c>
      <c r="AJ146" s="186">
        <f t="shared" si="60"/>
        <v>0.13400000000000001</v>
      </c>
      <c r="AK146" s="186">
        <f t="shared" si="60"/>
        <v>0.13400000000000001</v>
      </c>
      <c r="AL146" s="186">
        <f t="shared" si="60"/>
        <v>0.13400000000000001</v>
      </c>
      <c r="AM146" s="186">
        <f t="shared" si="60"/>
        <v>0.13400000000000001</v>
      </c>
      <c r="AN146" s="186">
        <f t="shared" si="60"/>
        <v>0.13400000000000001</v>
      </c>
      <c r="AO146" s="186">
        <f t="shared" si="60"/>
        <v>0.13400000000000001</v>
      </c>
      <c r="AP146" s="186">
        <f t="shared" si="60"/>
        <v>0.13400000000000001</v>
      </c>
      <c r="AQ146" s="186">
        <f t="shared" si="60"/>
        <v>0.13400000000000001</v>
      </c>
      <c r="AR146" s="186">
        <f t="shared" si="60"/>
        <v>0.13</v>
      </c>
      <c r="AS146" s="186">
        <f t="shared" si="60"/>
        <v>0.128</v>
      </c>
      <c r="AT146" s="186">
        <f t="shared" si="60"/>
        <v>0.126</v>
      </c>
      <c r="AU146" s="186">
        <f t="shared" si="60"/>
        <v>0.125</v>
      </c>
      <c r="AV146" s="186">
        <f t="shared" si="60"/>
        <v>0.13200000000000001</v>
      </c>
      <c r="AW146" s="186">
        <f t="shared" si="60"/>
        <v>0.13200000000000001</v>
      </c>
      <c r="AX146" s="186">
        <f t="shared" si="60"/>
        <v>0.13200000000000001</v>
      </c>
      <c r="AY146" s="186">
        <f t="shared" si="60"/>
        <v>0.13200000000000001</v>
      </c>
      <c r="AZ146" s="186">
        <f t="shared" si="60"/>
        <v>0.13200000000000001</v>
      </c>
      <c r="BA146" s="186">
        <f t="shared" si="60"/>
        <v>0.13200000000000001</v>
      </c>
      <c r="BB146" s="186">
        <f t="shared" si="60"/>
        <v>0.13200000000000001</v>
      </c>
      <c r="BC146" s="186">
        <f t="shared" si="60"/>
        <v>0.13200000000000001</v>
      </c>
      <c r="BD146" s="186">
        <f t="shared" si="60"/>
        <v>0.13200000000000001</v>
      </c>
      <c r="BE146" s="186">
        <f t="shared" si="60"/>
        <v>0.13200000000000001</v>
      </c>
    </row>
    <row r="147" spans="1:57" ht="15.75" thickBot="1" x14ac:dyDescent="0.3">
      <c r="A147" s="234">
        <v>31</v>
      </c>
      <c r="B147" s="186">
        <f t="shared" si="30"/>
        <v>8.1500000000000003E-2</v>
      </c>
      <c r="C147" s="186">
        <f t="shared" si="27"/>
        <v>8.3000000000000004E-2</v>
      </c>
      <c r="D147" s="186">
        <f t="shared" si="27"/>
        <v>8.4499999999999992E-2</v>
      </c>
      <c r="E147" s="186">
        <f t="shared" ref="E147" si="61">E36-0.005</f>
        <v>8.5999999999999993E-2</v>
      </c>
      <c r="F147" s="186">
        <f t="shared" si="21"/>
        <v>8.7499999999999994E-2</v>
      </c>
      <c r="G147" s="186">
        <f t="shared" si="19"/>
        <v>8.8999999999999996E-2</v>
      </c>
      <c r="H147" s="186">
        <f t="shared" si="19"/>
        <v>9.0499999999999997E-2</v>
      </c>
      <c r="I147" s="186">
        <f t="shared" si="19"/>
        <v>9.1999999999999998E-2</v>
      </c>
      <c r="J147" s="186">
        <f t="shared" si="13"/>
        <v>9.35E-2</v>
      </c>
      <c r="K147" s="186">
        <f t="shared" si="13"/>
        <v>9.5000000000000001E-2</v>
      </c>
      <c r="L147" s="186">
        <f t="shared" si="14"/>
        <v>9.6500000000000002E-2</v>
      </c>
      <c r="M147" s="186">
        <f t="shared" si="8"/>
        <v>9.7500000000000003E-2</v>
      </c>
      <c r="N147" s="186">
        <f t="shared" si="6"/>
        <v>9.8500000000000004E-2</v>
      </c>
      <c r="O147" s="186">
        <f t="shared" si="4"/>
        <v>9.9500000000000005E-2</v>
      </c>
      <c r="P147" s="186">
        <f t="shared" si="4"/>
        <v>0.10050000000000001</v>
      </c>
      <c r="Q147" s="186">
        <f t="shared" si="2"/>
        <v>0.10149999999999999</v>
      </c>
      <c r="R147" s="186">
        <f t="shared" si="2"/>
        <v>0.104</v>
      </c>
      <c r="S147" s="186">
        <f t="shared" si="2"/>
        <v>0.1065</v>
      </c>
      <c r="T147" s="186">
        <f t="shared" si="2"/>
        <v>0.109</v>
      </c>
      <c r="U147" s="186">
        <f t="shared" ref="U147:BE147" si="62">U36-0.005</f>
        <v>0.1115</v>
      </c>
      <c r="V147" s="186">
        <f t="shared" si="62"/>
        <v>0.1135</v>
      </c>
      <c r="W147" s="186">
        <f t="shared" si="62"/>
        <v>0.115</v>
      </c>
      <c r="X147" s="186">
        <f t="shared" si="62"/>
        <v>0.11649999999999999</v>
      </c>
      <c r="Y147" s="186">
        <f t="shared" si="62"/>
        <v>0.11799999999999999</v>
      </c>
      <c r="Z147" s="186">
        <f t="shared" si="62"/>
        <v>0.1195</v>
      </c>
      <c r="AA147" s="186">
        <f t="shared" si="62"/>
        <v>0.1215</v>
      </c>
      <c r="AB147" s="186">
        <f t="shared" si="62"/>
        <v>0.1235</v>
      </c>
      <c r="AC147" s="186">
        <f t="shared" si="62"/>
        <v>0.126</v>
      </c>
      <c r="AD147" s="186">
        <f t="shared" si="62"/>
        <v>0.129</v>
      </c>
      <c r="AE147" s="186">
        <f t="shared" si="62"/>
        <v>0.13400000000000001</v>
      </c>
      <c r="AF147" s="186">
        <f t="shared" si="62"/>
        <v>0.13400000000000001</v>
      </c>
      <c r="AG147" s="186">
        <f t="shared" si="62"/>
        <v>0.13400000000000001</v>
      </c>
      <c r="AH147" s="186">
        <f t="shared" si="62"/>
        <v>0.13400000000000001</v>
      </c>
      <c r="AI147" s="186">
        <f t="shared" si="62"/>
        <v>0.13400000000000001</v>
      </c>
      <c r="AJ147" s="186">
        <f t="shared" si="62"/>
        <v>0.13400000000000001</v>
      </c>
      <c r="AK147" s="186">
        <f t="shared" si="62"/>
        <v>0.13400000000000001</v>
      </c>
      <c r="AL147" s="186">
        <f t="shared" si="62"/>
        <v>0.13400000000000001</v>
      </c>
      <c r="AM147" s="186">
        <f t="shared" si="62"/>
        <v>0.13400000000000001</v>
      </c>
      <c r="AN147" s="186">
        <f t="shared" si="62"/>
        <v>0.13400000000000001</v>
      </c>
      <c r="AO147" s="186">
        <f t="shared" si="62"/>
        <v>0.13400000000000001</v>
      </c>
      <c r="AP147" s="186">
        <f t="shared" si="62"/>
        <v>0.13400000000000001</v>
      </c>
      <c r="AQ147" s="186">
        <f t="shared" si="62"/>
        <v>0.13400000000000001</v>
      </c>
      <c r="AR147" s="186">
        <f t="shared" si="62"/>
        <v>0.13</v>
      </c>
      <c r="AS147" s="186">
        <f t="shared" si="62"/>
        <v>0.128</v>
      </c>
      <c r="AT147" s="186">
        <f t="shared" si="62"/>
        <v>0.126</v>
      </c>
      <c r="AU147" s="186">
        <f t="shared" si="62"/>
        <v>0.125</v>
      </c>
      <c r="AV147" s="186">
        <f t="shared" si="62"/>
        <v>0.13200000000000001</v>
      </c>
      <c r="AW147" s="186">
        <f t="shared" si="62"/>
        <v>0.13200000000000001</v>
      </c>
      <c r="AX147" s="186">
        <f t="shared" si="62"/>
        <v>0.13200000000000001</v>
      </c>
      <c r="AY147" s="186">
        <f t="shared" si="62"/>
        <v>0.13200000000000001</v>
      </c>
      <c r="AZ147" s="186">
        <f t="shared" si="62"/>
        <v>0.13200000000000001</v>
      </c>
      <c r="BA147" s="186">
        <f t="shared" si="62"/>
        <v>0.13200000000000001</v>
      </c>
      <c r="BB147" s="186">
        <f t="shared" si="62"/>
        <v>0.13200000000000001</v>
      </c>
      <c r="BC147" s="186">
        <f t="shared" si="62"/>
        <v>0.13200000000000001</v>
      </c>
      <c r="BD147" s="186">
        <f t="shared" si="62"/>
        <v>0.13200000000000001</v>
      </c>
      <c r="BE147" s="186">
        <f t="shared" si="62"/>
        <v>0.13200000000000001</v>
      </c>
    </row>
    <row r="148" spans="1:57" ht="15.75" thickBot="1" x14ac:dyDescent="0.3">
      <c r="A148" s="234">
        <v>32</v>
      </c>
      <c r="B148" s="186">
        <f t="shared" si="30"/>
        <v>8.3000000000000004E-2</v>
      </c>
      <c r="C148" s="186">
        <f t="shared" si="27"/>
        <v>8.4499999999999992E-2</v>
      </c>
      <c r="D148" s="186">
        <f t="shared" si="27"/>
        <v>8.5999999999999993E-2</v>
      </c>
      <c r="E148" s="186">
        <f t="shared" ref="E148" si="63">E37-0.005</f>
        <v>8.7499999999999994E-2</v>
      </c>
      <c r="F148" s="186">
        <f t="shared" si="21"/>
        <v>8.8999999999999996E-2</v>
      </c>
      <c r="G148" s="186">
        <f t="shared" si="19"/>
        <v>9.0499999999999997E-2</v>
      </c>
      <c r="H148" s="186">
        <f t="shared" si="19"/>
        <v>9.1999999999999998E-2</v>
      </c>
      <c r="I148" s="186">
        <f t="shared" si="19"/>
        <v>9.35E-2</v>
      </c>
      <c r="J148" s="186">
        <f t="shared" si="13"/>
        <v>9.5000000000000001E-2</v>
      </c>
      <c r="K148" s="186">
        <f t="shared" si="13"/>
        <v>9.6500000000000002E-2</v>
      </c>
      <c r="L148" s="186">
        <f t="shared" si="14"/>
        <v>9.7500000000000003E-2</v>
      </c>
      <c r="M148" s="186">
        <f t="shared" si="8"/>
        <v>9.8500000000000004E-2</v>
      </c>
      <c r="N148" s="186">
        <f t="shared" si="6"/>
        <v>9.9500000000000005E-2</v>
      </c>
      <c r="O148" s="186">
        <f t="shared" si="4"/>
        <v>0.10050000000000001</v>
      </c>
      <c r="P148" s="186">
        <f t="shared" si="4"/>
        <v>0.10149999999999999</v>
      </c>
      <c r="Q148" s="186">
        <f t="shared" si="2"/>
        <v>0.104</v>
      </c>
      <c r="R148" s="186">
        <f t="shared" si="2"/>
        <v>0.1065</v>
      </c>
      <c r="S148" s="186">
        <f t="shared" si="2"/>
        <v>0.109</v>
      </c>
      <c r="T148" s="186">
        <f t="shared" si="2"/>
        <v>0.1115</v>
      </c>
      <c r="U148" s="186">
        <f t="shared" ref="U148:BE148" si="64">U37-0.005</f>
        <v>0.1135</v>
      </c>
      <c r="V148" s="186">
        <f t="shared" si="64"/>
        <v>0.115</v>
      </c>
      <c r="W148" s="186">
        <f t="shared" si="64"/>
        <v>0.11649999999999999</v>
      </c>
      <c r="X148" s="186">
        <f t="shared" si="64"/>
        <v>0.11799999999999999</v>
      </c>
      <c r="Y148" s="186">
        <f t="shared" si="64"/>
        <v>0.1195</v>
      </c>
      <c r="Z148" s="186">
        <f t="shared" si="64"/>
        <v>0.1215</v>
      </c>
      <c r="AA148" s="186">
        <f t="shared" si="64"/>
        <v>0.1235</v>
      </c>
      <c r="AB148" s="186">
        <f t="shared" si="64"/>
        <v>0.126</v>
      </c>
      <c r="AC148" s="186">
        <f t="shared" si="64"/>
        <v>0.129</v>
      </c>
      <c r="AD148" s="186">
        <f t="shared" si="64"/>
        <v>0.13400000000000001</v>
      </c>
      <c r="AE148" s="186">
        <f t="shared" si="64"/>
        <v>0.13400000000000001</v>
      </c>
      <c r="AF148" s="186">
        <f t="shared" si="64"/>
        <v>0.13400000000000001</v>
      </c>
      <c r="AG148" s="186">
        <f t="shared" si="64"/>
        <v>0.13400000000000001</v>
      </c>
      <c r="AH148" s="186">
        <f t="shared" si="64"/>
        <v>0.13400000000000001</v>
      </c>
      <c r="AI148" s="186">
        <f t="shared" si="64"/>
        <v>0.13400000000000001</v>
      </c>
      <c r="AJ148" s="186">
        <f t="shared" si="64"/>
        <v>0.13400000000000001</v>
      </c>
      <c r="AK148" s="186">
        <f t="shared" si="64"/>
        <v>0.13400000000000001</v>
      </c>
      <c r="AL148" s="186">
        <f t="shared" si="64"/>
        <v>0.13400000000000001</v>
      </c>
      <c r="AM148" s="186">
        <f t="shared" si="64"/>
        <v>0.13400000000000001</v>
      </c>
      <c r="AN148" s="186">
        <f t="shared" si="64"/>
        <v>0.13400000000000001</v>
      </c>
      <c r="AO148" s="186">
        <f t="shared" si="64"/>
        <v>0.13400000000000001</v>
      </c>
      <c r="AP148" s="186">
        <f t="shared" si="64"/>
        <v>0.13400000000000001</v>
      </c>
      <c r="AQ148" s="186">
        <f t="shared" si="64"/>
        <v>0.13400000000000001</v>
      </c>
      <c r="AR148" s="186">
        <f t="shared" si="64"/>
        <v>0.13</v>
      </c>
      <c r="AS148" s="186">
        <f t="shared" si="64"/>
        <v>0.128</v>
      </c>
      <c r="AT148" s="186">
        <f t="shared" si="64"/>
        <v>0.126</v>
      </c>
      <c r="AU148" s="186">
        <f t="shared" si="64"/>
        <v>0.125</v>
      </c>
      <c r="AV148" s="186">
        <f t="shared" si="64"/>
        <v>0.13200000000000001</v>
      </c>
      <c r="AW148" s="186">
        <f t="shared" si="64"/>
        <v>0.13200000000000001</v>
      </c>
      <c r="AX148" s="186">
        <f t="shared" si="64"/>
        <v>0.13200000000000001</v>
      </c>
      <c r="AY148" s="186">
        <f t="shared" si="64"/>
        <v>0.13200000000000001</v>
      </c>
      <c r="AZ148" s="186">
        <f t="shared" si="64"/>
        <v>0.13200000000000001</v>
      </c>
      <c r="BA148" s="186">
        <f t="shared" si="64"/>
        <v>0.13200000000000001</v>
      </c>
      <c r="BB148" s="186">
        <f t="shared" si="64"/>
        <v>0.13200000000000001</v>
      </c>
      <c r="BC148" s="186">
        <f t="shared" si="64"/>
        <v>0.13200000000000001</v>
      </c>
      <c r="BD148" s="186">
        <f t="shared" si="64"/>
        <v>0.13200000000000001</v>
      </c>
      <c r="BE148" s="186">
        <f t="shared" si="64"/>
        <v>0.13200000000000001</v>
      </c>
    </row>
    <row r="149" spans="1:57" ht="15.75" thickBot="1" x14ac:dyDescent="0.3">
      <c r="A149" s="234">
        <v>33</v>
      </c>
      <c r="B149" s="186">
        <f t="shared" si="30"/>
        <v>8.4499999999999992E-2</v>
      </c>
      <c r="C149" s="186">
        <f t="shared" si="27"/>
        <v>8.5999999999999993E-2</v>
      </c>
      <c r="D149" s="186">
        <f t="shared" si="27"/>
        <v>8.7499999999999994E-2</v>
      </c>
      <c r="E149" s="186">
        <f t="shared" ref="E149" si="65">E38-0.005</f>
        <v>8.8999999999999996E-2</v>
      </c>
      <c r="F149" s="186">
        <f t="shared" si="21"/>
        <v>9.0499999999999997E-2</v>
      </c>
      <c r="G149" s="186">
        <f t="shared" si="19"/>
        <v>9.1999999999999998E-2</v>
      </c>
      <c r="H149" s="186">
        <f t="shared" si="19"/>
        <v>9.35E-2</v>
      </c>
      <c r="I149" s="186">
        <f t="shared" si="19"/>
        <v>9.5000000000000001E-2</v>
      </c>
      <c r="J149" s="186">
        <f t="shared" si="13"/>
        <v>9.6500000000000002E-2</v>
      </c>
      <c r="K149" s="186">
        <f t="shared" si="13"/>
        <v>9.7500000000000003E-2</v>
      </c>
      <c r="L149" s="186">
        <f t="shared" si="14"/>
        <v>9.8500000000000004E-2</v>
      </c>
      <c r="M149" s="186">
        <f t="shared" si="8"/>
        <v>9.9500000000000005E-2</v>
      </c>
      <c r="N149" s="186">
        <f t="shared" si="6"/>
        <v>0.10050000000000001</v>
      </c>
      <c r="O149" s="186">
        <f t="shared" si="4"/>
        <v>0.10149999999999999</v>
      </c>
      <c r="P149" s="186">
        <f t="shared" si="4"/>
        <v>0.104</v>
      </c>
      <c r="Q149" s="186">
        <f t="shared" si="2"/>
        <v>0.1065</v>
      </c>
      <c r="R149" s="186">
        <f t="shared" si="2"/>
        <v>0.109</v>
      </c>
      <c r="S149" s="186">
        <f t="shared" si="2"/>
        <v>0.1115</v>
      </c>
      <c r="T149" s="186">
        <f t="shared" si="2"/>
        <v>0.1135</v>
      </c>
      <c r="U149" s="186">
        <f t="shared" ref="U149:BE149" si="66">U38-0.005</f>
        <v>0.115</v>
      </c>
      <c r="V149" s="186">
        <f t="shared" si="66"/>
        <v>0.11649999999999999</v>
      </c>
      <c r="W149" s="186">
        <f t="shared" si="66"/>
        <v>0.11799999999999999</v>
      </c>
      <c r="X149" s="186">
        <f t="shared" si="66"/>
        <v>0.1195</v>
      </c>
      <c r="Y149" s="186">
        <f t="shared" si="66"/>
        <v>0.1215</v>
      </c>
      <c r="Z149" s="186">
        <f t="shared" si="66"/>
        <v>0.1235</v>
      </c>
      <c r="AA149" s="186">
        <f t="shared" si="66"/>
        <v>0.126</v>
      </c>
      <c r="AB149" s="186">
        <f t="shared" si="66"/>
        <v>0.129</v>
      </c>
      <c r="AC149" s="186">
        <f t="shared" si="66"/>
        <v>0.13400000000000001</v>
      </c>
      <c r="AD149" s="186">
        <f t="shared" si="66"/>
        <v>0.13400000000000001</v>
      </c>
      <c r="AE149" s="186">
        <f t="shared" si="66"/>
        <v>0.13400000000000001</v>
      </c>
      <c r="AF149" s="186">
        <f t="shared" si="66"/>
        <v>0.13400000000000001</v>
      </c>
      <c r="AG149" s="186">
        <f t="shared" si="66"/>
        <v>0.13400000000000001</v>
      </c>
      <c r="AH149" s="186">
        <f t="shared" si="66"/>
        <v>0.13400000000000001</v>
      </c>
      <c r="AI149" s="186">
        <f t="shared" si="66"/>
        <v>0.13400000000000001</v>
      </c>
      <c r="AJ149" s="186">
        <f t="shared" si="66"/>
        <v>0.13400000000000001</v>
      </c>
      <c r="AK149" s="186">
        <f t="shared" si="66"/>
        <v>0.13400000000000001</v>
      </c>
      <c r="AL149" s="186">
        <f t="shared" si="66"/>
        <v>0.13400000000000001</v>
      </c>
      <c r="AM149" s="186">
        <f t="shared" si="66"/>
        <v>0.13400000000000001</v>
      </c>
      <c r="AN149" s="186">
        <f t="shared" si="66"/>
        <v>0.13400000000000001</v>
      </c>
      <c r="AO149" s="186">
        <f t="shared" si="66"/>
        <v>0.13400000000000001</v>
      </c>
      <c r="AP149" s="186">
        <f t="shared" si="66"/>
        <v>0.13400000000000001</v>
      </c>
      <c r="AQ149" s="186">
        <f t="shared" si="66"/>
        <v>0.13400000000000001</v>
      </c>
      <c r="AR149" s="186">
        <f t="shared" si="66"/>
        <v>0.13</v>
      </c>
      <c r="AS149" s="186">
        <f t="shared" si="66"/>
        <v>0.128</v>
      </c>
      <c r="AT149" s="186">
        <f t="shared" si="66"/>
        <v>0.126</v>
      </c>
      <c r="AU149" s="186">
        <f t="shared" si="66"/>
        <v>0.125</v>
      </c>
      <c r="AV149" s="186">
        <f t="shared" si="66"/>
        <v>0.13200000000000001</v>
      </c>
      <c r="AW149" s="186">
        <f t="shared" si="66"/>
        <v>0.13200000000000001</v>
      </c>
      <c r="AX149" s="186">
        <f t="shared" si="66"/>
        <v>0.13200000000000001</v>
      </c>
      <c r="AY149" s="186">
        <f t="shared" si="66"/>
        <v>0.13200000000000001</v>
      </c>
      <c r="AZ149" s="186">
        <f t="shared" si="66"/>
        <v>0.13200000000000001</v>
      </c>
      <c r="BA149" s="186">
        <f t="shared" si="66"/>
        <v>0.13200000000000001</v>
      </c>
      <c r="BB149" s="186">
        <f t="shared" si="66"/>
        <v>0.13200000000000001</v>
      </c>
      <c r="BC149" s="186">
        <f t="shared" si="66"/>
        <v>0.13200000000000001</v>
      </c>
      <c r="BD149" s="186">
        <f t="shared" si="66"/>
        <v>0.13200000000000001</v>
      </c>
      <c r="BE149" s="186">
        <f t="shared" si="66"/>
        <v>0.13200000000000001</v>
      </c>
    </row>
    <row r="150" spans="1:57" ht="15.75" thickBot="1" x14ac:dyDescent="0.3">
      <c r="A150" s="234">
        <v>34</v>
      </c>
      <c r="B150" s="186">
        <f t="shared" si="30"/>
        <v>8.5999999999999993E-2</v>
      </c>
      <c r="C150" s="186">
        <f t="shared" si="27"/>
        <v>8.7499999999999994E-2</v>
      </c>
      <c r="D150" s="186">
        <f t="shared" si="27"/>
        <v>8.8999999999999996E-2</v>
      </c>
      <c r="E150" s="186">
        <f t="shared" ref="E150" si="67">E39-0.005</f>
        <v>9.0499999999999997E-2</v>
      </c>
      <c r="F150" s="186">
        <f t="shared" si="21"/>
        <v>9.1999999999999998E-2</v>
      </c>
      <c r="G150" s="186">
        <f t="shared" si="19"/>
        <v>9.35E-2</v>
      </c>
      <c r="H150" s="186">
        <f t="shared" si="19"/>
        <v>9.5000000000000001E-2</v>
      </c>
      <c r="I150" s="186">
        <f t="shared" si="19"/>
        <v>9.6500000000000002E-2</v>
      </c>
      <c r="J150" s="186">
        <f t="shared" si="13"/>
        <v>9.7500000000000003E-2</v>
      </c>
      <c r="K150" s="186">
        <f t="shared" si="13"/>
        <v>9.8500000000000004E-2</v>
      </c>
      <c r="L150" s="186">
        <f t="shared" si="14"/>
        <v>9.9500000000000005E-2</v>
      </c>
      <c r="M150" s="186">
        <f t="shared" si="8"/>
        <v>0.10050000000000001</v>
      </c>
      <c r="N150" s="186">
        <f t="shared" si="6"/>
        <v>0.10149999999999999</v>
      </c>
      <c r="O150" s="186">
        <f t="shared" si="4"/>
        <v>0.104</v>
      </c>
      <c r="P150" s="186">
        <f t="shared" si="4"/>
        <v>0.1065</v>
      </c>
      <c r="Q150" s="186">
        <f t="shared" si="2"/>
        <v>0.109</v>
      </c>
      <c r="R150" s="186">
        <f t="shared" si="2"/>
        <v>0.1115</v>
      </c>
      <c r="S150" s="186">
        <f t="shared" si="2"/>
        <v>0.1135</v>
      </c>
      <c r="T150" s="186">
        <f t="shared" si="2"/>
        <v>0.115</v>
      </c>
      <c r="U150" s="186">
        <f t="shared" ref="U150:BE150" si="68">U39-0.005</f>
        <v>0.11649999999999999</v>
      </c>
      <c r="V150" s="186">
        <f t="shared" si="68"/>
        <v>0.11799999999999999</v>
      </c>
      <c r="W150" s="186">
        <f t="shared" si="68"/>
        <v>0.1195</v>
      </c>
      <c r="X150" s="186">
        <f t="shared" si="68"/>
        <v>0.1215</v>
      </c>
      <c r="Y150" s="186">
        <f t="shared" si="68"/>
        <v>0.1235</v>
      </c>
      <c r="Z150" s="186">
        <f t="shared" si="68"/>
        <v>0.126</v>
      </c>
      <c r="AA150" s="186">
        <f t="shared" si="68"/>
        <v>0.129</v>
      </c>
      <c r="AB150" s="186">
        <f t="shared" si="68"/>
        <v>0.13400000000000001</v>
      </c>
      <c r="AC150" s="186">
        <f t="shared" si="68"/>
        <v>0.13400000000000001</v>
      </c>
      <c r="AD150" s="186">
        <f t="shared" si="68"/>
        <v>0.13400000000000001</v>
      </c>
      <c r="AE150" s="186">
        <f t="shared" si="68"/>
        <v>0.13400000000000001</v>
      </c>
      <c r="AF150" s="186">
        <f t="shared" si="68"/>
        <v>0.13400000000000001</v>
      </c>
      <c r="AG150" s="186">
        <f t="shared" si="68"/>
        <v>0.13400000000000001</v>
      </c>
      <c r="AH150" s="186">
        <f t="shared" si="68"/>
        <v>0.13400000000000001</v>
      </c>
      <c r="AI150" s="186">
        <f t="shared" si="68"/>
        <v>0.13400000000000001</v>
      </c>
      <c r="AJ150" s="186">
        <f t="shared" si="68"/>
        <v>0.13400000000000001</v>
      </c>
      <c r="AK150" s="186">
        <f t="shared" si="68"/>
        <v>0.13400000000000001</v>
      </c>
      <c r="AL150" s="186">
        <f t="shared" si="68"/>
        <v>0.13400000000000001</v>
      </c>
      <c r="AM150" s="186">
        <f t="shared" si="68"/>
        <v>0.13400000000000001</v>
      </c>
      <c r="AN150" s="186">
        <f t="shared" si="68"/>
        <v>0.13400000000000001</v>
      </c>
      <c r="AO150" s="186">
        <f t="shared" si="68"/>
        <v>0.13400000000000001</v>
      </c>
      <c r="AP150" s="186">
        <f t="shared" si="68"/>
        <v>0.13400000000000001</v>
      </c>
      <c r="AQ150" s="186">
        <f t="shared" si="68"/>
        <v>0.13400000000000001</v>
      </c>
      <c r="AR150" s="186">
        <f t="shared" si="68"/>
        <v>0.13</v>
      </c>
      <c r="AS150" s="186">
        <f t="shared" si="68"/>
        <v>0.128</v>
      </c>
      <c r="AT150" s="186">
        <f t="shared" si="68"/>
        <v>0.126</v>
      </c>
      <c r="AU150" s="186">
        <f t="shared" si="68"/>
        <v>0.125</v>
      </c>
      <c r="AV150" s="186">
        <f t="shared" si="68"/>
        <v>0.13200000000000001</v>
      </c>
      <c r="AW150" s="186">
        <f t="shared" si="68"/>
        <v>0.13200000000000001</v>
      </c>
      <c r="AX150" s="186">
        <f t="shared" si="68"/>
        <v>0.13200000000000001</v>
      </c>
      <c r="AY150" s="186">
        <f t="shared" si="68"/>
        <v>0.13200000000000001</v>
      </c>
      <c r="AZ150" s="186">
        <f t="shared" si="68"/>
        <v>0.13200000000000001</v>
      </c>
      <c r="BA150" s="186">
        <f t="shared" si="68"/>
        <v>0.13200000000000001</v>
      </c>
      <c r="BB150" s="186">
        <f t="shared" si="68"/>
        <v>0.13200000000000001</v>
      </c>
      <c r="BC150" s="186">
        <f t="shared" si="68"/>
        <v>0.13200000000000001</v>
      </c>
      <c r="BD150" s="186">
        <f t="shared" si="68"/>
        <v>0.13200000000000001</v>
      </c>
      <c r="BE150" s="186">
        <f t="shared" si="68"/>
        <v>0.13200000000000001</v>
      </c>
    </row>
    <row r="151" spans="1:57" ht="15.75" thickBot="1" x14ac:dyDescent="0.3">
      <c r="A151" s="234">
        <v>35</v>
      </c>
      <c r="B151" s="186">
        <f t="shared" si="30"/>
        <v>8.7499999999999994E-2</v>
      </c>
      <c r="C151" s="186">
        <f t="shared" si="27"/>
        <v>8.8999999999999996E-2</v>
      </c>
      <c r="D151" s="186">
        <f t="shared" si="27"/>
        <v>9.0499999999999997E-2</v>
      </c>
      <c r="E151" s="186">
        <f t="shared" ref="E151" si="69">E40-0.005</f>
        <v>9.1999999999999998E-2</v>
      </c>
      <c r="F151" s="186">
        <f t="shared" si="21"/>
        <v>9.35E-2</v>
      </c>
      <c r="G151" s="186">
        <f t="shared" si="19"/>
        <v>9.5000000000000001E-2</v>
      </c>
      <c r="H151" s="186">
        <f t="shared" si="19"/>
        <v>9.6500000000000002E-2</v>
      </c>
      <c r="I151" s="186">
        <f t="shared" si="19"/>
        <v>9.7500000000000003E-2</v>
      </c>
      <c r="J151" s="186">
        <f t="shared" si="13"/>
        <v>9.8500000000000004E-2</v>
      </c>
      <c r="K151" s="186">
        <f t="shared" si="13"/>
        <v>9.9500000000000005E-2</v>
      </c>
      <c r="L151" s="186">
        <f t="shared" si="14"/>
        <v>0.10050000000000001</v>
      </c>
      <c r="M151" s="186">
        <f t="shared" si="8"/>
        <v>0.10149999999999999</v>
      </c>
      <c r="N151" s="186">
        <f t="shared" si="6"/>
        <v>0.104</v>
      </c>
      <c r="O151" s="186">
        <f t="shared" si="4"/>
        <v>0.1065</v>
      </c>
      <c r="P151" s="186">
        <f t="shared" si="4"/>
        <v>0.109</v>
      </c>
      <c r="Q151" s="186">
        <f t="shared" si="2"/>
        <v>0.1115</v>
      </c>
      <c r="R151" s="186">
        <f t="shared" si="2"/>
        <v>0.1135</v>
      </c>
      <c r="S151" s="186">
        <f t="shared" si="2"/>
        <v>0.115</v>
      </c>
      <c r="T151" s="186">
        <f t="shared" si="2"/>
        <v>0.11649999999999999</v>
      </c>
      <c r="U151" s="186">
        <f t="shared" ref="U151:BE151" si="70">U40-0.005</f>
        <v>0.11799999999999999</v>
      </c>
      <c r="V151" s="186">
        <f t="shared" si="70"/>
        <v>0.1195</v>
      </c>
      <c r="W151" s="186">
        <f t="shared" si="70"/>
        <v>0.1215</v>
      </c>
      <c r="X151" s="186">
        <f t="shared" si="70"/>
        <v>0.1235</v>
      </c>
      <c r="Y151" s="186">
        <f t="shared" si="70"/>
        <v>0.126</v>
      </c>
      <c r="Z151" s="186">
        <f t="shared" si="70"/>
        <v>0.129</v>
      </c>
      <c r="AA151" s="186">
        <f t="shared" si="70"/>
        <v>0.13400000000000001</v>
      </c>
      <c r="AB151" s="186">
        <f t="shared" si="70"/>
        <v>0.13400000000000001</v>
      </c>
      <c r="AC151" s="186">
        <f t="shared" si="70"/>
        <v>0.13400000000000001</v>
      </c>
      <c r="AD151" s="186">
        <f t="shared" si="70"/>
        <v>0.13400000000000001</v>
      </c>
      <c r="AE151" s="186">
        <f t="shared" si="70"/>
        <v>0.13400000000000001</v>
      </c>
      <c r="AF151" s="186">
        <f t="shared" si="70"/>
        <v>0.13400000000000001</v>
      </c>
      <c r="AG151" s="186">
        <f t="shared" si="70"/>
        <v>0.13400000000000001</v>
      </c>
      <c r="AH151" s="186">
        <f t="shared" si="70"/>
        <v>0.13400000000000001</v>
      </c>
      <c r="AI151" s="186">
        <f t="shared" si="70"/>
        <v>0.13400000000000001</v>
      </c>
      <c r="AJ151" s="186">
        <f t="shared" si="70"/>
        <v>0.13400000000000001</v>
      </c>
      <c r="AK151" s="186">
        <f t="shared" si="70"/>
        <v>0.13400000000000001</v>
      </c>
      <c r="AL151" s="186">
        <f t="shared" si="70"/>
        <v>0.13400000000000001</v>
      </c>
      <c r="AM151" s="186">
        <f t="shared" si="70"/>
        <v>0.13400000000000001</v>
      </c>
      <c r="AN151" s="186">
        <f t="shared" si="70"/>
        <v>0.13400000000000001</v>
      </c>
      <c r="AO151" s="186">
        <f t="shared" si="70"/>
        <v>0.13400000000000001</v>
      </c>
      <c r="AP151" s="186">
        <f t="shared" si="70"/>
        <v>0.13400000000000001</v>
      </c>
      <c r="AQ151" s="186">
        <f t="shared" si="70"/>
        <v>0.13400000000000001</v>
      </c>
      <c r="AR151" s="186">
        <f t="shared" si="70"/>
        <v>0.13</v>
      </c>
      <c r="AS151" s="186">
        <f t="shared" si="70"/>
        <v>0.128</v>
      </c>
      <c r="AT151" s="186">
        <f t="shared" si="70"/>
        <v>0.126</v>
      </c>
      <c r="AU151" s="186">
        <f t="shared" si="70"/>
        <v>0.125</v>
      </c>
      <c r="AV151" s="186">
        <f t="shared" si="70"/>
        <v>0.13200000000000001</v>
      </c>
      <c r="AW151" s="186">
        <f t="shared" si="70"/>
        <v>0.13200000000000001</v>
      </c>
      <c r="AX151" s="186">
        <f t="shared" si="70"/>
        <v>0.13200000000000001</v>
      </c>
      <c r="AY151" s="186">
        <f t="shared" si="70"/>
        <v>0.13200000000000001</v>
      </c>
      <c r="AZ151" s="186">
        <f t="shared" si="70"/>
        <v>0.13200000000000001</v>
      </c>
      <c r="BA151" s="186">
        <f t="shared" si="70"/>
        <v>0.13200000000000001</v>
      </c>
      <c r="BB151" s="186">
        <f t="shared" si="70"/>
        <v>0.13200000000000001</v>
      </c>
      <c r="BC151" s="186">
        <f t="shared" si="70"/>
        <v>0.13200000000000001</v>
      </c>
      <c r="BD151" s="186">
        <f t="shared" si="70"/>
        <v>0.13200000000000001</v>
      </c>
      <c r="BE151" s="186">
        <f t="shared" si="70"/>
        <v>0.13200000000000001</v>
      </c>
    </row>
    <row r="152" spans="1:57" ht="15.75" thickBot="1" x14ac:dyDescent="0.3">
      <c r="A152" s="234">
        <v>36</v>
      </c>
      <c r="B152" s="186">
        <f t="shared" si="30"/>
        <v>8.8999999999999996E-2</v>
      </c>
      <c r="C152" s="186">
        <f t="shared" si="27"/>
        <v>9.0499999999999997E-2</v>
      </c>
      <c r="D152" s="186">
        <f t="shared" si="27"/>
        <v>9.1999999999999998E-2</v>
      </c>
      <c r="E152" s="186">
        <f t="shared" ref="E152" si="71">E41-0.005</f>
        <v>9.35E-2</v>
      </c>
      <c r="F152" s="186">
        <f t="shared" si="21"/>
        <v>9.5000000000000001E-2</v>
      </c>
      <c r="G152" s="186">
        <f t="shared" si="19"/>
        <v>9.6500000000000002E-2</v>
      </c>
      <c r="H152" s="186">
        <f t="shared" si="19"/>
        <v>9.7500000000000003E-2</v>
      </c>
      <c r="I152" s="186">
        <f t="shared" si="19"/>
        <v>9.8500000000000004E-2</v>
      </c>
      <c r="J152" s="186">
        <f t="shared" si="13"/>
        <v>9.9500000000000005E-2</v>
      </c>
      <c r="K152" s="186">
        <f t="shared" si="13"/>
        <v>0.10050000000000001</v>
      </c>
      <c r="L152" s="186">
        <f t="shared" si="14"/>
        <v>0.10149999999999999</v>
      </c>
      <c r="M152" s="186">
        <f t="shared" si="8"/>
        <v>0.104</v>
      </c>
      <c r="N152" s="186">
        <f t="shared" si="6"/>
        <v>0.1065</v>
      </c>
      <c r="O152" s="186">
        <f t="shared" si="4"/>
        <v>0.109</v>
      </c>
      <c r="P152" s="186">
        <f t="shared" si="4"/>
        <v>0.1115</v>
      </c>
      <c r="Q152" s="186">
        <f t="shared" si="2"/>
        <v>0.1135</v>
      </c>
      <c r="R152" s="186">
        <f t="shared" si="2"/>
        <v>0.115</v>
      </c>
      <c r="S152" s="186">
        <f t="shared" si="2"/>
        <v>0.11649999999999999</v>
      </c>
      <c r="T152" s="186">
        <f t="shared" si="2"/>
        <v>0.11799999999999999</v>
      </c>
      <c r="U152" s="186">
        <f t="shared" ref="U152:BE152" si="72">U41-0.005</f>
        <v>0.1195</v>
      </c>
      <c r="V152" s="186">
        <f t="shared" si="72"/>
        <v>0.1215</v>
      </c>
      <c r="W152" s="186">
        <f t="shared" si="72"/>
        <v>0.1235</v>
      </c>
      <c r="X152" s="186">
        <f t="shared" si="72"/>
        <v>0.126</v>
      </c>
      <c r="Y152" s="186">
        <f t="shared" si="72"/>
        <v>0.129</v>
      </c>
      <c r="Z152" s="186">
        <f t="shared" si="72"/>
        <v>0.13400000000000001</v>
      </c>
      <c r="AA152" s="186">
        <f t="shared" si="72"/>
        <v>0.13400000000000001</v>
      </c>
      <c r="AB152" s="186">
        <f t="shared" si="72"/>
        <v>0.13400000000000001</v>
      </c>
      <c r="AC152" s="186">
        <f t="shared" si="72"/>
        <v>0.13400000000000001</v>
      </c>
      <c r="AD152" s="186">
        <f t="shared" si="72"/>
        <v>0.13400000000000001</v>
      </c>
      <c r="AE152" s="186">
        <f t="shared" si="72"/>
        <v>0.13400000000000001</v>
      </c>
      <c r="AF152" s="186">
        <f t="shared" si="72"/>
        <v>0.13400000000000001</v>
      </c>
      <c r="AG152" s="186">
        <f t="shared" si="72"/>
        <v>0.13400000000000001</v>
      </c>
      <c r="AH152" s="186">
        <f t="shared" si="72"/>
        <v>0.13400000000000001</v>
      </c>
      <c r="AI152" s="186">
        <f t="shared" si="72"/>
        <v>0.13400000000000001</v>
      </c>
      <c r="AJ152" s="186">
        <f t="shared" si="72"/>
        <v>0.13400000000000001</v>
      </c>
      <c r="AK152" s="186">
        <f t="shared" si="72"/>
        <v>0.13400000000000001</v>
      </c>
      <c r="AL152" s="186">
        <f t="shared" si="72"/>
        <v>0.13400000000000001</v>
      </c>
      <c r="AM152" s="186">
        <f t="shared" si="72"/>
        <v>0.13400000000000001</v>
      </c>
      <c r="AN152" s="186">
        <f t="shared" si="72"/>
        <v>0.13400000000000001</v>
      </c>
      <c r="AO152" s="186">
        <f t="shared" si="72"/>
        <v>0.13400000000000001</v>
      </c>
      <c r="AP152" s="186">
        <f t="shared" si="72"/>
        <v>0.13400000000000001</v>
      </c>
      <c r="AQ152" s="186">
        <f t="shared" si="72"/>
        <v>0.13400000000000001</v>
      </c>
      <c r="AR152" s="186">
        <f t="shared" si="72"/>
        <v>0.13</v>
      </c>
      <c r="AS152" s="186">
        <f t="shared" si="72"/>
        <v>0.128</v>
      </c>
      <c r="AT152" s="186">
        <f t="shared" si="72"/>
        <v>0.126</v>
      </c>
      <c r="AU152" s="186">
        <f t="shared" si="72"/>
        <v>0.125</v>
      </c>
      <c r="AV152" s="186">
        <f t="shared" si="72"/>
        <v>0.13200000000000001</v>
      </c>
      <c r="AW152" s="186">
        <f t="shared" si="72"/>
        <v>0.13200000000000001</v>
      </c>
      <c r="AX152" s="186">
        <f t="shared" si="72"/>
        <v>0.13200000000000001</v>
      </c>
      <c r="AY152" s="186">
        <f t="shared" si="72"/>
        <v>0.13200000000000001</v>
      </c>
      <c r="AZ152" s="186">
        <f t="shared" si="72"/>
        <v>0.13200000000000001</v>
      </c>
      <c r="BA152" s="186">
        <f t="shared" si="72"/>
        <v>0.13200000000000001</v>
      </c>
      <c r="BB152" s="186">
        <f t="shared" si="72"/>
        <v>0.13200000000000001</v>
      </c>
      <c r="BC152" s="186">
        <f t="shared" si="72"/>
        <v>0.13200000000000001</v>
      </c>
      <c r="BD152" s="186">
        <f t="shared" si="72"/>
        <v>0.13200000000000001</v>
      </c>
      <c r="BE152" s="186">
        <f t="shared" si="72"/>
        <v>0.13200000000000001</v>
      </c>
    </row>
    <row r="153" spans="1:57" ht="15.75" thickBot="1" x14ac:dyDescent="0.3">
      <c r="A153" s="234">
        <v>37</v>
      </c>
      <c r="B153" s="186">
        <f t="shared" si="30"/>
        <v>9.0499999999999997E-2</v>
      </c>
      <c r="C153" s="186">
        <f t="shared" si="27"/>
        <v>9.1999999999999998E-2</v>
      </c>
      <c r="D153" s="186">
        <f t="shared" si="27"/>
        <v>9.35E-2</v>
      </c>
      <c r="E153" s="186">
        <f t="shared" ref="E153" si="73">E42-0.005</f>
        <v>9.5000000000000001E-2</v>
      </c>
      <c r="F153" s="186">
        <f t="shared" si="21"/>
        <v>9.6500000000000002E-2</v>
      </c>
      <c r="G153" s="186">
        <f t="shared" si="19"/>
        <v>9.7500000000000003E-2</v>
      </c>
      <c r="H153" s="186">
        <f t="shared" si="19"/>
        <v>9.8500000000000004E-2</v>
      </c>
      <c r="I153" s="186">
        <f t="shared" si="19"/>
        <v>9.9500000000000005E-2</v>
      </c>
      <c r="J153" s="186">
        <f t="shared" si="13"/>
        <v>0.10050000000000001</v>
      </c>
      <c r="K153" s="186">
        <f t="shared" si="13"/>
        <v>0.10149999999999999</v>
      </c>
      <c r="L153" s="186">
        <f t="shared" si="14"/>
        <v>0.104</v>
      </c>
      <c r="M153" s="186">
        <f t="shared" si="8"/>
        <v>0.1065</v>
      </c>
      <c r="N153" s="186">
        <f t="shared" si="6"/>
        <v>0.109</v>
      </c>
      <c r="O153" s="186">
        <f t="shared" si="4"/>
        <v>0.1115</v>
      </c>
      <c r="P153" s="186">
        <f t="shared" si="4"/>
        <v>0.1135</v>
      </c>
      <c r="Q153" s="186">
        <f t="shared" si="2"/>
        <v>0.115</v>
      </c>
      <c r="R153" s="186">
        <f t="shared" si="2"/>
        <v>0.11649999999999999</v>
      </c>
      <c r="S153" s="186">
        <f t="shared" si="2"/>
        <v>0.11799999999999999</v>
      </c>
      <c r="T153" s="186">
        <f t="shared" si="2"/>
        <v>0.1195</v>
      </c>
      <c r="U153" s="186">
        <f t="shared" ref="U153:BE153" si="74">U42-0.005</f>
        <v>0.1215</v>
      </c>
      <c r="V153" s="186">
        <f t="shared" si="74"/>
        <v>0.1235</v>
      </c>
      <c r="W153" s="186">
        <f t="shared" si="74"/>
        <v>0.126</v>
      </c>
      <c r="X153" s="186">
        <f t="shared" si="74"/>
        <v>0.129</v>
      </c>
      <c r="Y153" s="186">
        <f t="shared" si="74"/>
        <v>0.13400000000000001</v>
      </c>
      <c r="Z153" s="186">
        <f t="shared" si="74"/>
        <v>0.13400000000000001</v>
      </c>
      <c r="AA153" s="186">
        <f t="shared" si="74"/>
        <v>0.13400000000000001</v>
      </c>
      <c r="AB153" s="186">
        <f t="shared" si="74"/>
        <v>0.13400000000000001</v>
      </c>
      <c r="AC153" s="186">
        <f t="shared" si="74"/>
        <v>0.13400000000000001</v>
      </c>
      <c r="AD153" s="186">
        <f t="shared" si="74"/>
        <v>0.13400000000000001</v>
      </c>
      <c r="AE153" s="186">
        <f t="shared" si="74"/>
        <v>0.13400000000000001</v>
      </c>
      <c r="AF153" s="186">
        <f t="shared" si="74"/>
        <v>0.13400000000000001</v>
      </c>
      <c r="AG153" s="186">
        <f t="shared" si="74"/>
        <v>0.13400000000000001</v>
      </c>
      <c r="AH153" s="186">
        <f t="shared" si="74"/>
        <v>0.13400000000000001</v>
      </c>
      <c r="AI153" s="186">
        <f t="shared" si="74"/>
        <v>0.13400000000000001</v>
      </c>
      <c r="AJ153" s="186">
        <f t="shared" si="74"/>
        <v>0.13400000000000001</v>
      </c>
      <c r="AK153" s="186">
        <f t="shared" si="74"/>
        <v>0.13400000000000001</v>
      </c>
      <c r="AL153" s="186">
        <f t="shared" si="74"/>
        <v>0.13400000000000001</v>
      </c>
      <c r="AM153" s="186">
        <f t="shared" si="74"/>
        <v>0.13400000000000001</v>
      </c>
      <c r="AN153" s="186">
        <f t="shared" si="74"/>
        <v>0.13400000000000001</v>
      </c>
      <c r="AO153" s="186">
        <f t="shared" si="74"/>
        <v>0.13400000000000001</v>
      </c>
      <c r="AP153" s="186">
        <f t="shared" si="74"/>
        <v>0.13400000000000001</v>
      </c>
      <c r="AQ153" s="186">
        <f t="shared" si="74"/>
        <v>0.13400000000000001</v>
      </c>
      <c r="AR153" s="186">
        <f t="shared" si="74"/>
        <v>0.13</v>
      </c>
      <c r="AS153" s="186">
        <f t="shared" si="74"/>
        <v>0.128</v>
      </c>
      <c r="AT153" s="186">
        <f t="shared" si="74"/>
        <v>0.126</v>
      </c>
      <c r="AU153" s="186">
        <f t="shared" si="74"/>
        <v>0.125</v>
      </c>
      <c r="AV153" s="186">
        <f t="shared" si="74"/>
        <v>0.13200000000000001</v>
      </c>
      <c r="AW153" s="186">
        <f t="shared" si="74"/>
        <v>0.13200000000000001</v>
      </c>
      <c r="AX153" s="186">
        <f t="shared" si="74"/>
        <v>0.13200000000000001</v>
      </c>
      <c r="AY153" s="186">
        <f t="shared" si="74"/>
        <v>0.13200000000000001</v>
      </c>
      <c r="AZ153" s="186">
        <f t="shared" si="74"/>
        <v>0.13200000000000001</v>
      </c>
      <c r="BA153" s="186">
        <f t="shared" si="74"/>
        <v>0.13200000000000001</v>
      </c>
      <c r="BB153" s="186">
        <f t="shared" si="74"/>
        <v>0.13200000000000001</v>
      </c>
      <c r="BC153" s="186">
        <f t="shared" si="74"/>
        <v>0.13200000000000001</v>
      </c>
      <c r="BD153" s="186">
        <f t="shared" si="74"/>
        <v>0.13200000000000001</v>
      </c>
      <c r="BE153" s="186">
        <f t="shared" si="74"/>
        <v>0.13200000000000001</v>
      </c>
    </row>
    <row r="154" spans="1:57" ht="15.75" thickBot="1" x14ac:dyDescent="0.3">
      <c r="A154" s="234">
        <v>38</v>
      </c>
      <c r="B154" s="186">
        <f t="shared" si="30"/>
        <v>9.1999999999999998E-2</v>
      </c>
      <c r="C154" s="186">
        <f t="shared" si="27"/>
        <v>9.35E-2</v>
      </c>
      <c r="D154" s="186">
        <f t="shared" si="27"/>
        <v>9.5000000000000001E-2</v>
      </c>
      <c r="E154" s="186">
        <f t="shared" ref="E154" si="75">E43-0.005</f>
        <v>9.6500000000000002E-2</v>
      </c>
      <c r="F154" s="186">
        <f t="shared" si="21"/>
        <v>9.7500000000000003E-2</v>
      </c>
      <c r="G154" s="186">
        <f t="shared" si="19"/>
        <v>9.8500000000000004E-2</v>
      </c>
      <c r="H154" s="186">
        <f t="shared" si="19"/>
        <v>9.9500000000000005E-2</v>
      </c>
      <c r="I154" s="186">
        <f t="shared" si="19"/>
        <v>0.10050000000000001</v>
      </c>
      <c r="J154" s="186">
        <f t="shared" si="13"/>
        <v>0.10149999999999999</v>
      </c>
      <c r="K154" s="186">
        <f t="shared" si="13"/>
        <v>0.104</v>
      </c>
      <c r="L154" s="186">
        <f t="shared" si="14"/>
        <v>0.1065</v>
      </c>
      <c r="M154" s="186">
        <f t="shared" si="8"/>
        <v>0.109</v>
      </c>
      <c r="N154" s="186">
        <f t="shared" si="6"/>
        <v>0.1115</v>
      </c>
      <c r="O154" s="186">
        <f t="shared" si="4"/>
        <v>0.1135</v>
      </c>
      <c r="P154" s="186">
        <f t="shared" si="4"/>
        <v>0.115</v>
      </c>
      <c r="Q154" s="186">
        <f t="shared" si="2"/>
        <v>0.11649999999999999</v>
      </c>
      <c r="R154" s="186">
        <f t="shared" si="2"/>
        <v>0.11799999999999999</v>
      </c>
      <c r="S154" s="186">
        <f t="shared" si="2"/>
        <v>0.1195</v>
      </c>
      <c r="T154" s="186">
        <f t="shared" si="2"/>
        <v>0.1215</v>
      </c>
      <c r="U154" s="186">
        <f t="shared" ref="U154:BE154" si="76">U43-0.005</f>
        <v>0.1235</v>
      </c>
      <c r="V154" s="186">
        <f t="shared" si="76"/>
        <v>0.126</v>
      </c>
      <c r="W154" s="186">
        <f t="shared" si="76"/>
        <v>0.129</v>
      </c>
      <c r="X154" s="186">
        <f t="shared" si="76"/>
        <v>0.13400000000000001</v>
      </c>
      <c r="Y154" s="186">
        <f t="shared" si="76"/>
        <v>0.13400000000000001</v>
      </c>
      <c r="Z154" s="186">
        <f t="shared" si="76"/>
        <v>0.13400000000000001</v>
      </c>
      <c r="AA154" s="186">
        <f t="shared" si="76"/>
        <v>0.13400000000000001</v>
      </c>
      <c r="AB154" s="186">
        <f t="shared" si="76"/>
        <v>0.13400000000000001</v>
      </c>
      <c r="AC154" s="186">
        <f t="shared" si="76"/>
        <v>0.13400000000000001</v>
      </c>
      <c r="AD154" s="186">
        <f t="shared" si="76"/>
        <v>0.13400000000000001</v>
      </c>
      <c r="AE154" s="186">
        <f t="shared" si="76"/>
        <v>0.13400000000000001</v>
      </c>
      <c r="AF154" s="186">
        <f t="shared" si="76"/>
        <v>0.13400000000000001</v>
      </c>
      <c r="AG154" s="186">
        <f t="shared" si="76"/>
        <v>0.13400000000000001</v>
      </c>
      <c r="AH154" s="186">
        <f t="shared" si="76"/>
        <v>0.13400000000000001</v>
      </c>
      <c r="AI154" s="186">
        <f t="shared" si="76"/>
        <v>0.13400000000000001</v>
      </c>
      <c r="AJ154" s="186">
        <f t="shared" si="76"/>
        <v>0.13400000000000001</v>
      </c>
      <c r="AK154" s="186">
        <f t="shared" si="76"/>
        <v>0.13400000000000001</v>
      </c>
      <c r="AL154" s="186">
        <f t="shared" si="76"/>
        <v>0.13400000000000001</v>
      </c>
      <c r="AM154" s="186">
        <f t="shared" si="76"/>
        <v>0.13400000000000001</v>
      </c>
      <c r="AN154" s="186">
        <f t="shared" si="76"/>
        <v>0.13400000000000001</v>
      </c>
      <c r="AO154" s="186">
        <f t="shared" si="76"/>
        <v>0.13400000000000001</v>
      </c>
      <c r="AP154" s="186">
        <f t="shared" si="76"/>
        <v>0.13400000000000001</v>
      </c>
      <c r="AQ154" s="186">
        <f t="shared" si="76"/>
        <v>0.13400000000000001</v>
      </c>
      <c r="AR154" s="186">
        <f t="shared" si="76"/>
        <v>0.13</v>
      </c>
      <c r="AS154" s="186">
        <f t="shared" si="76"/>
        <v>0.128</v>
      </c>
      <c r="AT154" s="186">
        <f t="shared" si="76"/>
        <v>0.126</v>
      </c>
      <c r="AU154" s="186">
        <f t="shared" si="76"/>
        <v>0.125</v>
      </c>
      <c r="AV154" s="186">
        <f t="shared" si="76"/>
        <v>0.13200000000000001</v>
      </c>
      <c r="AW154" s="186">
        <f t="shared" si="76"/>
        <v>0.13200000000000001</v>
      </c>
      <c r="AX154" s="186">
        <f t="shared" si="76"/>
        <v>0.13200000000000001</v>
      </c>
      <c r="AY154" s="186">
        <f t="shared" si="76"/>
        <v>0.13200000000000001</v>
      </c>
      <c r="AZ154" s="186">
        <f t="shared" si="76"/>
        <v>0.13200000000000001</v>
      </c>
      <c r="BA154" s="186">
        <f t="shared" si="76"/>
        <v>0.13200000000000001</v>
      </c>
      <c r="BB154" s="186">
        <f t="shared" si="76"/>
        <v>0.13200000000000001</v>
      </c>
      <c r="BC154" s="186">
        <f t="shared" si="76"/>
        <v>0.13200000000000001</v>
      </c>
      <c r="BD154" s="186">
        <f t="shared" si="76"/>
        <v>0.13200000000000001</v>
      </c>
      <c r="BE154" s="186">
        <f t="shared" si="76"/>
        <v>0.13200000000000001</v>
      </c>
    </row>
    <row r="155" spans="1:57" ht="15.75" thickBot="1" x14ac:dyDescent="0.3">
      <c r="A155" s="234">
        <v>39</v>
      </c>
      <c r="B155" s="186">
        <f t="shared" si="30"/>
        <v>9.35E-2</v>
      </c>
      <c r="C155" s="186">
        <f t="shared" si="27"/>
        <v>9.5000000000000001E-2</v>
      </c>
      <c r="D155" s="186">
        <f t="shared" si="27"/>
        <v>9.6500000000000002E-2</v>
      </c>
      <c r="E155" s="186">
        <f t="shared" ref="E155" si="77">E44-0.005</f>
        <v>9.7500000000000003E-2</v>
      </c>
      <c r="F155" s="186">
        <f t="shared" si="21"/>
        <v>9.8500000000000004E-2</v>
      </c>
      <c r="G155" s="186">
        <f t="shared" si="19"/>
        <v>9.9500000000000005E-2</v>
      </c>
      <c r="H155" s="186">
        <f t="shared" si="19"/>
        <v>0.10050000000000001</v>
      </c>
      <c r="I155" s="186">
        <f t="shared" si="19"/>
        <v>0.10149999999999999</v>
      </c>
      <c r="J155" s="186">
        <f t="shared" si="13"/>
        <v>0.104</v>
      </c>
      <c r="K155" s="186">
        <f t="shared" si="13"/>
        <v>0.1065</v>
      </c>
      <c r="L155" s="186">
        <f t="shared" si="14"/>
        <v>0.109</v>
      </c>
      <c r="M155" s="186">
        <f t="shared" si="8"/>
        <v>0.1115</v>
      </c>
      <c r="N155" s="186">
        <f t="shared" si="6"/>
        <v>0.1135</v>
      </c>
      <c r="O155" s="186">
        <f t="shared" si="4"/>
        <v>0.115</v>
      </c>
      <c r="P155" s="186">
        <f t="shared" si="4"/>
        <v>0.11649999999999999</v>
      </c>
      <c r="Q155" s="186">
        <f t="shared" si="2"/>
        <v>0.11799999999999999</v>
      </c>
      <c r="R155" s="186">
        <f t="shared" si="2"/>
        <v>0.1195</v>
      </c>
      <c r="S155" s="186">
        <f t="shared" si="2"/>
        <v>0.1215</v>
      </c>
      <c r="T155" s="186">
        <f t="shared" si="2"/>
        <v>0.1235</v>
      </c>
      <c r="U155" s="186">
        <f t="shared" ref="U155:BE155" si="78">U44-0.005</f>
        <v>0.126</v>
      </c>
      <c r="V155" s="186">
        <f t="shared" si="78"/>
        <v>0.129</v>
      </c>
      <c r="W155" s="186">
        <f t="shared" si="78"/>
        <v>0.13400000000000001</v>
      </c>
      <c r="X155" s="186">
        <f t="shared" si="78"/>
        <v>0.13400000000000001</v>
      </c>
      <c r="Y155" s="186">
        <f t="shared" si="78"/>
        <v>0.13400000000000001</v>
      </c>
      <c r="Z155" s="186">
        <f t="shared" si="78"/>
        <v>0.13400000000000001</v>
      </c>
      <c r="AA155" s="186">
        <f t="shared" si="78"/>
        <v>0.13400000000000001</v>
      </c>
      <c r="AB155" s="186">
        <f t="shared" si="78"/>
        <v>0.13400000000000001</v>
      </c>
      <c r="AC155" s="186">
        <f t="shared" si="78"/>
        <v>0.13400000000000001</v>
      </c>
      <c r="AD155" s="186">
        <f t="shared" si="78"/>
        <v>0.13400000000000001</v>
      </c>
      <c r="AE155" s="186">
        <f t="shared" si="78"/>
        <v>0.13400000000000001</v>
      </c>
      <c r="AF155" s="186">
        <f t="shared" si="78"/>
        <v>0.13400000000000001</v>
      </c>
      <c r="AG155" s="186">
        <f t="shared" si="78"/>
        <v>0.13400000000000001</v>
      </c>
      <c r="AH155" s="186">
        <f t="shared" si="78"/>
        <v>0.13400000000000001</v>
      </c>
      <c r="AI155" s="186">
        <f t="shared" si="78"/>
        <v>0.13400000000000001</v>
      </c>
      <c r="AJ155" s="186">
        <f t="shared" si="78"/>
        <v>0.13400000000000001</v>
      </c>
      <c r="AK155" s="186">
        <f t="shared" si="78"/>
        <v>0.13400000000000001</v>
      </c>
      <c r="AL155" s="186">
        <f t="shared" si="78"/>
        <v>0.13400000000000001</v>
      </c>
      <c r="AM155" s="186">
        <f t="shared" si="78"/>
        <v>0.13400000000000001</v>
      </c>
      <c r="AN155" s="186">
        <f t="shared" si="78"/>
        <v>0.13400000000000001</v>
      </c>
      <c r="AO155" s="186">
        <f t="shared" si="78"/>
        <v>0.13400000000000001</v>
      </c>
      <c r="AP155" s="186">
        <f t="shared" si="78"/>
        <v>0.13400000000000001</v>
      </c>
      <c r="AQ155" s="186">
        <f t="shared" si="78"/>
        <v>0.13400000000000001</v>
      </c>
      <c r="AR155" s="186">
        <f t="shared" si="78"/>
        <v>0.13</v>
      </c>
      <c r="AS155" s="186">
        <f t="shared" si="78"/>
        <v>0.128</v>
      </c>
      <c r="AT155" s="186">
        <f t="shared" si="78"/>
        <v>0.126</v>
      </c>
      <c r="AU155" s="186">
        <f t="shared" si="78"/>
        <v>0.125</v>
      </c>
      <c r="AV155" s="186">
        <f t="shared" si="78"/>
        <v>0.13200000000000001</v>
      </c>
      <c r="AW155" s="186">
        <f t="shared" si="78"/>
        <v>0.13200000000000001</v>
      </c>
      <c r="AX155" s="186">
        <f t="shared" si="78"/>
        <v>0.13200000000000001</v>
      </c>
      <c r="AY155" s="186">
        <f t="shared" si="78"/>
        <v>0.13200000000000001</v>
      </c>
      <c r="AZ155" s="186">
        <f t="shared" si="78"/>
        <v>0.13200000000000001</v>
      </c>
      <c r="BA155" s="186">
        <f t="shared" si="78"/>
        <v>0.13200000000000001</v>
      </c>
      <c r="BB155" s="186">
        <f t="shared" si="78"/>
        <v>0.13200000000000001</v>
      </c>
      <c r="BC155" s="186">
        <f t="shared" si="78"/>
        <v>0.13200000000000001</v>
      </c>
      <c r="BD155" s="186">
        <f t="shared" si="78"/>
        <v>0.13200000000000001</v>
      </c>
      <c r="BE155" s="186">
        <f t="shared" si="78"/>
        <v>0.13200000000000001</v>
      </c>
    </row>
    <row r="156" spans="1:57" ht="15.75" thickBot="1" x14ac:dyDescent="0.3">
      <c r="A156" s="234">
        <v>40</v>
      </c>
      <c r="B156" s="186">
        <f t="shared" si="30"/>
        <v>9.5000000000000001E-2</v>
      </c>
      <c r="C156" s="186">
        <f t="shared" si="27"/>
        <v>9.6500000000000002E-2</v>
      </c>
      <c r="D156" s="186">
        <f t="shared" si="27"/>
        <v>9.7500000000000003E-2</v>
      </c>
      <c r="E156" s="186">
        <f t="shared" ref="E156" si="79">E45-0.005</f>
        <v>9.8500000000000004E-2</v>
      </c>
      <c r="F156" s="186">
        <f t="shared" si="21"/>
        <v>9.9500000000000005E-2</v>
      </c>
      <c r="G156" s="186">
        <f t="shared" si="19"/>
        <v>0.10050000000000001</v>
      </c>
      <c r="H156" s="186">
        <f t="shared" si="19"/>
        <v>0.10149999999999999</v>
      </c>
      <c r="I156" s="186">
        <f t="shared" si="19"/>
        <v>0.104</v>
      </c>
      <c r="J156" s="186">
        <f t="shared" si="13"/>
        <v>0.1065</v>
      </c>
      <c r="K156" s="186">
        <f t="shared" si="13"/>
        <v>0.109</v>
      </c>
      <c r="L156" s="186">
        <f t="shared" si="14"/>
        <v>0.1115</v>
      </c>
      <c r="M156" s="186">
        <f t="shared" si="8"/>
        <v>0.1135</v>
      </c>
      <c r="N156" s="186">
        <f t="shared" si="6"/>
        <v>0.115</v>
      </c>
      <c r="O156" s="186">
        <f t="shared" si="4"/>
        <v>0.11649999999999999</v>
      </c>
      <c r="P156" s="186">
        <f t="shared" si="4"/>
        <v>0.11799999999999999</v>
      </c>
      <c r="Q156" s="186">
        <f t="shared" si="2"/>
        <v>0.1195</v>
      </c>
      <c r="R156" s="186">
        <f t="shared" si="2"/>
        <v>0.1215</v>
      </c>
      <c r="S156" s="186">
        <f t="shared" si="2"/>
        <v>0.1235</v>
      </c>
      <c r="T156" s="186">
        <f t="shared" si="2"/>
        <v>0.126</v>
      </c>
      <c r="U156" s="186">
        <f t="shared" ref="U156:BE156" si="80">U45-0.005</f>
        <v>0.129</v>
      </c>
      <c r="V156" s="186">
        <f t="shared" si="80"/>
        <v>0.13400000000000001</v>
      </c>
      <c r="W156" s="186">
        <f t="shared" si="80"/>
        <v>0.13400000000000001</v>
      </c>
      <c r="X156" s="186">
        <f t="shared" si="80"/>
        <v>0.13400000000000001</v>
      </c>
      <c r="Y156" s="186">
        <f t="shared" si="80"/>
        <v>0.13400000000000001</v>
      </c>
      <c r="Z156" s="186">
        <f t="shared" si="80"/>
        <v>0.13400000000000001</v>
      </c>
      <c r="AA156" s="186">
        <f t="shared" si="80"/>
        <v>0.13400000000000001</v>
      </c>
      <c r="AB156" s="186">
        <f t="shared" si="80"/>
        <v>0.13400000000000001</v>
      </c>
      <c r="AC156" s="186">
        <f t="shared" si="80"/>
        <v>0.13400000000000001</v>
      </c>
      <c r="AD156" s="186">
        <f t="shared" si="80"/>
        <v>0.13400000000000001</v>
      </c>
      <c r="AE156" s="186">
        <f t="shared" si="80"/>
        <v>0.13400000000000001</v>
      </c>
      <c r="AF156" s="186">
        <f t="shared" si="80"/>
        <v>0.13400000000000001</v>
      </c>
      <c r="AG156" s="186">
        <f t="shared" si="80"/>
        <v>0.13400000000000001</v>
      </c>
      <c r="AH156" s="186">
        <f t="shared" si="80"/>
        <v>0.13400000000000001</v>
      </c>
      <c r="AI156" s="186">
        <f t="shared" si="80"/>
        <v>0.13400000000000001</v>
      </c>
      <c r="AJ156" s="186">
        <f t="shared" si="80"/>
        <v>0.13400000000000001</v>
      </c>
      <c r="AK156" s="186">
        <f t="shared" si="80"/>
        <v>0.13400000000000001</v>
      </c>
      <c r="AL156" s="186">
        <f t="shared" si="80"/>
        <v>0.13400000000000001</v>
      </c>
      <c r="AM156" s="186">
        <f t="shared" si="80"/>
        <v>0.13400000000000001</v>
      </c>
      <c r="AN156" s="186">
        <f t="shared" si="80"/>
        <v>0.13400000000000001</v>
      </c>
      <c r="AO156" s="186">
        <f t="shared" si="80"/>
        <v>0.13400000000000001</v>
      </c>
      <c r="AP156" s="186">
        <f t="shared" si="80"/>
        <v>0.13400000000000001</v>
      </c>
      <c r="AQ156" s="186">
        <f t="shared" si="80"/>
        <v>0.13400000000000001</v>
      </c>
      <c r="AR156" s="186">
        <f t="shared" si="80"/>
        <v>0.13</v>
      </c>
      <c r="AS156" s="186">
        <f t="shared" si="80"/>
        <v>0.128</v>
      </c>
      <c r="AT156" s="186">
        <f t="shared" si="80"/>
        <v>0.126</v>
      </c>
      <c r="AU156" s="186">
        <f t="shared" si="80"/>
        <v>0.125</v>
      </c>
      <c r="AV156" s="186">
        <f t="shared" si="80"/>
        <v>0.13200000000000001</v>
      </c>
      <c r="AW156" s="186">
        <f t="shared" si="80"/>
        <v>0.13200000000000001</v>
      </c>
      <c r="AX156" s="186">
        <f t="shared" si="80"/>
        <v>0.13200000000000001</v>
      </c>
      <c r="AY156" s="186">
        <f t="shared" si="80"/>
        <v>0.13200000000000001</v>
      </c>
      <c r="AZ156" s="186">
        <f t="shared" si="80"/>
        <v>0.13200000000000001</v>
      </c>
      <c r="BA156" s="186">
        <f t="shared" si="80"/>
        <v>0.13200000000000001</v>
      </c>
      <c r="BB156" s="186">
        <f t="shared" si="80"/>
        <v>0.13200000000000001</v>
      </c>
      <c r="BC156" s="186">
        <f t="shared" si="80"/>
        <v>0.13200000000000001</v>
      </c>
      <c r="BD156" s="186">
        <f t="shared" si="80"/>
        <v>0.13200000000000001</v>
      </c>
      <c r="BE156" s="186">
        <f t="shared" si="80"/>
        <v>0.13200000000000001</v>
      </c>
    </row>
    <row r="157" spans="1:57" ht="15.75" thickBot="1" x14ac:dyDescent="0.3">
      <c r="A157" s="234">
        <v>41</v>
      </c>
      <c r="B157" s="186">
        <f t="shared" si="30"/>
        <v>9.6500000000000002E-2</v>
      </c>
      <c r="C157" s="186">
        <f t="shared" si="27"/>
        <v>9.7500000000000003E-2</v>
      </c>
      <c r="D157" s="186">
        <f t="shared" si="27"/>
        <v>9.8500000000000004E-2</v>
      </c>
      <c r="E157" s="186">
        <f t="shared" ref="E157" si="81">E46-0.005</f>
        <v>9.9500000000000005E-2</v>
      </c>
      <c r="F157" s="186">
        <f t="shared" si="21"/>
        <v>0.10050000000000001</v>
      </c>
      <c r="G157" s="186">
        <f t="shared" si="19"/>
        <v>0.10149999999999999</v>
      </c>
      <c r="H157" s="186">
        <f t="shared" si="19"/>
        <v>0.104</v>
      </c>
      <c r="I157" s="186">
        <f t="shared" si="19"/>
        <v>0.1065</v>
      </c>
      <c r="J157" s="186">
        <f t="shared" si="13"/>
        <v>0.109</v>
      </c>
      <c r="K157" s="186">
        <f t="shared" si="13"/>
        <v>0.1115</v>
      </c>
      <c r="L157" s="186">
        <f t="shared" si="14"/>
        <v>0.1135</v>
      </c>
      <c r="M157" s="186">
        <f t="shared" si="8"/>
        <v>0.115</v>
      </c>
      <c r="N157" s="186">
        <f t="shared" si="6"/>
        <v>0.11649999999999999</v>
      </c>
      <c r="O157" s="186">
        <f t="shared" si="4"/>
        <v>0.11799999999999999</v>
      </c>
      <c r="P157" s="186">
        <f t="shared" si="4"/>
        <v>0.1195</v>
      </c>
      <c r="Q157" s="186">
        <f t="shared" si="2"/>
        <v>0.1215</v>
      </c>
      <c r="R157" s="186">
        <f t="shared" si="2"/>
        <v>0.1235</v>
      </c>
      <c r="S157" s="186">
        <f t="shared" si="2"/>
        <v>0.126</v>
      </c>
      <c r="T157" s="186">
        <f t="shared" si="2"/>
        <v>0.129</v>
      </c>
      <c r="U157" s="186">
        <f t="shared" ref="U157:BE157" si="82">U46-0.005</f>
        <v>0.13400000000000001</v>
      </c>
      <c r="V157" s="186">
        <f t="shared" si="82"/>
        <v>0.13400000000000001</v>
      </c>
      <c r="W157" s="186">
        <f t="shared" si="82"/>
        <v>0.13400000000000001</v>
      </c>
      <c r="X157" s="186">
        <f t="shared" si="82"/>
        <v>0.13400000000000001</v>
      </c>
      <c r="Y157" s="186">
        <f t="shared" si="82"/>
        <v>0.13400000000000001</v>
      </c>
      <c r="Z157" s="186">
        <f t="shared" si="82"/>
        <v>0.13400000000000001</v>
      </c>
      <c r="AA157" s="186">
        <f t="shared" si="82"/>
        <v>0.13400000000000001</v>
      </c>
      <c r="AB157" s="186">
        <f t="shared" si="82"/>
        <v>0.13400000000000001</v>
      </c>
      <c r="AC157" s="186">
        <f t="shared" si="82"/>
        <v>0.13400000000000001</v>
      </c>
      <c r="AD157" s="186">
        <f t="shared" si="82"/>
        <v>0.13400000000000001</v>
      </c>
      <c r="AE157" s="186">
        <f t="shared" si="82"/>
        <v>0.13400000000000001</v>
      </c>
      <c r="AF157" s="186">
        <f t="shared" si="82"/>
        <v>0.13400000000000001</v>
      </c>
      <c r="AG157" s="186">
        <f t="shared" si="82"/>
        <v>0.13400000000000001</v>
      </c>
      <c r="AH157" s="186">
        <f t="shared" si="82"/>
        <v>0.13400000000000001</v>
      </c>
      <c r="AI157" s="186">
        <f t="shared" si="82"/>
        <v>0.13400000000000001</v>
      </c>
      <c r="AJ157" s="186">
        <f t="shared" si="82"/>
        <v>0.13400000000000001</v>
      </c>
      <c r="AK157" s="186">
        <f t="shared" si="82"/>
        <v>0.13400000000000001</v>
      </c>
      <c r="AL157" s="186">
        <f t="shared" si="82"/>
        <v>0.13400000000000001</v>
      </c>
      <c r="AM157" s="186">
        <f t="shared" si="82"/>
        <v>0.13400000000000001</v>
      </c>
      <c r="AN157" s="186">
        <f t="shared" si="82"/>
        <v>0.13400000000000001</v>
      </c>
      <c r="AO157" s="186">
        <f t="shared" si="82"/>
        <v>0.13400000000000001</v>
      </c>
      <c r="AP157" s="186">
        <f t="shared" si="82"/>
        <v>0.13400000000000001</v>
      </c>
      <c r="AQ157" s="186">
        <f t="shared" si="82"/>
        <v>0.13400000000000001</v>
      </c>
      <c r="AR157" s="186">
        <f t="shared" si="82"/>
        <v>0.13</v>
      </c>
      <c r="AS157" s="186">
        <f t="shared" si="82"/>
        <v>0.128</v>
      </c>
      <c r="AT157" s="186">
        <f t="shared" si="82"/>
        <v>0.126</v>
      </c>
      <c r="AU157" s="186">
        <f t="shared" si="82"/>
        <v>0.125</v>
      </c>
      <c r="AV157" s="186">
        <f t="shared" si="82"/>
        <v>0.13200000000000001</v>
      </c>
      <c r="AW157" s="186">
        <f t="shared" si="82"/>
        <v>0.13200000000000001</v>
      </c>
      <c r="AX157" s="186">
        <f t="shared" si="82"/>
        <v>0.13200000000000001</v>
      </c>
      <c r="AY157" s="186">
        <f t="shared" si="82"/>
        <v>0.13200000000000001</v>
      </c>
      <c r="AZ157" s="186">
        <f t="shared" si="82"/>
        <v>0.13200000000000001</v>
      </c>
      <c r="BA157" s="186">
        <f t="shared" si="82"/>
        <v>0.13200000000000001</v>
      </c>
      <c r="BB157" s="186">
        <f t="shared" si="82"/>
        <v>0.13200000000000001</v>
      </c>
      <c r="BC157" s="186">
        <f t="shared" si="82"/>
        <v>0.13200000000000001</v>
      </c>
      <c r="BD157" s="186">
        <f t="shared" si="82"/>
        <v>0.13200000000000001</v>
      </c>
      <c r="BE157" s="186">
        <f t="shared" si="82"/>
        <v>0.13200000000000001</v>
      </c>
    </row>
    <row r="158" spans="1:57" ht="15.75" thickBot="1" x14ac:dyDescent="0.3">
      <c r="A158" s="234">
        <v>42</v>
      </c>
      <c r="B158" s="186">
        <f t="shared" si="30"/>
        <v>9.7500000000000003E-2</v>
      </c>
      <c r="C158" s="186">
        <f t="shared" si="27"/>
        <v>9.8500000000000004E-2</v>
      </c>
      <c r="D158" s="186">
        <f t="shared" si="27"/>
        <v>9.9500000000000005E-2</v>
      </c>
      <c r="E158" s="186">
        <f t="shared" ref="E158" si="83">E47-0.005</f>
        <v>0.10050000000000001</v>
      </c>
      <c r="F158" s="186">
        <f t="shared" si="21"/>
        <v>0.10149999999999999</v>
      </c>
      <c r="G158" s="186">
        <f t="shared" si="19"/>
        <v>0.104</v>
      </c>
      <c r="H158" s="186">
        <f t="shared" si="19"/>
        <v>0.1065</v>
      </c>
      <c r="I158" s="186">
        <f t="shared" si="19"/>
        <v>0.109</v>
      </c>
      <c r="J158" s="186">
        <f t="shared" si="13"/>
        <v>0.1115</v>
      </c>
      <c r="K158" s="186">
        <f t="shared" si="13"/>
        <v>0.1135</v>
      </c>
      <c r="L158" s="186">
        <f t="shared" si="14"/>
        <v>0.115</v>
      </c>
      <c r="M158" s="186">
        <f t="shared" si="8"/>
        <v>0.11649999999999999</v>
      </c>
      <c r="N158" s="186">
        <f t="shared" si="6"/>
        <v>0.11799999999999999</v>
      </c>
      <c r="O158" s="186">
        <f t="shared" si="4"/>
        <v>0.1195</v>
      </c>
      <c r="P158" s="186">
        <f t="shared" si="4"/>
        <v>0.1215</v>
      </c>
      <c r="Q158" s="186">
        <f t="shared" si="2"/>
        <v>0.1235</v>
      </c>
      <c r="R158" s="186">
        <f t="shared" si="2"/>
        <v>0.126</v>
      </c>
      <c r="S158" s="186">
        <f t="shared" si="2"/>
        <v>0.129</v>
      </c>
      <c r="T158" s="186">
        <f t="shared" si="2"/>
        <v>0.13400000000000001</v>
      </c>
      <c r="U158" s="186">
        <f t="shared" ref="U158:BE158" si="84">U47-0.005</f>
        <v>0.13400000000000001</v>
      </c>
      <c r="V158" s="186">
        <f t="shared" si="84"/>
        <v>0.13400000000000001</v>
      </c>
      <c r="W158" s="186">
        <f t="shared" si="84"/>
        <v>0.13400000000000001</v>
      </c>
      <c r="X158" s="186">
        <f t="shared" si="84"/>
        <v>0.13400000000000001</v>
      </c>
      <c r="Y158" s="186">
        <f t="shared" si="84"/>
        <v>0.13400000000000001</v>
      </c>
      <c r="Z158" s="186">
        <f t="shared" si="84"/>
        <v>0.13400000000000001</v>
      </c>
      <c r="AA158" s="186">
        <f t="shared" si="84"/>
        <v>0.13400000000000001</v>
      </c>
      <c r="AB158" s="186">
        <f t="shared" si="84"/>
        <v>0.13400000000000001</v>
      </c>
      <c r="AC158" s="186">
        <f t="shared" si="84"/>
        <v>0.13400000000000001</v>
      </c>
      <c r="AD158" s="186">
        <f t="shared" si="84"/>
        <v>0.13400000000000001</v>
      </c>
      <c r="AE158" s="186">
        <f t="shared" si="84"/>
        <v>0.13400000000000001</v>
      </c>
      <c r="AF158" s="186">
        <f t="shared" si="84"/>
        <v>0.13400000000000001</v>
      </c>
      <c r="AG158" s="186">
        <f t="shared" si="84"/>
        <v>0.13400000000000001</v>
      </c>
      <c r="AH158" s="186">
        <f t="shared" si="84"/>
        <v>0.13400000000000001</v>
      </c>
      <c r="AI158" s="186">
        <f t="shared" si="84"/>
        <v>0.13400000000000001</v>
      </c>
      <c r="AJ158" s="186">
        <f t="shared" si="84"/>
        <v>0.13400000000000001</v>
      </c>
      <c r="AK158" s="186">
        <f t="shared" si="84"/>
        <v>0.13400000000000001</v>
      </c>
      <c r="AL158" s="186">
        <f t="shared" si="84"/>
        <v>0.13400000000000001</v>
      </c>
      <c r="AM158" s="186">
        <f t="shared" si="84"/>
        <v>0.13400000000000001</v>
      </c>
      <c r="AN158" s="186">
        <f t="shared" si="84"/>
        <v>0.13400000000000001</v>
      </c>
      <c r="AO158" s="186">
        <f t="shared" si="84"/>
        <v>0.13400000000000001</v>
      </c>
      <c r="AP158" s="186">
        <f t="shared" si="84"/>
        <v>0.13400000000000001</v>
      </c>
      <c r="AQ158" s="186">
        <f t="shared" si="84"/>
        <v>0.13400000000000001</v>
      </c>
      <c r="AR158" s="186">
        <f t="shared" si="84"/>
        <v>0.13</v>
      </c>
      <c r="AS158" s="186">
        <f t="shared" si="84"/>
        <v>0.128</v>
      </c>
      <c r="AT158" s="186">
        <f t="shared" si="84"/>
        <v>0.126</v>
      </c>
      <c r="AU158" s="186">
        <f t="shared" si="84"/>
        <v>0.125</v>
      </c>
      <c r="AV158" s="186">
        <f t="shared" si="84"/>
        <v>0.13200000000000001</v>
      </c>
      <c r="AW158" s="186">
        <f t="shared" si="84"/>
        <v>0.13200000000000001</v>
      </c>
      <c r="AX158" s="186">
        <f t="shared" si="84"/>
        <v>0.13200000000000001</v>
      </c>
      <c r="AY158" s="186">
        <f t="shared" si="84"/>
        <v>0.13200000000000001</v>
      </c>
      <c r="AZ158" s="186">
        <f t="shared" si="84"/>
        <v>0.13200000000000001</v>
      </c>
      <c r="BA158" s="186">
        <f t="shared" si="84"/>
        <v>0.13200000000000001</v>
      </c>
      <c r="BB158" s="186">
        <f t="shared" si="84"/>
        <v>0.13200000000000001</v>
      </c>
      <c r="BC158" s="186">
        <f t="shared" si="84"/>
        <v>0.13200000000000001</v>
      </c>
      <c r="BD158" s="186">
        <f t="shared" si="84"/>
        <v>0.13200000000000001</v>
      </c>
      <c r="BE158" s="186">
        <f t="shared" si="84"/>
        <v>0.13200000000000001</v>
      </c>
    </row>
    <row r="159" spans="1:57" ht="15.75" thickBot="1" x14ac:dyDescent="0.3">
      <c r="A159" s="234">
        <v>43</v>
      </c>
      <c r="B159" s="186">
        <f t="shared" si="30"/>
        <v>9.8500000000000004E-2</v>
      </c>
      <c r="C159" s="186">
        <f t="shared" si="27"/>
        <v>9.9500000000000005E-2</v>
      </c>
      <c r="D159" s="186">
        <f t="shared" si="27"/>
        <v>0.10050000000000001</v>
      </c>
      <c r="E159" s="186">
        <f t="shared" ref="E159" si="85">E48-0.005</f>
        <v>0.10149999999999999</v>
      </c>
      <c r="F159" s="186">
        <f t="shared" si="21"/>
        <v>0.104</v>
      </c>
      <c r="G159" s="186">
        <f t="shared" si="19"/>
        <v>0.1065</v>
      </c>
      <c r="H159" s="186">
        <f t="shared" si="19"/>
        <v>0.109</v>
      </c>
      <c r="I159" s="186">
        <f t="shared" si="19"/>
        <v>0.1115</v>
      </c>
      <c r="J159" s="186">
        <f t="shared" si="13"/>
        <v>0.1135</v>
      </c>
      <c r="K159" s="186">
        <f t="shared" si="13"/>
        <v>0.115</v>
      </c>
      <c r="L159" s="186">
        <f t="shared" si="14"/>
        <v>0.11649999999999999</v>
      </c>
      <c r="M159" s="186">
        <f t="shared" si="8"/>
        <v>0.11799999999999999</v>
      </c>
      <c r="N159" s="186">
        <f t="shared" si="6"/>
        <v>0.1195</v>
      </c>
      <c r="O159" s="186">
        <f t="shared" si="4"/>
        <v>0.1215</v>
      </c>
      <c r="P159" s="186">
        <f t="shared" si="4"/>
        <v>0.1235</v>
      </c>
      <c r="Q159" s="186">
        <f t="shared" si="2"/>
        <v>0.126</v>
      </c>
      <c r="R159" s="186">
        <f t="shared" si="2"/>
        <v>0.129</v>
      </c>
      <c r="S159" s="186">
        <f t="shared" si="2"/>
        <v>0.13400000000000001</v>
      </c>
      <c r="T159" s="186">
        <f t="shared" si="2"/>
        <v>0.13400000000000001</v>
      </c>
      <c r="U159" s="186">
        <f t="shared" ref="U159:BE159" si="86">U48-0.005</f>
        <v>0.13400000000000001</v>
      </c>
      <c r="V159" s="186">
        <f t="shared" si="86"/>
        <v>0.13400000000000001</v>
      </c>
      <c r="W159" s="186">
        <f t="shared" si="86"/>
        <v>0.13400000000000001</v>
      </c>
      <c r="X159" s="186">
        <f t="shared" si="86"/>
        <v>0.13400000000000001</v>
      </c>
      <c r="Y159" s="186">
        <f t="shared" si="86"/>
        <v>0.13400000000000001</v>
      </c>
      <c r="Z159" s="186">
        <f t="shared" si="86"/>
        <v>0.13400000000000001</v>
      </c>
      <c r="AA159" s="186">
        <f t="shared" si="86"/>
        <v>0.13400000000000001</v>
      </c>
      <c r="AB159" s="186">
        <f t="shared" si="86"/>
        <v>0.13400000000000001</v>
      </c>
      <c r="AC159" s="186">
        <f t="shared" si="86"/>
        <v>0.13400000000000001</v>
      </c>
      <c r="AD159" s="186">
        <f t="shared" si="86"/>
        <v>0.13400000000000001</v>
      </c>
      <c r="AE159" s="186">
        <f t="shared" si="86"/>
        <v>0.13400000000000001</v>
      </c>
      <c r="AF159" s="186">
        <f t="shared" si="86"/>
        <v>0.13400000000000001</v>
      </c>
      <c r="AG159" s="186">
        <f t="shared" si="86"/>
        <v>0.13400000000000001</v>
      </c>
      <c r="AH159" s="186">
        <f t="shared" si="86"/>
        <v>0.13400000000000001</v>
      </c>
      <c r="AI159" s="186">
        <f t="shared" si="86"/>
        <v>0.13400000000000001</v>
      </c>
      <c r="AJ159" s="186">
        <f t="shared" si="86"/>
        <v>0.13400000000000001</v>
      </c>
      <c r="AK159" s="186">
        <f t="shared" si="86"/>
        <v>0.13400000000000001</v>
      </c>
      <c r="AL159" s="186">
        <f t="shared" si="86"/>
        <v>0.13400000000000001</v>
      </c>
      <c r="AM159" s="186">
        <f t="shared" si="86"/>
        <v>0.13400000000000001</v>
      </c>
      <c r="AN159" s="186">
        <f t="shared" si="86"/>
        <v>0.13400000000000001</v>
      </c>
      <c r="AO159" s="186">
        <f t="shared" si="86"/>
        <v>0.13400000000000001</v>
      </c>
      <c r="AP159" s="186">
        <f t="shared" si="86"/>
        <v>0.13400000000000001</v>
      </c>
      <c r="AQ159" s="186">
        <f t="shared" si="86"/>
        <v>0.13400000000000001</v>
      </c>
      <c r="AR159" s="186">
        <f t="shared" si="86"/>
        <v>0.13</v>
      </c>
      <c r="AS159" s="186">
        <f t="shared" si="86"/>
        <v>0.128</v>
      </c>
      <c r="AT159" s="186">
        <f t="shared" si="86"/>
        <v>0.126</v>
      </c>
      <c r="AU159" s="186">
        <f t="shared" si="86"/>
        <v>0.125</v>
      </c>
      <c r="AV159" s="186">
        <f t="shared" si="86"/>
        <v>0.13200000000000001</v>
      </c>
      <c r="AW159" s="186">
        <f t="shared" si="86"/>
        <v>0.13200000000000001</v>
      </c>
      <c r="AX159" s="186">
        <f t="shared" si="86"/>
        <v>0.13200000000000001</v>
      </c>
      <c r="AY159" s="186">
        <f t="shared" si="86"/>
        <v>0.13200000000000001</v>
      </c>
      <c r="AZ159" s="186">
        <f t="shared" si="86"/>
        <v>0.13200000000000001</v>
      </c>
      <c r="BA159" s="186">
        <f t="shared" si="86"/>
        <v>0.13200000000000001</v>
      </c>
      <c r="BB159" s="186">
        <f t="shared" si="86"/>
        <v>0.13200000000000001</v>
      </c>
      <c r="BC159" s="186">
        <f t="shared" si="86"/>
        <v>0.13200000000000001</v>
      </c>
      <c r="BD159" s="186">
        <f t="shared" si="86"/>
        <v>0.13200000000000001</v>
      </c>
      <c r="BE159" s="186">
        <f t="shared" si="86"/>
        <v>0.13200000000000001</v>
      </c>
    </row>
    <row r="160" spans="1:57" ht="15.75" thickBot="1" x14ac:dyDescent="0.3">
      <c r="A160" s="234">
        <v>44</v>
      </c>
      <c r="B160" s="186">
        <f t="shared" si="30"/>
        <v>9.9500000000000005E-2</v>
      </c>
      <c r="C160" s="186">
        <f t="shared" si="27"/>
        <v>0.10050000000000001</v>
      </c>
      <c r="D160" s="186">
        <f t="shared" si="27"/>
        <v>0.10149999999999999</v>
      </c>
      <c r="E160" s="186">
        <f t="shared" ref="E160" si="87">E49-0.005</f>
        <v>0.104</v>
      </c>
      <c r="F160" s="186">
        <f t="shared" si="21"/>
        <v>0.1065</v>
      </c>
      <c r="G160" s="186">
        <f t="shared" si="19"/>
        <v>0.109</v>
      </c>
      <c r="H160" s="186">
        <f t="shared" si="19"/>
        <v>0.1115</v>
      </c>
      <c r="I160" s="186">
        <f t="shared" si="19"/>
        <v>0.1135</v>
      </c>
      <c r="J160" s="186">
        <f t="shared" si="13"/>
        <v>0.115</v>
      </c>
      <c r="K160" s="186">
        <f t="shared" si="13"/>
        <v>0.11649999999999999</v>
      </c>
      <c r="L160" s="186">
        <f t="shared" si="14"/>
        <v>0.11799999999999999</v>
      </c>
      <c r="M160" s="186">
        <f t="shared" si="8"/>
        <v>0.1195</v>
      </c>
      <c r="N160" s="186">
        <f t="shared" si="6"/>
        <v>0.1215</v>
      </c>
      <c r="O160" s="186">
        <f t="shared" si="4"/>
        <v>0.1235</v>
      </c>
      <c r="P160" s="186">
        <f t="shared" si="4"/>
        <v>0.126</v>
      </c>
      <c r="Q160" s="186">
        <f t="shared" si="2"/>
        <v>0.129</v>
      </c>
      <c r="R160" s="186">
        <f t="shared" si="2"/>
        <v>0.13400000000000001</v>
      </c>
      <c r="S160" s="186">
        <f t="shared" si="2"/>
        <v>0.13400000000000001</v>
      </c>
      <c r="T160" s="186">
        <f t="shared" si="2"/>
        <v>0.13400000000000001</v>
      </c>
      <c r="U160" s="186">
        <f t="shared" ref="U160:BE160" si="88">U49-0.005</f>
        <v>0.13400000000000001</v>
      </c>
      <c r="V160" s="186">
        <f t="shared" si="88"/>
        <v>0.13400000000000001</v>
      </c>
      <c r="W160" s="186">
        <f t="shared" si="88"/>
        <v>0.13400000000000001</v>
      </c>
      <c r="X160" s="186">
        <f t="shared" si="88"/>
        <v>0.13400000000000001</v>
      </c>
      <c r="Y160" s="186">
        <f t="shared" si="88"/>
        <v>0.13400000000000001</v>
      </c>
      <c r="Z160" s="186">
        <f t="shared" si="88"/>
        <v>0.13400000000000001</v>
      </c>
      <c r="AA160" s="186">
        <f t="shared" si="88"/>
        <v>0.13400000000000001</v>
      </c>
      <c r="AB160" s="186">
        <f t="shared" si="88"/>
        <v>0.13400000000000001</v>
      </c>
      <c r="AC160" s="186">
        <f t="shared" si="88"/>
        <v>0.13400000000000001</v>
      </c>
      <c r="AD160" s="186">
        <f t="shared" si="88"/>
        <v>0.13400000000000001</v>
      </c>
      <c r="AE160" s="186">
        <f t="shared" si="88"/>
        <v>0.13400000000000001</v>
      </c>
      <c r="AF160" s="186">
        <f t="shared" si="88"/>
        <v>0.13400000000000001</v>
      </c>
      <c r="AG160" s="186">
        <f t="shared" si="88"/>
        <v>0.13400000000000001</v>
      </c>
      <c r="AH160" s="186">
        <f t="shared" si="88"/>
        <v>0.13400000000000001</v>
      </c>
      <c r="AI160" s="186">
        <f t="shared" si="88"/>
        <v>0.13400000000000001</v>
      </c>
      <c r="AJ160" s="186">
        <f t="shared" si="88"/>
        <v>0.13400000000000001</v>
      </c>
      <c r="AK160" s="186">
        <f t="shared" si="88"/>
        <v>0.13400000000000001</v>
      </c>
      <c r="AL160" s="186">
        <f t="shared" si="88"/>
        <v>0.13400000000000001</v>
      </c>
      <c r="AM160" s="186">
        <f t="shared" si="88"/>
        <v>0.13400000000000001</v>
      </c>
      <c r="AN160" s="186">
        <f t="shared" si="88"/>
        <v>0.13400000000000001</v>
      </c>
      <c r="AO160" s="186">
        <f t="shared" si="88"/>
        <v>0.13400000000000001</v>
      </c>
      <c r="AP160" s="186">
        <f t="shared" si="88"/>
        <v>0.13400000000000001</v>
      </c>
      <c r="AQ160" s="186">
        <f t="shared" si="88"/>
        <v>0.13400000000000001</v>
      </c>
      <c r="AR160" s="186">
        <f t="shared" si="88"/>
        <v>0.13</v>
      </c>
      <c r="AS160" s="186">
        <f t="shared" si="88"/>
        <v>0.128</v>
      </c>
      <c r="AT160" s="186">
        <f t="shared" si="88"/>
        <v>0.126</v>
      </c>
      <c r="AU160" s="186">
        <f t="shared" si="88"/>
        <v>0.125</v>
      </c>
      <c r="AV160" s="186">
        <f t="shared" si="88"/>
        <v>0.13200000000000001</v>
      </c>
      <c r="AW160" s="186">
        <f t="shared" si="88"/>
        <v>0.13200000000000001</v>
      </c>
      <c r="AX160" s="186">
        <f t="shared" si="88"/>
        <v>0.13200000000000001</v>
      </c>
      <c r="AY160" s="186">
        <f t="shared" si="88"/>
        <v>0.13200000000000001</v>
      </c>
      <c r="AZ160" s="186">
        <f t="shared" si="88"/>
        <v>0.13200000000000001</v>
      </c>
      <c r="BA160" s="186">
        <f t="shared" si="88"/>
        <v>0.13200000000000001</v>
      </c>
      <c r="BB160" s="186">
        <f t="shared" si="88"/>
        <v>0.13200000000000001</v>
      </c>
      <c r="BC160" s="186">
        <f t="shared" si="88"/>
        <v>0.13200000000000001</v>
      </c>
      <c r="BD160" s="186">
        <f t="shared" si="88"/>
        <v>0.13200000000000001</v>
      </c>
      <c r="BE160" s="186">
        <f t="shared" si="88"/>
        <v>0.13200000000000001</v>
      </c>
    </row>
    <row r="161" spans="1:57" ht="15.75" thickBot="1" x14ac:dyDescent="0.3">
      <c r="A161" s="234">
        <v>45</v>
      </c>
      <c r="B161" s="186">
        <f t="shared" si="30"/>
        <v>0.10050000000000001</v>
      </c>
      <c r="C161" s="186">
        <f t="shared" si="27"/>
        <v>0.10149999999999999</v>
      </c>
      <c r="D161" s="186">
        <f t="shared" si="27"/>
        <v>0.104</v>
      </c>
      <c r="E161" s="186">
        <f t="shared" ref="E161" si="89">E50-0.005</f>
        <v>0.1065</v>
      </c>
      <c r="F161" s="186">
        <f t="shared" si="21"/>
        <v>0.109</v>
      </c>
      <c r="G161" s="186">
        <f t="shared" si="19"/>
        <v>0.1115</v>
      </c>
      <c r="H161" s="186">
        <f t="shared" si="19"/>
        <v>0.1135</v>
      </c>
      <c r="I161" s="186">
        <f t="shared" si="19"/>
        <v>0.115</v>
      </c>
      <c r="J161" s="186">
        <f t="shared" si="13"/>
        <v>0.11649999999999999</v>
      </c>
      <c r="K161" s="186">
        <f t="shared" si="13"/>
        <v>0.11799999999999999</v>
      </c>
      <c r="L161" s="186">
        <f t="shared" si="14"/>
        <v>0.1195</v>
      </c>
      <c r="M161" s="186">
        <f t="shared" si="8"/>
        <v>0.1215</v>
      </c>
      <c r="N161" s="186">
        <f t="shared" si="6"/>
        <v>0.1235</v>
      </c>
      <c r="O161" s="186">
        <f t="shared" si="4"/>
        <v>0.126</v>
      </c>
      <c r="P161" s="186">
        <f t="shared" si="4"/>
        <v>0.129</v>
      </c>
      <c r="Q161" s="186">
        <f t="shared" si="2"/>
        <v>0.13400000000000001</v>
      </c>
      <c r="R161" s="186">
        <f t="shared" si="2"/>
        <v>0.13400000000000001</v>
      </c>
      <c r="S161" s="186">
        <f t="shared" si="2"/>
        <v>0.13400000000000001</v>
      </c>
      <c r="T161" s="186">
        <f t="shared" si="2"/>
        <v>0.13400000000000001</v>
      </c>
      <c r="U161" s="186">
        <f t="shared" ref="U161:BE161" si="90">U50-0.005</f>
        <v>0.13400000000000001</v>
      </c>
      <c r="V161" s="186">
        <f t="shared" si="90"/>
        <v>0.13400000000000001</v>
      </c>
      <c r="W161" s="186">
        <f t="shared" si="90"/>
        <v>0.13400000000000001</v>
      </c>
      <c r="X161" s="186">
        <f t="shared" si="90"/>
        <v>0.13400000000000001</v>
      </c>
      <c r="Y161" s="186">
        <f t="shared" si="90"/>
        <v>0.13400000000000001</v>
      </c>
      <c r="Z161" s="186">
        <f t="shared" si="90"/>
        <v>0.13400000000000001</v>
      </c>
      <c r="AA161" s="186">
        <f t="shared" si="90"/>
        <v>0.13400000000000001</v>
      </c>
      <c r="AB161" s="186">
        <f t="shared" si="90"/>
        <v>0.13400000000000001</v>
      </c>
      <c r="AC161" s="186">
        <f t="shared" si="90"/>
        <v>0.13400000000000001</v>
      </c>
      <c r="AD161" s="186">
        <f t="shared" si="90"/>
        <v>0.13400000000000001</v>
      </c>
      <c r="AE161" s="186">
        <f t="shared" si="90"/>
        <v>0.13400000000000001</v>
      </c>
      <c r="AF161" s="186">
        <f t="shared" si="90"/>
        <v>0.13400000000000001</v>
      </c>
      <c r="AG161" s="186">
        <f t="shared" si="90"/>
        <v>0.13400000000000001</v>
      </c>
      <c r="AH161" s="186">
        <f t="shared" si="90"/>
        <v>0.13400000000000001</v>
      </c>
      <c r="AI161" s="186">
        <f t="shared" si="90"/>
        <v>0.13400000000000001</v>
      </c>
      <c r="AJ161" s="186">
        <f t="shared" si="90"/>
        <v>0.13400000000000001</v>
      </c>
      <c r="AK161" s="186">
        <f t="shared" si="90"/>
        <v>0.13400000000000001</v>
      </c>
      <c r="AL161" s="186">
        <f t="shared" si="90"/>
        <v>0.13400000000000001</v>
      </c>
      <c r="AM161" s="186">
        <f t="shared" si="90"/>
        <v>0.13400000000000001</v>
      </c>
      <c r="AN161" s="186">
        <f t="shared" si="90"/>
        <v>0.13400000000000001</v>
      </c>
      <c r="AO161" s="186">
        <f t="shared" si="90"/>
        <v>0.13400000000000001</v>
      </c>
      <c r="AP161" s="186">
        <f t="shared" si="90"/>
        <v>0.13400000000000001</v>
      </c>
      <c r="AQ161" s="186">
        <f t="shared" si="90"/>
        <v>0.13400000000000001</v>
      </c>
      <c r="AR161" s="186">
        <f t="shared" si="90"/>
        <v>0.13</v>
      </c>
      <c r="AS161" s="186">
        <f t="shared" si="90"/>
        <v>0.128</v>
      </c>
      <c r="AT161" s="186">
        <f t="shared" si="90"/>
        <v>0.126</v>
      </c>
      <c r="AU161" s="186">
        <f t="shared" si="90"/>
        <v>0.125</v>
      </c>
      <c r="AV161" s="186">
        <f t="shared" si="90"/>
        <v>0.13200000000000001</v>
      </c>
      <c r="AW161" s="186">
        <f t="shared" si="90"/>
        <v>0.13200000000000001</v>
      </c>
      <c r="AX161" s="186">
        <f t="shared" si="90"/>
        <v>0.13200000000000001</v>
      </c>
      <c r="AY161" s="186">
        <f t="shared" si="90"/>
        <v>0.13200000000000001</v>
      </c>
      <c r="AZ161" s="186">
        <f t="shared" si="90"/>
        <v>0.13200000000000001</v>
      </c>
      <c r="BA161" s="186">
        <f t="shared" si="90"/>
        <v>0.13200000000000001</v>
      </c>
      <c r="BB161" s="186">
        <f t="shared" si="90"/>
        <v>0.13200000000000001</v>
      </c>
      <c r="BC161" s="186">
        <f t="shared" si="90"/>
        <v>0.13200000000000001</v>
      </c>
      <c r="BD161" s="186">
        <f t="shared" si="90"/>
        <v>0.13200000000000001</v>
      </c>
      <c r="BE161" s="186">
        <f t="shared" si="90"/>
        <v>0.13200000000000001</v>
      </c>
    </row>
    <row r="162" spans="1:57" ht="15.75" thickBot="1" x14ac:dyDescent="0.3">
      <c r="A162" s="234">
        <v>46</v>
      </c>
      <c r="B162" s="186">
        <f t="shared" si="30"/>
        <v>0.10149999999999999</v>
      </c>
      <c r="C162" s="186">
        <f t="shared" si="27"/>
        <v>0.104</v>
      </c>
      <c r="D162" s="186">
        <f t="shared" ref="D162:E216" si="91">D51-0.005</f>
        <v>0.1065</v>
      </c>
      <c r="E162" s="186">
        <f t="shared" si="91"/>
        <v>0.109</v>
      </c>
      <c r="F162" s="186">
        <f t="shared" si="21"/>
        <v>0.1115</v>
      </c>
      <c r="G162" s="186">
        <f t="shared" si="19"/>
        <v>0.1135</v>
      </c>
      <c r="H162" s="186">
        <f t="shared" si="19"/>
        <v>0.115</v>
      </c>
      <c r="I162" s="186">
        <f t="shared" si="19"/>
        <v>0.11649999999999999</v>
      </c>
      <c r="J162" s="186">
        <f t="shared" si="13"/>
        <v>0.11799999999999999</v>
      </c>
      <c r="K162" s="186">
        <f t="shared" si="13"/>
        <v>0.1195</v>
      </c>
      <c r="L162" s="186">
        <f t="shared" si="14"/>
        <v>0.1215</v>
      </c>
      <c r="M162" s="186">
        <f t="shared" si="8"/>
        <v>0.1235</v>
      </c>
      <c r="N162" s="186">
        <f t="shared" si="6"/>
        <v>0.126</v>
      </c>
      <c r="O162" s="186">
        <f t="shared" si="4"/>
        <v>0.129</v>
      </c>
      <c r="P162" s="186">
        <f t="shared" si="4"/>
        <v>0.13400000000000001</v>
      </c>
      <c r="Q162" s="186">
        <f t="shared" si="2"/>
        <v>0.13400000000000001</v>
      </c>
      <c r="R162" s="186">
        <f t="shared" si="2"/>
        <v>0.13400000000000001</v>
      </c>
      <c r="S162" s="186">
        <f t="shared" si="2"/>
        <v>0.13400000000000001</v>
      </c>
      <c r="T162" s="186">
        <f t="shared" si="2"/>
        <v>0.13400000000000001</v>
      </c>
      <c r="U162" s="186">
        <f t="shared" ref="U162:BE162" si="92">U51-0.005</f>
        <v>0.13400000000000001</v>
      </c>
      <c r="V162" s="186">
        <f t="shared" si="92"/>
        <v>0.13400000000000001</v>
      </c>
      <c r="W162" s="186">
        <f t="shared" si="92"/>
        <v>0.13400000000000001</v>
      </c>
      <c r="X162" s="186">
        <f t="shared" si="92"/>
        <v>0.13400000000000001</v>
      </c>
      <c r="Y162" s="186">
        <f t="shared" si="92"/>
        <v>0.13400000000000001</v>
      </c>
      <c r="Z162" s="186">
        <f t="shared" si="92"/>
        <v>0.13400000000000001</v>
      </c>
      <c r="AA162" s="186">
        <f t="shared" si="92"/>
        <v>0.13400000000000001</v>
      </c>
      <c r="AB162" s="186">
        <f t="shared" si="92"/>
        <v>0.13400000000000001</v>
      </c>
      <c r="AC162" s="186">
        <f t="shared" si="92"/>
        <v>0.13400000000000001</v>
      </c>
      <c r="AD162" s="186">
        <f t="shared" si="92"/>
        <v>0.13400000000000001</v>
      </c>
      <c r="AE162" s="186">
        <f t="shared" si="92"/>
        <v>0.13400000000000001</v>
      </c>
      <c r="AF162" s="186">
        <f t="shared" si="92"/>
        <v>0.13400000000000001</v>
      </c>
      <c r="AG162" s="186">
        <f t="shared" si="92"/>
        <v>0.13400000000000001</v>
      </c>
      <c r="AH162" s="186">
        <f t="shared" si="92"/>
        <v>0.13400000000000001</v>
      </c>
      <c r="AI162" s="186">
        <f t="shared" si="92"/>
        <v>0.13400000000000001</v>
      </c>
      <c r="AJ162" s="186">
        <f t="shared" si="92"/>
        <v>0.13400000000000001</v>
      </c>
      <c r="AK162" s="186">
        <f t="shared" si="92"/>
        <v>0.13400000000000001</v>
      </c>
      <c r="AL162" s="186">
        <f t="shared" si="92"/>
        <v>0.13400000000000001</v>
      </c>
      <c r="AM162" s="186">
        <f t="shared" si="92"/>
        <v>0.13400000000000001</v>
      </c>
      <c r="AN162" s="186">
        <f t="shared" si="92"/>
        <v>0.13400000000000001</v>
      </c>
      <c r="AO162" s="186">
        <f t="shared" si="92"/>
        <v>0.13400000000000001</v>
      </c>
      <c r="AP162" s="186">
        <f t="shared" si="92"/>
        <v>0.13400000000000001</v>
      </c>
      <c r="AQ162" s="186">
        <f t="shared" si="92"/>
        <v>0.13400000000000001</v>
      </c>
      <c r="AR162" s="186">
        <f t="shared" si="92"/>
        <v>0.13</v>
      </c>
      <c r="AS162" s="186">
        <f t="shared" si="92"/>
        <v>0.128</v>
      </c>
      <c r="AT162" s="186">
        <f t="shared" si="92"/>
        <v>0.126</v>
      </c>
      <c r="AU162" s="186">
        <f t="shared" si="92"/>
        <v>0.125</v>
      </c>
      <c r="AV162" s="186">
        <f t="shared" si="92"/>
        <v>0.13200000000000001</v>
      </c>
      <c r="AW162" s="186">
        <f t="shared" si="92"/>
        <v>0.13200000000000001</v>
      </c>
      <c r="AX162" s="186">
        <f t="shared" si="92"/>
        <v>0.13200000000000001</v>
      </c>
      <c r="AY162" s="186">
        <f t="shared" si="92"/>
        <v>0.13200000000000001</v>
      </c>
      <c r="AZ162" s="186">
        <f t="shared" si="92"/>
        <v>0.13200000000000001</v>
      </c>
      <c r="BA162" s="186">
        <f t="shared" si="92"/>
        <v>0.13200000000000001</v>
      </c>
      <c r="BB162" s="186">
        <f t="shared" si="92"/>
        <v>0.13200000000000001</v>
      </c>
      <c r="BC162" s="186">
        <f t="shared" si="92"/>
        <v>0.13200000000000001</v>
      </c>
      <c r="BD162" s="186">
        <f t="shared" si="92"/>
        <v>0.13200000000000001</v>
      </c>
      <c r="BE162" s="186">
        <f t="shared" si="92"/>
        <v>0.13200000000000001</v>
      </c>
    </row>
    <row r="163" spans="1:57" ht="15.75" thickBot="1" x14ac:dyDescent="0.3">
      <c r="A163" s="234">
        <v>47</v>
      </c>
      <c r="B163" s="186">
        <f t="shared" si="30"/>
        <v>0.104</v>
      </c>
      <c r="C163" s="186">
        <f t="shared" si="27"/>
        <v>0.1065</v>
      </c>
      <c r="D163" s="186">
        <f t="shared" si="91"/>
        <v>0.109</v>
      </c>
      <c r="E163" s="186">
        <f t="shared" si="91"/>
        <v>0.1115</v>
      </c>
      <c r="F163" s="186">
        <f t="shared" si="21"/>
        <v>0.1135</v>
      </c>
      <c r="G163" s="186">
        <f t="shared" si="19"/>
        <v>0.115</v>
      </c>
      <c r="H163" s="186">
        <f t="shared" si="19"/>
        <v>0.11649999999999999</v>
      </c>
      <c r="I163" s="186">
        <f t="shared" si="19"/>
        <v>0.11799999999999999</v>
      </c>
      <c r="J163" s="186">
        <f t="shared" si="13"/>
        <v>0.1195</v>
      </c>
      <c r="K163" s="186">
        <f t="shared" si="13"/>
        <v>0.1215</v>
      </c>
      <c r="L163" s="186">
        <f t="shared" si="14"/>
        <v>0.1235</v>
      </c>
      <c r="M163" s="186">
        <f t="shared" si="8"/>
        <v>0.126</v>
      </c>
      <c r="N163" s="186">
        <f t="shared" si="6"/>
        <v>0.129</v>
      </c>
      <c r="O163" s="186">
        <f t="shared" si="4"/>
        <v>0.13400000000000001</v>
      </c>
      <c r="P163" s="186">
        <f t="shared" si="4"/>
        <v>0.13400000000000001</v>
      </c>
      <c r="Q163" s="186">
        <f t="shared" si="2"/>
        <v>0.13400000000000001</v>
      </c>
      <c r="R163" s="186">
        <f t="shared" si="2"/>
        <v>0.13400000000000001</v>
      </c>
      <c r="S163" s="186">
        <f t="shared" si="2"/>
        <v>0.13400000000000001</v>
      </c>
      <c r="T163" s="186">
        <f t="shared" si="2"/>
        <v>0.13400000000000001</v>
      </c>
      <c r="U163" s="186">
        <f t="shared" ref="U163:BE163" si="93">U52-0.005</f>
        <v>0.13400000000000001</v>
      </c>
      <c r="V163" s="186">
        <f t="shared" si="93"/>
        <v>0.13400000000000001</v>
      </c>
      <c r="W163" s="186">
        <f t="shared" si="93"/>
        <v>0.13400000000000001</v>
      </c>
      <c r="X163" s="186">
        <f t="shared" si="93"/>
        <v>0.13400000000000001</v>
      </c>
      <c r="Y163" s="186">
        <f t="shared" si="93"/>
        <v>0.13400000000000001</v>
      </c>
      <c r="Z163" s="186">
        <f t="shared" si="93"/>
        <v>0.13400000000000001</v>
      </c>
      <c r="AA163" s="186">
        <f t="shared" si="93"/>
        <v>0.13400000000000001</v>
      </c>
      <c r="AB163" s="186">
        <f t="shared" si="93"/>
        <v>0.13400000000000001</v>
      </c>
      <c r="AC163" s="186">
        <f t="shared" si="93"/>
        <v>0.13400000000000001</v>
      </c>
      <c r="AD163" s="186">
        <f t="shared" si="93"/>
        <v>0.13400000000000001</v>
      </c>
      <c r="AE163" s="186">
        <f t="shared" si="93"/>
        <v>0.13400000000000001</v>
      </c>
      <c r="AF163" s="186">
        <f t="shared" si="93"/>
        <v>0.13400000000000001</v>
      </c>
      <c r="AG163" s="186">
        <f t="shared" si="93"/>
        <v>0.13400000000000001</v>
      </c>
      <c r="AH163" s="186">
        <f t="shared" si="93"/>
        <v>0.13400000000000001</v>
      </c>
      <c r="AI163" s="186">
        <f t="shared" si="93"/>
        <v>0.13400000000000001</v>
      </c>
      <c r="AJ163" s="186">
        <f t="shared" si="93"/>
        <v>0.13400000000000001</v>
      </c>
      <c r="AK163" s="186">
        <f t="shared" si="93"/>
        <v>0.13400000000000001</v>
      </c>
      <c r="AL163" s="186">
        <f t="shared" si="93"/>
        <v>0.13400000000000001</v>
      </c>
      <c r="AM163" s="186">
        <f t="shared" si="93"/>
        <v>0.13400000000000001</v>
      </c>
      <c r="AN163" s="186">
        <f t="shared" si="93"/>
        <v>0.13400000000000001</v>
      </c>
      <c r="AO163" s="186">
        <f t="shared" si="93"/>
        <v>0.13400000000000001</v>
      </c>
      <c r="AP163" s="186">
        <f t="shared" si="93"/>
        <v>0.13400000000000001</v>
      </c>
      <c r="AQ163" s="186">
        <f t="shared" si="93"/>
        <v>0.13400000000000001</v>
      </c>
      <c r="AR163" s="186">
        <f t="shared" si="93"/>
        <v>0.13</v>
      </c>
      <c r="AS163" s="186">
        <f t="shared" si="93"/>
        <v>0.128</v>
      </c>
      <c r="AT163" s="186">
        <f t="shared" si="93"/>
        <v>0.126</v>
      </c>
      <c r="AU163" s="186">
        <f t="shared" si="93"/>
        <v>0.125</v>
      </c>
      <c r="AV163" s="186">
        <f t="shared" si="93"/>
        <v>0.13200000000000001</v>
      </c>
      <c r="AW163" s="186">
        <f t="shared" si="93"/>
        <v>0.13200000000000001</v>
      </c>
      <c r="AX163" s="186">
        <f t="shared" si="93"/>
        <v>0.13200000000000001</v>
      </c>
      <c r="AY163" s="186">
        <f t="shared" si="93"/>
        <v>0.13200000000000001</v>
      </c>
      <c r="AZ163" s="186">
        <f t="shared" si="93"/>
        <v>0.13200000000000001</v>
      </c>
      <c r="BA163" s="186">
        <f t="shared" si="93"/>
        <v>0.13200000000000001</v>
      </c>
      <c r="BB163" s="186">
        <f t="shared" si="93"/>
        <v>0.13200000000000001</v>
      </c>
      <c r="BC163" s="186">
        <f t="shared" si="93"/>
        <v>0.13200000000000001</v>
      </c>
      <c r="BD163" s="186">
        <f t="shared" si="93"/>
        <v>0.13200000000000001</v>
      </c>
      <c r="BE163" s="186">
        <f t="shared" si="93"/>
        <v>0.13200000000000001</v>
      </c>
    </row>
    <row r="164" spans="1:57" ht="15.75" thickBot="1" x14ac:dyDescent="0.3">
      <c r="A164" s="234">
        <v>48</v>
      </c>
      <c r="B164" s="186">
        <f t="shared" si="30"/>
        <v>0.1065</v>
      </c>
      <c r="C164" s="186">
        <f t="shared" si="27"/>
        <v>0.109</v>
      </c>
      <c r="D164" s="186">
        <f t="shared" si="91"/>
        <v>0.1115</v>
      </c>
      <c r="E164" s="186">
        <f t="shared" si="91"/>
        <v>0.1135</v>
      </c>
      <c r="F164" s="186">
        <f t="shared" si="21"/>
        <v>0.115</v>
      </c>
      <c r="G164" s="186">
        <f t="shared" si="19"/>
        <v>0.11649999999999999</v>
      </c>
      <c r="H164" s="186">
        <f t="shared" si="19"/>
        <v>0.11799999999999999</v>
      </c>
      <c r="I164" s="186">
        <f t="shared" si="19"/>
        <v>0.1195</v>
      </c>
      <c r="J164" s="186">
        <f t="shared" si="13"/>
        <v>0.1215</v>
      </c>
      <c r="K164" s="186">
        <f t="shared" si="13"/>
        <v>0.1235</v>
      </c>
      <c r="L164" s="186">
        <f t="shared" si="14"/>
        <v>0.126</v>
      </c>
      <c r="M164" s="186">
        <f t="shared" si="8"/>
        <v>0.129</v>
      </c>
      <c r="N164" s="186">
        <f t="shared" si="6"/>
        <v>0.13400000000000001</v>
      </c>
      <c r="O164" s="186">
        <f t="shared" si="4"/>
        <v>0.13400000000000001</v>
      </c>
      <c r="P164" s="186">
        <f t="shared" si="4"/>
        <v>0.13400000000000001</v>
      </c>
      <c r="Q164" s="186">
        <f t="shared" si="2"/>
        <v>0.13400000000000001</v>
      </c>
      <c r="R164" s="186">
        <f t="shared" si="2"/>
        <v>0.13400000000000001</v>
      </c>
      <c r="S164" s="186">
        <f t="shared" si="2"/>
        <v>0.13400000000000001</v>
      </c>
      <c r="T164" s="186">
        <f t="shared" si="2"/>
        <v>0.13400000000000001</v>
      </c>
      <c r="U164" s="186">
        <f t="shared" ref="U164:BE164" si="94">U53-0.005</f>
        <v>0.13400000000000001</v>
      </c>
      <c r="V164" s="186">
        <f t="shared" si="94"/>
        <v>0.13400000000000001</v>
      </c>
      <c r="W164" s="186">
        <f t="shared" si="94"/>
        <v>0.13400000000000001</v>
      </c>
      <c r="X164" s="186">
        <f t="shared" si="94"/>
        <v>0.13400000000000001</v>
      </c>
      <c r="Y164" s="186">
        <f t="shared" si="94"/>
        <v>0.13400000000000001</v>
      </c>
      <c r="Z164" s="186">
        <f t="shared" si="94"/>
        <v>0.13400000000000001</v>
      </c>
      <c r="AA164" s="186">
        <f t="shared" si="94"/>
        <v>0.13400000000000001</v>
      </c>
      <c r="AB164" s="186">
        <f t="shared" si="94"/>
        <v>0.13400000000000001</v>
      </c>
      <c r="AC164" s="186">
        <f t="shared" si="94"/>
        <v>0.13400000000000001</v>
      </c>
      <c r="AD164" s="186">
        <f t="shared" si="94"/>
        <v>0.13400000000000001</v>
      </c>
      <c r="AE164" s="186">
        <f t="shared" si="94"/>
        <v>0.13400000000000001</v>
      </c>
      <c r="AF164" s="186">
        <f t="shared" si="94"/>
        <v>0.13400000000000001</v>
      </c>
      <c r="AG164" s="186">
        <f t="shared" si="94"/>
        <v>0.13400000000000001</v>
      </c>
      <c r="AH164" s="186">
        <f t="shared" si="94"/>
        <v>0.13400000000000001</v>
      </c>
      <c r="AI164" s="186">
        <f t="shared" si="94"/>
        <v>0.13400000000000001</v>
      </c>
      <c r="AJ164" s="186">
        <f t="shared" si="94"/>
        <v>0.13400000000000001</v>
      </c>
      <c r="AK164" s="186">
        <f t="shared" si="94"/>
        <v>0.13400000000000001</v>
      </c>
      <c r="AL164" s="186">
        <f t="shared" si="94"/>
        <v>0.13400000000000001</v>
      </c>
      <c r="AM164" s="186">
        <f t="shared" si="94"/>
        <v>0.13400000000000001</v>
      </c>
      <c r="AN164" s="186">
        <f t="shared" si="94"/>
        <v>0.13400000000000001</v>
      </c>
      <c r="AO164" s="186">
        <f t="shared" si="94"/>
        <v>0.13400000000000001</v>
      </c>
      <c r="AP164" s="186">
        <f t="shared" si="94"/>
        <v>0.13400000000000001</v>
      </c>
      <c r="AQ164" s="186">
        <f t="shared" si="94"/>
        <v>0.13400000000000001</v>
      </c>
      <c r="AR164" s="186">
        <f t="shared" si="94"/>
        <v>0.13</v>
      </c>
      <c r="AS164" s="186">
        <f t="shared" si="94"/>
        <v>0.128</v>
      </c>
      <c r="AT164" s="186">
        <f t="shared" si="94"/>
        <v>0.126</v>
      </c>
      <c r="AU164" s="186">
        <f t="shared" si="94"/>
        <v>0.125</v>
      </c>
      <c r="AV164" s="186">
        <f t="shared" si="94"/>
        <v>0.13200000000000001</v>
      </c>
      <c r="AW164" s="186">
        <f t="shared" si="94"/>
        <v>0.13200000000000001</v>
      </c>
      <c r="AX164" s="186">
        <f t="shared" si="94"/>
        <v>0.13200000000000001</v>
      </c>
      <c r="AY164" s="186">
        <f t="shared" si="94"/>
        <v>0.13200000000000001</v>
      </c>
      <c r="AZ164" s="186">
        <f t="shared" si="94"/>
        <v>0.13200000000000001</v>
      </c>
      <c r="BA164" s="186">
        <f t="shared" si="94"/>
        <v>0.13200000000000001</v>
      </c>
      <c r="BB164" s="186">
        <f t="shared" si="94"/>
        <v>0.13200000000000001</v>
      </c>
      <c r="BC164" s="186">
        <f t="shared" si="94"/>
        <v>0.13200000000000001</v>
      </c>
      <c r="BD164" s="186">
        <f t="shared" si="94"/>
        <v>0.13200000000000001</v>
      </c>
      <c r="BE164" s="186">
        <f t="shared" si="94"/>
        <v>0.13200000000000001</v>
      </c>
    </row>
    <row r="165" spans="1:57" ht="15.75" thickBot="1" x14ac:dyDescent="0.3">
      <c r="A165" s="234">
        <v>49</v>
      </c>
      <c r="B165" s="186">
        <f t="shared" si="30"/>
        <v>0.109</v>
      </c>
      <c r="C165" s="186">
        <f t="shared" si="27"/>
        <v>0.1115</v>
      </c>
      <c r="D165" s="186">
        <f t="shared" si="91"/>
        <v>0.1135</v>
      </c>
      <c r="E165" s="186">
        <f t="shared" si="91"/>
        <v>0.115</v>
      </c>
      <c r="F165" s="186">
        <f t="shared" si="21"/>
        <v>0.11649999999999999</v>
      </c>
      <c r="G165" s="186">
        <f t="shared" si="19"/>
        <v>0.11799999999999999</v>
      </c>
      <c r="H165" s="186">
        <f t="shared" si="19"/>
        <v>0.1195</v>
      </c>
      <c r="I165" s="186">
        <f t="shared" si="19"/>
        <v>0.1215</v>
      </c>
      <c r="J165" s="186">
        <f t="shared" si="13"/>
        <v>0.1235</v>
      </c>
      <c r="K165" s="186">
        <f t="shared" si="13"/>
        <v>0.126</v>
      </c>
      <c r="L165" s="186">
        <f t="shared" si="14"/>
        <v>0.129</v>
      </c>
      <c r="M165" s="186">
        <f t="shared" si="8"/>
        <v>0.13400000000000001</v>
      </c>
      <c r="N165" s="186">
        <f t="shared" si="6"/>
        <v>0.13400000000000001</v>
      </c>
      <c r="O165" s="186">
        <f t="shared" si="4"/>
        <v>0.13400000000000001</v>
      </c>
      <c r="P165" s="186">
        <f t="shared" si="4"/>
        <v>0.13400000000000001</v>
      </c>
      <c r="Q165" s="186">
        <f t="shared" si="2"/>
        <v>0.13400000000000001</v>
      </c>
      <c r="R165" s="186">
        <f t="shared" si="2"/>
        <v>0.13400000000000001</v>
      </c>
      <c r="S165" s="186">
        <f t="shared" si="2"/>
        <v>0.13400000000000001</v>
      </c>
      <c r="T165" s="186">
        <f t="shared" si="2"/>
        <v>0.13400000000000001</v>
      </c>
      <c r="U165" s="186">
        <f t="shared" ref="U165:BE165" si="95">U54-0.005</f>
        <v>0.13400000000000001</v>
      </c>
      <c r="V165" s="186">
        <f t="shared" si="95"/>
        <v>0.13400000000000001</v>
      </c>
      <c r="W165" s="186">
        <f t="shared" si="95"/>
        <v>0.13400000000000001</v>
      </c>
      <c r="X165" s="186">
        <f t="shared" si="95"/>
        <v>0.13400000000000001</v>
      </c>
      <c r="Y165" s="186">
        <f t="shared" si="95"/>
        <v>0.13400000000000001</v>
      </c>
      <c r="Z165" s="186">
        <f t="shared" si="95"/>
        <v>0.13400000000000001</v>
      </c>
      <c r="AA165" s="186">
        <f t="shared" si="95"/>
        <v>0.13400000000000001</v>
      </c>
      <c r="AB165" s="186">
        <f t="shared" si="95"/>
        <v>0.13400000000000001</v>
      </c>
      <c r="AC165" s="186">
        <f t="shared" si="95"/>
        <v>0.13400000000000001</v>
      </c>
      <c r="AD165" s="186">
        <f t="shared" si="95"/>
        <v>0.13400000000000001</v>
      </c>
      <c r="AE165" s="186">
        <f t="shared" si="95"/>
        <v>0.13400000000000001</v>
      </c>
      <c r="AF165" s="186">
        <f t="shared" si="95"/>
        <v>0.13400000000000001</v>
      </c>
      <c r="AG165" s="186">
        <f t="shared" si="95"/>
        <v>0.13400000000000001</v>
      </c>
      <c r="AH165" s="186">
        <f t="shared" si="95"/>
        <v>0.13400000000000001</v>
      </c>
      <c r="AI165" s="186">
        <f t="shared" si="95"/>
        <v>0.13400000000000001</v>
      </c>
      <c r="AJ165" s="186">
        <f t="shared" si="95"/>
        <v>0.13400000000000001</v>
      </c>
      <c r="AK165" s="186">
        <f t="shared" si="95"/>
        <v>0.13400000000000001</v>
      </c>
      <c r="AL165" s="186">
        <f t="shared" si="95"/>
        <v>0.13400000000000001</v>
      </c>
      <c r="AM165" s="186">
        <f t="shared" si="95"/>
        <v>0.13400000000000001</v>
      </c>
      <c r="AN165" s="186">
        <f t="shared" si="95"/>
        <v>0.13400000000000001</v>
      </c>
      <c r="AO165" s="186">
        <f t="shared" si="95"/>
        <v>0.13400000000000001</v>
      </c>
      <c r="AP165" s="186">
        <f t="shared" si="95"/>
        <v>0.13400000000000001</v>
      </c>
      <c r="AQ165" s="186">
        <f t="shared" si="95"/>
        <v>0.13400000000000001</v>
      </c>
      <c r="AR165" s="186">
        <f t="shared" si="95"/>
        <v>0.13</v>
      </c>
      <c r="AS165" s="186">
        <f t="shared" si="95"/>
        <v>0.128</v>
      </c>
      <c r="AT165" s="186">
        <f t="shared" si="95"/>
        <v>0.126</v>
      </c>
      <c r="AU165" s="186">
        <f t="shared" si="95"/>
        <v>0.125</v>
      </c>
      <c r="AV165" s="186">
        <f t="shared" si="95"/>
        <v>0.13200000000000001</v>
      </c>
      <c r="AW165" s="186">
        <f t="shared" si="95"/>
        <v>0.13200000000000001</v>
      </c>
      <c r="AX165" s="186">
        <f t="shared" si="95"/>
        <v>0.13200000000000001</v>
      </c>
      <c r="AY165" s="186">
        <f t="shared" si="95"/>
        <v>0.13200000000000001</v>
      </c>
      <c r="AZ165" s="186">
        <f t="shared" si="95"/>
        <v>0.13200000000000001</v>
      </c>
      <c r="BA165" s="186">
        <f t="shared" si="95"/>
        <v>0.13200000000000001</v>
      </c>
      <c r="BB165" s="186">
        <f t="shared" si="95"/>
        <v>0.13200000000000001</v>
      </c>
      <c r="BC165" s="186">
        <f t="shared" si="95"/>
        <v>0.13200000000000001</v>
      </c>
      <c r="BD165" s="186">
        <f t="shared" si="95"/>
        <v>0.13200000000000001</v>
      </c>
      <c r="BE165" s="186">
        <f t="shared" si="95"/>
        <v>0.13200000000000001</v>
      </c>
    </row>
    <row r="166" spans="1:57" ht="15.75" thickBot="1" x14ac:dyDescent="0.3">
      <c r="A166" s="234">
        <v>50</v>
      </c>
      <c r="B166" s="186">
        <f t="shared" si="30"/>
        <v>0.1115</v>
      </c>
      <c r="C166" s="186">
        <f t="shared" si="27"/>
        <v>0.1135</v>
      </c>
      <c r="D166" s="186">
        <f t="shared" si="91"/>
        <v>0.115</v>
      </c>
      <c r="E166" s="186">
        <f t="shared" si="91"/>
        <v>0.11649999999999999</v>
      </c>
      <c r="F166" s="186">
        <f t="shared" si="21"/>
        <v>0.11799999999999999</v>
      </c>
      <c r="G166" s="186">
        <f t="shared" si="19"/>
        <v>0.1195</v>
      </c>
      <c r="H166" s="186">
        <f t="shared" si="19"/>
        <v>0.1215</v>
      </c>
      <c r="I166" s="186">
        <f t="shared" si="19"/>
        <v>0.1235</v>
      </c>
      <c r="J166" s="186">
        <f t="shared" si="13"/>
        <v>0.126</v>
      </c>
      <c r="K166" s="186">
        <f t="shared" si="13"/>
        <v>0.129</v>
      </c>
      <c r="L166" s="186">
        <f t="shared" si="14"/>
        <v>0.13400000000000001</v>
      </c>
      <c r="M166" s="186">
        <f t="shared" si="8"/>
        <v>0.13400000000000001</v>
      </c>
      <c r="N166" s="186">
        <f t="shared" si="6"/>
        <v>0.13400000000000001</v>
      </c>
      <c r="O166" s="186">
        <f t="shared" si="4"/>
        <v>0.13400000000000001</v>
      </c>
      <c r="P166" s="186">
        <f t="shared" si="4"/>
        <v>0.13400000000000001</v>
      </c>
      <c r="Q166" s="186">
        <f t="shared" si="2"/>
        <v>0.13400000000000001</v>
      </c>
      <c r="R166" s="186">
        <f t="shared" si="2"/>
        <v>0.13400000000000001</v>
      </c>
      <c r="S166" s="186">
        <f t="shared" si="2"/>
        <v>0.13400000000000001</v>
      </c>
      <c r="T166" s="186">
        <f t="shared" si="2"/>
        <v>0.13400000000000001</v>
      </c>
      <c r="U166" s="186">
        <f t="shared" ref="U166:BE166" si="96">U55-0.005</f>
        <v>0.13400000000000001</v>
      </c>
      <c r="V166" s="186">
        <f t="shared" si="96"/>
        <v>0.13400000000000001</v>
      </c>
      <c r="W166" s="186">
        <f t="shared" si="96"/>
        <v>0.13400000000000001</v>
      </c>
      <c r="X166" s="186">
        <f t="shared" si="96"/>
        <v>0.13400000000000001</v>
      </c>
      <c r="Y166" s="186">
        <f t="shared" si="96"/>
        <v>0.13400000000000001</v>
      </c>
      <c r="Z166" s="186">
        <f t="shared" si="96"/>
        <v>0.13400000000000001</v>
      </c>
      <c r="AA166" s="186">
        <f t="shared" si="96"/>
        <v>0.13400000000000001</v>
      </c>
      <c r="AB166" s="186">
        <f t="shared" si="96"/>
        <v>0.13400000000000001</v>
      </c>
      <c r="AC166" s="186">
        <f t="shared" si="96"/>
        <v>0.13400000000000001</v>
      </c>
      <c r="AD166" s="186">
        <f t="shared" si="96"/>
        <v>0.13400000000000001</v>
      </c>
      <c r="AE166" s="186">
        <f t="shared" si="96"/>
        <v>0.13400000000000001</v>
      </c>
      <c r="AF166" s="186">
        <f t="shared" si="96"/>
        <v>0.13400000000000001</v>
      </c>
      <c r="AG166" s="186">
        <f t="shared" si="96"/>
        <v>0.13400000000000001</v>
      </c>
      <c r="AH166" s="186">
        <f t="shared" si="96"/>
        <v>0.13400000000000001</v>
      </c>
      <c r="AI166" s="186">
        <f t="shared" si="96"/>
        <v>0.13400000000000001</v>
      </c>
      <c r="AJ166" s="186">
        <f t="shared" si="96"/>
        <v>0.13400000000000001</v>
      </c>
      <c r="AK166" s="186">
        <f t="shared" si="96"/>
        <v>0.13400000000000001</v>
      </c>
      <c r="AL166" s="186">
        <f t="shared" si="96"/>
        <v>0.13400000000000001</v>
      </c>
      <c r="AM166" s="186">
        <f t="shared" si="96"/>
        <v>0.13400000000000001</v>
      </c>
      <c r="AN166" s="186">
        <f t="shared" si="96"/>
        <v>0.13400000000000001</v>
      </c>
      <c r="AO166" s="186">
        <f t="shared" si="96"/>
        <v>0.13400000000000001</v>
      </c>
      <c r="AP166" s="186">
        <f t="shared" si="96"/>
        <v>0.13400000000000001</v>
      </c>
      <c r="AQ166" s="186">
        <f t="shared" si="96"/>
        <v>0.13400000000000001</v>
      </c>
      <c r="AR166" s="186">
        <f t="shared" si="96"/>
        <v>0.13</v>
      </c>
      <c r="AS166" s="186">
        <f t="shared" si="96"/>
        <v>0.128</v>
      </c>
      <c r="AT166" s="186">
        <f t="shared" si="96"/>
        <v>0.126</v>
      </c>
      <c r="AU166" s="186">
        <f t="shared" si="96"/>
        <v>0.125</v>
      </c>
      <c r="AV166" s="186">
        <f t="shared" si="96"/>
        <v>0.13200000000000001</v>
      </c>
      <c r="AW166" s="186">
        <f t="shared" si="96"/>
        <v>0.13200000000000001</v>
      </c>
      <c r="AX166" s="186">
        <f t="shared" si="96"/>
        <v>0.13200000000000001</v>
      </c>
      <c r="AY166" s="186">
        <f t="shared" si="96"/>
        <v>0.13200000000000001</v>
      </c>
      <c r="AZ166" s="186">
        <f t="shared" si="96"/>
        <v>0.13200000000000001</v>
      </c>
      <c r="BA166" s="186">
        <f t="shared" si="96"/>
        <v>0.13200000000000001</v>
      </c>
      <c r="BB166" s="186">
        <f t="shared" si="96"/>
        <v>0.13200000000000001</v>
      </c>
      <c r="BC166" s="186">
        <f t="shared" si="96"/>
        <v>0.13200000000000001</v>
      </c>
      <c r="BD166" s="186">
        <f t="shared" si="96"/>
        <v>0.13200000000000001</v>
      </c>
      <c r="BE166" s="186">
        <f t="shared" si="96"/>
        <v>0.13200000000000001</v>
      </c>
    </row>
    <row r="167" spans="1:57" ht="15.75" thickBot="1" x14ac:dyDescent="0.3">
      <c r="A167" s="234">
        <v>51</v>
      </c>
      <c r="B167" s="186">
        <f t="shared" si="30"/>
        <v>0.114</v>
      </c>
      <c r="C167" s="186">
        <f t="shared" si="27"/>
        <v>0.115</v>
      </c>
      <c r="D167" s="186">
        <f t="shared" si="91"/>
        <v>0.11649999999999999</v>
      </c>
      <c r="E167" s="186">
        <f t="shared" si="91"/>
        <v>0.11799999999999999</v>
      </c>
      <c r="F167" s="186">
        <f t="shared" si="21"/>
        <v>0.1195</v>
      </c>
      <c r="G167" s="186">
        <f t="shared" si="19"/>
        <v>0.1215</v>
      </c>
      <c r="H167" s="186">
        <f t="shared" si="19"/>
        <v>0.1235</v>
      </c>
      <c r="I167" s="186">
        <f t="shared" si="19"/>
        <v>0.126</v>
      </c>
      <c r="J167" s="186">
        <f t="shared" si="13"/>
        <v>0.129</v>
      </c>
      <c r="K167" s="186">
        <f t="shared" si="13"/>
        <v>0.13400000000000001</v>
      </c>
      <c r="L167" s="186">
        <f t="shared" si="14"/>
        <v>0.13400000000000001</v>
      </c>
      <c r="M167" s="186">
        <f t="shared" si="8"/>
        <v>0.13400000000000001</v>
      </c>
      <c r="N167" s="186">
        <f t="shared" si="6"/>
        <v>0.13400000000000001</v>
      </c>
      <c r="O167" s="186">
        <f t="shared" si="4"/>
        <v>0.13400000000000001</v>
      </c>
      <c r="P167" s="186">
        <f t="shared" si="4"/>
        <v>0.13400000000000001</v>
      </c>
      <c r="Q167" s="186">
        <f t="shared" si="2"/>
        <v>0.13400000000000001</v>
      </c>
      <c r="R167" s="186">
        <f t="shared" si="2"/>
        <v>0.13400000000000001</v>
      </c>
      <c r="S167" s="186">
        <f t="shared" si="2"/>
        <v>0.13400000000000001</v>
      </c>
      <c r="T167" s="186">
        <f t="shared" si="2"/>
        <v>0.13400000000000001</v>
      </c>
      <c r="U167" s="186">
        <f t="shared" ref="U167:BE167" si="97">U56-0.005</f>
        <v>0.13400000000000001</v>
      </c>
      <c r="V167" s="186">
        <f t="shared" si="97"/>
        <v>0.13400000000000001</v>
      </c>
      <c r="W167" s="186">
        <f t="shared" si="97"/>
        <v>0.13400000000000001</v>
      </c>
      <c r="X167" s="186">
        <f t="shared" si="97"/>
        <v>0.13400000000000001</v>
      </c>
      <c r="Y167" s="186">
        <f t="shared" si="97"/>
        <v>0.13400000000000001</v>
      </c>
      <c r="Z167" s="186">
        <f t="shared" si="97"/>
        <v>0.13400000000000001</v>
      </c>
      <c r="AA167" s="186">
        <f t="shared" si="97"/>
        <v>0.13400000000000001</v>
      </c>
      <c r="AB167" s="186">
        <f t="shared" si="97"/>
        <v>0.13400000000000001</v>
      </c>
      <c r="AC167" s="186">
        <f t="shared" si="97"/>
        <v>0.13400000000000001</v>
      </c>
      <c r="AD167" s="186">
        <f t="shared" si="97"/>
        <v>0.13400000000000001</v>
      </c>
      <c r="AE167" s="186">
        <f t="shared" si="97"/>
        <v>0.13400000000000001</v>
      </c>
      <c r="AF167" s="186">
        <f t="shared" si="97"/>
        <v>0.13400000000000001</v>
      </c>
      <c r="AG167" s="186">
        <f t="shared" si="97"/>
        <v>0.13400000000000001</v>
      </c>
      <c r="AH167" s="186">
        <f t="shared" si="97"/>
        <v>0.13400000000000001</v>
      </c>
      <c r="AI167" s="186">
        <f t="shared" si="97"/>
        <v>0.13400000000000001</v>
      </c>
      <c r="AJ167" s="186">
        <f t="shared" si="97"/>
        <v>0.13400000000000001</v>
      </c>
      <c r="AK167" s="186">
        <f t="shared" si="97"/>
        <v>0.13400000000000001</v>
      </c>
      <c r="AL167" s="186">
        <f t="shared" si="97"/>
        <v>0.13400000000000001</v>
      </c>
      <c r="AM167" s="186">
        <f t="shared" si="97"/>
        <v>0.13400000000000001</v>
      </c>
      <c r="AN167" s="186">
        <f t="shared" si="97"/>
        <v>0.13400000000000001</v>
      </c>
      <c r="AO167" s="186">
        <f t="shared" si="97"/>
        <v>0.13400000000000001</v>
      </c>
      <c r="AP167" s="186">
        <f t="shared" si="97"/>
        <v>0.13400000000000001</v>
      </c>
      <c r="AQ167" s="186">
        <f t="shared" si="97"/>
        <v>0.13400000000000001</v>
      </c>
      <c r="AR167" s="186">
        <f t="shared" si="97"/>
        <v>0.13</v>
      </c>
      <c r="AS167" s="186">
        <f t="shared" si="97"/>
        <v>0.128</v>
      </c>
      <c r="AT167" s="186">
        <f t="shared" si="97"/>
        <v>0.126</v>
      </c>
      <c r="AU167" s="186">
        <f t="shared" si="97"/>
        <v>0.125</v>
      </c>
      <c r="AV167" s="186">
        <f t="shared" si="97"/>
        <v>0.13200000000000001</v>
      </c>
      <c r="AW167" s="186">
        <f t="shared" si="97"/>
        <v>0.13200000000000001</v>
      </c>
      <c r="AX167" s="186">
        <f t="shared" si="97"/>
        <v>0.13200000000000001</v>
      </c>
      <c r="AY167" s="186">
        <f t="shared" si="97"/>
        <v>0.13200000000000001</v>
      </c>
      <c r="AZ167" s="186">
        <f t="shared" si="97"/>
        <v>0.13200000000000001</v>
      </c>
      <c r="BA167" s="186">
        <f t="shared" si="97"/>
        <v>0.13200000000000001</v>
      </c>
      <c r="BB167" s="186">
        <f t="shared" si="97"/>
        <v>0.13200000000000001</v>
      </c>
      <c r="BC167" s="186">
        <f t="shared" si="97"/>
        <v>0.13200000000000001</v>
      </c>
      <c r="BD167" s="186">
        <f t="shared" si="97"/>
        <v>0.13200000000000001</v>
      </c>
      <c r="BE167" s="186">
        <f t="shared" si="97"/>
        <v>0.13200000000000001</v>
      </c>
    </row>
    <row r="168" spans="1:57" ht="15.75" thickBot="1" x14ac:dyDescent="0.3">
      <c r="A168" s="234">
        <v>52</v>
      </c>
      <c r="B168" s="186">
        <f t="shared" si="30"/>
        <v>0.115</v>
      </c>
      <c r="C168" s="186">
        <f t="shared" si="27"/>
        <v>0.11649999999999999</v>
      </c>
      <c r="D168" s="186">
        <f t="shared" si="91"/>
        <v>0.11799999999999999</v>
      </c>
      <c r="E168" s="186">
        <f t="shared" si="91"/>
        <v>0.1195</v>
      </c>
      <c r="F168" s="186">
        <f t="shared" si="21"/>
        <v>0.1215</v>
      </c>
      <c r="G168" s="186">
        <f t="shared" si="19"/>
        <v>0.1235</v>
      </c>
      <c r="H168" s="186">
        <f t="shared" si="19"/>
        <v>0.126</v>
      </c>
      <c r="I168" s="186">
        <f t="shared" si="19"/>
        <v>0.129</v>
      </c>
      <c r="J168" s="186">
        <f t="shared" si="13"/>
        <v>0.13400000000000001</v>
      </c>
      <c r="K168" s="186">
        <f t="shared" si="13"/>
        <v>0.13400000000000001</v>
      </c>
      <c r="L168" s="186">
        <f t="shared" si="14"/>
        <v>0.13400000000000001</v>
      </c>
      <c r="M168" s="186">
        <f t="shared" si="8"/>
        <v>0.13400000000000001</v>
      </c>
      <c r="N168" s="186">
        <f t="shared" si="6"/>
        <v>0.13400000000000001</v>
      </c>
      <c r="O168" s="186">
        <f t="shared" si="4"/>
        <v>0.13400000000000001</v>
      </c>
      <c r="P168" s="186">
        <f t="shared" si="4"/>
        <v>0.13400000000000001</v>
      </c>
      <c r="Q168" s="186">
        <f t="shared" si="2"/>
        <v>0.13400000000000001</v>
      </c>
      <c r="R168" s="186">
        <f t="shared" si="2"/>
        <v>0.13400000000000001</v>
      </c>
      <c r="S168" s="186">
        <f t="shared" si="2"/>
        <v>0.13400000000000001</v>
      </c>
      <c r="T168" s="186">
        <f t="shared" si="2"/>
        <v>0.13400000000000001</v>
      </c>
      <c r="U168" s="186">
        <f t="shared" ref="U168:BE168" si="98">U57-0.005</f>
        <v>0.13400000000000001</v>
      </c>
      <c r="V168" s="186">
        <f t="shared" si="98"/>
        <v>0.13400000000000001</v>
      </c>
      <c r="W168" s="186">
        <f t="shared" si="98"/>
        <v>0.13400000000000001</v>
      </c>
      <c r="X168" s="186">
        <f t="shared" si="98"/>
        <v>0.13400000000000001</v>
      </c>
      <c r="Y168" s="186">
        <f t="shared" si="98"/>
        <v>0.13400000000000001</v>
      </c>
      <c r="Z168" s="186">
        <f t="shared" si="98"/>
        <v>0.13400000000000001</v>
      </c>
      <c r="AA168" s="186">
        <f t="shared" si="98"/>
        <v>0.13400000000000001</v>
      </c>
      <c r="AB168" s="186">
        <f t="shared" si="98"/>
        <v>0.13400000000000001</v>
      </c>
      <c r="AC168" s="186">
        <f t="shared" si="98"/>
        <v>0.13400000000000001</v>
      </c>
      <c r="AD168" s="186">
        <f t="shared" si="98"/>
        <v>0.13400000000000001</v>
      </c>
      <c r="AE168" s="186">
        <f t="shared" si="98"/>
        <v>0.13400000000000001</v>
      </c>
      <c r="AF168" s="186">
        <f t="shared" si="98"/>
        <v>0.13400000000000001</v>
      </c>
      <c r="AG168" s="186">
        <f t="shared" si="98"/>
        <v>0.13400000000000001</v>
      </c>
      <c r="AH168" s="186">
        <f t="shared" si="98"/>
        <v>0.13400000000000001</v>
      </c>
      <c r="AI168" s="186">
        <f t="shared" si="98"/>
        <v>0.13400000000000001</v>
      </c>
      <c r="AJ168" s="186">
        <f t="shared" si="98"/>
        <v>0.13400000000000001</v>
      </c>
      <c r="AK168" s="186">
        <f t="shared" si="98"/>
        <v>0.13400000000000001</v>
      </c>
      <c r="AL168" s="186">
        <f t="shared" si="98"/>
        <v>0.13400000000000001</v>
      </c>
      <c r="AM168" s="186">
        <f t="shared" si="98"/>
        <v>0.13400000000000001</v>
      </c>
      <c r="AN168" s="186">
        <f t="shared" si="98"/>
        <v>0.13400000000000001</v>
      </c>
      <c r="AO168" s="186">
        <f t="shared" si="98"/>
        <v>0.13400000000000001</v>
      </c>
      <c r="AP168" s="186">
        <f t="shared" si="98"/>
        <v>0.13400000000000001</v>
      </c>
      <c r="AQ168" s="186">
        <f t="shared" si="98"/>
        <v>0.13400000000000001</v>
      </c>
      <c r="AR168" s="186">
        <f t="shared" si="98"/>
        <v>0.13</v>
      </c>
      <c r="AS168" s="186">
        <f t="shared" si="98"/>
        <v>0.128</v>
      </c>
      <c r="AT168" s="186">
        <f t="shared" si="98"/>
        <v>0.126</v>
      </c>
      <c r="AU168" s="186">
        <f t="shared" si="98"/>
        <v>0.125</v>
      </c>
      <c r="AV168" s="186">
        <f t="shared" si="98"/>
        <v>0.13200000000000001</v>
      </c>
      <c r="AW168" s="186">
        <f t="shared" si="98"/>
        <v>0.13200000000000001</v>
      </c>
      <c r="AX168" s="186">
        <f t="shared" si="98"/>
        <v>0.13200000000000001</v>
      </c>
      <c r="AY168" s="186">
        <f t="shared" si="98"/>
        <v>0.13200000000000001</v>
      </c>
      <c r="AZ168" s="186">
        <f t="shared" si="98"/>
        <v>0.13200000000000001</v>
      </c>
      <c r="BA168" s="186">
        <f t="shared" si="98"/>
        <v>0.13200000000000001</v>
      </c>
      <c r="BB168" s="186">
        <f t="shared" si="98"/>
        <v>0.13200000000000001</v>
      </c>
      <c r="BC168" s="186">
        <f t="shared" si="98"/>
        <v>0.13200000000000001</v>
      </c>
      <c r="BD168" s="186">
        <f t="shared" si="98"/>
        <v>0.13200000000000001</v>
      </c>
      <c r="BE168" s="186">
        <f t="shared" si="98"/>
        <v>0.13200000000000001</v>
      </c>
    </row>
    <row r="169" spans="1:57" ht="15.75" thickBot="1" x14ac:dyDescent="0.3">
      <c r="A169" s="234">
        <v>53</v>
      </c>
      <c r="B169" s="186">
        <f t="shared" si="30"/>
        <v>0.11649999999999999</v>
      </c>
      <c r="C169" s="186">
        <f t="shared" si="27"/>
        <v>0.11799999999999999</v>
      </c>
      <c r="D169" s="186">
        <f t="shared" si="91"/>
        <v>0.1195</v>
      </c>
      <c r="E169" s="186">
        <f t="shared" si="91"/>
        <v>0.1215</v>
      </c>
      <c r="F169" s="186">
        <f t="shared" si="21"/>
        <v>0.1235</v>
      </c>
      <c r="G169" s="186">
        <f t="shared" si="19"/>
        <v>0.126</v>
      </c>
      <c r="H169" s="186">
        <f t="shared" si="19"/>
        <v>0.129</v>
      </c>
      <c r="I169" s="186">
        <f t="shared" si="19"/>
        <v>0.13400000000000001</v>
      </c>
      <c r="J169" s="186">
        <f t="shared" si="13"/>
        <v>0.13400000000000001</v>
      </c>
      <c r="K169" s="186">
        <f t="shared" si="13"/>
        <v>0.13400000000000001</v>
      </c>
      <c r="L169" s="186">
        <f t="shared" si="14"/>
        <v>0.13400000000000001</v>
      </c>
      <c r="M169" s="186">
        <f t="shared" si="8"/>
        <v>0.13400000000000001</v>
      </c>
      <c r="N169" s="186">
        <f t="shared" si="6"/>
        <v>0.13400000000000001</v>
      </c>
      <c r="O169" s="186">
        <f t="shared" si="4"/>
        <v>0.13400000000000001</v>
      </c>
      <c r="P169" s="186">
        <f t="shared" si="4"/>
        <v>0.13400000000000001</v>
      </c>
      <c r="Q169" s="186">
        <f t="shared" si="2"/>
        <v>0.13400000000000001</v>
      </c>
      <c r="R169" s="186">
        <f t="shared" si="2"/>
        <v>0.13400000000000001</v>
      </c>
      <c r="S169" s="186">
        <f t="shared" si="2"/>
        <v>0.13400000000000001</v>
      </c>
      <c r="T169" s="186">
        <f t="shared" si="2"/>
        <v>0.13400000000000001</v>
      </c>
      <c r="U169" s="186">
        <f t="shared" ref="U169:BE169" si="99">U58-0.005</f>
        <v>0.13400000000000001</v>
      </c>
      <c r="V169" s="186">
        <f t="shared" si="99"/>
        <v>0.13400000000000001</v>
      </c>
      <c r="W169" s="186">
        <f t="shared" si="99"/>
        <v>0.13400000000000001</v>
      </c>
      <c r="X169" s="186">
        <f t="shared" si="99"/>
        <v>0.13400000000000001</v>
      </c>
      <c r="Y169" s="186">
        <f t="shared" si="99"/>
        <v>0.13400000000000001</v>
      </c>
      <c r="Z169" s="186">
        <f t="shared" si="99"/>
        <v>0.13400000000000001</v>
      </c>
      <c r="AA169" s="186">
        <f t="shared" si="99"/>
        <v>0.13400000000000001</v>
      </c>
      <c r="AB169" s="186">
        <f t="shared" si="99"/>
        <v>0.13400000000000001</v>
      </c>
      <c r="AC169" s="186">
        <f t="shared" si="99"/>
        <v>0.13400000000000001</v>
      </c>
      <c r="AD169" s="186">
        <f t="shared" si="99"/>
        <v>0.13400000000000001</v>
      </c>
      <c r="AE169" s="186">
        <f t="shared" si="99"/>
        <v>0.13400000000000001</v>
      </c>
      <c r="AF169" s="186">
        <f t="shared" si="99"/>
        <v>0.13400000000000001</v>
      </c>
      <c r="AG169" s="186">
        <f t="shared" si="99"/>
        <v>0.13400000000000001</v>
      </c>
      <c r="AH169" s="186">
        <f t="shared" si="99"/>
        <v>0.13400000000000001</v>
      </c>
      <c r="AI169" s="186">
        <f t="shared" si="99"/>
        <v>0.13400000000000001</v>
      </c>
      <c r="AJ169" s="186">
        <f t="shared" si="99"/>
        <v>0.13400000000000001</v>
      </c>
      <c r="AK169" s="186">
        <f t="shared" si="99"/>
        <v>0.13400000000000001</v>
      </c>
      <c r="AL169" s="186">
        <f t="shared" si="99"/>
        <v>0.13400000000000001</v>
      </c>
      <c r="AM169" s="186">
        <f t="shared" si="99"/>
        <v>0.13400000000000001</v>
      </c>
      <c r="AN169" s="186">
        <f t="shared" si="99"/>
        <v>0.13400000000000001</v>
      </c>
      <c r="AO169" s="186">
        <f t="shared" si="99"/>
        <v>0.13400000000000001</v>
      </c>
      <c r="AP169" s="186">
        <f t="shared" si="99"/>
        <v>0.13400000000000001</v>
      </c>
      <c r="AQ169" s="186">
        <f t="shared" si="99"/>
        <v>0.13400000000000001</v>
      </c>
      <c r="AR169" s="186">
        <f t="shared" si="99"/>
        <v>0.13</v>
      </c>
      <c r="AS169" s="186">
        <f t="shared" si="99"/>
        <v>0.128</v>
      </c>
      <c r="AT169" s="186">
        <f t="shared" si="99"/>
        <v>0.126</v>
      </c>
      <c r="AU169" s="186">
        <f t="shared" si="99"/>
        <v>0.125</v>
      </c>
      <c r="AV169" s="186">
        <f t="shared" si="99"/>
        <v>0.13200000000000001</v>
      </c>
      <c r="AW169" s="186">
        <f t="shared" si="99"/>
        <v>0.13200000000000001</v>
      </c>
      <c r="AX169" s="186">
        <f t="shared" si="99"/>
        <v>0.13200000000000001</v>
      </c>
      <c r="AY169" s="186">
        <f t="shared" si="99"/>
        <v>0.13200000000000001</v>
      </c>
      <c r="AZ169" s="186">
        <f t="shared" si="99"/>
        <v>0.13200000000000001</v>
      </c>
      <c r="BA169" s="186">
        <f t="shared" si="99"/>
        <v>0.13200000000000001</v>
      </c>
      <c r="BB169" s="186">
        <f t="shared" si="99"/>
        <v>0.13200000000000001</v>
      </c>
      <c r="BC169" s="186">
        <f t="shared" si="99"/>
        <v>0.13200000000000001</v>
      </c>
      <c r="BD169" s="186">
        <f t="shared" si="99"/>
        <v>0.13200000000000001</v>
      </c>
      <c r="BE169" s="186">
        <f t="shared" si="99"/>
        <v>0.13200000000000001</v>
      </c>
    </row>
    <row r="170" spans="1:57" ht="15.75" thickBot="1" x14ac:dyDescent="0.3">
      <c r="A170" s="234">
        <v>54</v>
      </c>
      <c r="B170" s="186">
        <f t="shared" si="30"/>
        <v>0.11799999999999999</v>
      </c>
      <c r="C170" s="186">
        <f t="shared" si="27"/>
        <v>0.1195</v>
      </c>
      <c r="D170" s="186">
        <f t="shared" si="91"/>
        <v>0.1215</v>
      </c>
      <c r="E170" s="186">
        <f t="shared" si="91"/>
        <v>0.1235</v>
      </c>
      <c r="F170" s="186">
        <f t="shared" si="21"/>
        <v>0.126</v>
      </c>
      <c r="G170" s="186">
        <f t="shared" si="19"/>
        <v>0.129</v>
      </c>
      <c r="H170" s="186">
        <f t="shared" si="19"/>
        <v>0.13400000000000001</v>
      </c>
      <c r="I170" s="186">
        <f t="shared" si="19"/>
        <v>0.13400000000000001</v>
      </c>
      <c r="J170" s="186">
        <f t="shared" si="13"/>
        <v>0.13400000000000001</v>
      </c>
      <c r="K170" s="186">
        <f t="shared" si="13"/>
        <v>0.13400000000000001</v>
      </c>
      <c r="L170" s="186">
        <f t="shared" si="14"/>
        <v>0.13400000000000001</v>
      </c>
      <c r="M170" s="186">
        <f t="shared" si="8"/>
        <v>0.13400000000000001</v>
      </c>
      <c r="N170" s="186">
        <f t="shared" si="6"/>
        <v>0.13400000000000001</v>
      </c>
      <c r="O170" s="186">
        <f t="shared" si="4"/>
        <v>0.13400000000000001</v>
      </c>
      <c r="P170" s="186">
        <f t="shared" si="4"/>
        <v>0.13400000000000001</v>
      </c>
      <c r="Q170" s="186">
        <f t="shared" si="2"/>
        <v>0.13400000000000001</v>
      </c>
      <c r="R170" s="186">
        <f t="shared" si="2"/>
        <v>0.13400000000000001</v>
      </c>
      <c r="S170" s="186">
        <f t="shared" si="2"/>
        <v>0.13400000000000001</v>
      </c>
      <c r="T170" s="186">
        <f t="shared" si="2"/>
        <v>0.13400000000000001</v>
      </c>
      <c r="U170" s="186">
        <f t="shared" ref="U170:BE170" si="100">U59-0.005</f>
        <v>0.13400000000000001</v>
      </c>
      <c r="V170" s="186">
        <f t="shared" si="100"/>
        <v>0.13400000000000001</v>
      </c>
      <c r="W170" s="186">
        <f t="shared" si="100"/>
        <v>0.13400000000000001</v>
      </c>
      <c r="X170" s="186">
        <f t="shared" si="100"/>
        <v>0.13400000000000001</v>
      </c>
      <c r="Y170" s="186">
        <f t="shared" si="100"/>
        <v>0.13400000000000001</v>
      </c>
      <c r="Z170" s="186">
        <f t="shared" si="100"/>
        <v>0.13400000000000001</v>
      </c>
      <c r="AA170" s="186">
        <f t="shared" si="100"/>
        <v>0.13400000000000001</v>
      </c>
      <c r="AB170" s="186">
        <f t="shared" si="100"/>
        <v>0.13400000000000001</v>
      </c>
      <c r="AC170" s="186">
        <f t="shared" si="100"/>
        <v>0.13400000000000001</v>
      </c>
      <c r="AD170" s="186">
        <f t="shared" si="100"/>
        <v>0.13400000000000001</v>
      </c>
      <c r="AE170" s="186">
        <f t="shared" si="100"/>
        <v>0.13400000000000001</v>
      </c>
      <c r="AF170" s="186">
        <f t="shared" si="100"/>
        <v>0.13400000000000001</v>
      </c>
      <c r="AG170" s="186">
        <f t="shared" si="100"/>
        <v>0.13400000000000001</v>
      </c>
      <c r="AH170" s="186">
        <f t="shared" si="100"/>
        <v>0.13400000000000001</v>
      </c>
      <c r="AI170" s="186">
        <f t="shared" si="100"/>
        <v>0.13400000000000001</v>
      </c>
      <c r="AJ170" s="186">
        <f t="shared" si="100"/>
        <v>0.13400000000000001</v>
      </c>
      <c r="AK170" s="186">
        <f t="shared" si="100"/>
        <v>0.13400000000000001</v>
      </c>
      <c r="AL170" s="186">
        <f t="shared" si="100"/>
        <v>0.13400000000000001</v>
      </c>
      <c r="AM170" s="186">
        <f t="shared" si="100"/>
        <v>0.13400000000000001</v>
      </c>
      <c r="AN170" s="186">
        <f t="shared" si="100"/>
        <v>0.13400000000000001</v>
      </c>
      <c r="AO170" s="186">
        <f t="shared" si="100"/>
        <v>0.13400000000000001</v>
      </c>
      <c r="AP170" s="186">
        <f t="shared" si="100"/>
        <v>0.13400000000000001</v>
      </c>
      <c r="AQ170" s="186">
        <f t="shared" si="100"/>
        <v>0.13400000000000001</v>
      </c>
      <c r="AR170" s="186">
        <f t="shared" si="100"/>
        <v>0.13</v>
      </c>
      <c r="AS170" s="186">
        <f t="shared" si="100"/>
        <v>0.128</v>
      </c>
      <c r="AT170" s="186">
        <f t="shared" si="100"/>
        <v>0.126</v>
      </c>
      <c r="AU170" s="186">
        <f t="shared" si="100"/>
        <v>0.125</v>
      </c>
      <c r="AV170" s="186">
        <f t="shared" si="100"/>
        <v>0.13200000000000001</v>
      </c>
      <c r="AW170" s="186">
        <f t="shared" si="100"/>
        <v>0.13200000000000001</v>
      </c>
      <c r="AX170" s="186">
        <f t="shared" si="100"/>
        <v>0.13200000000000001</v>
      </c>
      <c r="AY170" s="186">
        <f t="shared" si="100"/>
        <v>0.13200000000000001</v>
      </c>
      <c r="AZ170" s="186">
        <f t="shared" si="100"/>
        <v>0.13200000000000001</v>
      </c>
      <c r="BA170" s="186">
        <f t="shared" si="100"/>
        <v>0.13200000000000001</v>
      </c>
      <c r="BB170" s="186">
        <f t="shared" si="100"/>
        <v>0.13200000000000001</v>
      </c>
      <c r="BC170" s="186">
        <f t="shared" si="100"/>
        <v>0.13200000000000001</v>
      </c>
      <c r="BD170" s="186">
        <f t="shared" si="100"/>
        <v>0.13200000000000001</v>
      </c>
      <c r="BE170" s="186">
        <f t="shared" si="100"/>
        <v>0.13200000000000001</v>
      </c>
    </row>
    <row r="171" spans="1:57" ht="15.75" thickBot="1" x14ac:dyDescent="0.3">
      <c r="A171" s="234">
        <v>55</v>
      </c>
      <c r="B171" s="186">
        <f t="shared" si="30"/>
        <v>0.1195</v>
      </c>
      <c r="C171" s="186">
        <f t="shared" si="27"/>
        <v>0.1215</v>
      </c>
      <c r="D171" s="186">
        <f t="shared" si="91"/>
        <v>0.1235</v>
      </c>
      <c r="E171" s="186">
        <f t="shared" si="91"/>
        <v>0.126</v>
      </c>
      <c r="F171" s="186">
        <f t="shared" si="21"/>
        <v>0.129</v>
      </c>
      <c r="G171" s="186">
        <f t="shared" si="19"/>
        <v>0.13150000000000001</v>
      </c>
      <c r="H171" s="186">
        <f t="shared" si="19"/>
        <v>0.13400000000000001</v>
      </c>
      <c r="I171" s="186">
        <f t="shared" si="19"/>
        <v>0.13400000000000001</v>
      </c>
      <c r="J171" s="186">
        <f t="shared" si="13"/>
        <v>0.13400000000000001</v>
      </c>
      <c r="K171" s="186">
        <f t="shared" si="13"/>
        <v>0.13400000000000001</v>
      </c>
      <c r="L171" s="186">
        <f t="shared" si="14"/>
        <v>0.13400000000000001</v>
      </c>
      <c r="M171" s="186">
        <f t="shared" si="8"/>
        <v>0.13400000000000001</v>
      </c>
      <c r="N171" s="186">
        <f t="shared" si="6"/>
        <v>0.13400000000000001</v>
      </c>
      <c r="O171" s="186">
        <f t="shared" si="4"/>
        <v>0.13400000000000001</v>
      </c>
      <c r="P171" s="186">
        <f t="shared" si="4"/>
        <v>0.13400000000000001</v>
      </c>
      <c r="Q171" s="186">
        <f t="shared" si="2"/>
        <v>0.13400000000000001</v>
      </c>
      <c r="R171" s="186">
        <f t="shared" si="2"/>
        <v>0.13400000000000001</v>
      </c>
      <c r="S171" s="186">
        <f t="shared" si="2"/>
        <v>0.13400000000000001</v>
      </c>
      <c r="T171" s="186">
        <f t="shared" si="2"/>
        <v>0.13400000000000001</v>
      </c>
      <c r="U171" s="186">
        <f t="shared" ref="U171:BE171" si="101">U60-0.005</f>
        <v>0.13400000000000001</v>
      </c>
      <c r="V171" s="186">
        <f t="shared" si="101"/>
        <v>0.13400000000000001</v>
      </c>
      <c r="W171" s="186">
        <f t="shared" si="101"/>
        <v>0.13400000000000001</v>
      </c>
      <c r="X171" s="186">
        <f t="shared" si="101"/>
        <v>0.13400000000000001</v>
      </c>
      <c r="Y171" s="186">
        <f t="shared" si="101"/>
        <v>0.13400000000000001</v>
      </c>
      <c r="Z171" s="186">
        <f t="shared" si="101"/>
        <v>0.13400000000000001</v>
      </c>
      <c r="AA171" s="186">
        <f t="shared" si="101"/>
        <v>0.13400000000000001</v>
      </c>
      <c r="AB171" s="186">
        <f t="shared" si="101"/>
        <v>0.13400000000000001</v>
      </c>
      <c r="AC171" s="186">
        <f t="shared" si="101"/>
        <v>0.13400000000000001</v>
      </c>
      <c r="AD171" s="186">
        <f t="shared" si="101"/>
        <v>0.13400000000000001</v>
      </c>
      <c r="AE171" s="186">
        <f t="shared" si="101"/>
        <v>0.13400000000000001</v>
      </c>
      <c r="AF171" s="186">
        <f t="shared" si="101"/>
        <v>0.13400000000000001</v>
      </c>
      <c r="AG171" s="186">
        <f t="shared" si="101"/>
        <v>0.13400000000000001</v>
      </c>
      <c r="AH171" s="186">
        <f t="shared" si="101"/>
        <v>0.13400000000000001</v>
      </c>
      <c r="AI171" s="186">
        <f t="shared" si="101"/>
        <v>0.13400000000000001</v>
      </c>
      <c r="AJ171" s="186">
        <f t="shared" si="101"/>
        <v>0.13400000000000001</v>
      </c>
      <c r="AK171" s="186">
        <f t="shared" si="101"/>
        <v>0.13400000000000001</v>
      </c>
      <c r="AL171" s="186">
        <f t="shared" si="101"/>
        <v>0.13400000000000001</v>
      </c>
      <c r="AM171" s="186">
        <f t="shared" si="101"/>
        <v>0.13400000000000001</v>
      </c>
      <c r="AN171" s="186">
        <f t="shared" si="101"/>
        <v>0.13400000000000001</v>
      </c>
      <c r="AO171" s="186">
        <f t="shared" si="101"/>
        <v>0.13400000000000001</v>
      </c>
      <c r="AP171" s="186">
        <f t="shared" si="101"/>
        <v>0.13400000000000001</v>
      </c>
      <c r="AQ171" s="186">
        <f t="shared" si="101"/>
        <v>0.13400000000000001</v>
      </c>
      <c r="AR171" s="186">
        <f t="shared" si="101"/>
        <v>0.13</v>
      </c>
      <c r="AS171" s="186">
        <f t="shared" si="101"/>
        <v>0.128</v>
      </c>
      <c r="AT171" s="186">
        <f t="shared" si="101"/>
        <v>0.126</v>
      </c>
      <c r="AU171" s="186">
        <f t="shared" si="101"/>
        <v>0.125</v>
      </c>
      <c r="AV171" s="186">
        <f t="shared" si="101"/>
        <v>0.13200000000000001</v>
      </c>
      <c r="AW171" s="186">
        <f t="shared" si="101"/>
        <v>0.13200000000000001</v>
      </c>
      <c r="AX171" s="186">
        <f t="shared" si="101"/>
        <v>0.13200000000000001</v>
      </c>
      <c r="AY171" s="186">
        <f t="shared" si="101"/>
        <v>0.13200000000000001</v>
      </c>
      <c r="AZ171" s="186">
        <f t="shared" si="101"/>
        <v>0.13200000000000001</v>
      </c>
      <c r="BA171" s="186">
        <f t="shared" si="101"/>
        <v>0.13200000000000001</v>
      </c>
      <c r="BB171" s="186">
        <f t="shared" si="101"/>
        <v>0.13200000000000001</v>
      </c>
      <c r="BC171" s="186">
        <f t="shared" si="101"/>
        <v>0.13200000000000001</v>
      </c>
      <c r="BD171" s="186">
        <f t="shared" si="101"/>
        <v>0.13200000000000001</v>
      </c>
      <c r="BE171" s="186">
        <f t="shared" si="101"/>
        <v>0.13200000000000001</v>
      </c>
    </row>
    <row r="172" spans="1:57" ht="15.75" thickBot="1" x14ac:dyDescent="0.3">
      <c r="A172" s="234">
        <v>56</v>
      </c>
      <c r="B172" s="186">
        <f t="shared" si="30"/>
        <v>0.1195</v>
      </c>
      <c r="C172" s="186">
        <f t="shared" si="27"/>
        <v>0.1215</v>
      </c>
      <c r="D172" s="186">
        <f t="shared" si="91"/>
        <v>0.1235</v>
      </c>
      <c r="E172" s="186">
        <f t="shared" si="91"/>
        <v>0.126</v>
      </c>
      <c r="F172" s="186">
        <f t="shared" si="21"/>
        <v>0.129</v>
      </c>
      <c r="G172" s="186">
        <f t="shared" si="19"/>
        <v>0.13150000000000001</v>
      </c>
      <c r="H172" s="186">
        <f t="shared" si="19"/>
        <v>0.13400000000000001</v>
      </c>
      <c r="I172" s="186">
        <f t="shared" si="19"/>
        <v>0.13400000000000001</v>
      </c>
      <c r="J172" s="186">
        <f t="shared" si="13"/>
        <v>0.13400000000000001</v>
      </c>
      <c r="K172" s="186">
        <f t="shared" si="13"/>
        <v>0.13400000000000001</v>
      </c>
      <c r="L172" s="186">
        <f t="shared" si="14"/>
        <v>0.13400000000000001</v>
      </c>
      <c r="M172" s="186">
        <f t="shared" si="8"/>
        <v>0.13400000000000001</v>
      </c>
      <c r="N172" s="186">
        <f t="shared" si="6"/>
        <v>0.13400000000000001</v>
      </c>
      <c r="O172" s="186">
        <f t="shared" si="4"/>
        <v>0.13400000000000001</v>
      </c>
      <c r="P172" s="186">
        <f t="shared" si="4"/>
        <v>0.13400000000000001</v>
      </c>
      <c r="Q172" s="186">
        <f t="shared" si="2"/>
        <v>0.13400000000000001</v>
      </c>
      <c r="R172" s="186">
        <f t="shared" si="2"/>
        <v>0.13400000000000001</v>
      </c>
      <c r="S172" s="186">
        <f t="shared" si="2"/>
        <v>0.13400000000000001</v>
      </c>
      <c r="T172" s="186">
        <f t="shared" si="2"/>
        <v>0.13400000000000001</v>
      </c>
      <c r="U172" s="186">
        <f t="shared" ref="U172:BE172" si="102">U61-0.005</f>
        <v>0.13400000000000001</v>
      </c>
      <c r="V172" s="186">
        <f t="shared" si="102"/>
        <v>0.13400000000000001</v>
      </c>
      <c r="W172" s="186">
        <f t="shared" si="102"/>
        <v>0.13400000000000001</v>
      </c>
      <c r="X172" s="186">
        <f t="shared" si="102"/>
        <v>0.13400000000000001</v>
      </c>
      <c r="Y172" s="186">
        <f t="shared" si="102"/>
        <v>0.13400000000000001</v>
      </c>
      <c r="Z172" s="186">
        <f t="shared" si="102"/>
        <v>0.13400000000000001</v>
      </c>
      <c r="AA172" s="186">
        <f t="shared" si="102"/>
        <v>0.13400000000000001</v>
      </c>
      <c r="AB172" s="186">
        <f t="shared" si="102"/>
        <v>0.13400000000000001</v>
      </c>
      <c r="AC172" s="186">
        <f t="shared" si="102"/>
        <v>0.13400000000000001</v>
      </c>
      <c r="AD172" s="186">
        <f t="shared" si="102"/>
        <v>0.13400000000000001</v>
      </c>
      <c r="AE172" s="186">
        <f t="shared" si="102"/>
        <v>0.13400000000000001</v>
      </c>
      <c r="AF172" s="186">
        <f t="shared" si="102"/>
        <v>0.13400000000000001</v>
      </c>
      <c r="AG172" s="186">
        <f t="shared" si="102"/>
        <v>0.13400000000000001</v>
      </c>
      <c r="AH172" s="186">
        <f t="shared" si="102"/>
        <v>0.13400000000000001</v>
      </c>
      <c r="AI172" s="186">
        <f t="shared" si="102"/>
        <v>0.13400000000000001</v>
      </c>
      <c r="AJ172" s="186">
        <f t="shared" si="102"/>
        <v>0.13400000000000001</v>
      </c>
      <c r="AK172" s="186">
        <f t="shared" si="102"/>
        <v>0.13400000000000001</v>
      </c>
      <c r="AL172" s="186">
        <f t="shared" si="102"/>
        <v>0.13400000000000001</v>
      </c>
      <c r="AM172" s="186">
        <f t="shared" si="102"/>
        <v>0.13400000000000001</v>
      </c>
      <c r="AN172" s="186">
        <f t="shared" si="102"/>
        <v>0.13400000000000001</v>
      </c>
      <c r="AO172" s="186">
        <f t="shared" si="102"/>
        <v>0.13400000000000001</v>
      </c>
      <c r="AP172" s="186">
        <f t="shared" si="102"/>
        <v>0.13400000000000001</v>
      </c>
      <c r="AQ172" s="186">
        <f t="shared" si="102"/>
        <v>0.13400000000000001</v>
      </c>
      <c r="AR172" s="186">
        <f t="shared" si="102"/>
        <v>0.13</v>
      </c>
      <c r="AS172" s="186">
        <f t="shared" si="102"/>
        <v>0.128</v>
      </c>
      <c r="AT172" s="186">
        <f t="shared" si="102"/>
        <v>0.126</v>
      </c>
      <c r="AU172" s="186">
        <f t="shared" si="102"/>
        <v>0.125</v>
      </c>
      <c r="AV172" s="186">
        <f t="shared" si="102"/>
        <v>0.13200000000000001</v>
      </c>
      <c r="AW172" s="186">
        <f t="shared" si="102"/>
        <v>0.13200000000000001</v>
      </c>
      <c r="AX172" s="186">
        <f t="shared" si="102"/>
        <v>0.13200000000000001</v>
      </c>
      <c r="AY172" s="186">
        <f t="shared" si="102"/>
        <v>0.13200000000000001</v>
      </c>
      <c r="AZ172" s="186">
        <f t="shared" si="102"/>
        <v>0.13200000000000001</v>
      </c>
      <c r="BA172" s="186">
        <f t="shared" si="102"/>
        <v>0.13200000000000001</v>
      </c>
      <c r="BB172" s="186">
        <f t="shared" si="102"/>
        <v>0.13200000000000001</v>
      </c>
      <c r="BC172" s="186">
        <f t="shared" si="102"/>
        <v>0.13200000000000001</v>
      </c>
      <c r="BD172" s="186">
        <f t="shared" si="102"/>
        <v>0.13200000000000001</v>
      </c>
      <c r="BE172" s="186">
        <f t="shared" si="102"/>
        <v>0.13200000000000001</v>
      </c>
    </row>
    <row r="173" spans="1:57" ht="15.75" thickBot="1" x14ac:dyDescent="0.3">
      <c r="A173" s="234">
        <v>57</v>
      </c>
      <c r="B173" s="186">
        <f t="shared" si="30"/>
        <v>0.1195</v>
      </c>
      <c r="C173" s="186">
        <f t="shared" si="27"/>
        <v>0.1215</v>
      </c>
      <c r="D173" s="186">
        <f t="shared" si="91"/>
        <v>0.1235</v>
      </c>
      <c r="E173" s="186">
        <f t="shared" si="91"/>
        <v>0.126</v>
      </c>
      <c r="F173" s="186">
        <f t="shared" si="21"/>
        <v>0.129</v>
      </c>
      <c r="G173" s="186">
        <f t="shared" si="19"/>
        <v>0.13150000000000001</v>
      </c>
      <c r="H173" s="186">
        <f t="shared" si="19"/>
        <v>0.13400000000000001</v>
      </c>
      <c r="I173" s="186">
        <f t="shared" si="19"/>
        <v>0.13400000000000001</v>
      </c>
      <c r="J173" s="186">
        <f t="shared" si="13"/>
        <v>0.13400000000000001</v>
      </c>
      <c r="K173" s="186">
        <f t="shared" si="13"/>
        <v>0.13400000000000001</v>
      </c>
      <c r="L173" s="186">
        <f t="shared" si="14"/>
        <v>0.13400000000000001</v>
      </c>
      <c r="M173" s="186">
        <f t="shared" si="8"/>
        <v>0.13400000000000001</v>
      </c>
      <c r="N173" s="186">
        <f t="shared" si="6"/>
        <v>0.13400000000000001</v>
      </c>
      <c r="O173" s="186">
        <f t="shared" si="4"/>
        <v>0.13400000000000001</v>
      </c>
      <c r="P173" s="186">
        <f t="shared" si="4"/>
        <v>0.13400000000000001</v>
      </c>
      <c r="Q173" s="186">
        <f t="shared" si="2"/>
        <v>0.13400000000000001</v>
      </c>
      <c r="R173" s="186">
        <f t="shared" si="2"/>
        <v>0.13400000000000001</v>
      </c>
      <c r="S173" s="186">
        <f t="shared" si="2"/>
        <v>0.13400000000000001</v>
      </c>
      <c r="T173" s="186">
        <f t="shared" si="2"/>
        <v>0.13400000000000001</v>
      </c>
      <c r="U173" s="186">
        <f t="shared" ref="U173:BE173" si="103">U62-0.005</f>
        <v>0.13400000000000001</v>
      </c>
      <c r="V173" s="186">
        <f t="shared" si="103"/>
        <v>0.13400000000000001</v>
      </c>
      <c r="W173" s="186">
        <f t="shared" si="103"/>
        <v>0.13400000000000001</v>
      </c>
      <c r="X173" s="186">
        <f t="shared" si="103"/>
        <v>0.13400000000000001</v>
      </c>
      <c r="Y173" s="186">
        <f t="shared" si="103"/>
        <v>0.13400000000000001</v>
      </c>
      <c r="Z173" s="186">
        <f t="shared" si="103"/>
        <v>0.13400000000000001</v>
      </c>
      <c r="AA173" s="186">
        <f t="shared" si="103"/>
        <v>0.13400000000000001</v>
      </c>
      <c r="AB173" s="186">
        <f t="shared" si="103"/>
        <v>0.13400000000000001</v>
      </c>
      <c r="AC173" s="186">
        <f t="shared" si="103"/>
        <v>0.13400000000000001</v>
      </c>
      <c r="AD173" s="186">
        <f t="shared" si="103"/>
        <v>0.13400000000000001</v>
      </c>
      <c r="AE173" s="186">
        <f t="shared" si="103"/>
        <v>0.13400000000000001</v>
      </c>
      <c r="AF173" s="186">
        <f t="shared" si="103"/>
        <v>0.13400000000000001</v>
      </c>
      <c r="AG173" s="186">
        <f t="shared" si="103"/>
        <v>0.13400000000000001</v>
      </c>
      <c r="AH173" s="186">
        <f t="shared" si="103"/>
        <v>0.13400000000000001</v>
      </c>
      <c r="AI173" s="186">
        <f t="shared" si="103"/>
        <v>0.13400000000000001</v>
      </c>
      <c r="AJ173" s="186">
        <f t="shared" si="103"/>
        <v>0.13400000000000001</v>
      </c>
      <c r="AK173" s="186">
        <f t="shared" si="103"/>
        <v>0.13400000000000001</v>
      </c>
      <c r="AL173" s="186">
        <f t="shared" si="103"/>
        <v>0.13400000000000001</v>
      </c>
      <c r="AM173" s="186">
        <f t="shared" si="103"/>
        <v>0.13400000000000001</v>
      </c>
      <c r="AN173" s="186">
        <f t="shared" si="103"/>
        <v>0.13400000000000001</v>
      </c>
      <c r="AO173" s="186">
        <f t="shared" si="103"/>
        <v>0.13400000000000001</v>
      </c>
      <c r="AP173" s="186">
        <f t="shared" si="103"/>
        <v>0.13400000000000001</v>
      </c>
      <c r="AQ173" s="186">
        <f t="shared" si="103"/>
        <v>0.13400000000000001</v>
      </c>
      <c r="AR173" s="186">
        <f t="shared" si="103"/>
        <v>0.13</v>
      </c>
      <c r="AS173" s="186">
        <f t="shared" si="103"/>
        <v>0.128</v>
      </c>
      <c r="AT173" s="186">
        <f t="shared" si="103"/>
        <v>0.126</v>
      </c>
      <c r="AU173" s="186">
        <f t="shared" si="103"/>
        <v>0.125</v>
      </c>
      <c r="AV173" s="186">
        <f t="shared" si="103"/>
        <v>0.13200000000000001</v>
      </c>
      <c r="AW173" s="186">
        <f t="shared" si="103"/>
        <v>0.13200000000000001</v>
      </c>
      <c r="AX173" s="186">
        <f t="shared" si="103"/>
        <v>0.13200000000000001</v>
      </c>
      <c r="AY173" s="186">
        <f t="shared" si="103"/>
        <v>0.13200000000000001</v>
      </c>
      <c r="AZ173" s="186">
        <f t="shared" si="103"/>
        <v>0.13200000000000001</v>
      </c>
      <c r="BA173" s="186">
        <f t="shared" si="103"/>
        <v>0.13200000000000001</v>
      </c>
      <c r="BB173" s="186">
        <f t="shared" si="103"/>
        <v>0.13200000000000001</v>
      </c>
      <c r="BC173" s="186">
        <f t="shared" si="103"/>
        <v>0.13200000000000001</v>
      </c>
      <c r="BD173" s="186">
        <f t="shared" si="103"/>
        <v>0.13200000000000001</v>
      </c>
      <c r="BE173" s="186">
        <f t="shared" si="103"/>
        <v>0.13200000000000001</v>
      </c>
    </row>
    <row r="174" spans="1:57" ht="15.75" thickBot="1" x14ac:dyDescent="0.3">
      <c r="A174" s="234">
        <v>58</v>
      </c>
      <c r="B174" s="186">
        <f t="shared" si="30"/>
        <v>0.1195</v>
      </c>
      <c r="C174" s="186">
        <f t="shared" si="27"/>
        <v>0.1215</v>
      </c>
      <c r="D174" s="186">
        <f t="shared" si="91"/>
        <v>0.1235</v>
      </c>
      <c r="E174" s="186">
        <f t="shared" si="91"/>
        <v>0.126</v>
      </c>
      <c r="F174" s="186">
        <f t="shared" si="21"/>
        <v>0.129</v>
      </c>
      <c r="G174" s="186">
        <f t="shared" si="19"/>
        <v>0.13150000000000001</v>
      </c>
      <c r="H174" s="186">
        <f t="shared" si="19"/>
        <v>0.13400000000000001</v>
      </c>
      <c r="I174" s="186">
        <f t="shared" si="19"/>
        <v>0.13400000000000001</v>
      </c>
      <c r="J174" s="186">
        <f t="shared" si="13"/>
        <v>0.13400000000000001</v>
      </c>
      <c r="K174" s="186">
        <f t="shared" si="13"/>
        <v>0.13400000000000001</v>
      </c>
      <c r="L174" s="186">
        <f t="shared" si="14"/>
        <v>0.13400000000000001</v>
      </c>
      <c r="M174" s="186">
        <f t="shared" si="8"/>
        <v>0.13400000000000001</v>
      </c>
      <c r="N174" s="186">
        <f t="shared" si="6"/>
        <v>0.13400000000000001</v>
      </c>
      <c r="O174" s="186">
        <f t="shared" si="4"/>
        <v>0.13400000000000001</v>
      </c>
      <c r="P174" s="186">
        <f t="shared" si="4"/>
        <v>0.13400000000000001</v>
      </c>
      <c r="Q174" s="186">
        <f t="shared" si="2"/>
        <v>0.13400000000000001</v>
      </c>
      <c r="R174" s="186">
        <f t="shared" si="2"/>
        <v>0.13400000000000001</v>
      </c>
      <c r="S174" s="186">
        <f t="shared" si="2"/>
        <v>0.13400000000000001</v>
      </c>
      <c r="T174" s="186">
        <f t="shared" si="2"/>
        <v>0.13400000000000001</v>
      </c>
      <c r="U174" s="186">
        <f t="shared" ref="U174:BE174" si="104">U63-0.005</f>
        <v>0.13400000000000001</v>
      </c>
      <c r="V174" s="186">
        <f t="shared" si="104"/>
        <v>0.13400000000000001</v>
      </c>
      <c r="W174" s="186">
        <f t="shared" si="104"/>
        <v>0.13400000000000001</v>
      </c>
      <c r="X174" s="186">
        <f t="shared" si="104"/>
        <v>0.13400000000000001</v>
      </c>
      <c r="Y174" s="186">
        <f t="shared" si="104"/>
        <v>0.13400000000000001</v>
      </c>
      <c r="Z174" s="186">
        <f t="shared" si="104"/>
        <v>0.13400000000000001</v>
      </c>
      <c r="AA174" s="186">
        <f t="shared" si="104"/>
        <v>0.13400000000000001</v>
      </c>
      <c r="AB174" s="186">
        <f t="shared" si="104"/>
        <v>0.13400000000000001</v>
      </c>
      <c r="AC174" s="186">
        <f t="shared" si="104"/>
        <v>0.13400000000000001</v>
      </c>
      <c r="AD174" s="186">
        <f t="shared" si="104"/>
        <v>0.13400000000000001</v>
      </c>
      <c r="AE174" s="186">
        <f t="shared" si="104"/>
        <v>0.13400000000000001</v>
      </c>
      <c r="AF174" s="186">
        <f t="shared" si="104"/>
        <v>0.13400000000000001</v>
      </c>
      <c r="AG174" s="186">
        <f t="shared" si="104"/>
        <v>0.13400000000000001</v>
      </c>
      <c r="AH174" s="186">
        <f t="shared" si="104"/>
        <v>0.13400000000000001</v>
      </c>
      <c r="AI174" s="186">
        <f t="shared" si="104"/>
        <v>0.13400000000000001</v>
      </c>
      <c r="AJ174" s="186">
        <f t="shared" si="104"/>
        <v>0.13400000000000001</v>
      </c>
      <c r="AK174" s="186">
        <f t="shared" si="104"/>
        <v>0.13400000000000001</v>
      </c>
      <c r="AL174" s="186">
        <f t="shared" si="104"/>
        <v>0.13400000000000001</v>
      </c>
      <c r="AM174" s="186">
        <f t="shared" si="104"/>
        <v>0.13400000000000001</v>
      </c>
      <c r="AN174" s="186">
        <f t="shared" si="104"/>
        <v>0.13400000000000001</v>
      </c>
      <c r="AO174" s="186">
        <f t="shared" si="104"/>
        <v>0.13400000000000001</v>
      </c>
      <c r="AP174" s="186">
        <f t="shared" si="104"/>
        <v>0.13400000000000001</v>
      </c>
      <c r="AQ174" s="186">
        <f t="shared" si="104"/>
        <v>0.13400000000000001</v>
      </c>
      <c r="AR174" s="186">
        <f t="shared" si="104"/>
        <v>0.13</v>
      </c>
      <c r="AS174" s="186">
        <f t="shared" si="104"/>
        <v>0.128</v>
      </c>
      <c r="AT174" s="186">
        <f t="shared" si="104"/>
        <v>0.126</v>
      </c>
      <c r="AU174" s="186">
        <f t="shared" si="104"/>
        <v>0.125</v>
      </c>
      <c r="AV174" s="186">
        <f t="shared" si="104"/>
        <v>0.13200000000000001</v>
      </c>
      <c r="AW174" s="186">
        <f t="shared" si="104"/>
        <v>0.13200000000000001</v>
      </c>
      <c r="AX174" s="186">
        <f t="shared" si="104"/>
        <v>0.13200000000000001</v>
      </c>
      <c r="AY174" s="186">
        <f t="shared" si="104"/>
        <v>0.13200000000000001</v>
      </c>
      <c r="AZ174" s="186">
        <f t="shared" si="104"/>
        <v>0.13200000000000001</v>
      </c>
      <c r="BA174" s="186">
        <f t="shared" si="104"/>
        <v>0.13200000000000001</v>
      </c>
      <c r="BB174" s="186">
        <f t="shared" si="104"/>
        <v>0.13200000000000001</v>
      </c>
      <c r="BC174" s="186">
        <f t="shared" si="104"/>
        <v>0.13200000000000001</v>
      </c>
      <c r="BD174" s="186">
        <f t="shared" si="104"/>
        <v>0.13200000000000001</v>
      </c>
      <c r="BE174" s="186">
        <f t="shared" si="104"/>
        <v>0.13200000000000001</v>
      </c>
    </row>
    <row r="175" spans="1:57" ht="15.75" thickBot="1" x14ac:dyDescent="0.3">
      <c r="A175" s="234">
        <v>59</v>
      </c>
      <c r="B175" s="186">
        <f t="shared" si="30"/>
        <v>0.1195</v>
      </c>
      <c r="C175" s="186">
        <f t="shared" si="27"/>
        <v>0.1215</v>
      </c>
      <c r="D175" s="186">
        <f t="shared" si="91"/>
        <v>0.1235</v>
      </c>
      <c r="E175" s="186">
        <f t="shared" si="91"/>
        <v>0.126</v>
      </c>
      <c r="F175" s="186">
        <f t="shared" si="21"/>
        <v>0.129</v>
      </c>
      <c r="G175" s="186">
        <f t="shared" si="19"/>
        <v>0.13150000000000001</v>
      </c>
      <c r="H175" s="186">
        <f t="shared" si="19"/>
        <v>0.13400000000000001</v>
      </c>
      <c r="I175" s="186">
        <f t="shared" si="19"/>
        <v>0.13400000000000001</v>
      </c>
      <c r="J175" s="186">
        <f t="shared" si="13"/>
        <v>0.13400000000000001</v>
      </c>
      <c r="K175" s="186">
        <f t="shared" si="13"/>
        <v>0.13400000000000001</v>
      </c>
      <c r="L175" s="186">
        <f t="shared" si="14"/>
        <v>0.13400000000000001</v>
      </c>
      <c r="M175" s="186">
        <f t="shared" si="8"/>
        <v>0.13400000000000001</v>
      </c>
      <c r="N175" s="186">
        <f t="shared" si="6"/>
        <v>0.13400000000000001</v>
      </c>
      <c r="O175" s="186">
        <f t="shared" si="4"/>
        <v>0.13400000000000001</v>
      </c>
      <c r="P175" s="186">
        <f t="shared" si="4"/>
        <v>0.13400000000000001</v>
      </c>
      <c r="Q175" s="186">
        <f t="shared" si="2"/>
        <v>0.13400000000000001</v>
      </c>
      <c r="R175" s="186">
        <f t="shared" si="2"/>
        <v>0.13400000000000001</v>
      </c>
      <c r="S175" s="186">
        <f t="shared" si="2"/>
        <v>0.13400000000000001</v>
      </c>
      <c r="T175" s="186">
        <f t="shared" si="2"/>
        <v>0.13400000000000001</v>
      </c>
      <c r="U175" s="186">
        <f t="shared" ref="U175:BE175" si="105">U64-0.005</f>
        <v>0.13400000000000001</v>
      </c>
      <c r="V175" s="186">
        <f t="shared" si="105"/>
        <v>0.13400000000000001</v>
      </c>
      <c r="W175" s="186">
        <f t="shared" si="105"/>
        <v>0.13400000000000001</v>
      </c>
      <c r="X175" s="186">
        <f t="shared" si="105"/>
        <v>0.13400000000000001</v>
      </c>
      <c r="Y175" s="186">
        <f t="shared" si="105"/>
        <v>0.13400000000000001</v>
      </c>
      <c r="Z175" s="186">
        <f t="shared" si="105"/>
        <v>0.13400000000000001</v>
      </c>
      <c r="AA175" s="186">
        <f t="shared" si="105"/>
        <v>0.13400000000000001</v>
      </c>
      <c r="AB175" s="186">
        <f t="shared" si="105"/>
        <v>0.13400000000000001</v>
      </c>
      <c r="AC175" s="186">
        <f t="shared" si="105"/>
        <v>0.13400000000000001</v>
      </c>
      <c r="AD175" s="186">
        <f t="shared" si="105"/>
        <v>0.13400000000000001</v>
      </c>
      <c r="AE175" s="186">
        <f t="shared" si="105"/>
        <v>0.13400000000000001</v>
      </c>
      <c r="AF175" s="186">
        <f t="shared" si="105"/>
        <v>0.13400000000000001</v>
      </c>
      <c r="AG175" s="186">
        <f t="shared" si="105"/>
        <v>0.13400000000000001</v>
      </c>
      <c r="AH175" s="186">
        <f t="shared" si="105"/>
        <v>0.13400000000000001</v>
      </c>
      <c r="AI175" s="186">
        <f t="shared" si="105"/>
        <v>0.13400000000000001</v>
      </c>
      <c r="AJ175" s="186">
        <f t="shared" si="105"/>
        <v>0.13400000000000001</v>
      </c>
      <c r="AK175" s="186">
        <f t="shared" si="105"/>
        <v>0.13400000000000001</v>
      </c>
      <c r="AL175" s="186">
        <f t="shared" si="105"/>
        <v>0.13400000000000001</v>
      </c>
      <c r="AM175" s="186">
        <f t="shared" si="105"/>
        <v>0.13400000000000001</v>
      </c>
      <c r="AN175" s="186">
        <f t="shared" si="105"/>
        <v>0.13400000000000001</v>
      </c>
      <c r="AO175" s="186">
        <f t="shared" si="105"/>
        <v>0.13400000000000001</v>
      </c>
      <c r="AP175" s="186">
        <f t="shared" si="105"/>
        <v>0.13400000000000001</v>
      </c>
      <c r="AQ175" s="186">
        <f t="shared" si="105"/>
        <v>0.13400000000000001</v>
      </c>
      <c r="AR175" s="186">
        <f t="shared" si="105"/>
        <v>0.13</v>
      </c>
      <c r="AS175" s="186">
        <f t="shared" si="105"/>
        <v>0.128</v>
      </c>
      <c r="AT175" s="186">
        <f t="shared" si="105"/>
        <v>0.126</v>
      </c>
      <c r="AU175" s="186">
        <f t="shared" si="105"/>
        <v>0.125</v>
      </c>
      <c r="AV175" s="186">
        <f t="shared" si="105"/>
        <v>0.13200000000000001</v>
      </c>
      <c r="AW175" s="186">
        <f t="shared" si="105"/>
        <v>0.13200000000000001</v>
      </c>
      <c r="AX175" s="186">
        <f t="shared" si="105"/>
        <v>0.13200000000000001</v>
      </c>
      <c r="AY175" s="186">
        <f t="shared" si="105"/>
        <v>0.13200000000000001</v>
      </c>
      <c r="AZ175" s="186">
        <f t="shared" si="105"/>
        <v>0.13200000000000001</v>
      </c>
      <c r="BA175" s="186">
        <f t="shared" si="105"/>
        <v>0.13200000000000001</v>
      </c>
      <c r="BB175" s="186">
        <f t="shared" si="105"/>
        <v>0.13200000000000001</v>
      </c>
      <c r="BC175" s="186">
        <f t="shared" si="105"/>
        <v>0.13200000000000001</v>
      </c>
      <c r="BD175" s="186">
        <f t="shared" si="105"/>
        <v>0.13200000000000001</v>
      </c>
      <c r="BE175" s="186">
        <f t="shared" si="105"/>
        <v>0.13200000000000001</v>
      </c>
    </row>
    <row r="176" spans="1:57" ht="15.75" thickBot="1" x14ac:dyDescent="0.3">
      <c r="A176" s="234">
        <v>60</v>
      </c>
      <c r="B176" s="186">
        <f t="shared" si="30"/>
        <v>0.1195</v>
      </c>
      <c r="C176" s="186">
        <f t="shared" si="27"/>
        <v>0.1215</v>
      </c>
      <c r="D176" s="186">
        <f t="shared" si="91"/>
        <v>0.1235</v>
      </c>
      <c r="E176" s="186">
        <f t="shared" si="91"/>
        <v>0.126</v>
      </c>
      <c r="F176" s="186">
        <f t="shared" si="21"/>
        <v>0.129</v>
      </c>
      <c r="G176" s="186">
        <f t="shared" si="19"/>
        <v>0.13150000000000001</v>
      </c>
      <c r="H176" s="186">
        <f t="shared" si="19"/>
        <v>0.13400000000000001</v>
      </c>
      <c r="I176" s="186">
        <f t="shared" si="19"/>
        <v>0.13400000000000001</v>
      </c>
      <c r="J176" s="186">
        <f t="shared" si="13"/>
        <v>0.13400000000000001</v>
      </c>
      <c r="K176" s="186">
        <f t="shared" si="13"/>
        <v>0.13400000000000001</v>
      </c>
      <c r="L176" s="186">
        <f t="shared" si="14"/>
        <v>0.13400000000000001</v>
      </c>
      <c r="M176" s="186">
        <f t="shared" si="8"/>
        <v>0.13400000000000001</v>
      </c>
      <c r="N176" s="186">
        <f t="shared" si="6"/>
        <v>0.13400000000000001</v>
      </c>
      <c r="O176" s="186">
        <f t="shared" si="4"/>
        <v>0.13400000000000001</v>
      </c>
      <c r="P176" s="186">
        <f t="shared" si="4"/>
        <v>0.13400000000000001</v>
      </c>
      <c r="Q176" s="186">
        <f t="shared" si="2"/>
        <v>0.13400000000000001</v>
      </c>
      <c r="R176" s="186">
        <f t="shared" si="2"/>
        <v>0.13400000000000001</v>
      </c>
      <c r="S176" s="186">
        <f t="shared" si="2"/>
        <v>0.13400000000000001</v>
      </c>
      <c r="T176" s="186">
        <f t="shared" si="2"/>
        <v>0.13400000000000001</v>
      </c>
      <c r="U176" s="186">
        <f t="shared" ref="U176:BE176" si="106">U65-0.005</f>
        <v>0.13400000000000001</v>
      </c>
      <c r="V176" s="186">
        <f t="shared" si="106"/>
        <v>0.13400000000000001</v>
      </c>
      <c r="W176" s="186">
        <f t="shared" si="106"/>
        <v>0.13400000000000001</v>
      </c>
      <c r="X176" s="186">
        <f t="shared" si="106"/>
        <v>0.13400000000000001</v>
      </c>
      <c r="Y176" s="186">
        <f t="shared" si="106"/>
        <v>0.13400000000000001</v>
      </c>
      <c r="Z176" s="186">
        <f t="shared" si="106"/>
        <v>0.13400000000000001</v>
      </c>
      <c r="AA176" s="186">
        <f t="shared" si="106"/>
        <v>0.13400000000000001</v>
      </c>
      <c r="AB176" s="186">
        <f t="shared" si="106"/>
        <v>0.13400000000000001</v>
      </c>
      <c r="AC176" s="186">
        <f t="shared" si="106"/>
        <v>0.13400000000000001</v>
      </c>
      <c r="AD176" s="186">
        <f t="shared" si="106"/>
        <v>0.13400000000000001</v>
      </c>
      <c r="AE176" s="186">
        <f t="shared" si="106"/>
        <v>0.13400000000000001</v>
      </c>
      <c r="AF176" s="186">
        <f t="shared" si="106"/>
        <v>0.13400000000000001</v>
      </c>
      <c r="AG176" s="186">
        <f t="shared" si="106"/>
        <v>0.13400000000000001</v>
      </c>
      <c r="AH176" s="186">
        <f t="shared" si="106"/>
        <v>0.13400000000000001</v>
      </c>
      <c r="AI176" s="186">
        <f t="shared" si="106"/>
        <v>0.13400000000000001</v>
      </c>
      <c r="AJ176" s="186">
        <f t="shared" si="106"/>
        <v>0.13400000000000001</v>
      </c>
      <c r="AK176" s="186">
        <f t="shared" si="106"/>
        <v>0.13400000000000001</v>
      </c>
      <c r="AL176" s="186">
        <f t="shared" si="106"/>
        <v>0.13400000000000001</v>
      </c>
      <c r="AM176" s="186">
        <f t="shared" si="106"/>
        <v>0.13400000000000001</v>
      </c>
      <c r="AN176" s="186">
        <f t="shared" si="106"/>
        <v>0.13400000000000001</v>
      </c>
      <c r="AO176" s="186">
        <f t="shared" si="106"/>
        <v>0.13400000000000001</v>
      </c>
      <c r="AP176" s="186">
        <f t="shared" si="106"/>
        <v>0.13400000000000001</v>
      </c>
      <c r="AQ176" s="186">
        <f t="shared" si="106"/>
        <v>0.13400000000000001</v>
      </c>
      <c r="AR176" s="186">
        <f t="shared" si="106"/>
        <v>0.13</v>
      </c>
      <c r="AS176" s="186">
        <f t="shared" si="106"/>
        <v>0.128</v>
      </c>
      <c r="AT176" s="186">
        <f t="shared" si="106"/>
        <v>0.126</v>
      </c>
      <c r="AU176" s="186">
        <f t="shared" si="106"/>
        <v>0.125</v>
      </c>
      <c r="AV176" s="186">
        <f t="shared" si="106"/>
        <v>0.13200000000000001</v>
      </c>
      <c r="AW176" s="186">
        <f t="shared" si="106"/>
        <v>0.13200000000000001</v>
      </c>
      <c r="AX176" s="186">
        <f t="shared" si="106"/>
        <v>0.13200000000000001</v>
      </c>
      <c r="AY176" s="186">
        <f t="shared" si="106"/>
        <v>0.13200000000000001</v>
      </c>
      <c r="AZ176" s="186">
        <f t="shared" si="106"/>
        <v>0.13200000000000001</v>
      </c>
      <c r="BA176" s="186">
        <f t="shared" si="106"/>
        <v>0.13200000000000001</v>
      </c>
      <c r="BB176" s="186">
        <f t="shared" si="106"/>
        <v>0.13200000000000001</v>
      </c>
      <c r="BC176" s="186">
        <f t="shared" si="106"/>
        <v>0.13200000000000001</v>
      </c>
      <c r="BD176" s="186">
        <f t="shared" si="106"/>
        <v>0.13200000000000001</v>
      </c>
      <c r="BE176" s="186">
        <f t="shared" si="106"/>
        <v>0.13200000000000001</v>
      </c>
    </row>
    <row r="177" spans="1:57" ht="15.75" thickBot="1" x14ac:dyDescent="0.3">
      <c r="A177" s="234">
        <v>61</v>
      </c>
      <c r="B177" s="186">
        <f t="shared" si="30"/>
        <v>0.1195</v>
      </c>
      <c r="C177" s="186">
        <f t="shared" si="27"/>
        <v>0.1215</v>
      </c>
      <c r="D177" s="186">
        <f t="shared" si="91"/>
        <v>0.1235</v>
      </c>
      <c r="E177" s="186">
        <f t="shared" si="91"/>
        <v>0.126</v>
      </c>
      <c r="F177" s="186">
        <f t="shared" si="21"/>
        <v>0.129</v>
      </c>
      <c r="G177" s="186">
        <f t="shared" si="19"/>
        <v>0.13150000000000001</v>
      </c>
      <c r="H177" s="186">
        <f t="shared" si="19"/>
        <v>0.13400000000000001</v>
      </c>
      <c r="I177" s="186">
        <f t="shared" si="19"/>
        <v>0.13400000000000001</v>
      </c>
      <c r="J177" s="186">
        <f t="shared" si="13"/>
        <v>0.13400000000000001</v>
      </c>
      <c r="K177" s="186">
        <f t="shared" si="13"/>
        <v>0.13400000000000001</v>
      </c>
      <c r="L177" s="186">
        <f t="shared" si="14"/>
        <v>0.13400000000000001</v>
      </c>
      <c r="M177" s="186">
        <f t="shared" si="8"/>
        <v>0.13400000000000001</v>
      </c>
      <c r="N177" s="186">
        <f t="shared" si="6"/>
        <v>0.13400000000000001</v>
      </c>
      <c r="O177" s="186">
        <f t="shared" si="4"/>
        <v>0.13400000000000001</v>
      </c>
      <c r="P177" s="186">
        <f t="shared" si="4"/>
        <v>0.13400000000000001</v>
      </c>
      <c r="Q177" s="186">
        <f t="shared" si="2"/>
        <v>0.13400000000000001</v>
      </c>
      <c r="R177" s="186">
        <f t="shared" si="2"/>
        <v>0.13400000000000001</v>
      </c>
      <c r="S177" s="186">
        <f t="shared" si="2"/>
        <v>0.13400000000000001</v>
      </c>
      <c r="T177" s="186">
        <f t="shared" si="2"/>
        <v>0.13400000000000001</v>
      </c>
      <c r="U177" s="186">
        <f t="shared" ref="U177:BE177" si="107">U66-0.005</f>
        <v>0.13400000000000001</v>
      </c>
      <c r="V177" s="186">
        <f t="shared" si="107"/>
        <v>0.13400000000000001</v>
      </c>
      <c r="W177" s="186">
        <f t="shared" si="107"/>
        <v>0.13400000000000001</v>
      </c>
      <c r="X177" s="186">
        <f t="shared" si="107"/>
        <v>0.13400000000000001</v>
      </c>
      <c r="Y177" s="186">
        <f t="shared" si="107"/>
        <v>0.13400000000000001</v>
      </c>
      <c r="Z177" s="186">
        <f t="shared" si="107"/>
        <v>0.13400000000000001</v>
      </c>
      <c r="AA177" s="186">
        <f t="shared" si="107"/>
        <v>0.13400000000000001</v>
      </c>
      <c r="AB177" s="186">
        <f t="shared" si="107"/>
        <v>0.13400000000000001</v>
      </c>
      <c r="AC177" s="186">
        <f t="shared" si="107"/>
        <v>0.13400000000000001</v>
      </c>
      <c r="AD177" s="186">
        <f t="shared" si="107"/>
        <v>0.13400000000000001</v>
      </c>
      <c r="AE177" s="186">
        <f t="shared" si="107"/>
        <v>0.13400000000000001</v>
      </c>
      <c r="AF177" s="186">
        <f t="shared" si="107"/>
        <v>0.13400000000000001</v>
      </c>
      <c r="AG177" s="186">
        <f t="shared" si="107"/>
        <v>0.13400000000000001</v>
      </c>
      <c r="AH177" s="186">
        <f t="shared" si="107"/>
        <v>0.13400000000000001</v>
      </c>
      <c r="AI177" s="186">
        <f t="shared" si="107"/>
        <v>0.13400000000000001</v>
      </c>
      <c r="AJ177" s="186">
        <f t="shared" si="107"/>
        <v>0.13400000000000001</v>
      </c>
      <c r="AK177" s="186">
        <f t="shared" si="107"/>
        <v>0.13400000000000001</v>
      </c>
      <c r="AL177" s="186">
        <f t="shared" si="107"/>
        <v>0.13400000000000001</v>
      </c>
      <c r="AM177" s="186">
        <f t="shared" si="107"/>
        <v>0.13400000000000001</v>
      </c>
      <c r="AN177" s="186">
        <f t="shared" si="107"/>
        <v>0.13400000000000001</v>
      </c>
      <c r="AO177" s="186">
        <f t="shared" si="107"/>
        <v>0.13400000000000001</v>
      </c>
      <c r="AP177" s="186">
        <f t="shared" si="107"/>
        <v>0.13400000000000001</v>
      </c>
      <c r="AQ177" s="186">
        <f t="shared" si="107"/>
        <v>0.13400000000000001</v>
      </c>
      <c r="AR177" s="186">
        <f t="shared" si="107"/>
        <v>0.13</v>
      </c>
      <c r="AS177" s="186">
        <f t="shared" si="107"/>
        <v>0.128</v>
      </c>
      <c r="AT177" s="186">
        <f t="shared" si="107"/>
        <v>0.126</v>
      </c>
      <c r="AU177" s="186">
        <f t="shared" si="107"/>
        <v>0.13200000000000001</v>
      </c>
      <c r="AV177" s="186">
        <f t="shared" si="107"/>
        <v>0.13200000000000001</v>
      </c>
      <c r="AW177" s="186">
        <f t="shared" si="107"/>
        <v>0.13200000000000001</v>
      </c>
      <c r="AX177" s="186">
        <f t="shared" si="107"/>
        <v>0.13200000000000001</v>
      </c>
      <c r="AY177" s="186">
        <f t="shared" si="107"/>
        <v>0.13200000000000001</v>
      </c>
      <c r="AZ177" s="186">
        <f t="shared" si="107"/>
        <v>0.13200000000000001</v>
      </c>
      <c r="BA177" s="186">
        <f t="shared" si="107"/>
        <v>0.13200000000000001</v>
      </c>
      <c r="BB177" s="186">
        <f t="shared" si="107"/>
        <v>0.13200000000000001</v>
      </c>
      <c r="BC177" s="186">
        <f t="shared" si="107"/>
        <v>0.13200000000000001</v>
      </c>
      <c r="BD177" s="186">
        <f t="shared" si="107"/>
        <v>0.13200000000000001</v>
      </c>
      <c r="BE177" s="186">
        <f t="shared" si="107"/>
        <v>0.13200000000000001</v>
      </c>
    </row>
    <row r="178" spans="1:57" ht="15.75" thickBot="1" x14ac:dyDescent="0.3">
      <c r="A178" s="234">
        <v>62</v>
      </c>
      <c r="B178" s="186">
        <f t="shared" si="30"/>
        <v>0.1195</v>
      </c>
      <c r="C178" s="186">
        <f t="shared" si="27"/>
        <v>0.1215</v>
      </c>
      <c r="D178" s="186">
        <f t="shared" si="91"/>
        <v>0.1235</v>
      </c>
      <c r="E178" s="186">
        <f t="shared" si="91"/>
        <v>0.126</v>
      </c>
      <c r="F178" s="186">
        <f t="shared" si="21"/>
        <v>0.129</v>
      </c>
      <c r="G178" s="186">
        <f t="shared" si="19"/>
        <v>0.13150000000000001</v>
      </c>
      <c r="H178" s="186">
        <f t="shared" si="19"/>
        <v>0.13400000000000001</v>
      </c>
      <c r="I178" s="186">
        <f t="shared" si="19"/>
        <v>0.13400000000000001</v>
      </c>
      <c r="J178" s="186">
        <f t="shared" si="13"/>
        <v>0.13400000000000001</v>
      </c>
      <c r="K178" s="186">
        <f t="shared" si="13"/>
        <v>0.13400000000000001</v>
      </c>
      <c r="L178" s="186">
        <f t="shared" si="14"/>
        <v>0.13400000000000001</v>
      </c>
      <c r="M178" s="186">
        <f t="shared" si="8"/>
        <v>0.13400000000000001</v>
      </c>
      <c r="N178" s="186">
        <f t="shared" si="6"/>
        <v>0.13400000000000001</v>
      </c>
      <c r="O178" s="186">
        <f t="shared" si="4"/>
        <v>0.13400000000000001</v>
      </c>
      <c r="P178" s="186">
        <f t="shared" si="4"/>
        <v>0.13400000000000001</v>
      </c>
      <c r="Q178" s="186">
        <f t="shared" si="2"/>
        <v>0.13400000000000001</v>
      </c>
      <c r="R178" s="186">
        <f t="shared" si="2"/>
        <v>0.13400000000000001</v>
      </c>
      <c r="S178" s="186">
        <f t="shared" si="2"/>
        <v>0.13400000000000001</v>
      </c>
      <c r="T178" s="186">
        <f t="shared" si="2"/>
        <v>0.13400000000000001</v>
      </c>
      <c r="U178" s="186">
        <f t="shared" ref="U178:BE178" si="108">U67-0.005</f>
        <v>0.13400000000000001</v>
      </c>
      <c r="V178" s="186">
        <f t="shared" si="108"/>
        <v>0.13400000000000001</v>
      </c>
      <c r="W178" s="186">
        <f t="shared" si="108"/>
        <v>0.13400000000000001</v>
      </c>
      <c r="X178" s="186">
        <f t="shared" si="108"/>
        <v>0.13400000000000001</v>
      </c>
      <c r="Y178" s="186">
        <f t="shared" si="108"/>
        <v>0.13400000000000001</v>
      </c>
      <c r="Z178" s="186">
        <f t="shared" si="108"/>
        <v>0.13400000000000001</v>
      </c>
      <c r="AA178" s="186">
        <f t="shared" si="108"/>
        <v>0.13400000000000001</v>
      </c>
      <c r="AB178" s="186">
        <f t="shared" si="108"/>
        <v>0.13400000000000001</v>
      </c>
      <c r="AC178" s="186">
        <f t="shared" si="108"/>
        <v>0.13400000000000001</v>
      </c>
      <c r="AD178" s="186">
        <f t="shared" si="108"/>
        <v>0.13400000000000001</v>
      </c>
      <c r="AE178" s="186">
        <f t="shared" si="108"/>
        <v>0.13400000000000001</v>
      </c>
      <c r="AF178" s="186">
        <f t="shared" si="108"/>
        <v>0.13400000000000001</v>
      </c>
      <c r="AG178" s="186">
        <f t="shared" si="108"/>
        <v>0.13400000000000001</v>
      </c>
      <c r="AH178" s="186">
        <f t="shared" si="108"/>
        <v>0.13400000000000001</v>
      </c>
      <c r="AI178" s="186">
        <f t="shared" si="108"/>
        <v>0.13400000000000001</v>
      </c>
      <c r="AJ178" s="186">
        <f t="shared" si="108"/>
        <v>0.13400000000000001</v>
      </c>
      <c r="AK178" s="186">
        <f t="shared" si="108"/>
        <v>0.13400000000000001</v>
      </c>
      <c r="AL178" s="186">
        <f t="shared" si="108"/>
        <v>0.13400000000000001</v>
      </c>
      <c r="AM178" s="186">
        <f t="shared" si="108"/>
        <v>0.13400000000000001</v>
      </c>
      <c r="AN178" s="186">
        <f t="shared" si="108"/>
        <v>0.13400000000000001</v>
      </c>
      <c r="AO178" s="186">
        <f t="shared" si="108"/>
        <v>0.13400000000000001</v>
      </c>
      <c r="AP178" s="186">
        <f t="shared" si="108"/>
        <v>0.13400000000000001</v>
      </c>
      <c r="AQ178" s="186">
        <f t="shared" si="108"/>
        <v>0.13400000000000001</v>
      </c>
      <c r="AR178" s="186">
        <f t="shared" si="108"/>
        <v>0.13</v>
      </c>
      <c r="AS178" s="186">
        <f t="shared" si="108"/>
        <v>0.128</v>
      </c>
      <c r="AT178" s="186">
        <f t="shared" si="108"/>
        <v>0.126</v>
      </c>
      <c r="AU178" s="186">
        <f t="shared" si="108"/>
        <v>0.13200000000000001</v>
      </c>
      <c r="AV178" s="186">
        <f t="shared" si="108"/>
        <v>0.13200000000000001</v>
      </c>
      <c r="AW178" s="186">
        <f t="shared" si="108"/>
        <v>0.13200000000000001</v>
      </c>
      <c r="AX178" s="186">
        <f t="shared" si="108"/>
        <v>0.13200000000000001</v>
      </c>
      <c r="AY178" s="186">
        <f t="shared" si="108"/>
        <v>0.13200000000000001</v>
      </c>
      <c r="AZ178" s="186">
        <f t="shared" si="108"/>
        <v>0.13200000000000001</v>
      </c>
      <c r="BA178" s="186">
        <f t="shared" si="108"/>
        <v>0.13200000000000001</v>
      </c>
      <c r="BB178" s="186">
        <f t="shared" si="108"/>
        <v>0.13200000000000001</v>
      </c>
      <c r="BC178" s="186">
        <f t="shared" si="108"/>
        <v>0.13200000000000001</v>
      </c>
      <c r="BD178" s="186">
        <f t="shared" si="108"/>
        <v>0.13200000000000001</v>
      </c>
      <c r="BE178" s="186">
        <f t="shared" si="108"/>
        <v>0.13200000000000001</v>
      </c>
    </row>
    <row r="179" spans="1:57" ht="15.75" thickBot="1" x14ac:dyDescent="0.3">
      <c r="A179" s="234">
        <v>63</v>
      </c>
      <c r="B179" s="186">
        <f t="shared" si="30"/>
        <v>0.1195</v>
      </c>
      <c r="C179" s="186">
        <f t="shared" si="27"/>
        <v>0.1215</v>
      </c>
      <c r="D179" s="186">
        <f t="shared" si="91"/>
        <v>0.1235</v>
      </c>
      <c r="E179" s="186">
        <f t="shared" si="91"/>
        <v>0.126</v>
      </c>
      <c r="F179" s="186">
        <f t="shared" si="21"/>
        <v>0.129</v>
      </c>
      <c r="G179" s="186">
        <f t="shared" si="19"/>
        <v>0.13150000000000001</v>
      </c>
      <c r="H179" s="186">
        <f t="shared" si="19"/>
        <v>0.13400000000000001</v>
      </c>
      <c r="I179" s="186">
        <f t="shared" si="19"/>
        <v>0.13400000000000001</v>
      </c>
      <c r="J179" s="186">
        <f t="shared" si="13"/>
        <v>0.13400000000000001</v>
      </c>
      <c r="K179" s="186">
        <f t="shared" si="13"/>
        <v>0.13400000000000001</v>
      </c>
      <c r="L179" s="186">
        <f t="shared" si="14"/>
        <v>0.13400000000000001</v>
      </c>
      <c r="M179" s="186">
        <f t="shared" si="8"/>
        <v>0.13400000000000001</v>
      </c>
      <c r="N179" s="186">
        <f t="shared" si="6"/>
        <v>0.13400000000000001</v>
      </c>
      <c r="O179" s="186">
        <f t="shared" si="4"/>
        <v>0.13400000000000001</v>
      </c>
      <c r="P179" s="186">
        <f t="shared" si="4"/>
        <v>0.13400000000000001</v>
      </c>
      <c r="Q179" s="186">
        <f t="shared" si="2"/>
        <v>0.13400000000000001</v>
      </c>
      <c r="R179" s="186">
        <f t="shared" si="2"/>
        <v>0.13400000000000001</v>
      </c>
      <c r="S179" s="186">
        <f t="shared" si="2"/>
        <v>0.13400000000000001</v>
      </c>
      <c r="T179" s="186">
        <f t="shared" si="2"/>
        <v>0.13400000000000001</v>
      </c>
      <c r="U179" s="186">
        <f t="shared" ref="U179:BE179" si="109">U68-0.005</f>
        <v>0.13400000000000001</v>
      </c>
      <c r="V179" s="186">
        <f t="shared" si="109"/>
        <v>0.13400000000000001</v>
      </c>
      <c r="W179" s="186">
        <f t="shared" si="109"/>
        <v>0.13400000000000001</v>
      </c>
      <c r="X179" s="186">
        <f t="shared" si="109"/>
        <v>0.13400000000000001</v>
      </c>
      <c r="Y179" s="186">
        <f t="shared" si="109"/>
        <v>0.13400000000000001</v>
      </c>
      <c r="Z179" s="186">
        <f t="shared" si="109"/>
        <v>0.13400000000000001</v>
      </c>
      <c r="AA179" s="186">
        <f t="shared" si="109"/>
        <v>0.13400000000000001</v>
      </c>
      <c r="AB179" s="186">
        <f t="shared" si="109"/>
        <v>0.13400000000000001</v>
      </c>
      <c r="AC179" s="186">
        <f t="shared" si="109"/>
        <v>0.13400000000000001</v>
      </c>
      <c r="AD179" s="186">
        <f t="shared" si="109"/>
        <v>0.13400000000000001</v>
      </c>
      <c r="AE179" s="186">
        <f t="shared" si="109"/>
        <v>0.13400000000000001</v>
      </c>
      <c r="AF179" s="186">
        <f t="shared" si="109"/>
        <v>0.13400000000000001</v>
      </c>
      <c r="AG179" s="186">
        <f t="shared" si="109"/>
        <v>0.13400000000000001</v>
      </c>
      <c r="AH179" s="186">
        <f t="shared" si="109"/>
        <v>0.13400000000000001</v>
      </c>
      <c r="AI179" s="186">
        <f t="shared" si="109"/>
        <v>0.13400000000000001</v>
      </c>
      <c r="AJ179" s="186">
        <f t="shared" si="109"/>
        <v>0.13400000000000001</v>
      </c>
      <c r="AK179" s="186">
        <f t="shared" si="109"/>
        <v>0.13400000000000001</v>
      </c>
      <c r="AL179" s="186">
        <f t="shared" si="109"/>
        <v>0.13400000000000001</v>
      </c>
      <c r="AM179" s="186">
        <f t="shared" si="109"/>
        <v>0.13400000000000001</v>
      </c>
      <c r="AN179" s="186">
        <f t="shared" si="109"/>
        <v>0.13400000000000001</v>
      </c>
      <c r="AO179" s="186">
        <f t="shared" si="109"/>
        <v>0.13400000000000001</v>
      </c>
      <c r="AP179" s="186">
        <f t="shared" si="109"/>
        <v>0.13400000000000001</v>
      </c>
      <c r="AQ179" s="186">
        <f t="shared" si="109"/>
        <v>0.13400000000000001</v>
      </c>
      <c r="AR179" s="186">
        <f t="shared" si="109"/>
        <v>0.13</v>
      </c>
      <c r="AS179" s="186">
        <f t="shared" si="109"/>
        <v>0.128</v>
      </c>
      <c r="AT179" s="186">
        <f t="shared" si="109"/>
        <v>0.126</v>
      </c>
      <c r="AU179" s="186">
        <f t="shared" si="109"/>
        <v>0.13200000000000001</v>
      </c>
      <c r="AV179" s="186">
        <f t="shared" si="109"/>
        <v>0.13200000000000001</v>
      </c>
      <c r="AW179" s="186">
        <f t="shared" si="109"/>
        <v>0.13200000000000001</v>
      </c>
      <c r="AX179" s="186">
        <f t="shared" si="109"/>
        <v>0.13200000000000001</v>
      </c>
      <c r="AY179" s="186">
        <f t="shared" si="109"/>
        <v>0.13200000000000001</v>
      </c>
      <c r="AZ179" s="186">
        <f t="shared" si="109"/>
        <v>0.13200000000000001</v>
      </c>
      <c r="BA179" s="186">
        <f t="shared" si="109"/>
        <v>0.13200000000000001</v>
      </c>
      <c r="BB179" s="186">
        <f t="shared" si="109"/>
        <v>0.13200000000000001</v>
      </c>
      <c r="BC179" s="186">
        <f t="shared" si="109"/>
        <v>0.13200000000000001</v>
      </c>
      <c r="BD179" s="186">
        <f t="shared" si="109"/>
        <v>0.13200000000000001</v>
      </c>
      <c r="BE179" s="186">
        <f t="shared" si="109"/>
        <v>0.13200000000000001</v>
      </c>
    </row>
    <row r="180" spans="1:57" ht="15.75" thickBot="1" x14ac:dyDescent="0.3">
      <c r="A180" s="234">
        <v>64</v>
      </c>
      <c r="B180" s="186">
        <f t="shared" si="30"/>
        <v>0.1195</v>
      </c>
      <c r="C180" s="186">
        <f t="shared" si="27"/>
        <v>0.1215</v>
      </c>
      <c r="D180" s="186">
        <f t="shared" si="91"/>
        <v>0.1235</v>
      </c>
      <c r="E180" s="186">
        <f t="shared" si="91"/>
        <v>0.126</v>
      </c>
      <c r="F180" s="186">
        <f t="shared" si="21"/>
        <v>0.129</v>
      </c>
      <c r="G180" s="186">
        <f t="shared" si="19"/>
        <v>0.13150000000000001</v>
      </c>
      <c r="H180" s="186">
        <f t="shared" si="19"/>
        <v>0.13400000000000001</v>
      </c>
      <c r="I180" s="186">
        <f t="shared" si="19"/>
        <v>0.13400000000000001</v>
      </c>
      <c r="J180" s="186">
        <f t="shared" si="13"/>
        <v>0.13400000000000001</v>
      </c>
      <c r="K180" s="186">
        <f t="shared" si="13"/>
        <v>0.13400000000000001</v>
      </c>
      <c r="L180" s="186">
        <f t="shared" si="14"/>
        <v>0.13400000000000001</v>
      </c>
      <c r="M180" s="186">
        <f t="shared" si="8"/>
        <v>0.13400000000000001</v>
      </c>
      <c r="N180" s="186">
        <f t="shared" si="6"/>
        <v>0.13400000000000001</v>
      </c>
      <c r="O180" s="186">
        <f t="shared" si="4"/>
        <v>0.13400000000000001</v>
      </c>
      <c r="P180" s="186">
        <f t="shared" si="4"/>
        <v>0.13400000000000001</v>
      </c>
      <c r="Q180" s="186">
        <f t="shared" si="2"/>
        <v>0.13400000000000001</v>
      </c>
      <c r="R180" s="186">
        <f t="shared" si="2"/>
        <v>0.13400000000000001</v>
      </c>
      <c r="S180" s="186">
        <f t="shared" si="2"/>
        <v>0.13400000000000001</v>
      </c>
      <c r="T180" s="186">
        <f t="shared" si="2"/>
        <v>0.13400000000000001</v>
      </c>
      <c r="U180" s="186">
        <f t="shared" ref="U180:BE180" si="110">U69-0.005</f>
        <v>0.13400000000000001</v>
      </c>
      <c r="V180" s="186">
        <f t="shared" si="110"/>
        <v>0.13400000000000001</v>
      </c>
      <c r="W180" s="186">
        <f t="shared" si="110"/>
        <v>0.13400000000000001</v>
      </c>
      <c r="X180" s="186">
        <f t="shared" si="110"/>
        <v>0.13400000000000001</v>
      </c>
      <c r="Y180" s="186">
        <f t="shared" si="110"/>
        <v>0.13400000000000001</v>
      </c>
      <c r="Z180" s="186">
        <f t="shared" si="110"/>
        <v>0.13400000000000001</v>
      </c>
      <c r="AA180" s="186">
        <f t="shared" si="110"/>
        <v>0.13400000000000001</v>
      </c>
      <c r="AB180" s="186">
        <f t="shared" si="110"/>
        <v>0.13400000000000001</v>
      </c>
      <c r="AC180" s="186">
        <f t="shared" si="110"/>
        <v>0.13400000000000001</v>
      </c>
      <c r="AD180" s="186">
        <f t="shared" si="110"/>
        <v>0.13400000000000001</v>
      </c>
      <c r="AE180" s="186">
        <f t="shared" si="110"/>
        <v>0.13400000000000001</v>
      </c>
      <c r="AF180" s="186">
        <f t="shared" si="110"/>
        <v>0.13400000000000001</v>
      </c>
      <c r="AG180" s="186">
        <f t="shared" si="110"/>
        <v>0.13400000000000001</v>
      </c>
      <c r="AH180" s="186">
        <f t="shared" si="110"/>
        <v>0.13400000000000001</v>
      </c>
      <c r="AI180" s="186">
        <f t="shared" si="110"/>
        <v>0.13400000000000001</v>
      </c>
      <c r="AJ180" s="186">
        <f t="shared" si="110"/>
        <v>0.13400000000000001</v>
      </c>
      <c r="AK180" s="186">
        <f t="shared" si="110"/>
        <v>0.13400000000000001</v>
      </c>
      <c r="AL180" s="186">
        <f t="shared" si="110"/>
        <v>0.13400000000000001</v>
      </c>
      <c r="AM180" s="186">
        <f t="shared" si="110"/>
        <v>0.13400000000000001</v>
      </c>
      <c r="AN180" s="186">
        <f t="shared" si="110"/>
        <v>0.13400000000000001</v>
      </c>
      <c r="AO180" s="186">
        <f t="shared" si="110"/>
        <v>0.13400000000000001</v>
      </c>
      <c r="AP180" s="186">
        <f t="shared" si="110"/>
        <v>0.13400000000000001</v>
      </c>
      <c r="AQ180" s="186">
        <f t="shared" si="110"/>
        <v>0.13400000000000001</v>
      </c>
      <c r="AR180" s="186">
        <f t="shared" si="110"/>
        <v>0.13</v>
      </c>
      <c r="AS180" s="186">
        <f t="shared" si="110"/>
        <v>0.128</v>
      </c>
      <c r="AT180" s="186">
        <f t="shared" si="110"/>
        <v>0.126</v>
      </c>
      <c r="AU180" s="186">
        <f t="shared" si="110"/>
        <v>0.13200000000000001</v>
      </c>
      <c r="AV180" s="186">
        <f t="shared" si="110"/>
        <v>0.13200000000000001</v>
      </c>
      <c r="AW180" s="186">
        <f t="shared" si="110"/>
        <v>0.13200000000000001</v>
      </c>
      <c r="AX180" s="186">
        <f t="shared" si="110"/>
        <v>0.13200000000000001</v>
      </c>
      <c r="AY180" s="186">
        <f t="shared" si="110"/>
        <v>0.13200000000000001</v>
      </c>
      <c r="AZ180" s="186">
        <f t="shared" si="110"/>
        <v>0.13200000000000001</v>
      </c>
      <c r="BA180" s="186">
        <f t="shared" si="110"/>
        <v>0.13200000000000001</v>
      </c>
      <c r="BB180" s="186">
        <f t="shared" si="110"/>
        <v>0.13200000000000001</v>
      </c>
      <c r="BC180" s="186">
        <f t="shared" si="110"/>
        <v>0.13200000000000001</v>
      </c>
      <c r="BD180" s="186">
        <f t="shared" si="110"/>
        <v>0.13200000000000001</v>
      </c>
      <c r="BE180" s="186">
        <f t="shared" si="110"/>
        <v>0.13200000000000001</v>
      </c>
    </row>
    <row r="181" spans="1:57" ht="15.75" thickBot="1" x14ac:dyDescent="0.3">
      <c r="A181" s="234">
        <v>65</v>
      </c>
      <c r="B181" s="186">
        <f t="shared" si="30"/>
        <v>0.1195</v>
      </c>
      <c r="C181" s="186">
        <f t="shared" si="27"/>
        <v>0.1215</v>
      </c>
      <c r="D181" s="186">
        <f t="shared" si="91"/>
        <v>0.1235</v>
      </c>
      <c r="E181" s="186">
        <f t="shared" si="91"/>
        <v>0.126</v>
      </c>
      <c r="F181" s="186">
        <f t="shared" si="21"/>
        <v>0.129</v>
      </c>
      <c r="G181" s="186">
        <f t="shared" si="19"/>
        <v>0.13150000000000001</v>
      </c>
      <c r="H181" s="186">
        <f t="shared" si="19"/>
        <v>0.13400000000000001</v>
      </c>
      <c r="I181" s="186">
        <f t="shared" si="19"/>
        <v>0.13400000000000001</v>
      </c>
      <c r="J181" s="186">
        <f t="shared" si="13"/>
        <v>0.13400000000000001</v>
      </c>
      <c r="K181" s="186">
        <f t="shared" si="13"/>
        <v>0.13400000000000001</v>
      </c>
      <c r="L181" s="186">
        <f t="shared" si="14"/>
        <v>0.13400000000000001</v>
      </c>
      <c r="M181" s="186">
        <f t="shared" si="8"/>
        <v>0.13400000000000001</v>
      </c>
      <c r="N181" s="186">
        <f t="shared" si="6"/>
        <v>0.13400000000000001</v>
      </c>
      <c r="O181" s="186">
        <f t="shared" si="4"/>
        <v>0.13400000000000001</v>
      </c>
      <c r="P181" s="186">
        <f t="shared" si="4"/>
        <v>0.13400000000000001</v>
      </c>
      <c r="Q181" s="186">
        <f t="shared" si="2"/>
        <v>0.13400000000000001</v>
      </c>
      <c r="R181" s="186">
        <f t="shared" si="2"/>
        <v>0.13400000000000001</v>
      </c>
      <c r="S181" s="186">
        <f t="shared" si="2"/>
        <v>0.13400000000000001</v>
      </c>
      <c r="T181" s="186">
        <f t="shared" ref="T181:BE181" si="111">T70-0.005</f>
        <v>0.13400000000000001</v>
      </c>
      <c r="U181" s="186">
        <f t="shared" si="111"/>
        <v>0.13400000000000001</v>
      </c>
      <c r="V181" s="186">
        <f t="shared" si="111"/>
        <v>0.13400000000000001</v>
      </c>
      <c r="W181" s="186">
        <f t="shared" si="111"/>
        <v>0.13400000000000001</v>
      </c>
      <c r="X181" s="186">
        <f t="shared" si="111"/>
        <v>0.13400000000000001</v>
      </c>
      <c r="Y181" s="186">
        <f t="shared" si="111"/>
        <v>0.13400000000000001</v>
      </c>
      <c r="Z181" s="186">
        <f t="shared" si="111"/>
        <v>0.13400000000000001</v>
      </c>
      <c r="AA181" s="186">
        <f t="shared" si="111"/>
        <v>0.13400000000000001</v>
      </c>
      <c r="AB181" s="186">
        <f t="shared" si="111"/>
        <v>0.13400000000000001</v>
      </c>
      <c r="AC181" s="186">
        <f t="shared" si="111"/>
        <v>0.13400000000000001</v>
      </c>
      <c r="AD181" s="186">
        <f t="shared" si="111"/>
        <v>0.13400000000000001</v>
      </c>
      <c r="AE181" s="186">
        <f t="shared" si="111"/>
        <v>0.13400000000000001</v>
      </c>
      <c r="AF181" s="186">
        <f t="shared" si="111"/>
        <v>0.13400000000000001</v>
      </c>
      <c r="AG181" s="186">
        <f t="shared" si="111"/>
        <v>0.13400000000000001</v>
      </c>
      <c r="AH181" s="186">
        <f t="shared" si="111"/>
        <v>0.13400000000000001</v>
      </c>
      <c r="AI181" s="186">
        <f t="shared" si="111"/>
        <v>0.13400000000000001</v>
      </c>
      <c r="AJ181" s="186">
        <f t="shared" si="111"/>
        <v>0.13400000000000001</v>
      </c>
      <c r="AK181" s="186">
        <f t="shared" si="111"/>
        <v>0.13400000000000001</v>
      </c>
      <c r="AL181" s="186">
        <f t="shared" si="111"/>
        <v>0.13400000000000001</v>
      </c>
      <c r="AM181" s="186">
        <f t="shared" si="111"/>
        <v>0.13400000000000001</v>
      </c>
      <c r="AN181" s="186">
        <f t="shared" si="111"/>
        <v>0.13400000000000001</v>
      </c>
      <c r="AO181" s="186">
        <f t="shared" si="111"/>
        <v>0.13400000000000001</v>
      </c>
      <c r="AP181" s="186">
        <f t="shared" si="111"/>
        <v>0.13400000000000001</v>
      </c>
      <c r="AQ181" s="186">
        <f t="shared" si="111"/>
        <v>0.13400000000000001</v>
      </c>
      <c r="AR181" s="186">
        <f t="shared" si="111"/>
        <v>0.13</v>
      </c>
      <c r="AS181" s="186">
        <f t="shared" si="111"/>
        <v>0.128</v>
      </c>
      <c r="AT181" s="186">
        <f t="shared" si="111"/>
        <v>0.126</v>
      </c>
      <c r="AU181" s="186">
        <f t="shared" si="111"/>
        <v>0.13200000000000001</v>
      </c>
      <c r="AV181" s="186">
        <f t="shared" si="111"/>
        <v>0.13200000000000001</v>
      </c>
      <c r="AW181" s="186">
        <f t="shared" si="111"/>
        <v>0.13200000000000001</v>
      </c>
      <c r="AX181" s="186">
        <f t="shared" si="111"/>
        <v>0.13200000000000001</v>
      </c>
      <c r="AY181" s="186">
        <f t="shared" si="111"/>
        <v>0.13200000000000001</v>
      </c>
      <c r="AZ181" s="186">
        <f t="shared" si="111"/>
        <v>0.13200000000000001</v>
      </c>
      <c r="BA181" s="186">
        <f t="shared" si="111"/>
        <v>0.13200000000000001</v>
      </c>
      <c r="BB181" s="186">
        <f t="shared" si="111"/>
        <v>0.13200000000000001</v>
      </c>
      <c r="BC181" s="186">
        <f t="shared" si="111"/>
        <v>0.13200000000000001</v>
      </c>
      <c r="BD181" s="186">
        <f t="shared" si="111"/>
        <v>0.13200000000000001</v>
      </c>
      <c r="BE181" s="186">
        <f t="shared" si="111"/>
        <v>0.13200000000000001</v>
      </c>
    </row>
    <row r="182" spans="1:57" ht="15.75" thickBot="1" x14ac:dyDescent="0.3">
      <c r="A182" s="234">
        <v>66</v>
      </c>
      <c r="B182" s="186">
        <f t="shared" si="30"/>
        <v>0.1195</v>
      </c>
      <c r="C182" s="186">
        <f t="shared" si="27"/>
        <v>0.1215</v>
      </c>
      <c r="D182" s="186">
        <f t="shared" si="91"/>
        <v>0.1235</v>
      </c>
      <c r="E182" s="186">
        <f t="shared" si="91"/>
        <v>0.126</v>
      </c>
      <c r="F182" s="186">
        <f t="shared" si="21"/>
        <v>0.129</v>
      </c>
      <c r="G182" s="186">
        <f t="shared" si="19"/>
        <v>0.13150000000000001</v>
      </c>
      <c r="H182" s="186">
        <f t="shared" si="19"/>
        <v>0.13400000000000001</v>
      </c>
      <c r="I182" s="186">
        <f t="shared" si="19"/>
        <v>0.13400000000000001</v>
      </c>
      <c r="J182" s="186">
        <f t="shared" si="13"/>
        <v>0.13400000000000001</v>
      </c>
      <c r="K182" s="186">
        <f t="shared" si="13"/>
        <v>0.13400000000000001</v>
      </c>
      <c r="L182" s="186">
        <f t="shared" si="14"/>
        <v>0.13400000000000001</v>
      </c>
      <c r="M182" s="186">
        <f t="shared" si="8"/>
        <v>0.13400000000000001</v>
      </c>
      <c r="N182" s="186">
        <f t="shared" si="6"/>
        <v>0.13400000000000001</v>
      </c>
      <c r="O182" s="186">
        <f t="shared" si="4"/>
        <v>0.13400000000000001</v>
      </c>
      <c r="P182" s="186">
        <f t="shared" si="4"/>
        <v>0.13400000000000001</v>
      </c>
      <c r="Q182" s="186">
        <f t="shared" si="4"/>
        <v>0.13400000000000001</v>
      </c>
      <c r="R182" s="186">
        <f t="shared" si="4"/>
        <v>0.13400000000000001</v>
      </c>
      <c r="S182" s="186">
        <f t="shared" si="4"/>
        <v>0.13400000000000001</v>
      </c>
      <c r="T182" s="186">
        <f t="shared" si="4"/>
        <v>0.13400000000000001</v>
      </c>
      <c r="U182" s="186">
        <f t="shared" si="4"/>
        <v>0.13400000000000001</v>
      </c>
      <c r="V182" s="186">
        <f t="shared" si="4"/>
        <v>0.13400000000000001</v>
      </c>
      <c r="W182" s="186">
        <f t="shared" si="4"/>
        <v>0.13400000000000001</v>
      </c>
      <c r="X182" s="186">
        <f t="shared" si="4"/>
        <v>0.13400000000000001</v>
      </c>
      <c r="Y182" s="186">
        <f t="shared" si="4"/>
        <v>0.13400000000000001</v>
      </c>
      <c r="Z182" s="186">
        <f t="shared" si="4"/>
        <v>0.13400000000000001</v>
      </c>
      <c r="AA182" s="186">
        <f t="shared" si="4"/>
        <v>0.13400000000000001</v>
      </c>
      <c r="AB182" s="186">
        <f t="shared" si="4"/>
        <v>0.13400000000000001</v>
      </c>
      <c r="AC182" s="186">
        <f t="shared" si="4"/>
        <v>0.13400000000000001</v>
      </c>
      <c r="AD182" s="186">
        <f t="shared" si="4"/>
        <v>0.13400000000000001</v>
      </c>
      <c r="AE182" s="186">
        <f t="shared" ref="AE182:BE182" si="112">AE71-0.005</f>
        <v>0.13400000000000001</v>
      </c>
      <c r="AF182" s="186">
        <f t="shared" si="112"/>
        <v>0.13400000000000001</v>
      </c>
      <c r="AG182" s="186">
        <f t="shared" si="112"/>
        <v>0.13400000000000001</v>
      </c>
      <c r="AH182" s="186">
        <f t="shared" si="112"/>
        <v>0.13400000000000001</v>
      </c>
      <c r="AI182" s="186">
        <f t="shared" si="112"/>
        <v>0.13400000000000001</v>
      </c>
      <c r="AJ182" s="186">
        <f t="shared" si="112"/>
        <v>0.13400000000000001</v>
      </c>
      <c r="AK182" s="186">
        <f t="shared" si="112"/>
        <v>0.13400000000000001</v>
      </c>
      <c r="AL182" s="186">
        <f t="shared" si="112"/>
        <v>0.13400000000000001</v>
      </c>
      <c r="AM182" s="186">
        <f t="shared" si="112"/>
        <v>0.13400000000000001</v>
      </c>
      <c r="AN182" s="186">
        <f t="shared" si="112"/>
        <v>0.13400000000000001</v>
      </c>
      <c r="AO182" s="186">
        <f t="shared" si="112"/>
        <v>0.13400000000000001</v>
      </c>
      <c r="AP182" s="186">
        <f t="shared" si="112"/>
        <v>0.13400000000000001</v>
      </c>
      <c r="AQ182" s="186">
        <f t="shared" si="112"/>
        <v>0.13400000000000001</v>
      </c>
      <c r="AR182" s="186">
        <f t="shared" si="112"/>
        <v>0.13</v>
      </c>
      <c r="AS182" s="186">
        <f t="shared" si="112"/>
        <v>0.128</v>
      </c>
      <c r="AT182" s="186">
        <f t="shared" si="112"/>
        <v>0.126</v>
      </c>
      <c r="AU182" s="186">
        <f t="shared" si="112"/>
        <v>0.13200000000000001</v>
      </c>
      <c r="AV182" s="186">
        <f t="shared" si="112"/>
        <v>0.13200000000000001</v>
      </c>
      <c r="AW182" s="186">
        <f t="shared" si="112"/>
        <v>0.13200000000000001</v>
      </c>
      <c r="AX182" s="186">
        <f t="shared" si="112"/>
        <v>0.13200000000000001</v>
      </c>
      <c r="AY182" s="186">
        <f t="shared" si="112"/>
        <v>0.13200000000000001</v>
      </c>
      <c r="AZ182" s="186">
        <f t="shared" si="112"/>
        <v>0.13200000000000001</v>
      </c>
      <c r="BA182" s="186">
        <f t="shared" si="112"/>
        <v>0.13200000000000001</v>
      </c>
      <c r="BB182" s="186">
        <f t="shared" si="112"/>
        <v>0.13200000000000001</v>
      </c>
      <c r="BC182" s="186">
        <f t="shared" si="112"/>
        <v>0.13200000000000001</v>
      </c>
      <c r="BD182" s="186">
        <f t="shared" si="112"/>
        <v>0.13200000000000001</v>
      </c>
      <c r="BE182" s="186">
        <f t="shared" si="112"/>
        <v>0.13200000000000001</v>
      </c>
    </row>
    <row r="183" spans="1:57" ht="15.75" thickBot="1" x14ac:dyDescent="0.3">
      <c r="A183" s="234">
        <v>67</v>
      </c>
      <c r="B183" s="186">
        <f t="shared" si="30"/>
        <v>0.1195</v>
      </c>
      <c r="C183" s="186">
        <f t="shared" si="27"/>
        <v>0.1215</v>
      </c>
      <c r="D183" s="186">
        <f t="shared" si="91"/>
        <v>0.1235</v>
      </c>
      <c r="E183" s="186">
        <f t="shared" si="91"/>
        <v>0.126</v>
      </c>
      <c r="F183" s="186">
        <f t="shared" si="21"/>
        <v>0.129</v>
      </c>
      <c r="G183" s="186">
        <f t="shared" si="19"/>
        <v>0.13150000000000001</v>
      </c>
      <c r="H183" s="186">
        <f t="shared" si="19"/>
        <v>0.13400000000000001</v>
      </c>
      <c r="I183" s="186">
        <f t="shared" si="19"/>
        <v>0.13400000000000001</v>
      </c>
      <c r="J183" s="186">
        <f t="shared" si="13"/>
        <v>0.13400000000000001</v>
      </c>
      <c r="K183" s="186">
        <f t="shared" si="13"/>
        <v>0.13400000000000001</v>
      </c>
      <c r="L183" s="186">
        <f t="shared" si="14"/>
        <v>0.13400000000000001</v>
      </c>
      <c r="M183" s="186">
        <f t="shared" si="8"/>
        <v>0.13400000000000001</v>
      </c>
      <c r="N183" s="186">
        <f t="shared" si="6"/>
        <v>0.13400000000000001</v>
      </c>
      <c r="O183" s="186">
        <f t="shared" si="6"/>
        <v>0.13400000000000001</v>
      </c>
      <c r="P183" s="186">
        <f t="shared" si="6"/>
        <v>0.13400000000000001</v>
      </c>
      <c r="Q183" s="186">
        <f t="shared" si="6"/>
        <v>0.13400000000000001</v>
      </c>
      <c r="R183" s="186">
        <f t="shared" si="6"/>
        <v>0.13400000000000001</v>
      </c>
      <c r="S183" s="186">
        <f t="shared" si="6"/>
        <v>0.13400000000000001</v>
      </c>
      <c r="T183" s="186">
        <f t="shared" si="6"/>
        <v>0.13400000000000001</v>
      </c>
      <c r="U183" s="186">
        <f t="shared" si="6"/>
        <v>0.13400000000000001</v>
      </c>
      <c r="V183" s="186">
        <f t="shared" si="6"/>
        <v>0.13400000000000001</v>
      </c>
      <c r="W183" s="186">
        <f t="shared" si="6"/>
        <v>0.13400000000000001</v>
      </c>
      <c r="X183" s="186">
        <f t="shared" si="6"/>
        <v>0.13400000000000001</v>
      </c>
      <c r="Y183" s="186">
        <f t="shared" si="6"/>
        <v>0.13400000000000001</v>
      </c>
      <c r="Z183" s="186">
        <f t="shared" si="6"/>
        <v>0.13400000000000001</v>
      </c>
      <c r="AA183" s="186">
        <f t="shared" si="6"/>
        <v>0.13400000000000001</v>
      </c>
      <c r="AB183" s="186">
        <f t="shared" si="6"/>
        <v>0.13400000000000001</v>
      </c>
      <c r="AC183" s="186">
        <f t="shared" si="6"/>
        <v>0.13400000000000001</v>
      </c>
      <c r="AD183" s="186">
        <f t="shared" ref="AD183:BE183" si="113">AD72-0.005</f>
        <v>0.13400000000000001</v>
      </c>
      <c r="AE183" s="186">
        <f t="shared" si="113"/>
        <v>0.13400000000000001</v>
      </c>
      <c r="AF183" s="186">
        <f t="shared" si="113"/>
        <v>0.13400000000000001</v>
      </c>
      <c r="AG183" s="186">
        <f t="shared" si="113"/>
        <v>0.13400000000000001</v>
      </c>
      <c r="AH183" s="186">
        <f t="shared" si="113"/>
        <v>0.13400000000000001</v>
      </c>
      <c r="AI183" s="186">
        <f t="shared" si="113"/>
        <v>0.13400000000000001</v>
      </c>
      <c r="AJ183" s="186">
        <f t="shared" si="113"/>
        <v>0.13400000000000001</v>
      </c>
      <c r="AK183" s="186">
        <f t="shared" si="113"/>
        <v>0.13400000000000001</v>
      </c>
      <c r="AL183" s="186">
        <f t="shared" si="113"/>
        <v>0.13400000000000001</v>
      </c>
      <c r="AM183" s="186">
        <f t="shared" si="113"/>
        <v>0.13400000000000001</v>
      </c>
      <c r="AN183" s="186">
        <f t="shared" si="113"/>
        <v>0.13400000000000001</v>
      </c>
      <c r="AO183" s="186">
        <f t="shared" si="113"/>
        <v>0.13400000000000001</v>
      </c>
      <c r="AP183" s="186">
        <f t="shared" si="113"/>
        <v>0.13400000000000001</v>
      </c>
      <c r="AQ183" s="186">
        <f t="shared" si="113"/>
        <v>0.13400000000000001</v>
      </c>
      <c r="AR183" s="186">
        <f t="shared" si="113"/>
        <v>0.13</v>
      </c>
      <c r="AS183" s="186">
        <f t="shared" si="113"/>
        <v>0.128</v>
      </c>
      <c r="AT183" s="186">
        <f t="shared" si="113"/>
        <v>0.126</v>
      </c>
      <c r="AU183" s="186">
        <f t="shared" si="113"/>
        <v>0.13200000000000001</v>
      </c>
      <c r="AV183" s="186">
        <f t="shared" si="113"/>
        <v>0.13200000000000001</v>
      </c>
      <c r="AW183" s="186">
        <f t="shared" si="113"/>
        <v>0.13200000000000001</v>
      </c>
      <c r="AX183" s="186">
        <f t="shared" si="113"/>
        <v>0.13200000000000001</v>
      </c>
      <c r="AY183" s="186">
        <f t="shared" si="113"/>
        <v>0.13200000000000001</v>
      </c>
      <c r="AZ183" s="186">
        <f t="shared" si="113"/>
        <v>0.13200000000000001</v>
      </c>
      <c r="BA183" s="186">
        <f t="shared" si="113"/>
        <v>0.13200000000000001</v>
      </c>
      <c r="BB183" s="186">
        <f t="shared" si="113"/>
        <v>0.13200000000000001</v>
      </c>
      <c r="BC183" s="186">
        <f t="shared" si="113"/>
        <v>0.13200000000000001</v>
      </c>
      <c r="BD183" s="186">
        <f t="shared" si="113"/>
        <v>0.13200000000000001</v>
      </c>
      <c r="BE183" s="186">
        <f t="shared" si="113"/>
        <v>0.13200000000000001</v>
      </c>
    </row>
    <row r="184" spans="1:57" ht="15.75" thickBot="1" x14ac:dyDescent="0.3">
      <c r="A184" s="234">
        <v>68</v>
      </c>
      <c r="B184" s="186">
        <f t="shared" si="30"/>
        <v>0.1195</v>
      </c>
      <c r="C184" s="186">
        <f t="shared" si="27"/>
        <v>0.1215</v>
      </c>
      <c r="D184" s="186">
        <f t="shared" si="91"/>
        <v>0.1235</v>
      </c>
      <c r="E184" s="186">
        <f t="shared" si="91"/>
        <v>0.126</v>
      </c>
      <c r="F184" s="186">
        <f t="shared" si="21"/>
        <v>0.129</v>
      </c>
      <c r="G184" s="186">
        <f t="shared" si="19"/>
        <v>0.13150000000000001</v>
      </c>
      <c r="H184" s="186">
        <f t="shared" si="19"/>
        <v>0.13400000000000001</v>
      </c>
      <c r="I184" s="186">
        <f t="shared" si="19"/>
        <v>0.13400000000000001</v>
      </c>
      <c r="J184" s="186">
        <f t="shared" si="13"/>
        <v>0.13400000000000001</v>
      </c>
      <c r="K184" s="186">
        <f t="shared" si="13"/>
        <v>0.13400000000000001</v>
      </c>
      <c r="L184" s="186">
        <f t="shared" si="14"/>
        <v>0.13400000000000001</v>
      </c>
      <c r="M184" s="186">
        <f t="shared" si="8"/>
        <v>0.13400000000000001</v>
      </c>
      <c r="N184" s="186">
        <f t="shared" si="8"/>
        <v>0.13400000000000001</v>
      </c>
      <c r="O184" s="186">
        <f t="shared" si="8"/>
        <v>0.13400000000000001</v>
      </c>
      <c r="P184" s="186">
        <f t="shared" si="8"/>
        <v>0.13400000000000001</v>
      </c>
      <c r="Q184" s="186">
        <f t="shared" si="8"/>
        <v>0.13400000000000001</v>
      </c>
      <c r="R184" s="186">
        <f t="shared" si="8"/>
        <v>0.13400000000000001</v>
      </c>
      <c r="S184" s="186">
        <f t="shared" si="8"/>
        <v>0.13400000000000001</v>
      </c>
      <c r="T184" s="186">
        <f t="shared" si="8"/>
        <v>0.13400000000000001</v>
      </c>
      <c r="U184" s="186">
        <f t="shared" si="8"/>
        <v>0.13400000000000001</v>
      </c>
      <c r="V184" s="186">
        <f t="shared" si="8"/>
        <v>0.13400000000000001</v>
      </c>
      <c r="W184" s="186">
        <f t="shared" si="8"/>
        <v>0.13400000000000001</v>
      </c>
      <c r="X184" s="186">
        <f t="shared" si="8"/>
        <v>0.13400000000000001</v>
      </c>
      <c r="Y184" s="186">
        <f t="shared" si="8"/>
        <v>0.13400000000000001</v>
      </c>
      <c r="Z184" s="186">
        <f t="shared" si="8"/>
        <v>0.13400000000000001</v>
      </c>
      <c r="AA184" s="186">
        <f t="shared" si="8"/>
        <v>0.13400000000000001</v>
      </c>
      <c r="AB184" s="186">
        <f t="shared" si="8"/>
        <v>0.13400000000000001</v>
      </c>
      <c r="AC184" s="186">
        <f t="shared" ref="AC184:BE184" si="114">AC73-0.005</f>
        <v>0.13400000000000001</v>
      </c>
      <c r="AD184" s="186">
        <f t="shared" si="114"/>
        <v>0.13400000000000001</v>
      </c>
      <c r="AE184" s="186">
        <f t="shared" si="114"/>
        <v>0.13400000000000001</v>
      </c>
      <c r="AF184" s="186">
        <f t="shared" si="114"/>
        <v>0.13400000000000001</v>
      </c>
      <c r="AG184" s="186">
        <f t="shared" si="114"/>
        <v>0.13400000000000001</v>
      </c>
      <c r="AH184" s="186">
        <f t="shared" si="114"/>
        <v>0.13400000000000001</v>
      </c>
      <c r="AI184" s="186">
        <f t="shared" si="114"/>
        <v>0.13400000000000001</v>
      </c>
      <c r="AJ184" s="186">
        <f t="shared" si="114"/>
        <v>0.13400000000000001</v>
      </c>
      <c r="AK184" s="186">
        <f t="shared" si="114"/>
        <v>0.13400000000000001</v>
      </c>
      <c r="AL184" s="186">
        <f t="shared" si="114"/>
        <v>0.13400000000000001</v>
      </c>
      <c r="AM184" s="186">
        <f t="shared" si="114"/>
        <v>0.13400000000000001</v>
      </c>
      <c r="AN184" s="186">
        <f t="shared" si="114"/>
        <v>0.13400000000000001</v>
      </c>
      <c r="AO184" s="186">
        <f t="shared" si="114"/>
        <v>0.13400000000000001</v>
      </c>
      <c r="AP184" s="186">
        <f t="shared" si="114"/>
        <v>0.13400000000000001</v>
      </c>
      <c r="AQ184" s="186">
        <f t="shared" si="114"/>
        <v>0.13400000000000001</v>
      </c>
      <c r="AR184" s="186">
        <f t="shared" si="114"/>
        <v>0.13</v>
      </c>
      <c r="AS184" s="186">
        <f t="shared" si="114"/>
        <v>0.128</v>
      </c>
      <c r="AT184" s="186">
        <f t="shared" si="114"/>
        <v>0.126</v>
      </c>
      <c r="AU184" s="186">
        <f t="shared" si="114"/>
        <v>0.13200000000000001</v>
      </c>
      <c r="AV184" s="186">
        <f t="shared" si="114"/>
        <v>0.13200000000000001</v>
      </c>
      <c r="AW184" s="186">
        <f t="shared" si="114"/>
        <v>0.13200000000000001</v>
      </c>
      <c r="AX184" s="186">
        <f t="shared" si="114"/>
        <v>0.13200000000000001</v>
      </c>
      <c r="AY184" s="186">
        <f t="shared" si="114"/>
        <v>0.13200000000000001</v>
      </c>
      <c r="AZ184" s="186">
        <f t="shared" si="114"/>
        <v>0.13200000000000001</v>
      </c>
      <c r="BA184" s="186">
        <f t="shared" si="114"/>
        <v>0.13200000000000001</v>
      </c>
      <c r="BB184" s="186">
        <f t="shared" si="114"/>
        <v>0.13200000000000001</v>
      </c>
      <c r="BC184" s="186">
        <f t="shared" si="114"/>
        <v>0.13200000000000001</v>
      </c>
      <c r="BD184" s="186">
        <f t="shared" si="114"/>
        <v>0.13200000000000001</v>
      </c>
      <c r="BE184" s="186">
        <f t="shared" si="114"/>
        <v>0.13200000000000001</v>
      </c>
    </row>
    <row r="185" spans="1:57" ht="15.75" thickBot="1" x14ac:dyDescent="0.3">
      <c r="A185" s="234">
        <v>69</v>
      </c>
      <c r="B185" s="186">
        <f t="shared" si="30"/>
        <v>0.1195</v>
      </c>
      <c r="C185" s="186">
        <f t="shared" si="27"/>
        <v>0.1215</v>
      </c>
      <c r="D185" s="186">
        <f t="shared" si="91"/>
        <v>0.1235</v>
      </c>
      <c r="E185" s="186">
        <f t="shared" si="91"/>
        <v>0.126</v>
      </c>
      <c r="F185" s="186">
        <f t="shared" si="21"/>
        <v>0.129</v>
      </c>
      <c r="G185" s="186">
        <f t="shared" si="19"/>
        <v>0.13150000000000001</v>
      </c>
      <c r="H185" s="186">
        <f t="shared" si="19"/>
        <v>0.13400000000000001</v>
      </c>
      <c r="I185" s="186">
        <f t="shared" si="19"/>
        <v>0.13400000000000001</v>
      </c>
      <c r="J185" s="186">
        <f t="shared" si="13"/>
        <v>0.13400000000000001</v>
      </c>
      <c r="K185" s="186">
        <f t="shared" si="13"/>
        <v>0.13400000000000001</v>
      </c>
      <c r="L185" s="186">
        <f t="shared" si="14"/>
        <v>0.13400000000000001</v>
      </c>
      <c r="M185" s="186">
        <f t="shared" si="14"/>
        <v>0.13400000000000001</v>
      </c>
      <c r="N185" s="186">
        <f t="shared" si="14"/>
        <v>0.13400000000000001</v>
      </c>
      <c r="O185" s="186">
        <f t="shared" si="14"/>
        <v>0.13400000000000001</v>
      </c>
      <c r="P185" s="186">
        <f t="shared" si="14"/>
        <v>0.13400000000000001</v>
      </c>
      <c r="Q185" s="186">
        <f t="shared" si="14"/>
        <v>0.13400000000000001</v>
      </c>
      <c r="R185" s="186">
        <f t="shared" si="14"/>
        <v>0.13400000000000001</v>
      </c>
      <c r="S185" s="186">
        <f t="shared" si="14"/>
        <v>0.13400000000000001</v>
      </c>
      <c r="T185" s="186">
        <f t="shared" si="14"/>
        <v>0.13400000000000001</v>
      </c>
      <c r="U185" s="186">
        <f t="shared" si="14"/>
        <v>0.13400000000000001</v>
      </c>
      <c r="V185" s="186">
        <f t="shared" si="14"/>
        <v>0.13400000000000001</v>
      </c>
      <c r="W185" s="186">
        <f t="shared" si="14"/>
        <v>0.13400000000000001</v>
      </c>
      <c r="X185" s="186">
        <f t="shared" si="14"/>
        <v>0.13400000000000001</v>
      </c>
      <c r="Y185" s="186">
        <f t="shared" si="14"/>
        <v>0.13400000000000001</v>
      </c>
      <c r="Z185" s="186">
        <f t="shared" si="14"/>
        <v>0.13400000000000001</v>
      </c>
      <c r="AA185" s="186">
        <f t="shared" si="14"/>
        <v>0.13400000000000001</v>
      </c>
      <c r="AB185" s="186">
        <f t="shared" ref="AB185:BE185" si="115">AB74-0.005</f>
        <v>0.13400000000000001</v>
      </c>
      <c r="AC185" s="186">
        <f t="shared" si="115"/>
        <v>0.13400000000000001</v>
      </c>
      <c r="AD185" s="186">
        <f t="shared" si="115"/>
        <v>0.13400000000000001</v>
      </c>
      <c r="AE185" s="186">
        <f t="shared" si="115"/>
        <v>0.13400000000000001</v>
      </c>
      <c r="AF185" s="186">
        <f t="shared" si="115"/>
        <v>0.13400000000000001</v>
      </c>
      <c r="AG185" s="186">
        <f t="shared" si="115"/>
        <v>0.13400000000000001</v>
      </c>
      <c r="AH185" s="186">
        <f t="shared" si="115"/>
        <v>0.13400000000000001</v>
      </c>
      <c r="AI185" s="186">
        <f t="shared" si="115"/>
        <v>0.13400000000000001</v>
      </c>
      <c r="AJ185" s="186">
        <f t="shared" si="115"/>
        <v>0.13400000000000001</v>
      </c>
      <c r="AK185" s="186">
        <f t="shared" si="115"/>
        <v>0.13400000000000001</v>
      </c>
      <c r="AL185" s="186">
        <f t="shared" si="115"/>
        <v>0.13400000000000001</v>
      </c>
      <c r="AM185" s="186">
        <f t="shared" si="115"/>
        <v>0.13400000000000001</v>
      </c>
      <c r="AN185" s="186">
        <f t="shared" si="115"/>
        <v>0.13400000000000001</v>
      </c>
      <c r="AO185" s="186">
        <f t="shared" si="115"/>
        <v>0.13400000000000001</v>
      </c>
      <c r="AP185" s="186">
        <f t="shared" si="115"/>
        <v>0.13400000000000001</v>
      </c>
      <c r="AQ185" s="186">
        <f t="shared" si="115"/>
        <v>0.13400000000000001</v>
      </c>
      <c r="AR185" s="186">
        <f t="shared" si="115"/>
        <v>0.13</v>
      </c>
      <c r="AS185" s="186">
        <f t="shared" si="115"/>
        <v>0.128</v>
      </c>
      <c r="AT185" s="186">
        <f t="shared" si="115"/>
        <v>0.126</v>
      </c>
      <c r="AU185" s="186">
        <f t="shared" si="115"/>
        <v>0.13200000000000001</v>
      </c>
      <c r="AV185" s="186">
        <f t="shared" si="115"/>
        <v>0.13200000000000001</v>
      </c>
      <c r="AW185" s="186">
        <f t="shared" si="115"/>
        <v>0.13200000000000001</v>
      </c>
      <c r="AX185" s="186">
        <f t="shared" si="115"/>
        <v>0.13200000000000001</v>
      </c>
      <c r="AY185" s="186">
        <f t="shared" si="115"/>
        <v>0.13200000000000001</v>
      </c>
      <c r="AZ185" s="186">
        <f t="shared" si="115"/>
        <v>0.13200000000000001</v>
      </c>
      <c r="BA185" s="186">
        <f t="shared" si="115"/>
        <v>0.13200000000000001</v>
      </c>
      <c r="BB185" s="186">
        <f t="shared" si="115"/>
        <v>0.13200000000000001</v>
      </c>
      <c r="BC185" s="186">
        <f t="shared" si="115"/>
        <v>0.13200000000000001</v>
      </c>
      <c r="BD185" s="186">
        <f t="shared" si="115"/>
        <v>0.13200000000000001</v>
      </c>
      <c r="BE185" s="186">
        <f t="shared" si="115"/>
        <v>0.13200000000000001</v>
      </c>
    </row>
    <row r="186" spans="1:57" ht="15.75" thickBot="1" x14ac:dyDescent="0.3">
      <c r="A186" s="234">
        <v>70</v>
      </c>
      <c r="B186" s="186">
        <f t="shared" si="30"/>
        <v>0.1195</v>
      </c>
      <c r="C186" s="186">
        <f t="shared" si="27"/>
        <v>0.1215</v>
      </c>
      <c r="D186" s="186">
        <f t="shared" si="91"/>
        <v>0.1235</v>
      </c>
      <c r="E186" s="186">
        <f t="shared" si="91"/>
        <v>0.126</v>
      </c>
      <c r="F186" s="186">
        <f t="shared" si="21"/>
        <v>0.129</v>
      </c>
      <c r="G186" s="186">
        <f t="shared" si="19"/>
        <v>0.13150000000000001</v>
      </c>
      <c r="H186" s="186">
        <f t="shared" si="19"/>
        <v>0.13400000000000001</v>
      </c>
      <c r="I186" s="186">
        <f t="shared" si="19"/>
        <v>0.13400000000000001</v>
      </c>
      <c r="J186" s="186">
        <f t="shared" si="13"/>
        <v>0.13400000000000001</v>
      </c>
      <c r="K186" s="186">
        <f t="shared" si="13"/>
        <v>0.13400000000000001</v>
      </c>
      <c r="L186" s="186">
        <f t="shared" si="14"/>
        <v>0.13400000000000001</v>
      </c>
      <c r="M186" s="186">
        <f t="shared" si="14"/>
        <v>0.13400000000000001</v>
      </c>
      <c r="N186" s="186">
        <f t="shared" si="14"/>
        <v>0.13400000000000001</v>
      </c>
      <c r="O186" s="186">
        <f t="shared" si="14"/>
        <v>0.13400000000000001</v>
      </c>
      <c r="P186" s="186">
        <f t="shared" si="14"/>
        <v>0.13400000000000001</v>
      </c>
      <c r="Q186" s="186">
        <f t="shared" si="14"/>
        <v>0.13400000000000001</v>
      </c>
      <c r="R186" s="186">
        <f t="shared" si="14"/>
        <v>0.13400000000000001</v>
      </c>
      <c r="S186" s="186">
        <f t="shared" si="14"/>
        <v>0.13400000000000001</v>
      </c>
      <c r="T186" s="186">
        <f t="shared" si="14"/>
        <v>0.13400000000000001</v>
      </c>
      <c r="U186" s="186">
        <f t="shared" si="14"/>
        <v>0.13400000000000001</v>
      </c>
      <c r="V186" s="186">
        <f t="shared" si="14"/>
        <v>0.13400000000000001</v>
      </c>
      <c r="W186" s="186">
        <f t="shared" si="14"/>
        <v>0.13400000000000001</v>
      </c>
      <c r="X186" s="186">
        <f t="shared" si="14"/>
        <v>0.13400000000000001</v>
      </c>
      <c r="Y186" s="186">
        <f t="shared" si="14"/>
        <v>0.13400000000000001</v>
      </c>
      <c r="Z186" s="186">
        <f t="shared" si="14"/>
        <v>0.13400000000000001</v>
      </c>
      <c r="AA186" s="186">
        <f t="shared" si="14"/>
        <v>0.13400000000000001</v>
      </c>
      <c r="AB186" s="186">
        <f t="shared" ref="AB186:BE186" si="116">AB75-0.005</f>
        <v>0.13400000000000001</v>
      </c>
      <c r="AC186" s="186">
        <f t="shared" si="116"/>
        <v>0.13400000000000001</v>
      </c>
      <c r="AD186" s="186">
        <f t="shared" si="116"/>
        <v>0.13400000000000001</v>
      </c>
      <c r="AE186" s="186">
        <f t="shared" si="116"/>
        <v>0.13400000000000001</v>
      </c>
      <c r="AF186" s="186">
        <f t="shared" si="116"/>
        <v>0.13400000000000001</v>
      </c>
      <c r="AG186" s="186">
        <f t="shared" si="116"/>
        <v>0.13400000000000001</v>
      </c>
      <c r="AH186" s="186">
        <f t="shared" si="116"/>
        <v>0.13400000000000001</v>
      </c>
      <c r="AI186" s="186">
        <f t="shared" si="116"/>
        <v>0.13400000000000001</v>
      </c>
      <c r="AJ186" s="186">
        <f t="shared" si="116"/>
        <v>0.13400000000000001</v>
      </c>
      <c r="AK186" s="186">
        <f t="shared" si="116"/>
        <v>0.13400000000000001</v>
      </c>
      <c r="AL186" s="186">
        <f t="shared" si="116"/>
        <v>0.13400000000000001</v>
      </c>
      <c r="AM186" s="186">
        <f t="shared" si="116"/>
        <v>0.13400000000000001</v>
      </c>
      <c r="AN186" s="186">
        <f t="shared" si="116"/>
        <v>0.13400000000000001</v>
      </c>
      <c r="AO186" s="186">
        <f t="shared" si="116"/>
        <v>0.13400000000000001</v>
      </c>
      <c r="AP186" s="186">
        <f t="shared" si="116"/>
        <v>0.13400000000000001</v>
      </c>
      <c r="AQ186" s="186">
        <f t="shared" si="116"/>
        <v>0.13400000000000001</v>
      </c>
      <c r="AR186" s="186">
        <f t="shared" si="116"/>
        <v>0.13</v>
      </c>
      <c r="AS186" s="186">
        <f t="shared" si="116"/>
        <v>0.128</v>
      </c>
      <c r="AT186" s="186">
        <f t="shared" si="116"/>
        <v>0.126</v>
      </c>
      <c r="AU186" s="186">
        <f t="shared" si="116"/>
        <v>0.13200000000000001</v>
      </c>
      <c r="AV186" s="186">
        <f t="shared" si="116"/>
        <v>0.13200000000000001</v>
      </c>
      <c r="AW186" s="186">
        <f t="shared" si="116"/>
        <v>0.13200000000000001</v>
      </c>
      <c r="AX186" s="186">
        <f t="shared" si="116"/>
        <v>0.13200000000000001</v>
      </c>
      <c r="AY186" s="186">
        <f t="shared" si="116"/>
        <v>0.13200000000000001</v>
      </c>
      <c r="AZ186" s="186">
        <f t="shared" si="116"/>
        <v>0.13200000000000001</v>
      </c>
      <c r="BA186" s="186">
        <f t="shared" si="116"/>
        <v>0.13200000000000001</v>
      </c>
      <c r="BB186" s="186">
        <f t="shared" si="116"/>
        <v>0.13200000000000001</v>
      </c>
      <c r="BC186" s="186">
        <f t="shared" si="116"/>
        <v>0.13200000000000001</v>
      </c>
      <c r="BD186" s="186">
        <f t="shared" si="116"/>
        <v>0.13200000000000001</v>
      </c>
      <c r="BE186" s="186">
        <f t="shared" si="116"/>
        <v>0.13200000000000001</v>
      </c>
    </row>
    <row r="187" spans="1:57" ht="15.75" thickBot="1" x14ac:dyDescent="0.3">
      <c r="A187" s="234">
        <v>71</v>
      </c>
      <c r="B187" s="186">
        <f t="shared" si="30"/>
        <v>0.1195</v>
      </c>
      <c r="C187" s="186">
        <f t="shared" si="27"/>
        <v>0.1215</v>
      </c>
      <c r="D187" s="186">
        <f t="shared" si="91"/>
        <v>0.1235</v>
      </c>
      <c r="E187" s="186">
        <f t="shared" si="91"/>
        <v>0.126</v>
      </c>
      <c r="F187" s="186">
        <f t="shared" si="21"/>
        <v>0.129</v>
      </c>
      <c r="G187" s="186">
        <f t="shared" si="19"/>
        <v>0.13150000000000001</v>
      </c>
      <c r="H187" s="186">
        <f t="shared" si="19"/>
        <v>0.13400000000000001</v>
      </c>
      <c r="I187" s="186">
        <f t="shared" si="19"/>
        <v>0.13400000000000001</v>
      </c>
      <c r="J187" s="186">
        <f t="shared" si="13"/>
        <v>0.13400000000000001</v>
      </c>
      <c r="K187" s="186">
        <f t="shared" si="13"/>
        <v>0.13400000000000001</v>
      </c>
      <c r="L187" s="186">
        <f t="shared" si="14"/>
        <v>0.13400000000000001</v>
      </c>
      <c r="M187" s="186">
        <f t="shared" si="14"/>
        <v>0.13400000000000001</v>
      </c>
      <c r="N187" s="186">
        <f t="shared" si="14"/>
        <v>0.13400000000000001</v>
      </c>
      <c r="O187" s="186">
        <f t="shared" si="14"/>
        <v>0.13400000000000001</v>
      </c>
      <c r="P187" s="186">
        <f t="shared" si="14"/>
        <v>0.13400000000000001</v>
      </c>
      <c r="Q187" s="186">
        <f t="shared" si="14"/>
        <v>0.13400000000000001</v>
      </c>
      <c r="R187" s="186">
        <f t="shared" si="14"/>
        <v>0.13400000000000001</v>
      </c>
      <c r="S187" s="186">
        <f t="shared" si="14"/>
        <v>0.13400000000000001</v>
      </c>
      <c r="T187" s="186">
        <f t="shared" si="14"/>
        <v>0.13400000000000001</v>
      </c>
      <c r="U187" s="186">
        <f t="shared" si="14"/>
        <v>0.13400000000000001</v>
      </c>
      <c r="V187" s="186">
        <f t="shared" si="14"/>
        <v>0.13400000000000001</v>
      </c>
      <c r="W187" s="186">
        <f t="shared" si="14"/>
        <v>0.13400000000000001</v>
      </c>
      <c r="X187" s="186">
        <f t="shared" si="14"/>
        <v>0.13400000000000001</v>
      </c>
      <c r="Y187" s="186">
        <f t="shared" si="14"/>
        <v>0.13400000000000001</v>
      </c>
      <c r="Z187" s="186">
        <f t="shared" si="14"/>
        <v>0.13400000000000001</v>
      </c>
      <c r="AA187" s="186">
        <f t="shared" si="14"/>
        <v>0.13400000000000001</v>
      </c>
      <c r="AB187" s="186">
        <f t="shared" ref="AB187:BE187" si="117">AB76-0.005</f>
        <v>0.13400000000000001</v>
      </c>
      <c r="AC187" s="186">
        <f t="shared" si="117"/>
        <v>0.13400000000000001</v>
      </c>
      <c r="AD187" s="186">
        <f t="shared" si="117"/>
        <v>0.13400000000000001</v>
      </c>
      <c r="AE187" s="186">
        <f t="shared" si="117"/>
        <v>0.13400000000000001</v>
      </c>
      <c r="AF187" s="186">
        <f t="shared" si="117"/>
        <v>0.13400000000000001</v>
      </c>
      <c r="AG187" s="186">
        <f t="shared" si="117"/>
        <v>0.13400000000000001</v>
      </c>
      <c r="AH187" s="186">
        <f t="shared" si="117"/>
        <v>0.13400000000000001</v>
      </c>
      <c r="AI187" s="186">
        <f t="shared" si="117"/>
        <v>0.13400000000000001</v>
      </c>
      <c r="AJ187" s="186">
        <f t="shared" si="117"/>
        <v>0.13400000000000001</v>
      </c>
      <c r="AK187" s="186">
        <f t="shared" si="117"/>
        <v>0.13400000000000001</v>
      </c>
      <c r="AL187" s="186">
        <f t="shared" si="117"/>
        <v>0.13400000000000001</v>
      </c>
      <c r="AM187" s="186">
        <f t="shared" si="117"/>
        <v>0.13400000000000001</v>
      </c>
      <c r="AN187" s="186">
        <f t="shared" si="117"/>
        <v>0.13400000000000001</v>
      </c>
      <c r="AO187" s="186">
        <f t="shared" si="117"/>
        <v>0.13400000000000001</v>
      </c>
      <c r="AP187" s="186">
        <f t="shared" si="117"/>
        <v>0.13400000000000001</v>
      </c>
      <c r="AQ187" s="186">
        <f t="shared" si="117"/>
        <v>0.13400000000000001</v>
      </c>
      <c r="AR187" s="186">
        <f t="shared" si="117"/>
        <v>0.13</v>
      </c>
      <c r="AS187" s="186">
        <f t="shared" si="117"/>
        <v>0.128</v>
      </c>
      <c r="AT187" s="186">
        <f t="shared" si="117"/>
        <v>0.126</v>
      </c>
      <c r="AU187" s="186">
        <f t="shared" si="117"/>
        <v>0.13200000000000001</v>
      </c>
      <c r="AV187" s="186">
        <f t="shared" si="117"/>
        <v>0.13200000000000001</v>
      </c>
      <c r="AW187" s="186">
        <f t="shared" si="117"/>
        <v>0.13200000000000001</v>
      </c>
      <c r="AX187" s="186">
        <f t="shared" si="117"/>
        <v>0.13200000000000001</v>
      </c>
      <c r="AY187" s="186">
        <f t="shared" si="117"/>
        <v>0.13200000000000001</v>
      </c>
      <c r="AZ187" s="186">
        <f t="shared" si="117"/>
        <v>0.13200000000000001</v>
      </c>
      <c r="BA187" s="186">
        <f t="shared" si="117"/>
        <v>0.13200000000000001</v>
      </c>
      <c r="BB187" s="186">
        <f t="shared" si="117"/>
        <v>0.13200000000000001</v>
      </c>
      <c r="BC187" s="186">
        <f t="shared" si="117"/>
        <v>0.13200000000000001</v>
      </c>
      <c r="BD187" s="186">
        <f t="shared" si="117"/>
        <v>0.13200000000000001</v>
      </c>
      <c r="BE187" s="186">
        <f t="shared" si="117"/>
        <v>0.13200000000000001</v>
      </c>
    </row>
    <row r="188" spans="1:57" ht="15.75" thickBot="1" x14ac:dyDescent="0.3">
      <c r="A188" s="234">
        <v>72</v>
      </c>
      <c r="B188" s="186">
        <f t="shared" si="30"/>
        <v>0.1195</v>
      </c>
      <c r="C188" s="186">
        <f t="shared" si="27"/>
        <v>0.1215</v>
      </c>
      <c r="D188" s="186">
        <f t="shared" si="91"/>
        <v>0.1235</v>
      </c>
      <c r="E188" s="186">
        <f t="shared" si="91"/>
        <v>0.126</v>
      </c>
      <c r="F188" s="186">
        <f t="shared" si="21"/>
        <v>0.129</v>
      </c>
      <c r="G188" s="186">
        <f t="shared" si="19"/>
        <v>0.13150000000000001</v>
      </c>
      <c r="H188" s="186">
        <f t="shared" si="19"/>
        <v>0.13400000000000001</v>
      </c>
      <c r="I188" s="186">
        <f t="shared" si="19"/>
        <v>0.13400000000000001</v>
      </c>
      <c r="J188" s="186">
        <f t="shared" ref="J188:M216" si="118">J77-0.005</f>
        <v>0.13400000000000001</v>
      </c>
      <c r="K188" s="186">
        <f t="shared" si="118"/>
        <v>0.13400000000000001</v>
      </c>
      <c r="L188" s="186">
        <f t="shared" si="118"/>
        <v>0.13400000000000001</v>
      </c>
      <c r="M188" s="186">
        <f t="shared" si="118"/>
        <v>0.13400000000000001</v>
      </c>
      <c r="N188" s="186">
        <f t="shared" ref="N188:S216" si="119">N77-0.005</f>
        <v>0.13400000000000001</v>
      </c>
      <c r="O188" s="186">
        <f t="shared" si="119"/>
        <v>0.13400000000000001</v>
      </c>
      <c r="P188" s="186">
        <f t="shared" si="119"/>
        <v>0.13400000000000001</v>
      </c>
      <c r="Q188" s="186">
        <f t="shared" si="119"/>
        <v>0.13400000000000001</v>
      </c>
      <c r="R188" s="186">
        <f t="shared" si="119"/>
        <v>0.13400000000000001</v>
      </c>
      <c r="S188" s="186">
        <f t="shared" si="119"/>
        <v>0.13400000000000001</v>
      </c>
      <c r="T188" s="186">
        <f t="shared" ref="T188:BE188" si="120">T77-0.005</f>
        <v>0.13400000000000001</v>
      </c>
      <c r="U188" s="186">
        <f t="shared" si="120"/>
        <v>0.13400000000000001</v>
      </c>
      <c r="V188" s="186">
        <f t="shared" si="120"/>
        <v>0.13400000000000001</v>
      </c>
      <c r="W188" s="186">
        <f t="shared" si="120"/>
        <v>0.13400000000000001</v>
      </c>
      <c r="X188" s="186">
        <f t="shared" si="120"/>
        <v>0.13400000000000001</v>
      </c>
      <c r="Y188" s="186">
        <f t="shared" si="120"/>
        <v>0.13400000000000001</v>
      </c>
      <c r="Z188" s="186">
        <f t="shared" si="120"/>
        <v>0.13400000000000001</v>
      </c>
      <c r="AA188" s="186">
        <f t="shared" si="120"/>
        <v>0.13400000000000001</v>
      </c>
      <c r="AB188" s="186">
        <f t="shared" si="120"/>
        <v>0.13400000000000001</v>
      </c>
      <c r="AC188" s="186">
        <f t="shared" si="120"/>
        <v>0.13400000000000001</v>
      </c>
      <c r="AD188" s="186">
        <f t="shared" si="120"/>
        <v>0.13400000000000001</v>
      </c>
      <c r="AE188" s="186">
        <f t="shared" si="120"/>
        <v>0.13400000000000001</v>
      </c>
      <c r="AF188" s="186">
        <f t="shared" si="120"/>
        <v>0.13400000000000001</v>
      </c>
      <c r="AG188" s="186">
        <f t="shared" si="120"/>
        <v>0.13400000000000001</v>
      </c>
      <c r="AH188" s="186">
        <f t="shared" si="120"/>
        <v>0.13400000000000001</v>
      </c>
      <c r="AI188" s="186">
        <f t="shared" si="120"/>
        <v>0.13400000000000001</v>
      </c>
      <c r="AJ188" s="186">
        <f t="shared" si="120"/>
        <v>0.13400000000000001</v>
      </c>
      <c r="AK188" s="186">
        <f t="shared" si="120"/>
        <v>0.13400000000000001</v>
      </c>
      <c r="AL188" s="186">
        <f t="shared" si="120"/>
        <v>0.13400000000000001</v>
      </c>
      <c r="AM188" s="186">
        <f t="shared" si="120"/>
        <v>0.13400000000000001</v>
      </c>
      <c r="AN188" s="186">
        <f t="shared" si="120"/>
        <v>0.13400000000000001</v>
      </c>
      <c r="AO188" s="186">
        <f t="shared" si="120"/>
        <v>0.13400000000000001</v>
      </c>
      <c r="AP188" s="186">
        <f t="shared" si="120"/>
        <v>0.13400000000000001</v>
      </c>
      <c r="AQ188" s="186">
        <f t="shared" si="120"/>
        <v>0.13400000000000001</v>
      </c>
      <c r="AR188" s="186">
        <f t="shared" si="120"/>
        <v>0.13</v>
      </c>
      <c r="AS188" s="186">
        <f t="shared" si="120"/>
        <v>0.128</v>
      </c>
      <c r="AT188" s="186">
        <f t="shared" si="120"/>
        <v>0.126</v>
      </c>
      <c r="AU188" s="186">
        <f t="shared" si="120"/>
        <v>0.13200000000000001</v>
      </c>
      <c r="AV188" s="186">
        <f t="shared" si="120"/>
        <v>0.13200000000000001</v>
      </c>
      <c r="AW188" s="186">
        <f t="shared" si="120"/>
        <v>0.13200000000000001</v>
      </c>
      <c r="AX188" s="186">
        <f t="shared" si="120"/>
        <v>0.13200000000000001</v>
      </c>
      <c r="AY188" s="186">
        <f t="shared" si="120"/>
        <v>0.13200000000000001</v>
      </c>
      <c r="AZ188" s="186">
        <f t="shared" si="120"/>
        <v>0.13200000000000001</v>
      </c>
      <c r="BA188" s="186">
        <f t="shared" si="120"/>
        <v>0.13200000000000001</v>
      </c>
      <c r="BB188" s="186">
        <f t="shared" si="120"/>
        <v>0.13200000000000001</v>
      </c>
      <c r="BC188" s="186">
        <f t="shared" si="120"/>
        <v>0.13200000000000001</v>
      </c>
      <c r="BD188" s="186">
        <f t="shared" si="120"/>
        <v>0.13200000000000001</v>
      </c>
      <c r="BE188" s="186">
        <f t="shared" si="120"/>
        <v>0.13200000000000001</v>
      </c>
    </row>
    <row r="189" spans="1:57" ht="15.75" thickBot="1" x14ac:dyDescent="0.3">
      <c r="A189" s="234">
        <v>73</v>
      </c>
      <c r="B189" s="186">
        <f t="shared" si="30"/>
        <v>0.1195</v>
      </c>
      <c r="C189" s="186">
        <f t="shared" si="27"/>
        <v>0.1215</v>
      </c>
      <c r="D189" s="186">
        <f t="shared" si="91"/>
        <v>0.1235</v>
      </c>
      <c r="E189" s="186">
        <f t="shared" si="91"/>
        <v>0.126</v>
      </c>
      <c r="F189" s="186">
        <f t="shared" si="21"/>
        <v>0.129</v>
      </c>
      <c r="G189" s="186">
        <f t="shared" si="19"/>
        <v>0.13150000000000001</v>
      </c>
      <c r="H189" s="186">
        <f t="shared" si="19"/>
        <v>0.13400000000000001</v>
      </c>
      <c r="I189" s="186">
        <f t="shared" ref="I189:I216" si="121">I78-0.005</f>
        <v>0.13400000000000001</v>
      </c>
      <c r="J189" s="186">
        <f t="shared" si="118"/>
        <v>0.13400000000000001</v>
      </c>
      <c r="K189" s="186">
        <f t="shared" si="118"/>
        <v>0.13400000000000001</v>
      </c>
      <c r="L189" s="186">
        <f t="shared" si="118"/>
        <v>0.13400000000000001</v>
      </c>
      <c r="M189" s="186">
        <f t="shared" si="118"/>
        <v>0.13400000000000001</v>
      </c>
      <c r="N189" s="186">
        <f t="shared" si="119"/>
        <v>0.13400000000000001</v>
      </c>
      <c r="O189" s="186">
        <f t="shared" si="119"/>
        <v>0.13400000000000001</v>
      </c>
      <c r="P189" s="186">
        <f t="shared" si="119"/>
        <v>0.13400000000000001</v>
      </c>
      <c r="Q189" s="186">
        <f t="shared" si="119"/>
        <v>0.13400000000000001</v>
      </c>
      <c r="R189" s="186">
        <f t="shared" si="119"/>
        <v>0.13400000000000001</v>
      </c>
      <c r="S189" s="186">
        <f t="shared" si="119"/>
        <v>0.13400000000000001</v>
      </c>
      <c r="T189" s="186">
        <f t="shared" ref="T189:BE189" si="122">T78-0.005</f>
        <v>0.13400000000000001</v>
      </c>
      <c r="U189" s="186">
        <f t="shared" si="122"/>
        <v>0.13400000000000001</v>
      </c>
      <c r="V189" s="186">
        <f t="shared" si="122"/>
        <v>0.13400000000000001</v>
      </c>
      <c r="W189" s="186">
        <f t="shared" si="122"/>
        <v>0.13400000000000001</v>
      </c>
      <c r="X189" s="186">
        <f t="shared" si="122"/>
        <v>0.13400000000000001</v>
      </c>
      <c r="Y189" s="186">
        <f t="shared" si="122"/>
        <v>0.13400000000000001</v>
      </c>
      <c r="Z189" s="186">
        <f t="shared" si="122"/>
        <v>0.13400000000000001</v>
      </c>
      <c r="AA189" s="186">
        <f t="shared" si="122"/>
        <v>0.13400000000000001</v>
      </c>
      <c r="AB189" s="186">
        <f t="shared" si="122"/>
        <v>0.13400000000000001</v>
      </c>
      <c r="AC189" s="186">
        <f t="shared" si="122"/>
        <v>0.13400000000000001</v>
      </c>
      <c r="AD189" s="186">
        <f t="shared" si="122"/>
        <v>0.13400000000000001</v>
      </c>
      <c r="AE189" s="186">
        <f t="shared" si="122"/>
        <v>0.13400000000000001</v>
      </c>
      <c r="AF189" s="186">
        <f t="shared" si="122"/>
        <v>0.13400000000000001</v>
      </c>
      <c r="AG189" s="186">
        <f t="shared" si="122"/>
        <v>0.13400000000000001</v>
      </c>
      <c r="AH189" s="186">
        <f t="shared" si="122"/>
        <v>0.13400000000000001</v>
      </c>
      <c r="AI189" s="186">
        <f t="shared" si="122"/>
        <v>0.13400000000000001</v>
      </c>
      <c r="AJ189" s="186">
        <f t="shared" si="122"/>
        <v>0.13400000000000001</v>
      </c>
      <c r="AK189" s="186">
        <f t="shared" si="122"/>
        <v>0.13400000000000001</v>
      </c>
      <c r="AL189" s="186">
        <f t="shared" si="122"/>
        <v>0.13400000000000001</v>
      </c>
      <c r="AM189" s="186">
        <f t="shared" si="122"/>
        <v>0.13400000000000001</v>
      </c>
      <c r="AN189" s="186">
        <f t="shared" si="122"/>
        <v>0.13400000000000001</v>
      </c>
      <c r="AO189" s="186">
        <f t="shared" si="122"/>
        <v>0.13400000000000001</v>
      </c>
      <c r="AP189" s="186">
        <f t="shared" si="122"/>
        <v>0.13400000000000001</v>
      </c>
      <c r="AQ189" s="186">
        <f t="shared" si="122"/>
        <v>0.13400000000000001</v>
      </c>
      <c r="AR189" s="186">
        <f t="shared" si="122"/>
        <v>0.13</v>
      </c>
      <c r="AS189" s="186">
        <f t="shared" si="122"/>
        <v>0.128</v>
      </c>
      <c r="AT189" s="186">
        <f t="shared" si="122"/>
        <v>0.126</v>
      </c>
      <c r="AU189" s="186">
        <f t="shared" si="122"/>
        <v>0.13200000000000001</v>
      </c>
      <c r="AV189" s="186">
        <f t="shared" si="122"/>
        <v>0.13200000000000001</v>
      </c>
      <c r="AW189" s="186">
        <f t="shared" si="122"/>
        <v>0.13200000000000001</v>
      </c>
      <c r="AX189" s="186">
        <f t="shared" si="122"/>
        <v>0.13200000000000001</v>
      </c>
      <c r="AY189" s="186">
        <f t="shared" si="122"/>
        <v>0.13200000000000001</v>
      </c>
      <c r="AZ189" s="186">
        <f t="shared" si="122"/>
        <v>0.13200000000000001</v>
      </c>
      <c r="BA189" s="186">
        <f t="shared" si="122"/>
        <v>0.13200000000000001</v>
      </c>
      <c r="BB189" s="186">
        <f t="shared" si="122"/>
        <v>0.13200000000000001</v>
      </c>
      <c r="BC189" s="186">
        <f t="shared" si="122"/>
        <v>0.13200000000000001</v>
      </c>
      <c r="BD189" s="186">
        <f t="shared" si="122"/>
        <v>0.13200000000000001</v>
      </c>
      <c r="BE189" s="186">
        <f t="shared" si="122"/>
        <v>0.13200000000000001</v>
      </c>
    </row>
    <row r="190" spans="1:57" ht="15.75" thickBot="1" x14ac:dyDescent="0.3">
      <c r="A190" s="234">
        <v>74</v>
      </c>
      <c r="B190" s="186">
        <f t="shared" si="30"/>
        <v>0.1195</v>
      </c>
      <c r="C190" s="186">
        <f t="shared" si="27"/>
        <v>0.1215</v>
      </c>
      <c r="D190" s="186">
        <f t="shared" si="91"/>
        <v>0.1235</v>
      </c>
      <c r="E190" s="186">
        <f t="shared" si="91"/>
        <v>0.126</v>
      </c>
      <c r="F190" s="186">
        <f t="shared" si="21"/>
        <v>0.129</v>
      </c>
      <c r="G190" s="186">
        <f t="shared" si="19"/>
        <v>0.13150000000000001</v>
      </c>
      <c r="H190" s="186">
        <f t="shared" ref="H190:H216" si="123">H79-0.005</f>
        <v>0.13400000000000001</v>
      </c>
      <c r="I190" s="186">
        <f t="shared" si="121"/>
        <v>0.13400000000000001</v>
      </c>
      <c r="J190" s="186">
        <f t="shared" si="118"/>
        <v>0.13400000000000001</v>
      </c>
      <c r="K190" s="186">
        <f t="shared" si="118"/>
        <v>0.13400000000000001</v>
      </c>
      <c r="L190" s="186">
        <f t="shared" si="118"/>
        <v>0.13400000000000001</v>
      </c>
      <c r="M190" s="186">
        <f t="shared" si="118"/>
        <v>0.13400000000000001</v>
      </c>
      <c r="N190" s="186">
        <f t="shared" si="119"/>
        <v>0.13400000000000001</v>
      </c>
      <c r="O190" s="186">
        <f t="shared" si="119"/>
        <v>0.13400000000000001</v>
      </c>
      <c r="P190" s="186">
        <f t="shared" si="119"/>
        <v>0.13400000000000001</v>
      </c>
      <c r="Q190" s="186">
        <f t="shared" si="119"/>
        <v>0.13400000000000001</v>
      </c>
      <c r="R190" s="186">
        <f t="shared" si="119"/>
        <v>0.13400000000000001</v>
      </c>
      <c r="S190" s="186">
        <f t="shared" si="119"/>
        <v>0.13400000000000001</v>
      </c>
      <c r="T190" s="186">
        <f t="shared" ref="T190:BE190" si="124">T79-0.005</f>
        <v>0.13400000000000001</v>
      </c>
      <c r="U190" s="186">
        <f t="shared" si="124"/>
        <v>0.13400000000000001</v>
      </c>
      <c r="V190" s="186">
        <f t="shared" si="124"/>
        <v>0.13400000000000001</v>
      </c>
      <c r="W190" s="186">
        <f t="shared" si="124"/>
        <v>0.13400000000000001</v>
      </c>
      <c r="X190" s="186">
        <f t="shared" si="124"/>
        <v>0.13400000000000001</v>
      </c>
      <c r="Y190" s="186">
        <f t="shared" si="124"/>
        <v>0.13400000000000001</v>
      </c>
      <c r="Z190" s="186">
        <f t="shared" si="124"/>
        <v>0.13400000000000001</v>
      </c>
      <c r="AA190" s="186">
        <f t="shared" si="124"/>
        <v>0.13400000000000001</v>
      </c>
      <c r="AB190" s="186">
        <f t="shared" si="124"/>
        <v>0.13400000000000001</v>
      </c>
      <c r="AC190" s="186">
        <f t="shared" si="124"/>
        <v>0.13400000000000001</v>
      </c>
      <c r="AD190" s="186">
        <f t="shared" si="124"/>
        <v>0.13400000000000001</v>
      </c>
      <c r="AE190" s="186">
        <f t="shared" si="124"/>
        <v>0.13400000000000001</v>
      </c>
      <c r="AF190" s="186">
        <f t="shared" si="124"/>
        <v>0.13400000000000001</v>
      </c>
      <c r="AG190" s="186">
        <f t="shared" si="124"/>
        <v>0.13400000000000001</v>
      </c>
      <c r="AH190" s="186">
        <f t="shared" si="124"/>
        <v>0.13400000000000001</v>
      </c>
      <c r="AI190" s="186">
        <f t="shared" si="124"/>
        <v>0.13400000000000001</v>
      </c>
      <c r="AJ190" s="186">
        <f t="shared" si="124"/>
        <v>0.13400000000000001</v>
      </c>
      <c r="AK190" s="186">
        <f t="shared" si="124"/>
        <v>0.13400000000000001</v>
      </c>
      <c r="AL190" s="186">
        <f t="shared" si="124"/>
        <v>0.13400000000000001</v>
      </c>
      <c r="AM190" s="186">
        <f t="shared" si="124"/>
        <v>0.13400000000000001</v>
      </c>
      <c r="AN190" s="186">
        <f t="shared" si="124"/>
        <v>0.13400000000000001</v>
      </c>
      <c r="AO190" s="186">
        <f t="shared" si="124"/>
        <v>0.13400000000000001</v>
      </c>
      <c r="AP190" s="186">
        <f t="shared" si="124"/>
        <v>0.13400000000000001</v>
      </c>
      <c r="AQ190" s="186">
        <f t="shared" si="124"/>
        <v>0.13400000000000001</v>
      </c>
      <c r="AR190" s="186">
        <f t="shared" si="124"/>
        <v>0.13</v>
      </c>
      <c r="AS190" s="186">
        <f t="shared" si="124"/>
        <v>0.128</v>
      </c>
      <c r="AT190" s="186">
        <f t="shared" si="124"/>
        <v>0.126</v>
      </c>
      <c r="AU190" s="186">
        <f t="shared" si="124"/>
        <v>0.13200000000000001</v>
      </c>
      <c r="AV190" s="186">
        <f t="shared" si="124"/>
        <v>0.13200000000000001</v>
      </c>
      <c r="AW190" s="186">
        <f t="shared" si="124"/>
        <v>0.13200000000000001</v>
      </c>
      <c r="AX190" s="186">
        <f t="shared" si="124"/>
        <v>0.13200000000000001</v>
      </c>
      <c r="AY190" s="186">
        <f t="shared" si="124"/>
        <v>0.13200000000000001</v>
      </c>
      <c r="AZ190" s="186">
        <f t="shared" si="124"/>
        <v>0.13200000000000001</v>
      </c>
      <c r="BA190" s="186">
        <f t="shared" si="124"/>
        <v>0.13200000000000001</v>
      </c>
      <c r="BB190" s="186">
        <f t="shared" si="124"/>
        <v>0.13200000000000001</v>
      </c>
      <c r="BC190" s="186">
        <f t="shared" si="124"/>
        <v>0.13200000000000001</v>
      </c>
      <c r="BD190" s="186">
        <f t="shared" si="124"/>
        <v>0.13200000000000001</v>
      </c>
      <c r="BE190" s="186">
        <f t="shared" si="124"/>
        <v>0.13200000000000001</v>
      </c>
    </row>
    <row r="191" spans="1:57" ht="15.75" thickBot="1" x14ac:dyDescent="0.3">
      <c r="A191" s="234">
        <v>75</v>
      </c>
      <c r="B191" s="186">
        <f t="shared" si="30"/>
        <v>0.1195</v>
      </c>
      <c r="C191" s="186">
        <f t="shared" si="27"/>
        <v>0.1215</v>
      </c>
      <c r="D191" s="186">
        <f t="shared" si="91"/>
        <v>0.1235</v>
      </c>
      <c r="E191" s="186">
        <f t="shared" si="91"/>
        <v>0.126</v>
      </c>
      <c r="F191" s="186">
        <f t="shared" si="21"/>
        <v>0.129</v>
      </c>
      <c r="G191" s="186">
        <f t="shared" si="21"/>
        <v>0.13150000000000001</v>
      </c>
      <c r="H191" s="186">
        <f t="shared" si="123"/>
        <v>0.13400000000000001</v>
      </c>
      <c r="I191" s="186">
        <f t="shared" si="121"/>
        <v>0.13400000000000001</v>
      </c>
      <c r="J191" s="186">
        <f t="shared" si="118"/>
        <v>0.13400000000000001</v>
      </c>
      <c r="K191" s="186">
        <f t="shared" si="118"/>
        <v>0.13400000000000001</v>
      </c>
      <c r="L191" s="186">
        <f t="shared" si="118"/>
        <v>0.13400000000000001</v>
      </c>
      <c r="M191" s="186">
        <f t="shared" si="118"/>
        <v>0.13400000000000001</v>
      </c>
      <c r="N191" s="186">
        <f t="shared" si="119"/>
        <v>0.13400000000000001</v>
      </c>
      <c r="O191" s="186">
        <f t="shared" si="119"/>
        <v>0.13400000000000001</v>
      </c>
      <c r="P191" s="186">
        <f t="shared" si="119"/>
        <v>0.13400000000000001</v>
      </c>
      <c r="Q191" s="186">
        <f t="shared" si="119"/>
        <v>0.13400000000000001</v>
      </c>
      <c r="R191" s="186">
        <f t="shared" si="119"/>
        <v>0.13400000000000001</v>
      </c>
      <c r="S191" s="186">
        <f t="shared" si="119"/>
        <v>0.13400000000000001</v>
      </c>
      <c r="T191" s="186">
        <f t="shared" ref="T191:BE191" si="125">T80-0.005</f>
        <v>0.13400000000000001</v>
      </c>
      <c r="U191" s="186">
        <f t="shared" si="125"/>
        <v>0.13400000000000001</v>
      </c>
      <c r="V191" s="186">
        <f t="shared" si="125"/>
        <v>0.13400000000000001</v>
      </c>
      <c r="W191" s="186">
        <f t="shared" si="125"/>
        <v>0.13400000000000001</v>
      </c>
      <c r="X191" s="186">
        <f t="shared" si="125"/>
        <v>0.13400000000000001</v>
      </c>
      <c r="Y191" s="186">
        <f t="shared" si="125"/>
        <v>0.13400000000000001</v>
      </c>
      <c r="Z191" s="186">
        <f t="shared" si="125"/>
        <v>0.13400000000000001</v>
      </c>
      <c r="AA191" s="186">
        <f t="shared" si="125"/>
        <v>0.13400000000000001</v>
      </c>
      <c r="AB191" s="186">
        <f t="shared" si="125"/>
        <v>0.13400000000000001</v>
      </c>
      <c r="AC191" s="186">
        <f t="shared" si="125"/>
        <v>0.13400000000000001</v>
      </c>
      <c r="AD191" s="186">
        <f t="shared" si="125"/>
        <v>0.13400000000000001</v>
      </c>
      <c r="AE191" s="186">
        <f t="shared" si="125"/>
        <v>0.13400000000000001</v>
      </c>
      <c r="AF191" s="186">
        <f t="shared" si="125"/>
        <v>0.13400000000000001</v>
      </c>
      <c r="AG191" s="186">
        <f t="shared" si="125"/>
        <v>0.13400000000000001</v>
      </c>
      <c r="AH191" s="186">
        <f t="shared" si="125"/>
        <v>0.13400000000000001</v>
      </c>
      <c r="AI191" s="186">
        <f t="shared" si="125"/>
        <v>0.13400000000000001</v>
      </c>
      <c r="AJ191" s="186">
        <f t="shared" si="125"/>
        <v>0.13400000000000001</v>
      </c>
      <c r="AK191" s="186">
        <f t="shared" si="125"/>
        <v>0.13400000000000001</v>
      </c>
      <c r="AL191" s="186">
        <f t="shared" si="125"/>
        <v>0.13400000000000001</v>
      </c>
      <c r="AM191" s="186">
        <f t="shared" si="125"/>
        <v>0.13400000000000001</v>
      </c>
      <c r="AN191" s="186">
        <f t="shared" si="125"/>
        <v>0.13400000000000001</v>
      </c>
      <c r="AO191" s="186">
        <f t="shared" si="125"/>
        <v>0.13400000000000001</v>
      </c>
      <c r="AP191" s="186">
        <f t="shared" si="125"/>
        <v>0.13400000000000001</v>
      </c>
      <c r="AQ191" s="186">
        <f t="shared" si="125"/>
        <v>0.13400000000000001</v>
      </c>
      <c r="AR191" s="186">
        <f t="shared" si="125"/>
        <v>0.13</v>
      </c>
      <c r="AS191" s="186">
        <f t="shared" si="125"/>
        <v>0.128</v>
      </c>
      <c r="AT191" s="186">
        <f t="shared" si="125"/>
        <v>0.126</v>
      </c>
      <c r="AU191" s="186">
        <f t="shared" si="125"/>
        <v>0.13200000000000001</v>
      </c>
      <c r="AV191" s="186">
        <f t="shared" si="125"/>
        <v>0.13200000000000001</v>
      </c>
      <c r="AW191" s="186">
        <f t="shared" si="125"/>
        <v>0.13200000000000001</v>
      </c>
      <c r="AX191" s="186">
        <f t="shared" si="125"/>
        <v>0.13200000000000001</v>
      </c>
      <c r="AY191" s="186">
        <f t="shared" si="125"/>
        <v>0.13200000000000001</v>
      </c>
      <c r="AZ191" s="186">
        <f t="shared" si="125"/>
        <v>0.13200000000000001</v>
      </c>
      <c r="BA191" s="186">
        <f t="shared" si="125"/>
        <v>0.13200000000000001</v>
      </c>
      <c r="BB191" s="186">
        <f t="shared" si="125"/>
        <v>0.13200000000000001</v>
      </c>
      <c r="BC191" s="186">
        <f t="shared" si="125"/>
        <v>0.13200000000000001</v>
      </c>
      <c r="BD191" s="186">
        <f t="shared" si="125"/>
        <v>0.13200000000000001</v>
      </c>
      <c r="BE191" s="186">
        <f t="shared" si="125"/>
        <v>0.13200000000000001</v>
      </c>
    </row>
    <row r="192" spans="1:57" ht="15.75" thickBot="1" x14ac:dyDescent="0.3">
      <c r="A192" s="234">
        <v>76</v>
      </c>
      <c r="B192" s="186">
        <f t="shared" si="30"/>
        <v>0.1195</v>
      </c>
      <c r="C192" s="186">
        <f t="shared" si="27"/>
        <v>0.1215</v>
      </c>
      <c r="D192" s="186">
        <f t="shared" si="91"/>
        <v>0.1235</v>
      </c>
      <c r="E192" s="186">
        <f t="shared" si="91"/>
        <v>0.126</v>
      </c>
      <c r="F192" s="186">
        <f t="shared" ref="F192:G216" si="126">F81-0.005</f>
        <v>0.129</v>
      </c>
      <c r="G192" s="186">
        <f t="shared" si="126"/>
        <v>0.13150000000000001</v>
      </c>
      <c r="H192" s="186">
        <f t="shared" si="123"/>
        <v>0.13400000000000001</v>
      </c>
      <c r="I192" s="186">
        <f t="shared" si="121"/>
        <v>0.13400000000000001</v>
      </c>
      <c r="J192" s="186">
        <f t="shared" si="118"/>
        <v>0.13400000000000001</v>
      </c>
      <c r="K192" s="186">
        <f t="shared" si="118"/>
        <v>0.13400000000000001</v>
      </c>
      <c r="L192" s="186">
        <f t="shared" si="118"/>
        <v>0.13400000000000001</v>
      </c>
      <c r="M192" s="186">
        <f t="shared" si="118"/>
        <v>0.13400000000000001</v>
      </c>
      <c r="N192" s="186">
        <f t="shared" si="119"/>
        <v>0.13400000000000001</v>
      </c>
      <c r="O192" s="186">
        <f t="shared" si="119"/>
        <v>0.13400000000000001</v>
      </c>
      <c r="P192" s="186">
        <f t="shared" si="119"/>
        <v>0.13400000000000001</v>
      </c>
      <c r="Q192" s="186">
        <f t="shared" si="119"/>
        <v>0.13400000000000001</v>
      </c>
      <c r="R192" s="186">
        <f t="shared" si="119"/>
        <v>0.13400000000000001</v>
      </c>
      <c r="S192" s="186">
        <f t="shared" si="119"/>
        <v>0.13400000000000001</v>
      </c>
      <c r="T192" s="186">
        <f t="shared" ref="T192:BE192" si="127">T81-0.005</f>
        <v>0.13400000000000001</v>
      </c>
      <c r="U192" s="186">
        <f t="shared" si="127"/>
        <v>0.13400000000000001</v>
      </c>
      <c r="V192" s="186">
        <f t="shared" si="127"/>
        <v>0.13400000000000001</v>
      </c>
      <c r="W192" s="186">
        <f t="shared" si="127"/>
        <v>0.13400000000000001</v>
      </c>
      <c r="X192" s="186">
        <f t="shared" si="127"/>
        <v>0.13400000000000001</v>
      </c>
      <c r="Y192" s="186">
        <f t="shared" si="127"/>
        <v>0.13400000000000001</v>
      </c>
      <c r="Z192" s="186">
        <f t="shared" si="127"/>
        <v>0.13400000000000001</v>
      </c>
      <c r="AA192" s="186">
        <f t="shared" si="127"/>
        <v>0.13400000000000001</v>
      </c>
      <c r="AB192" s="186">
        <f t="shared" si="127"/>
        <v>0.13400000000000001</v>
      </c>
      <c r="AC192" s="186">
        <f t="shared" si="127"/>
        <v>0.13400000000000001</v>
      </c>
      <c r="AD192" s="186">
        <f t="shared" si="127"/>
        <v>0.13400000000000001</v>
      </c>
      <c r="AE192" s="186">
        <f t="shared" si="127"/>
        <v>0.13400000000000001</v>
      </c>
      <c r="AF192" s="186">
        <f t="shared" si="127"/>
        <v>0.13400000000000001</v>
      </c>
      <c r="AG192" s="186">
        <f t="shared" si="127"/>
        <v>0.13400000000000001</v>
      </c>
      <c r="AH192" s="186">
        <f t="shared" si="127"/>
        <v>0.13400000000000001</v>
      </c>
      <c r="AI192" s="186">
        <f t="shared" si="127"/>
        <v>0.13400000000000001</v>
      </c>
      <c r="AJ192" s="186">
        <f t="shared" si="127"/>
        <v>0.13400000000000001</v>
      </c>
      <c r="AK192" s="186">
        <f t="shared" si="127"/>
        <v>0.13400000000000001</v>
      </c>
      <c r="AL192" s="186">
        <f t="shared" si="127"/>
        <v>0.13400000000000001</v>
      </c>
      <c r="AM192" s="186">
        <f t="shared" si="127"/>
        <v>0.13400000000000001</v>
      </c>
      <c r="AN192" s="186">
        <f t="shared" si="127"/>
        <v>0.13400000000000001</v>
      </c>
      <c r="AO192" s="186">
        <f t="shared" si="127"/>
        <v>0.13400000000000001</v>
      </c>
      <c r="AP192" s="186">
        <f t="shared" si="127"/>
        <v>0.13400000000000001</v>
      </c>
      <c r="AQ192" s="186">
        <f t="shared" si="127"/>
        <v>0.13400000000000001</v>
      </c>
      <c r="AR192" s="186">
        <f t="shared" si="127"/>
        <v>0.13</v>
      </c>
      <c r="AS192" s="186">
        <f t="shared" si="127"/>
        <v>0.128</v>
      </c>
      <c r="AT192" s="186">
        <f t="shared" si="127"/>
        <v>0.126</v>
      </c>
      <c r="AU192" s="186">
        <f t="shared" si="127"/>
        <v>0.13200000000000001</v>
      </c>
      <c r="AV192" s="186">
        <f t="shared" si="127"/>
        <v>0.13200000000000001</v>
      </c>
      <c r="AW192" s="186">
        <f t="shared" si="127"/>
        <v>0.13200000000000001</v>
      </c>
      <c r="AX192" s="186">
        <f t="shared" si="127"/>
        <v>0.13200000000000001</v>
      </c>
      <c r="AY192" s="186">
        <f t="shared" si="127"/>
        <v>0.13200000000000001</v>
      </c>
      <c r="AZ192" s="186">
        <f t="shared" si="127"/>
        <v>0.13200000000000001</v>
      </c>
      <c r="BA192" s="186">
        <f t="shared" si="127"/>
        <v>0.13200000000000001</v>
      </c>
      <c r="BB192" s="186">
        <f t="shared" si="127"/>
        <v>0.13200000000000001</v>
      </c>
      <c r="BC192" s="186">
        <f t="shared" si="127"/>
        <v>0.13200000000000001</v>
      </c>
      <c r="BD192" s="186">
        <f t="shared" si="127"/>
        <v>0.13200000000000001</v>
      </c>
      <c r="BE192" s="186">
        <f t="shared" si="127"/>
        <v>0.13200000000000001</v>
      </c>
    </row>
    <row r="193" spans="1:57" ht="15.75" thickBot="1" x14ac:dyDescent="0.3">
      <c r="A193" s="234">
        <v>77</v>
      </c>
      <c r="B193" s="186">
        <f t="shared" si="30"/>
        <v>0.1195</v>
      </c>
      <c r="C193" s="186">
        <f t="shared" si="27"/>
        <v>0.1215</v>
      </c>
      <c r="D193" s="186">
        <f t="shared" si="91"/>
        <v>0.1235</v>
      </c>
      <c r="E193" s="186">
        <f t="shared" si="91"/>
        <v>0.126</v>
      </c>
      <c r="F193" s="186">
        <f t="shared" si="126"/>
        <v>0.129</v>
      </c>
      <c r="G193" s="186">
        <f t="shared" si="126"/>
        <v>0.13150000000000001</v>
      </c>
      <c r="H193" s="186">
        <f t="shared" si="123"/>
        <v>0.13400000000000001</v>
      </c>
      <c r="I193" s="186">
        <f t="shared" si="121"/>
        <v>0.13400000000000001</v>
      </c>
      <c r="J193" s="186">
        <f t="shared" si="118"/>
        <v>0.13400000000000001</v>
      </c>
      <c r="K193" s="186">
        <f t="shared" si="118"/>
        <v>0.13400000000000001</v>
      </c>
      <c r="L193" s="186">
        <f t="shared" si="118"/>
        <v>0.13400000000000001</v>
      </c>
      <c r="M193" s="186">
        <f t="shared" si="118"/>
        <v>0.13400000000000001</v>
      </c>
      <c r="N193" s="186">
        <f t="shared" si="119"/>
        <v>0.13400000000000001</v>
      </c>
      <c r="O193" s="186">
        <f t="shared" si="119"/>
        <v>0.13400000000000001</v>
      </c>
      <c r="P193" s="186">
        <f t="shared" si="119"/>
        <v>0.13400000000000001</v>
      </c>
      <c r="Q193" s="186">
        <f t="shared" si="119"/>
        <v>0.13400000000000001</v>
      </c>
      <c r="R193" s="186">
        <f t="shared" si="119"/>
        <v>0.13400000000000001</v>
      </c>
      <c r="S193" s="186">
        <f t="shared" si="119"/>
        <v>0.13400000000000001</v>
      </c>
      <c r="T193" s="186">
        <f t="shared" ref="T193:BE193" si="128">T82-0.005</f>
        <v>0.13400000000000001</v>
      </c>
      <c r="U193" s="186">
        <f t="shared" si="128"/>
        <v>0.13400000000000001</v>
      </c>
      <c r="V193" s="186">
        <f t="shared" si="128"/>
        <v>0.13400000000000001</v>
      </c>
      <c r="W193" s="186">
        <f t="shared" si="128"/>
        <v>0.13400000000000001</v>
      </c>
      <c r="X193" s="186">
        <f t="shared" si="128"/>
        <v>0.13400000000000001</v>
      </c>
      <c r="Y193" s="186">
        <f t="shared" si="128"/>
        <v>0.13400000000000001</v>
      </c>
      <c r="Z193" s="186">
        <f t="shared" si="128"/>
        <v>0.13400000000000001</v>
      </c>
      <c r="AA193" s="186">
        <f t="shared" si="128"/>
        <v>0.13400000000000001</v>
      </c>
      <c r="AB193" s="186">
        <f t="shared" si="128"/>
        <v>0.13400000000000001</v>
      </c>
      <c r="AC193" s="186">
        <f t="shared" si="128"/>
        <v>0.13400000000000001</v>
      </c>
      <c r="AD193" s="186">
        <f t="shared" si="128"/>
        <v>0.13400000000000001</v>
      </c>
      <c r="AE193" s="186">
        <f t="shared" si="128"/>
        <v>0.13400000000000001</v>
      </c>
      <c r="AF193" s="186">
        <f t="shared" si="128"/>
        <v>0.13400000000000001</v>
      </c>
      <c r="AG193" s="186">
        <f t="shared" si="128"/>
        <v>0.13400000000000001</v>
      </c>
      <c r="AH193" s="186">
        <f t="shared" si="128"/>
        <v>0.13400000000000001</v>
      </c>
      <c r="AI193" s="186">
        <f t="shared" si="128"/>
        <v>0.13400000000000001</v>
      </c>
      <c r="AJ193" s="186">
        <f t="shared" si="128"/>
        <v>0.13400000000000001</v>
      </c>
      <c r="AK193" s="186">
        <f t="shared" si="128"/>
        <v>0.13400000000000001</v>
      </c>
      <c r="AL193" s="186">
        <f t="shared" si="128"/>
        <v>0.13400000000000001</v>
      </c>
      <c r="AM193" s="186">
        <f t="shared" si="128"/>
        <v>0.13400000000000001</v>
      </c>
      <c r="AN193" s="186">
        <f t="shared" si="128"/>
        <v>0.13400000000000001</v>
      </c>
      <c r="AO193" s="186">
        <f t="shared" si="128"/>
        <v>0.13400000000000001</v>
      </c>
      <c r="AP193" s="186">
        <f t="shared" si="128"/>
        <v>0.13400000000000001</v>
      </c>
      <c r="AQ193" s="186">
        <f t="shared" si="128"/>
        <v>0.13400000000000001</v>
      </c>
      <c r="AR193" s="186">
        <f t="shared" si="128"/>
        <v>0.13</v>
      </c>
      <c r="AS193" s="186">
        <f t="shared" si="128"/>
        <v>0.128</v>
      </c>
      <c r="AT193" s="186">
        <f t="shared" si="128"/>
        <v>0.126</v>
      </c>
      <c r="AU193" s="186">
        <f t="shared" si="128"/>
        <v>0.13200000000000001</v>
      </c>
      <c r="AV193" s="186">
        <f t="shared" si="128"/>
        <v>0.13200000000000001</v>
      </c>
      <c r="AW193" s="186">
        <f t="shared" si="128"/>
        <v>0.13200000000000001</v>
      </c>
      <c r="AX193" s="186">
        <f t="shared" si="128"/>
        <v>0.13200000000000001</v>
      </c>
      <c r="AY193" s="186">
        <f t="shared" si="128"/>
        <v>0.13200000000000001</v>
      </c>
      <c r="AZ193" s="186">
        <f t="shared" si="128"/>
        <v>0.13200000000000001</v>
      </c>
      <c r="BA193" s="186">
        <f t="shared" si="128"/>
        <v>0.13200000000000001</v>
      </c>
      <c r="BB193" s="186">
        <f t="shared" si="128"/>
        <v>0.13200000000000001</v>
      </c>
      <c r="BC193" s="186">
        <f t="shared" si="128"/>
        <v>0.13200000000000001</v>
      </c>
      <c r="BD193" s="186">
        <f t="shared" si="128"/>
        <v>0.13200000000000001</v>
      </c>
      <c r="BE193" s="186">
        <f t="shared" si="128"/>
        <v>0.13200000000000001</v>
      </c>
    </row>
    <row r="194" spans="1:57" ht="15.75" thickBot="1" x14ac:dyDescent="0.3">
      <c r="A194" s="234">
        <v>78</v>
      </c>
      <c r="B194" s="186">
        <f t="shared" si="30"/>
        <v>0.1195</v>
      </c>
      <c r="C194" s="186">
        <f t="shared" si="27"/>
        <v>0.1215</v>
      </c>
      <c r="D194" s="186">
        <f t="shared" si="91"/>
        <v>0.1235</v>
      </c>
      <c r="E194" s="186">
        <f t="shared" si="91"/>
        <v>0.126</v>
      </c>
      <c r="F194" s="186">
        <f t="shared" si="126"/>
        <v>0.129</v>
      </c>
      <c r="G194" s="186">
        <f t="shared" si="126"/>
        <v>0.13150000000000001</v>
      </c>
      <c r="H194" s="186">
        <f t="shared" si="123"/>
        <v>0.13400000000000001</v>
      </c>
      <c r="I194" s="186">
        <f t="shared" si="121"/>
        <v>0.13400000000000001</v>
      </c>
      <c r="J194" s="186">
        <f t="shared" si="118"/>
        <v>0.13400000000000001</v>
      </c>
      <c r="K194" s="186">
        <f t="shared" si="118"/>
        <v>0.13400000000000001</v>
      </c>
      <c r="L194" s="186">
        <f t="shared" si="118"/>
        <v>0.13400000000000001</v>
      </c>
      <c r="M194" s="186">
        <f t="shared" si="118"/>
        <v>0.13400000000000001</v>
      </c>
      <c r="N194" s="186">
        <f t="shared" si="119"/>
        <v>0.13400000000000001</v>
      </c>
      <c r="O194" s="186">
        <f t="shared" si="119"/>
        <v>0.13400000000000001</v>
      </c>
      <c r="P194" s="186">
        <f t="shared" si="119"/>
        <v>0.13400000000000001</v>
      </c>
      <c r="Q194" s="186">
        <f t="shared" si="119"/>
        <v>0.13400000000000001</v>
      </c>
      <c r="R194" s="186">
        <f t="shared" si="119"/>
        <v>0.13400000000000001</v>
      </c>
      <c r="S194" s="186">
        <f t="shared" si="119"/>
        <v>0.13400000000000001</v>
      </c>
      <c r="T194" s="186">
        <f t="shared" ref="T194:BE194" si="129">T83-0.005</f>
        <v>0.13400000000000001</v>
      </c>
      <c r="U194" s="186">
        <f t="shared" si="129"/>
        <v>0.13400000000000001</v>
      </c>
      <c r="V194" s="186">
        <f t="shared" si="129"/>
        <v>0.13400000000000001</v>
      </c>
      <c r="W194" s="186">
        <f t="shared" si="129"/>
        <v>0.13400000000000001</v>
      </c>
      <c r="X194" s="186">
        <f t="shared" si="129"/>
        <v>0.13400000000000001</v>
      </c>
      <c r="Y194" s="186">
        <f t="shared" si="129"/>
        <v>0.13400000000000001</v>
      </c>
      <c r="Z194" s="186">
        <f t="shared" si="129"/>
        <v>0.13400000000000001</v>
      </c>
      <c r="AA194" s="186">
        <f t="shared" si="129"/>
        <v>0.13400000000000001</v>
      </c>
      <c r="AB194" s="186">
        <f t="shared" si="129"/>
        <v>0.13400000000000001</v>
      </c>
      <c r="AC194" s="186">
        <f t="shared" si="129"/>
        <v>0.13400000000000001</v>
      </c>
      <c r="AD194" s="186">
        <f t="shared" si="129"/>
        <v>0.13400000000000001</v>
      </c>
      <c r="AE194" s="186">
        <f t="shared" si="129"/>
        <v>0.13400000000000001</v>
      </c>
      <c r="AF194" s="186">
        <f t="shared" si="129"/>
        <v>0.13400000000000001</v>
      </c>
      <c r="AG194" s="186">
        <f t="shared" si="129"/>
        <v>0.13400000000000001</v>
      </c>
      <c r="AH194" s="186">
        <f t="shared" si="129"/>
        <v>0.13400000000000001</v>
      </c>
      <c r="AI194" s="186">
        <f t="shared" si="129"/>
        <v>0.13400000000000001</v>
      </c>
      <c r="AJ194" s="186">
        <f t="shared" si="129"/>
        <v>0.13400000000000001</v>
      </c>
      <c r="AK194" s="186">
        <f t="shared" si="129"/>
        <v>0.13400000000000001</v>
      </c>
      <c r="AL194" s="186">
        <f t="shared" si="129"/>
        <v>0.13400000000000001</v>
      </c>
      <c r="AM194" s="186">
        <f t="shared" si="129"/>
        <v>0.13400000000000001</v>
      </c>
      <c r="AN194" s="186">
        <f t="shared" si="129"/>
        <v>0.13400000000000001</v>
      </c>
      <c r="AO194" s="186">
        <f t="shared" si="129"/>
        <v>0.13400000000000001</v>
      </c>
      <c r="AP194" s="186">
        <f t="shared" si="129"/>
        <v>0.13400000000000001</v>
      </c>
      <c r="AQ194" s="186">
        <f t="shared" si="129"/>
        <v>0.13400000000000001</v>
      </c>
      <c r="AR194" s="186">
        <f t="shared" si="129"/>
        <v>0.13</v>
      </c>
      <c r="AS194" s="186">
        <f t="shared" si="129"/>
        <v>0.128</v>
      </c>
      <c r="AT194" s="186">
        <f t="shared" si="129"/>
        <v>0.126</v>
      </c>
      <c r="AU194" s="186">
        <f t="shared" si="129"/>
        <v>0.13200000000000001</v>
      </c>
      <c r="AV194" s="186">
        <f t="shared" si="129"/>
        <v>0.13200000000000001</v>
      </c>
      <c r="AW194" s="186">
        <f t="shared" si="129"/>
        <v>0.13200000000000001</v>
      </c>
      <c r="AX194" s="186">
        <f t="shared" si="129"/>
        <v>0.13200000000000001</v>
      </c>
      <c r="AY194" s="186">
        <f t="shared" si="129"/>
        <v>0.13200000000000001</v>
      </c>
      <c r="AZ194" s="186">
        <f t="shared" si="129"/>
        <v>0.13200000000000001</v>
      </c>
      <c r="BA194" s="186">
        <f t="shared" si="129"/>
        <v>0.13200000000000001</v>
      </c>
      <c r="BB194" s="186">
        <f t="shared" si="129"/>
        <v>0.13200000000000001</v>
      </c>
      <c r="BC194" s="186">
        <f t="shared" si="129"/>
        <v>0.13200000000000001</v>
      </c>
      <c r="BD194" s="186">
        <f t="shared" si="129"/>
        <v>0.13200000000000001</v>
      </c>
      <c r="BE194" s="186">
        <f t="shared" si="129"/>
        <v>0.13200000000000001</v>
      </c>
    </row>
    <row r="195" spans="1:57" ht="15.75" thickBot="1" x14ac:dyDescent="0.3">
      <c r="A195" s="234">
        <v>79</v>
      </c>
      <c r="B195" s="186">
        <f t="shared" si="30"/>
        <v>0.1195</v>
      </c>
      <c r="C195" s="186">
        <f t="shared" si="30"/>
        <v>0.1215</v>
      </c>
      <c r="D195" s="186">
        <f t="shared" si="91"/>
        <v>0.1235</v>
      </c>
      <c r="E195" s="186">
        <f t="shared" si="91"/>
        <v>0.126</v>
      </c>
      <c r="F195" s="186">
        <f t="shared" si="126"/>
        <v>0.129</v>
      </c>
      <c r="G195" s="186">
        <f t="shared" si="126"/>
        <v>0.13150000000000001</v>
      </c>
      <c r="H195" s="186">
        <f t="shared" si="123"/>
        <v>0.13400000000000001</v>
      </c>
      <c r="I195" s="186">
        <f t="shared" si="121"/>
        <v>0.13400000000000001</v>
      </c>
      <c r="J195" s="186">
        <f t="shared" si="118"/>
        <v>0.13400000000000001</v>
      </c>
      <c r="K195" s="186">
        <f t="shared" si="118"/>
        <v>0.13400000000000001</v>
      </c>
      <c r="L195" s="186">
        <f t="shared" si="118"/>
        <v>0.13400000000000001</v>
      </c>
      <c r="M195" s="186">
        <f t="shared" si="118"/>
        <v>0.13400000000000001</v>
      </c>
      <c r="N195" s="186">
        <f t="shared" si="119"/>
        <v>0.13400000000000001</v>
      </c>
      <c r="O195" s="186">
        <f t="shared" si="119"/>
        <v>0.13400000000000001</v>
      </c>
      <c r="P195" s="186">
        <f t="shared" si="119"/>
        <v>0.13400000000000001</v>
      </c>
      <c r="Q195" s="186">
        <f t="shared" si="119"/>
        <v>0.13400000000000001</v>
      </c>
      <c r="R195" s="186">
        <f t="shared" si="119"/>
        <v>0.13400000000000001</v>
      </c>
      <c r="S195" s="186">
        <f t="shared" si="119"/>
        <v>0.13400000000000001</v>
      </c>
      <c r="T195" s="186">
        <f t="shared" ref="T195:BE195" si="130">T84-0.005</f>
        <v>0.13400000000000001</v>
      </c>
      <c r="U195" s="186">
        <f t="shared" si="130"/>
        <v>0.13400000000000001</v>
      </c>
      <c r="V195" s="186">
        <f t="shared" si="130"/>
        <v>0.13400000000000001</v>
      </c>
      <c r="W195" s="186">
        <f t="shared" si="130"/>
        <v>0.13400000000000001</v>
      </c>
      <c r="X195" s="186">
        <f t="shared" si="130"/>
        <v>0.13400000000000001</v>
      </c>
      <c r="Y195" s="186">
        <f t="shared" si="130"/>
        <v>0.13400000000000001</v>
      </c>
      <c r="Z195" s="186">
        <f t="shared" si="130"/>
        <v>0.13400000000000001</v>
      </c>
      <c r="AA195" s="186">
        <f t="shared" si="130"/>
        <v>0.13400000000000001</v>
      </c>
      <c r="AB195" s="186">
        <f t="shared" si="130"/>
        <v>0.13400000000000001</v>
      </c>
      <c r="AC195" s="186">
        <f t="shared" si="130"/>
        <v>0.13400000000000001</v>
      </c>
      <c r="AD195" s="186">
        <f t="shared" si="130"/>
        <v>0.13400000000000001</v>
      </c>
      <c r="AE195" s="186">
        <f t="shared" si="130"/>
        <v>0.13400000000000001</v>
      </c>
      <c r="AF195" s="186">
        <f t="shared" si="130"/>
        <v>0.13400000000000001</v>
      </c>
      <c r="AG195" s="186">
        <f t="shared" si="130"/>
        <v>0.13400000000000001</v>
      </c>
      <c r="AH195" s="186">
        <f t="shared" si="130"/>
        <v>0.13400000000000001</v>
      </c>
      <c r="AI195" s="186">
        <f t="shared" si="130"/>
        <v>0.13400000000000001</v>
      </c>
      <c r="AJ195" s="186">
        <f t="shared" si="130"/>
        <v>0.13400000000000001</v>
      </c>
      <c r="AK195" s="186">
        <f t="shared" si="130"/>
        <v>0.13400000000000001</v>
      </c>
      <c r="AL195" s="186">
        <f t="shared" si="130"/>
        <v>0.13400000000000001</v>
      </c>
      <c r="AM195" s="186">
        <f t="shared" si="130"/>
        <v>0.13400000000000001</v>
      </c>
      <c r="AN195" s="186">
        <f t="shared" si="130"/>
        <v>0.13400000000000001</v>
      </c>
      <c r="AO195" s="186">
        <f t="shared" si="130"/>
        <v>0.13400000000000001</v>
      </c>
      <c r="AP195" s="186">
        <f t="shared" si="130"/>
        <v>0.13400000000000001</v>
      </c>
      <c r="AQ195" s="186">
        <f t="shared" si="130"/>
        <v>0.13400000000000001</v>
      </c>
      <c r="AR195" s="186">
        <f t="shared" si="130"/>
        <v>0.13</v>
      </c>
      <c r="AS195" s="186">
        <f t="shared" si="130"/>
        <v>0.128</v>
      </c>
      <c r="AT195" s="186">
        <f t="shared" si="130"/>
        <v>0.126</v>
      </c>
      <c r="AU195" s="186">
        <f t="shared" si="130"/>
        <v>0.13200000000000001</v>
      </c>
      <c r="AV195" s="186">
        <f t="shared" si="130"/>
        <v>0.13200000000000001</v>
      </c>
      <c r="AW195" s="186">
        <f t="shared" si="130"/>
        <v>0.13200000000000001</v>
      </c>
      <c r="AX195" s="186">
        <f t="shared" si="130"/>
        <v>0.13200000000000001</v>
      </c>
      <c r="AY195" s="186">
        <f t="shared" si="130"/>
        <v>0.13200000000000001</v>
      </c>
      <c r="AZ195" s="186">
        <f t="shared" si="130"/>
        <v>0.13200000000000001</v>
      </c>
      <c r="BA195" s="186">
        <f t="shared" si="130"/>
        <v>0.13200000000000001</v>
      </c>
      <c r="BB195" s="186">
        <f t="shared" si="130"/>
        <v>0.13200000000000001</v>
      </c>
      <c r="BC195" s="186">
        <f t="shared" si="130"/>
        <v>0.13200000000000001</v>
      </c>
      <c r="BD195" s="186">
        <f t="shared" si="130"/>
        <v>0.13200000000000001</v>
      </c>
      <c r="BE195" s="186">
        <f t="shared" si="130"/>
        <v>0.13200000000000001</v>
      </c>
    </row>
    <row r="196" spans="1:57" ht="15.75" thickBot="1" x14ac:dyDescent="0.3">
      <c r="A196" s="234">
        <v>80</v>
      </c>
      <c r="B196" s="186">
        <f t="shared" ref="B196:C216" si="131">B85-0.005</f>
        <v>0.1195</v>
      </c>
      <c r="C196" s="186">
        <f t="shared" si="131"/>
        <v>0.1215</v>
      </c>
      <c r="D196" s="186">
        <f t="shared" si="91"/>
        <v>0.1235</v>
      </c>
      <c r="E196" s="186">
        <f t="shared" si="91"/>
        <v>0.126</v>
      </c>
      <c r="F196" s="186">
        <f t="shared" si="126"/>
        <v>0.129</v>
      </c>
      <c r="G196" s="186">
        <f t="shared" si="126"/>
        <v>0.13150000000000001</v>
      </c>
      <c r="H196" s="186">
        <f t="shared" si="123"/>
        <v>0.13400000000000001</v>
      </c>
      <c r="I196" s="186">
        <f t="shared" si="121"/>
        <v>0.13400000000000001</v>
      </c>
      <c r="J196" s="186">
        <f t="shared" si="118"/>
        <v>0.13400000000000001</v>
      </c>
      <c r="K196" s="186">
        <f t="shared" si="118"/>
        <v>0.13400000000000001</v>
      </c>
      <c r="L196" s="186">
        <f t="shared" si="118"/>
        <v>0.13400000000000001</v>
      </c>
      <c r="M196" s="186">
        <f t="shared" si="118"/>
        <v>0.13400000000000001</v>
      </c>
      <c r="N196" s="186">
        <f t="shared" si="119"/>
        <v>0.13400000000000001</v>
      </c>
      <c r="O196" s="186">
        <f t="shared" si="119"/>
        <v>0.13400000000000001</v>
      </c>
      <c r="P196" s="186">
        <f t="shared" si="119"/>
        <v>0.13400000000000001</v>
      </c>
      <c r="Q196" s="186">
        <f t="shared" si="119"/>
        <v>0.13400000000000001</v>
      </c>
      <c r="R196" s="186">
        <f t="shared" si="119"/>
        <v>0.13400000000000001</v>
      </c>
      <c r="S196" s="186">
        <f t="shared" si="119"/>
        <v>0.13400000000000001</v>
      </c>
      <c r="T196" s="186">
        <f t="shared" ref="T196:BE196" si="132">T85-0.005</f>
        <v>0.13400000000000001</v>
      </c>
      <c r="U196" s="186">
        <f t="shared" si="132"/>
        <v>0.13400000000000001</v>
      </c>
      <c r="V196" s="186">
        <f t="shared" si="132"/>
        <v>0.13400000000000001</v>
      </c>
      <c r="W196" s="186">
        <f t="shared" si="132"/>
        <v>0.13400000000000001</v>
      </c>
      <c r="X196" s="186">
        <f t="shared" si="132"/>
        <v>0.13400000000000001</v>
      </c>
      <c r="Y196" s="186">
        <f t="shared" si="132"/>
        <v>0.13400000000000001</v>
      </c>
      <c r="Z196" s="186">
        <f t="shared" si="132"/>
        <v>0.13400000000000001</v>
      </c>
      <c r="AA196" s="186">
        <f t="shared" si="132"/>
        <v>0.13400000000000001</v>
      </c>
      <c r="AB196" s="186">
        <f t="shared" si="132"/>
        <v>0.13400000000000001</v>
      </c>
      <c r="AC196" s="186">
        <f t="shared" si="132"/>
        <v>0.13400000000000001</v>
      </c>
      <c r="AD196" s="186">
        <f t="shared" si="132"/>
        <v>0.13400000000000001</v>
      </c>
      <c r="AE196" s="186">
        <f t="shared" si="132"/>
        <v>0.13400000000000001</v>
      </c>
      <c r="AF196" s="186">
        <f t="shared" si="132"/>
        <v>0.13400000000000001</v>
      </c>
      <c r="AG196" s="186">
        <f t="shared" si="132"/>
        <v>0.13400000000000001</v>
      </c>
      <c r="AH196" s="186">
        <f t="shared" si="132"/>
        <v>0.13400000000000001</v>
      </c>
      <c r="AI196" s="186">
        <f t="shared" si="132"/>
        <v>0.13400000000000001</v>
      </c>
      <c r="AJ196" s="186">
        <f t="shared" si="132"/>
        <v>0.13400000000000001</v>
      </c>
      <c r="AK196" s="186">
        <f t="shared" si="132"/>
        <v>0.13400000000000001</v>
      </c>
      <c r="AL196" s="186">
        <f t="shared" si="132"/>
        <v>0.13400000000000001</v>
      </c>
      <c r="AM196" s="186">
        <f t="shared" si="132"/>
        <v>0.13400000000000001</v>
      </c>
      <c r="AN196" s="186">
        <f t="shared" si="132"/>
        <v>0.13400000000000001</v>
      </c>
      <c r="AO196" s="186">
        <f t="shared" si="132"/>
        <v>0.13400000000000001</v>
      </c>
      <c r="AP196" s="186">
        <f t="shared" si="132"/>
        <v>0.13400000000000001</v>
      </c>
      <c r="AQ196" s="186">
        <f t="shared" si="132"/>
        <v>0.13400000000000001</v>
      </c>
      <c r="AR196" s="186">
        <f t="shared" si="132"/>
        <v>0.13</v>
      </c>
      <c r="AS196" s="186">
        <f t="shared" si="132"/>
        <v>0.128</v>
      </c>
      <c r="AT196" s="186">
        <f t="shared" si="132"/>
        <v>0.126</v>
      </c>
      <c r="AU196" s="186">
        <f t="shared" si="132"/>
        <v>0.13200000000000001</v>
      </c>
      <c r="AV196" s="186">
        <f t="shared" si="132"/>
        <v>0.13200000000000001</v>
      </c>
      <c r="AW196" s="186">
        <f t="shared" si="132"/>
        <v>0.13200000000000001</v>
      </c>
      <c r="AX196" s="186">
        <f t="shared" si="132"/>
        <v>0.13200000000000001</v>
      </c>
      <c r="AY196" s="186">
        <f t="shared" si="132"/>
        <v>0.13200000000000001</v>
      </c>
      <c r="AZ196" s="186">
        <f t="shared" si="132"/>
        <v>0.13200000000000001</v>
      </c>
      <c r="BA196" s="186">
        <f t="shared" si="132"/>
        <v>0.13200000000000001</v>
      </c>
      <c r="BB196" s="186">
        <f t="shared" si="132"/>
        <v>0.13200000000000001</v>
      </c>
      <c r="BC196" s="186">
        <f t="shared" si="132"/>
        <v>0.13200000000000001</v>
      </c>
      <c r="BD196" s="186">
        <f t="shared" si="132"/>
        <v>0.13200000000000001</v>
      </c>
      <c r="BE196" s="186">
        <f t="shared" si="132"/>
        <v>0.13200000000000001</v>
      </c>
    </row>
    <row r="197" spans="1:57" ht="15.75" thickBot="1" x14ac:dyDescent="0.3">
      <c r="A197" s="234">
        <v>81</v>
      </c>
      <c r="B197" s="186">
        <f t="shared" si="131"/>
        <v>0.1195</v>
      </c>
      <c r="C197" s="186">
        <f t="shared" si="131"/>
        <v>0.1215</v>
      </c>
      <c r="D197" s="186">
        <f t="shared" si="91"/>
        <v>0.1235</v>
      </c>
      <c r="E197" s="186">
        <f t="shared" si="91"/>
        <v>0.126</v>
      </c>
      <c r="F197" s="186">
        <f t="shared" si="126"/>
        <v>0.129</v>
      </c>
      <c r="G197" s="186">
        <f t="shared" si="126"/>
        <v>0.13150000000000001</v>
      </c>
      <c r="H197" s="186">
        <f t="shared" si="123"/>
        <v>0.13400000000000001</v>
      </c>
      <c r="I197" s="186">
        <f t="shared" si="121"/>
        <v>0.13400000000000001</v>
      </c>
      <c r="J197" s="186">
        <f t="shared" si="118"/>
        <v>0.13400000000000001</v>
      </c>
      <c r="K197" s="186">
        <f t="shared" si="118"/>
        <v>0.13400000000000001</v>
      </c>
      <c r="L197" s="186">
        <f t="shared" si="118"/>
        <v>0.13400000000000001</v>
      </c>
      <c r="M197" s="186">
        <f t="shared" si="118"/>
        <v>0.13400000000000001</v>
      </c>
      <c r="N197" s="186">
        <f t="shared" si="119"/>
        <v>0.13400000000000001</v>
      </c>
      <c r="O197" s="186">
        <f t="shared" si="119"/>
        <v>0.13400000000000001</v>
      </c>
      <c r="P197" s="186">
        <f t="shared" si="119"/>
        <v>0.13400000000000001</v>
      </c>
      <c r="Q197" s="186">
        <f t="shared" si="119"/>
        <v>0.13400000000000001</v>
      </c>
      <c r="R197" s="186">
        <f t="shared" si="119"/>
        <v>0.13400000000000001</v>
      </c>
      <c r="S197" s="186">
        <f t="shared" si="119"/>
        <v>0.13400000000000001</v>
      </c>
      <c r="T197" s="186">
        <f t="shared" ref="T197:BE197" si="133">T86-0.005</f>
        <v>0.13400000000000001</v>
      </c>
      <c r="U197" s="186">
        <f t="shared" si="133"/>
        <v>0.13400000000000001</v>
      </c>
      <c r="V197" s="186">
        <f t="shared" si="133"/>
        <v>0.13400000000000001</v>
      </c>
      <c r="W197" s="186">
        <f t="shared" si="133"/>
        <v>0.13400000000000001</v>
      </c>
      <c r="X197" s="186">
        <f t="shared" si="133"/>
        <v>0.13400000000000001</v>
      </c>
      <c r="Y197" s="186">
        <f t="shared" si="133"/>
        <v>0.13400000000000001</v>
      </c>
      <c r="Z197" s="186">
        <f t="shared" si="133"/>
        <v>0.13400000000000001</v>
      </c>
      <c r="AA197" s="186">
        <f t="shared" si="133"/>
        <v>0.13400000000000001</v>
      </c>
      <c r="AB197" s="186">
        <f t="shared" si="133"/>
        <v>0.13400000000000001</v>
      </c>
      <c r="AC197" s="186">
        <f t="shared" si="133"/>
        <v>0.13400000000000001</v>
      </c>
      <c r="AD197" s="186">
        <f t="shared" si="133"/>
        <v>0.13400000000000001</v>
      </c>
      <c r="AE197" s="186">
        <f t="shared" si="133"/>
        <v>0.13400000000000001</v>
      </c>
      <c r="AF197" s="186">
        <f t="shared" si="133"/>
        <v>0.13400000000000001</v>
      </c>
      <c r="AG197" s="186">
        <f t="shared" si="133"/>
        <v>0.13400000000000001</v>
      </c>
      <c r="AH197" s="186">
        <f t="shared" si="133"/>
        <v>0.13400000000000001</v>
      </c>
      <c r="AI197" s="186">
        <f t="shared" si="133"/>
        <v>0.13400000000000001</v>
      </c>
      <c r="AJ197" s="186">
        <f t="shared" si="133"/>
        <v>0.13400000000000001</v>
      </c>
      <c r="AK197" s="186">
        <f t="shared" si="133"/>
        <v>0.13400000000000001</v>
      </c>
      <c r="AL197" s="186">
        <f t="shared" si="133"/>
        <v>0.13400000000000001</v>
      </c>
      <c r="AM197" s="186">
        <f t="shared" si="133"/>
        <v>0.13400000000000001</v>
      </c>
      <c r="AN197" s="186">
        <f t="shared" si="133"/>
        <v>0.13400000000000001</v>
      </c>
      <c r="AO197" s="186">
        <f t="shared" si="133"/>
        <v>0.13400000000000001</v>
      </c>
      <c r="AP197" s="186">
        <f t="shared" si="133"/>
        <v>0.13400000000000001</v>
      </c>
      <c r="AQ197" s="186">
        <f t="shared" si="133"/>
        <v>0.13400000000000001</v>
      </c>
      <c r="AR197" s="186">
        <f t="shared" si="133"/>
        <v>0.13</v>
      </c>
      <c r="AS197" s="186">
        <f t="shared" si="133"/>
        <v>0.128</v>
      </c>
      <c r="AT197" s="186">
        <f t="shared" si="133"/>
        <v>0.126</v>
      </c>
      <c r="AU197" s="186">
        <f t="shared" si="133"/>
        <v>0.13200000000000001</v>
      </c>
      <c r="AV197" s="186">
        <f t="shared" si="133"/>
        <v>0.13200000000000001</v>
      </c>
      <c r="AW197" s="186">
        <f t="shared" si="133"/>
        <v>0.13200000000000001</v>
      </c>
      <c r="AX197" s="186">
        <f t="shared" si="133"/>
        <v>0.13200000000000001</v>
      </c>
      <c r="AY197" s="186">
        <f t="shared" si="133"/>
        <v>0.13200000000000001</v>
      </c>
      <c r="AZ197" s="186">
        <f t="shared" si="133"/>
        <v>0.13200000000000001</v>
      </c>
      <c r="BA197" s="186">
        <f t="shared" si="133"/>
        <v>0.13200000000000001</v>
      </c>
      <c r="BB197" s="186">
        <f t="shared" si="133"/>
        <v>0.13200000000000001</v>
      </c>
      <c r="BC197" s="186">
        <f t="shared" si="133"/>
        <v>0.13200000000000001</v>
      </c>
      <c r="BD197" s="186">
        <f t="shared" si="133"/>
        <v>0.13200000000000001</v>
      </c>
      <c r="BE197" s="186">
        <f t="shared" si="133"/>
        <v>0.13200000000000001</v>
      </c>
    </row>
    <row r="198" spans="1:57" ht="15.75" thickBot="1" x14ac:dyDescent="0.3">
      <c r="A198" s="234">
        <v>82</v>
      </c>
      <c r="B198" s="186">
        <f t="shared" si="131"/>
        <v>0.1195</v>
      </c>
      <c r="C198" s="186">
        <f t="shared" si="131"/>
        <v>0.1215</v>
      </c>
      <c r="D198" s="186">
        <f t="shared" si="91"/>
        <v>0.1235</v>
      </c>
      <c r="E198" s="186">
        <f t="shared" si="91"/>
        <v>0.126</v>
      </c>
      <c r="F198" s="186">
        <f t="shared" si="126"/>
        <v>0.129</v>
      </c>
      <c r="G198" s="186">
        <f t="shared" si="126"/>
        <v>0.13150000000000001</v>
      </c>
      <c r="H198" s="186">
        <f t="shared" si="123"/>
        <v>0.13400000000000001</v>
      </c>
      <c r="I198" s="186">
        <f t="shared" si="121"/>
        <v>0.13400000000000001</v>
      </c>
      <c r="J198" s="186">
        <f t="shared" si="118"/>
        <v>0.13400000000000001</v>
      </c>
      <c r="K198" s="186">
        <f t="shared" si="118"/>
        <v>0.13400000000000001</v>
      </c>
      <c r="L198" s="186">
        <f t="shared" si="118"/>
        <v>0.13400000000000001</v>
      </c>
      <c r="M198" s="186">
        <f t="shared" si="118"/>
        <v>0.13400000000000001</v>
      </c>
      <c r="N198" s="186">
        <f t="shared" si="119"/>
        <v>0.13400000000000001</v>
      </c>
      <c r="O198" s="186">
        <f t="shared" si="119"/>
        <v>0.13400000000000001</v>
      </c>
      <c r="P198" s="186">
        <f t="shared" si="119"/>
        <v>0.13400000000000001</v>
      </c>
      <c r="Q198" s="186">
        <f t="shared" si="119"/>
        <v>0.13400000000000001</v>
      </c>
      <c r="R198" s="186">
        <f t="shared" si="119"/>
        <v>0.13400000000000001</v>
      </c>
      <c r="S198" s="186">
        <f t="shared" si="119"/>
        <v>0.13400000000000001</v>
      </c>
      <c r="T198" s="186">
        <f t="shared" ref="T198:BE198" si="134">T87-0.005</f>
        <v>0.13400000000000001</v>
      </c>
      <c r="U198" s="186">
        <f t="shared" si="134"/>
        <v>0.13400000000000001</v>
      </c>
      <c r="V198" s="186">
        <f t="shared" si="134"/>
        <v>0.13400000000000001</v>
      </c>
      <c r="W198" s="186">
        <f t="shared" si="134"/>
        <v>0.13400000000000001</v>
      </c>
      <c r="X198" s="186">
        <f t="shared" si="134"/>
        <v>0.13400000000000001</v>
      </c>
      <c r="Y198" s="186">
        <f t="shared" si="134"/>
        <v>0.13400000000000001</v>
      </c>
      <c r="Z198" s="186">
        <f t="shared" si="134"/>
        <v>0.13400000000000001</v>
      </c>
      <c r="AA198" s="186">
        <f t="shared" si="134"/>
        <v>0.13400000000000001</v>
      </c>
      <c r="AB198" s="186">
        <f t="shared" si="134"/>
        <v>0.13400000000000001</v>
      </c>
      <c r="AC198" s="186">
        <f t="shared" si="134"/>
        <v>0.13400000000000001</v>
      </c>
      <c r="AD198" s="186">
        <f t="shared" si="134"/>
        <v>0.13400000000000001</v>
      </c>
      <c r="AE198" s="186">
        <f t="shared" si="134"/>
        <v>0.13400000000000001</v>
      </c>
      <c r="AF198" s="186">
        <f t="shared" si="134"/>
        <v>0.13400000000000001</v>
      </c>
      <c r="AG198" s="186">
        <f t="shared" si="134"/>
        <v>0.13400000000000001</v>
      </c>
      <c r="AH198" s="186">
        <f t="shared" si="134"/>
        <v>0.13400000000000001</v>
      </c>
      <c r="AI198" s="186">
        <f t="shared" si="134"/>
        <v>0.13400000000000001</v>
      </c>
      <c r="AJ198" s="186">
        <f t="shared" si="134"/>
        <v>0.13400000000000001</v>
      </c>
      <c r="AK198" s="186">
        <f t="shared" si="134"/>
        <v>0.13400000000000001</v>
      </c>
      <c r="AL198" s="186">
        <f t="shared" si="134"/>
        <v>0.13400000000000001</v>
      </c>
      <c r="AM198" s="186">
        <f t="shared" si="134"/>
        <v>0.13400000000000001</v>
      </c>
      <c r="AN198" s="186">
        <f t="shared" si="134"/>
        <v>0.13400000000000001</v>
      </c>
      <c r="AO198" s="186">
        <f t="shared" si="134"/>
        <v>0.13400000000000001</v>
      </c>
      <c r="AP198" s="186">
        <f t="shared" si="134"/>
        <v>0.13400000000000001</v>
      </c>
      <c r="AQ198" s="186">
        <f t="shared" si="134"/>
        <v>0.13400000000000001</v>
      </c>
      <c r="AR198" s="186">
        <f t="shared" si="134"/>
        <v>0.13</v>
      </c>
      <c r="AS198" s="186">
        <f t="shared" si="134"/>
        <v>0.128</v>
      </c>
      <c r="AT198" s="186">
        <f t="shared" si="134"/>
        <v>0.126</v>
      </c>
      <c r="AU198" s="186">
        <f t="shared" si="134"/>
        <v>0.13200000000000001</v>
      </c>
      <c r="AV198" s="186">
        <f t="shared" si="134"/>
        <v>0.13200000000000001</v>
      </c>
      <c r="AW198" s="186">
        <f t="shared" si="134"/>
        <v>0.13200000000000001</v>
      </c>
      <c r="AX198" s="186">
        <f t="shared" si="134"/>
        <v>0.13200000000000001</v>
      </c>
      <c r="AY198" s="186">
        <f t="shared" si="134"/>
        <v>0.13200000000000001</v>
      </c>
      <c r="AZ198" s="186">
        <f t="shared" si="134"/>
        <v>0.13200000000000001</v>
      </c>
      <c r="BA198" s="186">
        <f t="shared" si="134"/>
        <v>0.13200000000000001</v>
      </c>
      <c r="BB198" s="186">
        <f t="shared" si="134"/>
        <v>0.13200000000000001</v>
      </c>
      <c r="BC198" s="186">
        <f t="shared" si="134"/>
        <v>0.13200000000000001</v>
      </c>
      <c r="BD198" s="186">
        <f t="shared" si="134"/>
        <v>0.13200000000000001</v>
      </c>
      <c r="BE198" s="186">
        <f t="shared" si="134"/>
        <v>0.13200000000000001</v>
      </c>
    </row>
    <row r="199" spans="1:57" ht="15.75" thickBot="1" x14ac:dyDescent="0.3">
      <c r="A199" s="234">
        <v>83</v>
      </c>
      <c r="B199" s="186">
        <f t="shared" si="131"/>
        <v>0.1195</v>
      </c>
      <c r="C199" s="186">
        <f t="shared" si="131"/>
        <v>0.1215</v>
      </c>
      <c r="D199" s="186">
        <f t="shared" si="91"/>
        <v>0.1235</v>
      </c>
      <c r="E199" s="186">
        <f t="shared" si="91"/>
        <v>0.126</v>
      </c>
      <c r="F199" s="186">
        <f t="shared" si="126"/>
        <v>0.129</v>
      </c>
      <c r="G199" s="186">
        <f t="shared" si="126"/>
        <v>0.13150000000000001</v>
      </c>
      <c r="H199" s="186">
        <f t="shared" si="123"/>
        <v>0.13400000000000001</v>
      </c>
      <c r="I199" s="186">
        <f t="shared" si="121"/>
        <v>0.13400000000000001</v>
      </c>
      <c r="J199" s="186">
        <f t="shared" si="118"/>
        <v>0.13400000000000001</v>
      </c>
      <c r="K199" s="186">
        <f t="shared" si="118"/>
        <v>0.13400000000000001</v>
      </c>
      <c r="L199" s="186">
        <f t="shared" si="118"/>
        <v>0.13400000000000001</v>
      </c>
      <c r="M199" s="186">
        <f t="shared" si="118"/>
        <v>0.13400000000000001</v>
      </c>
      <c r="N199" s="186">
        <f t="shared" si="119"/>
        <v>0.13400000000000001</v>
      </c>
      <c r="O199" s="186">
        <f t="shared" si="119"/>
        <v>0.13400000000000001</v>
      </c>
      <c r="P199" s="186">
        <f t="shared" si="119"/>
        <v>0.13400000000000001</v>
      </c>
      <c r="Q199" s="186">
        <f t="shared" si="119"/>
        <v>0.13400000000000001</v>
      </c>
      <c r="R199" s="186">
        <f t="shared" si="119"/>
        <v>0.13400000000000001</v>
      </c>
      <c r="S199" s="186">
        <f t="shared" si="119"/>
        <v>0.13400000000000001</v>
      </c>
      <c r="T199" s="186">
        <f t="shared" ref="T199:BE199" si="135">T88-0.005</f>
        <v>0.13400000000000001</v>
      </c>
      <c r="U199" s="186">
        <f t="shared" si="135"/>
        <v>0.13400000000000001</v>
      </c>
      <c r="V199" s="186">
        <f t="shared" si="135"/>
        <v>0.13400000000000001</v>
      </c>
      <c r="W199" s="186">
        <f t="shared" si="135"/>
        <v>0.13400000000000001</v>
      </c>
      <c r="X199" s="186">
        <f t="shared" si="135"/>
        <v>0.13400000000000001</v>
      </c>
      <c r="Y199" s="186">
        <f t="shared" si="135"/>
        <v>0.13400000000000001</v>
      </c>
      <c r="Z199" s="186">
        <f t="shared" si="135"/>
        <v>0.13400000000000001</v>
      </c>
      <c r="AA199" s="186">
        <f t="shared" si="135"/>
        <v>0.13400000000000001</v>
      </c>
      <c r="AB199" s="186">
        <f t="shared" si="135"/>
        <v>0.13400000000000001</v>
      </c>
      <c r="AC199" s="186">
        <f t="shared" si="135"/>
        <v>0.13400000000000001</v>
      </c>
      <c r="AD199" s="186">
        <f t="shared" si="135"/>
        <v>0.13400000000000001</v>
      </c>
      <c r="AE199" s="186">
        <f t="shared" si="135"/>
        <v>0.13400000000000001</v>
      </c>
      <c r="AF199" s="186">
        <f t="shared" si="135"/>
        <v>0.13400000000000001</v>
      </c>
      <c r="AG199" s="186">
        <f t="shared" si="135"/>
        <v>0.13400000000000001</v>
      </c>
      <c r="AH199" s="186">
        <f t="shared" si="135"/>
        <v>0.13400000000000001</v>
      </c>
      <c r="AI199" s="186">
        <f t="shared" si="135"/>
        <v>0.13400000000000001</v>
      </c>
      <c r="AJ199" s="186">
        <f t="shared" si="135"/>
        <v>0.13400000000000001</v>
      </c>
      <c r="AK199" s="186">
        <f t="shared" si="135"/>
        <v>0.13400000000000001</v>
      </c>
      <c r="AL199" s="186">
        <f t="shared" si="135"/>
        <v>0.13400000000000001</v>
      </c>
      <c r="AM199" s="186">
        <f t="shared" si="135"/>
        <v>0.13400000000000001</v>
      </c>
      <c r="AN199" s="186">
        <f t="shared" si="135"/>
        <v>0.13400000000000001</v>
      </c>
      <c r="AO199" s="186">
        <f t="shared" si="135"/>
        <v>0.13400000000000001</v>
      </c>
      <c r="AP199" s="186">
        <f t="shared" si="135"/>
        <v>0.13400000000000001</v>
      </c>
      <c r="AQ199" s="186">
        <f t="shared" si="135"/>
        <v>0.13400000000000001</v>
      </c>
      <c r="AR199" s="186">
        <f t="shared" si="135"/>
        <v>0.13</v>
      </c>
      <c r="AS199" s="186">
        <f t="shared" si="135"/>
        <v>0.128</v>
      </c>
      <c r="AT199" s="186">
        <f t="shared" si="135"/>
        <v>0.126</v>
      </c>
      <c r="AU199" s="186">
        <f t="shared" si="135"/>
        <v>0.13200000000000001</v>
      </c>
      <c r="AV199" s="186">
        <f t="shared" si="135"/>
        <v>0.13200000000000001</v>
      </c>
      <c r="AW199" s="186">
        <f t="shared" si="135"/>
        <v>0.13200000000000001</v>
      </c>
      <c r="AX199" s="186">
        <f t="shared" si="135"/>
        <v>0.13200000000000001</v>
      </c>
      <c r="AY199" s="186">
        <f t="shared" si="135"/>
        <v>0.13200000000000001</v>
      </c>
      <c r="AZ199" s="186">
        <f t="shared" si="135"/>
        <v>0.13200000000000001</v>
      </c>
      <c r="BA199" s="186">
        <f t="shared" si="135"/>
        <v>0.13200000000000001</v>
      </c>
      <c r="BB199" s="186">
        <f t="shared" si="135"/>
        <v>0.13200000000000001</v>
      </c>
      <c r="BC199" s="186">
        <f t="shared" si="135"/>
        <v>0.13200000000000001</v>
      </c>
      <c r="BD199" s="186">
        <f t="shared" si="135"/>
        <v>0.13200000000000001</v>
      </c>
      <c r="BE199" s="186">
        <f t="shared" si="135"/>
        <v>0.13200000000000001</v>
      </c>
    </row>
    <row r="200" spans="1:57" ht="15.75" thickBot="1" x14ac:dyDescent="0.3">
      <c r="A200" s="234">
        <v>84</v>
      </c>
      <c r="B200" s="186">
        <f t="shared" si="131"/>
        <v>0.1195</v>
      </c>
      <c r="C200" s="186">
        <f t="shared" si="131"/>
        <v>0.1215</v>
      </c>
      <c r="D200" s="186">
        <f t="shared" si="91"/>
        <v>0.1235</v>
      </c>
      <c r="E200" s="186">
        <f t="shared" si="91"/>
        <v>0.126</v>
      </c>
      <c r="F200" s="186">
        <f t="shared" si="126"/>
        <v>0.129</v>
      </c>
      <c r="G200" s="186">
        <f t="shared" si="126"/>
        <v>0.13150000000000001</v>
      </c>
      <c r="H200" s="186">
        <f t="shared" si="123"/>
        <v>0.13400000000000001</v>
      </c>
      <c r="I200" s="186">
        <f t="shared" si="121"/>
        <v>0.13400000000000001</v>
      </c>
      <c r="J200" s="186">
        <f t="shared" si="118"/>
        <v>0.13400000000000001</v>
      </c>
      <c r="K200" s="186">
        <f t="shared" si="118"/>
        <v>0.13400000000000001</v>
      </c>
      <c r="L200" s="186">
        <f t="shared" si="118"/>
        <v>0.13400000000000001</v>
      </c>
      <c r="M200" s="186">
        <f t="shared" si="118"/>
        <v>0.13400000000000001</v>
      </c>
      <c r="N200" s="186">
        <f t="shared" si="119"/>
        <v>0.13400000000000001</v>
      </c>
      <c r="O200" s="186">
        <f t="shared" si="119"/>
        <v>0.13400000000000001</v>
      </c>
      <c r="P200" s="186">
        <f t="shared" si="119"/>
        <v>0.13400000000000001</v>
      </c>
      <c r="Q200" s="186">
        <f t="shared" si="119"/>
        <v>0.13400000000000001</v>
      </c>
      <c r="R200" s="186">
        <f t="shared" si="119"/>
        <v>0.13400000000000001</v>
      </c>
      <c r="S200" s="186">
        <f t="shared" si="119"/>
        <v>0.13400000000000001</v>
      </c>
      <c r="T200" s="186">
        <f t="shared" ref="T200:BE200" si="136">T89-0.005</f>
        <v>0.13400000000000001</v>
      </c>
      <c r="U200" s="186">
        <f t="shared" si="136"/>
        <v>0.13400000000000001</v>
      </c>
      <c r="V200" s="186">
        <f t="shared" si="136"/>
        <v>0.13400000000000001</v>
      </c>
      <c r="W200" s="186">
        <f t="shared" si="136"/>
        <v>0.13400000000000001</v>
      </c>
      <c r="X200" s="186">
        <f t="shared" si="136"/>
        <v>0.13400000000000001</v>
      </c>
      <c r="Y200" s="186">
        <f t="shared" si="136"/>
        <v>0.13400000000000001</v>
      </c>
      <c r="Z200" s="186">
        <f t="shared" si="136"/>
        <v>0.13400000000000001</v>
      </c>
      <c r="AA200" s="186">
        <f t="shared" si="136"/>
        <v>0.13400000000000001</v>
      </c>
      <c r="AB200" s="186">
        <f t="shared" si="136"/>
        <v>0.13400000000000001</v>
      </c>
      <c r="AC200" s="186">
        <f t="shared" si="136"/>
        <v>0.13400000000000001</v>
      </c>
      <c r="AD200" s="186">
        <f t="shared" si="136"/>
        <v>0.13400000000000001</v>
      </c>
      <c r="AE200" s="186">
        <f t="shared" si="136"/>
        <v>0.13400000000000001</v>
      </c>
      <c r="AF200" s="186">
        <f t="shared" si="136"/>
        <v>0.13400000000000001</v>
      </c>
      <c r="AG200" s="186">
        <f t="shared" si="136"/>
        <v>0.13400000000000001</v>
      </c>
      <c r="AH200" s="186">
        <f t="shared" si="136"/>
        <v>0.13400000000000001</v>
      </c>
      <c r="AI200" s="186">
        <f t="shared" si="136"/>
        <v>0.13400000000000001</v>
      </c>
      <c r="AJ200" s="186">
        <f t="shared" si="136"/>
        <v>0.13400000000000001</v>
      </c>
      <c r="AK200" s="186">
        <f t="shared" si="136"/>
        <v>0.13400000000000001</v>
      </c>
      <c r="AL200" s="186">
        <f t="shared" si="136"/>
        <v>0.13400000000000001</v>
      </c>
      <c r="AM200" s="186">
        <f t="shared" si="136"/>
        <v>0.13400000000000001</v>
      </c>
      <c r="AN200" s="186">
        <f t="shared" si="136"/>
        <v>0.13400000000000001</v>
      </c>
      <c r="AO200" s="186">
        <f t="shared" si="136"/>
        <v>0.13400000000000001</v>
      </c>
      <c r="AP200" s="186">
        <f t="shared" si="136"/>
        <v>0.13400000000000001</v>
      </c>
      <c r="AQ200" s="186">
        <f t="shared" si="136"/>
        <v>0.13400000000000001</v>
      </c>
      <c r="AR200" s="186">
        <f t="shared" si="136"/>
        <v>0.13</v>
      </c>
      <c r="AS200" s="186">
        <f t="shared" si="136"/>
        <v>0.128</v>
      </c>
      <c r="AT200" s="186">
        <f t="shared" si="136"/>
        <v>0.126</v>
      </c>
      <c r="AU200" s="186">
        <f t="shared" si="136"/>
        <v>0.13200000000000001</v>
      </c>
      <c r="AV200" s="186">
        <f t="shared" si="136"/>
        <v>0.13200000000000001</v>
      </c>
      <c r="AW200" s="186">
        <f t="shared" si="136"/>
        <v>0.13200000000000001</v>
      </c>
      <c r="AX200" s="186">
        <f t="shared" si="136"/>
        <v>0.13200000000000001</v>
      </c>
      <c r="AY200" s="186">
        <f t="shared" si="136"/>
        <v>0.13200000000000001</v>
      </c>
      <c r="AZ200" s="186">
        <f t="shared" si="136"/>
        <v>0.13200000000000001</v>
      </c>
      <c r="BA200" s="186">
        <f t="shared" si="136"/>
        <v>0.13200000000000001</v>
      </c>
      <c r="BB200" s="186">
        <f t="shared" si="136"/>
        <v>0.13200000000000001</v>
      </c>
      <c r="BC200" s="186">
        <f t="shared" si="136"/>
        <v>0.13200000000000001</v>
      </c>
      <c r="BD200" s="186">
        <f t="shared" si="136"/>
        <v>0.13200000000000001</v>
      </c>
      <c r="BE200" s="186">
        <f t="shared" si="136"/>
        <v>0.13200000000000001</v>
      </c>
    </row>
    <row r="201" spans="1:57" ht="15.75" thickBot="1" x14ac:dyDescent="0.3">
      <c r="A201" s="234">
        <v>85</v>
      </c>
      <c r="B201" s="186">
        <f t="shared" si="131"/>
        <v>0.1195</v>
      </c>
      <c r="C201" s="186">
        <f t="shared" si="131"/>
        <v>0.1215</v>
      </c>
      <c r="D201" s="186">
        <f t="shared" si="91"/>
        <v>0.1235</v>
      </c>
      <c r="E201" s="186">
        <f t="shared" si="91"/>
        <v>0.126</v>
      </c>
      <c r="F201" s="186">
        <f t="shared" si="126"/>
        <v>0.129</v>
      </c>
      <c r="G201" s="186">
        <f t="shared" si="126"/>
        <v>0.13150000000000001</v>
      </c>
      <c r="H201" s="186">
        <f t="shared" si="123"/>
        <v>0.13400000000000001</v>
      </c>
      <c r="I201" s="186">
        <f t="shared" si="121"/>
        <v>0.13400000000000001</v>
      </c>
      <c r="J201" s="186">
        <f t="shared" si="118"/>
        <v>0.13400000000000001</v>
      </c>
      <c r="K201" s="186">
        <f t="shared" si="118"/>
        <v>0.13400000000000001</v>
      </c>
      <c r="L201" s="186">
        <f t="shared" si="118"/>
        <v>0.13400000000000001</v>
      </c>
      <c r="M201" s="186">
        <f t="shared" si="118"/>
        <v>0.13400000000000001</v>
      </c>
      <c r="N201" s="186">
        <f t="shared" si="119"/>
        <v>0.13400000000000001</v>
      </c>
      <c r="O201" s="186">
        <f t="shared" si="119"/>
        <v>0.13400000000000001</v>
      </c>
      <c r="P201" s="186">
        <f t="shared" si="119"/>
        <v>0.13400000000000001</v>
      </c>
      <c r="Q201" s="186">
        <f t="shared" si="119"/>
        <v>0.13400000000000001</v>
      </c>
      <c r="R201" s="186">
        <f t="shared" si="119"/>
        <v>0.13400000000000001</v>
      </c>
      <c r="S201" s="186">
        <f t="shared" si="119"/>
        <v>0.13400000000000001</v>
      </c>
      <c r="T201" s="186">
        <f t="shared" ref="T201:BE201" si="137">T90-0.005</f>
        <v>0.13400000000000001</v>
      </c>
      <c r="U201" s="186">
        <f t="shared" si="137"/>
        <v>0.13400000000000001</v>
      </c>
      <c r="V201" s="186">
        <f t="shared" si="137"/>
        <v>0.13400000000000001</v>
      </c>
      <c r="W201" s="186">
        <f t="shared" si="137"/>
        <v>0.13400000000000001</v>
      </c>
      <c r="X201" s="186">
        <f t="shared" si="137"/>
        <v>0.13400000000000001</v>
      </c>
      <c r="Y201" s="186">
        <f t="shared" si="137"/>
        <v>0.13400000000000001</v>
      </c>
      <c r="Z201" s="186">
        <f t="shared" si="137"/>
        <v>0.13400000000000001</v>
      </c>
      <c r="AA201" s="186">
        <f t="shared" si="137"/>
        <v>0.13400000000000001</v>
      </c>
      <c r="AB201" s="186">
        <f t="shared" si="137"/>
        <v>0.13400000000000001</v>
      </c>
      <c r="AC201" s="186">
        <f t="shared" si="137"/>
        <v>0.13400000000000001</v>
      </c>
      <c r="AD201" s="186">
        <f t="shared" si="137"/>
        <v>0.13400000000000001</v>
      </c>
      <c r="AE201" s="186">
        <f t="shared" si="137"/>
        <v>0.13400000000000001</v>
      </c>
      <c r="AF201" s="186">
        <f t="shared" si="137"/>
        <v>0.13400000000000001</v>
      </c>
      <c r="AG201" s="186">
        <f t="shared" si="137"/>
        <v>0.13400000000000001</v>
      </c>
      <c r="AH201" s="186">
        <f t="shared" si="137"/>
        <v>0.13400000000000001</v>
      </c>
      <c r="AI201" s="186">
        <f t="shared" si="137"/>
        <v>0.13400000000000001</v>
      </c>
      <c r="AJ201" s="186">
        <f t="shared" si="137"/>
        <v>0.13400000000000001</v>
      </c>
      <c r="AK201" s="186">
        <f t="shared" si="137"/>
        <v>0.13400000000000001</v>
      </c>
      <c r="AL201" s="186">
        <f t="shared" si="137"/>
        <v>0.13400000000000001</v>
      </c>
      <c r="AM201" s="186">
        <f t="shared" si="137"/>
        <v>0.13400000000000001</v>
      </c>
      <c r="AN201" s="186">
        <f t="shared" si="137"/>
        <v>0.13400000000000001</v>
      </c>
      <c r="AO201" s="186">
        <f t="shared" si="137"/>
        <v>0.13400000000000001</v>
      </c>
      <c r="AP201" s="186">
        <f t="shared" si="137"/>
        <v>0.13400000000000001</v>
      </c>
      <c r="AQ201" s="186">
        <f t="shared" si="137"/>
        <v>0.13400000000000001</v>
      </c>
      <c r="AR201" s="186">
        <f t="shared" si="137"/>
        <v>0.13</v>
      </c>
      <c r="AS201" s="186">
        <f t="shared" si="137"/>
        <v>0.128</v>
      </c>
      <c r="AT201" s="186">
        <f t="shared" si="137"/>
        <v>0.126</v>
      </c>
      <c r="AU201" s="186">
        <f t="shared" si="137"/>
        <v>0.13200000000000001</v>
      </c>
      <c r="AV201" s="186">
        <f t="shared" si="137"/>
        <v>0.13200000000000001</v>
      </c>
      <c r="AW201" s="186">
        <f t="shared" si="137"/>
        <v>0.13200000000000001</v>
      </c>
      <c r="AX201" s="186">
        <f t="shared" si="137"/>
        <v>0.13200000000000001</v>
      </c>
      <c r="AY201" s="186">
        <f t="shared" si="137"/>
        <v>0.13200000000000001</v>
      </c>
      <c r="AZ201" s="186">
        <f t="shared" si="137"/>
        <v>0.13200000000000001</v>
      </c>
      <c r="BA201" s="186">
        <f t="shared" si="137"/>
        <v>0.13200000000000001</v>
      </c>
      <c r="BB201" s="186">
        <f t="shared" si="137"/>
        <v>0.13200000000000001</v>
      </c>
      <c r="BC201" s="186">
        <f t="shared" si="137"/>
        <v>0.13200000000000001</v>
      </c>
      <c r="BD201" s="186">
        <f t="shared" si="137"/>
        <v>0.13200000000000001</v>
      </c>
      <c r="BE201" s="186">
        <f t="shared" si="137"/>
        <v>0.13200000000000001</v>
      </c>
    </row>
    <row r="202" spans="1:57" ht="15.75" thickBot="1" x14ac:dyDescent="0.3">
      <c r="A202" s="234">
        <v>86</v>
      </c>
      <c r="B202" s="186">
        <f t="shared" si="131"/>
        <v>0.1195</v>
      </c>
      <c r="C202" s="186">
        <f t="shared" si="131"/>
        <v>0.1215</v>
      </c>
      <c r="D202" s="186">
        <f t="shared" si="91"/>
        <v>0.1235</v>
      </c>
      <c r="E202" s="186">
        <f t="shared" si="91"/>
        <v>0.126</v>
      </c>
      <c r="F202" s="186">
        <f t="shared" si="126"/>
        <v>0.129</v>
      </c>
      <c r="G202" s="186">
        <f t="shared" si="126"/>
        <v>0.13150000000000001</v>
      </c>
      <c r="H202" s="186">
        <f t="shared" si="123"/>
        <v>0.13400000000000001</v>
      </c>
      <c r="I202" s="186">
        <f t="shared" si="121"/>
        <v>0.13400000000000001</v>
      </c>
      <c r="J202" s="186">
        <f t="shared" si="118"/>
        <v>0.13400000000000001</v>
      </c>
      <c r="K202" s="186">
        <f t="shared" si="118"/>
        <v>0.13400000000000001</v>
      </c>
      <c r="L202" s="186">
        <f t="shared" si="118"/>
        <v>0.13400000000000001</v>
      </c>
      <c r="M202" s="186">
        <f t="shared" si="118"/>
        <v>0.13400000000000001</v>
      </c>
      <c r="N202" s="186">
        <f t="shared" si="119"/>
        <v>0.13400000000000001</v>
      </c>
      <c r="O202" s="186">
        <f t="shared" si="119"/>
        <v>0.13400000000000001</v>
      </c>
      <c r="P202" s="186">
        <f t="shared" si="119"/>
        <v>0.13400000000000001</v>
      </c>
      <c r="Q202" s="186">
        <f t="shared" si="119"/>
        <v>0.13400000000000001</v>
      </c>
      <c r="R202" s="186">
        <f t="shared" si="119"/>
        <v>0.13400000000000001</v>
      </c>
      <c r="S202" s="186">
        <f t="shared" si="119"/>
        <v>0.13400000000000001</v>
      </c>
      <c r="T202" s="186">
        <f t="shared" ref="T202:BE202" si="138">T91-0.005</f>
        <v>0.13400000000000001</v>
      </c>
      <c r="U202" s="186">
        <f t="shared" si="138"/>
        <v>0.13400000000000001</v>
      </c>
      <c r="V202" s="186">
        <f t="shared" si="138"/>
        <v>0.13400000000000001</v>
      </c>
      <c r="W202" s="186">
        <f t="shared" si="138"/>
        <v>0.13400000000000001</v>
      </c>
      <c r="X202" s="186">
        <f t="shared" si="138"/>
        <v>0.13400000000000001</v>
      </c>
      <c r="Y202" s="186">
        <f t="shared" si="138"/>
        <v>0.13400000000000001</v>
      </c>
      <c r="Z202" s="186">
        <f t="shared" si="138"/>
        <v>0.13400000000000001</v>
      </c>
      <c r="AA202" s="186">
        <f t="shared" si="138"/>
        <v>0.13400000000000001</v>
      </c>
      <c r="AB202" s="186">
        <f t="shared" si="138"/>
        <v>0.13400000000000001</v>
      </c>
      <c r="AC202" s="186">
        <f t="shared" si="138"/>
        <v>0.13400000000000001</v>
      </c>
      <c r="AD202" s="186">
        <f t="shared" si="138"/>
        <v>0.13400000000000001</v>
      </c>
      <c r="AE202" s="186">
        <f t="shared" si="138"/>
        <v>0.13400000000000001</v>
      </c>
      <c r="AF202" s="186">
        <f t="shared" si="138"/>
        <v>0.13400000000000001</v>
      </c>
      <c r="AG202" s="186">
        <f t="shared" si="138"/>
        <v>0.13400000000000001</v>
      </c>
      <c r="AH202" s="186">
        <f t="shared" si="138"/>
        <v>0.13400000000000001</v>
      </c>
      <c r="AI202" s="186">
        <f t="shared" si="138"/>
        <v>0.13400000000000001</v>
      </c>
      <c r="AJ202" s="186">
        <f t="shared" si="138"/>
        <v>0.13400000000000001</v>
      </c>
      <c r="AK202" s="186">
        <f t="shared" si="138"/>
        <v>0.13400000000000001</v>
      </c>
      <c r="AL202" s="186">
        <f t="shared" si="138"/>
        <v>0.13400000000000001</v>
      </c>
      <c r="AM202" s="186">
        <f t="shared" si="138"/>
        <v>0.13400000000000001</v>
      </c>
      <c r="AN202" s="186">
        <f t="shared" si="138"/>
        <v>0.13400000000000001</v>
      </c>
      <c r="AO202" s="186">
        <f t="shared" si="138"/>
        <v>0.13400000000000001</v>
      </c>
      <c r="AP202" s="186">
        <f t="shared" si="138"/>
        <v>0.13400000000000001</v>
      </c>
      <c r="AQ202" s="186">
        <f t="shared" si="138"/>
        <v>0.13400000000000001</v>
      </c>
      <c r="AR202" s="186">
        <f t="shared" si="138"/>
        <v>0.13</v>
      </c>
      <c r="AS202" s="186">
        <f t="shared" si="138"/>
        <v>0.128</v>
      </c>
      <c r="AT202" s="186">
        <f t="shared" si="138"/>
        <v>0.126</v>
      </c>
      <c r="AU202" s="186">
        <f t="shared" si="138"/>
        <v>0.13200000000000001</v>
      </c>
      <c r="AV202" s="186">
        <f t="shared" si="138"/>
        <v>0.13200000000000001</v>
      </c>
      <c r="AW202" s="186">
        <f t="shared" si="138"/>
        <v>0.13200000000000001</v>
      </c>
      <c r="AX202" s="186">
        <f t="shared" si="138"/>
        <v>0.13200000000000001</v>
      </c>
      <c r="AY202" s="186">
        <f t="shared" si="138"/>
        <v>0.13200000000000001</v>
      </c>
      <c r="AZ202" s="186">
        <f t="shared" si="138"/>
        <v>0.13200000000000001</v>
      </c>
      <c r="BA202" s="186">
        <f t="shared" si="138"/>
        <v>0.13200000000000001</v>
      </c>
      <c r="BB202" s="186">
        <f t="shared" si="138"/>
        <v>0.13200000000000001</v>
      </c>
      <c r="BC202" s="186">
        <f t="shared" si="138"/>
        <v>0.13200000000000001</v>
      </c>
      <c r="BD202" s="186">
        <f t="shared" si="138"/>
        <v>0.13200000000000001</v>
      </c>
      <c r="BE202" s="186">
        <f t="shared" si="138"/>
        <v>0.13200000000000001</v>
      </c>
    </row>
    <row r="203" spans="1:57" ht="15.75" thickBot="1" x14ac:dyDescent="0.3">
      <c r="A203" s="234">
        <v>87</v>
      </c>
      <c r="B203" s="186">
        <f t="shared" si="131"/>
        <v>0.1195</v>
      </c>
      <c r="C203" s="186">
        <f t="shared" si="131"/>
        <v>0.1215</v>
      </c>
      <c r="D203" s="186">
        <f t="shared" si="91"/>
        <v>0.1235</v>
      </c>
      <c r="E203" s="186">
        <f t="shared" si="91"/>
        <v>0.126</v>
      </c>
      <c r="F203" s="186">
        <f t="shared" si="126"/>
        <v>0.129</v>
      </c>
      <c r="G203" s="186">
        <f t="shared" si="126"/>
        <v>0.13150000000000001</v>
      </c>
      <c r="H203" s="186">
        <f t="shared" si="123"/>
        <v>0.13400000000000001</v>
      </c>
      <c r="I203" s="186">
        <f t="shared" si="121"/>
        <v>0.13400000000000001</v>
      </c>
      <c r="J203" s="186">
        <f t="shared" si="118"/>
        <v>0.13400000000000001</v>
      </c>
      <c r="K203" s="186">
        <f t="shared" si="118"/>
        <v>0.13400000000000001</v>
      </c>
      <c r="L203" s="186">
        <f t="shared" si="118"/>
        <v>0.13400000000000001</v>
      </c>
      <c r="M203" s="186">
        <f t="shared" si="118"/>
        <v>0.13400000000000001</v>
      </c>
      <c r="N203" s="186">
        <f t="shared" si="119"/>
        <v>0.13400000000000001</v>
      </c>
      <c r="O203" s="186">
        <f t="shared" si="119"/>
        <v>0.13400000000000001</v>
      </c>
      <c r="P203" s="186">
        <f t="shared" si="119"/>
        <v>0.13400000000000001</v>
      </c>
      <c r="Q203" s="186">
        <f t="shared" si="119"/>
        <v>0.13400000000000001</v>
      </c>
      <c r="R203" s="186">
        <f t="shared" si="119"/>
        <v>0.13400000000000001</v>
      </c>
      <c r="S203" s="186">
        <f t="shared" si="119"/>
        <v>0.13400000000000001</v>
      </c>
      <c r="T203" s="186">
        <f t="shared" ref="T203:BE203" si="139">T92-0.005</f>
        <v>0.13400000000000001</v>
      </c>
      <c r="U203" s="186">
        <f t="shared" si="139"/>
        <v>0.13400000000000001</v>
      </c>
      <c r="V203" s="186">
        <f t="shared" si="139"/>
        <v>0.13400000000000001</v>
      </c>
      <c r="W203" s="186">
        <f t="shared" si="139"/>
        <v>0.13400000000000001</v>
      </c>
      <c r="X203" s="186">
        <f t="shared" si="139"/>
        <v>0.13400000000000001</v>
      </c>
      <c r="Y203" s="186">
        <f t="shared" si="139"/>
        <v>0.13400000000000001</v>
      </c>
      <c r="Z203" s="186">
        <f t="shared" si="139"/>
        <v>0.13400000000000001</v>
      </c>
      <c r="AA203" s="186">
        <f t="shared" si="139"/>
        <v>0.13400000000000001</v>
      </c>
      <c r="AB203" s="186">
        <f t="shared" si="139"/>
        <v>0.13400000000000001</v>
      </c>
      <c r="AC203" s="186">
        <f t="shared" si="139"/>
        <v>0.13400000000000001</v>
      </c>
      <c r="AD203" s="186">
        <f t="shared" si="139"/>
        <v>0.13400000000000001</v>
      </c>
      <c r="AE203" s="186">
        <f t="shared" si="139"/>
        <v>0.13400000000000001</v>
      </c>
      <c r="AF203" s="186">
        <f t="shared" si="139"/>
        <v>0.13400000000000001</v>
      </c>
      <c r="AG203" s="186">
        <f t="shared" si="139"/>
        <v>0.13400000000000001</v>
      </c>
      <c r="AH203" s="186">
        <f t="shared" si="139"/>
        <v>0.13400000000000001</v>
      </c>
      <c r="AI203" s="186">
        <f t="shared" si="139"/>
        <v>0.13400000000000001</v>
      </c>
      <c r="AJ203" s="186">
        <f t="shared" si="139"/>
        <v>0.13400000000000001</v>
      </c>
      <c r="AK203" s="186">
        <f t="shared" si="139"/>
        <v>0.13400000000000001</v>
      </c>
      <c r="AL203" s="186">
        <f t="shared" si="139"/>
        <v>0.13400000000000001</v>
      </c>
      <c r="AM203" s="186">
        <f t="shared" si="139"/>
        <v>0.13400000000000001</v>
      </c>
      <c r="AN203" s="186">
        <f t="shared" si="139"/>
        <v>0.13400000000000001</v>
      </c>
      <c r="AO203" s="186">
        <f t="shared" si="139"/>
        <v>0.13400000000000001</v>
      </c>
      <c r="AP203" s="186">
        <f t="shared" si="139"/>
        <v>0.13400000000000001</v>
      </c>
      <c r="AQ203" s="186">
        <f t="shared" si="139"/>
        <v>0.13400000000000001</v>
      </c>
      <c r="AR203" s="186">
        <f t="shared" si="139"/>
        <v>0.13</v>
      </c>
      <c r="AS203" s="186">
        <f t="shared" si="139"/>
        <v>0.128</v>
      </c>
      <c r="AT203" s="186">
        <f t="shared" si="139"/>
        <v>0.126</v>
      </c>
      <c r="AU203" s="186">
        <f t="shared" si="139"/>
        <v>0.13200000000000001</v>
      </c>
      <c r="AV203" s="186">
        <f t="shared" si="139"/>
        <v>0.13200000000000001</v>
      </c>
      <c r="AW203" s="186">
        <f t="shared" si="139"/>
        <v>0.13200000000000001</v>
      </c>
      <c r="AX203" s="186">
        <f t="shared" si="139"/>
        <v>0.13200000000000001</v>
      </c>
      <c r="AY203" s="186">
        <f t="shared" si="139"/>
        <v>0.13200000000000001</v>
      </c>
      <c r="AZ203" s="186">
        <f t="shared" si="139"/>
        <v>0.13200000000000001</v>
      </c>
      <c r="BA203" s="186">
        <f t="shared" si="139"/>
        <v>0.13200000000000001</v>
      </c>
      <c r="BB203" s="186">
        <f t="shared" si="139"/>
        <v>0.13200000000000001</v>
      </c>
      <c r="BC203" s="186">
        <f t="shared" si="139"/>
        <v>0.13200000000000001</v>
      </c>
      <c r="BD203" s="186">
        <f t="shared" si="139"/>
        <v>0.13200000000000001</v>
      </c>
      <c r="BE203" s="186">
        <f t="shared" si="139"/>
        <v>0.13200000000000001</v>
      </c>
    </row>
    <row r="204" spans="1:57" ht="15.75" thickBot="1" x14ac:dyDescent="0.3">
      <c r="A204" s="234">
        <v>88</v>
      </c>
      <c r="B204" s="186">
        <f t="shared" si="131"/>
        <v>0.1195</v>
      </c>
      <c r="C204" s="186">
        <f t="shared" si="131"/>
        <v>0.1215</v>
      </c>
      <c r="D204" s="186">
        <f t="shared" si="91"/>
        <v>0.1235</v>
      </c>
      <c r="E204" s="186">
        <f t="shared" si="91"/>
        <v>0.126</v>
      </c>
      <c r="F204" s="186">
        <f t="shared" si="126"/>
        <v>0.129</v>
      </c>
      <c r="G204" s="186">
        <f t="shared" si="126"/>
        <v>0.13150000000000001</v>
      </c>
      <c r="H204" s="186">
        <f t="shared" si="123"/>
        <v>0.13400000000000001</v>
      </c>
      <c r="I204" s="186">
        <f t="shared" si="121"/>
        <v>0.13400000000000001</v>
      </c>
      <c r="J204" s="186">
        <f t="shared" si="118"/>
        <v>0.13400000000000001</v>
      </c>
      <c r="K204" s="186">
        <f t="shared" si="118"/>
        <v>0.13400000000000001</v>
      </c>
      <c r="L204" s="186">
        <f t="shared" si="118"/>
        <v>0.13400000000000001</v>
      </c>
      <c r="M204" s="186">
        <f t="shared" si="118"/>
        <v>0.13400000000000001</v>
      </c>
      <c r="N204" s="186">
        <f t="shared" si="119"/>
        <v>0.13400000000000001</v>
      </c>
      <c r="O204" s="186">
        <f t="shared" si="119"/>
        <v>0.13400000000000001</v>
      </c>
      <c r="P204" s="186">
        <f t="shared" si="119"/>
        <v>0.13400000000000001</v>
      </c>
      <c r="Q204" s="186">
        <f t="shared" si="119"/>
        <v>0.13400000000000001</v>
      </c>
      <c r="R204" s="186">
        <f t="shared" si="119"/>
        <v>0.13400000000000001</v>
      </c>
      <c r="S204" s="186">
        <f t="shared" si="119"/>
        <v>0.13400000000000001</v>
      </c>
      <c r="T204" s="186">
        <f t="shared" ref="T204:BE204" si="140">T93-0.005</f>
        <v>0.13400000000000001</v>
      </c>
      <c r="U204" s="186">
        <f t="shared" si="140"/>
        <v>0.13400000000000001</v>
      </c>
      <c r="V204" s="186">
        <f t="shared" si="140"/>
        <v>0.13400000000000001</v>
      </c>
      <c r="W204" s="186">
        <f t="shared" si="140"/>
        <v>0.13400000000000001</v>
      </c>
      <c r="X204" s="186">
        <f t="shared" si="140"/>
        <v>0.13400000000000001</v>
      </c>
      <c r="Y204" s="186">
        <f t="shared" si="140"/>
        <v>0.13400000000000001</v>
      </c>
      <c r="Z204" s="186">
        <f t="shared" si="140"/>
        <v>0.13400000000000001</v>
      </c>
      <c r="AA204" s="186">
        <f t="shared" si="140"/>
        <v>0.13400000000000001</v>
      </c>
      <c r="AB204" s="186">
        <f t="shared" si="140"/>
        <v>0.13400000000000001</v>
      </c>
      <c r="AC204" s="186">
        <f t="shared" si="140"/>
        <v>0.13400000000000001</v>
      </c>
      <c r="AD204" s="186">
        <f t="shared" si="140"/>
        <v>0.13400000000000001</v>
      </c>
      <c r="AE204" s="186">
        <f t="shared" si="140"/>
        <v>0.13400000000000001</v>
      </c>
      <c r="AF204" s="186">
        <f t="shared" si="140"/>
        <v>0.13400000000000001</v>
      </c>
      <c r="AG204" s="186">
        <f t="shared" si="140"/>
        <v>0.13400000000000001</v>
      </c>
      <c r="AH204" s="186">
        <f t="shared" si="140"/>
        <v>0.13400000000000001</v>
      </c>
      <c r="AI204" s="186">
        <f t="shared" si="140"/>
        <v>0.13400000000000001</v>
      </c>
      <c r="AJ204" s="186">
        <f t="shared" si="140"/>
        <v>0.13400000000000001</v>
      </c>
      <c r="AK204" s="186">
        <f t="shared" si="140"/>
        <v>0.13400000000000001</v>
      </c>
      <c r="AL204" s="186">
        <f t="shared" si="140"/>
        <v>0.13400000000000001</v>
      </c>
      <c r="AM204" s="186">
        <f t="shared" si="140"/>
        <v>0.13400000000000001</v>
      </c>
      <c r="AN204" s="186">
        <f t="shared" si="140"/>
        <v>0.13400000000000001</v>
      </c>
      <c r="AO204" s="186">
        <f t="shared" si="140"/>
        <v>0.13400000000000001</v>
      </c>
      <c r="AP204" s="186">
        <f t="shared" si="140"/>
        <v>0.13400000000000001</v>
      </c>
      <c r="AQ204" s="186">
        <f t="shared" si="140"/>
        <v>0.13400000000000001</v>
      </c>
      <c r="AR204" s="186">
        <f t="shared" si="140"/>
        <v>0.13</v>
      </c>
      <c r="AS204" s="186">
        <f t="shared" si="140"/>
        <v>0.128</v>
      </c>
      <c r="AT204" s="186">
        <f t="shared" si="140"/>
        <v>0.126</v>
      </c>
      <c r="AU204" s="186">
        <f t="shared" si="140"/>
        <v>0.13200000000000001</v>
      </c>
      <c r="AV204" s="186">
        <f t="shared" si="140"/>
        <v>0.13200000000000001</v>
      </c>
      <c r="AW204" s="186">
        <f t="shared" si="140"/>
        <v>0.13200000000000001</v>
      </c>
      <c r="AX204" s="186">
        <f t="shared" si="140"/>
        <v>0.13200000000000001</v>
      </c>
      <c r="AY204" s="186">
        <f t="shared" si="140"/>
        <v>0.13200000000000001</v>
      </c>
      <c r="AZ204" s="186">
        <f t="shared" si="140"/>
        <v>0.13200000000000001</v>
      </c>
      <c r="BA204" s="186">
        <f t="shared" si="140"/>
        <v>0.13200000000000001</v>
      </c>
      <c r="BB204" s="186">
        <f t="shared" si="140"/>
        <v>0.13200000000000001</v>
      </c>
      <c r="BC204" s="186">
        <f t="shared" si="140"/>
        <v>0.13200000000000001</v>
      </c>
      <c r="BD204" s="186">
        <f t="shared" si="140"/>
        <v>0.13200000000000001</v>
      </c>
      <c r="BE204" s="186">
        <f t="shared" si="140"/>
        <v>0.13200000000000001</v>
      </c>
    </row>
    <row r="205" spans="1:57" ht="15.75" thickBot="1" x14ac:dyDescent="0.3">
      <c r="A205" s="234">
        <v>89</v>
      </c>
      <c r="B205" s="186">
        <f t="shared" si="131"/>
        <v>0.1195</v>
      </c>
      <c r="C205" s="186">
        <f t="shared" si="131"/>
        <v>0.1215</v>
      </c>
      <c r="D205" s="186">
        <f t="shared" si="91"/>
        <v>0.1235</v>
      </c>
      <c r="E205" s="186">
        <f t="shared" si="91"/>
        <v>0.126</v>
      </c>
      <c r="F205" s="186">
        <f t="shared" si="126"/>
        <v>0.129</v>
      </c>
      <c r="G205" s="186">
        <f t="shared" si="126"/>
        <v>0.13150000000000001</v>
      </c>
      <c r="H205" s="186">
        <f t="shared" si="123"/>
        <v>0.13400000000000001</v>
      </c>
      <c r="I205" s="186">
        <f t="shared" si="121"/>
        <v>0.13400000000000001</v>
      </c>
      <c r="J205" s="186">
        <f t="shared" si="118"/>
        <v>0.13400000000000001</v>
      </c>
      <c r="K205" s="186">
        <f t="shared" si="118"/>
        <v>0.13400000000000001</v>
      </c>
      <c r="L205" s="186">
        <f t="shared" si="118"/>
        <v>0.13400000000000001</v>
      </c>
      <c r="M205" s="186">
        <f t="shared" si="118"/>
        <v>0.13400000000000001</v>
      </c>
      <c r="N205" s="186">
        <f t="shared" si="119"/>
        <v>0.13400000000000001</v>
      </c>
      <c r="O205" s="186">
        <f t="shared" si="119"/>
        <v>0.13400000000000001</v>
      </c>
      <c r="P205" s="186">
        <f t="shared" si="119"/>
        <v>0.13400000000000001</v>
      </c>
      <c r="Q205" s="186">
        <f t="shared" si="119"/>
        <v>0.13400000000000001</v>
      </c>
      <c r="R205" s="186">
        <f t="shared" si="119"/>
        <v>0.13400000000000001</v>
      </c>
      <c r="S205" s="186">
        <f t="shared" si="119"/>
        <v>0.13400000000000001</v>
      </c>
      <c r="T205" s="186">
        <f t="shared" ref="T205:BE205" si="141">T94-0.005</f>
        <v>0.13400000000000001</v>
      </c>
      <c r="U205" s="186">
        <f t="shared" si="141"/>
        <v>0.13400000000000001</v>
      </c>
      <c r="V205" s="186">
        <f t="shared" si="141"/>
        <v>0.13400000000000001</v>
      </c>
      <c r="W205" s="186">
        <f t="shared" si="141"/>
        <v>0.13400000000000001</v>
      </c>
      <c r="X205" s="186">
        <f t="shared" si="141"/>
        <v>0.13400000000000001</v>
      </c>
      <c r="Y205" s="186">
        <f t="shared" si="141"/>
        <v>0.13400000000000001</v>
      </c>
      <c r="Z205" s="186">
        <f t="shared" si="141"/>
        <v>0.13400000000000001</v>
      </c>
      <c r="AA205" s="186">
        <f t="shared" si="141"/>
        <v>0.13400000000000001</v>
      </c>
      <c r="AB205" s="186">
        <f t="shared" si="141"/>
        <v>0.13400000000000001</v>
      </c>
      <c r="AC205" s="186">
        <f t="shared" si="141"/>
        <v>0.13400000000000001</v>
      </c>
      <c r="AD205" s="186">
        <f t="shared" si="141"/>
        <v>0.13400000000000001</v>
      </c>
      <c r="AE205" s="186">
        <f t="shared" si="141"/>
        <v>0.13400000000000001</v>
      </c>
      <c r="AF205" s="186">
        <f t="shared" si="141"/>
        <v>0.13400000000000001</v>
      </c>
      <c r="AG205" s="186">
        <f t="shared" si="141"/>
        <v>0.13400000000000001</v>
      </c>
      <c r="AH205" s="186">
        <f t="shared" si="141"/>
        <v>0.13400000000000001</v>
      </c>
      <c r="AI205" s="186">
        <f t="shared" si="141"/>
        <v>0.13400000000000001</v>
      </c>
      <c r="AJ205" s="186">
        <f t="shared" si="141"/>
        <v>0.13400000000000001</v>
      </c>
      <c r="AK205" s="186">
        <f t="shared" si="141"/>
        <v>0.13400000000000001</v>
      </c>
      <c r="AL205" s="186">
        <f t="shared" si="141"/>
        <v>0.13400000000000001</v>
      </c>
      <c r="AM205" s="186">
        <f t="shared" si="141"/>
        <v>0.13400000000000001</v>
      </c>
      <c r="AN205" s="186">
        <f t="shared" si="141"/>
        <v>0.13400000000000001</v>
      </c>
      <c r="AO205" s="186">
        <f t="shared" si="141"/>
        <v>0.13400000000000001</v>
      </c>
      <c r="AP205" s="186">
        <f t="shared" si="141"/>
        <v>0.13400000000000001</v>
      </c>
      <c r="AQ205" s="186">
        <f t="shared" si="141"/>
        <v>0.13400000000000001</v>
      </c>
      <c r="AR205" s="186">
        <f t="shared" si="141"/>
        <v>0.13</v>
      </c>
      <c r="AS205" s="186">
        <f t="shared" si="141"/>
        <v>0.128</v>
      </c>
      <c r="AT205" s="186">
        <f t="shared" si="141"/>
        <v>0.126</v>
      </c>
      <c r="AU205" s="186">
        <f t="shared" si="141"/>
        <v>0.13200000000000001</v>
      </c>
      <c r="AV205" s="186">
        <f t="shared" si="141"/>
        <v>0.13200000000000001</v>
      </c>
      <c r="AW205" s="186">
        <f t="shared" si="141"/>
        <v>0.13200000000000001</v>
      </c>
      <c r="AX205" s="186">
        <f t="shared" si="141"/>
        <v>0.13200000000000001</v>
      </c>
      <c r="AY205" s="186">
        <f t="shared" si="141"/>
        <v>0.13200000000000001</v>
      </c>
      <c r="AZ205" s="186">
        <f t="shared" si="141"/>
        <v>0.13200000000000001</v>
      </c>
      <c r="BA205" s="186">
        <f t="shared" si="141"/>
        <v>0.13200000000000001</v>
      </c>
      <c r="BB205" s="186">
        <f t="shared" si="141"/>
        <v>0.13200000000000001</v>
      </c>
      <c r="BC205" s="186">
        <f t="shared" si="141"/>
        <v>0.13200000000000001</v>
      </c>
      <c r="BD205" s="186">
        <f t="shared" si="141"/>
        <v>0.13200000000000001</v>
      </c>
      <c r="BE205" s="186">
        <f t="shared" si="141"/>
        <v>0.13200000000000001</v>
      </c>
    </row>
    <row r="206" spans="1:57" ht="15.75" thickBot="1" x14ac:dyDescent="0.3">
      <c r="A206" s="234">
        <v>90</v>
      </c>
      <c r="B206" s="186">
        <f t="shared" si="131"/>
        <v>0.1195</v>
      </c>
      <c r="C206" s="186">
        <f t="shared" si="131"/>
        <v>0.1215</v>
      </c>
      <c r="D206" s="186">
        <f t="shared" si="91"/>
        <v>0.1235</v>
      </c>
      <c r="E206" s="186">
        <f t="shared" si="91"/>
        <v>0.126</v>
      </c>
      <c r="F206" s="186">
        <f t="shared" si="126"/>
        <v>0.129</v>
      </c>
      <c r="G206" s="186">
        <f t="shared" si="126"/>
        <v>0.13150000000000001</v>
      </c>
      <c r="H206" s="186">
        <f t="shared" si="123"/>
        <v>0.13400000000000001</v>
      </c>
      <c r="I206" s="186">
        <f t="shared" si="121"/>
        <v>0.13400000000000001</v>
      </c>
      <c r="J206" s="186">
        <f t="shared" si="118"/>
        <v>0.13400000000000001</v>
      </c>
      <c r="K206" s="186">
        <f t="shared" si="118"/>
        <v>0.13400000000000001</v>
      </c>
      <c r="L206" s="186">
        <f t="shared" si="118"/>
        <v>0.13400000000000001</v>
      </c>
      <c r="M206" s="186">
        <f t="shared" si="118"/>
        <v>0.13400000000000001</v>
      </c>
      <c r="N206" s="186">
        <f t="shared" si="119"/>
        <v>0.13400000000000001</v>
      </c>
      <c r="O206" s="186">
        <f t="shared" si="119"/>
        <v>0.13400000000000001</v>
      </c>
      <c r="P206" s="186">
        <f t="shared" si="119"/>
        <v>0.13400000000000001</v>
      </c>
      <c r="Q206" s="186">
        <f t="shared" si="119"/>
        <v>0.13400000000000001</v>
      </c>
      <c r="R206" s="186">
        <f t="shared" si="119"/>
        <v>0.13400000000000001</v>
      </c>
      <c r="S206" s="186">
        <f t="shared" si="119"/>
        <v>0.13400000000000001</v>
      </c>
      <c r="T206" s="186">
        <f t="shared" ref="T206:BE206" si="142">T95-0.005</f>
        <v>0.13400000000000001</v>
      </c>
      <c r="U206" s="186">
        <f t="shared" si="142"/>
        <v>0.13400000000000001</v>
      </c>
      <c r="V206" s="186">
        <f t="shared" si="142"/>
        <v>0.13400000000000001</v>
      </c>
      <c r="W206" s="186">
        <f t="shared" si="142"/>
        <v>0.13400000000000001</v>
      </c>
      <c r="X206" s="186">
        <f t="shared" si="142"/>
        <v>0.13400000000000001</v>
      </c>
      <c r="Y206" s="186">
        <f t="shared" si="142"/>
        <v>0.13400000000000001</v>
      </c>
      <c r="Z206" s="186">
        <f t="shared" si="142"/>
        <v>0.13400000000000001</v>
      </c>
      <c r="AA206" s="186">
        <f t="shared" si="142"/>
        <v>0.13400000000000001</v>
      </c>
      <c r="AB206" s="186">
        <f t="shared" si="142"/>
        <v>0.13400000000000001</v>
      </c>
      <c r="AC206" s="186">
        <f t="shared" si="142"/>
        <v>0.13400000000000001</v>
      </c>
      <c r="AD206" s="186">
        <f t="shared" si="142"/>
        <v>0.13400000000000001</v>
      </c>
      <c r="AE206" s="186">
        <f t="shared" si="142"/>
        <v>0.13400000000000001</v>
      </c>
      <c r="AF206" s="186">
        <f t="shared" si="142"/>
        <v>0.13400000000000001</v>
      </c>
      <c r="AG206" s="186">
        <f t="shared" si="142"/>
        <v>0.13400000000000001</v>
      </c>
      <c r="AH206" s="186">
        <f t="shared" si="142"/>
        <v>0.13400000000000001</v>
      </c>
      <c r="AI206" s="186">
        <f t="shared" si="142"/>
        <v>0.13400000000000001</v>
      </c>
      <c r="AJ206" s="186">
        <f t="shared" si="142"/>
        <v>0.13400000000000001</v>
      </c>
      <c r="AK206" s="186">
        <f t="shared" si="142"/>
        <v>0.13400000000000001</v>
      </c>
      <c r="AL206" s="186">
        <f t="shared" si="142"/>
        <v>0.13400000000000001</v>
      </c>
      <c r="AM206" s="186">
        <f t="shared" si="142"/>
        <v>0.13400000000000001</v>
      </c>
      <c r="AN206" s="186">
        <f t="shared" si="142"/>
        <v>0.13400000000000001</v>
      </c>
      <c r="AO206" s="186">
        <f t="shared" si="142"/>
        <v>0.13400000000000001</v>
      </c>
      <c r="AP206" s="186">
        <f t="shared" si="142"/>
        <v>0.13400000000000001</v>
      </c>
      <c r="AQ206" s="186">
        <f t="shared" si="142"/>
        <v>0.13400000000000001</v>
      </c>
      <c r="AR206" s="186">
        <f t="shared" si="142"/>
        <v>0.13</v>
      </c>
      <c r="AS206" s="186">
        <f t="shared" si="142"/>
        <v>0.128</v>
      </c>
      <c r="AT206" s="186">
        <f t="shared" si="142"/>
        <v>0.126</v>
      </c>
      <c r="AU206" s="186">
        <f t="shared" si="142"/>
        <v>0.13200000000000001</v>
      </c>
      <c r="AV206" s="186">
        <f t="shared" si="142"/>
        <v>0.13200000000000001</v>
      </c>
      <c r="AW206" s="186">
        <f t="shared" si="142"/>
        <v>0.13200000000000001</v>
      </c>
      <c r="AX206" s="186">
        <f t="shared" si="142"/>
        <v>0.13200000000000001</v>
      </c>
      <c r="AY206" s="186">
        <f t="shared" si="142"/>
        <v>0.13200000000000001</v>
      </c>
      <c r="AZ206" s="186">
        <f t="shared" si="142"/>
        <v>0.13200000000000001</v>
      </c>
      <c r="BA206" s="186">
        <f t="shared" si="142"/>
        <v>0.13200000000000001</v>
      </c>
      <c r="BB206" s="186">
        <f t="shared" si="142"/>
        <v>0.13200000000000001</v>
      </c>
      <c r="BC206" s="186">
        <f t="shared" si="142"/>
        <v>0.13200000000000001</v>
      </c>
      <c r="BD206" s="186">
        <f t="shared" si="142"/>
        <v>0.13200000000000001</v>
      </c>
      <c r="BE206" s="186">
        <f t="shared" si="142"/>
        <v>0.13200000000000001</v>
      </c>
    </row>
    <row r="207" spans="1:57" ht="15.75" thickBot="1" x14ac:dyDescent="0.3">
      <c r="A207" s="234">
        <v>91</v>
      </c>
      <c r="B207" s="186">
        <f t="shared" si="131"/>
        <v>0.1195</v>
      </c>
      <c r="C207" s="186">
        <f t="shared" si="131"/>
        <v>0.1215</v>
      </c>
      <c r="D207" s="186">
        <f t="shared" si="91"/>
        <v>0.1235</v>
      </c>
      <c r="E207" s="186">
        <f t="shared" si="91"/>
        <v>0.126</v>
      </c>
      <c r="F207" s="186">
        <f t="shared" si="126"/>
        <v>0.129</v>
      </c>
      <c r="G207" s="186">
        <f t="shared" si="126"/>
        <v>0.13150000000000001</v>
      </c>
      <c r="H207" s="186">
        <f t="shared" si="123"/>
        <v>0.13400000000000001</v>
      </c>
      <c r="I207" s="186">
        <f t="shared" si="121"/>
        <v>0.13400000000000001</v>
      </c>
      <c r="J207" s="186">
        <f t="shared" si="118"/>
        <v>0.13400000000000001</v>
      </c>
      <c r="K207" s="186">
        <f t="shared" si="118"/>
        <v>0.13400000000000001</v>
      </c>
      <c r="L207" s="186">
        <f t="shared" si="118"/>
        <v>0.13400000000000001</v>
      </c>
      <c r="M207" s="186">
        <f t="shared" si="118"/>
        <v>0.13400000000000001</v>
      </c>
      <c r="N207" s="186">
        <f t="shared" si="119"/>
        <v>0.13400000000000001</v>
      </c>
      <c r="O207" s="186">
        <f t="shared" si="119"/>
        <v>0.13400000000000001</v>
      </c>
      <c r="P207" s="186">
        <f t="shared" si="119"/>
        <v>0.13400000000000001</v>
      </c>
      <c r="Q207" s="186">
        <f t="shared" si="119"/>
        <v>0.13400000000000001</v>
      </c>
      <c r="R207" s="186">
        <f t="shared" si="119"/>
        <v>0.13400000000000001</v>
      </c>
      <c r="S207" s="186">
        <f t="shared" si="119"/>
        <v>0.13400000000000001</v>
      </c>
      <c r="T207" s="186">
        <f t="shared" ref="T207:BE207" si="143">T96-0.005</f>
        <v>0.13400000000000001</v>
      </c>
      <c r="U207" s="186">
        <f t="shared" si="143"/>
        <v>0.13400000000000001</v>
      </c>
      <c r="V207" s="186">
        <f t="shared" si="143"/>
        <v>0.13400000000000001</v>
      </c>
      <c r="W207" s="186">
        <f t="shared" si="143"/>
        <v>0.13400000000000001</v>
      </c>
      <c r="X207" s="186">
        <f t="shared" si="143"/>
        <v>0.13400000000000001</v>
      </c>
      <c r="Y207" s="186">
        <f t="shared" si="143"/>
        <v>0.13400000000000001</v>
      </c>
      <c r="Z207" s="186">
        <f t="shared" si="143"/>
        <v>0.13400000000000001</v>
      </c>
      <c r="AA207" s="186">
        <f t="shared" si="143"/>
        <v>0.13400000000000001</v>
      </c>
      <c r="AB207" s="186">
        <f t="shared" si="143"/>
        <v>0.13400000000000001</v>
      </c>
      <c r="AC207" s="186">
        <f t="shared" si="143"/>
        <v>0.13400000000000001</v>
      </c>
      <c r="AD207" s="186">
        <f t="shared" si="143"/>
        <v>0.13400000000000001</v>
      </c>
      <c r="AE207" s="186">
        <f t="shared" si="143"/>
        <v>0.13400000000000001</v>
      </c>
      <c r="AF207" s="186">
        <f t="shared" si="143"/>
        <v>0.13400000000000001</v>
      </c>
      <c r="AG207" s="186">
        <f t="shared" si="143"/>
        <v>0.13400000000000001</v>
      </c>
      <c r="AH207" s="186">
        <f t="shared" si="143"/>
        <v>0.13400000000000001</v>
      </c>
      <c r="AI207" s="186">
        <f t="shared" si="143"/>
        <v>0.13400000000000001</v>
      </c>
      <c r="AJ207" s="186">
        <f t="shared" si="143"/>
        <v>0.13400000000000001</v>
      </c>
      <c r="AK207" s="186">
        <f t="shared" si="143"/>
        <v>0.13400000000000001</v>
      </c>
      <c r="AL207" s="186">
        <f t="shared" si="143"/>
        <v>0.13400000000000001</v>
      </c>
      <c r="AM207" s="186">
        <f t="shared" si="143"/>
        <v>0.13400000000000001</v>
      </c>
      <c r="AN207" s="186">
        <f t="shared" si="143"/>
        <v>0.13400000000000001</v>
      </c>
      <c r="AO207" s="186">
        <f t="shared" si="143"/>
        <v>0.13400000000000001</v>
      </c>
      <c r="AP207" s="186">
        <f t="shared" si="143"/>
        <v>0.13400000000000001</v>
      </c>
      <c r="AQ207" s="186">
        <f t="shared" si="143"/>
        <v>0.13400000000000001</v>
      </c>
      <c r="AR207" s="186">
        <f t="shared" si="143"/>
        <v>0.13</v>
      </c>
      <c r="AS207" s="186">
        <f t="shared" si="143"/>
        <v>0.128</v>
      </c>
      <c r="AT207" s="186">
        <f t="shared" si="143"/>
        <v>0.126</v>
      </c>
      <c r="AU207" s="186">
        <f t="shared" si="143"/>
        <v>0.13200000000000001</v>
      </c>
      <c r="AV207" s="186">
        <f t="shared" si="143"/>
        <v>0.13200000000000001</v>
      </c>
      <c r="AW207" s="186">
        <f t="shared" si="143"/>
        <v>0.13200000000000001</v>
      </c>
      <c r="AX207" s="186">
        <f t="shared" si="143"/>
        <v>0.13200000000000001</v>
      </c>
      <c r="AY207" s="186">
        <f t="shared" si="143"/>
        <v>0.13200000000000001</v>
      </c>
      <c r="AZ207" s="186">
        <f t="shared" si="143"/>
        <v>0.13200000000000001</v>
      </c>
      <c r="BA207" s="186">
        <f t="shared" si="143"/>
        <v>0.13200000000000001</v>
      </c>
      <c r="BB207" s="186">
        <f t="shared" si="143"/>
        <v>0.13200000000000001</v>
      </c>
      <c r="BC207" s="186">
        <f t="shared" si="143"/>
        <v>0.13200000000000001</v>
      </c>
      <c r="BD207" s="186">
        <f t="shared" si="143"/>
        <v>0.13200000000000001</v>
      </c>
      <c r="BE207" s="186">
        <f t="shared" si="143"/>
        <v>0.13200000000000001</v>
      </c>
    </row>
    <row r="208" spans="1:57" ht="15.75" thickBot="1" x14ac:dyDescent="0.3">
      <c r="A208" s="234">
        <v>92</v>
      </c>
      <c r="B208" s="186">
        <f t="shared" si="131"/>
        <v>0.1195</v>
      </c>
      <c r="C208" s="186">
        <f t="shared" si="131"/>
        <v>0.1215</v>
      </c>
      <c r="D208" s="186">
        <f t="shared" si="91"/>
        <v>0.1235</v>
      </c>
      <c r="E208" s="186">
        <f t="shared" si="91"/>
        <v>0.126</v>
      </c>
      <c r="F208" s="186">
        <f t="shared" si="126"/>
        <v>0.129</v>
      </c>
      <c r="G208" s="186">
        <f t="shared" si="126"/>
        <v>0.13150000000000001</v>
      </c>
      <c r="H208" s="186">
        <f t="shared" si="123"/>
        <v>0.13400000000000001</v>
      </c>
      <c r="I208" s="186">
        <f t="shared" si="121"/>
        <v>0.13400000000000001</v>
      </c>
      <c r="J208" s="186">
        <f t="shared" si="118"/>
        <v>0.13400000000000001</v>
      </c>
      <c r="K208" s="186">
        <f t="shared" si="118"/>
        <v>0.13400000000000001</v>
      </c>
      <c r="L208" s="186">
        <f t="shared" si="118"/>
        <v>0.13400000000000001</v>
      </c>
      <c r="M208" s="186">
        <f t="shared" si="118"/>
        <v>0.13400000000000001</v>
      </c>
      <c r="N208" s="186">
        <f t="shared" si="119"/>
        <v>0.13400000000000001</v>
      </c>
      <c r="O208" s="186">
        <f t="shared" si="119"/>
        <v>0.13400000000000001</v>
      </c>
      <c r="P208" s="186">
        <f t="shared" si="119"/>
        <v>0.13400000000000001</v>
      </c>
      <c r="Q208" s="186">
        <f t="shared" si="119"/>
        <v>0.13400000000000001</v>
      </c>
      <c r="R208" s="186">
        <f t="shared" si="119"/>
        <v>0.13400000000000001</v>
      </c>
      <c r="S208" s="186">
        <f t="shared" si="119"/>
        <v>0.13400000000000001</v>
      </c>
      <c r="T208" s="186">
        <f t="shared" ref="T208:BE208" si="144">T97-0.005</f>
        <v>0.13400000000000001</v>
      </c>
      <c r="U208" s="186">
        <f t="shared" si="144"/>
        <v>0.13400000000000001</v>
      </c>
      <c r="V208" s="186">
        <f t="shared" si="144"/>
        <v>0.13400000000000001</v>
      </c>
      <c r="W208" s="186">
        <f t="shared" si="144"/>
        <v>0.13400000000000001</v>
      </c>
      <c r="X208" s="186">
        <f t="shared" si="144"/>
        <v>0.13400000000000001</v>
      </c>
      <c r="Y208" s="186">
        <f t="shared" si="144"/>
        <v>0.13400000000000001</v>
      </c>
      <c r="Z208" s="186">
        <f t="shared" si="144"/>
        <v>0.13400000000000001</v>
      </c>
      <c r="AA208" s="186">
        <f t="shared" si="144"/>
        <v>0.13400000000000001</v>
      </c>
      <c r="AB208" s="186">
        <f t="shared" si="144"/>
        <v>0.13400000000000001</v>
      </c>
      <c r="AC208" s="186">
        <f t="shared" si="144"/>
        <v>0.13400000000000001</v>
      </c>
      <c r="AD208" s="186">
        <f t="shared" si="144"/>
        <v>0.13400000000000001</v>
      </c>
      <c r="AE208" s="186">
        <f t="shared" si="144"/>
        <v>0.13400000000000001</v>
      </c>
      <c r="AF208" s="186">
        <f t="shared" si="144"/>
        <v>0.13400000000000001</v>
      </c>
      <c r="AG208" s="186">
        <f t="shared" si="144"/>
        <v>0.13400000000000001</v>
      </c>
      <c r="AH208" s="186">
        <f t="shared" si="144"/>
        <v>0.13400000000000001</v>
      </c>
      <c r="AI208" s="186">
        <f t="shared" si="144"/>
        <v>0.13400000000000001</v>
      </c>
      <c r="AJ208" s="186">
        <f t="shared" si="144"/>
        <v>0.13400000000000001</v>
      </c>
      <c r="AK208" s="186">
        <f t="shared" si="144"/>
        <v>0.13400000000000001</v>
      </c>
      <c r="AL208" s="186">
        <f t="shared" si="144"/>
        <v>0.13400000000000001</v>
      </c>
      <c r="AM208" s="186">
        <f t="shared" si="144"/>
        <v>0.13400000000000001</v>
      </c>
      <c r="AN208" s="186">
        <f t="shared" si="144"/>
        <v>0.13400000000000001</v>
      </c>
      <c r="AO208" s="186">
        <f t="shared" si="144"/>
        <v>0.13400000000000001</v>
      </c>
      <c r="AP208" s="186">
        <f t="shared" si="144"/>
        <v>0.13400000000000001</v>
      </c>
      <c r="AQ208" s="186">
        <f t="shared" si="144"/>
        <v>0.13400000000000001</v>
      </c>
      <c r="AR208" s="186">
        <f t="shared" si="144"/>
        <v>0.13</v>
      </c>
      <c r="AS208" s="186">
        <f t="shared" si="144"/>
        <v>0.128</v>
      </c>
      <c r="AT208" s="186">
        <f t="shared" si="144"/>
        <v>0.126</v>
      </c>
      <c r="AU208" s="186">
        <f t="shared" si="144"/>
        <v>0.13200000000000001</v>
      </c>
      <c r="AV208" s="186">
        <f t="shared" si="144"/>
        <v>0.13200000000000001</v>
      </c>
      <c r="AW208" s="186">
        <f t="shared" si="144"/>
        <v>0.13200000000000001</v>
      </c>
      <c r="AX208" s="186">
        <f t="shared" si="144"/>
        <v>0.13200000000000001</v>
      </c>
      <c r="AY208" s="186">
        <f t="shared" si="144"/>
        <v>0.13200000000000001</v>
      </c>
      <c r="AZ208" s="186">
        <f t="shared" si="144"/>
        <v>0.13200000000000001</v>
      </c>
      <c r="BA208" s="186">
        <f t="shared" si="144"/>
        <v>0.13200000000000001</v>
      </c>
      <c r="BB208" s="186">
        <f t="shared" si="144"/>
        <v>0.13200000000000001</v>
      </c>
      <c r="BC208" s="186">
        <f t="shared" si="144"/>
        <v>0.13200000000000001</v>
      </c>
      <c r="BD208" s="186">
        <f t="shared" si="144"/>
        <v>0.13200000000000001</v>
      </c>
      <c r="BE208" s="186">
        <f t="shared" si="144"/>
        <v>0.13200000000000001</v>
      </c>
    </row>
    <row r="209" spans="1:57" ht="15.75" thickBot="1" x14ac:dyDescent="0.3">
      <c r="A209" s="234">
        <v>93</v>
      </c>
      <c r="B209" s="186">
        <f t="shared" si="131"/>
        <v>0.1195</v>
      </c>
      <c r="C209" s="186">
        <f t="shared" si="131"/>
        <v>0.1215</v>
      </c>
      <c r="D209" s="186">
        <f t="shared" si="91"/>
        <v>0.1235</v>
      </c>
      <c r="E209" s="186">
        <f t="shared" si="91"/>
        <v>0.126</v>
      </c>
      <c r="F209" s="186">
        <f t="shared" si="126"/>
        <v>0.129</v>
      </c>
      <c r="G209" s="186">
        <f t="shared" si="126"/>
        <v>0.13150000000000001</v>
      </c>
      <c r="H209" s="186">
        <f t="shared" si="123"/>
        <v>0.13400000000000001</v>
      </c>
      <c r="I209" s="186">
        <f t="shared" si="121"/>
        <v>0.13400000000000001</v>
      </c>
      <c r="J209" s="186">
        <f t="shared" si="118"/>
        <v>0.13400000000000001</v>
      </c>
      <c r="K209" s="186">
        <f t="shared" si="118"/>
        <v>0.13400000000000001</v>
      </c>
      <c r="L209" s="186">
        <f t="shared" si="118"/>
        <v>0.13400000000000001</v>
      </c>
      <c r="M209" s="186">
        <f t="shared" si="118"/>
        <v>0.13400000000000001</v>
      </c>
      <c r="N209" s="186">
        <f t="shared" si="119"/>
        <v>0.13400000000000001</v>
      </c>
      <c r="O209" s="186">
        <f t="shared" si="119"/>
        <v>0.13400000000000001</v>
      </c>
      <c r="P209" s="186">
        <f t="shared" si="119"/>
        <v>0.13400000000000001</v>
      </c>
      <c r="Q209" s="186">
        <f t="shared" si="119"/>
        <v>0.13400000000000001</v>
      </c>
      <c r="R209" s="186">
        <f t="shared" si="119"/>
        <v>0.13400000000000001</v>
      </c>
      <c r="S209" s="186">
        <f t="shared" si="119"/>
        <v>0.13400000000000001</v>
      </c>
      <c r="T209" s="186">
        <f t="shared" ref="T209:BE209" si="145">T98-0.005</f>
        <v>0.13400000000000001</v>
      </c>
      <c r="U209" s="186">
        <f t="shared" si="145"/>
        <v>0.13400000000000001</v>
      </c>
      <c r="V209" s="186">
        <f t="shared" si="145"/>
        <v>0.13400000000000001</v>
      </c>
      <c r="W209" s="186">
        <f t="shared" si="145"/>
        <v>0.13400000000000001</v>
      </c>
      <c r="X209" s="186">
        <f t="shared" si="145"/>
        <v>0.13400000000000001</v>
      </c>
      <c r="Y209" s="186">
        <f t="shared" si="145"/>
        <v>0.13400000000000001</v>
      </c>
      <c r="Z209" s="186">
        <f t="shared" si="145"/>
        <v>0.13400000000000001</v>
      </c>
      <c r="AA209" s="186">
        <f t="shared" si="145"/>
        <v>0.13400000000000001</v>
      </c>
      <c r="AB209" s="186">
        <f t="shared" si="145"/>
        <v>0.13400000000000001</v>
      </c>
      <c r="AC209" s="186">
        <f t="shared" si="145"/>
        <v>0.13400000000000001</v>
      </c>
      <c r="AD209" s="186">
        <f t="shared" si="145"/>
        <v>0.13400000000000001</v>
      </c>
      <c r="AE209" s="186">
        <f t="shared" si="145"/>
        <v>0.13400000000000001</v>
      </c>
      <c r="AF209" s="186">
        <f t="shared" si="145"/>
        <v>0.13400000000000001</v>
      </c>
      <c r="AG209" s="186">
        <f t="shared" si="145"/>
        <v>0.13400000000000001</v>
      </c>
      <c r="AH209" s="186">
        <f t="shared" si="145"/>
        <v>0.13400000000000001</v>
      </c>
      <c r="AI209" s="186">
        <f t="shared" si="145"/>
        <v>0.13400000000000001</v>
      </c>
      <c r="AJ209" s="186">
        <f t="shared" si="145"/>
        <v>0.13400000000000001</v>
      </c>
      <c r="AK209" s="186">
        <f t="shared" si="145"/>
        <v>0.13400000000000001</v>
      </c>
      <c r="AL209" s="186">
        <f t="shared" si="145"/>
        <v>0.13400000000000001</v>
      </c>
      <c r="AM209" s="186">
        <f t="shared" si="145"/>
        <v>0.13400000000000001</v>
      </c>
      <c r="AN209" s="186">
        <f t="shared" si="145"/>
        <v>0.13400000000000001</v>
      </c>
      <c r="AO209" s="186">
        <f t="shared" si="145"/>
        <v>0.13400000000000001</v>
      </c>
      <c r="AP209" s="186">
        <f t="shared" si="145"/>
        <v>0.13400000000000001</v>
      </c>
      <c r="AQ209" s="186">
        <f t="shared" si="145"/>
        <v>0.13400000000000001</v>
      </c>
      <c r="AR209" s="186">
        <f t="shared" si="145"/>
        <v>0.13</v>
      </c>
      <c r="AS209" s="186">
        <f t="shared" si="145"/>
        <v>0.128</v>
      </c>
      <c r="AT209" s="186">
        <f t="shared" si="145"/>
        <v>0.126</v>
      </c>
      <c r="AU209" s="186">
        <f t="shared" si="145"/>
        <v>0.13200000000000001</v>
      </c>
      <c r="AV209" s="186">
        <f t="shared" si="145"/>
        <v>0.13200000000000001</v>
      </c>
      <c r="AW209" s="186">
        <f t="shared" si="145"/>
        <v>0.13200000000000001</v>
      </c>
      <c r="AX209" s="186">
        <f t="shared" si="145"/>
        <v>0.13200000000000001</v>
      </c>
      <c r="AY209" s="186">
        <f t="shared" si="145"/>
        <v>0.13200000000000001</v>
      </c>
      <c r="AZ209" s="186">
        <f t="shared" si="145"/>
        <v>0.13200000000000001</v>
      </c>
      <c r="BA209" s="186">
        <f t="shared" si="145"/>
        <v>0.13200000000000001</v>
      </c>
      <c r="BB209" s="186">
        <f t="shared" si="145"/>
        <v>0.13200000000000001</v>
      </c>
      <c r="BC209" s="186">
        <f t="shared" si="145"/>
        <v>0.13200000000000001</v>
      </c>
      <c r="BD209" s="186">
        <f t="shared" si="145"/>
        <v>0.13200000000000001</v>
      </c>
      <c r="BE209" s="186">
        <f t="shared" si="145"/>
        <v>0.13200000000000001</v>
      </c>
    </row>
    <row r="210" spans="1:57" ht="15.75" thickBot="1" x14ac:dyDescent="0.3">
      <c r="A210" s="234">
        <v>94</v>
      </c>
      <c r="B210" s="186">
        <f t="shared" si="131"/>
        <v>0.1195</v>
      </c>
      <c r="C210" s="186">
        <f t="shared" si="131"/>
        <v>0.1215</v>
      </c>
      <c r="D210" s="186">
        <f t="shared" si="91"/>
        <v>0.1235</v>
      </c>
      <c r="E210" s="186">
        <f t="shared" si="91"/>
        <v>0.126</v>
      </c>
      <c r="F210" s="186">
        <f t="shared" si="126"/>
        <v>0.129</v>
      </c>
      <c r="G210" s="186">
        <f t="shared" si="126"/>
        <v>0.13150000000000001</v>
      </c>
      <c r="H210" s="186">
        <f t="shared" si="123"/>
        <v>0.13400000000000001</v>
      </c>
      <c r="I210" s="186">
        <f t="shared" si="121"/>
        <v>0.13400000000000001</v>
      </c>
      <c r="J210" s="186">
        <f t="shared" si="118"/>
        <v>0.13400000000000001</v>
      </c>
      <c r="K210" s="186">
        <f t="shared" si="118"/>
        <v>0.13400000000000001</v>
      </c>
      <c r="L210" s="186">
        <f t="shared" si="118"/>
        <v>0.13400000000000001</v>
      </c>
      <c r="M210" s="186">
        <f t="shared" si="118"/>
        <v>0.13400000000000001</v>
      </c>
      <c r="N210" s="186">
        <f t="shared" si="119"/>
        <v>0.13400000000000001</v>
      </c>
      <c r="O210" s="186">
        <f t="shared" si="119"/>
        <v>0.13400000000000001</v>
      </c>
      <c r="P210" s="186">
        <f t="shared" si="119"/>
        <v>0.13400000000000001</v>
      </c>
      <c r="Q210" s="186">
        <f t="shared" si="119"/>
        <v>0.13400000000000001</v>
      </c>
      <c r="R210" s="186">
        <f t="shared" si="119"/>
        <v>0.13400000000000001</v>
      </c>
      <c r="S210" s="186">
        <f t="shared" si="119"/>
        <v>0.13400000000000001</v>
      </c>
      <c r="T210" s="186">
        <f t="shared" ref="T210:BE210" si="146">T99-0.005</f>
        <v>0.13400000000000001</v>
      </c>
      <c r="U210" s="186">
        <f t="shared" si="146"/>
        <v>0.13400000000000001</v>
      </c>
      <c r="V210" s="186">
        <f t="shared" si="146"/>
        <v>0.13400000000000001</v>
      </c>
      <c r="W210" s="186">
        <f t="shared" si="146"/>
        <v>0.13400000000000001</v>
      </c>
      <c r="X210" s="186">
        <f t="shared" si="146"/>
        <v>0.13400000000000001</v>
      </c>
      <c r="Y210" s="186">
        <f t="shared" si="146"/>
        <v>0.13400000000000001</v>
      </c>
      <c r="Z210" s="186">
        <f t="shared" si="146"/>
        <v>0.13400000000000001</v>
      </c>
      <c r="AA210" s="186">
        <f t="shared" si="146"/>
        <v>0.13400000000000001</v>
      </c>
      <c r="AB210" s="186">
        <f t="shared" si="146"/>
        <v>0.13400000000000001</v>
      </c>
      <c r="AC210" s="186">
        <f t="shared" si="146"/>
        <v>0.13400000000000001</v>
      </c>
      <c r="AD210" s="186">
        <f t="shared" si="146"/>
        <v>0.13400000000000001</v>
      </c>
      <c r="AE210" s="186">
        <f t="shared" si="146"/>
        <v>0.13400000000000001</v>
      </c>
      <c r="AF210" s="186">
        <f t="shared" si="146"/>
        <v>0.13400000000000001</v>
      </c>
      <c r="AG210" s="186">
        <f t="shared" si="146"/>
        <v>0.13400000000000001</v>
      </c>
      <c r="AH210" s="186">
        <f t="shared" si="146"/>
        <v>0.13400000000000001</v>
      </c>
      <c r="AI210" s="186">
        <f t="shared" si="146"/>
        <v>0.13400000000000001</v>
      </c>
      <c r="AJ210" s="186">
        <f t="shared" si="146"/>
        <v>0.13400000000000001</v>
      </c>
      <c r="AK210" s="186">
        <f t="shared" si="146"/>
        <v>0.13400000000000001</v>
      </c>
      <c r="AL210" s="186">
        <f t="shared" si="146"/>
        <v>0.13400000000000001</v>
      </c>
      <c r="AM210" s="186">
        <f t="shared" si="146"/>
        <v>0.13400000000000001</v>
      </c>
      <c r="AN210" s="186">
        <f t="shared" si="146"/>
        <v>0.13400000000000001</v>
      </c>
      <c r="AO210" s="186">
        <f t="shared" si="146"/>
        <v>0.13400000000000001</v>
      </c>
      <c r="AP210" s="186">
        <f t="shared" si="146"/>
        <v>0.13400000000000001</v>
      </c>
      <c r="AQ210" s="186">
        <f t="shared" si="146"/>
        <v>0.13400000000000001</v>
      </c>
      <c r="AR210" s="186">
        <f t="shared" si="146"/>
        <v>0.13</v>
      </c>
      <c r="AS210" s="186">
        <f t="shared" si="146"/>
        <v>0.128</v>
      </c>
      <c r="AT210" s="186">
        <f t="shared" si="146"/>
        <v>0.126</v>
      </c>
      <c r="AU210" s="186">
        <f t="shared" si="146"/>
        <v>0.13200000000000001</v>
      </c>
      <c r="AV210" s="186">
        <f t="shared" si="146"/>
        <v>0.13200000000000001</v>
      </c>
      <c r="AW210" s="186">
        <f t="shared" si="146"/>
        <v>0.13200000000000001</v>
      </c>
      <c r="AX210" s="186">
        <f t="shared" si="146"/>
        <v>0.13200000000000001</v>
      </c>
      <c r="AY210" s="186">
        <f t="shared" si="146"/>
        <v>0.13200000000000001</v>
      </c>
      <c r="AZ210" s="186">
        <f t="shared" si="146"/>
        <v>0.13200000000000001</v>
      </c>
      <c r="BA210" s="186">
        <f t="shared" si="146"/>
        <v>0.13200000000000001</v>
      </c>
      <c r="BB210" s="186">
        <f t="shared" si="146"/>
        <v>0.13200000000000001</v>
      </c>
      <c r="BC210" s="186">
        <f t="shared" si="146"/>
        <v>0.13200000000000001</v>
      </c>
      <c r="BD210" s="186">
        <f t="shared" si="146"/>
        <v>0.13200000000000001</v>
      </c>
      <c r="BE210" s="186">
        <f t="shared" si="146"/>
        <v>0.13200000000000001</v>
      </c>
    </row>
    <row r="211" spans="1:57" ht="15.75" thickBot="1" x14ac:dyDescent="0.3">
      <c r="A211" s="234">
        <v>95</v>
      </c>
      <c r="B211" s="186">
        <f t="shared" si="131"/>
        <v>0.1195</v>
      </c>
      <c r="C211" s="186">
        <f t="shared" si="131"/>
        <v>0.1215</v>
      </c>
      <c r="D211" s="186">
        <f t="shared" si="91"/>
        <v>0.1235</v>
      </c>
      <c r="E211" s="186">
        <f t="shared" si="91"/>
        <v>0.126</v>
      </c>
      <c r="F211" s="186">
        <f t="shared" si="126"/>
        <v>0.129</v>
      </c>
      <c r="G211" s="186">
        <f t="shared" si="126"/>
        <v>0.13150000000000001</v>
      </c>
      <c r="H211" s="186">
        <f t="shared" si="123"/>
        <v>0.13400000000000001</v>
      </c>
      <c r="I211" s="186">
        <f t="shared" si="121"/>
        <v>0.13400000000000001</v>
      </c>
      <c r="J211" s="186">
        <f t="shared" si="118"/>
        <v>0.13400000000000001</v>
      </c>
      <c r="K211" s="186">
        <f t="shared" si="118"/>
        <v>0.13400000000000001</v>
      </c>
      <c r="L211" s="186">
        <f t="shared" si="118"/>
        <v>0.13400000000000001</v>
      </c>
      <c r="M211" s="186">
        <f t="shared" si="118"/>
        <v>0.13400000000000001</v>
      </c>
      <c r="N211" s="186">
        <f t="shared" si="119"/>
        <v>0.13400000000000001</v>
      </c>
      <c r="O211" s="186">
        <f t="shared" si="119"/>
        <v>0.13400000000000001</v>
      </c>
      <c r="P211" s="186">
        <f t="shared" si="119"/>
        <v>0.13400000000000001</v>
      </c>
      <c r="Q211" s="186">
        <f t="shared" si="119"/>
        <v>0.13400000000000001</v>
      </c>
      <c r="R211" s="186">
        <f t="shared" si="119"/>
        <v>0.13400000000000001</v>
      </c>
      <c r="S211" s="186">
        <f t="shared" ref="S211:BE211" si="147">S100-0.005</f>
        <v>0.13400000000000001</v>
      </c>
      <c r="T211" s="186">
        <f t="shared" si="147"/>
        <v>0.13400000000000001</v>
      </c>
      <c r="U211" s="186">
        <f t="shared" si="147"/>
        <v>0.13400000000000001</v>
      </c>
      <c r="V211" s="186">
        <f t="shared" si="147"/>
        <v>0.13400000000000001</v>
      </c>
      <c r="W211" s="186">
        <f t="shared" si="147"/>
        <v>0.13400000000000001</v>
      </c>
      <c r="X211" s="186">
        <f t="shared" si="147"/>
        <v>0.13400000000000001</v>
      </c>
      <c r="Y211" s="186">
        <f t="shared" si="147"/>
        <v>0.13400000000000001</v>
      </c>
      <c r="Z211" s="186">
        <f t="shared" si="147"/>
        <v>0.13400000000000001</v>
      </c>
      <c r="AA211" s="186">
        <f t="shared" si="147"/>
        <v>0.13400000000000001</v>
      </c>
      <c r="AB211" s="186">
        <f t="shared" si="147"/>
        <v>0.13400000000000001</v>
      </c>
      <c r="AC211" s="186">
        <f t="shared" si="147"/>
        <v>0.13400000000000001</v>
      </c>
      <c r="AD211" s="186">
        <f t="shared" si="147"/>
        <v>0.13400000000000001</v>
      </c>
      <c r="AE211" s="186">
        <f t="shared" si="147"/>
        <v>0.13400000000000001</v>
      </c>
      <c r="AF211" s="186">
        <f t="shared" si="147"/>
        <v>0.13400000000000001</v>
      </c>
      <c r="AG211" s="186">
        <f t="shared" si="147"/>
        <v>0.13400000000000001</v>
      </c>
      <c r="AH211" s="186">
        <f t="shared" si="147"/>
        <v>0.13400000000000001</v>
      </c>
      <c r="AI211" s="186">
        <f t="shared" si="147"/>
        <v>0.13400000000000001</v>
      </c>
      <c r="AJ211" s="186">
        <f t="shared" si="147"/>
        <v>0.13400000000000001</v>
      </c>
      <c r="AK211" s="186">
        <f t="shared" si="147"/>
        <v>0.13400000000000001</v>
      </c>
      <c r="AL211" s="186">
        <f t="shared" si="147"/>
        <v>0.13400000000000001</v>
      </c>
      <c r="AM211" s="186">
        <f t="shared" si="147"/>
        <v>0.13400000000000001</v>
      </c>
      <c r="AN211" s="186">
        <f t="shared" si="147"/>
        <v>0.13400000000000001</v>
      </c>
      <c r="AO211" s="186">
        <f t="shared" si="147"/>
        <v>0.13400000000000001</v>
      </c>
      <c r="AP211" s="186">
        <f t="shared" si="147"/>
        <v>0.13400000000000001</v>
      </c>
      <c r="AQ211" s="186">
        <f t="shared" si="147"/>
        <v>0.13400000000000001</v>
      </c>
      <c r="AR211" s="186">
        <f t="shared" si="147"/>
        <v>0.13</v>
      </c>
      <c r="AS211" s="186">
        <f t="shared" si="147"/>
        <v>0.128</v>
      </c>
      <c r="AT211" s="186">
        <f t="shared" si="147"/>
        <v>0.126</v>
      </c>
      <c r="AU211" s="186">
        <f t="shared" si="147"/>
        <v>0.13200000000000001</v>
      </c>
      <c r="AV211" s="186">
        <f t="shared" si="147"/>
        <v>0.13200000000000001</v>
      </c>
      <c r="AW211" s="186">
        <f t="shared" si="147"/>
        <v>0.13200000000000001</v>
      </c>
      <c r="AX211" s="186">
        <f t="shared" si="147"/>
        <v>0.13200000000000001</v>
      </c>
      <c r="AY211" s="186">
        <f t="shared" si="147"/>
        <v>0.13200000000000001</v>
      </c>
      <c r="AZ211" s="186">
        <f t="shared" si="147"/>
        <v>0.13200000000000001</v>
      </c>
      <c r="BA211" s="186">
        <f t="shared" si="147"/>
        <v>0.13200000000000001</v>
      </c>
      <c r="BB211" s="186">
        <f t="shared" si="147"/>
        <v>0.13200000000000001</v>
      </c>
      <c r="BC211" s="186">
        <f t="shared" si="147"/>
        <v>0.13200000000000001</v>
      </c>
      <c r="BD211" s="186">
        <f t="shared" si="147"/>
        <v>0.13200000000000001</v>
      </c>
      <c r="BE211" s="186">
        <f t="shared" si="147"/>
        <v>0.13200000000000001</v>
      </c>
    </row>
    <row r="212" spans="1:57" ht="15.75" thickBot="1" x14ac:dyDescent="0.3">
      <c r="A212" s="234">
        <v>96</v>
      </c>
      <c r="B212" s="186">
        <f t="shared" si="131"/>
        <v>0.1195</v>
      </c>
      <c r="C212" s="186">
        <f t="shared" si="131"/>
        <v>0.1215</v>
      </c>
      <c r="D212" s="186">
        <f t="shared" si="91"/>
        <v>0.1235</v>
      </c>
      <c r="E212" s="186">
        <f t="shared" si="91"/>
        <v>0.126</v>
      </c>
      <c r="F212" s="186">
        <f t="shared" si="126"/>
        <v>0.129</v>
      </c>
      <c r="G212" s="186">
        <f t="shared" si="126"/>
        <v>0.13150000000000001</v>
      </c>
      <c r="H212" s="186">
        <f t="shared" si="123"/>
        <v>0.13400000000000001</v>
      </c>
      <c r="I212" s="186">
        <f t="shared" si="121"/>
        <v>0.13400000000000001</v>
      </c>
      <c r="J212" s="186">
        <f t="shared" si="118"/>
        <v>0.13400000000000001</v>
      </c>
      <c r="K212" s="186">
        <f t="shared" si="118"/>
        <v>0.13400000000000001</v>
      </c>
      <c r="L212" s="186">
        <f t="shared" si="118"/>
        <v>0.13400000000000001</v>
      </c>
      <c r="M212" s="186">
        <f t="shared" si="118"/>
        <v>0.13400000000000001</v>
      </c>
      <c r="N212" s="186">
        <f t="shared" si="119"/>
        <v>0.13400000000000001</v>
      </c>
      <c r="O212" s="186">
        <f t="shared" si="119"/>
        <v>0.13400000000000001</v>
      </c>
      <c r="P212" s="186">
        <f t="shared" si="119"/>
        <v>0.13400000000000001</v>
      </c>
      <c r="Q212" s="186">
        <f t="shared" si="119"/>
        <v>0.13400000000000001</v>
      </c>
      <c r="R212" s="186">
        <f t="shared" si="119"/>
        <v>0.13400000000000001</v>
      </c>
      <c r="S212" s="186">
        <f t="shared" ref="S212:BE212" si="148">S101-0.005</f>
        <v>0.13400000000000001</v>
      </c>
      <c r="T212" s="186">
        <f t="shared" si="148"/>
        <v>0.13400000000000001</v>
      </c>
      <c r="U212" s="186">
        <f t="shared" si="148"/>
        <v>0.13400000000000001</v>
      </c>
      <c r="V212" s="186">
        <f t="shared" si="148"/>
        <v>0.13400000000000001</v>
      </c>
      <c r="W212" s="186">
        <f t="shared" si="148"/>
        <v>0.13400000000000001</v>
      </c>
      <c r="X212" s="186">
        <f t="shared" si="148"/>
        <v>0.13400000000000001</v>
      </c>
      <c r="Y212" s="186">
        <f t="shared" si="148"/>
        <v>0.13400000000000001</v>
      </c>
      <c r="Z212" s="186">
        <f t="shared" si="148"/>
        <v>0.13400000000000001</v>
      </c>
      <c r="AA212" s="186">
        <f t="shared" si="148"/>
        <v>0.13400000000000001</v>
      </c>
      <c r="AB212" s="186">
        <f t="shared" si="148"/>
        <v>0.13400000000000001</v>
      </c>
      <c r="AC212" s="186">
        <f t="shared" si="148"/>
        <v>0.13400000000000001</v>
      </c>
      <c r="AD212" s="186">
        <f t="shared" si="148"/>
        <v>0.13400000000000001</v>
      </c>
      <c r="AE212" s="186">
        <f t="shared" si="148"/>
        <v>0.13400000000000001</v>
      </c>
      <c r="AF212" s="186">
        <f t="shared" si="148"/>
        <v>0.13400000000000001</v>
      </c>
      <c r="AG212" s="186">
        <f t="shared" si="148"/>
        <v>0.13400000000000001</v>
      </c>
      <c r="AH212" s="186">
        <f t="shared" si="148"/>
        <v>0.13400000000000001</v>
      </c>
      <c r="AI212" s="186">
        <f t="shared" si="148"/>
        <v>0.13400000000000001</v>
      </c>
      <c r="AJ212" s="186">
        <f t="shared" si="148"/>
        <v>0.13400000000000001</v>
      </c>
      <c r="AK212" s="186">
        <f t="shared" si="148"/>
        <v>0.13400000000000001</v>
      </c>
      <c r="AL212" s="186">
        <f t="shared" si="148"/>
        <v>0.13400000000000001</v>
      </c>
      <c r="AM212" s="186">
        <f t="shared" si="148"/>
        <v>0.13400000000000001</v>
      </c>
      <c r="AN212" s="186">
        <f t="shared" si="148"/>
        <v>0.13400000000000001</v>
      </c>
      <c r="AO212" s="186">
        <f t="shared" si="148"/>
        <v>0.13400000000000001</v>
      </c>
      <c r="AP212" s="186">
        <f t="shared" si="148"/>
        <v>0.13400000000000001</v>
      </c>
      <c r="AQ212" s="186">
        <f t="shared" si="148"/>
        <v>0.13400000000000001</v>
      </c>
      <c r="AR212" s="186">
        <f t="shared" si="148"/>
        <v>0.13</v>
      </c>
      <c r="AS212" s="186">
        <f t="shared" si="148"/>
        <v>0.128</v>
      </c>
      <c r="AT212" s="186">
        <f t="shared" si="148"/>
        <v>0.126</v>
      </c>
      <c r="AU212" s="186">
        <f t="shared" si="148"/>
        <v>0.13200000000000001</v>
      </c>
      <c r="AV212" s="186">
        <f t="shared" si="148"/>
        <v>0.13200000000000001</v>
      </c>
      <c r="AW212" s="186">
        <f t="shared" si="148"/>
        <v>0.13200000000000001</v>
      </c>
      <c r="AX212" s="186">
        <f t="shared" si="148"/>
        <v>0.13200000000000001</v>
      </c>
      <c r="AY212" s="186">
        <f t="shared" si="148"/>
        <v>0.13200000000000001</v>
      </c>
      <c r="AZ212" s="186">
        <f t="shared" si="148"/>
        <v>0.13200000000000001</v>
      </c>
      <c r="BA212" s="186">
        <f t="shared" si="148"/>
        <v>0.13200000000000001</v>
      </c>
      <c r="BB212" s="186">
        <f t="shared" si="148"/>
        <v>0.13200000000000001</v>
      </c>
      <c r="BC212" s="186">
        <f t="shared" si="148"/>
        <v>0.13200000000000001</v>
      </c>
      <c r="BD212" s="186">
        <f t="shared" si="148"/>
        <v>0.13200000000000001</v>
      </c>
      <c r="BE212" s="186">
        <f t="shared" si="148"/>
        <v>0.13200000000000001</v>
      </c>
    </row>
    <row r="213" spans="1:57" ht="15.75" thickBot="1" x14ac:dyDescent="0.3">
      <c r="A213" s="234">
        <v>97</v>
      </c>
      <c r="B213" s="186">
        <f t="shared" si="131"/>
        <v>0.1195</v>
      </c>
      <c r="C213" s="186">
        <f t="shared" si="131"/>
        <v>0.1215</v>
      </c>
      <c r="D213" s="186">
        <f t="shared" si="91"/>
        <v>0.1235</v>
      </c>
      <c r="E213" s="186">
        <f t="shared" si="91"/>
        <v>0.126</v>
      </c>
      <c r="F213" s="186">
        <f t="shared" si="126"/>
        <v>0.129</v>
      </c>
      <c r="G213" s="186">
        <f t="shared" si="126"/>
        <v>0.13150000000000001</v>
      </c>
      <c r="H213" s="186">
        <f t="shared" si="123"/>
        <v>0.13400000000000001</v>
      </c>
      <c r="I213" s="186">
        <f t="shared" si="121"/>
        <v>0.13400000000000001</v>
      </c>
      <c r="J213" s="186">
        <f t="shared" si="118"/>
        <v>0.13400000000000001</v>
      </c>
      <c r="K213" s="186">
        <f t="shared" si="118"/>
        <v>0.13400000000000001</v>
      </c>
      <c r="L213" s="186">
        <f t="shared" si="118"/>
        <v>0.13400000000000001</v>
      </c>
      <c r="M213" s="186">
        <f t="shared" si="118"/>
        <v>0.13400000000000001</v>
      </c>
      <c r="N213" s="186">
        <f t="shared" si="119"/>
        <v>0.13400000000000001</v>
      </c>
      <c r="O213" s="186">
        <f t="shared" si="119"/>
        <v>0.13400000000000001</v>
      </c>
      <c r="P213" s="186">
        <f t="shared" si="119"/>
        <v>0.13400000000000001</v>
      </c>
      <c r="Q213" s="186">
        <f t="shared" si="119"/>
        <v>0.13400000000000001</v>
      </c>
      <c r="R213" s="186">
        <f t="shared" si="119"/>
        <v>0.13400000000000001</v>
      </c>
      <c r="S213" s="186">
        <f t="shared" ref="S213:BE213" si="149">S102-0.005</f>
        <v>0.13400000000000001</v>
      </c>
      <c r="T213" s="186">
        <f t="shared" si="149"/>
        <v>0.13400000000000001</v>
      </c>
      <c r="U213" s="186">
        <f t="shared" si="149"/>
        <v>0.13400000000000001</v>
      </c>
      <c r="V213" s="186">
        <f t="shared" si="149"/>
        <v>0.13400000000000001</v>
      </c>
      <c r="W213" s="186">
        <f t="shared" si="149"/>
        <v>0.13400000000000001</v>
      </c>
      <c r="X213" s="186">
        <f t="shared" si="149"/>
        <v>0.13400000000000001</v>
      </c>
      <c r="Y213" s="186">
        <f t="shared" si="149"/>
        <v>0.13400000000000001</v>
      </c>
      <c r="Z213" s="186">
        <f t="shared" si="149"/>
        <v>0.13400000000000001</v>
      </c>
      <c r="AA213" s="186">
        <f t="shared" si="149"/>
        <v>0.13400000000000001</v>
      </c>
      <c r="AB213" s="186">
        <f t="shared" si="149"/>
        <v>0.13400000000000001</v>
      </c>
      <c r="AC213" s="186">
        <f t="shared" si="149"/>
        <v>0.13400000000000001</v>
      </c>
      <c r="AD213" s="186">
        <f t="shared" si="149"/>
        <v>0.13400000000000001</v>
      </c>
      <c r="AE213" s="186">
        <f t="shared" si="149"/>
        <v>0.13400000000000001</v>
      </c>
      <c r="AF213" s="186">
        <f t="shared" si="149"/>
        <v>0.13400000000000001</v>
      </c>
      <c r="AG213" s="186">
        <f t="shared" si="149"/>
        <v>0.13400000000000001</v>
      </c>
      <c r="AH213" s="186">
        <f t="shared" si="149"/>
        <v>0.13400000000000001</v>
      </c>
      <c r="AI213" s="186">
        <f t="shared" si="149"/>
        <v>0.13400000000000001</v>
      </c>
      <c r="AJ213" s="186">
        <f t="shared" si="149"/>
        <v>0.13400000000000001</v>
      </c>
      <c r="AK213" s="186">
        <f t="shared" si="149"/>
        <v>0.13400000000000001</v>
      </c>
      <c r="AL213" s="186">
        <f t="shared" si="149"/>
        <v>0.13400000000000001</v>
      </c>
      <c r="AM213" s="186">
        <f t="shared" si="149"/>
        <v>0.13400000000000001</v>
      </c>
      <c r="AN213" s="186">
        <f t="shared" si="149"/>
        <v>0.13400000000000001</v>
      </c>
      <c r="AO213" s="186">
        <f t="shared" si="149"/>
        <v>0.13400000000000001</v>
      </c>
      <c r="AP213" s="186">
        <f t="shared" si="149"/>
        <v>0.13400000000000001</v>
      </c>
      <c r="AQ213" s="186">
        <f t="shared" si="149"/>
        <v>0.13400000000000001</v>
      </c>
      <c r="AR213" s="186">
        <f t="shared" si="149"/>
        <v>0.13</v>
      </c>
      <c r="AS213" s="186">
        <f t="shared" si="149"/>
        <v>0.128</v>
      </c>
      <c r="AT213" s="186">
        <f t="shared" si="149"/>
        <v>0.126</v>
      </c>
      <c r="AU213" s="186">
        <f t="shared" si="149"/>
        <v>0.13200000000000001</v>
      </c>
      <c r="AV213" s="186">
        <f t="shared" si="149"/>
        <v>0.13200000000000001</v>
      </c>
      <c r="AW213" s="186">
        <f t="shared" si="149"/>
        <v>0.13200000000000001</v>
      </c>
      <c r="AX213" s="186">
        <f t="shared" si="149"/>
        <v>0.13200000000000001</v>
      </c>
      <c r="AY213" s="186">
        <f t="shared" si="149"/>
        <v>0.13200000000000001</v>
      </c>
      <c r="AZ213" s="186">
        <f t="shared" si="149"/>
        <v>0.13200000000000001</v>
      </c>
      <c r="BA213" s="186">
        <f t="shared" si="149"/>
        <v>0.13200000000000001</v>
      </c>
      <c r="BB213" s="186">
        <f t="shared" si="149"/>
        <v>0.13200000000000001</v>
      </c>
      <c r="BC213" s="186">
        <f t="shared" si="149"/>
        <v>0.13200000000000001</v>
      </c>
      <c r="BD213" s="186">
        <f t="shared" si="149"/>
        <v>0.13200000000000001</v>
      </c>
      <c r="BE213" s="186">
        <f t="shared" si="149"/>
        <v>0.13200000000000001</v>
      </c>
    </row>
    <row r="214" spans="1:57" ht="15.75" thickBot="1" x14ac:dyDescent="0.3">
      <c r="A214" s="234">
        <v>98</v>
      </c>
      <c r="B214" s="186">
        <f t="shared" si="131"/>
        <v>0.1195</v>
      </c>
      <c r="C214" s="186">
        <f t="shared" si="131"/>
        <v>0.1215</v>
      </c>
      <c r="D214" s="186">
        <f t="shared" si="91"/>
        <v>0.1235</v>
      </c>
      <c r="E214" s="186">
        <f t="shared" si="91"/>
        <v>0.126</v>
      </c>
      <c r="F214" s="186">
        <f t="shared" si="126"/>
        <v>0.129</v>
      </c>
      <c r="G214" s="186">
        <f t="shared" si="126"/>
        <v>0.13150000000000001</v>
      </c>
      <c r="H214" s="186">
        <f t="shared" si="123"/>
        <v>0.13400000000000001</v>
      </c>
      <c r="I214" s="186">
        <f t="shared" si="121"/>
        <v>0.13400000000000001</v>
      </c>
      <c r="J214" s="186">
        <f t="shared" si="118"/>
        <v>0.13400000000000001</v>
      </c>
      <c r="K214" s="186">
        <f t="shared" si="118"/>
        <v>0.13400000000000001</v>
      </c>
      <c r="L214" s="186">
        <f t="shared" si="118"/>
        <v>0.13400000000000001</v>
      </c>
      <c r="M214" s="186">
        <f t="shared" si="118"/>
        <v>0.13400000000000001</v>
      </c>
      <c r="N214" s="186">
        <f t="shared" si="119"/>
        <v>0.13400000000000001</v>
      </c>
      <c r="O214" s="186">
        <f t="shared" si="119"/>
        <v>0.13400000000000001</v>
      </c>
      <c r="P214" s="186">
        <f t="shared" si="119"/>
        <v>0.13400000000000001</v>
      </c>
      <c r="Q214" s="186">
        <f t="shared" si="119"/>
        <v>0.13400000000000001</v>
      </c>
      <c r="R214" s="186">
        <f t="shared" si="119"/>
        <v>0.13400000000000001</v>
      </c>
      <c r="S214" s="186">
        <f t="shared" ref="S214:BE214" si="150">S103-0.005</f>
        <v>0.13400000000000001</v>
      </c>
      <c r="T214" s="186">
        <f t="shared" si="150"/>
        <v>0.13400000000000001</v>
      </c>
      <c r="U214" s="186">
        <f t="shared" si="150"/>
        <v>0.13400000000000001</v>
      </c>
      <c r="V214" s="186">
        <f t="shared" si="150"/>
        <v>0.13400000000000001</v>
      </c>
      <c r="W214" s="186">
        <f t="shared" si="150"/>
        <v>0.13400000000000001</v>
      </c>
      <c r="X214" s="186">
        <f t="shared" si="150"/>
        <v>0.13400000000000001</v>
      </c>
      <c r="Y214" s="186">
        <f t="shared" si="150"/>
        <v>0.13400000000000001</v>
      </c>
      <c r="Z214" s="186">
        <f t="shared" si="150"/>
        <v>0.13400000000000001</v>
      </c>
      <c r="AA214" s="186">
        <f t="shared" si="150"/>
        <v>0.13400000000000001</v>
      </c>
      <c r="AB214" s="186">
        <f t="shared" si="150"/>
        <v>0.13400000000000001</v>
      </c>
      <c r="AC214" s="186">
        <f t="shared" si="150"/>
        <v>0.13400000000000001</v>
      </c>
      <c r="AD214" s="186">
        <f t="shared" si="150"/>
        <v>0.13400000000000001</v>
      </c>
      <c r="AE214" s="186">
        <f t="shared" si="150"/>
        <v>0.13400000000000001</v>
      </c>
      <c r="AF214" s="186">
        <f t="shared" si="150"/>
        <v>0.13400000000000001</v>
      </c>
      <c r="AG214" s="186">
        <f t="shared" si="150"/>
        <v>0.13400000000000001</v>
      </c>
      <c r="AH214" s="186">
        <f t="shared" si="150"/>
        <v>0.13400000000000001</v>
      </c>
      <c r="AI214" s="186">
        <f t="shared" si="150"/>
        <v>0.13400000000000001</v>
      </c>
      <c r="AJ214" s="186">
        <f t="shared" si="150"/>
        <v>0.13400000000000001</v>
      </c>
      <c r="AK214" s="186">
        <f t="shared" si="150"/>
        <v>0.13400000000000001</v>
      </c>
      <c r="AL214" s="186">
        <f t="shared" si="150"/>
        <v>0.13400000000000001</v>
      </c>
      <c r="AM214" s="186">
        <f t="shared" si="150"/>
        <v>0.13400000000000001</v>
      </c>
      <c r="AN214" s="186">
        <f t="shared" si="150"/>
        <v>0.13400000000000001</v>
      </c>
      <c r="AO214" s="186">
        <f t="shared" si="150"/>
        <v>0.13400000000000001</v>
      </c>
      <c r="AP214" s="186">
        <f t="shared" si="150"/>
        <v>0.13400000000000001</v>
      </c>
      <c r="AQ214" s="186">
        <f t="shared" si="150"/>
        <v>0.13400000000000001</v>
      </c>
      <c r="AR214" s="186">
        <f t="shared" si="150"/>
        <v>0.13</v>
      </c>
      <c r="AS214" s="186">
        <f t="shared" si="150"/>
        <v>0.128</v>
      </c>
      <c r="AT214" s="186">
        <f t="shared" si="150"/>
        <v>0.126</v>
      </c>
      <c r="AU214" s="186">
        <f t="shared" si="150"/>
        <v>0.13200000000000001</v>
      </c>
      <c r="AV214" s="186">
        <f t="shared" si="150"/>
        <v>0.13200000000000001</v>
      </c>
      <c r="AW214" s="186">
        <f t="shared" si="150"/>
        <v>0.13200000000000001</v>
      </c>
      <c r="AX214" s="186">
        <f t="shared" si="150"/>
        <v>0.13200000000000001</v>
      </c>
      <c r="AY214" s="186">
        <f t="shared" si="150"/>
        <v>0.13200000000000001</v>
      </c>
      <c r="AZ214" s="186">
        <f t="shared" si="150"/>
        <v>0.13200000000000001</v>
      </c>
      <c r="BA214" s="186">
        <f t="shared" si="150"/>
        <v>0.13200000000000001</v>
      </c>
      <c r="BB214" s="186">
        <f t="shared" si="150"/>
        <v>0.13200000000000001</v>
      </c>
      <c r="BC214" s="186">
        <f t="shared" si="150"/>
        <v>0.13200000000000001</v>
      </c>
      <c r="BD214" s="186">
        <f t="shared" si="150"/>
        <v>0.13200000000000001</v>
      </c>
      <c r="BE214" s="186">
        <f t="shared" si="150"/>
        <v>0.13200000000000001</v>
      </c>
    </row>
    <row r="215" spans="1:57" ht="15.75" thickBot="1" x14ac:dyDescent="0.3">
      <c r="A215" s="234">
        <v>99</v>
      </c>
      <c r="B215" s="186">
        <f t="shared" si="131"/>
        <v>0.1195</v>
      </c>
      <c r="C215" s="186">
        <f t="shared" si="131"/>
        <v>0.1215</v>
      </c>
      <c r="D215" s="186">
        <f t="shared" si="91"/>
        <v>0.1235</v>
      </c>
      <c r="E215" s="186">
        <f t="shared" si="91"/>
        <v>0.126</v>
      </c>
      <c r="F215" s="186">
        <f t="shared" si="126"/>
        <v>0.129</v>
      </c>
      <c r="G215" s="186">
        <f t="shared" si="126"/>
        <v>0.13150000000000001</v>
      </c>
      <c r="H215" s="186">
        <f t="shared" si="123"/>
        <v>0.13400000000000001</v>
      </c>
      <c r="I215" s="186">
        <f t="shared" si="121"/>
        <v>0.13400000000000001</v>
      </c>
      <c r="J215" s="186">
        <f t="shared" si="118"/>
        <v>0.13400000000000001</v>
      </c>
      <c r="K215" s="186">
        <f t="shared" si="118"/>
        <v>0.13400000000000001</v>
      </c>
      <c r="L215" s="186">
        <f t="shared" si="118"/>
        <v>0.13400000000000001</v>
      </c>
      <c r="M215" s="186">
        <f t="shared" si="118"/>
        <v>0.13400000000000001</v>
      </c>
      <c r="N215" s="186">
        <f t="shared" si="119"/>
        <v>0.13400000000000001</v>
      </c>
      <c r="O215" s="186">
        <f t="shared" si="119"/>
        <v>0.13400000000000001</v>
      </c>
      <c r="P215" s="186">
        <f t="shared" si="119"/>
        <v>0.13400000000000001</v>
      </c>
      <c r="Q215" s="186">
        <f t="shared" si="119"/>
        <v>0.13400000000000001</v>
      </c>
      <c r="R215" s="186">
        <f t="shared" si="119"/>
        <v>0.13400000000000001</v>
      </c>
      <c r="S215" s="186">
        <f t="shared" ref="S215:BE215" si="151">S104-0.005</f>
        <v>0.13400000000000001</v>
      </c>
      <c r="T215" s="186">
        <f t="shared" si="151"/>
        <v>0.13400000000000001</v>
      </c>
      <c r="U215" s="186">
        <f t="shared" si="151"/>
        <v>0.13400000000000001</v>
      </c>
      <c r="V215" s="186">
        <f t="shared" si="151"/>
        <v>0.13400000000000001</v>
      </c>
      <c r="W215" s="186">
        <f t="shared" si="151"/>
        <v>0.13400000000000001</v>
      </c>
      <c r="X215" s="186">
        <f t="shared" si="151"/>
        <v>0.13400000000000001</v>
      </c>
      <c r="Y215" s="186">
        <f t="shared" si="151"/>
        <v>0.13400000000000001</v>
      </c>
      <c r="Z215" s="186">
        <f t="shared" si="151"/>
        <v>0.13400000000000001</v>
      </c>
      <c r="AA215" s="186">
        <f t="shared" si="151"/>
        <v>0.13400000000000001</v>
      </c>
      <c r="AB215" s="186">
        <f t="shared" si="151"/>
        <v>0.13400000000000001</v>
      </c>
      <c r="AC215" s="186">
        <f t="shared" si="151"/>
        <v>0.13400000000000001</v>
      </c>
      <c r="AD215" s="186">
        <f t="shared" si="151"/>
        <v>0.13400000000000001</v>
      </c>
      <c r="AE215" s="186">
        <f t="shared" si="151"/>
        <v>0.13400000000000001</v>
      </c>
      <c r="AF215" s="186">
        <f t="shared" si="151"/>
        <v>0.13400000000000001</v>
      </c>
      <c r="AG215" s="186">
        <f t="shared" si="151"/>
        <v>0.13400000000000001</v>
      </c>
      <c r="AH215" s="186">
        <f t="shared" si="151"/>
        <v>0.13400000000000001</v>
      </c>
      <c r="AI215" s="186">
        <f t="shared" si="151"/>
        <v>0.13400000000000001</v>
      </c>
      <c r="AJ215" s="186">
        <f t="shared" si="151"/>
        <v>0.13400000000000001</v>
      </c>
      <c r="AK215" s="186">
        <f t="shared" si="151"/>
        <v>0.13400000000000001</v>
      </c>
      <c r="AL215" s="186">
        <f t="shared" si="151"/>
        <v>0.13400000000000001</v>
      </c>
      <c r="AM215" s="186">
        <f t="shared" si="151"/>
        <v>0.13400000000000001</v>
      </c>
      <c r="AN215" s="186">
        <f t="shared" si="151"/>
        <v>0.13400000000000001</v>
      </c>
      <c r="AO215" s="186">
        <f t="shared" si="151"/>
        <v>0.13400000000000001</v>
      </c>
      <c r="AP215" s="186">
        <f t="shared" si="151"/>
        <v>0.13400000000000001</v>
      </c>
      <c r="AQ215" s="186">
        <f t="shared" si="151"/>
        <v>0.13400000000000001</v>
      </c>
      <c r="AR215" s="186">
        <f t="shared" si="151"/>
        <v>0.13</v>
      </c>
      <c r="AS215" s="186">
        <f t="shared" si="151"/>
        <v>0.128</v>
      </c>
      <c r="AT215" s="186">
        <f t="shared" si="151"/>
        <v>0.126</v>
      </c>
      <c r="AU215" s="186">
        <f t="shared" si="151"/>
        <v>0.13200000000000001</v>
      </c>
      <c r="AV215" s="186">
        <f t="shared" si="151"/>
        <v>0.13200000000000001</v>
      </c>
      <c r="AW215" s="186">
        <f t="shared" si="151"/>
        <v>0.13200000000000001</v>
      </c>
      <c r="AX215" s="186">
        <f t="shared" si="151"/>
        <v>0.13200000000000001</v>
      </c>
      <c r="AY215" s="186">
        <f t="shared" si="151"/>
        <v>0.13200000000000001</v>
      </c>
      <c r="AZ215" s="186">
        <f t="shared" si="151"/>
        <v>0.13200000000000001</v>
      </c>
      <c r="BA215" s="186">
        <f t="shared" si="151"/>
        <v>0.13200000000000001</v>
      </c>
      <c r="BB215" s="186">
        <f t="shared" si="151"/>
        <v>0.13200000000000001</v>
      </c>
      <c r="BC215" s="186">
        <f t="shared" si="151"/>
        <v>0.13200000000000001</v>
      </c>
      <c r="BD215" s="186">
        <f t="shared" si="151"/>
        <v>0.13200000000000001</v>
      </c>
      <c r="BE215" s="186">
        <f t="shared" si="151"/>
        <v>0.13200000000000001</v>
      </c>
    </row>
    <row r="216" spans="1:57" ht="15.75" thickBot="1" x14ac:dyDescent="0.3">
      <c r="A216" s="234">
        <v>100</v>
      </c>
      <c r="B216" s="186">
        <f t="shared" si="131"/>
        <v>0.1195</v>
      </c>
      <c r="C216" s="186">
        <f t="shared" si="131"/>
        <v>0.1215</v>
      </c>
      <c r="D216" s="186">
        <f t="shared" si="91"/>
        <v>0.1235</v>
      </c>
      <c r="E216" s="186">
        <f t="shared" si="91"/>
        <v>0.126</v>
      </c>
      <c r="F216" s="186">
        <f t="shared" si="126"/>
        <v>0.129</v>
      </c>
      <c r="G216" s="186">
        <f t="shared" si="126"/>
        <v>0.13150000000000001</v>
      </c>
      <c r="H216" s="186">
        <f t="shared" si="123"/>
        <v>0.13400000000000001</v>
      </c>
      <c r="I216" s="186">
        <f t="shared" si="121"/>
        <v>0.13400000000000001</v>
      </c>
      <c r="J216" s="186">
        <f t="shared" si="118"/>
        <v>0.13400000000000001</v>
      </c>
      <c r="K216" s="186">
        <f t="shared" si="118"/>
        <v>0.13400000000000001</v>
      </c>
      <c r="L216" s="186">
        <f t="shared" si="118"/>
        <v>0.13400000000000001</v>
      </c>
      <c r="M216" s="186">
        <f t="shared" si="118"/>
        <v>0.13400000000000001</v>
      </c>
      <c r="N216" s="186">
        <f t="shared" si="119"/>
        <v>0.13400000000000001</v>
      </c>
      <c r="O216" s="186">
        <f t="shared" si="119"/>
        <v>0.13400000000000001</v>
      </c>
      <c r="P216" s="186">
        <f t="shared" si="119"/>
        <v>0.13400000000000001</v>
      </c>
      <c r="Q216" s="186">
        <f t="shared" si="119"/>
        <v>0.13400000000000001</v>
      </c>
      <c r="R216" s="186">
        <f t="shared" si="119"/>
        <v>0.13400000000000001</v>
      </c>
      <c r="S216" s="186">
        <f t="shared" ref="S216:BE216" si="152">S105-0.005</f>
        <v>0.13400000000000001</v>
      </c>
      <c r="T216" s="186">
        <f t="shared" si="152"/>
        <v>0.13400000000000001</v>
      </c>
      <c r="U216" s="186">
        <f t="shared" si="152"/>
        <v>0.13400000000000001</v>
      </c>
      <c r="V216" s="186">
        <f t="shared" si="152"/>
        <v>0.13400000000000001</v>
      </c>
      <c r="W216" s="186">
        <f t="shared" si="152"/>
        <v>0.13400000000000001</v>
      </c>
      <c r="X216" s="186">
        <f t="shared" si="152"/>
        <v>0.13400000000000001</v>
      </c>
      <c r="Y216" s="186">
        <f t="shared" si="152"/>
        <v>0.13400000000000001</v>
      </c>
      <c r="Z216" s="186">
        <f t="shared" si="152"/>
        <v>0.13400000000000001</v>
      </c>
      <c r="AA216" s="186">
        <f t="shared" si="152"/>
        <v>0.13400000000000001</v>
      </c>
      <c r="AB216" s="186">
        <f t="shared" si="152"/>
        <v>0.13400000000000001</v>
      </c>
      <c r="AC216" s="186">
        <f t="shared" si="152"/>
        <v>0.13400000000000001</v>
      </c>
      <c r="AD216" s="186">
        <f t="shared" si="152"/>
        <v>0.13400000000000001</v>
      </c>
      <c r="AE216" s="186">
        <f t="shared" si="152"/>
        <v>0.13400000000000001</v>
      </c>
      <c r="AF216" s="186">
        <f t="shared" si="152"/>
        <v>0.13400000000000001</v>
      </c>
      <c r="AG216" s="186">
        <f t="shared" si="152"/>
        <v>0.13400000000000001</v>
      </c>
      <c r="AH216" s="186">
        <f t="shared" si="152"/>
        <v>0.13400000000000001</v>
      </c>
      <c r="AI216" s="186">
        <f t="shared" si="152"/>
        <v>0.13400000000000001</v>
      </c>
      <c r="AJ216" s="186">
        <f t="shared" si="152"/>
        <v>0.13400000000000001</v>
      </c>
      <c r="AK216" s="186">
        <f t="shared" si="152"/>
        <v>0.13400000000000001</v>
      </c>
      <c r="AL216" s="186">
        <f t="shared" si="152"/>
        <v>0.13400000000000001</v>
      </c>
      <c r="AM216" s="186">
        <f t="shared" si="152"/>
        <v>0.13400000000000001</v>
      </c>
      <c r="AN216" s="186">
        <f t="shared" si="152"/>
        <v>0.13400000000000001</v>
      </c>
      <c r="AO216" s="186">
        <f t="shared" si="152"/>
        <v>0.13400000000000001</v>
      </c>
      <c r="AP216" s="186">
        <f t="shared" si="152"/>
        <v>0.13400000000000001</v>
      </c>
      <c r="AQ216" s="186">
        <f t="shared" si="152"/>
        <v>0.13400000000000001</v>
      </c>
      <c r="AR216" s="186">
        <f t="shared" si="152"/>
        <v>0.13</v>
      </c>
      <c r="AS216" s="186">
        <f t="shared" si="152"/>
        <v>0.128</v>
      </c>
      <c r="AT216" s="186">
        <f t="shared" si="152"/>
        <v>0.126</v>
      </c>
      <c r="AU216" s="186">
        <f t="shared" si="152"/>
        <v>0.13200000000000001</v>
      </c>
      <c r="AV216" s="186">
        <f t="shared" si="152"/>
        <v>0.13200000000000001</v>
      </c>
      <c r="AW216" s="186">
        <f t="shared" si="152"/>
        <v>0.13200000000000001</v>
      </c>
      <c r="AX216" s="186">
        <f t="shared" si="152"/>
        <v>0.13200000000000001</v>
      </c>
      <c r="AY216" s="186">
        <f t="shared" si="152"/>
        <v>0.13200000000000001</v>
      </c>
      <c r="AZ216" s="186">
        <f t="shared" si="152"/>
        <v>0.13200000000000001</v>
      </c>
      <c r="BA216" s="186">
        <f t="shared" si="152"/>
        <v>0.13200000000000001</v>
      </c>
      <c r="BB216" s="186">
        <f t="shared" si="152"/>
        <v>0.13200000000000001</v>
      </c>
      <c r="BC216" s="186">
        <f t="shared" si="152"/>
        <v>0.13200000000000001</v>
      </c>
      <c r="BD216" s="186">
        <f t="shared" si="152"/>
        <v>0.13200000000000001</v>
      </c>
      <c r="BE216" s="186">
        <f t="shared" si="152"/>
        <v>0.13200000000000001</v>
      </c>
    </row>
    <row r="217" spans="1:57" ht="15" x14ac:dyDescent="0.25">
      <c r="A217" s="241"/>
      <c r="B217" s="242"/>
      <c r="C217" s="242"/>
      <c r="D217" s="242"/>
      <c r="E217" s="242"/>
      <c r="F217" s="242"/>
      <c r="G217" s="240"/>
      <c r="H217" s="242"/>
      <c r="I217" s="242"/>
      <c r="J217" s="242"/>
      <c r="K217" s="242"/>
      <c r="L217" s="242"/>
      <c r="M217" s="242"/>
      <c r="N217" s="242"/>
      <c r="O217" s="242"/>
      <c r="P217" s="242"/>
      <c r="Q217" s="242"/>
      <c r="R217" s="242"/>
      <c r="S217" s="242"/>
      <c r="T217" s="242"/>
      <c r="U217" s="242"/>
      <c r="V217" s="242"/>
      <c r="W217" s="242"/>
      <c r="X217" s="242"/>
      <c r="Y217" s="242"/>
      <c r="Z217" s="242"/>
      <c r="AA217" s="242"/>
      <c r="AB217" s="242"/>
      <c r="AC217" s="242"/>
      <c r="AD217" s="242"/>
      <c r="AE217" s="242"/>
      <c r="AF217" s="242"/>
      <c r="AG217" s="242"/>
      <c r="AH217" s="242"/>
      <c r="AI217" s="242"/>
      <c r="AJ217" s="242"/>
      <c r="AK217" s="242"/>
      <c r="AL217" s="242"/>
      <c r="AM217" s="242"/>
      <c r="AN217" s="242"/>
      <c r="AO217" s="242"/>
      <c r="AP217" s="242"/>
      <c r="AQ217" s="242"/>
      <c r="AR217" s="242"/>
      <c r="AS217" s="242"/>
      <c r="AT217" s="242"/>
      <c r="AU217" s="242"/>
      <c r="AV217" s="242"/>
      <c r="AW217" s="242"/>
      <c r="AX217" s="242"/>
      <c r="AY217" s="242"/>
      <c r="AZ217" s="242"/>
      <c r="BA217" s="242"/>
      <c r="BB217" s="242"/>
      <c r="BC217" s="242"/>
      <c r="BD217" s="242"/>
      <c r="BE217" s="242"/>
    </row>
    <row r="218" spans="1:57" x14ac:dyDescent="0.2">
      <c r="B218" s="186"/>
      <c r="C218" s="186"/>
      <c r="D218" s="191"/>
      <c r="E218" s="191"/>
      <c r="F218" s="192" t="s">
        <v>127</v>
      </c>
      <c r="G218" s="193">
        <v>50000</v>
      </c>
      <c r="H218" s="187"/>
      <c r="I218" s="187"/>
      <c r="J218" s="187"/>
      <c r="K218" s="187"/>
      <c r="L218" s="187"/>
      <c r="M218" s="187"/>
      <c r="N218" s="187"/>
      <c r="O218" s="187"/>
      <c r="P218" s="187"/>
      <c r="Q218" s="187"/>
      <c r="R218" s="187"/>
      <c r="S218" s="187"/>
      <c r="T218" s="187"/>
      <c r="U218" s="187"/>
      <c r="V218" s="187"/>
      <c r="W218" s="187"/>
      <c r="X218" s="187"/>
      <c r="Y218" s="187"/>
      <c r="Z218" s="187"/>
      <c r="AA218" s="187"/>
      <c r="AB218" s="187"/>
      <c r="AC218" s="187"/>
      <c r="AD218" s="187"/>
      <c r="AE218" s="187"/>
      <c r="AF218" s="187"/>
    </row>
    <row r="219" spans="1:57" x14ac:dyDescent="0.2">
      <c r="B219" s="187"/>
      <c r="C219" s="187"/>
      <c r="D219" s="187"/>
      <c r="E219" s="187"/>
      <c r="F219" s="187"/>
      <c r="G219" s="187"/>
      <c r="H219" s="187"/>
      <c r="I219" s="187"/>
      <c r="J219" s="187"/>
      <c r="K219" s="187"/>
      <c r="L219" s="187"/>
      <c r="M219" s="187"/>
      <c r="N219" s="187"/>
      <c r="O219" s="187"/>
      <c r="P219" s="187"/>
      <c r="Q219" s="187"/>
      <c r="R219" s="187"/>
      <c r="S219" s="194" t="s">
        <v>128</v>
      </c>
      <c r="T219" s="195"/>
      <c r="U219" s="195"/>
      <c r="V219" s="195"/>
      <c r="W219" s="187"/>
      <c r="X219" s="187"/>
      <c r="Y219" s="187"/>
      <c r="Z219" s="187"/>
      <c r="AA219" s="187"/>
      <c r="AB219" s="187"/>
      <c r="AC219" s="187"/>
      <c r="AD219" s="187"/>
      <c r="AE219" s="187"/>
      <c r="AF219" s="187"/>
    </row>
    <row r="220" spans="1:57" x14ac:dyDescent="0.2">
      <c r="B220" s="192"/>
      <c r="C220" s="192" t="s">
        <v>122</v>
      </c>
      <c r="D220" s="196">
        <f>'Joint Life Calculator'!$E$5</f>
        <v>55</v>
      </c>
      <c r="E220" s="191"/>
      <c r="F220" s="192" t="s">
        <v>123</v>
      </c>
      <c r="G220" s="193">
        <f>IF('Joint Life Calculator'!$E$7&gt;49999,'Joint Life Calculator'!$E$7,0)</f>
        <v>100000</v>
      </c>
      <c r="H220" s="191"/>
      <c r="I220" s="192" t="s">
        <v>124</v>
      </c>
      <c r="J220" s="196">
        <f>'Joint Life Calculator'!$E$8</f>
        <v>10</v>
      </c>
      <c r="K220" s="191"/>
      <c r="L220" s="192" t="s">
        <v>111</v>
      </c>
      <c r="M220" s="197">
        <f>HLOOKUP($D$220,A115:BE216,($J$220+2),FALSE)</f>
        <v>6.6500000000000004E-2</v>
      </c>
      <c r="N220" s="186"/>
      <c r="O220" s="191"/>
      <c r="P220" s="191"/>
      <c r="Q220" s="192" t="s">
        <v>125</v>
      </c>
      <c r="R220" s="193">
        <f>G220*M220</f>
        <v>6650</v>
      </c>
      <c r="S220" s="193">
        <f>IF($R$220=0,"N/A",R220)</f>
        <v>6650</v>
      </c>
    </row>
  </sheetData>
  <mergeCells count="2">
    <mergeCell ref="B3:AF3"/>
    <mergeCell ref="B114:AF114"/>
  </mergeCells>
  <conditionalFormatting sqref="B116:B130">
    <cfRule type="cellIs" dxfId="38" priority="73" operator="equal">
      <formula>0</formula>
    </cfRule>
  </conditionalFormatting>
  <conditionalFormatting sqref="B5:BE105">
    <cfRule type="cellIs" dxfId="37" priority="1" operator="equal">
      <formula>0</formula>
    </cfRule>
  </conditionalFormatting>
  <conditionalFormatting sqref="B217:BE217">
    <cfRule type="cellIs" dxfId="36" priority="77" operator="equal">
      <formula>0</formula>
    </cfRule>
  </conditionalFormatting>
  <conditionalFormatting sqref="C116:C129">
    <cfRule type="cellIs" dxfId="35" priority="72" operator="equal">
      <formula>0</formula>
    </cfRule>
  </conditionalFormatting>
  <conditionalFormatting sqref="D116:D128">
    <cfRule type="cellIs" dxfId="34" priority="71" operator="equal">
      <formula>0</formula>
    </cfRule>
  </conditionalFormatting>
  <conditionalFormatting sqref="E116:E127">
    <cfRule type="cellIs" dxfId="33" priority="70" operator="equal">
      <formula>0</formula>
    </cfRule>
  </conditionalFormatting>
  <conditionalFormatting sqref="F116:F126">
    <cfRule type="cellIs" dxfId="32" priority="69" operator="equal">
      <formula>0</formula>
    </cfRule>
  </conditionalFormatting>
  <conditionalFormatting sqref="G116:G125">
    <cfRule type="cellIs" dxfId="31" priority="68" operator="equal">
      <formula>0</formula>
    </cfRule>
  </conditionalFormatting>
  <conditionalFormatting sqref="H116:H124">
    <cfRule type="cellIs" dxfId="30" priority="67" operator="equal">
      <formula>0</formula>
    </cfRule>
  </conditionalFormatting>
  <conditionalFormatting sqref="I116:I123">
    <cfRule type="cellIs" dxfId="29" priority="66" operator="equal">
      <formula>0</formula>
    </cfRule>
  </conditionalFormatting>
  <conditionalFormatting sqref="J116:J122">
    <cfRule type="cellIs" dxfId="28" priority="65" operator="equal">
      <formula>0</formula>
    </cfRule>
  </conditionalFormatting>
  <conditionalFormatting sqref="K116:K121">
    <cfRule type="cellIs" dxfId="27" priority="64" operator="equal">
      <formula>0</formula>
    </cfRule>
  </conditionalFormatting>
  <conditionalFormatting sqref="L116:L120">
    <cfRule type="cellIs" dxfId="26" priority="63" operator="equal">
      <formula>0</formula>
    </cfRule>
  </conditionalFormatting>
  <conditionalFormatting sqref="M116:M119">
    <cfRule type="cellIs" dxfId="25" priority="62" operator="equal">
      <formula>0</formula>
    </cfRule>
  </conditionalFormatting>
  <conditionalFormatting sqref="N116:N118">
    <cfRule type="cellIs" dxfId="24" priority="61" operator="equal">
      <formula>0</formula>
    </cfRule>
  </conditionalFormatting>
  <conditionalFormatting sqref="O116:O117">
    <cfRule type="cellIs" dxfId="23" priority="60" operator="equal">
      <formula>0</formula>
    </cfRule>
  </conditionalFormatting>
  <conditionalFormatting sqref="P116">
    <cfRule type="cellIs" dxfId="22" priority="59" operator="equal">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4635A-2546-477A-97D1-A2A9E515D610}">
  <dimension ref="A1:AU89"/>
  <sheetViews>
    <sheetView zoomScale="90" zoomScaleNormal="90" workbookViewId="0">
      <selection activeCell="V5" sqref="V5"/>
    </sheetView>
  </sheetViews>
  <sheetFormatPr defaultRowHeight="12.75" x14ac:dyDescent="0.2"/>
  <cols>
    <col min="1" max="1" width="24.140625" style="104" customWidth="1"/>
    <col min="2" max="2" width="9" style="26" bestFit="1" customWidth="1"/>
    <col min="3" max="3" width="10.140625" style="26" bestFit="1" customWidth="1"/>
    <col min="4" max="6" width="8.7109375" style="26"/>
    <col min="7" max="7" width="12.42578125" style="26" bestFit="1" customWidth="1"/>
    <col min="8" max="17" width="8.7109375" style="26"/>
    <col min="18" max="18" width="12.42578125" style="26" bestFit="1" customWidth="1"/>
    <col min="19" max="19" width="11.42578125" style="26" bestFit="1" customWidth="1"/>
    <col min="20" max="32" width="8.7109375" style="26"/>
  </cols>
  <sheetData>
    <row r="1" spans="1:37" x14ac:dyDescent="0.2">
      <c r="A1" s="167"/>
      <c r="B1" s="168" t="s">
        <v>205</v>
      </c>
      <c r="C1" s="169">
        <v>45542</v>
      </c>
    </row>
    <row r="2" spans="1:37" x14ac:dyDescent="0.2">
      <c r="A2" s="104" t="s">
        <v>402</v>
      </c>
    </row>
    <row r="3" spans="1:37" ht="13.5" thickBot="1" x14ac:dyDescent="0.25">
      <c r="B3" s="460" t="s">
        <v>120</v>
      </c>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row>
    <row r="4" spans="1:37" ht="15.75" thickBot="1" x14ac:dyDescent="0.3">
      <c r="A4" s="239" t="s">
        <v>119</v>
      </c>
      <c r="B4" s="228">
        <v>45</v>
      </c>
      <c r="C4" s="228">
        <v>46</v>
      </c>
      <c r="D4" s="228">
        <v>47</v>
      </c>
      <c r="E4" s="228">
        <v>48</v>
      </c>
      <c r="F4" s="228">
        <v>49</v>
      </c>
      <c r="G4" s="229">
        <v>50</v>
      </c>
      <c r="H4" s="228">
        <v>51</v>
      </c>
      <c r="I4" s="229">
        <v>52</v>
      </c>
      <c r="J4" s="228">
        <v>53</v>
      </c>
      <c r="K4" s="228">
        <v>54</v>
      </c>
      <c r="L4" s="229">
        <v>55</v>
      </c>
      <c r="M4" s="228">
        <v>56</v>
      </c>
      <c r="N4" s="229">
        <v>57</v>
      </c>
      <c r="O4" s="228">
        <v>58</v>
      </c>
      <c r="P4" s="228">
        <v>59</v>
      </c>
      <c r="Q4" s="229">
        <v>60</v>
      </c>
      <c r="R4" s="228">
        <v>61</v>
      </c>
      <c r="S4" s="229">
        <v>62</v>
      </c>
      <c r="T4" s="228">
        <v>63</v>
      </c>
      <c r="U4" s="228">
        <v>64</v>
      </c>
      <c r="V4" s="229">
        <v>65</v>
      </c>
      <c r="W4" s="228">
        <v>66</v>
      </c>
      <c r="X4" s="229">
        <v>67</v>
      </c>
      <c r="Y4" s="228">
        <v>68</v>
      </c>
      <c r="Z4" s="228">
        <v>69</v>
      </c>
      <c r="AA4" s="229">
        <v>70</v>
      </c>
      <c r="AB4" s="228">
        <v>71</v>
      </c>
      <c r="AC4" s="229">
        <v>72</v>
      </c>
      <c r="AD4" s="228">
        <v>73</v>
      </c>
      <c r="AE4" s="228">
        <v>74</v>
      </c>
      <c r="AF4" s="229">
        <v>75</v>
      </c>
      <c r="AG4" s="228">
        <v>76</v>
      </c>
      <c r="AH4" s="229">
        <v>77</v>
      </c>
      <c r="AI4" s="229">
        <v>78</v>
      </c>
      <c r="AJ4" s="229">
        <v>79</v>
      </c>
      <c r="AK4" s="228">
        <v>80</v>
      </c>
    </row>
    <row r="5" spans="1:37" s="106" customFormat="1" ht="15.75" thickBot="1" x14ac:dyDescent="0.3">
      <c r="A5" s="231">
        <v>0</v>
      </c>
      <c r="B5" s="232">
        <v>5.2499999999999998E-2</v>
      </c>
      <c r="C5" s="232">
        <v>5.3499999999999999E-2</v>
      </c>
      <c r="D5" s="232">
        <v>5.45E-2</v>
      </c>
      <c r="E5" s="232">
        <v>5.5500000000000001E-2</v>
      </c>
      <c r="F5" s="232">
        <v>5.6499999999999995E-2</v>
      </c>
      <c r="G5" s="240">
        <v>5.7499999999999996E-2</v>
      </c>
      <c r="H5" s="306">
        <v>5.8499999999999996E-2</v>
      </c>
      <c r="I5" s="306">
        <v>5.9499999999999997E-2</v>
      </c>
      <c r="J5" s="306">
        <v>6.0499999999999998E-2</v>
      </c>
      <c r="K5" s="306">
        <v>6.1499999999999999E-2</v>
      </c>
      <c r="L5" s="306">
        <v>6.25E-2</v>
      </c>
      <c r="M5" s="306">
        <v>6.3500000000000001E-2</v>
      </c>
      <c r="N5" s="306">
        <v>6.4500000000000002E-2</v>
      </c>
      <c r="O5" s="306">
        <v>6.5500000000000003E-2</v>
      </c>
      <c r="P5" s="306">
        <v>6.6500000000000004E-2</v>
      </c>
      <c r="Q5" s="306">
        <v>6.7500000000000004E-2</v>
      </c>
      <c r="R5" s="306">
        <v>6.8499999999999991E-2</v>
      </c>
      <c r="S5" s="306">
        <v>6.9499999999999992E-2</v>
      </c>
      <c r="T5" s="306">
        <v>7.0499999999999993E-2</v>
      </c>
      <c r="U5" s="306">
        <v>7.1510000000000004E-2</v>
      </c>
      <c r="V5" s="306">
        <v>7.2499999999999995E-2</v>
      </c>
      <c r="W5" s="306">
        <v>7.3499999999999996E-2</v>
      </c>
      <c r="X5" s="306">
        <v>7.4499999999999997E-2</v>
      </c>
      <c r="Y5" s="306">
        <v>7.5499999999999998E-2</v>
      </c>
      <c r="Z5" s="306">
        <v>7.6499999999999999E-2</v>
      </c>
      <c r="AA5" s="306">
        <v>7.7499999999999999E-2</v>
      </c>
      <c r="AB5" s="306">
        <v>7.7499999999999999E-2</v>
      </c>
      <c r="AC5" s="306">
        <v>7.7499999999999999E-2</v>
      </c>
      <c r="AD5" s="306">
        <v>7.7499999999999999E-2</v>
      </c>
      <c r="AE5" s="306">
        <v>7.7499999999999999E-2</v>
      </c>
      <c r="AF5" s="306">
        <v>7.7499999999999999E-2</v>
      </c>
      <c r="AG5" s="306">
        <v>7.7499999999999999E-2</v>
      </c>
      <c r="AH5" s="306">
        <v>7.7499999999999999E-2</v>
      </c>
      <c r="AI5" s="306">
        <v>7.7499999999999999E-2</v>
      </c>
      <c r="AJ5" s="306">
        <v>7.7499999999999999E-2</v>
      </c>
      <c r="AK5" s="306">
        <v>7.7499999999999999E-2</v>
      </c>
    </row>
    <row r="6" spans="1:37" ht="15.75" thickBot="1" x14ac:dyDescent="0.3">
      <c r="A6" s="234">
        <v>1</v>
      </c>
      <c r="B6" s="232">
        <v>5.5E-2</v>
      </c>
      <c r="C6" s="232">
        <v>5.6000000000000001E-2</v>
      </c>
      <c r="D6" s="232">
        <v>5.6999999999999995E-2</v>
      </c>
      <c r="E6" s="232">
        <v>5.7999999999999996E-2</v>
      </c>
      <c r="F6" s="240">
        <v>5.8999999999999997E-2</v>
      </c>
      <c r="G6" s="240">
        <v>0.06</v>
      </c>
      <c r="H6" s="240">
        <v>6.0999999999999999E-2</v>
      </c>
      <c r="I6" s="238">
        <v>6.2E-2</v>
      </c>
      <c r="J6" s="238">
        <v>6.3E-2</v>
      </c>
      <c r="K6" s="238">
        <v>6.4000000000000001E-2</v>
      </c>
      <c r="L6" s="238">
        <v>6.5500000000000003E-2</v>
      </c>
      <c r="M6" s="238">
        <v>6.6500000000000004E-2</v>
      </c>
      <c r="N6" s="238">
        <v>6.7500000000000004E-2</v>
      </c>
      <c r="O6" s="238">
        <v>6.8499999999999991E-2</v>
      </c>
      <c r="P6" s="238">
        <v>6.9499999999999992E-2</v>
      </c>
      <c r="Q6" s="238">
        <v>7.0499999999999993E-2</v>
      </c>
      <c r="R6" s="238">
        <v>7.1499999999999994E-2</v>
      </c>
      <c r="S6" s="238">
        <v>7.2499999999999995E-2</v>
      </c>
      <c r="T6" s="238">
        <v>7.3499999999999996E-2</v>
      </c>
      <c r="U6" s="238">
        <v>7.4499999999999997E-2</v>
      </c>
      <c r="V6" s="238">
        <v>7.5999999999999998E-2</v>
      </c>
      <c r="W6" s="238">
        <v>7.6999999999999999E-2</v>
      </c>
      <c r="X6" s="238">
        <v>7.8E-2</v>
      </c>
      <c r="Y6" s="238">
        <v>7.9000000000000001E-2</v>
      </c>
      <c r="Z6" s="238">
        <v>0.08</v>
      </c>
      <c r="AA6" s="238">
        <v>8.1500000000000003E-2</v>
      </c>
      <c r="AB6" s="238">
        <v>8.1500000000000003E-2</v>
      </c>
      <c r="AC6" s="238">
        <v>8.1500000000000003E-2</v>
      </c>
      <c r="AD6" s="238">
        <v>8.1500000000000003E-2</v>
      </c>
      <c r="AE6" s="238">
        <v>8.1500000000000003E-2</v>
      </c>
      <c r="AF6" s="238">
        <v>8.2000000000000003E-2</v>
      </c>
      <c r="AG6" s="238">
        <v>8.2000000000000003E-2</v>
      </c>
      <c r="AH6" s="238">
        <v>8.2000000000000003E-2</v>
      </c>
      <c r="AI6" s="238">
        <v>8.2000000000000003E-2</v>
      </c>
      <c r="AJ6" s="238">
        <v>8.2000000000000003E-2</v>
      </c>
      <c r="AK6" s="238">
        <v>8.2000000000000003E-2</v>
      </c>
    </row>
    <row r="7" spans="1:37" ht="15.75" thickBot="1" x14ac:dyDescent="0.3">
      <c r="A7" s="234">
        <v>2</v>
      </c>
      <c r="B7" s="232">
        <v>5.7499999999999996E-2</v>
      </c>
      <c r="C7" s="232">
        <v>5.8499999999999996E-2</v>
      </c>
      <c r="D7" s="232">
        <v>5.9499999999999997E-2</v>
      </c>
      <c r="E7" s="240">
        <v>6.0499999999999998E-2</v>
      </c>
      <c r="F7" s="240">
        <v>6.1499999999999999E-2</v>
      </c>
      <c r="G7" s="240">
        <v>6.25E-2</v>
      </c>
      <c r="H7" s="240">
        <v>6.3500000000000001E-2</v>
      </c>
      <c r="I7" s="240">
        <v>6.4500000000000002E-2</v>
      </c>
      <c r="J7" s="238">
        <v>6.5500000000000003E-2</v>
      </c>
      <c r="K7" s="238">
        <v>6.6500000000000004E-2</v>
      </c>
      <c r="L7" s="238">
        <v>6.8499999999999991E-2</v>
      </c>
      <c r="M7" s="238">
        <v>6.9499999999999992E-2</v>
      </c>
      <c r="N7" s="238">
        <v>7.0499999999999993E-2</v>
      </c>
      <c r="O7" s="238">
        <v>7.1499999999999994E-2</v>
      </c>
      <c r="P7" s="238">
        <v>7.2499999999999995E-2</v>
      </c>
      <c r="Q7" s="238">
        <v>7.3499999999999996E-2</v>
      </c>
      <c r="R7" s="238">
        <v>7.4499999999999997E-2</v>
      </c>
      <c r="S7" s="238">
        <v>7.5499999999999998E-2</v>
      </c>
      <c r="T7" s="238">
        <v>7.6499999999999999E-2</v>
      </c>
      <c r="U7" s="238">
        <v>7.7499999999999999E-2</v>
      </c>
      <c r="V7" s="238">
        <v>7.9500000000000001E-2</v>
      </c>
      <c r="W7" s="238">
        <v>8.0500000000000002E-2</v>
      </c>
      <c r="X7" s="238">
        <v>8.1500000000000003E-2</v>
      </c>
      <c r="Y7" s="238">
        <v>8.2500000000000004E-2</v>
      </c>
      <c r="Z7" s="238">
        <v>8.3499999999999991E-2</v>
      </c>
      <c r="AA7" s="238">
        <v>8.5499999999999993E-2</v>
      </c>
      <c r="AB7" s="238">
        <v>8.5499999999999993E-2</v>
      </c>
      <c r="AC7" s="238">
        <v>8.5499999999999993E-2</v>
      </c>
      <c r="AD7" s="238">
        <v>8.5499999999999993E-2</v>
      </c>
      <c r="AE7" s="238">
        <v>8.5499999999999993E-2</v>
      </c>
      <c r="AF7" s="238">
        <v>8.6499999999999994E-2</v>
      </c>
      <c r="AG7" s="238">
        <v>8.6499999999999994E-2</v>
      </c>
      <c r="AH7" s="238">
        <v>8.6499999999999994E-2</v>
      </c>
      <c r="AI7" s="238">
        <v>8.6499999999999994E-2</v>
      </c>
      <c r="AJ7" s="238">
        <v>8.6499999999999994E-2</v>
      </c>
      <c r="AK7" s="238">
        <v>8.6499999999999994E-2</v>
      </c>
    </row>
    <row r="8" spans="1:37" ht="15.75" thickBot="1" x14ac:dyDescent="0.3">
      <c r="A8" s="234">
        <v>3</v>
      </c>
      <c r="B8" s="232">
        <v>0.06</v>
      </c>
      <c r="C8" s="232">
        <v>6.0999999999999999E-2</v>
      </c>
      <c r="D8" s="240">
        <v>6.2E-2</v>
      </c>
      <c r="E8" s="240">
        <v>6.3E-2</v>
      </c>
      <c r="F8" s="240">
        <v>6.4000000000000001E-2</v>
      </c>
      <c r="G8" s="306">
        <v>6.5000000000000002E-2</v>
      </c>
      <c r="H8" s="238">
        <v>6.6000000000000003E-2</v>
      </c>
      <c r="I8" s="238">
        <v>6.7000000000000004E-2</v>
      </c>
      <c r="J8" s="238">
        <v>6.7999999999999991E-2</v>
      </c>
      <c r="K8" s="238">
        <v>6.8999999999999992E-2</v>
      </c>
      <c r="L8" s="238">
        <v>7.1499999999999994E-2</v>
      </c>
      <c r="M8" s="238">
        <v>7.2499999999999995E-2</v>
      </c>
      <c r="N8" s="238">
        <v>7.3499999999999996E-2</v>
      </c>
      <c r="O8" s="238">
        <v>7.4499999999999997E-2</v>
      </c>
      <c r="P8" s="238">
        <v>7.5499999999999998E-2</v>
      </c>
      <c r="Q8" s="238">
        <v>7.6499999999999999E-2</v>
      </c>
      <c r="R8" s="238">
        <v>7.7499999999999999E-2</v>
      </c>
      <c r="S8" s="238">
        <v>7.85E-2</v>
      </c>
      <c r="T8" s="238">
        <v>7.9500000000000001E-2</v>
      </c>
      <c r="U8" s="238">
        <v>8.0500000000000002E-2</v>
      </c>
      <c r="V8" s="238">
        <v>8.3000000000000004E-2</v>
      </c>
      <c r="W8" s="238">
        <v>8.3999999999999991E-2</v>
      </c>
      <c r="X8" s="238">
        <v>8.4999999999999992E-2</v>
      </c>
      <c r="Y8" s="238">
        <v>8.5999999999999993E-2</v>
      </c>
      <c r="Z8" s="238">
        <v>8.6999999999999994E-2</v>
      </c>
      <c r="AA8" s="238">
        <v>8.9499999999999996E-2</v>
      </c>
      <c r="AB8" s="238">
        <v>8.9499999999999996E-2</v>
      </c>
      <c r="AC8" s="238">
        <v>8.9499999999999996E-2</v>
      </c>
      <c r="AD8" s="238">
        <v>8.9499999999999996E-2</v>
      </c>
      <c r="AE8" s="238">
        <v>8.9499999999999996E-2</v>
      </c>
      <c r="AF8" s="238">
        <v>9.0999999999999998E-2</v>
      </c>
      <c r="AG8" s="238">
        <v>9.0999999999999998E-2</v>
      </c>
      <c r="AH8" s="238">
        <v>9.0999999999999998E-2</v>
      </c>
      <c r="AI8" s="238">
        <v>9.0999999999999998E-2</v>
      </c>
      <c r="AJ8" s="238">
        <v>9.0999999999999998E-2</v>
      </c>
      <c r="AK8" s="238">
        <v>9.0999999999999998E-2</v>
      </c>
    </row>
    <row r="9" spans="1:37" ht="15.75" thickBot="1" x14ac:dyDescent="0.3">
      <c r="A9" s="234">
        <v>4</v>
      </c>
      <c r="B9" s="232">
        <v>6.25E-2</v>
      </c>
      <c r="C9" s="240">
        <v>6.3500000000000001E-2</v>
      </c>
      <c r="D9" s="240">
        <v>6.4500000000000002E-2</v>
      </c>
      <c r="E9" s="240">
        <v>6.5500000000000003E-2</v>
      </c>
      <c r="F9" s="240">
        <v>6.6500000000000004E-2</v>
      </c>
      <c r="G9" s="306">
        <v>6.7500000000000004E-2</v>
      </c>
      <c r="H9" s="238">
        <v>6.8499999999999991E-2</v>
      </c>
      <c r="I9" s="238">
        <v>6.9499999999999992E-2</v>
      </c>
      <c r="J9" s="238">
        <v>7.0499999999999993E-2</v>
      </c>
      <c r="K9" s="238">
        <v>7.1499999999999994E-2</v>
      </c>
      <c r="L9" s="238">
        <v>7.4499999999999997E-2</v>
      </c>
      <c r="M9" s="238">
        <v>7.5499999999999998E-2</v>
      </c>
      <c r="N9" s="238">
        <v>7.6499999999999999E-2</v>
      </c>
      <c r="O9" s="238">
        <v>7.7499999999999999E-2</v>
      </c>
      <c r="P9" s="238">
        <v>7.85E-2</v>
      </c>
      <c r="Q9" s="238">
        <v>7.9500000000000001E-2</v>
      </c>
      <c r="R9" s="238">
        <v>8.0500000000000002E-2</v>
      </c>
      <c r="S9" s="238">
        <v>8.1500000000000003E-2</v>
      </c>
      <c r="T9" s="238">
        <v>8.2500000000000004E-2</v>
      </c>
      <c r="U9" s="238">
        <v>8.3499999999999991E-2</v>
      </c>
      <c r="V9" s="238">
        <v>8.6499999999999994E-2</v>
      </c>
      <c r="W9" s="238">
        <v>8.7499999999999994E-2</v>
      </c>
      <c r="X9" s="238">
        <v>8.8499999999999995E-2</v>
      </c>
      <c r="Y9" s="238">
        <v>8.9499999999999996E-2</v>
      </c>
      <c r="Z9" s="238">
        <v>9.0499999999999997E-2</v>
      </c>
      <c r="AA9" s="238">
        <v>9.35E-2</v>
      </c>
      <c r="AB9" s="238">
        <v>9.35E-2</v>
      </c>
      <c r="AC9" s="238">
        <v>9.35E-2</v>
      </c>
      <c r="AD9" s="238">
        <v>9.35E-2</v>
      </c>
      <c r="AE9" s="238">
        <v>9.35E-2</v>
      </c>
      <c r="AF9" s="238">
        <v>9.5500000000000002E-2</v>
      </c>
      <c r="AG9" s="238">
        <v>9.5500000000000002E-2</v>
      </c>
      <c r="AH9" s="238">
        <v>9.5500000000000002E-2</v>
      </c>
      <c r="AI9" s="238">
        <v>9.5500000000000002E-2</v>
      </c>
      <c r="AJ9" s="238">
        <v>9.5500000000000002E-2</v>
      </c>
      <c r="AK9" s="238">
        <v>9.5500000000000002E-2</v>
      </c>
    </row>
    <row r="10" spans="1:37" ht="15.75" thickBot="1" x14ac:dyDescent="0.3">
      <c r="A10" s="234">
        <v>5</v>
      </c>
      <c r="B10" s="237">
        <v>6.5000000000000002E-2</v>
      </c>
      <c r="C10" s="237">
        <v>6.6000000000000003E-2</v>
      </c>
      <c r="D10" s="237">
        <v>6.7000000000000004E-2</v>
      </c>
      <c r="E10" s="237">
        <v>6.7999999999999991E-2</v>
      </c>
      <c r="F10" s="237">
        <v>6.8999999999999992E-2</v>
      </c>
      <c r="G10" s="238">
        <v>6.9999999999999993E-2</v>
      </c>
      <c r="H10" s="238">
        <v>7.0999999999999994E-2</v>
      </c>
      <c r="I10" s="238">
        <v>7.1999999999999995E-2</v>
      </c>
      <c r="J10" s="238">
        <v>7.2999999999999995E-2</v>
      </c>
      <c r="K10" s="238">
        <v>7.3999999999999996E-2</v>
      </c>
      <c r="L10" s="238">
        <v>7.7499999999999999E-2</v>
      </c>
      <c r="M10" s="238">
        <v>7.85E-2</v>
      </c>
      <c r="N10" s="238">
        <v>7.9500000000000001E-2</v>
      </c>
      <c r="O10" s="238">
        <v>8.0500000000000002E-2</v>
      </c>
      <c r="P10" s="238">
        <v>8.1500000000000003E-2</v>
      </c>
      <c r="Q10" s="238">
        <v>8.2500000000000004E-2</v>
      </c>
      <c r="R10" s="238">
        <v>8.3499999999999991E-2</v>
      </c>
      <c r="S10" s="238">
        <v>8.4499999999999992E-2</v>
      </c>
      <c r="T10" s="238">
        <v>8.5499999999999993E-2</v>
      </c>
      <c r="U10" s="238">
        <v>8.6499999999999994E-2</v>
      </c>
      <c r="V10" s="238">
        <v>0.09</v>
      </c>
      <c r="W10" s="238">
        <v>9.0999999999999998E-2</v>
      </c>
      <c r="X10" s="238">
        <v>9.1999999999999998E-2</v>
      </c>
      <c r="Y10" s="238">
        <v>9.2999999999999999E-2</v>
      </c>
      <c r="Z10" s="238">
        <v>9.4E-2</v>
      </c>
      <c r="AA10" s="238">
        <v>9.7500000000000003E-2</v>
      </c>
      <c r="AB10" s="238">
        <v>9.7500000000000003E-2</v>
      </c>
      <c r="AC10" s="238">
        <v>9.7500000000000003E-2</v>
      </c>
      <c r="AD10" s="238">
        <v>9.7500000000000003E-2</v>
      </c>
      <c r="AE10" s="238">
        <v>9.7500000000000003E-2</v>
      </c>
      <c r="AF10" s="238">
        <v>9.9999999999999992E-2</v>
      </c>
      <c r="AG10" s="238">
        <v>9.9999999999999992E-2</v>
      </c>
      <c r="AH10" s="238">
        <v>9.9999999999999992E-2</v>
      </c>
      <c r="AI10" s="238">
        <v>9.9999999999999992E-2</v>
      </c>
      <c r="AJ10" s="238">
        <v>9.9999999999999992E-2</v>
      </c>
      <c r="AK10" s="238">
        <v>9.9999999999999992E-2</v>
      </c>
    </row>
    <row r="11" spans="1:37" ht="15.75" thickBot="1" x14ac:dyDescent="0.3">
      <c r="A11" s="234">
        <v>6</v>
      </c>
      <c r="B11" s="237">
        <v>6.7500000000000004E-2</v>
      </c>
      <c r="C11" s="237">
        <v>6.8499999999999991E-2</v>
      </c>
      <c r="D11" s="237">
        <v>6.9499999999999992E-2</v>
      </c>
      <c r="E11" s="237">
        <v>7.0499999999999993E-2</v>
      </c>
      <c r="F11" s="237">
        <v>7.1499999999999994E-2</v>
      </c>
      <c r="G11" s="237">
        <v>7.2499999999999995E-2</v>
      </c>
      <c r="H11" s="237">
        <v>7.3499999999999996E-2</v>
      </c>
      <c r="I11" s="237">
        <v>7.4499999999999997E-2</v>
      </c>
      <c r="J11" s="237">
        <v>7.5499999999999998E-2</v>
      </c>
      <c r="K11" s="237">
        <v>7.6499999999999999E-2</v>
      </c>
      <c r="L11" s="237">
        <v>8.0500000000000002E-2</v>
      </c>
      <c r="M11" s="237">
        <v>8.1500000000000003E-2</v>
      </c>
      <c r="N11" s="238">
        <v>8.2500000000000004E-2</v>
      </c>
      <c r="O11" s="238">
        <v>8.3499999999999991E-2</v>
      </c>
      <c r="P11" s="238">
        <v>8.4499999999999992E-2</v>
      </c>
      <c r="Q11" s="238">
        <v>8.5499999999999993E-2</v>
      </c>
      <c r="R11" s="238">
        <v>8.6499999999999994E-2</v>
      </c>
      <c r="S11" s="238">
        <v>8.7499999999999994E-2</v>
      </c>
      <c r="T11" s="238">
        <v>8.8499999999999995E-2</v>
      </c>
      <c r="U11" s="238">
        <v>8.9499999999999996E-2</v>
      </c>
      <c r="V11" s="238">
        <v>9.35E-2</v>
      </c>
      <c r="W11" s="238">
        <v>9.4500000000000001E-2</v>
      </c>
      <c r="X11" s="238">
        <v>9.5500000000000002E-2</v>
      </c>
      <c r="Y11" s="238">
        <v>9.6500000000000002E-2</v>
      </c>
      <c r="Z11" s="238">
        <v>9.7500000000000003E-2</v>
      </c>
      <c r="AA11" s="238">
        <v>0.10149999999999999</v>
      </c>
      <c r="AB11" s="238">
        <v>0.10149999999999999</v>
      </c>
      <c r="AC11" s="238">
        <v>0.10149999999999999</v>
      </c>
      <c r="AD11" s="238">
        <v>0.10149999999999999</v>
      </c>
      <c r="AE11" s="238">
        <v>0.10149999999999999</v>
      </c>
      <c r="AF11" s="238">
        <v>0.1045</v>
      </c>
      <c r="AG11" s="238">
        <v>0.1045</v>
      </c>
      <c r="AH11" s="238">
        <v>0.1045</v>
      </c>
      <c r="AI11" s="238">
        <v>0.1045</v>
      </c>
      <c r="AJ11" s="238">
        <v>0.1045</v>
      </c>
      <c r="AK11" s="238">
        <v>0.1045</v>
      </c>
    </row>
    <row r="12" spans="1:37" ht="15.75" thickBot="1" x14ac:dyDescent="0.3">
      <c r="A12" s="234">
        <v>7</v>
      </c>
      <c r="B12" s="237">
        <v>6.9999999999999993E-2</v>
      </c>
      <c r="C12" s="237">
        <v>7.0999999999999994E-2</v>
      </c>
      <c r="D12" s="237">
        <v>7.1999999999999995E-2</v>
      </c>
      <c r="E12" s="237">
        <v>7.2999999999999995E-2</v>
      </c>
      <c r="F12" s="237">
        <v>7.3999999999999996E-2</v>
      </c>
      <c r="G12" s="237">
        <v>7.4999999999999997E-2</v>
      </c>
      <c r="H12" s="237">
        <v>7.5999999999999998E-2</v>
      </c>
      <c r="I12" s="237">
        <v>7.6999999999999999E-2</v>
      </c>
      <c r="J12" s="237">
        <v>7.8E-2</v>
      </c>
      <c r="K12" s="237">
        <v>7.9000000000000001E-2</v>
      </c>
      <c r="L12" s="237">
        <v>8.3499999999999991E-2</v>
      </c>
      <c r="M12" s="237">
        <v>8.4499999999999992E-2</v>
      </c>
      <c r="N12" s="237">
        <v>8.5499999999999993E-2</v>
      </c>
      <c r="O12" s="238">
        <v>8.6499999999999994E-2</v>
      </c>
      <c r="P12" s="238">
        <v>8.7499999999999994E-2</v>
      </c>
      <c r="Q12" s="238">
        <v>8.8499999999999995E-2</v>
      </c>
      <c r="R12" s="238">
        <v>8.9499999999999996E-2</v>
      </c>
      <c r="S12" s="238">
        <v>9.0499999999999997E-2</v>
      </c>
      <c r="T12" s="238">
        <v>9.1499999999999998E-2</v>
      </c>
      <c r="U12" s="238">
        <v>9.2499999999999999E-2</v>
      </c>
      <c r="V12" s="238">
        <v>9.7000000000000003E-2</v>
      </c>
      <c r="W12" s="238">
        <v>9.8000000000000004E-2</v>
      </c>
      <c r="X12" s="238">
        <v>9.9000000000000005E-2</v>
      </c>
      <c r="Y12" s="238">
        <v>9.9999999999999992E-2</v>
      </c>
      <c r="Z12" s="238">
        <v>0.10099999999999999</v>
      </c>
      <c r="AA12" s="238">
        <v>0.1055</v>
      </c>
      <c r="AB12" s="238">
        <v>0.1055</v>
      </c>
      <c r="AC12" s="238">
        <v>0.1055</v>
      </c>
      <c r="AD12" s="238">
        <v>0.1055</v>
      </c>
      <c r="AE12" s="238">
        <v>0.1055</v>
      </c>
      <c r="AF12" s="238">
        <v>0.109</v>
      </c>
      <c r="AG12" s="238">
        <v>0.109</v>
      </c>
      <c r="AH12" s="238">
        <v>0.109</v>
      </c>
      <c r="AI12" s="238">
        <v>0.109</v>
      </c>
      <c r="AJ12" s="238">
        <v>0.109</v>
      </c>
      <c r="AK12" s="238">
        <v>0.109</v>
      </c>
    </row>
    <row r="13" spans="1:37" ht="15.75" thickBot="1" x14ac:dyDescent="0.3">
      <c r="A13" s="234">
        <v>8</v>
      </c>
      <c r="B13" s="237">
        <v>7.2499999999999995E-2</v>
      </c>
      <c r="C13" s="237">
        <v>7.3499999999999996E-2</v>
      </c>
      <c r="D13" s="237">
        <v>7.4499999999999997E-2</v>
      </c>
      <c r="E13" s="237">
        <v>7.5499999999999998E-2</v>
      </c>
      <c r="F13" s="237">
        <v>7.6499999999999999E-2</v>
      </c>
      <c r="G13" s="237">
        <v>7.7499999999999999E-2</v>
      </c>
      <c r="H13" s="237">
        <v>7.85E-2</v>
      </c>
      <c r="I13" s="237">
        <v>7.9500000000000001E-2</v>
      </c>
      <c r="J13" s="237">
        <v>8.0500000000000002E-2</v>
      </c>
      <c r="K13" s="237">
        <v>8.1500000000000003E-2</v>
      </c>
      <c r="L13" s="237">
        <v>8.6499999999999994E-2</v>
      </c>
      <c r="M13" s="237">
        <v>8.7499999999999994E-2</v>
      </c>
      <c r="N13" s="237">
        <v>8.8499999999999995E-2</v>
      </c>
      <c r="O13" s="237">
        <v>8.9499999999999996E-2</v>
      </c>
      <c r="P13" s="238">
        <v>9.0499999999999997E-2</v>
      </c>
      <c r="Q13" s="238">
        <v>9.1499999999999998E-2</v>
      </c>
      <c r="R13" s="238">
        <v>9.2499999999999999E-2</v>
      </c>
      <c r="S13" s="238">
        <v>9.35E-2</v>
      </c>
      <c r="T13" s="238">
        <v>9.4500000000000001E-2</v>
      </c>
      <c r="U13" s="238">
        <v>9.5500000000000002E-2</v>
      </c>
      <c r="V13" s="238">
        <v>0.10049999999999999</v>
      </c>
      <c r="W13" s="238">
        <v>0.10149999999999999</v>
      </c>
      <c r="X13" s="238">
        <v>0.10249999999999999</v>
      </c>
      <c r="Y13" s="238">
        <v>0.10349999999999999</v>
      </c>
      <c r="Z13" s="238">
        <v>0.1045</v>
      </c>
      <c r="AA13" s="238">
        <v>0.1095</v>
      </c>
      <c r="AB13" s="238">
        <v>0.1095</v>
      </c>
      <c r="AC13" s="238">
        <v>0.1095</v>
      </c>
      <c r="AD13" s="238">
        <v>0.1095</v>
      </c>
      <c r="AE13" s="238">
        <v>0.1095</v>
      </c>
      <c r="AF13" s="238">
        <v>0.1135</v>
      </c>
      <c r="AG13" s="238">
        <v>0.1135</v>
      </c>
      <c r="AH13" s="238">
        <v>0.1135</v>
      </c>
      <c r="AI13" s="238">
        <v>0.1135</v>
      </c>
      <c r="AJ13" s="238">
        <v>0.1135</v>
      </c>
      <c r="AK13" s="238">
        <v>0.1135</v>
      </c>
    </row>
    <row r="14" spans="1:37" ht="15.75" thickBot="1" x14ac:dyDescent="0.3">
      <c r="A14" s="234">
        <v>9</v>
      </c>
      <c r="B14" s="237">
        <v>7.4999999999999997E-2</v>
      </c>
      <c r="C14" s="237">
        <v>7.5999999999999998E-2</v>
      </c>
      <c r="D14" s="237">
        <v>7.6999999999999999E-2</v>
      </c>
      <c r="E14" s="237">
        <v>7.8E-2</v>
      </c>
      <c r="F14" s="237">
        <v>7.9000000000000001E-2</v>
      </c>
      <c r="G14" s="237">
        <v>0.08</v>
      </c>
      <c r="H14" s="237">
        <v>8.1000000000000003E-2</v>
      </c>
      <c r="I14" s="237">
        <v>8.2000000000000003E-2</v>
      </c>
      <c r="J14" s="237">
        <v>8.3000000000000004E-2</v>
      </c>
      <c r="K14" s="237">
        <v>8.3999999999999991E-2</v>
      </c>
      <c r="L14" s="237">
        <v>8.9499999999999996E-2</v>
      </c>
      <c r="M14" s="237">
        <v>9.0499999999999997E-2</v>
      </c>
      <c r="N14" s="237">
        <v>9.1499999999999998E-2</v>
      </c>
      <c r="O14" s="237">
        <v>9.2499999999999999E-2</v>
      </c>
      <c r="P14" s="237">
        <v>9.35E-2</v>
      </c>
      <c r="Q14" s="238">
        <v>9.4500000000000001E-2</v>
      </c>
      <c r="R14" s="238">
        <v>9.5500000000000002E-2</v>
      </c>
      <c r="S14" s="238">
        <v>9.6500000000000002E-2</v>
      </c>
      <c r="T14" s="238">
        <v>9.7500000000000003E-2</v>
      </c>
      <c r="U14" s="238">
        <v>9.8500000000000004E-2</v>
      </c>
      <c r="V14" s="238">
        <v>0.104</v>
      </c>
      <c r="W14" s="238">
        <v>0.105</v>
      </c>
      <c r="X14" s="238">
        <v>0.106</v>
      </c>
      <c r="Y14" s="238">
        <v>0.107</v>
      </c>
      <c r="Z14" s="238">
        <v>0.108</v>
      </c>
      <c r="AA14" s="238">
        <v>0.1135</v>
      </c>
      <c r="AB14" s="238">
        <v>0.1135</v>
      </c>
      <c r="AC14" s="238">
        <v>0.1135</v>
      </c>
      <c r="AD14" s="238">
        <v>0.1135</v>
      </c>
      <c r="AE14" s="238">
        <v>0.1135</v>
      </c>
      <c r="AF14" s="238">
        <v>0.11799999999999999</v>
      </c>
      <c r="AG14" s="238">
        <v>0.11799999999999999</v>
      </c>
      <c r="AH14" s="238">
        <v>0.11799999999999999</v>
      </c>
      <c r="AI14" s="238">
        <v>0.11799999999999999</v>
      </c>
      <c r="AJ14" s="238">
        <v>0.11799999999999999</v>
      </c>
      <c r="AK14" s="238">
        <v>0.11799999999999999</v>
      </c>
    </row>
    <row r="15" spans="1:37" ht="15.75" thickBot="1" x14ac:dyDescent="0.3">
      <c r="A15" s="234">
        <v>10</v>
      </c>
      <c r="B15" s="237">
        <v>7.7499999999999999E-2</v>
      </c>
      <c r="C15" s="237">
        <v>7.85E-2</v>
      </c>
      <c r="D15" s="237">
        <v>7.9500000000000001E-2</v>
      </c>
      <c r="E15" s="237">
        <v>8.0500000000000002E-2</v>
      </c>
      <c r="F15" s="237">
        <v>8.1500000000000003E-2</v>
      </c>
      <c r="G15" s="237">
        <v>8.2500000000000004E-2</v>
      </c>
      <c r="H15" s="237">
        <v>8.3499999999999991E-2</v>
      </c>
      <c r="I15" s="237">
        <v>8.4499999999999992E-2</v>
      </c>
      <c r="J15" s="237">
        <v>8.5499999999999993E-2</v>
      </c>
      <c r="K15" s="237">
        <v>8.6499999999999994E-2</v>
      </c>
      <c r="L15" s="237">
        <v>9.2499999999999999E-2</v>
      </c>
      <c r="M15" s="237">
        <v>9.35E-2</v>
      </c>
      <c r="N15" s="237">
        <v>9.4500000000000001E-2</v>
      </c>
      <c r="O15" s="237">
        <v>9.5500000000000002E-2</v>
      </c>
      <c r="P15" s="237">
        <v>9.6500000000000002E-2</v>
      </c>
      <c r="Q15" s="237">
        <v>9.7500000000000003E-2</v>
      </c>
      <c r="R15" s="238">
        <v>9.8500000000000004E-2</v>
      </c>
      <c r="S15" s="238">
        <v>9.9499999999999991E-2</v>
      </c>
      <c r="T15" s="238">
        <v>0.10049999999999999</v>
      </c>
      <c r="U15" s="238">
        <v>0.10149999999999999</v>
      </c>
      <c r="V15" s="238">
        <v>0.1075</v>
      </c>
      <c r="W15" s="238">
        <v>0.1085</v>
      </c>
      <c r="X15" s="238">
        <v>0.1095</v>
      </c>
      <c r="Y15" s="238">
        <v>0.1105</v>
      </c>
      <c r="Z15" s="238">
        <v>0.1115</v>
      </c>
      <c r="AA15" s="238">
        <v>0.11749999999999999</v>
      </c>
      <c r="AB15" s="238">
        <v>0.11749999999999999</v>
      </c>
      <c r="AC15" s="238">
        <v>0.11749999999999999</v>
      </c>
      <c r="AD15" s="238">
        <v>0.11749999999999999</v>
      </c>
      <c r="AE15" s="238">
        <v>0.11749999999999999</v>
      </c>
      <c r="AF15" s="238">
        <v>0.1225</v>
      </c>
      <c r="AG15" s="238">
        <v>0.1225</v>
      </c>
      <c r="AH15" s="238">
        <v>0.1225</v>
      </c>
      <c r="AI15" s="238">
        <v>0.1225</v>
      </c>
      <c r="AJ15" s="238">
        <v>0.1225</v>
      </c>
      <c r="AK15" s="238">
        <v>0.1225</v>
      </c>
    </row>
    <row r="16" spans="1:37" ht="15.75" thickBot="1" x14ac:dyDescent="0.3">
      <c r="A16" s="234">
        <v>11</v>
      </c>
      <c r="B16" s="237">
        <v>0.08</v>
      </c>
      <c r="C16" s="237">
        <v>8.1000000000000003E-2</v>
      </c>
      <c r="D16" s="237">
        <v>8.2000000000000003E-2</v>
      </c>
      <c r="E16" s="237">
        <v>8.3000000000000004E-2</v>
      </c>
      <c r="F16" s="237">
        <v>8.3999999999999991E-2</v>
      </c>
      <c r="G16" s="237">
        <v>8.4999999999999992E-2</v>
      </c>
      <c r="H16" s="237">
        <v>8.5999999999999993E-2</v>
      </c>
      <c r="I16" s="237">
        <v>8.6999999999999994E-2</v>
      </c>
      <c r="J16" s="237">
        <v>8.7999999999999995E-2</v>
      </c>
      <c r="K16" s="237">
        <v>8.8999999999999996E-2</v>
      </c>
      <c r="L16" s="237">
        <v>9.5500000000000002E-2</v>
      </c>
      <c r="M16" s="237">
        <v>9.6500000000000002E-2</v>
      </c>
      <c r="N16" s="237">
        <v>9.7500000000000003E-2</v>
      </c>
      <c r="O16" s="237">
        <v>9.8500000000000004E-2</v>
      </c>
      <c r="P16" s="237">
        <v>9.9499999999999991E-2</v>
      </c>
      <c r="Q16" s="237">
        <v>0.10049999999999999</v>
      </c>
      <c r="R16" s="237">
        <v>0.10149999999999999</v>
      </c>
      <c r="S16" s="238">
        <v>0.10249999999999999</v>
      </c>
      <c r="T16" s="238">
        <v>0.10349999999999999</v>
      </c>
      <c r="U16" s="238">
        <v>0.1045</v>
      </c>
      <c r="V16" s="238">
        <v>0.111</v>
      </c>
      <c r="W16" s="238">
        <v>0.112</v>
      </c>
      <c r="X16" s="238">
        <v>0.113</v>
      </c>
      <c r="Y16" s="238">
        <v>0.114</v>
      </c>
      <c r="Z16" s="238">
        <v>0.11499999999999999</v>
      </c>
      <c r="AA16" s="238">
        <v>0.1215</v>
      </c>
      <c r="AB16" s="238">
        <v>0.1215</v>
      </c>
      <c r="AC16" s="238">
        <v>0.1215</v>
      </c>
      <c r="AD16" s="238">
        <v>0.1215</v>
      </c>
      <c r="AE16" s="238">
        <v>0.1215</v>
      </c>
      <c r="AF16" s="238">
        <v>0.127</v>
      </c>
      <c r="AG16" s="238">
        <v>0.127</v>
      </c>
      <c r="AH16" s="238">
        <v>0.127</v>
      </c>
      <c r="AI16" s="238">
        <v>0.127</v>
      </c>
      <c r="AJ16" s="238">
        <v>0.127</v>
      </c>
      <c r="AK16" s="238">
        <v>0.127</v>
      </c>
    </row>
    <row r="17" spans="1:37" ht="15.75" thickBot="1" x14ac:dyDescent="0.3">
      <c r="A17" s="234">
        <v>12</v>
      </c>
      <c r="B17" s="237">
        <v>8.2500000000000004E-2</v>
      </c>
      <c r="C17" s="237">
        <v>8.3499999999999991E-2</v>
      </c>
      <c r="D17" s="237">
        <v>8.4499999999999992E-2</v>
      </c>
      <c r="E17" s="237">
        <v>8.5499999999999993E-2</v>
      </c>
      <c r="F17" s="237">
        <v>8.6499999999999994E-2</v>
      </c>
      <c r="G17" s="237">
        <v>8.7499999999999994E-2</v>
      </c>
      <c r="H17" s="237">
        <v>8.8499999999999995E-2</v>
      </c>
      <c r="I17" s="237">
        <v>8.9499999999999996E-2</v>
      </c>
      <c r="J17" s="237">
        <v>9.0499999999999997E-2</v>
      </c>
      <c r="K17" s="237">
        <v>9.1499999999999998E-2</v>
      </c>
      <c r="L17" s="237">
        <v>9.8500000000000004E-2</v>
      </c>
      <c r="M17" s="237">
        <v>9.9499999999999991E-2</v>
      </c>
      <c r="N17" s="237">
        <v>0.10049999999999999</v>
      </c>
      <c r="O17" s="237">
        <v>0.10149999999999999</v>
      </c>
      <c r="P17" s="237">
        <v>0.10249999999999999</v>
      </c>
      <c r="Q17" s="237">
        <v>0.10349999999999999</v>
      </c>
      <c r="R17" s="237">
        <v>0.1045</v>
      </c>
      <c r="S17" s="237">
        <v>0.1055</v>
      </c>
      <c r="T17" s="238">
        <v>0.1065</v>
      </c>
      <c r="U17" s="238">
        <v>0.1075</v>
      </c>
      <c r="V17" s="238">
        <v>0.1145</v>
      </c>
      <c r="W17" s="238">
        <v>0.11549999999999999</v>
      </c>
      <c r="X17" s="238">
        <v>0.11649999999999999</v>
      </c>
      <c r="Y17" s="238">
        <v>0.11749999999999999</v>
      </c>
      <c r="Z17" s="238">
        <v>0.11849999999999999</v>
      </c>
      <c r="AA17" s="238">
        <v>0.1255</v>
      </c>
      <c r="AB17" s="238">
        <v>0.1255</v>
      </c>
      <c r="AC17" s="238">
        <v>0.1255</v>
      </c>
      <c r="AD17" s="238">
        <v>0.1255</v>
      </c>
      <c r="AE17" s="238">
        <v>0.1255</v>
      </c>
      <c r="AF17" s="238">
        <v>0.13150000000000001</v>
      </c>
      <c r="AG17" s="238">
        <v>0.13150000000000001</v>
      </c>
      <c r="AH17" s="238">
        <v>0.13150000000000001</v>
      </c>
      <c r="AI17" s="238">
        <v>0.13150000000000001</v>
      </c>
      <c r="AJ17" s="238">
        <v>0.13150000000000001</v>
      </c>
      <c r="AK17" s="238">
        <v>0.13150000000000001</v>
      </c>
    </row>
    <row r="18" spans="1:37" ht="15.75" thickBot="1" x14ac:dyDescent="0.3">
      <c r="A18" s="234">
        <v>13</v>
      </c>
      <c r="B18" s="237">
        <v>8.4999999999999992E-2</v>
      </c>
      <c r="C18" s="237">
        <v>8.5999999999999993E-2</v>
      </c>
      <c r="D18" s="237">
        <v>8.6999999999999994E-2</v>
      </c>
      <c r="E18" s="237">
        <v>8.7999999999999995E-2</v>
      </c>
      <c r="F18" s="237">
        <v>8.8999999999999996E-2</v>
      </c>
      <c r="G18" s="237">
        <v>0.09</v>
      </c>
      <c r="H18" s="237">
        <v>9.0999999999999998E-2</v>
      </c>
      <c r="I18" s="237">
        <v>9.1999999999999998E-2</v>
      </c>
      <c r="J18" s="237">
        <v>9.2999999999999999E-2</v>
      </c>
      <c r="K18" s="237">
        <v>9.4E-2</v>
      </c>
      <c r="L18" s="237">
        <v>0.10149999999999999</v>
      </c>
      <c r="M18" s="237">
        <v>0.10249999999999999</v>
      </c>
      <c r="N18" s="237">
        <v>0.10349999999999999</v>
      </c>
      <c r="O18" s="237">
        <v>0.1045</v>
      </c>
      <c r="P18" s="237">
        <v>0.1055</v>
      </c>
      <c r="Q18" s="237">
        <v>0.1065</v>
      </c>
      <c r="R18" s="237">
        <v>0.1075</v>
      </c>
      <c r="S18" s="237">
        <v>0.1085</v>
      </c>
      <c r="T18" s="237">
        <v>0.1095</v>
      </c>
      <c r="U18" s="238">
        <v>0.1105</v>
      </c>
      <c r="V18" s="238">
        <v>0.11799999999999999</v>
      </c>
      <c r="W18" s="238">
        <v>0.11899999999999999</v>
      </c>
      <c r="X18" s="238">
        <v>0.12</v>
      </c>
      <c r="Y18" s="238">
        <v>0.121</v>
      </c>
      <c r="Z18" s="238">
        <v>0.122</v>
      </c>
      <c r="AA18" s="238">
        <v>0.1295</v>
      </c>
      <c r="AB18" s="238">
        <v>0.1295</v>
      </c>
      <c r="AC18" s="238">
        <v>0.1295</v>
      </c>
      <c r="AD18" s="238">
        <v>0.1295</v>
      </c>
      <c r="AE18" s="238">
        <v>0.1295</v>
      </c>
      <c r="AF18" s="238">
        <v>0.13600000000000001</v>
      </c>
      <c r="AG18" s="238">
        <v>0.13600000000000001</v>
      </c>
      <c r="AH18" s="238">
        <v>0.13600000000000001</v>
      </c>
      <c r="AI18" s="238">
        <v>0.13600000000000001</v>
      </c>
      <c r="AJ18" s="238">
        <v>0.13600000000000001</v>
      </c>
      <c r="AK18" s="238">
        <v>0.13600000000000001</v>
      </c>
    </row>
    <row r="19" spans="1:37" ht="15.75" thickBot="1" x14ac:dyDescent="0.3">
      <c r="A19" s="234">
        <v>14</v>
      </c>
      <c r="B19" s="237">
        <v>8.7499999999999994E-2</v>
      </c>
      <c r="C19" s="237">
        <v>8.8499999999999995E-2</v>
      </c>
      <c r="D19" s="237">
        <v>8.9499999999999996E-2</v>
      </c>
      <c r="E19" s="237">
        <v>9.0499999999999997E-2</v>
      </c>
      <c r="F19" s="237">
        <v>9.1499999999999998E-2</v>
      </c>
      <c r="G19" s="237">
        <v>9.2499999999999999E-2</v>
      </c>
      <c r="H19" s="237">
        <v>9.35E-2</v>
      </c>
      <c r="I19" s="237">
        <v>9.4500000000000001E-2</v>
      </c>
      <c r="J19" s="237">
        <v>9.5500000000000002E-2</v>
      </c>
      <c r="K19" s="237">
        <v>9.6500000000000002E-2</v>
      </c>
      <c r="L19" s="237">
        <v>0.1045</v>
      </c>
      <c r="M19" s="237">
        <v>0.1055</v>
      </c>
      <c r="N19" s="237">
        <v>0.1065</v>
      </c>
      <c r="O19" s="237">
        <v>0.1075</v>
      </c>
      <c r="P19" s="237">
        <v>0.1085</v>
      </c>
      <c r="Q19" s="237">
        <v>0.1095</v>
      </c>
      <c r="R19" s="237">
        <v>0.1105</v>
      </c>
      <c r="S19" s="237">
        <v>0.1115</v>
      </c>
      <c r="T19" s="237">
        <v>0.1125</v>
      </c>
      <c r="U19" s="237">
        <v>0.1135</v>
      </c>
      <c r="V19" s="238">
        <v>0.1215</v>
      </c>
      <c r="W19" s="238">
        <v>0.1225</v>
      </c>
      <c r="X19" s="238">
        <v>0.1235</v>
      </c>
      <c r="Y19" s="238">
        <v>0.1245</v>
      </c>
      <c r="Z19" s="238">
        <v>0.1255</v>
      </c>
      <c r="AA19" s="238">
        <v>0.13350000000000001</v>
      </c>
      <c r="AB19" s="238">
        <v>0.13350000000000001</v>
      </c>
      <c r="AC19" s="238">
        <v>0.13350000000000001</v>
      </c>
      <c r="AD19" s="238">
        <v>0.13350000000000001</v>
      </c>
      <c r="AE19" s="238">
        <v>0.13350000000000001</v>
      </c>
      <c r="AF19" s="238">
        <v>0.14049999999999999</v>
      </c>
      <c r="AG19" s="238">
        <v>0.14049999999999999</v>
      </c>
      <c r="AH19" s="238">
        <v>0.14049999999999999</v>
      </c>
      <c r="AI19" s="238">
        <v>0.14049999999999999</v>
      </c>
      <c r="AJ19" s="238">
        <v>0.14049999999999999</v>
      </c>
      <c r="AK19" s="238">
        <v>0.14049999999999999</v>
      </c>
    </row>
    <row r="20" spans="1:37" ht="15.75" thickBot="1" x14ac:dyDescent="0.3">
      <c r="A20" s="234">
        <v>15</v>
      </c>
      <c r="B20" s="237">
        <v>0.09</v>
      </c>
      <c r="C20" s="237">
        <v>9.0999999999999998E-2</v>
      </c>
      <c r="D20" s="237">
        <v>9.1999999999999998E-2</v>
      </c>
      <c r="E20" s="237">
        <v>9.2999999999999999E-2</v>
      </c>
      <c r="F20" s="237">
        <v>9.4E-2</v>
      </c>
      <c r="G20" s="237">
        <v>9.5000000000000001E-2</v>
      </c>
      <c r="H20" s="237">
        <v>9.6000000000000002E-2</v>
      </c>
      <c r="I20" s="237">
        <v>9.7000000000000003E-2</v>
      </c>
      <c r="J20" s="237">
        <v>9.8000000000000004E-2</v>
      </c>
      <c r="K20" s="237">
        <v>9.9000000000000005E-2</v>
      </c>
      <c r="L20" s="237">
        <v>0.1075</v>
      </c>
      <c r="M20" s="237">
        <v>0.1085</v>
      </c>
      <c r="N20" s="237">
        <v>0.1095</v>
      </c>
      <c r="O20" s="237">
        <v>0.1105</v>
      </c>
      <c r="P20" s="237">
        <v>0.1115</v>
      </c>
      <c r="Q20" s="237">
        <v>0.1125</v>
      </c>
      <c r="R20" s="237">
        <v>0.1135</v>
      </c>
      <c r="S20" s="237">
        <v>0.1145</v>
      </c>
      <c r="T20" s="237">
        <v>0.11549999999999999</v>
      </c>
      <c r="U20" s="237">
        <v>0.11649999999999999</v>
      </c>
      <c r="V20" s="237">
        <v>0.125</v>
      </c>
      <c r="W20" s="238">
        <v>0.126</v>
      </c>
      <c r="X20" s="238">
        <v>0.127</v>
      </c>
      <c r="Y20" s="238">
        <v>0.128</v>
      </c>
      <c r="Z20" s="238">
        <v>0.129</v>
      </c>
      <c r="AA20" s="238">
        <v>0.13750000000000001</v>
      </c>
      <c r="AB20" s="238">
        <v>0.13750000000000001</v>
      </c>
      <c r="AC20" s="238">
        <v>0.13750000000000001</v>
      </c>
      <c r="AD20" s="238">
        <v>0.13750000000000001</v>
      </c>
      <c r="AE20" s="238">
        <v>0.13750000000000001</v>
      </c>
      <c r="AF20" s="238">
        <v>0.14499999999999999</v>
      </c>
      <c r="AG20" s="238">
        <v>0.14499999999999999</v>
      </c>
      <c r="AH20" s="238">
        <v>0.14499999999999999</v>
      </c>
      <c r="AI20" s="238">
        <v>0.14499999999999999</v>
      </c>
      <c r="AJ20" s="238">
        <v>0.14499999999999999</v>
      </c>
      <c r="AK20" s="238">
        <v>0.14499999999999999</v>
      </c>
    </row>
    <row r="21" spans="1:37" ht="15.75" thickBot="1" x14ac:dyDescent="0.3">
      <c r="A21" s="234">
        <v>16</v>
      </c>
      <c r="B21" s="237">
        <v>9.2499999999999999E-2</v>
      </c>
      <c r="C21" s="237">
        <v>9.35E-2</v>
      </c>
      <c r="D21" s="237">
        <v>9.4500000000000001E-2</v>
      </c>
      <c r="E21" s="237">
        <v>9.5500000000000002E-2</v>
      </c>
      <c r="F21" s="237">
        <v>9.6500000000000002E-2</v>
      </c>
      <c r="G21" s="237">
        <v>9.7500000000000003E-2</v>
      </c>
      <c r="H21" s="237">
        <v>9.8500000000000004E-2</v>
      </c>
      <c r="I21" s="237">
        <v>9.9499999999999991E-2</v>
      </c>
      <c r="J21" s="237">
        <v>0.10049999999999999</v>
      </c>
      <c r="K21" s="237">
        <v>0.10149999999999999</v>
      </c>
      <c r="L21" s="237">
        <v>0.1105</v>
      </c>
      <c r="M21" s="237">
        <v>0.1115</v>
      </c>
      <c r="N21" s="237">
        <v>0.1125</v>
      </c>
      <c r="O21" s="237">
        <v>0.1135</v>
      </c>
      <c r="P21" s="237">
        <v>0.1145</v>
      </c>
      <c r="Q21" s="237">
        <v>0.11549999999999999</v>
      </c>
      <c r="R21" s="237">
        <v>0.11649999999999999</v>
      </c>
      <c r="S21" s="237">
        <v>0.11749999999999999</v>
      </c>
      <c r="T21" s="237">
        <v>0.11849999999999999</v>
      </c>
      <c r="U21" s="237">
        <v>0.1195</v>
      </c>
      <c r="V21" s="237">
        <v>0.1285</v>
      </c>
      <c r="W21" s="237">
        <v>0.1295</v>
      </c>
      <c r="X21" s="238">
        <v>0.1305</v>
      </c>
      <c r="Y21" s="238">
        <v>0.13150000000000001</v>
      </c>
      <c r="Z21" s="238">
        <v>0.13250000000000001</v>
      </c>
      <c r="AA21" s="238">
        <v>0.14149999999999999</v>
      </c>
      <c r="AB21" s="238">
        <v>0.14149999999999999</v>
      </c>
      <c r="AC21" s="238">
        <v>0.14149999999999999</v>
      </c>
      <c r="AD21" s="238">
        <v>0.14149999999999999</v>
      </c>
      <c r="AE21" s="238">
        <v>0.14149999999999999</v>
      </c>
      <c r="AF21" s="238">
        <v>0.14949999999999999</v>
      </c>
      <c r="AG21" s="238">
        <v>0.14949999999999999</v>
      </c>
      <c r="AH21" s="238">
        <v>0.14949999999999999</v>
      </c>
      <c r="AI21" s="238">
        <v>0.14949999999999999</v>
      </c>
      <c r="AJ21" s="238">
        <v>0.14949999999999999</v>
      </c>
      <c r="AK21" s="238" t="s">
        <v>26</v>
      </c>
    </row>
    <row r="22" spans="1:37" ht="15.75" thickBot="1" x14ac:dyDescent="0.3">
      <c r="A22" s="234">
        <v>17</v>
      </c>
      <c r="B22" s="237">
        <v>9.5000000000000001E-2</v>
      </c>
      <c r="C22" s="237">
        <v>9.6000000000000002E-2</v>
      </c>
      <c r="D22" s="237">
        <v>9.7000000000000003E-2</v>
      </c>
      <c r="E22" s="237">
        <v>9.8000000000000004E-2</v>
      </c>
      <c r="F22" s="237">
        <v>9.9000000000000005E-2</v>
      </c>
      <c r="G22" s="237">
        <v>9.9999999999999992E-2</v>
      </c>
      <c r="H22" s="237">
        <v>0.10099999999999999</v>
      </c>
      <c r="I22" s="237">
        <v>0.10199999999999999</v>
      </c>
      <c r="J22" s="237">
        <v>0.10299999999999999</v>
      </c>
      <c r="K22" s="237">
        <v>0.104</v>
      </c>
      <c r="L22" s="237">
        <v>0.1135</v>
      </c>
      <c r="M22" s="237">
        <v>0.1145</v>
      </c>
      <c r="N22" s="237">
        <v>0.11549999999999999</v>
      </c>
      <c r="O22" s="237">
        <v>0.11649999999999999</v>
      </c>
      <c r="P22" s="237">
        <v>0.11749999999999999</v>
      </c>
      <c r="Q22" s="237">
        <v>0.11849999999999999</v>
      </c>
      <c r="R22" s="237">
        <v>0.1195</v>
      </c>
      <c r="S22" s="237">
        <v>0.1205</v>
      </c>
      <c r="T22" s="237">
        <v>0.1215</v>
      </c>
      <c r="U22" s="237">
        <v>0.1225</v>
      </c>
      <c r="V22" s="237">
        <v>0.13200000000000001</v>
      </c>
      <c r="W22" s="237">
        <v>0.13300000000000001</v>
      </c>
      <c r="X22" s="237">
        <v>0.13400000000000001</v>
      </c>
      <c r="Y22" s="238">
        <v>0.13500000000000001</v>
      </c>
      <c r="Z22" s="238">
        <v>0.13600000000000001</v>
      </c>
      <c r="AA22" s="238">
        <v>0.14549999999999999</v>
      </c>
      <c r="AB22" s="238">
        <v>0.14549999999999999</v>
      </c>
      <c r="AC22" s="238">
        <v>0.14549999999999999</v>
      </c>
      <c r="AD22" s="238">
        <v>0.14549999999999999</v>
      </c>
      <c r="AE22" s="238">
        <v>0.14549999999999999</v>
      </c>
      <c r="AF22" s="238">
        <v>0.154</v>
      </c>
      <c r="AG22" s="238">
        <v>0.154</v>
      </c>
      <c r="AH22" s="238">
        <v>0.154</v>
      </c>
      <c r="AI22" s="238">
        <v>0.154</v>
      </c>
      <c r="AJ22" s="238" t="s">
        <v>26</v>
      </c>
      <c r="AK22" s="238" t="s">
        <v>26</v>
      </c>
    </row>
    <row r="23" spans="1:37" ht="15.75" thickBot="1" x14ac:dyDescent="0.3">
      <c r="A23" s="234">
        <v>18</v>
      </c>
      <c r="B23" s="237">
        <v>9.7500000000000003E-2</v>
      </c>
      <c r="C23" s="237">
        <v>9.8500000000000004E-2</v>
      </c>
      <c r="D23" s="237">
        <v>9.9499999999999991E-2</v>
      </c>
      <c r="E23" s="237">
        <v>0.10049999999999999</v>
      </c>
      <c r="F23" s="237">
        <v>0.10149999999999999</v>
      </c>
      <c r="G23" s="237">
        <v>0.10249999999999999</v>
      </c>
      <c r="H23" s="237">
        <v>0.10349999999999999</v>
      </c>
      <c r="I23" s="237">
        <v>0.1045</v>
      </c>
      <c r="J23" s="237">
        <v>0.1055</v>
      </c>
      <c r="K23" s="237">
        <v>0.1065</v>
      </c>
      <c r="L23" s="237">
        <v>0.11649999999999999</v>
      </c>
      <c r="M23" s="237">
        <v>0.11749999999999999</v>
      </c>
      <c r="N23" s="237">
        <v>0.11849999999999999</v>
      </c>
      <c r="O23" s="237">
        <v>0.1195</v>
      </c>
      <c r="P23" s="237">
        <v>0.1205</v>
      </c>
      <c r="Q23" s="237">
        <v>0.1215</v>
      </c>
      <c r="R23" s="237">
        <v>0.1225</v>
      </c>
      <c r="S23" s="237">
        <v>0.1235</v>
      </c>
      <c r="T23" s="237">
        <v>0.1245</v>
      </c>
      <c r="U23" s="237">
        <v>0.1255</v>
      </c>
      <c r="V23" s="237">
        <v>0.13550000000000001</v>
      </c>
      <c r="W23" s="237">
        <v>0.13650000000000001</v>
      </c>
      <c r="X23" s="237">
        <v>0.13750000000000001</v>
      </c>
      <c r="Y23" s="237">
        <v>0.13849999999999998</v>
      </c>
      <c r="Z23" s="238">
        <v>0.13949999999999999</v>
      </c>
      <c r="AA23" s="238">
        <v>0.14949999999999999</v>
      </c>
      <c r="AB23" s="238">
        <v>0.14949999999999999</v>
      </c>
      <c r="AC23" s="238">
        <v>0.14949999999999999</v>
      </c>
      <c r="AD23" s="238">
        <v>0.14949999999999999</v>
      </c>
      <c r="AE23" s="238">
        <v>0.14949999999999999</v>
      </c>
      <c r="AF23" s="238">
        <v>0.1585</v>
      </c>
      <c r="AG23" s="238">
        <v>0.1585</v>
      </c>
      <c r="AH23" s="238">
        <v>0.1585</v>
      </c>
      <c r="AI23" s="238" t="s">
        <v>26</v>
      </c>
      <c r="AJ23" s="238" t="s">
        <v>26</v>
      </c>
      <c r="AK23" s="238" t="s">
        <v>26</v>
      </c>
    </row>
    <row r="24" spans="1:37" ht="15.75" thickBot="1" x14ac:dyDescent="0.3">
      <c r="A24" s="234">
        <v>19</v>
      </c>
      <c r="B24" s="237">
        <v>9.9999999999999992E-2</v>
      </c>
      <c r="C24" s="237">
        <v>0.10099999999999999</v>
      </c>
      <c r="D24" s="237">
        <v>0.10199999999999999</v>
      </c>
      <c r="E24" s="237">
        <v>0.10299999999999999</v>
      </c>
      <c r="F24" s="237">
        <v>0.104</v>
      </c>
      <c r="G24" s="237">
        <v>0.105</v>
      </c>
      <c r="H24" s="237">
        <v>0.106</v>
      </c>
      <c r="I24" s="237">
        <v>0.107</v>
      </c>
      <c r="J24" s="237">
        <v>0.108</v>
      </c>
      <c r="K24" s="237">
        <v>0.109</v>
      </c>
      <c r="L24" s="237">
        <v>0.1195</v>
      </c>
      <c r="M24" s="237">
        <v>0.1205</v>
      </c>
      <c r="N24" s="237">
        <v>0.1215</v>
      </c>
      <c r="O24" s="237">
        <v>0.1225</v>
      </c>
      <c r="P24" s="237">
        <v>0.1235</v>
      </c>
      <c r="Q24" s="237">
        <v>0.1245</v>
      </c>
      <c r="R24" s="237">
        <v>0.1255</v>
      </c>
      <c r="S24" s="237">
        <v>0.1265</v>
      </c>
      <c r="T24" s="237">
        <v>0.1275</v>
      </c>
      <c r="U24" s="237">
        <v>0.1285</v>
      </c>
      <c r="V24" s="237">
        <v>0.13899999999999998</v>
      </c>
      <c r="W24" s="237">
        <v>0.13999999999999999</v>
      </c>
      <c r="X24" s="237">
        <v>0.14099999999999999</v>
      </c>
      <c r="Y24" s="237">
        <v>0.14199999999999999</v>
      </c>
      <c r="Z24" s="237">
        <v>0.14299999999999999</v>
      </c>
      <c r="AA24" s="238">
        <v>0.1535</v>
      </c>
      <c r="AB24" s="238">
        <v>0.1535</v>
      </c>
      <c r="AC24" s="238">
        <v>0.1535</v>
      </c>
      <c r="AD24" s="238">
        <v>0.1535</v>
      </c>
      <c r="AE24" s="238">
        <v>0.1535</v>
      </c>
      <c r="AF24" s="238">
        <v>0.16300000000000001</v>
      </c>
      <c r="AG24" s="238">
        <v>0.16300000000000001</v>
      </c>
      <c r="AH24" s="238" t="s">
        <v>26</v>
      </c>
      <c r="AI24" s="238" t="s">
        <v>26</v>
      </c>
      <c r="AJ24" s="238" t="s">
        <v>26</v>
      </c>
      <c r="AK24" s="238" t="s">
        <v>26</v>
      </c>
    </row>
    <row r="25" spans="1:37" ht="15.75" thickBot="1" x14ac:dyDescent="0.3">
      <c r="A25" s="234">
        <v>20</v>
      </c>
      <c r="B25" s="237">
        <v>0.10249999999999999</v>
      </c>
      <c r="C25" s="237">
        <v>0.10349999999999999</v>
      </c>
      <c r="D25" s="237">
        <v>0.1045</v>
      </c>
      <c r="E25" s="237">
        <v>0.1055</v>
      </c>
      <c r="F25" s="237">
        <v>0.1065</v>
      </c>
      <c r="G25" s="237">
        <v>0.1075</v>
      </c>
      <c r="H25" s="237">
        <v>0.1085</v>
      </c>
      <c r="I25" s="237">
        <v>0.1095</v>
      </c>
      <c r="J25" s="237">
        <v>0.1105</v>
      </c>
      <c r="K25" s="237">
        <v>0.1115</v>
      </c>
      <c r="L25" s="237">
        <v>0.1225</v>
      </c>
      <c r="M25" s="237">
        <v>0.1235</v>
      </c>
      <c r="N25" s="237">
        <v>0.1245</v>
      </c>
      <c r="O25" s="237">
        <v>0.1255</v>
      </c>
      <c r="P25" s="237">
        <v>0.1265</v>
      </c>
      <c r="Q25" s="237">
        <v>0.1275</v>
      </c>
      <c r="R25" s="237">
        <v>0.1285</v>
      </c>
      <c r="S25" s="237">
        <v>0.1295</v>
      </c>
      <c r="T25" s="237">
        <v>0.1305</v>
      </c>
      <c r="U25" s="237">
        <v>0.13150000000000001</v>
      </c>
      <c r="V25" s="237">
        <v>0.14249999999999999</v>
      </c>
      <c r="W25" s="237">
        <v>0.14349999999999999</v>
      </c>
      <c r="X25" s="237">
        <v>0.14449999999999999</v>
      </c>
      <c r="Y25" s="237">
        <v>0.14549999999999999</v>
      </c>
      <c r="Z25" s="237">
        <v>0.14649999999999999</v>
      </c>
      <c r="AA25" s="237">
        <v>0.1575</v>
      </c>
      <c r="AB25" s="238">
        <v>0.1575</v>
      </c>
      <c r="AC25" s="238">
        <v>0.1575</v>
      </c>
      <c r="AD25" s="238">
        <v>0.1575</v>
      </c>
      <c r="AE25" s="238">
        <v>0.1575</v>
      </c>
      <c r="AF25" s="238">
        <v>0.16750000000000001</v>
      </c>
      <c r="AG25" s="238" t="s">
        <v>26</v>
      </c>
      <c r="AH25" s="238" t="s">
        <v>26</v>
      </c>
      <c r="AI25" s="238" t="s">
        <v>26</v>
      </c>
      <c r="AJ25" s="238" t="s">
        <v>26</v>
      </c>
      <c r="AK25" s="238" t="s">
        <v>26</v>
      </c>
    </row>
    <row r="26" spans="1:37" x14ac:dyDescent="0.2">
      <c r="B26" s="186"/>
      <c r="C26" s="187"/>
      <c r="D26" s="186"/>
      <c r="E26" s="186"/>
      <c r="F26" s="188"/>
      <c r="G26" s="189"/>
      <c r="H26" s="187"/>
      <c r="I26" s="187"/>
      <c r="J26" s="187"/>
      <c r="K26" s="187"/>
      <c r="L26" s="187"/>
      <c r="M26" s="187"/>
      <c r="N26" s="187"/>
      <c r="O26" s="187"/>
      <c r="P26" s="187"/>
      <c r="Q26" s="187"/>
      <c r="R26" s="187"/>
      <c r="S26" s="190"/>
      <c r="T26" s="187"/>
      <c r="U26" s="187"/>
      <c r="V26" s="187"/>
      <c r="W26" s="187"/>
      <c r="X26" s="187"/>
      <c r="Y26" s="187"/>
      <c r="Z26" s="187"/>
      <c r="AA26" s="187"/>
      <c r="AB26" s="187"/>
      <c r="AC26" s="187"/>
      <c r="AD26" s="187"/>
      <c r="AE26" s="187"/>
      <c r="AF26" s="187"/>
    </row>
    <row r="27" spans="1:37" x14ac:dyDescent="0.2">
      <c r="B27" s="186"/>
      <c r="C27" s="187"/>
      <c r="D27" s="191"/>
      <c r="E27" s="191"/>
      <c r="F27" s="192" t="s">
        <v>127</v>
      </c>
      <c r="G27" s="193">
        <v>20000</v>
      </c>
      <c r="H27" s="187"/>
      <c r="I27" s="187"/>
      <c r="J27" s="187"/>
      <c r="K27" s="187"/>
      <c r="L27" s="187"/>
      <c r="M27" s="187"/>
      <c r="N27" s="187"/>
      <c r="O27" s="187"/>
      <c r="P27" s="187"/>
      <c r="Q27" s="187"/>
      <c r="R27" s="187"/>
      <c r="S27" s="190"/>
      <c r="T27" s="187"/>
      <c r="U27" s="187"/>
      <c r="V27" s="187"/>
      <c r="W27" s="187"/>
      <c r="X27" s="187"/>
      <c r="Y27" s="187"/>
      <c r="Z27" s="187"/>
      <c r="AA27" s="187"/>
      <c r="AB27" s="187"/>
      <c r="AC27" s="187"/>
      <c r="AD27" s="187"/>
      <c r="AE27" s="187"/>
      <c r="AF27" s="187"/>
    </row>
    <row r="28" spans="1:37" x14ac:dyDescent="0.2">
      <c r="B28" s="186"/>
      <c r="C28" s="186"/>
      <c r="D28" s="186"/>
      <c r="E28" s="186"/>
      <c r="F28" s="186"/>
      <c r="G28" s="186"/>
      <c r="H28" s="186"/>
      <c r="I28" s="186"/>
      <c r="J28" s="186"/>
      <c r="K28" s="186"/>
      <c r="L28" s="186"/>
      <c r="M28" s="186"/>
      <c r="N28" s="186"/>
      <c r="O28" s="186"/>
      <c r="P28" s="186"/>
      <c r="Q28" s="186"/>
      <c r="R28" s="186"/>
      <c r="S28" s="194" t="s">
        <v>128</v>
      </c>
      <c r="T28" s="195"/>
      <c r="U28" s="195"/>
      <c r="V28" s="195"/>
      <c r="W28" s="186"/>
      <c r="X28" s="186"/>
      <c r="Y28" s="186"/>
      <c r="Z28" s="186"/>
      <c r="AA28" s="186"/>
      <c r="AB28" s="186"/>
      <c r="AC28" s="186"/>
      <c r="AD28" s="186"/>
      <c r="AE28" s="186"/>
      <c r="AF28" s="186"/>
    </row>
    <row r="29" spans="1:37" x14ac:dyDescent="0.2">
      <c r="B29" s="192"/>
      <c r="C29" s="192" t="s">
        <v>122</v>
      </c>
      <c r="D29" s="196">
        <f>'Single Life Calculator'!$E$5</f>
        <v>55</v>
      </c>
      <c r="E29" s="191"/>
      <c r="F29" s="192" t="s">
        <v>123</v>
      </c>
      <c r="G29" s="193">
        <f>IF('Single Life Calculator'!$E$7&gt;49999,'Single Life Calculator'!$E$7,0)</f>
        <v>100000</v>
      </c>
      <c r="H29" s="191"/>
      <c r="I29" s="192" t="s">
        <v>124</v>
      </c>
      <c r="J29" s="196">
        <f>'Single Life Calculator'!$E$8</f>
        <v>10</v>
      </c>
      <c r="K29" s="191"/>
      <c r="L29" s="192" t="s">
        <v>111</v>
      </c>
      <c r="M29" s="197">
        <f>HLOOKUP($D$29,A4:AK25,($J$29+2),FALSE)</f>
        <v>9.2499999999999999E-2</v>
      </c>
      <c r="N29" s="186"/>
      <c r="O29" s="191"/>
      <c r="P29" s="191"/>
      <c r="Q29" s="192" t="s">
        <v>125</v>
      </c>
      <c r="R29" s="193">
        <f>G29*M29</f>
        <v>9250</v>
      </c>
      <c r="S29" s="193">
        <f>IF($R$29=0,"N/A",R29)</f>
        <v>9250</v>
      </c>
      <c r="T29" s="186"/>
      <c r="U29" s="186"/>
      <c r="V29" s="186"/>
      <c r="W29" s="186"/>
      <c r="X29" s="186">
        <v>2.5000000000000001E-3</v>
      </c>
      <c r="Y29" s="186"/>
      <c r="Z29" s="186"/>
      <c r="AA29" s="186"/>
      <c r="AB29" s="186"/>
      <c r="AC29" s="186"/>
      <c r="AD29" s="186"/>
      <c r="AE29" s="186"/>
      <c r="AF29" s="186"/>
    </row>
    <row r="30" spans="1:37" x14ac:dyDescent="0.2">
      <c r="B30" s="186"/>
      <c r="C30" s="186"/>
      <c r="D30" s="186"/>
      <c r="E30" s="186"/>
      <c r="F30" s="186"/>
      <c r="G30" s="186"/>
      <c r="H30" s="186"/>
      <c r="I30" s="186"/>
      <c r="J30" s="186"/>
      <c r="K30" s="186"/>
      <c r="L30" s="186"/>
      <c r="M30" s="186"/>
      <c r="N30" s="186"/>
      <c r="O30" s="186"/>
      <c r="P30" s="186"/>
      <c r="Q30" s="186"/>
      <c r="R30" s="186"/>
      <c r="S30" s="198"/>
      <c r="T30" s="186"/>
      <c r="U30" s="186"/>
      <c r="V30" s="186"/>
      <c r="W30" s="186"/>
      <c r="X30" s="186"/>
      <c r="Y30" s="186"/>
      <c r="Z30" s="186"/>
      <c r="AA30" s="186"/>
      <c r="AB30" s="186"/>
      <c r="AC30" s="186"/>
      <c r="AD30" s="186"/>
      <c r="AE30" s="186"/>
      <c r="AF30" s="186"/>
    </row>
    <row r="31" spans="1:37" x14ac:dyDescent="0.2">
      <c r="B31" s="186"/>
      <c r="C31" s="186"/>
      <c r="D31" s="186"/>
      <c r="E31" s="186"/>
      <c r="F31" s="186"/>
      <c r="G31" s="186"/>
      <c r="H31" s="186"/>
      <c r="I31" s="186"/>
      <c r="J31" s="186"/>
      <c r="K31" s="186"/>
      <c r="L31" s="186"/>
      <c r="M31" s="186"/>
      <c r="N31" s="186"/>
      <c r="O31" s="186"/>
      <c r="P31" s="186"/>
      <c r="Q31" s="186"/>
      <c r="R31" s="186"/>
      <c r="S31" s="198"/>
      <c r="T31" s="186"/>
      <c r="U31" s="186"/>
      <c r="V31" s="186"/>
      <c r="W31" s="186"/>
      <c r="X31" s="186"/>
      <c r="Y31" s="186"/>
      <c r="Z31" s="186"/>
      <c r="AA31" s="186"/>
      <c r="AB31" s="186">
        <v>5.0000000000000001E-3</v>
      </c>
      <c r="AC31" s="186"/>
      <c r="AD31" s="186"/>
      <c r="AE31" s="186"/>
      <c r="AF31" s="186"/>
    </row>
    <row r="32" spans="1:37" x14ac:dyDescent="0.2">
      <c r="A32" s="104" t="s">
        <v>403</v>
      </c>
      <c r="B32" s="187"/>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7"/>
      <c r="AF32" s="187"/>
    </row>
    <row r="33" spans="1:37" x14ac:dyDescent="0.2">
      <c r="B33" s="186"/>
      <c r="C33" s="186"/>
      <c r="D33" s="186"/>
      <c r="E33" s="186"/>
      <c r="F33" s="188"/>
      <c r="G33" s="189"/>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row>
    <row r="34" spans="1:37" ht="13.5" thickBot="1" x14ac:dyDescent="0.25">
      <c r="B34" s="460" t="s">
        <v>120</v>
      </c>
      <c r="C34" s="460"/>
      <c r="D34" s="460"/>
      <c r="E34" s="460"/>
      <c r="F34" s="460"/>
      <c r="G34" s="460"/>
      <c r="H34" s="460"/>
      <c r="I34" s="460"/>
      <c r="J34" s="460"/>
      <c r="K34" s="460"/>
      <c r="L34" s="460"/>
      <c r="M34" s="460"/>
      <c r="N34" s="460"/>
      <c r="O34" s="460"/>
      <c r="P34" s="460"/>
      <c r="Q34" s="460"/>
      <c r="R34" s="460"/>
      <c r="S34" s="460"/>
      <c r="T34" s="460"/>
      <c r="U34" s="460"/>
      <c r="V34" s="460"/>
      <c r="W34" s="460"/>
      <c r="X34" s="460"/>
      <c r="Y34" s="460"/>
      <c r="Z34" s="460"/>
      <c r="AA34" s="460"/>
      <c r="AB34" s="460"/>
      <c r="AC34" s="460"/>
      <c r="AD34" s="460"/>
      <c r="AE34" s="460"/>
      <c r="AF34" s="460"/>
    </row>
    <row r="35" spans="1:37" ht="15.75" thickBot="1" x14ac:dyDescent="0.3">
      <c r="A35" s="239"/>
      <c r="B35" s="228">
        <v>45</v>
      </c>
      <c r="C35" s="228">
        <v>46</v>
      </c>
      <c r="D35" s="228">
        <v>47</v>
      </c>
      <c r="E35" s="228">
        <v>48</v>
      </c>
      <c r="F35" s="228">
        <v>49</v>
      </c>
      <c r="G35" s="229">
        <v>50</v>
      </c>
      <c r="H35" s="228">
        <v>51</v>
      </c>
      <c r="I35" s="229">
        <v>52</v>
      </c>
      <c r="J35" s="228">
        <v>53</v>
      </c>
      <c r="K35" s="228">
        <v>54</v>
      </c>
      <c r="L35" s="229">
        <v>55</v>
      </c>
      <c r="M35" s="228">
        <v>56</v>
      </c>
      <c r="N35" s="229">
        <v>57</v>
      </c>
      <c r="O35" s="228">
        <v>58</v>
      </c>
      <c r="P35" s="228">
        <v>59</v>
      </c>
      <c r="Q35" s="229">
        <v>60</v>
      </c>
      <c r="R35" s="228">
        <v>61</v>
      </c>
      <c r="S35" s="229">
        <v>62</v>
      </c>
      <c r="T35" s="228">
        <v>63</v>
      </c>
      <c r="U35" s="228">
        <v>64</v>
      </c>
      <c r="V35" s="229">
        <v>65</v>
      </c>
      <c r="W35" s="228">
        <v>66</v>
      </c>
      <c r="X35" s="229">
        <v>67</v>
      </c>
      <c r="Y35" s="228">
        <v>68</v>
      </c>
      <c r="Z35" s="228">
        <v>69</v>
      </c>
      <c r="AA35" s="229">
        <v>70</v>
      </c>
      <c r="AB35" s="228">
        <v>71</v>
      </c>
      <c r="AC35" s="229">
        <v>72</v>
      </c>
      <c r="AD35" s="228">
        <v>73</v>
      </c>
      <c r="AE35" s="228">
        <v>74</v>
      </c>
      <c r="AF35" s="229">
        <v>75</v>
      </c>
      <c r="AG35" s="228">
        <v>76</v>
      </c>
      <c r="AH35" s="229">
        <v>77</v>
      </c>
      <c r="AI35" s="229">
        <v>78</v>
      </c>
      <c r="AJ35" s="229">
        <v>79</v>
      </c>
      <c r="AK35" s="228">
        <v>80</v>
      </c>
    </row>
    <row r="36" spans="1:37" ht="15.75" thickBot="1" x14ac:dyDescent="0.3">
      <c r="A36" s="231">
        <v>0</v>
      </c>
      <c r="B36" s="186">
        <f t="shared" ref="B36:E40" si="0">B5-0.005</f>
        <v>4.7500000000000001E-2</v>
      </c>
      <c r="C36" s="186">
        <f t="shared" si="0"/>
        <v>4.8500000000000001E-2</v>
      </c>
      <c r="D36" s="186">
        <f t="shared" si="0"/>
        <v>4.9500000000000002E-2</v>
      </c>
      <c r="E36" s="186">
        <f t="shared" si="0"/>
        <v>5.0500000000000003E-2</v>
      </c>
      <c r="F36" s="186">
        <f t="shared" ref="F36:AK36" si="1">F5-0.005</f>
        <v>5.1499999999999997E-2</v>
      </c>
      <c r="G36" s="186">
        <f t="shared" si="1"/>
        <v>5.2499999999999998E-2</v>
      </c>
      <c r="H36" s="186">
        <f t="shared" si="1"/>
        <v>5.3499999999999999E-2</v>
      </c>
      <c r="I36" s="186">
        <f t="shared" si="1"/>
        <v>5.45E-2</v>
      </c>
      <c r="J36" s="186">
        <f t="shared" si="1"/>
        <v>5.5500000000000001E-2</v>
      </c>
      <c r="K36" s="186">
        <f t="shared" si="1"/>
        <v>5.6500000000000002E-2</v>
      </c>
      <c r="L36" s="186">
        <f t="shared" si="1"/>
        <v>5.7500000000000002E-2</v>
      </c>
      <c r="M36" s="186">
        <f t="shared" si="1"/>
        <v>5.8500000000000003E-2</v>
      </c>
      <c r="N36" s="186">
        <f t="shared" si="1"/>
        <v>5.9500000000000004E-2</v>
      </c>
      <c r="O36" s="186">
        <f t="shared" si="1"/>
        <v>6.0500000000000005E-2</v>
      </c>
      <c r="P36" s="186">
        <f t="shared" si="1"/>
        <v>6.1500000000000006E-2</v>
      </c>
      <c r="Q36" s="186">
        <f t="shared" si="1"/>
        <v>6.25E-2</v>
      </c>
      <c r="R36" s="186">
        <f t="shared" si="1"/>
        <v>6.3499999999999987E-2</v>
      </c>
      <c r="S36" s="186">
        <f t="shared" si="1"/>
        <v>6.4499999999999988E-2</v>
      </c>
      <c r="T36" s="186">
        <f t="shared" si="1"/>
        <v>6.5499999999999989E-2</v>
      </c>
      <c r="U36" s="186">
        <f t="shared" si="1"/>
        <v>6.651E-2</v>
      </c>
      <c r="V36" s="186">
        <f t="shared" si="1"/>
        <v>6.7499999999999991E-2</v>
      </c>
      <c r="W36" s="186">
        <f t="shared" si="1"/>
        <v>6.8499999999999991E-2</v>
      </c>
      <c r="X36" s="186">
        <f t="shared" si="1"/>
        <v>6.9499999999999992E-2</v>
      </c>
      <c r="Y36" s="186">
        <f t="shared" si="1"/>
        <v>7.0499999999999993E-2</v>
      </c>
      <c r="Z36" s="186">
        <f t="shared" si="1"/>
        <v>7.1499999999999994E-2</v>
      </c>
      <c r="AA36" s="186">
        <f t="shared" si="1"/>
        <v>7.2499999999999995E-2</v>
      </c>
      <c r="AB36" s="186">
        <f t="shared" si="1"/>
        <v>7.2499999999999995E-2</v>
      </c>
      <c r="AC36" s="186">
        <f t="shared" si="1"/>
        <v>7.2499999999999995E-2</v>
      </c>
      <c r="AD36" s="186">
        <f t="shared" si="1"/>
        <v>7.2499999999999995E-2</v>
      </c>
      <c r="AE36" s="186">
        <f t="shared" si="1"/>
        <v>7.2499999999999995E-2</v>
      </c>
      <c r="AF36" s="186">
        <f t="shared" si="1"/>
        <v>7.2499999999999995E-2</v>
      </c>
      <c r="AG36" s="186">
        <f t="shared" si="1"/>
        <v>7.2499999999999995E-2</v>
      </c>
      <c r="AH36" s="186">
        <f t="shared" si="1"/>
        <v>7.2499999999999995E-2</v>
      </c>
      <c r="AI36" s="186">
        <f t="shared" si="1"/>
        <v>7.2499999999999995E-2</v>
      </c>
      <c r="AJ36" s="186">
        <f t="shared" si="1"/>
        <v>7.2499999999999995E-2</v>
      </c>
      <c r="AK36" s="186">
        <f t="shared" si="1"/>
        <v>7.2499999999999995E-2</v>
      </c>
    </row>
    <row r="37" spans="1:37" ht="15.75" thickBot="1" x14ac:dyDescent="0.3">
      <c r="A37" s="234">
        <v>1</v>
      </c>
      <c r="B37" s="186">
        <f t="shared" si="0"/>
        <v>0.05</v>
      </c>
      <c r="C37" s="186">
        <f t="shared" si="0"/>
        <v>5.1000000000000004E-2</v>
      </c>
      <c r="D37" s="186">
        <f t="shared" si="0"/>
        <v>5.1999999999999998E-2</v>
      </c>
      <c r="E37" s="186">
        <f t="shared" si="0"/>
        <v>5.2999999999999999E-2</v>
      </c>
      <c r="F37" s="186">
        <f t="shared" ref="F37:AK37" si="2">F6-0.005</f>
        <v>5.3999999999999999E-2</v>
      </c>
      <c r="G37" s="186">
        <f t="shared" si="2"/>
        <v>5.5E-2</v>
      </c>
      <c r="H37" s="186">
        <f t="shared" si="2"/>
        <v>5.6000000000000001E-2</v>
      </c>
      <c r="I37" s="186">
        <f t="shared" si="2"/>
        <v>5.7000000000000002E-2</v>
      </c>
      <c r="J37" s="186">
        <f t="shared" si="2"/>
        <v>5.8000000000000003E-2</v>
      </c>
      <c r="K37" s="186">
        <f t="shared" si="2"/>
        <v>5.9000000000000004E-2</v>
      </c>
      <c r="L37" s="186">
        <f t="shared" si="2"/>
        <v>6.0500000000000005E-2</v>
      </c>
      <c r="M37" s="186">
        <f t="shared" si="2"/>
        <v>6.1500000000000006E-2</v>
      </c>
      <c r="N37" s="186">
        <f t="shared" si="2"/>
        <v>6.25E-2</v>
      </c>
      <c r="O37" s="186">
        <f t="shared" si="2"/>
        <v>6.3499999999999987E-2</v>
      </c>
      <c r="P37" s="186">
        <f t="shared" si="2"/>
        <v>6.4499999999999988E-2</v>
      </c>
      <c r="Q37" s="186">
        <f t="shared" si="2"/>
        <v>6.5499999999999989E-2</v>
      </c>
      <c r="R37" s="186">
        <f t="shared" si="2"/>
        <v>6.649999999999999E-2</v>
      </c>
      <c r="S37" s="186">
        <f t="shared" si="2"/>
        <v>6.7499999999999991E-2</v>
      </c>
      <c r="T37" s="186">
        <f t="shared" si="2"/>
        <v>6.8499999999999991E-2</v>
      </c>
      <c r="U37" s="186">
        <f t="shared" si="2"/>
        <v>6.9499999999999992E-2</v>
      </c>
      <c r="V37" s="186">
        <f t="shared" si="2"/>
        <v>7.0999999999999994E-2</v>
      </c>
      <c r="W37" s="186">
        <f t="shared" si="2"/>
        <v>7.1999999999999995E-2</v>
      </c>
      <c r="X37" s="186">
        <f t="shared" si="2"/>
        <v>7.2999999999999995E-2</v>
      </c>
      <c r="Y37" s="186">
        <f t="shared" si="2"/>
        <v>7.3999999999999996E-2</v>
      </c>
      <c r="Z37" s="186">
        <f t="shared" si="2"/>
        <v>7.4999999999999997E-2</v>
      </c>
      <c r="AA37" s="186">
        <f t="shared" si="2"/>
        <v>7.6499999999999999E-2</v>
      </c>
      <c r="AB37" s="186">
        <f t="shared" si="2"/>
        <v>7.6499999999999999E-2</v>
      </c>
      <c r="AC37" s="186">
        <f t="shared" si="2"/>
        <v>7.6499999999999999E-2</v>
      </c>
      <c r="AD37" s="186">
        <f t="shared" si="2"/>
        <v>7.6499999999999999E-2</v>
      </c>
      <c r="AE37" s="186">
        <f t="shared" si="2"/>
        <v>7.6499999999999999E-2</v>
      </c>
      <c r="AF37" s="186">
        <f t="shared" si="2"/>
        <v>7.6999999999999999E-2</v>
      </c>
      <c r="AG37" s="186">
        <f t="shared" si="2"/>
        <v>7.6999999999999999E-2</v>
      </c>
      <c r="AH37" s="186">
        <f t="shared" si="2"/>
        <v>7.6999999999999999E-2</v>
      </c>
      <c r="AI37" s="186">
        <f t="shared" si="2"/>
        <v>7.6999999999999999E-2</v>
      </c>
      <c r="AJ37" s="186">
        <f t="shared" si="2"/>
        <v>7.6999999999999999E-2</v>
      </c>
      <c r="AK37" s="186">
        <f t="shared" si="2"/>
        <v>7.6999999999999999E-2</v>
      </c>
    </row>
    <row r="38" spans="1:37" ht="15.75" thickBot="1" x14ac:dyDescent="0.3">
      <c r="A38" s="234">
        <v>2</v>
      </c>
      <c r="B38" s="186">
        <f t="shared" si="0"/>
        <v>5.2499999999999998E-2</v>
      </c>
      <c r="C38" s="186">
        <f t="shared" si="0"/>
        <v>5.3499999999999999E-2</v>
      </c>
      <c r="D38" s="186">
        <f t="shared" si="0"/>
        <v>5.45E-2</v>
      </c>
      <c r="E38" s="186">
        <f t="shared" ref="E38:E56" si="3">E7-0.005</f>
        <v>5.5500000000000001E-2</v>
      </c>
      <c r="F38" s="186">
        <f t="shared" ref="F38:AK38" si="4">F7-0.005</f>
        <v>5.6500000000000002E-2</v>
      </c>
      <c r="G38" s="186">
        <f t="shared" si="4"/>
        <v>5.7500000000000002E-2</v>
      </c>
      <c r="H38" s="186">
        <f t="shared" si="4"/>
        <v>5.8500000000000003E-2</v>
      </c>
      <c r="I38" s="186">
        <f t="shared" si="4"/>
        <v>5.9500000000000004E-2</v>
      </c>
      <c r="J38" s="186">
        <f t="shared" si="4"/>
        <v>6.0500000000000005E-2</v>
      </c>
      <c r="K38" s="186">
        <f t="shared" si="4"/>
        <v>6.1500000000000006E-2</v>
      </c>
      <c r="L38" s="186">
        <f t="shared" si="4"/>
        <v>6.3499999999999987E-2</v>
      </c>
      <c r="M38" s="186">
        <f t="shared" si="4"/>
        <v>6.4499999999999988E-2</v>
      </c>
      <c r="N38" s="186">
        <f t="shared" si="4"/>
        <v>6.5499999999999989E-2</v>
      </c>
      <c r="O38" s="186">
        <f t="shared" si="4"/>
        <v>6.649999999999999E-2</v>
      </c>
      <c r="P38" s="186">
        <f t="shared" si="4"/>
        <v>6.7499999999999991E-2</v>
      </c>
      <c r="Q38" s="186">
        <f t="shared" si="4"/>
        <v>6.8499999999999991E-2</v>
      </c>
      <c r="R38" s="186">
        <f t="shared" si="4"/>
        <v>6.9499999999999992E-2</v>
      </c>
      <c r="S38" s="186">
        <f t="shared" si="4"/>
        <v>7.0499999999999993E-2</v>
      </c>
      <c r="T38" s="186">
        <f t="shared" si="4"/>
        <v>7.1499999999999994E-2</v>
      </c>
      <c r="U38" s="186">
        <f t="shared" si="4"/>
        <v>7.2499999999999995E-2</v>
      </c>
      <c r="V38" s="186">
        <f t="shared" si="4"/>
        <v>7.4499999999999997E-2</v>
      </c>
      <c r="W38" s="186">
        <f t="shared" si="4"/>
        <v>7.5499999999999998E-2</v>
      </c>
      <c r="X38" s="186">
        <f t="shared" si="4"/>
        <v>7.6499999999999999E-2</v>
      </c>
      <c r="Y38" s="186">
        <f t="shared" si="4"/>
        <v>7.7499999999999999E-2</v>
      </c>
      <c r="Z38" s="186">
        <f t="shared" si="4"/>
        <v>7.8499999999999986E-2</v>
      </c>
      <c r="AA38" s="186">
        <f t="shared" si="4"/>
        <v>8.0499999999999988E-2</v>
      </c>
      <c r="AB38" s="186">
        <f t="shared" si="4"/>
        <v>8.0499999999999988E-2</v>
      </c>
      <c r="AC38" s="186">
        <f t="shared" si="4"/>
        <v>8.0499999999999988E-2</v>
      </c>
      <c r="AD38" s="186">
        <f t="shared" si="4"/>
        <v>8.0499999999999988E-2</v>
      </c>
      <c r="AE38" s="186">
        <f t="shared" si="4"/>
        <v>8.0499999999999988E-2</v>
      </c>
      <c r="AF38" s="186">
        <f t="shared" si="4"/>
        <v>8.1499999999999989E-2</v>
      </c>
      <c r="AG38" s="186">
        <f t="shared" si="4"/>
        <v>8.1499999999999989E-2</v>
      </c>
      <c r="AH38" s="186">
        <f t="shared" si="4"/>
        <v>8.1499999999999989E-2</v>
      </c>
      <c r="AI38" s="186">
        <f t="shared" si="4"/>
        <v>8.1499999999999989E-2</v>
      </c>
      <c r="AJ38" s="186">
        <f t="shared" si="4"/>
        <v>8.1499999999999989E-2</v>
      </c>
      <c r="AK38" s="186">
        <f t="shared" si="4"/>
        <v>8.1499999999999989E-2</v>
      </c>
    </row>
    <row r="39" spans="1:37" ht="15.75" thickBot="1" x14ac:dyDescent="0.3">
      <c r="A39" s="234">
        <v>3</v>
      </c>
      <c r="B39" s="186">
        <f t="shared" si="0"/>
        <v>5.5E-2</v>
      </c>
      <c r="C39" s="186">
        <f t="shared" si="0"/>
        <v>5.6000000000000001E-2</v>
      </c>
      <c r="D39" s="186">
        <f t="shared" ref="D39:D56" si="5">D8-0.005</f>
        <v>5.7000000000000002E-2</v>
      </c>
      <c r="E39" s="186">
        <f t="shared" si="3"/>
        <v>5.8000000000000003E-2</v>
      </c>
      <c r="F39" s="186">
        <f t="shared" ref="F39:AK39" si="6">F8-0.005</f>
        <v>5.9000000000000004E-2</v>
      </c>
      <c r="G39" s="186">
        <f t="shared" si="6"/>
        <v>6.0000000000000005E-2</v>
      </c>
      <c r="H39" s="186">
        <f t="shared" si="6"/>
        <v>6.1000000000000006E-2</v>
      </c>
      <c r="I39" s="186">
        <f t="shared" si="6"/>
        <v>6.2000000000000006E-2</v>
      </c>
      <c r="J39" s="186">
        <f t="shared" si="6"/>
        <v>6.2999999999999987E-2</v>
      </c>
      <c r="K39" s="186">
        <f t="shared" si="6"/>
        <v>6.3999999999999987E-2</v>
      </c>
      <c r="L39" s="186">
        <f t="shared" si="6"/>
        <v>6.649999999999999E-2</v>
      </c>
      <c r="M39" s="186">
        <f t="shared" si="6"/>
        <v>6.7499999999999991E-2</v>
      </c>
      <c r="N39" s="186">
        <f t="shared" si="6"/>
        <v>6.8499999999999991E-2</v>
      </c>
      <c r="O39" s="186">
        <f t="shared" si="6"/>
        <v>6.9499999999999992E-2</v>
      </c>
      <c r="P39" s="186">
        <f t="shared" si="6"/>
        <v>7.0499999999999993E-2</v>
      </c>
      <c r="Q39" s="186">
        <f t="shared" si="6"/>
        <v>7.1499999999999994E-2</v>
      </c>
      <c r="R39" s="186">
        <f t="shared" si="6"/>
        <v>7.2499999999999995E-2</v>
      </c>
      <c r="S39" s="186">
        <f t="shared" si="6"/>
        <v>7.3499999999999996E-2</v>
      </c>
      <c r="T39" s="186">
        <f t="shared" si="6"/>
        <v>7.4499999999999997E-2</v>
      </c>
      <c r="U39" s="186">
        <f t="shared" si="6"/>
        <v>7.5499999999999998E-2</v>
      </c>
      <c r="V39" s="186">
        <f t="shared" si="6"/>
        <v>7.8E-2</v>
      </c>
      <c r="W39" s="186">
        <f t="shared" si="6"/>
        <v>7.8999999999999987E-2</v>
      </c>
      <c r="X39" s="186">
        <f t="shared" si="6"/>
        <v>7.9999999999999988E-2</v>
      </c>
      <c r="Y39" s="186">
        <f t="shared" si="6"/>
        <v>8.0999999999999989E-2</v>
      </c>
      <c r="Z39" s="186">
        <f t="shared" si="6"/>
        <v>8.199999999999999E-2</v>
      </c>
      <c r="AA39" s="186">
        <f t="shared" si="6"/>
        <v>8.4499999999999992E-2</v>
      </c>
      <c r="AB39" s="186">
        <f t="shared" si="6"/>
        <v>8.4499999999999992E-2</v>
      </c>
      <c r="AC39" s="186">
        <f t="shared" si="6"/>
        <v>8.4499999999999992E-2</v>
      </c>
      <c r="AD39" s="186">
        <f t="shared" si="6"/>
        <v>8.4499999999999992E-2</v>
      </c>
      <c r="AE39" s="186">
        <f t="shared" si="6"/>
        <v>8.4499999999999992E-2</v>
      </c>
      <c r="AF39" s="186">
        <f t="shared" si="6"/>
        <v>8.5999999999999993E-2</v>
      </c>
      <c r="AG39" s="186">
        <f t="shared" si="6"/>
        <v>8.5999999999999993E-2</v>
      </c>
      <c r="AH39" s="186">
        <f t="shared" si="6"/>
        <v>8.5999999999999993E-2</v>
      </c>
      <c r="AI39" s="186">
        <f t="shared" si="6"/>
        <v>8.5999999999999993E-2</v>
      </c>
      <c r="AJ39" s="186">
        <f t="shared" si="6"/>
        <v>8.5999999999999993E-2</v>
      </c>
      <c r="AK39" s="186">
        <f t="shared" si="6"/>
        <v>8.5999999999999993E-2</v>
      </c>
    </row>
    <row r="40" spans="1:37" ht="15.75" thickBot="1" x14ac:dyDescent="0.3">
      <c r="A40" s="234">
        <v>4</v>
      </c>
      <c r="B40" s="186">
        <f t="shared" si="0"/>
        <v>5.7500000000000002E-2</v>
      </c>
      <c r="C40" s="186">
        <f t="shared" ref="C40:C56" si="7">C9-0.005</f>
        <v>5.8500000000000003E-2</v>
      </c>
      <c r="D40" s="186">
        <f t="shared" si="5"/>
        <v>5.9500000000000004E-2</v>
      </c>
      <c r="E40" s="186">
        <f t="shared" si="3"/>
        <v>6.0500000000000005E-2</v>
      </c>
      <c r="F40" s="186">
        <f t="shared" ref="F40:AK40" si="8">F9-0.005</f>
        <v>6.1500000000000006E-2</v>
      </c>
      <c r="G40" s="186">
        <f t="shared" si="8"/>
        <v>6.25E-2</v>
      </c>
      <c r="H40" s="186">
        <f t="shared" si="8"/>
        <v>6.3499999999999987E-2</v>
      </c>
      <c r="I40" s="186">
        <f t="shared" si="8"/>
        <v>6.4499999999999988E-2</v>
      </c>
      <c r="J40" s="186">
        <f t="shared" si="8"/>
        <v>6.5499999999999989E-2</v>
      </c>
      <c r="K40" s="186">
        <f t="shared" si="8"/>
        <v>6.649999999999999E-2</v>
      </c>
      <c r="L40" s="186">
        <f t="shared" si="8"/>
        <v>6.9499999999999992E-2</v>
      </c>
      <c r="M40" s="186">
        <f t="shared" si="8"/>
        <v>7.0499999999999993E-2</v>
      </c>
      <c r="N40" s="186">
        <f t="shared" si="8"/>
        <v>7.1499999999999994E-2</v>
      </c>
      <c r="O40" s="186">
        <f t="shared" si="8"/>
        <v>7.2499999999999995E-2</v>
      </c>
      <c r="P40" s="186">
        <f t="shared" si="8"/>
        <v>7.3499999999999996E-2</v>
      </c>
      <c r="Q40" s="186">
        <f t="shared" si="8"/>
        <v>7.4499999999999997E-2</v>
      </c>
      <c r="R40" s="186">
        <f t="shared" si="8"/>
        <v>7.5499999999999998E-2</v>
      </c>
      <c r="S40" s="186">
        <f t="shared" si="8"/>
        <v>7.6499999999999999E-2</v>
      </c>
      <c r="T40" s="186">
        <f t="shared" si="8"/>
        <v>7.7499999999999999E-2</v>
      </c>
      <c r="U40" s="186">
        <f t="shared" si="8"/>
        <v>7.8499999999999986E-2</v>
      </c>
      <c r="V40" s="186">
        <f t="shared" si="8"/>
        <v>8.1499999999999989E-2</v>
      </c>
      <c r="W40" s="186">
        <f t="shared" si="8"/>
        <v>8.249999999999999E-2</v>
      </c>
      <c r="X40" s="186">
        <f t="shared" si="8"/>
        <v>8.3499999999999991E-2</v>
      </c>
      <c r="Y40" s="186">
        <f t="shared" si="8"/>
        <v>8.4499999999999992E-2</v>
      </c>
      <c r="Z40" s="186">
        <f t="shared" si="8"/>
        <v>8.5499999999999993E-2</v>
      </c>
      <c r="AA40" s="186">
        <f t="shared" si="8"/>
        <v>8.8499999999999995E-2</v>
      </c>
      <c r="AB40" s="186">
        <f t="shared" si="8"/>
        <v>8.8499999999999995E-2</v>
      </c>
      <c r="AC40" s="186">
        <f t="shared" si="8"/>
        <v>8.8499999999999995E-2</v>
      </c>
      <c r="AD40" s="186">
        <f t="shared" si="8"/>
        <v>8.8499999999999995E-2</v>
      </c>
      <c r="AE40" s="186">
        <f t="shared" si="8"/>
        <v>8.8499999999999995E-2</v>
      </c>
      <c r="AF40" s="186">
        <f t="shared" si="8"/>
        <v>9.0499999999999997E-2</v>
      </c>
      <c r="AG40" s="186">
        <f t="shared" si="8"/>
        <v>9.0499999999999997E-2</v>
      </c>
      <c r="AH40" s="186">
        <f t="shared" si="8"/>
        <v>9.0499999999999997E-2</v>
      </c>
      <c r="AI40" s="186">
        <f t="shared" si="8"/>
        <v>9.0499999999999997E-2</v>
      </c>
      <c r="AJ40" s="186">
        <f t="shared" si="8"/>
        <v>9.0499999999999997E-2</v>
      </c>
      <c r="AK40" s="186">
        <f t="shared" si="8"/>
        <v>9.0499999999999997E-2</v>
      </c>
    </row>
    <row r="41" spans="1:37" ht="15.75" thickBot="1" x14ac:dyDescent="0.3">
      <c r="A41" s="234">
        <v>5</v>
      </c>
      <c r="B41" s="186">
        <f t="shared" ref="B41:B56" si="9">B10-0.005</f>
        <v>6.0000000000000005E-2</v>
      </c>
      <c r="C41" s="186">
        <f t="shared" si="7"/>
        <v>6.1000000000000006E-2</v>
      </c>
      <c r="D41" s="186">
        <f t="shared" si="5"/>
        <v>6.2000000000000006E-2</v>
      </c>
      <c r="E41" s="186">
        <f t="shared" si="3"/>
        <v>6.2999999999999987E-2</v>
      </c>
      <c r="F41" s="186">
        <f t="shared" ref="F41:AK41" si="10">F10-0.005</f>
        <v>6.3999999999999987E-2</v>
      </c>
      <c r="G41" s="186">
        <f t="shared" si="10"/>
        <v>6.4999999999999988E-2</v>
      </c>
      <c r="H41" s="186">
        <f t="shared" si="10"/>
        <v>6.5999999999999989E-2</v>
      </c>
      <c r="I41" s="186">
        <f t="shared" si="10"/>
        <v>6.699999999999999E-2</v>
      </c>
      <c r="J41" s="186">
        <f t="shared" si="10"/>
        <v>6.7999999999999991E-2</v>
      </c>
      <c r="K41" s="186">
        <f t="shared" si="10"/>
        <v>6.8999999999999992E-2</v>
      </c>
      <c r="L41" s="186">
        <f t="shared" si="10"/>
        <v>7.2499999999999995E-2</v>
      </c>
      <c r="M41" s="186">
        <f t="shared" si="10"/>
        <v>7.3499999999999996E-2</v>
      </c>
      <c r="N41" s="186">
        <f t="shared" si="10"/>
        <v>7.4499999999999997E-2</v>
      </c>
      <c r="O41" s="186">
        <f t="shared" si="10"/>
        <v>7.5499999999999998E-2</v>
      </c>
      <c r="P41" s="186">
        <f t="shared" si="10"/>
        <v>7.6499999999999999E-2</v>
      </c>
      <c r="Q41" s="186">
        <f t="shared" si="10"/>
        <v>7.7499999999999999E-2</v>
      </c>
      <c r="R41" s="186">
        <f t="shared" si="10"/>
        <v>7.8499999999999986E-2</v>
      </c>
      <c r="S41" s="186">
        <f t="shared" si="10"/>
        <v>7.9499999999999987E-2</v>
      </c>
      <c r="T41" s="186">
        <f t="shared" si="10"/>
        <v>8.0499999999999988E-2</v>
      </c>
      <c r="U41" s="186">
        <f t="shared" si="10"/>
        <v>8.1499999999999989E-2</v>
      </c>
      <c r="V41" s="186">
        <f t="shared" si="10"/>
        <v>8.4999999999999992E-2</v>
      </c>
      <c r="W41" s="186">
        <f t="shared" si="10"/>
        <v>8.5999999999999993E-2</v>
      </c>
      <c r="X41" s="186">
        <f t="shared" si="10"/>
        <v>8.6999999999999994E-2</v>
      </c>
      <c r="Y41" s="186">
        <f t="shared" si="10"/>
        <v>8.7999999999999995E-2</v>
      </c>
      <c r="Z41" s="186">
        <f t="shared" si="10"/>
        <v>8.8999999999999996E-2</v>
      </c>
      <c r="AA41" s="186">
        <f t="shared" si="10"/>
        <v>9.2499999999999999E-2</v>
      </c>
      <c r="AB41" s="186">
        <f t="shared" si="10"/>
        <v>9.2499999999999999E-2</v>
      </c>
      <c r="AC41" s="186">
        <f t="shared" si="10"/>
        <v>9.2499999999999999E-2</v>
      </c>
      <c r="AD41" s="186">
        <f t="shared" si="10"/>
        <v>9.2499999999999999E-2</v>
      </c>
      <c r="AE41" s="186">
        <f t="shared" si="10"/>
        <v>9.2499999999999999E-2</v>
      </c>
      <c r="AF41" s="186">
        <f t="shared" si="10"/>
        <v>9.4999999999999987E-2</v>
      </c>
      <c r="AG41" s="186">
        <f t="shared" si="10"/>
        <v>9.4999999999999987E-2</v>
      </c>
      <c r="AH41" s="186">
        <f t="shared" si="10"/>
        <v>9.4999999999999987E-2</v>
      </c>
      <c r="AI41" s="186">
        <f t="shared" si="10"/>
        <v>9.4999999999999987E-2</v>
      </c>
      <c r="AJ41" s="186">
        <f t="shared" si="10"/>
        <v>9.4999999999999987E-2</v>
      </c>
      <c r="AK41" s="186">
        <f t="shared" si="10"/>
        <v>9.4999999999999987E-2</v>
      </c>
    </row>
    <row r="42" spans="1:37" ht="15.75" thickBot="1" x14ac:dyDescent="0.3">
      <c r="A42" s="234">
        <v>6</v>
      </c>
      <c r="B42" s="186">
        <f t="shared" si="9"/>
        <v>6.25E-2</v>
      </c>
      <c r="C42" s="186">
        <f t="shared" si="7"/>
        <v>6.3499999999999987E-2</v>
      </c>
      <c r="D42" s="186">
        <f t="shared" si="5"/>
        <v>6.4499999999999988E-2</v>
      </c>
      <c r="E42" s="186">
        <f t="shared" si="3"/>
        <v>6.5499999999999989E-2</v>
      </c>
      <c r="F42" s="186">
        <f t="shared" ref="F42:AK42" si="11">F11-0.005</f>
        <v>6.649999999999999E-2</v>
      </c>
      <c r="G42" s="186">
        <f t="shared" si="11"/>
        <v>6.7499999999999991E-2</v>
      </c>
      <c r="H42" s="186">
        <f t="shared" si="11"/>
        <v>6.8499999999999991E-2</v>
      </c>
      <c r="I42" s="186">
        <f t="shared" si="11"/>
        <v>6.9499999999999992E-2</v>
      </c>
      <c r="J42" s="186">
        <f t="shared" si="11"/>
        <v>7.0499999999999993E-2</v>
      </c>
      <c r="K42" s="186">
        <f t="shared" si="11"/>
        <v>7.1499999999999994E-2</v>
      </c>
      <c r="L42" s="186">
        <f t="shared" si="11"/>
        <v>7.5499999999999998E-2</v>
      </c>
      <c r="M42" s="186">
        <f t="shared" si="11"/>
        <v>7.6499999999999999E-2</v>
      </c>
      <c r="N42" s="186">
        <f t="shared" si="11"/>
        <v>7.7499999999999999E-2</v>
      </c>
      <c r="O42" s="186">
        <f t="shared" si="11"/>
        <v>7.8499999999999986E-2</v>
      </c>
      <c r="P42" s="186">
        <f t="shared" si="11"/>
        <v>7.9499999999999987E-2</v>
      </c>
      <c r="Q42" s="186">
        <f t="shared" si="11"/>
        <v>8.0499999999999988E-2</v>
      </c>
      <c r="R42" s="186">
        <f t="shared" si="11"/>
        <v>8.1499999999999989E-2</v>
      </c>
      <c r="S42" s="186">
        <f t="shared" si="11"/>
        <v>8.249999999999999E-2</v>
      </c>
      <c r="T42" s="186">
        <f t="shared" si="11"/>
        <v>8.3499999999999991E-2</v>
      </c>
      <c r="U42" s="186">
        <f t="shared" si="11"/>
        <v>8.4499999999999992E-2</v>
      </c>
      <c r="V42" s="186">
        <f t="shared" si="11"/>
        <v>8.8499999999999995E-2</v>
      </c>
      <c r="W42" s="186">
        <f t="shared" si="11"/>
        <v>8.9499999999999996E-2</v>
      </c>
      <c r="X42" s="186">
        <f t="shared" si="11"/>
        <v>9.0499999999999997E-2</v>
      </c>
      <c r="Y42" s="186">
        <f t="shared" si="11"/>
        <v>9.1499999999999998E-2</v>
      </c>
      <c r="Z42" s="186">
        <f t="shared" si="11"/>
        <v>9.2499999999999999E-2</v>
      </c>
      <c r="AA42" s="186">
        <f t="shared" si="11"/>
        <v>9.6499999999999989E-2</v>
      </c>
      <c r="AB42" s="186">
        <f t="shared" si="11"/>
        <v>9.6499999999999989E-2</v>
      </c>
      <c r="AC42" s="186">
        <f t="shared" si="11"/>
        <v>9.6499999999999989E-2</v>
      </c>
      <c r="AD42" s="186">
        <f t="shared" si="11"/>
        <v>9.6499999999999989E-2</v>
      </c>
      <c r="AE42" s="186">
        <f t="shared" si="11"/>
        <v>9.6499999999999989E-2</v>
      </c>
      <c r="AF42" s="186">
        <f t="shared" si="11"/>
        <v>9.9499999999999991E-2</v>
      </c>
      <c r="AG42" s="186">
        <f t="shared" si="11"/>
        <v>9.9499999999999991E-2</v>
      </c>
      <c r="AH42" s="186">
        <f t="shared" si="11"/>
        <v>9.9499999999999991E-2</v>
      </c>
      <c r="AI42" s="186">
        <f t="shared" si="11"/>
        <v>9.9499999999999991E-2</v>
      </c>
      <c r="AJ42" s="186">
        <f t="shared" si="11"/>
        <v>9.9499999999999991E-2</v>
      </c>
      <c r="AK42" s="186">
        <f t="shared" si="11"/>
        <v>9.9499999999999991E-2</v>
      </c>
    </row>
    <row r="43" spans="1:37" ht="15.75" thickBot="1" x14ac:dyDescent="0.3">
      <c r="A43" s="234">
        <v>7</v>
      </c>
      <c r="B43" s="186">
        <f t="shared" si="9"/>
        <v>6.4999999999999988E-2</v>
      </c>
      <c r="C43" s="186">
        <f t="shared" si="7"/>
        <v>6.5999999999999989E-2</v>
      </c>
      <c r="D43" s="186">
        <f t="shared" si="5"/>
        <v>6.699999999999999E-2</v>
      </c>
      <c r="E43" s="186">
        <f t="shared" si="3"/>
        <v>6.7999999999999991E-2</v>
      </c>
      <c r="F43" s="186">
        <f t="shared" ref="F43:AK43" si="12">F12-0.005</f>
        <v>6.8999999999999992E-2</v>
      </c>
      <c r="G43" s="186">
        <f t="shared" si="12"/>
        <v>6.9999999999999993E-2</v>
      </c>
      <c r="H43" s="186">
        <f t="shared" si="12"/>
        <v>7.0999999999999994E-2</v>
      </c>
      <c r="I43" s="186">
        <f t="shared" si="12"/>
        <v>7.1999999999999995E-2</v>
      </c>
      <c r="J43" s="186">
        <f t="shared" si="12"/>
        <v>7.2999999999999995E-2</v>
      </c>
      <c r="K43" s="186">
        <f t="shared" si="12"/>
        <v>7.3999999999999996E-2</v>
      </c>
      <c r="L43" s="186">
        <f t="shared" si="12"/>
        <v>7.8499999999999986E-2</v>
      </c>
      <c r="M43" s="186">
        <f t="shared" si="12"/>
        <v>7.9499999999999987E-2</v>
      </c>
      <c r="N43" s="186">
        <f t="shared" si="12"/>
        <v>8.0499999999999988E-2</v>
      </c>
      <c r="O43" s="186">
        <f t="shared" si="12"/>
        <v>8.1499999999999989E-2</v>
      </c>
      <c r="P43" s="186">
        <f t="shared" si="12"/>
        <v>8.249999999999999E-2</v>
      </c>
      <c r="Q43" s="186">
        <f t="shared" si="12"/>
        <v>8.3499999999999991E-2</v>
      </c>
      <c r="R43" s="186">
        <f t="shared" si="12"/>
        <v>8.4499999999999992E-2</v>
      </c>
      <c r="S43" s="186">
        <f t="shared" si="12"/>
        <v>8.5499999999999993E-2</v>
      </c>
      <c r="T43" s="186">
        <f t="shared" si="12"/>
        <v>8.6499999999999994E-2</v>
      </c>
      <c r="U43" s="186">
        <f t="shared" si="12"/>
        <v>8.7499999999999994E-2</v>
      </c>
      <c r="V43" s="186">
        <f t="shared" si="12"/>
        <v>9.1999999999999998E-2</v>
      </c>
      <c r="W43" s="186">
        <f t="shared" si="12"/>
        <v>9.2999999999999999E-2</v>
      </c>
      <c r="X43" s="186">
        <f t="shared" si="12"/>
        <v>9.4E-2</v>
      </c>
      <c r="Y43" s="186">
        <f t="shared" si="12"/>
        <v>9.4999999999999987E-2</v>
      </c>
      <c r="Z43" s="186">
        <f t="shared" si="12"/>
        <v>9.5999999999999988E-2</v>
      </c>
      <c r="AA43" s="186">
        <f t="shared" si="12"/>
        <v>0.10049999999999999</v>
      </c>
      <c r="AB43" s="186">
        <f t="shared" si="12"/>
        <v>0.10049999999999999</v>
      </c>
      <c r="AC43" s="186">
        <f t="shared" si="12"/>
        <v>0.10049999999999999</v>
      </c>
      <c r="AD43" s="186">
        <f t="shared" si="12"/>
        <v>0.10049999999999999</v>
      </c>
      <c r="AE43" s="186">
        <f t="shared" si="12"/>
        <v>0.10049999999999999</v>
      </c>
      <c r="AF43" s="186">
        <f t="shared" si="12"/>
        <v>0.104</v>
      </c>
      <c r="AG43" s="186">
        <f t="shared" si="12"/>
        <v>0.104</v>
      </c>
      <c r="AH43" s="186">
        <f t="shared" si="12"/>
        <v>0.104</v>
      </c>
      <c r="AI43" s="186">
        <f t="shared" si="12"/>
        <v>0.104</v>
      </c>
      <c r="AJ43" s="186">
        <f t="shared" si="12"/>
        <v>0.104</v>
      </c>
      <c r="AK43" s="186">
        <f t="shared" si="12"/>
        <v>0.104</v>
      </c>
    </row>
    <row r="44" spans="1:37" ht="15.75" thickBot="1" x14ac:dyDescent="0.3">
      <c r="A44" s="234">
        <v>8</v>
      </c>
      <c r="B44" s="186">
        <f t="shared" si="9"/>
        <v>6.7499999999999991E-2</v>
      </c>
      <c r="C44" s="186">
        <f t="shared" si="7"/>
        <v>6.8499999999999991E-2</v>
      </c>
      <c r="D44" s="186">
        <f t="shared" si="5"/>
        <v>6.9499999999999992E-2</v>
      </c>
      <c r="E44" s="186">
        <f t="shared" si="3"/>
        <v>7.0499999999999993E-2</v>
      </c>
      <c r="F44" s="186">
        <f t="shared" ref="F44:AK44" si="13">F13-0.005</f>
        <v>7.1499999999999994E-2</v>
      </c>
      <c r="G44" s="186">
        <f t="shared" si="13"/>
        <v>7.2499999999999995E-2</v>
      </c>
      <c r="H44" s="186">
        <f t="shared" si="13"/>
        <v>7.3499999999999996E-2</v>
      </c>
      <c r="I44" s="186">
        <f t="shared" si="13"/>
        <v>7.4499999999999997E-2</v>
      </c>
      <c r="J44" s="186">
        <f t="shared" si="13"/>
        <v>7.5499999999999998E-2</v>
      </c>
      <c r="K44" s="186">
        <f t="shared" si="13"/>
        <v>7.6499999999999999E-2</v>
      </c>
      <c r="L44" s="186">
        <f t="shared" si="13"/>
        <v>8.1499999999999989E-2</v>
      </c>
      <c r="M44" s="186">
        <f t="shared" si="13"/>
        <v>8.249999999999999E-2</v>
      </c>
      <c r="N44" s="186">
        <f t="shared" si="13"/>
        <v>8.3499999999999991E-2</v>
      </c>
      <c r="O44" s="186">
        <f t="shared" si="13"/>
        <v>8.4499999999999992E-2</v>
      </c>
      <c r="P44" s="186">
        <f t="shared" si="13"/>
        <v>8.5499999999999993E-2</v>
      </c>
      <c r="Q44" s="186">
        <f t="shared" si="13"/>
        <v>8.6499999999999994E-2</v>
      </c>
      <c r="R44" s="186">
        <f t="shared" si="13"/>
        <v>8.7499999999999994E-2</v>
      </c>
      <c r="S44" s="186">
        <f t="shared" si="13"/>
        <v>8.8499999999999995E-2</v>
      </c>
      <c r="T44" s="186">
        <f t="shared" si="13"/>
        <v>8.9499999999999996E-2</v>
      </c>
      <c r="U44" s="186">
        <f t="shared" si="13"/>
        <v>9.0499999999999997E-2</v>
      </c>
      <c r="V44" s="186">
        <f t="shared" si="13"/>
        <v>9.5499999999999988E-2</v>
      </c>
      <c r="W44" s="186">
        <f t="shared" si="13"/>
        <v>9.6499999999999989E-2</v>
      </c>
      <c r="X44" s="186">
        <f t="shared" si="13"/>
        <v>9.7499999999999989E-2</v>
      </c>
      <c r="Y44" s="186">
        <f t="shared" si="13"/>
        <v>9.849999999999999E-2</v>
      </c>
      <c r="Z44" s="186">
        <f t="shared" si="13"/>
        <v>9.9499999999999991E-2</v>
      </c>
      <c r="AA44" s="186">
        <f t="shared" si="13"/>
        <v>0.1045</v>
      </c>
      <c r="AB44" s="186">
        <f t="shared" si="13"/>
        <v>0.1045</v>
      </c>
      <c r="AC44" s="186">
        <f t="shared" si="13"/>
        <v>0.1045</v>
      </c>
      <c r="AD44" s="186">
        <f t="shared" si="13"/>
        <v>0.1045</v>
      </c>
      <c r="AE44" s="186">
        <f t="shared" si="13"/>
        <v>0.1045</v>
      </c>
      <c r="AF44" s="186">
        <f t="shared" si="13"/>
        <v>0.1085</v>
      </c>
      <c r="AG44" s="186">
        <f t="shared" si="13"/>
        <v>0.1085</v>
      </c>
      <c r="AH44" s="186">
        <f t="shared" si="13"/>
        <v>0.1085</v>
      </c>
      <c r="AI44" s="186">
        <f t="shared" si="13"/>
        <v>0.1085</v>
      </c>
      <c r="AJ44" s="186">
        <f t="shared" si="13"/>
        <v>0.1085</v>
      </c>
      <c r="AK44" s="186">
        <f t="shared" si="13"/>
        <v>0.1085</v>
      </c>
    </row>
    <row r="45" spans="1:37" ht="15.75" thickBot="1" x14ac:dyDescent="0.3">
      <c r="A45" s="234">
        <v>9</v>
      </c>
      <c r="B45" s="186">
        <f t="shared" si="9"/>
        <v>6.9999999999999993E-2</v>
      </c>
      <c r="C45" s="186">
        <f t="shared" si="7"/>
        <v>7.0999999999999994E-2</v>
      </c>
      <c r="D45" s="186">
        <f t="shared" si="5"/>
        <v>7.1999999999999995E-2</v>
      </c>
      <c r="E45" s="186">
        <f t="shared" si="3"/>
        <v>7.2999999999999995E-2</v>
      </c>
      <c r="F45" s="186">
        <f t="shared" ref="F45:AK45" si="14">F14-0.005</f>
        <v>7.3999999999999996E-2</v>
      </c>
      <c r="G45" s="186">
        <f t="shared" si="14"/>
        <v>7.4999999999999997E-2</v>
      </c>
      <c r="H45" s="186">
        <f t="shared" si="14"/>
        <v>7.5999999999999998E-2</v>
      </c>
      <c r="I45" s="186">
        <f t="shared" si="14"/>
        <v>7.6999999999999999E-2</v>
      </c>
      <c r="J45" s="186">
        <f t="shared" si="14"/>
        <v>7.8E-2</v>
      </c>
      <c r="K45" s="186">
        <f t="shared" si="14"/>
        <v>7.8999999999999987E-2</v>
      </c>
      <c r="L45" s="186">
        <f t="shared" si="14"/>
        <v>8.4499999999999992E-2</v>
      </c>
      <c r="M45" s="186">
        <f t="shared" si="14"/>
        <v>8.5499999999999993E-2</v>
      </c>
      <c r="N45" s="186">
        <f t="shared" si="14"/>
        <v>8.6499999999999994E-2</v>
      </c>
      <c r="O45" s="186">
        <f t="shared" si="14"/>
        <v>8.7499999999999994E-2</v>
      </c>
      <c r="P45" s="186">
        <f t="shared" si="14"/>
        <v>8.8499999999999995E-2</v>
      </c>
      <c r="Q45" s="186">
        <f t="shared" si="14"/>
        <v>8.9499999999999996E-2</v>
      </c>
      <c r="R45" s="186">
        <f t="shared" si="14"/>
        <v>9.0499999999999997E-2</v>
      </c>
      <c r="S45" s="186">
        <f t="shared" si="14"/>
        <v>9.1499999999999998E-2</v>
      </c>
      <c r="T45" s="186">
        <f t="shared" si="14"/>
        <v>9.2499999999999999E-2</v>
      </c>
      <c r="U45" s="186">
        <f t="shared" si="14"/>
        <v>9.35E-2</v>
      </c>
      <c r="V45" s="186">
        <f t="shared" si="14"/>
        <v>9.8999999999999991E-2</v>
      </c>
      <c r="W45" s="186">
        <f t="shared" si="14"/>
        <v>9.9999999999999992E-2</v>
      </c>
      <c r="X45" s="186">
        <f t="shared" si="14"/>
        <v>0.10099999999999999</v>
      </c>
      <c r="Y45" s="186">
        <f t="shared" si="14"/>
        <v>0.10199999999999999</v>
      </c>
      <c r="Z45" s="186">
        <f t="shared" si="14"/>
        <v>0.10299999999999999</v>
      </c>
      <c r="AA45" s="186">
        <f t="shared" si="14"/>
        <v>0.1085</v>
      </c>
      <c r="AB45" s="186">
        <f t="shared" si="14"/>
        <v>0.1085</v>
      </c>
      <c r="AC45" s="186">
        <f t="shared" si="14"/>
        <v>0.1085</v>
      </c>
      <c r="AD45" s="186">
        <f t="shared" si="14"/>
        <v>0.1085</v>
      </c>
      <c r="AE45" s="186">
        <f t="shared" si="14"/>
        <v>0.1085</v>
      </c>
      <c r="AF45" s="186">
        <f t="shared" si="14"/>
        <v>0.11299999999999999</v>
      </c>
      <c r="AG45" s="186">
        <f t="shared" si="14"/>
        <v>0.11299999999999999</v>
      </c>
      <c r="AH45" s="186">
        <f t="shared" si="14"/>
        <v>0.11299999999999999</v>
      </c>
      <c r="AI45" s="186">
        <f t="shared" si="14"/>
        <v>0.11299999999999999</v>
      </c>
      <c r="AJ45" s="186">
        <f t="shared" si="14"/>
        <v>0.11299999999999999</v>
      </c>
      <c r="AK45" s="186">
        <f t="shared" si="14"/>
        <v>0.11299999999999999</v>
      </c>
    </row>
    <row r="46" spans="1:37" ht="15.75" thickBot="1" x14ac:dyDescent="0.3">
      <c r="A46" s="234">
        <v>10</v>
      </c>
      <c r="B46" s="186">
        <f t="shared" si="9"/>
        <v>7.2499999999999995E-2</v>
      </c>
      <c r="C46" s="186">
        <f t="shared" si="7"/>
        <v>7.3499999999999996E-2</v>
      </c>
      <c r="D46" s="186">
        <f t="shared" si="5"/>
        <v>7.4499999999999997E-2</v>
      </c>
      <c r="E46" s="186">
        <f t="shared" si="3"/>
        <v>7.5499999999999998E-2</v>
      </c>
      <c r="F46" s="186">
        <f t="shared" ref="F46:AK46" si="15">F15-0.005</f>
        <v>7.6499999999999999E-2</v>
      </c>
      <c r="G46" s="186">
        <f t="shared" si="15"/>
        <v>7.7499999999999999E-2</v>
      </c>
      <c r="H46" s="186">
        <f t="shared" si="15"/>
        <v>7.8499999999999986E-2</v>
      </c>
      <c r="I46" s="186">
        <f t="shared" si="15"/>
        <v>7.9499999999999987E-2</v>
      </c>
      <c r="J46" s="186">
        <f t="shared" si="15"/>
        <v>8.0499999999999988E-2</v>
      </c>
      <c r="K46" s="186">
        <f t="shared" si="15"/>
        <v>8.1499999999999989E-2</v>
      </c>
      <c r="L46" s="186">
        <f t="shared" si="15"/>
        <v>8.7499999999999994E-2</v>
      </c>
      <c r="M46" s="186">
        <f t="shared" si="15"/>
        <v>8.8499999999999995E-2</v>
      </c>
      <c r="N46" s="186">
        <f t="shared" si="15"/>
        <v>8.9499999999999996E-2</v>
      </c>
      <c r="O46" s="186">
        <f t="shared" si="15"/>
        <v>9.0499999999999997E-2</v>
      </c>
      <c r="P46" s="186">
        <f t="shared" si="15"/>
        <v>9.1499999999999998E-2</v>
      </c>
      <c r="Q46" s="186">
        <f t="shared" si="15"/>
        <v>9.2499999999999999E-2</v>
      </c>
      <c r="R46" s="186">
        <f t="shared" si="15"/>
        <v>9.35E-2</v>
      </c>
      <c r="S46" s="186">
        <f t="shared" si="15"/>
        <v>9.4499999999999987E-2</v>
      </c>
      <c r="T46" s="186">
        <f t="shared" si="15"/>
        <v>9.5499999999999988E-2</v>
      </c>
      <c r="U46" s="186">
        <f t="shared" si="15"/>
        <v>9.6499999999999989E-2</v>
      </c>
      <c r="V46" s="186">
        <f t="shared" si="15"/>
        <v>0.10249999999999999</v>
      </c>
      <c r="W46" s="186">
        <f t="shared" si="15"/>
        <v>0.10349999999999999</v>
      </c>
      <c r="X46" s="186">
        <f t="shared" si="15"/>
        <v>0.1045</v>
      </c>
      <c r="Y46" s="186">
        <f t="shared" si="15"/>
        <v>0.1055</v>
      </c>
      <c r="Z46" s="186">
        <f t="shared" si="15"/>
        <v>0.1065</v>
      </c>
      <c r="AA46" s="186">
        <f t="shared" si="15"/>
        <v>0.11249999999999999</v>
      </c>
      <c r="AB46" s="186">
        <f t="shared" si="15"/>
        <v>0.11249999999999999</v>
      </c>
      <c r="AC46" s="186">
        <f t="shared" si="15"/>
        <v>0.11249999999999999</v>
      </c>
      <c r="AD46" s="186">
        <f t="shared" si="15"/>
        <v>0.11249999999999999</v>
      </c>
      <c r="AE46" s="186">
        <f t="shared" si="15"/>
        <v>0.11249999999999999</v>
      </c>
      <c r="AF46" s="186">
        <f t="shared" si="15"/>
        <v>0.11749999999999999</v>
      </c>
      <c r="AG46" s="186">
        <f t="shared" si="15"/>
        <v>0.11749999999999999</v>
      </c>
      <c r="AH46" s="186">
        <f t="shared" si="15"/>
        <v>0.11749999999999999</v>
      </c>
      <c r="AI46" s="186">
        <f t="shared" si="15"/>
        <v>0.11749999999999999</v>
      </c>
      <c r="AJ46" s="186">
        <f t="shared" si="15"/>
        <v>0.11749999999999999</v>
      </c>
      <c r="AK46" s="186">
        <f t="shared" si="15"/>
        <v>0.11749999999999999</v>
      </c>
    </row>
    <row r="47" spans="1:37" ht="15.75" thickBot="1" x14ac:dyDescent="0.3">
      <c r="A47" s="234">
        <v>11</v>
      </c>
      <c r="B47" s="186">
        <f t="shared" si="9"/>
        <v>7.4999999999999997E-2</v>
      </c>
      <c r="C47" s="186">
        <f t="shared" si="7"/>
        <v>7.5999999999999998E-2</v>
      </c>
      <c r="D47" s="186">
        <f t="shared" si="5"/>
        <v>7.6999999999999999E-2</v>
      </c>
      <c r="E47" s="186">
        <f t="shared" si="3"/>
        <v>7.8E-2</v>
      </c>
      <c r="F47" s="186">
        <f t="shared" ref="F47:AK47" si="16">F16-0.005</f>
        <v>7.8999999999999987E-2</v>
      </c>
      <c r="G47" s="186">
        <f t="shared" si="16"/>
        <v>7.9999999999999988E-2</v>
      </c>
      <c r="H47" s="186">
        <f t="shared" si="16"/>
        <v>8.0999999999999989E-2</v>
      </c>
      <c r="I47" s="186">
        <f t="shared" si="16"/>
        <v>8.199999999999999E-2</v>
      </c>
      <c r="J47" s="186">
        <f t="shared" si="16"/>
        <v>8.299999999999999E-2</v>
      </c>
      <c r="K47" s="186">
        <f t="shared" si="16"/>
        <v>8.3999999999999991E-2</v>
      </c>
      <c r="L47" s="186">
        <f t="shared" si="16"/>
        <v>9.0499999999999997E-2</v>
      </c>
      <c r="M47" s="186">
        <f t="shared" si="16"/>
        <v>9.1499999999999998E-2</v>
      </c>
      <c r="N47" s="186">
        <f t="shared" si="16"/>
        <v>9.2499999999999999E-2</v>
      </c>
      <c r="O47" s="186">
        <f t="shared" si="16"/>
        <v>9.35E-2</v>
      </c>
      <c r="P47" s="186">
        <f t="shared" si="16"/>
        <v>9.4499999999999987E-2</v>
      </c>
      <c r="Q47" s="186">
        <f t="shared" si="16"/>
        <v>9.5499999999999988E-2</v>
      </c>
      <c r="R47" s="186">
        <f t="shared" si="16"/>
        <v>9.6499999999999989E-2</v>
      </c>
      <c r="S47" s="186">
        <f t="shared" si="16"/>
        <v>9.7499999999999989E-2</v>
      </c>
      <c r="T47" s="186">
        <f t="shared" si="16"/>
        <v>9.849999999999999E-2</v>
      </c>
      <c r="U47" s="186">
        <f t="shared" si="16"/>
        <v>9.9499999999999991E-2</v>
      </c>
      <c r="V47" s="186">
        <f t="shared" si="16"/>
        <v>0.106</v>
      </c>
      <c r="W47" s="186">
        <f t="shared" si="16"/>
        <v>0.107</v>
      </c>
      <c r="X47" s="186">
        <f t="shared" si="16"/>
        <v>0.108</v>
      </c>
      <c r="Y47" s="186">
        <f t="shared" si="16"/>
        <v>0.109</v>
      </c>
      <c r="Z47" s="186">
        <f t="shared" si="16"/>
        <v>0.10999999999999999</v>
      </c>
      <c r="AA47" s="186">
        <f t="shared" si="16"/>
        <v>0.11649999999999999</v>
      </c>
      <c r="AB47" s="186">
        <f t="shared" si="16"/>
        <v>0.11649999999999999</v>
      </c>
      <c r="AC47" s="186">
        <f t="shared" si="16"/>
        <v>0.11649999999999999</v>
      </c>
      <c r="AD47" s="186">
        <f t="shared" si="16"/>
        <v>0.11649999999999999</v>
      </c>
      <c r="AE47" s="186">
        <f t="shared" si="16"/>
        <v>0.11649999999999999</v>
      </c>
      <c r="AF47" s="186">
        <f t="shared" si="16"/>
        <v>0.122</v>
      </c>
      <c r="AG47" s="186">
        <f t="shared" si="16"/>
        <v>0.122</v>
      </c>
      <c r="AH47" s="186">
        <f t="shared" si="16"/>
        <v>0.122</v>
      </c>
      <c r="AI47" s="186">
        <f t="shared" si="16"/>
        <v>0.122</v>
      </c>
      <c r="AJ47" s="186">
        <f t="shared" si="16"/>
        <v>0.122</v>
      </c>
      <c r="AK47" s="186">
        <f t="shared" si="16"/>
        <v>0.122</v>
      </c>
    </row>
    <row r="48" spans="1:37" ht="15.75" thickBot="1" x14ac:dyDescent="0.3">
      <c r="A48" s="234">
        <v>12</v>
      </c>
      <c r="B48" s="186">
        <f t="shared" si="9"/>
        <v>7.7499999999999999E-2</v>
      </c>
      <c r="C48" s="186">
        <f t="shared" si="7"/>
        <v>7.8499999999999986E-2</v>
      </c>
      <c r="D48" s="186">
        <f t="shared" si="5"/>
        <v>7.9499999999999987E-2</v>
      </c>
      <c r="E48" s="186">
        <f t="shared" si="3"/>
        <v>8.0499999999999988E-2</v>
      </c>
      <c r="F48" s="186">
        <f t="shared" ref="F48:AK48" si="17">F17-0.005</f>
        <v>8.1499999999999989E-2</v>
      </c>
      <c r="G48" s="186">
        <f t="shared" si="17"/>
        <v>8.249999999999999E-2</v>
      </c>
      <c r="H48" s="186">
        <f t="shared" si="17"/>
        <v>8.3499999999999991E-2</v>
      </c>
      <c r="I48" s="186">
        <f t="shared" si="17"/>
        <v>8.4499999999999992E-2</v>
      </c>
      <c r="J48" s="186">
        <f t="shared" si="17"/>
        <v>8.5499999999999993E-2</v>
      </c>
      <c r="K48" s="186">
        <f t="shared" si="17"/>
        <v>8.6499999999999994E-2</v>
      </c>
      <c r="L48" s="186">
        <f t="shared" si="17"/>
        <v>9.35E-2</v>
      </c>
      <c r="M48" s="186">
        <f t="shared" si="17"/>
        <v>9.4499999999999987E-2</v>
      </c>
      <c r="N48" s="186">
        <f t="shared" si="17"/>
        <v>9.5499999999999988E-2</v>
      </c>
      <c r="O48" s="186">
        <f t="shared" si="17"/>
        <v>9.6499999999999989E-2</v>
      </c>
      <c r="P48" s="186">
        <f t="shared" si="17"/>
        <v>9.7499999999999989E-2</v>
      </c>
      <c r="Q48" s="186">
        <f t="shared" si="17"/>
        <v>9.849999999999999E-2</v>
      </c>
      <c r="R48" s="186">
        <f t="shared" si="17"/>
        <v>9.9499999999999991E-2</v>
      </c>
      <c r="S48" s="186">
        <f t="shared" si="17"/>
        <v>0.10049999999999999</v>
      </c>
      <c r="T48" s="186">
        <f t="shared" si="17"/>
        <v>0.10149999999999999</v>
      </c>
      <c r="U48" s="186">
        <f t="shared" si="17"/>
        <v>0.10249999999999999</v>
      </c>
      <c r="V48" s="186">
        <f t="shared" si="17"/>
        <v>0.1095</v>
      </c>
      <c r="W48" s="186">
        <f t="shared" si="17"/>
        <v>0.11049999999999999</v>
      </c>
      <c r="X48" s="186">
        <f t="shared" si="17"/>
        <v>0.11149999999999999</v>
      </c>
      <c r="Y48" s="186">
        <f t="shared" si="17"/>
        <v>0.11249999999999999</v>
      </c>
      <c r="Z48" s="186">
        <f t="shared" si="17"/>
        <v>0.11349999999999999</v>
      </c>
      <c r="AA48" s="186">
        <f t="shared" si="17"/>
        <v>0.1205</v>
      </c>
      <c r="AB48" s="186">
        <f t="shared" si="17"/>
        <v>0.1205</v>
      </c>
      <c r="AC48" s="186">
        <f t="shared" si="17"/>
        <v>0.1205</v>
      </c>
      <c r="AD48" s="186">
        <f t="shared" si="17"/>
        <v>0.1205</v>
      </c>
      <c r="AE48" s="186">
        <f t="shared" si="17"/>
        <v>0.1205</v>
      </c>
      <c r="AF48" s="186">
        <f t="shared" si="17"/>
        <v>0.1265</v>
      </c>
      <c r="AG48" s="186">
        <f t="shared" si="17"/>
        <v>0.1265</v>
      </c>
      <c r="AH48" s="186">
        <f t="shared" si="17"/>
        <v>0.1265</v>
      </c>
      <c r="AI48" s="186">
        <f t="shared" si="17"/>
        <v>0.1265</v>
      </c>
      <c r="AJ48" s="186">
        <f t="shared" si="17"/>
        <v>0.1265</v>
      </c>
      <c r="AK48" s="186">
        <f t="shared" si="17"/>
        <v>0.1265</v>
      </c>
    </row>
    <row r="49" spans="1:47" ht="15.75" thickBot="1" x14ac:dyDescent="0.3">
      <c r="A49" s="234">
        <v>13</v>
      </c>
      <c r="B49" s="186">
        <f t="shared" si="9"/>
        <v>7.9999999999999988E-2</v>
      </c>
      <c r="C49" s="186">
        <f t="shared" si="7"/>
        <v>8.0999999999999989E-2</v>
      </c>
      <c r="D49" s="186">
        <f t="shared" si="5"/>
        <v>8.199999999999999E-2</v>
      </c>
      <c r="E49" s="186">
        <f t="shared" si="3"/>
        <v>8.299999999999999E-2</v>
      </c>
      <c r="F49" s="186">
        <f t="shared" ref="F49:AK49" si="18">F18-0.005</f>
        <v>8.3999999999999991E-2</v>
      </c>
      <c r="G49" s="186">
        <f t="shared" si="18"/>
        <v>8.4999999999999992E-2</v>
      </c>
      <c r="H49" s="186">
        <f t="shared" si="18"/>
        <v>8.5999999999999993E-2</v>
      </c>
      <c r="I49" s="186">
        <f t="shared" si="18"/>
        <v>8.6999999999999994E-2</v>
      </c>
      <c r="J49" s="186">
        <f t="shared" si="18"/>
        <v>8.7999999999999995E-2</v>
      </c>
      <c r="K49" s="186">
        <f t="shared" si="18"/>
        <v>8.8999999999999996E-2</v>
      </c>
      <c r="L49" s="186">
        <f t="shared" si="18"/>
        <v>9.6499999999999989E-2</v>
      </c>
      <c r="M49" s="186">
        <f t="shared" si="18"/>
        <v>9.7499999999999989E-2</v>
      </c>
      <c r="N49" s="186">
        <f t="shared" si="18"/>
        <v>9.849999999999999E-2</v>
      </c>
      <c r="O49" s="186">
        <f t="shared" si="18"/>
        <v>9.9499999999999991E-2</v>
      </c>
      <c r="P49" s="186">
        <f t="shared" si="18"/>
        <v>0.10049999999999999</v>
      </c>
      <c r="Q49" s="186">
        <f t="shared" si="18"/>
        <v>0.10149999999999999</v>
      </c>
      <c r="R49" s="186">
        <f t="shared" si="18"/>
        <v>0.10249999999999999</v>
      </c>
      <c r="S49" s="186">
        <f t="shared" si="18"/>
        <v>0.10349999999999999</v>
      </c>
      <c r="T49" s="186">
        <f t="shared" si="18"/>
        <v>0.1045</v>
      </c>
      <c r="U49" s="186">
        <f t="shared" si="18"/>
        <v>0.1055</v>
      </c>
      <c r="V49" s="186">
        <f t="shared" si="18"/>
        <v>0.11299999999999999</v>
      </c>
      <c r="W49" s="186">
        <f t="shared" si="18"/>
        <v>0.11399999999999999</v>
      </c>
      <c r="X49" s="186">
        <f t="shared" si="18"/>
        <v>0.11499999999999999</v>
      </c>
      <c r="Y49" s="186">
        <f t="shared" si="18"/>
        <v>0.11599999999999999</v>
      </c>
      <c r="Z49" s="186">
        <f t="shared" si="18"/>
        <v>0.11699999999999999</v>
      </c>
      <c r="AA49" s="186">
        <f t="shared" si="18"/>
        <v>0.1245</v>
      </c>
      <c r="AB49" s="186">
        <f t="shared" si="18"/>
        <v>0.1245</v>
      </c>
      <c r="AC49" s="186">
        <f t="shared" si="18"/>
        <v>0.1245</v>
      </c>
      <c r="AD49" s="186">
        <f t="shared" si="18"/>
        <v>0.1245</v>
      </c>
      <c r="AE49" s="186">
        <f t="shared" si="18"/>
        <v>0.1245</v>
      </c>
      <c r="AF49" s="186">
        <f t="shared" si="18"/>
        <v>0.13100000000000001</v>
      </c>
      <c r="AG49" s="186">
        <f t="shared" si="18"/>
        <v>0.13100000000000001</v>
      </c>
      <c r="AH49" s="186">
        <f t="shared" si="18"/>
        <v>0.13100000000000001</v>
      </c>
      <c r="AI49" s="186">
        <f t="shared" si="18"/>
        <v>0.13100000000000001</v>
      </c>
      <c r="AJ49" s="186">
        <f t="shared" si="18"/>
        <v>0.13100000000000001</v>
      </c>
      <c r="AK49" s="186">
        <f t="shared" si="18"/>
        <v>0.13100000000000001</v>
      </c>
    </row>
    <row r="50" spans="1:47" ht="15.75" thickBot="1" x14ac:dyDescent="0.3">
      <c r="A50" s="234">
        <v>14</v>
      </c>
      <c r="B50" s="186">
        <f t="shared" si="9"/>
        <v>8.249999999999999E-2</v>
      </c>
      <c r="C50" s="186">
        <f t="shared" si="7"/>
        <v>8.3499999999999991E-2</v>
      </c>
      <c r="D50" s="186">
        <f t="shared" si="5"/>
        <v>8.4499999999999992E-2</v>
      </c>
      <c r="E50" s="186">
        <f t="shared" si="3"/>
        <v>8.5499999999999993E-2</v>
      </c>
      <c r="F50" s="186">
        <f t="shared" ref="F50:AK50" si="19">F19-0.005</f>
        <v>8.6499999999999994E-2</v>
      </c>
      <c r="G50" s="186">
        <f t="shared" si="19"/>
        <v>8.7499999999999994E-2</v>
      </c>
      <c r="H50" s="186">
        <f t="shared" si="19"/>
        <v>8.8499999999999995E-2</v>
      </c>
      <c r="I50" s="186">
        <f t="shared" si="19"/>
        <v>8.9499999999999996E-2</v>
      </c>
      <c r="J50" s="186">
        <f t="shared" si="19"/>
        <v>9.0499999999999997E-2</v>
      </c>
      <c r="K50" s="186">
        <f t="shared" si="19"/>
        <v>9.1499999999999998E-2</v>
      </c>
      <c r="L50" s="186">
        <f t="shared" si="19"/>
        <v>9.9499999999999991E-2</v>
      </c>
      <c r="M50" s="186">
        <f t="shared" si="19"/>
        <v>0.10049999999999999</v>
      </c>
      <c r="N50" s="186">
        <f t="shared" si="19"/>
        <v>0.10149999999999999</v>
      </c>
      <c r="O50" s="186">
        <f t="shared" si="19"/>
        <v>0.10249999999999999</v>
      </c>
      <c r="P50" s="186">
        <f t="shared" si="19"/>
        <v>0.10349999999999999</v>
      </c>
      <c r="Q50" s="186">
        <f t="shared" si="19"/>
        <v>0.1045</v>
      </c>
      <c r="R50" s="186">
        <f t="shared" si="19"/>
        <v>0.1055</v>
      </c>
      <c r="S50" s="186">
        <f t="shared" si="19"/>
        <v>0.1065</v>
      </c>
      <c r="T50" s="186">
        <f t="shared" si="19"/>
        <v>0.1075</v>
      </c>
      <c r="U50" s="186">
        <f t="shared" si="19"/>
        <v>0.1085</v>
      </c>
      <c r="V50" s="186">
        <f t="shared" si="19"/>
        <v>0.11649999999999999</v>
      </c>
      <c r="W50" s="186">
        <f t="shared" si="19"/>
        <v>0.11749999999999999</v>
      </c>
      <c r="X50" s="186">
        <f t="shared" si="19"/>
        <v>0.11849999999999999</v>
      </c>
      <c r="Y50" s="186">
        <f t="shared" si="19"/>
        <v>0.1195</v>
      </c>
      <c r="Z50" s="186">
        <f t="shared" si="19"/>
        <v>0.1205</v>
      </c>
      <c r="AA50" s="186">
        <f t="shared" si="19"/>
        <v>0.1285</v>
      </c>
      <c r="AB50" s="186">
        <f t="shared" si="19"/>
        <v>0.1285</v>
      </c>
      <c r="AC50" s="186">
        <f t="shared" si="19"/>
        <v>0.1285</v>
      </c>
      <c r="AD50" s="186">
        <f t="shared" si="19"/>
        <v>0.1285</v>
      </c>
      <c r="AE50" s="186">
        <f t="shared" si="19"/>
        <v>0.1285</v>
      </c>
      <c r="AF50" s="186">
        <f t="shared" si="19"/>
        <v>0.13549999999999998</v>
      </c>
      <c r="AG50" s="186">
        <f t="shared" si="19"/>
        <v>0.13549999999999998</v>
      </c>
      <c r="AH50" s="186">
        <f t="shared" si="19"/>
        <v>0.13549999999999998</v>
      </c>
      <c r="AI50" s="186">
        <f t="shared" si="19"/>
        <v>0.13549999999999998</v>
      </c>
      <c r="AJ50" s="186">
        <f t="shared" si="19"/>
        <v>0.13549999999999998</v>
      </c>
      <c r="AK50" s="186">
        <f t="shared" si="19"/>
        <v>0.13549999999999998</v>
      </c>
    </row>
    <row r="51" spans="1:47" ht="15.75" thickBot="1" x14ac:dyDescent="0.3">
      <c r="A51" s="234">
        <v>15</v>
      </c>
      <c r="B51" s="186">
        <f t="shared" si="9"/>
        <v>8.4999999999999992E-2</v>
      </c>
      <c r="C51" s="186">
        <f t="shared" si="7"/>
        <v>8.5999999999999993E-2</v>
      </c>
      <c r="D51" s="186">
        <f t="shared" si="5"/>
        <v>8.6999999999999994E-2</v>
      </c>
      <c r="E51" s="186">
        <f t="shared" si="3"/>
        <v>8.7999999999999995E-2</v>
      </c>
      <c r="F51" s="186">
        <f t="shared" ref="F51:AK51" si="20">F20-0.005</f>
        <v>8.8999999999999996E-2</v>
      </c>
      <c r="G51" s="186">
        <f t="shared" si="20"/>
        <v>0.09</v>
      </c>
      <c r="H51" s="186">
        <f t="shared" si="20"/>
        <v>9.0999999999999998E-2</v>
      </c>
      <c r="I51" s="186">
        <f t="shared" si="20"/>
        <v>9.1999999999999998E-2</v>
      </c>
      <c r="J51" s="186">
        <f t="shared" si="20"/>
        <v>9.2999999999999999E-2</v>
      </c>
      <c r="K51" s="186">
        <f t="shared" si="20"/>
        <v>9.4E-2</v>
      </c>
      <c r="L51" s="186">
        <f t="shared" si="20"/>
        <v>0.10249999999999999</v>
      </c>
      <c r="M51" s="186">
        <f t="shared" si="20"/>
        <v>0.10349999999999999</v>
      </c>
      <c r="N51" s="186">
        <f t="shared" si="20"/>
        <v>0.1045</v>
      </c>
      <c r="O51" s="186">
        <f t="shared" si="20"/>
        <v>0.1055</v>
      </c>
      <c r="P51" s="186">
        <f t="shared" si="20"/>
        <v>0.1065</v>
      </c>
      <c r="Q51" s="186">
        <f t="shared" si="20"/>
        <v>0.1075</v>
      </c>
      <c r="R51" s="186">
        <f t="shared" si="20"/>
        <v>0.1085</v>
      </c>
      <c r="S51" s="186">
        <f t="shared" si="20"/>
        <v>0.1095</v>
      </c>
      <c r="T51" s="186">
        <f t="shared" si="20"/>
        <v>0.11049999999999999</v>
      </c>
      <c r="U51" s="186">
        <f t="shared" si="20"/>
        <v>0.11149999999999999</v>
      </c>
      <c r="V51" s="186">
        <f t="shared" si="20"/>
        <v>0.12</v>
      </c>
      <c r="W51" s="186">
        <f t="shared" si="20"/>
        <v>0.121</v>
      </c>
      <c r="X51" s="186">
        <f t="shared" si="20"/>
        <v>0.122</v>
      </c>
      <c r="Y51" s="186">
        <f t="shared" si="20"/>
        <v>0.123</v>
      </c>
      <c r="Z51" s="186">
        <f t="shared" si="20"/>
        <v>0.124</v>
      </c>
      <c r="AA51" s="186">
        <f t="shared" si="20"/>
        <v>0.13250000000000001</v>
      </c>
      <c r="AB51" s="186">
        <f t="shared" si="20"/>
        <v>0.13250000000000001</v>
      </c>
      <c r="AC51" s="186">
        <f t="shared" si="20"/>
        <v>0.13250000000000001</v>
      </c>
      <c r="AD51" s="186">
        <f t="shared" si="20"/>
        <v>0.13250000000000001</v>
      </c>
      <c r="AE51" s="186">
        <f t="shared" si="20"/>
        <v>0.13250000000000001</v>
      </c>
      <c r="AF51" s="186">
        <f t="shared" si="20"/>
        <v>0.13999999999999999</v>
      </c>
      <c r="AG51" s="186">
        <f t="shared" si="20"/>
        <v>0.13999999999999999</v>
      </c>
      <c r="AH51" s="186">
        <f t="shared" si="20"/>
        <v>0.13999999999999999</v>
      </c>
      <c r="AI51" s="186">
        <f t="shared" si="20"/>
        <v>0.13999999999999999</v>
      </c>
      <c r="AJ51" s="186">
        <f t="shared" si="20"/>
        <v>0.13999999999999999</v>
      </c>
      <c r="AK51" s="186">
        <f t="shared" si="20"/>
        <v>0.13999999999999999</v>
      </c>
    </row>
    <row r="52" spans="1:47" ht="15.75" thickBot="1" x14ac:dyDescent="0.3">
      <c r="A52" s="234">
        <v>16</v>
      </c>
      <c r="B52" s="186">
        <f t="shared" si="9"/>
        <v>8.7499999999999994E-2</v>
      </c>
      <c r="C52" s="186">
        <f t="shared" si="7"/>
        <v>8.8499999999999995E-2</v>
      </c>
      <c r="D52" s="186">
        <f t="shared" si="5"/>
        <v>8.9499999999999996E-2</v>
      </c>
      <c r="E52" s="186">
        <f t="shared" si="3"/>
        <v>9.0499999999999997E-2</v>
      </c>
      <c r="F52" s="186">
        <f t="shared" ref="F52:AJ52" si="21">F21-0.005</f>
        <v>9.1499999999999998E-2</v>
      </c>
      <c r="G52" s="186">
        <f t="shared" si="21"/>
        <v>9.2499999999999999E-2</v>
      </c>
      <c r="H52" s="186">
        <f t="shared" si="21"/>
        <v>9.35E-2</v>
      </c>
      <c r="I52" s="186">
        <f t="shared" si="21"/>
        <v>9.4499999999999987E-2</v>
      </c>
      <c r="J52" s="186">
        <f t="shared" si="21"/>
        <v>9.5499999999999988E-2</v>
      </c>
      <c r="K52" s="186">
        <f t="shared" si="21"/>
        <v>9.6499999999999989E-2</v>
      </c>
      <c r="L52" s="186">
        <f t="shared" si="21"/>
        <v>0.1055</v>
      </c>
      <c r="M52" s="186">
        <f t="shared" si="21"/>
        <v>0.1065</v>
      </c>
      <c r="N52" s="186">
        <f t="shared" si="21"/>
        <v>0.1075</v>
      </c>
      <c r="O52" s="186">
        <f t="shared" si="21"/>
        <v>0.1085</v>
      </c>
      <c r="P52" s="186">
        <f t="shared" si="21"/>
        <v>0.1095</v>
      </c>
      <c r="Q52" s="186">
        <f t="shared" si="21"/>
        <v>0.11049999999999999</v>
      </c>
      <c r="R52" s="186">
        <f t="shared" si="21"/>
        <v>0.11149999999999999</v>
      </c>
      <c r="S52" s="186">
        <f t="shared" si="21"/>
        <v>0.11249999999999999</v>
      </c>
      <c r="T52" s="186">
        <f t="shared" si="21"/>
        <v>0.11349999999999999</v>
      </c>
      <c r="U52" s="186">
        <f t="shared" si="21"/>
        <v>0.11449999999999999</v>
      </c>
      <c r="V52" s="186">
        <f t="shared" si="21"/>
        <v>0.1235</v>
      </c>
      <c r="W52" s="186">
        <f t="shared" si="21"/>
        <v>0.1245</v>
      </c>
      <c r="X52" s="186">
        <f t="shared" si="21"/>
        <v>0.1255</v>
      </c>
      <c r="Y52" s="186">
        <f t="shared" si="21"/>
        <v>0.1265</v>
      </c>
      <c r="Z52" s="186">
        <f t="shared" si="21"/>
        <v>0.1275</v>
      </c>
      <c r="AA52" s="186">
        <f t="shared" si="21"/>
        <v>0.13649999999999998</v>
      </c>
      <c r="AB52" s="186">
        <f t="shared" si="21"/>
        <v>0.13649999999999998</v>
      </c>
      <c r="AC52" s="186">
        <f t="shared" si="21"/>
        <v>0.13649999999999998</v>
      </c>
      <c r="AD52" s="186">
        <f t="shared" si="21"/>
        <v>0.13649999999999998</v>
      </c>
      <c r="AE52" s="186">
        <f t="shared" si="21"/>
        <v>0.13649999999999998</v>
      </c>
      <c r="AF52" s="186">
        <f t="shared" si="21"/>
        <v>0.14449999999999999</v>
      </c>
      <c r="AG52" s="186">
        <f t="shared" si="21"/>
        <v>0.14449999999999999</v>
      </c>
      <c r="AH52" s="186">
        <f t="shared" si="21"/>
        <v>0.14449999999999999</v>
      </c>
      <c r="AI52" s="186">
        <f t="shared" si="21"/>
        <v>0.14449999999999999</v>
      </c>
      <c r="AJ52" s="186">
        <f t="shared" si="21"/>
        <v>0.14449999999999999</v>
      </c>
      <c r="AK52" s="186" t="str">
        <f>AK21</f>
        <v>N/A</v>
      </c>
    </row>
    <row r="53" spans="1:47" ht="15.75" thickBot="1" x14ac:dyDescent="0.3">
      <c r="A53" s="234">
        <v>17</v>
      </c>
      <c r="B53" s="186">
        <f t="shared" si="9"/>
        <v>0.09</v>
      </c>
      <c r="C53" s="186">
        <f t="shared" si="7"/>
        <v>9.0999999999999998E-2</v>
      </c>
      <c r="D53" s="186">
        <f t="shared" si="5"/>
        <v>9.1999999999999998E-2</v>
      </c>
      <c r="E53" s="186">
        <f t="shared" si="3"/>
        <v>9.2999999999999999E-2</v>
      </c>
      <c r="F53" s="186">
        <f t="shared" ref="F53:AI53" si="22">F22-0.005</f>
        <v>9.4E-2</v>
      </c>
      <c r="G53" s="186">
        <f t="shared" si="22"/>
        <v>9.4999999999999987E-2</v>
      </c>
      <c r="H53" s="186">
        <f t="shared" si="22"/>
        <v>9.5999999999999988E-2</v>
      </c>
      <c r="I53" s="186">
        <f t="shared" si="22"/>
        <v>9.6999999999999989E-2</v>
      </c>
      <c r="J53" s="186">
        <f t="shared" si="22"/>
        <v>9.799999999999999E-2</v>
      </c>
      <c r="K53" s="186">
        <f t="shared" si="22"/>
        <v>9.8999999999999991E-2</v>
      </c>
      <c r="L53" s="186">
        <f t="shared" si="22"/>
        <v>0.1085</v>
      </c>
      <c r="M53" s="186">
        <f t="shared" si="22"/>
        <v>0.1095</v>
      </c>
      <c r="N53" s="186">
        <f t="shared" si="22"/>
        <v>0.11049999999999999</v>
      </c>
      <c r="O53" s="186">
        <f t="shared" si="22"/>
        <v>0.11149999999999999</v>
      </c>
      <c r="P53" s="186">
        <f t="shared" si="22"/>
        <v>0.11249999999999999</v>
      </c>
      <c r="Q53" s="186">
        <f t="shared" si="22"/>
        <v>0.11349999999999999</v>
      </c>
      <c r="R53" s="186">
        <f t="shared" si="22"/>
        <v>0.11449999999999999</v>
      </c>
      <c r="S53" s="186">
        <f t="shared" si="22"/>
        <v>0.11549999999999999</v>
      </c>
      <c r="T53" s="186">
        <f t="shared" si="22"/>
        <v>0.11649999999999999</v>
      </c>
      <c r="U53" s="186">
        <f t="shared" si="22"/>
        <v>0.11749999999999999</v>
      </c>
      <c r="V53" s="186">
        <f t="shared" si="22"/>
        <v>0.127</v>
      </c>
      <c r="W53" s="186">
        <f t="shared" si="22"/>
        <v>0.128</v>
      </c>
      <c r="X53" s="186">
        <f t="shared" si="22"/>
        <v>0.129</v>
      </c>
      <c r="Y53" s="186">
        <f t="shared" si="22"/>
        <v>0.13</v>
      </c>
      <c r="Z53" s="186">
        <f t="shared" si="22"/>
        <v>0.13100000000000001</v>
      </c>
      <c r="AA53" s="186">
        <f t="shared" si="22"/>
        <v>0.14049999999999999</v>
      </c>
      <c r="AB53" s="186">
        <f t="shared" si="22"/>
        <v>0.14049999999999999</v>
      </c>
      <c r="AC53" s="186">
        <f t="shared" si="22"/>
        <v>0.14049999999999999</v>
      </c>
      <c r="AD53" s="186">
        <f t="shared" si="22"/>
        <v>0.14049999999999999</v>
      </c>
      <c r="AE53" s="186">
        <f t="shared" si="22"/>
        <v>0.14049999999999999</v>
      </c>
      <c r="AF53" s="186">
        <f t="shared" si="22"/>
        <v>0.14899999999999999</v>
      </c>
      <c r="AG53" s="186">
        <f t="shared" si="22"/>
        <v>0.14899999999999999</v>
      </c>
      <c r="AH53" s="186">
        <f t="shared" si="22"/>
        <v>0.14899999999999999</v>
      </c>
      <c r="AI53" s="186">
        <f t="shared" si="22"/>
        <v>0.14899999999999999</v>
      </c>
      <c r="AJ53" s="186" t="str">
        <f t="shared" ref="AJ53:AJ56" si="23">AJ22</f>
        <v>N/A</v>
      </c>
      <c r="AK53" s="186" t="str">
        <f t="shared" ref="AK53:AK56" si="24">AK22</f>
        <v>N/A</v>
      </c>
    </row>
    <row r="54" spans="1:47" ht="15.75" thickBot="1" x14ac:dyDescent="0.3">
      <c r="A54" s="234">
        <v>18</v>
      </c>
      <c r="B54" s="186">
        <f t="shared" si="9"/>
        <v>9.2499999999999999E-2</v>
      </c>
      <c r="C54" s="186">
        <f t="shared" si="7"/>
        <v>9.35E-2</v>
      </c>
      <c r="D54" s="186">
        <f t="shared" si="5"/>
        <v>9.4499999999999987E-2</v>
      </c>
      <c r="E54" s="186">
        <f t="shared" si="3"/>
        <v>9.5499999999999988E-2</v>
      </c>
      <c r="F54" s="186">
        <f t="shared" ref="F54:AH54" si="25">F23-0.005</f>
        <v>9.6499999999999989E-2</v>
      </c>
      <c r="G54" s="186">
        <f t="shared" si="25"/>
        <v>9.7499999999999989E-2</v>
      </c>
      <c r="H54" s="186">
        <f t="shared" si="25"/>
        <v>9.849999999999999E-2</v>
      </c>
      <c r="I54" s="186">
        <f t="shared" si="25"/>
        <v>9.9499999999999991E-2</v>
      </c>
      <c r="J54" s="186">
        <f t="shared" si="25"/>
        <v>0.10049999999999999</v>
      </c>
      <c r="K54" s="186">
        <f t="shared" si="25"/>
        <v>0.10149999999999999</v>
      </c>
      <c r="L54" s="186">
        <f t="shared" si="25"/>
        <v>0.11149999999999999</v>
      </c>
      <c r="M54" s="186">
        <f t="shared" si="25"/>
        <v>0.11249999999999999</v>
      </c>
      <c r="N54" s="186">
        <f t="shared" si="25"/>
        <v>0.11349999999999999</v>
      </c>
      <c r="O54" s="186">
        <f t="shared" si="25"/>
        <v>0.11449999999999999</v>
      </c>
      <c r="P54" s="186">
        <f t="shared" si="25"/>
        <v>0.11549999999999999</v>
      </c>
      <c r="Q54" s="186">
        <f t="shared" si="25"/>
        <v>0.11649999999999999</v>
      </c>
      <c r="R54" s="186">
        <f t="shared" si="25"/>
        <v>0.11749999999999999</v>
      </c>
      <c r="S54" s="186">
        <f t="shared" si="25"/>
        <v>0.11849999999999999</v>
      </c>
      <c r="T54" s="186">
        <f t="shared" si="25"/>
        <v>0.1195</v>
      </c>
      <c r="U54" s="186">
        <f t="shared" si="25"/>
        <v>0.1205</v>
      </c>
      <c r="V54" s="186">
        <f t="shared" si="25"/>
        <v>0.1305</v>
      </c>
      <c r="W54" s="186">
        <f t="shared" si="25"/>
        <v>0.13150000000000001</v>
      </c>
      <c r="X54" s="186">
        <f t="shared" si="25"/>
        <v>0.13250000000000001</v>
      </c>
      <c r="Y54" s="186">
        <f t="shared" si="25"/>
        <v>0.13349999999999998</v>
      </c>
      <c r="Z54" s="186">
        <f t="shared" si="25"/>
        <v>0.13449999999999998</v>
      </c>
      <c r="AA54" s="186">
        <f t="shared" si="25"/>
        <v>0.14449999999999999</v>
      </c>
      <c r="AB54" s="186">
        <f t="shared" si="25"/>
        <v>0.14449999999999999</v>
      </c>
      <c r="AC54" s="186">
        <f t="shared" si="25"/>
        <v>0.14449999999999999</v>
      </c>
      <c r="AD54" s="186">
        <f t="shared" si="25"/>
        <v>0.14449999999999999</v>
      </c>
      <c r="AE54" s="186">
        <f t="shared" si="25"/>
        <v>0.14449999999999999</v>
      </c>
      <c r="AF54" s="186">
        <f t="shared" si="25"/>
        <v>0.1535</v>
      </c>
      <c r="AG54" s="186">
        <f t="shared" si="25"/>
        <v>0.1535</v>
      </c>
      <c r="AH54" s="186">
        <f t="shared" si="25"/>
        <v>0.1535</v>
      </c>
      <c r="AI54" s="186" t="s">
        <v>26</v>
      </c>
      <c r="AJ54" s="186" t="str">
        <f t="shared" si="23"/>
        <v>N/A</v>
      </c>
      <c r="AK54" s="186" t="str">
        <f t="shared" si="24"/>
        <v>N/A</v>
      </c>
    </row>
    <row r="55" spans="1:47" ht="15.75" thickBot="1" x14ac:dyDescent="0.3">
      <c r="A55" s="234">
        <v>19</v>
      </c>
      <c r="B55" s="186">
        <f t="shared" si="9"/>
        <v>9.4999999999999987E-2</v>
      </c>
      <c r="C55" s="186">
        <f t="shared" si="7"/>
        <v>9.5999999999999988E-2</v>
      </c>
      <c r="D55" s="186">
        <f t="shared" si="5"/>
        <v>9.6999999999999989E-2</v>
      </c>
      <c r="E55" s="186">
        <f t="shared" si="3"/>
        <v>9.799999999999999E-2</v>
      </c>
      <c r="F55" s="186">
        <f t="shared" ref="F55:AG55" si="26">F24-0.005</f>
        <v>9.8999999999999991E-2</v>
      </c>
      <c r="G55" s="186">
        <f t="shared" si="26"/>
        <v>9.9999999999999992E-2</v>
      </c>
      <c r="H55" s="186">
        <f t="shared" si="26"/>
        <v>0.10099999999999999</v>
      </c>
      <c r="I55" s="186">
        <f t="shared" si="26"/>
        <v>0.10199999999999999</v>
      </c>
      <c r="J55" s="186">
        <f t="shared" si="26"/>
        <v>0.10299999999999999</v>
      </c>
      <c r="K55" s="186">
        <f t="shared" si="26"/>
        <v>0.104</v>
      </c>
      <c r="L55" s="186">
        <f t="shared" si="26"/>
        <v>0.11449999999999999</v>
      </c>
      <c r="M55" s="186">
        <f t="shared" si="26"/>
        <v>0.11549999999999999</v>
      </c>
      <c r="N55" s="186">
        <f t="shared" si="26"/>
        <v>0.11649999999999999</v>
      </c>
      <c r="O55" s="186">
        <f t="shared" si="26"/>
        <v>0.11749999999999999</v>
      </c>
      <c r="P55" s="186">
        <f t="shared" si="26"/>
        <v>0.11849999999999999</v>
      </c>
      <c r="Q55" s="186">
        <f t="shared" si="26"/>
        <v>0.1195</v>
      </c>
      <c r="R55" s="186">
        <f t="shared" si="26"/>
        <v>0.1205</v>
      </c>
      <c r="S55" s="186">
        <f t="shared" si="26"/>
        <v>0.1215</v>
      </c>
      <c r="T55" s="186">
        <f t="shared" si="26"/>
        <v>0.1225</v>
      </c>
      <c r="U55" s="186">
        <f t="shared" si="26"/>
        <v>0.1235</v>
      </c>
      <c r="V55" s="186">
        <f t="shared" si="26"/>
        <v>0.13399999999999998</v>
      </c>
      <c r="W55" s="186">
        <f t="shared" si="26"/>
        <v>0.13499999999999998</v>
      </c>
      <c r="X55" s="186">
        <f t="shared" si="26"/>
        <v>0.13599999999999998</v>
      </c>
      <c r="Y55" s="186">
        <f t="shared" si="26"/>
        <v>0.13699999999999998</v>
      </c>
      <c r="Z55" s="186">
        <f t="shared" si="26"/>
        <v>0.13799999999999998</v>
      </c>
      <c r="AA55" s="186">
        <f t="shared" si="26"/>
        <v>0.14849999999999999</v>
      </c>
      <c r="AB55" s="186">
        <f t="shared" si="26"/>
        <v>0.14849999999999999</v>
      </c>
      <c r="AC55" s="186">
        <f t="shared" si="26"/>
        <v>0.14849999999999999</v>
      </c>
      <c r="AD55" s="186">
        <f t="shared" si="26"/>
        <v>0.14849999999999999</v>
      </c>
      <c r="AE55" s="186">
        <f t="shared" si="26"/>
        <v>0.14849999999999999</v>
      </c>
      <c r="AF55" s="186">
        <f t="shared" si="26"/>
        <v>0.158</v>
      </c>
      <c r="AG55" s="186">
        <f t="shared" si="26"/>
        <v>0.158</v>
      </c>
      <c r="AH55" s="238" t="s">
        <v>26</v>
      </c>
      <c r="AI55" s="186" t="s">
        <v>26</v>
      </c>
      <c r="AJ55" s="186" t="str">
        <f t="shared" si="23"/>
        <v>N/A</v>
      </c>
      <c r="AK55" s="186" t="str">
        <f t="shared" si="24"/>
        <v>N/A</v>
      </c>
    </row>
    <row r="56" spans="1:47" ht="15.75" thickBot="1" x14ac:dyDescent="0.3">
      <c r="A56" s="234">
        <v>20</v>
      </c>
      <c r="B56" s="186">
        <f t="shared" si="9"/>
        <v>9.7499999999999989E-2</v>
      </c>
      <c r="C56" s="186">
        <f t="shared" si="7"/>
        <v>9.849999999999999E-2</v>
      </c>
      <c r="D56" s="186">
        <f t="shared" si="5"/>
        <v>9.9499999999999991E-2</v>
      </c>
      <c r="E56" s="186">
        <f t="shared" si="3"/>
        <v>0.10049999999999999</v>
      </c>
      <c r="F56" s="186">
        <f t="shared" ref="F56:AF56" si="27">F25-0.005</f>
        <v>0.10149999999999999</v>
      </c>
      <c r="G56" s="186">
        <f t="shared" si="27"/>
        <v>0.10249999999999999</v>
      </c>
      <c r="H56" s="186">
        <f t="shared" si="27"/>
        <v>0.10349999999999999</v>
      </c>
      <c r="I56" s="186">
        <f t="shared" si="27"/>
        <v>0.1045</v>
      </c>
      <c r="J56" s="186">
        <f t="shared" si="27"/>
        <v>0.1055</v>
      </c>
      <c r="K56" s="186">
        <f t="shared" si="27"/>
        <v>0.1065</v>
      </c>
      <c r="L56" s="186">
        <f t="shared" si="27"/>
        <v>0.11749999999999999</v>
      </c>
      <c r="M56" s="186">
        <f t="shared" si="27"/>
        <v>0.11849999999999999</v>
      </c>
      <c r="N56" s="186">
        <f t="shared" si="27"/>
        <v>0.1195</v>
      </c>
      <c r="O56" s="186">
        <f t="shared" si="27"/>
        <v>0.1205</v>
      </c>
      <c r="P56" s="186">
        <f t="shared" si="27"/>
        <v>0.1215</v>
      </c>
      <c r="Q56" s="186">
        <f t="shared" si="27"/>
        <v>0.1225</v>
      </c>
      <c r="R56" s="186">
        <f t="shared" si="27"/>
        <v>0.1235</v>
      </c>
      <c r="S56" s="186">
        <f t="shared" si="27"/>
        <v>0.1245</v>
      </c>
      <c r="T56" s="186">
        <f t="shared" si="27"/>
        <v>0.1255</v>
      </c>
      <c r="U56" s="186">
        <f t="shared" si="27"/>
        <v>0.1265</v>
      </c>
      <c r="V56" s="186">
        <f t="shared" si="27"/>
        <v>0.13749999999999998</v>
      </c>
      <c r="W56" s="186">
        <f t="shared" si="27"/>
        <v>0.13849999999999998</v>
      </c>
      <c r="X56" s="186">
        <f t="shared" si="27"/>
        <v>0.13949999999999999</v>
      </c>
      <c r="Y56" s="186">
        <f t="shared" si="27"/>
        <v>0.14049999999999999</v>
      </c>
      <c r="Z56" s="186">
        <f t="shared" si="27"/>
        <v>0.14149999999999999</v>
      </c>
      <c r="AA56" s="186">
        <f t="shared" si="27"/>
        <v>0.1525</v>
      </c>
      <c r="AB56" s="186">
        <f t="shared" si="27"/>
        <v>0.1525</v>
      </c>
      <c r="AC56" s="186">
        <f t="shared" si="27"/>
        <v>0.1525</v>
      </c>
      <c r="AD56" s="186">
        <f t="shared" si="27"/>
        <v>0.1525</v>
      </c>
      <c r="AE56" s="186">
        <f t="shared" si="27"/>
        <v>0.1525</v>
      </c>
      <c r="AF56" s="186">
        <f t="shared" si="27"/>
        <v>0.16250000000000001</v>
      </c>
      <c r="AG56" s="186" t="str">
        <f>AG25</f>
        <v>N/A</v>
      </c>
      <c r="AH56" s="238" t="s">
        <v>26</v>
      </c>
      <c r="AI56" s="186" t="s">
        <v>26</v>
      </c>
      <c r="AJ56" s="186" t="str">
        <f t="shared" si="23"/>
        <v>N/A</v>
      </c>
      <c r="AK56" s="186" t="str">
        <f t="shared" si="24"/>
        <v>N/A</v>
      </c>
    </row>
    <row r="57" spans="1:47" ht="15" x14ac:dyDescent="0.25">
      <c r="A57" s="241"/>
      <c r="B57" s="242"/>
      <c r="C57" s="242"/>
      <c r="D57" s="242"/>
      <c r="E57" s="242"/>
      <c r="F57" s="242"/>
      <c r="G57" s="240"/>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t="s">
        <v>467</v>
      </c>
      <c r="AH57" s="242"/>
      <c r="AI57" s="242"/>
      <c r="AJ57" s="242"/>
      <c r="AK57" s="242"/>
      <c r="AL57" s="242"/>
      <c r="AM57" s="242"/>
      <c r="AN57" s="242"/>
      <c r="AO57" s="242"/>
      <c r="AP57" s="242"/>
      <c r="AQ57" s="242"/>
      <c r="AR57" s="242"/>
      <c r="AS57" s="242"/>
      <c r="AT57" s="242"/>
      <c r="AU57" s="242"/>
    </row>
    <row r="58" spans="1:47" x14ac:dyDescent="0.2">
      <c r="B58" s="186"/>
      <c r="C58" s="186"/>
      <c r="D58" s="191"/>
      <c r="E58" s="191"/>
      <c r="F58" s="192" t="s">
        <v>127</v>
      </c>
      <c r="G58" s="193">
        <v>20000</v>
      </c>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row>
    <row r="59" spans="1:47" x14ac:dyDescent="0.2">
      <c r="B59" s="187"/>
      <c r="C59" s="187"/>
      <c r="D59" s="187"/>
      <c r="E59" s="187"/>
      <c r="F59" s="187"/>
      <c r="G59" s="187"/>
      <c r="H59" s="187"/>
      <c r="I59" s="187"/>
      <c r="J59" s="187"/>
      <c r="K59" s="187"/>
      <c r="L59" s="187"/>
      <c r="M59" s="187"/>
      <c r="N59" s="187"/>
      <c r="O59" s="187"/>
      <c r="P59" s="187"/>
      <c r="Q59" s="187"/>
      <c r="R59" s="187"/>
      <c r="S59" s="194" t="s">
        <v>128</v>
      </c>
      <c r="T59" s="195"/>
      <c r="U59" s="195"/>
      <c r="V59" s="195"/>
      <c r="W59" s="187"/>
      <c r="X59" s="187"/>
      <c r="Y59" s="187"/>
      <c r="Z59" s="187"/>
      <c r="AA59" s="187"/>
      <c r="AB59" s="187"/>
      <c r="AC59" s="187"/>
      <c r="AD59" s="187"/>
      <c r="AE59" s="187"/>
      <c r="AF59" s="187"/>
    </row>
    <row r="60" spans="1:47" x14ac:dyDescent="0.2">
      <c r="B60" s="192"/>
      <c r="C60" s="192" t="s">
        <v>122</v>
      </c>
      <c r="D60" s="196">
        <f>'Joint Life Calculator'!$E$5</f>
        <v>55</v>
      </c>
      <c r="E60" s="191"/>
      <c r="F60" s="192" t="s">
        <v>123</v>
      </c>
      <c r="G60" s="193">
        <f>IF('Joint Life Calculator'!$E$7&gt;49999,'Joint Life Calculator'!$E$7,0)</f>
        <v>100000</v>
      </c>
      <c r="H60" s="191"/>
      <c r="I60" s="192" t="s">
        <v>124</v>
      </c>
      <c r="J60" s="196">
        <f>'Joint Life Calculator'!$E$8</f>
        <v>10</v>
      </c>
      <c r="K60" s="191"/>
      <c r="L60" s="192" t="s">
        <v>111</v>
      </c>
      <c r="M60" s="197">
        <f>HLOOKUP($D$60,A35:AK56,($J$60+2),FALSE)</f>
        <v>8.7499999999999994E-2</v>
      </c>
      <c r="N60" s="186"/>
      <c r="O60" s="191"/>
      <c r="P60" s="191"/>
      <c r="Q60" s="192" t="s">
        <v>125</v>
      </c>
      <c r="R60" s="193">
        <f>G60*M60</f>
        <v>8750</v>
      </c>
      <c r="S60" s="193">
        <f>IF($R$60=0,"N/A",R60)</f>
        <v>8750</v>
      </c>
    </row>
    <row r="67" spans="3:38" x14ac:dyDescent="0.2">
      <c r="C67" s="232">
        <f>B5-0.0025</f>
        <v>4.9999999999999996E-2</v>
      </c>
      <c r="D67" s="232">
        <f t="shared" ref="D67:AL67" si="28">C5-0.0025</f>
        <v>5.0999999999999997E-2</v>
      </c>
      <c r="E67" s="232">
        <f t="shared" si="28"/>
        <v>5.1999999999999998E-2</v>
      </c>
      <c r="F67" s="232">
        <f t="shared" si="28"/>
        <v>5.2999999999999999E-2</v>
      </c>
      <c r="G67" s="240">
        <f t="shared" si="28"/>
        <v>5.3999999999999992E-2</v>
      </c>
      <c r="H67" s="240">
        <f t="shared" si="28"/>
        <v>5.4999999999999993E-2</v>
      </c>
      <c r="I67" s="240">
        <f t="shared" si="28"/>
        <v>5.5999999999999994E-2</v>
      </c>
      <c r="J67" s="240">
        <f t="shared" si="28"/>
        <v>5.6999999999999995E-2</v>
      </c>
      <c r="K67" s="240">
        <f t="shared" si="28"/>
        <v>5.7999999999999996E-2</v>
      </c>
      <c r="L67" s="240">
        <f t="shared" si="28"/>
        <v>5.8999999999999997E-2</v>
      </c>
      <c r="M67" s="240">
        <f t="shared" si="28"/>
        <v>0.06</v>
      </c>
      <c r="N67" s="240">
        <f t="shared" si="28"/>
        <v>6.0999999999999999E-2</v>
      </c>
      <c r="O67" s="240">
        <f t="shared" si="28"/>
        <v>6.2E-2</v>
      </c>
      <c r="P67" s="240">
        <f t="shared" si="28"/>
        <v>6.3E-2</v>
      </c>
      <c r="Q67" s="240">
        <f t="shared" si="28"/>
        <v>6.4000000000000001E-2</v>
      </c>
      <c r="R67" s="240">
        <f t="shared" si="28"/>
        <v>6.5000000000000002E-2</v>
      </c>
      <c r="S67" s="240">
        <f t="shared" si="28"/>
        <v>6.5999999999999989E-2</v>
      </c>
      <c r="T67" s="240">
        <f t="shared" si="28"/>
        <v>6.699999999999999E-2</v>
      </c>
      <c r="U67" s="240">
        <f t="shared" si="28"/>
        <v>6.7999999999999991E-2</v>
      </c>
      <c r="V67" s="240">
        <f t="shared" si="28"/>
        <v>6.9010000000000002E-2</v>
      </c>
      <c r="W67" s="240">
        <f t="shared" si="28"/>
        <v>6.9999999999999993E-2</v>
      </c>
      <c r="X67" s="240">
        <f t="shared" si="28"/>
        <v>7.0999999999999994E-2</v>
      </c>
      <c r="Y67" s="240">
        <f t="shared" si="28"/>
        <v>7.1999999999999995E-2</v>
      </c>
      <c r="Z67" s="240">
        <f t="shared" si="28"/>
        <v>7.2999999999999995E-2</v>
      </c>
      <c r="AA67" s="240">
        <f t="shared" si="28"/>
        <v>7.3999999999999996E-2</v>
      </c>
      <c r="AB67" s="240">
        <f t="shared" si="28"/>
        <v>7.4999999999999997E-2</v>
      </c>
      <c r="AC67" s="240">
        <f t="shared" si="28"/>
        <v>7.4999999999999997E-2</v>
      </c>
      <c r="AD67" s="240">
        <f t="shared" si="28"/>
        <v>7.4999999999999997E-2</v>
      </c>
      <c r="AE67" s="240">
        <f t="shared" si="28"/>
        <v>7.4999999999999997E-2</v>
      </c>
      <c r="AF67" s="240">
        <f t="shared" si="28"/>
        <v>7.4999999999999997E-2</v>
      </c>
      <c r="AG67" s="240">
        <f t="shared" si="28"/>
        <v>7.4999999999999997E-2</v>
      </c>
      <c r="AH67" s="240">
        <f t="shared" si="28"/>
        <v>7.4999999999999997E-2</v>
      </c>
      <c r="AI67" s="240">
        <f t="shared" si="28"/>
        <v>7.4999999999999997E-2</v>
      </c>
      <c r="AJ67" s="240">
        <f t="shared" si="28"/>
        <v>7.4999999999999997E-2</v>
      </c>
      <c r="AK67" s="240">
        <f t="shared" si="28"/>
        <v>7.4999999999999997E-2</v>
      </c>
      <c r="AL67" s="240">
        <f t="shared" si="28"/>
        <v>7.4999999999999997E-2</v>
      </c>
    </row>
    <row r="68" spans="3:38" x14ac:dyDescent="0.2">
      <c r="C68" s="232">
        <f>B6-0.0025</f>
        <v>5.2499999999999998E-2</v>
      </c>
      <c r="D68" s="232">
        <f t="shared" ref="D68:AL68" si="29">C6-0.0025</f>
        <v>5.3499999999999999E-2</v>
      </c>
      <c r="E68" s="232">
        <f t="shared" si="29"/>
        <v>5.4499999999999993E-2</v>
      </c>
      <c r="F68" s="240">
        <f t="shared" si="29"/>
        <v>5.5499999999999994E-2</v>
      </c>
      <c r="G68" s="240">
        <f t="shared" si="29"/>
        <v>5.6499999999999995E-2</v>
      </c>
      <c r="H68" s="240">
        <f t="shared" si="29"/>
        <v>5.7499999999999996E-2</v>
      </c>
      <c r="I68" s="240">
        <f t="shared" si="29"/>
        <v>5.8499999999999996E-2</v>
      </c>
      <c r="J68" s="240">
        <f t="shared" si="29"/>
        <v>5.9499999999999997E-2</v>
      </c>
      <c r="K68" s="240">
        <f t="shared" si="29"/>
        <v>6.0499999999999998E-2</v>
      </c>
      <c r="L68" s="240">
        <f t="shared" si="29"/>
        <v>6.1499999999999999E-2</v>
      </c>
      <c r="M68" s="240">
        <f t="shared" si="29"/>
        <v>6.3E-2</v>
      </c>
      <c r="N68" s="240">
        <f t="shared" si="29"/>
        <v>6.4000000000000001E-2</v>
      </c>
      <c r="O68" s="240">
        <f t="shared" si="29"/>
        <v>6.5000000000000002E-2</v>
      </c>
      <c r="P68" s="240">
        <f t="shared" si="29"/>
        <v>6.5999999999999989E-2</v>
      </c>
      <c r="Q68" s="240">
        <f t="shared" si="29"/>
        <v>6.699999999999999E-2</v>
      </c>
      <c r="R68" s="240">
        <f t="shared" si="29"/>
        <v>6.7999999999999991E-2</v>
      </c>
      <c r="S68" s="240">
        <f t="shared" si="29"/>
        <v>6.8999999999999992E-2</v>
      </c>
      <c r="T68" s="240">
        <f t="shared" si="29"/>
        <v>6.9999999999999993E-2</v>
      </c>
      <c r="U68" s="240">
        <f t="shared" si="29"/>
        <v>7.0999999999999994E-2</v>
      </c>
      <c r="V68" s="240">
        <f t="shared" si="29"/>
        <v>7.1999999999999995E-2</v>
      </c>
      <c r="W68" s="240">
        <f t="shared" si="29"/>
        <v>7.3499999999999996E-2</v>
      </c>
      <c r="X68" s="240">
        <f t="shared" si="29"/>
        <v>7.4499999999999997E-2</v>
      </c>
      <c r="Y68" s="240">
        <f t="shared" si="29"/>
        <v>7.5499999999999998E-2</v>
      </c>
      <c r="Z68" s="240">
        <f t="shared" si="29"/>
        <v>7.6499999999999999E-2</v>
      </c>
      <c r="AA68" s="240">
        <f t="shared" si="29"/>
        <v>7.7499999999999999E-2</v>
      </c>
      <c r="AB68" s="240">
        <f t="shared" si="29"/>
        <v>7.9000000000000001E-2</v>
      </c>
      <c r="AC68" s="240">
        <f t="shared" si="29"/>
        <v>7.9000000000000001E-2</v>
      </c>
      <c r="AD68" s="240">
        <f t="shared" si="29"/>
        <v>7.9000000000000001E-2</v>
      </c>
      <c r="AE68" s="240">
        <f t="shared" si="29"/>
        <v>7.9000000000000001E-2</v>
      </c>
      <c r="AF68" s="240">
        <f t="shared" si="29"/>
        <v>7.9000000000000001E-2</v>
      </c>
      <c r="AG68" s="240">
        <f t="shared" si="29"/>
        <v>7.9500000000000001E-2</v>
      </c>
      <c r="AH68" s="240">
        <f t="shared" si="29"/>
        <v>7.9500000000000001E-2</v>
      </c>
      <c r="AI68" s="240">
        <f t="shared" si="29"/>
        <v>7.9500000000000001E-2</v>
      </c>
      <c r="AJ68" s="240">
        <f t="shared" si="29"/>
        <v>7.9500000000000001E-2</v>
      </c>
      <c r="AK68" s="240">
        <f t="shared" si="29"/>
        <v>7.9500000000000001E-2</v>
      </c>
      <c r="AL68" s="240">
        <f t="shared" si="29"/>
        <v>7.9500000000000001E-2</v>
      </c>
    </row>
    <row r="69" spans="3:38" x14ac:dyDescent="0.2">
      <c r="C69" s="232">
        <f t="shared" ref="C69:P87" si="30">B7-0.0025</f>
        <v>5.4999999999999993E-2</v>
      </c>
      <c r="D69" s="232">
        <f t="shared" si="30"/>
        <v>5.5999999999999994E-2</v>
      </c>
      <c r="E69" s="240">
        <f t="shared" si="30"/>
        <v>5.6999999999999995E-2</v>
      </c>
      <c r="F69" s="240">
        <f t="shared" si="30"/>
        <v>5.7999999999999996E-2</v>
      </c>
      <c r="G69" s="240">
        <f t="shared" si="30"/>
        <v>5.8999999999999997E-2</v>
      </c>
      <c r="H69" s="240">
        <f t="shared" si="30"/>
        <v>0.06</v>
      </c>
      <c r="I69" s="240">
        <f t="shared" si="30"/>
        <v>6.0999999999999999E-2</v>
      </c>
      <c r="J69" s="240">
        <f t="shared" si="30"/>
        <v>6.2E-2</v>
      </c>
      <c r="K69" s="240">
        <f t="shared" si="30"/>
        <v>6.3E-2</v>
      </c>
      <c r="L69" s="240">
        <f t="shared" si="30"/>
        <v>6.4000000000000001E-2</v>
      </c>
      <c r="M69" s="240">
        <f t="shared" si="30"/>
        <v>6.5999999999999989E-2</v>
      </c>
      <c r="N69" s="240">
        <f t="shared" si="30"/>
        <v>6.699999999999999E-2</v>
      </c>
      <c r="O69" s="240">
        <f t="shared" si="30"/>
        <v>6.7999999999999991E-2</v>
      </c>
      <c r="P69" s="240">
        <f t="shared" si="30"/>
        <v>6.8999999999999992E-2</v>
      </c>
      <c r="Q69" s="240">
        <f t="shared" ref="Q69:AL69" si="31">P7-0.0025</f>
        <v>6.9999999999999993E-2</v>
      </c>
      <c r="R69" s="240">
        <f t="shared" si="31"/>
        <v>7.0999999999999994E-2</v>
      </c>
      <c r="S69" s="240">
        <f t="shared" si="31"/>
        <v>7.1999999999999995E-2</v>
      </c>
      <c r="T69" s="240">
        <f t="shared" si="31"/>
        <v>7.2999999999999995E-2</v>
      </c>
      <c r="U69" s="240">
        <f t="shared" si="31"/>
        <v>7.3999999999999996E-2</v>
      </c>
      <c r="V69" s="240">
        <f t="shared" si="31"/>
        <v>7.4999999999999997E-2</v>
      </c>
      <c r="W69" s="240">
        <f t="shared" si="31"/>
        <v>7.6999999999999999E-2</v>
      </c>
      <c r="X69" s="240">
        <f t="shared" si="31"/>
        <v>7.8E-2</v>
      </c>
      <c r="Y69" s="240">
        <f t="shared" si="31"/>
        <v>7.9000000000000001E-2</v>
      </c>
      <c r="Z69" s="240">
        <f t="shared" si="31"/>
        <v>0.08</v>
      </c>
      <c r="AA69" s="240">
        <f t="shared" si="31"/>
        <v>8.0999999999999989E-2</v>
      </c>
      <c r="AB69" s="240">
        <f t="shared" si="31"/>
        <v>8.299999999999999E-2</v>
      </c>
      <c r="AC69" s="240">
        <f t="shared" si="31"/>
        <v>8.299999999999999E-2</v>
      </c>
      <c r="AD69" s="240">
        <f t="shared" si="31"/>
        <v>8.299999999999999E-2</v>
      </c>
      <c r="AE69" s="240">
        <f t="shared" si="31"/>
        <v>8.299999999999999E-2</v>
      </c>
      <c r="AF69" s="240">
        <f t="shared" si="31"/>
        <v>8.299999999999999E-2</v>
      </c>
      <c r="AG69" s="240">
        <f t="shared" si="31"/>
        <v>8.3999999999999991E-2</v>
      </c>
      <c r="AH69" s="240">
        <f t="shared" si="31"/>
        <v>8.3999999999999991E-2</v>
      </c>
      <c r="AI69" s="240">
        <f t="shared" si="31"/>
        <v>8.3999999999999991E-2</v>
      </c>
      <c r="AJ69" s="240">
        <f t="shared" si="31"/>
        <v>8.3999999999999991E-2</v>
      </c>
      <c r="AK69" s="240">
        <f t="shared" si="31"/>
        <v>8.3999999999999991E-2</v>
      </c>
      <c r="AL69" s="240">
        <f t="shared" si="31"/>
        <v>8.3999999999999991E-2</v>
      </c>
    </row>
    <row r="70" spans="3:38" x14ac:dyDescent="0.2">
      <c r="C70" s="232">
        <f t="shared" si="30"/>
        <v>5.7499999999999996E-2</v>
      </c>
      <c r="D70" s="240">
        <f t="shared" si="30"/>
        <v>5.8499999999999996E-2</v>
      </c>
      <c r="E70" s="240">
        <f t="shared" si="30"/>
        <v>5.9499999999999997E-2</v>
      </c>
      <c r="F70" s="240">
        <f t="shared" si="30"/>
        <v>6.0499999999999998E-2</v>
      </c>
      <c r="G70" s="240">
        <f t="shared" si="30"/>
        <v>6.1499999999999999E-2</v>
      </c>
      <c r="H70" s="240">
        <f t="shared" si="30"/>
        <v>6.25E-2</v>
      </c>
      <c r="I70" s="240">
        <f t="shared" si="30"/>
        <v>6.3500000000000001E-2</v>
      </c>
      <c r="J70" s="240">
        <f t="shared" si="30"/>
        <v>6.4500000000000002E-2</v>
      </c>
      <c r="K70" s="240">
        <f t="shared" si="30"/>
        <v>6.5499999999999989E-2</v>
      </c>
      <c r="L70" s="240">
        <f t="shared" si="30"/>
        <v>6.649999999999999E-2</v>
      </c>
      <c r="M70" s="240">
        <f t="shared" si="30"/>
        <v>6.8999999999999992E-2</v>
      </c>
      <c r="N70" s="240">
        <f t="shared" si="30"/>
        <v>6.9999999999999993E-2</v>
      </c>
      <c r="O70" s="240">
        <f t="shared" si="30"/>
        <v>7.0999999999999994E-2</v>
      </c>
      <c r="P70" s="240">
        <f t="shared" si="30"/>
        <v>7.1999999999999995E-2</v>
      </c>
      <c r="Q70" s="240">
        <f t="shared" ref="Q70:AL70" si="32">P8-0.0025</f>
        <v>7.2999999999999995E-2</v>
      </c>
      <c r="R70" s="240">
        <f t="shared" si="32"/>
        <v>7.3999999999999996E-2</v>
      </c>
      <c r="S70" s="240">
        <f t="shared" si="32"/>
        <v>7.4999999999999997E-2</v>
      </c>
      <c r="T70" s="240">
        <f t="shared" si="32"/>
        <v>7.5999999999999998E-2</v>
      </c>
      <c r="U70" s="240">
        <f t="shared" si="32"/>
        <v>7.6999999999999999E-2</v>
      </c>
      <c r="V70" s="240">
        <f t="shared" si="32"/>
        <v>7.8E-2</v>
      </c>
      <c r="W70" s="240">
        <f t="shared" si="32"/>
        <v>8.0500000000000002E-2</v>
      </c>
      <c r="X70" s="240">
        <f t="shared" si="32"/>
        <v>8.1499999999999989E-2</v>
      </c>
      <c r="Y70" s="240">
        <f t="shared" si="32"/>
        <v>8.249999999999999E-2</v>
      </c>
      <c r="Z70" s="240">
        <f t="shared" si="32"/>
        <v>8.3499999999999991E-2</v>
      </c>
      <c r="AA70" s="240">
        <f t="shared" si="32"/>
        <v>8.4499999999999992E-2</v>
      </c>
      <c r="AB70" s="240">
        <f t="shared" si="32"/>
        <v>8.6999999999999994E-2</v>
      </c>
      <c r="AC70" s="240">
        <f t="shared" si="32"/>
        <v>8.6999999999999994E-2</v>
      </c>
      <c r="AD70" s="240">
        <f t="shared" si="32"/>
        <v>8.6999999999999994E-2</v>
      </c>
      <c r="AE70" s="240">
        <f t="shared" si="32"/>
        <v>8.6999999999999994E-2</v>
      </c>
      <c r="AF70" s="240">
        <f t="shared" si="32"/>
        <v>8.6999999999999994E-2</v>
      </c>
      <c r="AG70" s="240">
        <f t="shared" si="32"/>
        <v>8.8499999999999995E-2</v>
      </c>
      <c r="AH70" s="240">
        <f t="shared" si="32"/>
        <v>8.8499999999999995E-2</v>
      </c>
      <c r="AI70" s="240">
        <f t="shared" si="32"/>
        <v>8.8499999999999995E-2</v>
      </c>
      <c r="AJ70" s="240">
        <f t="shared" si="32"/>
        <v>8.8499999999999995E-2</v>
      </c>
      <c r="AK70" s="240">
        <f t="shared" si="32"/>
        <v>8.8499999999999995E-2</v>
      </c>
      <c r="AL70" s="240">
        <f t="shared" si="32"/>
        <v>8.8499999999999995E-2</v>
      </c>
    </row>
    <row r="71" spans="3:38" x14ac:dyDescent="0.2">
      <c r="C71" s="240">
        <f t="shared" si="30"/>
        <v>0.06</v>
      </c>
      <c r="D71" s="240">
        <f t="shared" si="30"/>
        <v>6.0999999999999999E-2</v>
      </c>
      <c r="E71" s="240">
        <f t="shared" si="30"/>
        <v>6.2E-2</v>
      </c>
      <c r="F71" s="240">
        <f t="shared" si="30"/>
        <v>6.3E-2</v>
      </c>
      <c r="G71" s="240">
        <f t="shared" si="30"/>
        <v>6.4000000000000001E-2</v>
      </c>
      <c r="H71" s="240">
        <f t="shared" si="30"/>
        <v>6.5000000000000002E-2</v>
      </c>
      <c r="I71" s="240">
        <f t="shared" si="30"/>
        <v>6.5999999999999989E-2</v>
      </c>
      <c r="J71" s="240">
        <f t="shared" si="30"/>
        <v>6.699999999999999E-2</v>
      </c>
      <c r="K71" s="240">
        <f t="shared" si="30"/>
        <v>6.7999999999999991E-2</v>
      </c>
      <c r="L71" s="240">
        <f t="shared" si="30"/>
        <v>6.8999999999999992E-2</v>
      </c>
      <c r="M71" s="240">
        <f t="shared" si="30"/>
        <v>7.1999999999999995E-2</v>
      </c>
      <c r="N71" s="240">
        <f t="shared" si="30"/>
        <v>7.2999999999999995E-2</v>
      </c>
      <c r="O71" s="240">
        <f t="shared" si="30"/>
        <v>7.3999999999999996E-2</v>
      </c>
      <c r="P71" s="240">
        <f t="shared" si="30"/>
        <v>7.4999999999999997E-2</v>
      </c>
      <c r="Q71" s="240">
        <f t="shared" ref="Q71:AL71" si="33">P9-0.0025</f>
        <v>7.5999999999999998E-2</v>
      </c>
      <c r="R71" s="240">
        <f t="shared" si="33"/>
        <v>7.6999999999999999E-2</v>
      </c>
      <c r="S71" s="240">
        <f t="shared" si="33"/>
        <v>7.8E-2</v>
      </c>
      <c r="T71" s="240">
        <f t="shared" si="33"/>
        <v>7.9000000000000001E-2</v>
      </c>
      <c r="U71" s="240">
        <f t="shared" si="33"/>
        <v>0.08</v>
      </c>
      <c r="V71" s="240">
        <f t="shared" si="33"/>
        <v>8.0999999999999989E-2</v>
      </c>
      <c r="W71" s="240">
        <f t="shared" si="33"/>
        <v>8.3999999999999991E-2</v>
      </c>
      <c r="X71" s="240">
        <f t="shared" si="33"/>
        <v>8.4999999999999992E-2</v>
      </c>
      <c r="Y71" s="240">
        <f t="shared" si="33"/>
        <v>8.5999999999999993E-2</v>
      </c>
      <c r="Z71" s="240">
        <f t="shared" si="33"/>
        <v>8.6999999999999994E-2</v>
      </c>
      <c r="AA71" s="240">
        <f t="shared" si="33"/>
        <v>8.7999999999999995E-2</v>
      </c>
      <c r="AB71" s="240">
        <f t="shared" si="33"/>
        <v>9.0999999999999998E-2</v>
      </c>
      <c r="AC71" s="240">
        <f t="shared" si="33"/>
        <v>9.0999999999999998E-2</v>
      </c>
      <c r="AD71" s="240">
        <f t="shared" si="33"/>
        <v>9.0999999999999998E-2</v>
      </c>
      <c r="AE71" s="240">
        <f t="shared" si="33"/>
        <v>9.0999999999999998E-2</v>
      </c>
      <c r="AF71" s="240">
        <f t="shared" si="33"/>
        <v>9.0999999999999998E-2</v>
      </c>
      <c r="AG71" s="240">
        <f t="shared" si="33"/>
        <v>9.2999999999999999E-2</v>
      </c>
      <c r="AH71" s="240">
        <f t="shared" si="33"/>
        <v>9.2999999999999999E-2</v>
      </c>
      <c r="AI71" s="240">
        <f t="shared" si="33"/>
        <v>9.2999999999999999E-2</v>
      </c>
      <c r="AJ71" s="240">
        <f t="shared" si="33"/>
        <v>9.2999999999999999E-2</v>
      </c>
      <c r="AK71" s="240">
        <f t="shared" si="33"/>
        <v>9.2999999999999999E-2</v>
      </c>
      <c r="AL71" s="240">
        <f t="shared" si="33"/>
        <v>9.2999999999999999E-2</v>
      </c>
    </row>
    <row r="72" spans="3:38" x14ac:dyDescent="0.2">
      <c r="C72" s="240">
        <f t="shared" si="30"/>
        <v>6.25E-2</v>
      </c>
      <c r="D72" s="240">
        <f t="shared" si="30"/>
        <v>6.3500000000000001E-2</v>
      </c>
      <c r="E72" s="240">
        <f t="shared" si="30"/>
        <v>6.4500000000000002E-2</v>
      </c>
      <c r="F72" s="240">
        <f t="shared" si="30"/>
        <v>6.5499999999999989E-2</v>
      </c>
      <c r="G72" s="240">
        <f t="shared" si="30"/>
        <v>6.649999999999999E-2</v>
      </c>
      <c r="H72" s="240">
        <f t="shared" si="30"/>
        <v>6.7499999999999991E-2</v>
      </c>
      <c r="I72" s="240">
        <f t="shared" si="30"/>
        <v>6.8499999999999991E-2</v>
      </c>
      <c r="J72" s="240">
        <f t="shared" si="30"/>
        <v>6.9499999999999992E-2</v>
      </c>
      <c r="K72" s="240">
        <f t="shared" si="30"/>
        <v>7.0499999999999993E-2</v>
      </c>
      <c r="L72" s="240">
        <f t="shared" si="30"/>
        <v>7.1499999999999994E-2</v>
      </c>
      <c r="M72" s="240">
        <f t="shared" si="30"/>
        <v>7.4999999999999997E-2</v>
      </c>
      <c r="N72" s="240">
        <f t="shared" si="30"/>
        <v>7.5999999999999998E-2</v>
      </c>
      <c r="O72" s="240">
        <f t="shared" si="30"/>
        <v>7.6999999999999999E-2</v>
      </c>
      <c r="P72" s="240">
        <f t="shared" si="30"/>
        <v>7.8E-2</v>
      </c>
      <c r="Q72" s="240">
        <f t="shared" ref="Q72:AL72" si="34">P10-0.0025</f>
        <v>7.9000000000000001E-2</v>
      </c>
      <c r="R72" s="240">
        <f t="shared" si="34"/>
        <v>0.08</v>
      </c>
      <c r="S72" s="240">
        <f t="shared" si="34"/>
        <v>8.0999999999999989E-2</v>
      </c>
      <c r="T72" s="240">
        <f t="shared" si="34"/>
        <v>8.199999999999999E-2</v>
      </c>
      <c r="U72" s="240">
        <f t="shared" si="34"/>
        <v>8.299999999999999E-2</v>
      </c>
      <c r="V72" s="240">
        <f t="shared" si="34"/>
        <v>8.3999999999999991E-2</v>
      </c>
      <c r="W72" s="240">
        <f t="shared" si="34"/>
        <v>8.7499999999999994E-2</v>
      </c>
      <c r="X72" s="240">
        <f t="shared" si="34"/>
        <v>8.8499999999999995E-2</v>
      </c>
      <c r="Y72" s="240">
        <f t="shared" si="34"/>
        <v>8.9499999999999996E-2</v>
      </c>
      <c r="Z72" s="240">
        <f t="shared" si="34"/>
        <v>9.0499999999999997E-2</v>
      </c>
      <c r="AA72" s="240">
        <f t="shared" si="34"/>
        <v>9.1499999999999998E-2</v>
      </c>
      <c r="AB72" s="240">
        <f t="shared" si="34"/>
        <v>9.5000000000000001E-2</v>
      </c>
      <c r="AC72" s="240">
        <f t="shared" si="34"/>
        <v>9.5000000000000001E-2</v>
      </c>
      <c r="AD72" s="240">
        <f t="shared" si="34"/>
        <v>9.5000000000000001E-2</v>
      </c>
      <c r="AE72" s="240">
        <f t="shared" si="34"/>
        <v>9.5000000000000001E-2</v>
      </c>
      <c r="AF72" s="240">
        <f t="shared" si="34"/>
        <v>9.5000000000000001E-2</v>
      </c>
      <c r="AG72" s="240">
        <f t="shared" si="34"/>
        <v>9.7499999999999989E-2</v>
      </c>
      <c r="AH72" s="240">
        <f t="shared" si="34"/>
        <v>9.7499999999999989E-2</v>
      </c>
      <c r="AI72" s="240">
        <f t="shared" si="34"/>
        <v>9.7499999999999989E-2</v>
      </c>
      <c r="AJ72" s="240">
        <f t="shared" si="34"/>
        <v>9.7499999999999989E-2</v>
      </c>
      <c r="AK72" s="240">
        <f t="shared" si="34"/>
        <v>9.7499999999999989E-2</v>
      </c>
      <c r="AL72" s="240">
        <f t="shared" si="34"/>
        <v>9.7499999999999989E-2</v>
      </c>
    </row>
    <row r="73" spans="3:38" x14ac:dyDescent="0.2">
      <c r="C73" s="240">
        <f t="shared" si="30"/>
        <v>6.5000000000000002E-2</v>
      </c>
      <c r="D73" s="240">
        <f t="shared" si="30"/>
        <v>6.5999999999999989E-2</v>
      </c>
      <c r="E73" s="240">
        <f t="shared" si="30"/>
        <v>6.699999999999999E-2</v>
      </c>
      <c r="F73" s="240">
        <f t="shared" si="30"/>
        <v>6.7999999999999991E-2</v>
      </c>
      <c r="G73" s="240">
        <f t="shared" si="30"/>
        <v>6.8999999999999992E-2</v>
      </c>
      <c r="H73" s="240">
        <f t="shared" si="30"/>
        <v>6.9999999999999993E-2</v>
      </c>
      <c r="I73" s="240">
        <f t="shared" si="30"/>
        <v>7.0999999999999994E-2</v>
      </c>
      <c r="J73" s="240">
        <f t="shared" si="30"/>
        <v>7.1999999999999995E-2</v>
      </c>
      <c r="K73" s="240">
        <f t="shared" si="30"/>
        <v>7.2999999999999995E-2</v>
      </c>
      <c r="L73" s="240">
        <f t="shared" si="30"/>
        <v>7.3999999999999996E-2</v>
      </c>
      <c r="M73" s="240">
        <f t="shared" si="30"/>
        <v>7.8E-2</v>
      </c>
      <c r="N73" s="240">
        <f t="shared" si="30"/>
        <v>7.9000000000000001E-2</v>
      </c>
      <c r="O73" s="240">
        <f t="shared" si="30"/>
        <v>0.08</v>
      </c>
      <c r="P73" s="240">
        <f t="shared" si="30"/>
        <v>8.0999999999999989E-2</v>
      </c>
      <c r="Q73" s="240">
        <f t="shared" ref="Q73:AL73" si="35">P11-0.0025</f>
        <v>8.199999999999999E-2</v>
      </c>
      <c r="R73" s="240">
        <f t="shared" si="35"/>
        <v>8.299999999999999E-2</v>
      </c>
      <c r="S73" s="240">
        <f t="shared" si="35"/>
        <v>8.3999999999999991E-2</v>
      </c>
      <c r="T73" s="240">
        <f t="shared" si="35"/>
        <v>8.4999999999999992E-2</v>
      </c>
      <c r="U73" s="240">
        <f t="shared" si="35"/>
        <v>8.5999999999999993E-2</v>
      </c>
      <c r="V73" s="240">
        <f t="shared" si="35"/>
        <v>8.6999999999999994E-2</v>
      </c>
      <c r="W73" s="240">
        <f t="shared" si="35"/>
        <v>9.0999999999999998E-2</v>
      </c>
      <c r="X73" s="240">
        <f t="shared" si="35"/>
        <v>9.1999999999999998E-2</v>
      </c>
      <c r="Y73" s="240">
        <f t="shared" si="35"/>
        <v>9.2999999999999999E-2</v>
      </c>
      <c r="Z73" s="240">
        <f t="shared" si="35"/>
        <v>9.4E-2</v>
      </c>
      <c r="AA73" s="240">
        <f t="shared" si="35"/>
        <v>9.5000000000000001E-2</v>
      </c>
      <c r="AB73" s="240">
        <f t="shared" si="35"/>
        <v>9.8999999999999991E-2</v>
      </c>
      <c r="AC73" s="240">
        <f t="shared" si="35"/>
        <v>9.8999999999999991E-2</v>
      </c>
      <c r="AD73" s="240">
        <f t="shared" si="35"/>
        <v>9.8999999999999991E-2</v>
      </c>
      <c r="AE73" s="240">
        <f t="shared" si="35"/>
        <v>9.8999999999999991E-2</v>
      </c>
      <c r="AF73" s="240">
        <f t="shared" si="35"/>
        <v>9.8999999999999991E-2</v>
      </c>
      <c r="AG73" s="240">
        <f t="shared" si="35"/>
        <v>0.10199999999999999</v>
      </c>
      <c r="AH73" s="240">
        <f t="shared" si="35"/>
        <v>0.10199999999999999</v>
      </c>
      <c r="AI73" s="240">
        <f t="shared" si="35"/>
        <v>0.10199999999999999</v>
      </c>
      <c r="AJ73" s="240">
        <f t="shared" si="35"/>
        <v>0.10199999999999999</v>
      </c>
      <c r="AK73" s="240">
        <f t="shared" si="35"/>
        <v>0.10199999999999999</v>
      </c>
      <c r="AL73" s="240">
        <f t="shared" si="35"/>
        <v>0.10199999999999999</v>
      </c>
    </row>
    <row r="74" spans="3:38" x14ac:dyDescent="0.2">
      <c r="C74" s="240">
        <f t="shared" si="30"/>
        <v>6.7499999999999991E-2</v>
      </c>
      <c r="D74" s="240">
        <f t="shared" si="30"/>
        <v>6.8499999999999991E-2</v>
      </c>
      <c r="E74" s="240">
        <f t="shared" si="30"/>
        <v>6.9499999999999992E-2</v>
      </c>
      <c r="F74" s="240">
        <f t="shared" si="30"/>
        <v>7.0499999999999993E-2</v>
      </c>
      <c r="G74" s="240">
        <f t="shared" si="30"/>
        <v>7.1499999999999994E-2</v>
      </c>
      <c r="H74" s="240">
        <f t="shared" si="30"/>
        <v>7.2499999999999995E-2</v>
      </c>
      <c r="I74" s="240">
        <f t="shared" si="30"/>
        <v>7.3499999999999996E-2</v>
      </c>
      <c r="J74" s="240">
        <f t="shared" si="30"/>
        <v>7.4499999999999997E-2</v>
      </c>
      <c r="K74" s="240">
        <f t="shared" si="30"/>
        <v>7.5499999999999998E-2</v>
      </c>
      <c r="L74" s="240">
        <f t="shared" si="30"/>
        <v>7.6499999999999999E-2</v>
      </c>
      <c r="M74" s="240">
        <f t="shared" si="30"/>
        <v>8.0999999999999989E-2</v>
      </c>
      <c r="N74" s="240">
        <f t="shared" si="30"/>
        <v>8.199999999999999E-2</v>
      </c>
      <c r="O74" s="240">
        <f t="shared" si="30"/>
        <v>8.299999999999999E-2</v>
      </c>
      <c r="P74" s="240">
        <f t="shared" si="30"/>
        <v>8.3999999999999991E-2</v>
      </c>
      <c r="Q74" s="240">
        <f t="shared" ref="Q74:AL74" si="36">P12-0.0025</f>
        <v>8.4999999999999992E-2</v>
      </c>
      <c r="R74" s="240">
        <f t="shared" si="36"/>
        <v>8.5999999999999993E-2</v>
      </c>
      <c r="S74" s="240">
        <f t="shared" si="36"/>
        <v>8.6999999999999994E-2</v>
      </c>
      <c r="T74" s="240">
        <f t="shared" si="36"/>
        <v>8.7999999999999995E-2</v>
      </c>
      <c r="U74" s="240">
        <f t="shared" si="36"/>
        <v>8.8999999999999996E-2</v>
      </c>
      <c r="V74" s="240">
        <f t="shared" si="36"/>
        <v>0.09</v>
      </c>
      <c r="W74" s="240">
        <f t="shared" si="36"/>
        <v>9.4500000000000001E-2</v>
      </c>
      <c r="X74" s="240">
        <f t="shared" si="36"/>
        <v>9.5500000000000002E-2</v>
      </c>
      <c r="Y74" s="240">
        <f t="shared" si="36"/>
        <v>9.6500000000000002E-2</v>
      </c>
      <c r="Z74" s="240">
        <f t="shared" si="36"/>
        <v>9.7499999999999989E-2</v>
      </c>
      <c r="AA74" s="240">
        <f t="shared" si="36"/>
        <v>9.849999999999999E-2</v>
      </c>
      <c r="AB74" s="240">
        <f t="shared" si="36"/>
        <v>0.10299999999999999</v>
      </c>
      <c r="AC74" s="240">
        <f t="shared" si="36"/>
        <v>0.10299999999999999</v>
      </c>
      <c r="AD74" s="240">
        <f t="shared" si="36"/>
        <v>0.10299999999999999</v>
      </c>
      <c r="AE74" s="240">
        <f t="shared" si="36"/>
        <v>0.10299999999999999</v>
      </c>
      <c r="AF74" s="240">
        <f t="shared" si="36"/>
        <v>0.10299999999999999</v>
      </c>
      <c r="AG74" s="240">
        <f t="shared" si="36"/>
        <v>0.1065</v>
      </c>
      <c r="AH74" s="240">
        <f t="shared" si="36"/>
        <v>0.1065</v>
      </c>
      <c r="AI74" s="240">
        <f t="shared" si="36"/>
        <v>0.1065</v>
      </c>
      <c r="AJ74" s="240">
        <f t="shared" si="36"/>
        <v>0.1065</v>
      </c>
      <c r="AK74" s="240">
        <f t="shared" si="36"/>
        <v>0.1065</v>
      </c>
      <c r="AL74" s="240">
        <f t="shared" si="36"/>
        <v>0.1065</v>
      </c>
    </row>
    <row r="75" spans="3:38" x14ac:dyDescent="0.2">
      <c r="C75" s="240">
        <f t="shared" si="30"/>
        <v>6.9999999999999993E-2</v>
      </c>
      <c r="D75" s="240">
        <f t="shared" si="30"/>
        <v>7.0999999999999994E-2</v>
      </c>
      <c r="E75" s="240">
        <f t="shared" si="30"/>
        <v>7.1999999999999995E-2</v>
      </c>
      <c r="F75" s="240">
        <f t="shared" si="30"/>
        <v>7.2999999999999995E-2</v>
      </c>
      <c r="G75" s="240">
        <f t="shared" si="30"/>
        <v>7.3999999999999996E-2</v>
      </c>
      <c r="H75" s="240">
        <f t="shared" si="30"/>
        <v>7.4999999999999997E-2</v>
      </c>
      <c r="I75" s="240">
        <f t="shared" si="30"/>
        <v>7.5999999999999998E-2</v>
      </c>
      <c r="J75" s="240">
        <f t="shared" si="30"/>
        <v>7.6999999999999999E-2</v>
      </c>
      <c r="K75" s="240">
        <f t="shared" si="30"/>
        <v>7.8E-2</v>
      </c>
      <c r="L75" s="240">
        <f t="shared" si="30"/>
        <v>7.9000000000000001E-2</v>
      </c>
      <c r="M75" s="240">
        <f t="shared" si="30"/>
        <v>8.3999999999999991E-2</v>
      </c>
      <c r="N75" s="240">
        <f t="shared" si="30"/>
        <v>8.4999999999999992E-2</v>
      </c>
      <c r="O75" s="240">
        <f t="shared" si="30"/>
        <v>8.5999999999999993E-2</v>
      </c>
      <c r="P75" s="240">
        <f t="shared" si="30"/>
        <v>8.6999999999999994E-2</v>
      </c>
      <c r="Q75" s="240">
        <f t="shared" ref="Q75:AL75" si="37">P13-0.0025</f>
        <v>8.7999999999999995E-2</v>
      </c>
      <c r="R75" s="240">
        <f t="shared" si="37"/>
        <v>8.8999999999999996E-2</v>
      </c>
      <c r="S75" s="240">
        <f t="shared" si="37"/>
        <v>0.09</v>
      </c>
      <c r="T75" s="240">
        <f t="shared" si="37"/>
        <v>9.0999999999999998E-2</v>
      </c>
      <c r="U75" s="240">
        <f t="shared" si="37"/>
        <v>9.1999999999999998E-2</v>
      </c>
      <c r="V75" s="240">
        <f t="shared" si="37"/>
        <v>9.2999999999999999E-2</v>
      </c>
      <c r="W75" s="240">
        <f t="shared" si="37"/>
        <v>9.799999999999999E-2</v>
      </c>
      <c r="X75" s="240">
        <f t="shared" si="37"/>
        <v>9.8999999999999991E-2</v>
      </c>
      <c r="Y75" s="240">
        <f t="shared" si="37"/>
        <v>9.9999999999999992E-2</v>
      </c>
      <c r="Z75" s="240">
        <f t="shared" si="37"/>
        <v>0.10099999999999999</v>
      </c>
      <c r="AA75" s="240">
        <f t="shared" si="37"/>
        <v>0.10199999999999999</v>
      </c>
      <c r="AB75" s="240">
        <f t="shared" si="37"/>
        <v>0.107</v>
      </c>
      <c r="AC75" s="240">
        <f t="shared" si="37"/>
        <v>0.107</v>
      </c>
      <c r="AD75" s="240">
        <f t="shared" si="37"/>
        <v>0.107</v>
      </c>
      <c r="AE75" s="240">
        <f t="shared" si="37"/>
        <v>0.107</v>
      </c>
      <c r="AF75" s="240">
        <f t="shared" si="37"/>
        <v>0.107</v>
      </c>
      <c r="AG75" s="240">
        <f t="shared" si="37"/>
        <v>0.111</v>
      </c>
      <c r="AH75" s="240">
        <f t="shared" si="37"/>
        <v>0.111</v>
      </c>
      <c r="AI75" s="240">
        <f t="shared" si="37"/>
        <v>0.111</v>
      </c>
      <c r="AJ75" s="240">
        <f t="shared" si="37"/>
        <v>0.111</v>
      </c>
      <c r="AK75" s="240">
        <f t="shared" si="37"/>
        <v>0.111</v>
      </c>
      <c r="AL75" s="240">
        <f t="shared" si="37"/>
        <v>0.111</v>
      </c>
    </row>
    <row r="76" spans="3:38" x14ac:dyDescent="0.2">
      <c r="C76" s="240">
        <f t="shared" si="30"/>
        <v>7.2499999999999995E-2</v>
      </c>
      <c r="D76" s="240">
        <f t="shared" si="30"/>
        <v>7.3499999999999996E-2</v>
      </c>
      <c r="E76" s="240">
        <f t="shared" si="30"/>
        <v>7.4499999999999997E-2</v>
      </c>
      <c r="F76" s="240">
        <f t="shared" si="30"/>
        <v>7.5499999999999998E-2</v>
      </c>
      <c r="G76" s="240">
        <f t="shared" si="30"/>
        <v>7.6499999999999999E-2</v>
      </c>
      <c r="H76" s="240">
        <f t="shared" si="30"/>
        <v>7.7499999999999999E-2</v>
      </c>
      <c r="I76" s="240">
        <f t="shared" si="30"/>
        <v>7.85E-2</v>
      </c>
      <c r="J76" s="240">
        <f t="shared" si="30"/>
        <v>7.9500000000000001E-2</v>
      </c>
      <c r="K76" s="240">
        <f t="shared" si="30"/>
        <v>8.0500000000000002E-2</v>
      </c>
      <c r="L76" s="240">
        <f t="shared" si="30"/>
        <v>8.1499999999999989E-2</v>
      </c>
      <c r="M76" s="240">
        <f t="shared" si="30"/>
        <v>8.6999999999999994E-2</v>
      </c>
      <c r="N76" s="240">
        <f t="shared" si="30"/>
        <v>8.7999999999999995E-2</v>
      </c>
      <c r="O76" s="240">
        <f t="shared" si="30"/>
        <v>8.8999999999999996E-2</v>
      </c>
      <c r="P76" s="240">
        <f t="shared" si="30"/>
        <v>0.09</v>
      </c>
      <c r="Q76" s="240">
        <f t="shared" ref="Q76:AL76" si="38">P14-0.0025</f>
        <v>9.0999999999999998E-2</v>
      </c>
      <c r="R76" s="240">
        <f t="shared" si="38"/>
        <v>9.1999999999999998E-2</v>
      </c>
      <c r="S76" s="240">
        <f t="shared" si="38"/>
        <v>9.2999999999999999E-2</v>
      </c>
      <c r="T76" s="240">
        <f t="shared" si="38"/>
        <v>9.4E-2</v>
      </c>
      <c r="U76" s="240">
        <f t="shared" si="38"/>
        <v>9.5000000000000001E-2</v>
      </c>
      <c r="V76" s="240">
        <f t="shared" si="38"/>
        <v>9.6000000000000002E-2</v>
      </c>
      <c r="W76" s="240">
        <f t="shared" si="38"/>
        <v>0.10149999999999999</v>
      </c>
      <c r="X76" s="240">
        <f t="shared" si="38"/>
        <v>0.10249999999999999</v>
      </c>
      <c r="Y76" s="240">
        <f t="shared" si="38"/>
        <v>0.10349999999999999</v>
      </c>
      <c r="Z76" s="240">
        <f t="shared" si="38"/>
        <v>0.1045</v>
      </c>
      <c r="AA76" s="240">
        <f t="shared" si="38"/>
        <v>0.1055</v>
      </c>
      <c r="AB76" s="240">
        <f t="shared" si="38"/>
        <v>0.111</v>
      </c>
      <c r="AC76" s="240">
        <f t="shared" si="38"/>
        <v>0.111</v>
      </c>
      <c r="AD76" s="240">
        <f t="shared" si="38"/>
        <v>0.111</v>
      </c>
      <c r="AE76" s="240">
        <f t="shared" si="38"/>
        <v>0.111</v>
      </c>
      <c r="AF76" s="240">
        <f t="shared" si="38"/>
        <v>0.111</v>
      </c>
      <c r="AG76" s="240">
        <f t="shared" si="38"/>
        <v>0.11549999999999999</v>
      </c>
      <c r="AH76" s="240">
        <f t="shared" si="38"/>
        <v>0.11549999999999999</v>
      </c>
      <c r="AI76" s="240">
        <f t="shared" si="38"/>
        <v>0.11549999999999999</v>
      </c>
      <c r="AJ76" s="240">
        <f t="shared" si="38"/>
        <v>0.11549999999999999</v>
      </c>
      <c r="AK76" s="240">
        <f t="shared" si="38"/>
        <v>0.11549999999999999</v>
      </c>
      <c r="AL76" s="240">
        <f t="shared" si="38"/>
        <v>0.11549999999999999</v>
      </c>
    </row>
    <row r="77" spans="3:38" x14ac:dyDescent="0.2">
      <c r="C77" s="240">
        <f t="shared" si="30"/>
        <v>7.4999999999999997E-2</v>
      </c>
      <c r="D77" s="240">
        <f t="shared" si="30"/>
        <v>7.5999999999999998E-2</v>
      </c>
      <c r="E77" s="240">
        <f t="shared" si="30"/>
        <v>7.6999999999999999E-2</v>
      </c>
      <c r="F77" s="240">
        <f t="shared" si="30"/>
        <v>7.8E-2</v>
      </c>
      <c r="G77" s="240">
        <f t="shared" si="30"/>
        <v>7.9000000000000001E-2</v>
      </c>
      <c r="H77" s="240">
        <f t="shared" si="30"/>
        <v>0.08</v>
      </c>
      <c r="I77" s="240">
        <f t="shared" si="30"/>
        <v>8.0999999999999989E-2</v>
      </c>
      <c r="J77" s="240">
        <f t="shared" si="30"/>
        <v>8.199999999999999E-2</v>
      </c>
      <c r="K77" s="240">
        <f t="shared" si="30"/>
        <v>8.299999999999999E-2</v>
      </c>
      <c r="L77" s="240">
        <f t="shared" si="30"/>
        <v>8.3999999999999991E-2</v>
      </c>
      <c r="M77" s="240">
        <f t="shared" si="30"/>
        <v>0.09</v>
      </c>
      <c r="N77" s="240">
        <f t="shared" si="30"/>
        <v>9.0999999999999998E-2</v>
      </c>
      <c r="O77" s="240">
        <f t="shared" si="30"/>
        <v>9.1999999999999998E-2</v>
      </c>
      <c r="P77" s="240">
        <f t="shared" ref="P77:AL77" si="39">O15-0.0025</f>
        <v>9.2999999999999999E-2</v>
      </c>
      <c r="Q77" s="240">
        <f t="shared" si="39"/>
        <v>9.4E-2</v>
      </c>
      <c r="R77" s="240">
        <f t="shared" si="39"/>
        <v>9.5000000000000001E-2</v>
      </c>
      <c r="S77" s="240">
        <f t="shared" si="39"/>
        <v>9.6000000000000002E-2</v>
      </c>
      <c r="T77" s="240">
        <f t="shared" si="39"/>
        <v>9.6999999999999989E-2</v>
      </c>
      <c r="U77" s="240">
        <f t="shared" si="39"/>
        <v>9.799999999999999E-2</v>
      </c>
      <c r="V77" s="240">
        <f t="shared" si="39"/>
        <v>9.8999999999999991E-2</v>
      </c>
      <c r="W77" s="240">
        <f t="shared" si="39"/>
        <v>0.105</v>
      </c>
      <c r="X77" s="240">
        <f t="shared" si="39"/>
        <v>0.106</v>
      </c>
      <c r="Y77" s="240">
        <f t="shared" si="39"/>
        <v>0.107</v>
      </c>
      <c r="Z77" s="240">
        <f t="shared" si="39"/>
        <v>0.108</v>
      </c>
      <c r="AA77" s="240">
        <f t="shared" si="39"/>
        <v>0.109</v>
      </c>
      <c r="AB77" s="240">
        <f t="shared" si="39"/>
        <v>0.11499999999999999</v>
      </c>
      <c r="AC77" s="240">
        <f t="shared" si="39"/>
        <v>0.11499999999999999</v>
      </c>
      <c r="AD77" s="240">
        <f t="shared" si="39"/>
        <v>0.11499999999999999</v>
      </c>
      <c r="AE77" s="240">
        <f t="shared" si="39"/>
        <v>0.11499999999999999</v>
      </c>
      <c r="AF77" s="240">
        <f t="shared" si="39"/>
        <v>0.11499999999999999</v>
      </c>
      <c r="AG77" s="240">
        <f t="shared" si="39"/>
        <v>0.12</v>
      </c>
      <c r="AH77" s="240">
        <f t="shared" si="39"/>
        <v>0.12</v>
      </c>
      <c r="AI77" s="240">
        <f t="shared" si="39"/>
        <v>0.12</v>
      </c>
      <c r="AJ77" s="240">
        <f t="shared" si="39"/>
        <v>0.12</v>
      </c>
      <c r="AK77" s="240">
        <f t="shared" si="39"/>
        <v>0.12</v>
      </c>
      <c r="AL77" s="240">
        <f t="shared" si="39"/>
        <v>0.12</v>
      </c>
    </row>
    <row r="78" spans="3:38" x14ac:dyDescent="0.2">
      <c r="C78" s="240">
        <f t="shared" si="30"/>
        <v>7.7499999999999999E-2</v>
      </c>
      <c r="D78" s="240">
        <f t="shared" si="30"/>
        <v>7.85E-2</v>
      </c>
      <c r="E78" s="240">
        <f t="shared" si="30"/>
        <v>7.9500000000000001E-2</v>
      </c>
      <c r="F78" s="240">
        <f t="shared" si="30"/>
        <v>8.0500000000000002E-2</v>
      </c>
      <c r="G78" s="240">
        <f t="shared" si="30"/>
        <v>8.1499999999999989E-2</v>
      </c>
      <c r="H78" s="240">
        <f t="shared" si="30"/>
        <v>8.249999999999999E-2</v>
      </c>
      <c r="I78" s="240">
        <f t="shared" si="30"/>
        <v>8.3499999999999991E-2</v>
      </c>
      <c r="J78" s="240">
        <f t="shared" si="30"/>
        <v>8.4499999999999992E-2</v>
      </c>
      <c r="K78" s="240">
        <f t="shared" si="30"/>
        <v>8.5499999999999993E-2</v>
      </c>
      <c r="L78" s="240">
        <f t="shared" si="30"/>
        <v>8.6499999999999994E-2</v>
      </c>
      <c r="M78" s="240">
        <f t="shared" si="30"/>
        <v>9.2999999999999999E-2</v>
      </c>
      <c r="N78" s="240">
        <f t="shared" si="30"/>
        <v>9.4E-2</v>
      </c>
      <c r="O78" s="240">
        <f t="shared" si="30"/>
        <v>9.5000000000000001E-2</v>
      </c>
      <c r="P78" s="240">
        <f t="shared" ref="P78:AL78" si="40">O16-0.0025</f>
        <v>9.6000000000000002E-2</v>
      </c>
      <c r="Q78" s="240">
        <f t="shared" si="40"/>
        <v>9.6999999999999989E-2</v>
      </c>
      <c r="R78" s="240">
        <f t="shared" si="40"/>
        <v>9.799999999999999E-2</v>
      </c>
      <c r="S78" s="240">
        <f t="shared" si="40"/>
        <v>9.8999999999999991E-2</v>
      </c>
      <c r="T78" s="240">
        <f t="shared" si="40"/>
        <v>9.9999999999999992E-2</v>
      </c>
      <c r="U78" s="240">
        <f t="shared" si="40"/>
        <v>0.10099999999999999</v>
      </c>
      <c r="V78" s="240">
        <f t="shared" si="40"/>
        <v>0.10199999999999999</v>
      </c>
      <c r="W78" s="240">
        <f t="shared" si="40"/>
        <v>0.1085</v>
      </c>
      <c r="X78" s="240">
        <f t="shared" si="40"/>
        <v>0.1095</v>
      </c>
      <c r="Y78" s="240">
        <f t="shared" si="40"/>
        <v>0.1105</v>
      </c>
      <c r="Z78" s="240">
        <f t="shared" si="40"/>
        <v>0.1115</v>
      </c>
      <c r="AA78" s="240">
        <f t="shared" si="40"/>
        <v>0.11249999999999999</v>
      </c>
      <c r="AB78" s="240">
        <f t="shared" si="40"/>
        <v>0.11899999999999999</v>
      </c>
      <c r="AC78" s="240">
        <f t="shared" si="40"/>
        <v>0.11899999999999999</v>
      </c>
      <c r="AD78" s="240">
        <f t="shared" si="40"/>
        <v>0.11899999999999999</v>
      </c>
      <c r="AE78" s="240">
        <f t="shared" si="40"/>
        <v>0.11899999999999999</v>
      </c>
      <c r="AF78" s="240">
        <f t="shared" si="40"/>
        <v>0.11899999999999999</v>
      </c>
      <c r="AG78" s="240">
        <f t="shared" si="40"/>
        <v>0.1245</v>
      </c>
      <c r="AH78" s="240">
        <f t="shared" si="40"/>
        <v>0.1245</v>
      </c>
      <c r="AI78" s="240">
        <f t="shared" si="40"/>
        <v>0.1245</v>
      </c>
      <c r="AJ78" s="240">
        <f t="shared" si="40"/>
        <v>0.1245</v>
      </c>
      <c r="AK78" s="240">
        <f t="shared" si="40"/>
        <v>0.1245</v>
      </c>
      <c r="AL78" s="240">
        <f t="shared" si="40"/>
        <v>0.1245</v>
      </c>
    </row>
    <row r="79" spans="3:38" x14ac:dyDescent="0.2">
      <c r="C79" s="240">
        <f t="shared" si="30"/>
        <v>0.08</v>
      </c>
      <c r="D79" s="240">
        <f t="shared" si="30"/>
        <v>8.0999999999999989E-2</v>
      </c>
      <c r="E79" s="240">
        <f t="shared" si="30"/>
        <v>8.199999999999999E-2</v>
      </c>
      <c r="F79" s="240">
        <f t="shared" si="30"/>
        <v>8.299999999999999E-2</v>
      </c>
      <c r="G79" s="240">
        <f t="shared" si="30"/>
        <v>8.3999999999999991E-2</v>
      </c>
      <c r="H79" s="240">
        <f t="shared" si="30"/>
        <v>8.4999999999999992E-2</v>
      </c>
      <c r="I79" s="240">
        <f t="shared" si="30"/>
        <v>8.5999999999999993E-2</v>
      </c>
      <c r="J79" s="240">
        <f t="shared" si="30"/>
        <v>8.6999999999999994E-2</v>
      </c>
      <c r="K79" s="240">
        <f t="shared" si="30"/>
        <v>8.7999999999999995E-2</v>
      </c>
      <c r="L79" s="240">
        <f t="shared" si="30"/>
        <v>8.8999999999999996E-2</v>
      </c>
      <c r="M79" s="240">
        <f t="shared" si="30"/>
        <v>9.6000000000000002E-2</v>
      </c>
      <c r="N79" s="240">
        <f t="shared" si="30"/>
        <v>9.6999999999999989E-2</v>
      </c>
      <c r="O79" s="240">
        <f t="shared" si="30"/>
        <v>9.799999999999999E-2</v>
      </c>
      <c r="P79" s="240">
        <f t="shared" ref="P79:AL79" si="41">O17-0.0025</f>
        <v>9.8999999999999991E-2</v>
      </c>
      <c r="Q79" s="240">
        <f t="shared" si="41"/>
        <v>9.9999999999999992E-2</v>
      </c>
      <c r="R79" s="240">
        <f t="shared" si="41"/>
        <v>0.10099999999999999</v>
      </c>
      <c r="S79" s="240">
        <f t="shared" si="41"/>
        <v>0.10199999999999999</v>
      </c>
      <c r="T79" s="240">
        <f t="shared" si="41"/>
        <v>0.10299999999999999</v>
      </c>
      <c r="U79" s="240">
        <f t="shared" si="41"/>
        <v>0.104</v>
      </c>
      <c r="V79" s="240">
        <f t="shared" si="41"/>
        <v>0.105</v>
      </c>
      <c r="W79" s="240">
        <f t="shared" si="41"/>
        <v>0.112</v>
      </c>
      <c r="X79" s="240">
        <f t="shared" si="41"/>
        <v>0.11299999999999999</v>
      </c>
      <c r="Y79" s="240">
        <f t="shared" si="41"/>
        <v>0.11399999999999999</v>
      </c>
      <c r="Z79" s="240">
        <f t="shared" si="41"/>
        <v>0.11499999999999999</v>
      </c>
      <c r="AA79" s="240">
        <f t="shared" si="41"/>
        <v>0.11599999999999999</v>
      </c>
      <c r="AB79" s="240">
        <f t="shared" si="41"/>
        <v>0.123</v>
      </c>
      <c r="AC79" s="240">
        <f t="shared" si="41"/>
        <v>0.123</v>
      </c>
      <c r="AD79" s="240">
        <f t="shared" si="41"/>
        <v>0.123</v>
      </c>
      <c r="AE79" s="240">
        <f t="shared" si="41"/>
        <v>0.123</v>
      </c>
      <c r="AF79" s="240">
        <f t="shared" si="41"/>
        <v>0.123</v>
      </c>
      <c r="AG79" s="240">
        <f t="shared" si="41"/>
        <v>0.129</v>
      </c>
      <c r="AH79" s="240">
        <f t="shared" si="41"/>
        <v>0.129</v>
      </c>
      <c r="AI79" s="240">
        <f t="shared" si="41"/>
        <v>0.129</v>
      </c>
      <c r="AJ79" s="240">
        <f t="shared" si="41"/>
        <v>0.129</v>
      </c>
      <c r="AK79" s="240">
        <f t="shared" si="41"/>
        <v>0.129</v>
      </c>
      <c r="AL79" s="240">
        <f t="shared" si="41"/>
        <v>0.129</v>
      </c>
    </row>
    <row r="80" spans="3:38" x14ac:dyDescent="0.2">
      <c r="C80" s="240">
        <f t="shared" si="30"/>
        <v>8.249999999999999E-2</v>
      </c>
      <c r="D80" s="240">
        <f t="shared" si="30"/>
        <v>8.3499999999999991E-2</v>
      </c>
      <c r="E80" s="240">
        <f t="shared" si="30"/>
        <v>8.4499999999999992E-2</v>
      </c>
      <c r="F80" s="240">
        <f t="shared" si="30"/>
        <v>8.5499999999999993E-2</v>
      </c>
      <c r="G80" s="240">
        <f t="shared" si="30"/>
        <v>8.6499999999999994E-2</v>
      </c>
      <c r="H80" s="240">
        <f t="shared" si="30"/>
        <v>8.7499999999999994E-2</v>
      </c>
      <c r="I80" s="240">
        <f t="shared" si="30"/>
        <v>8.8499999999999995E-2</v>
      </c>
      <c r="J80" s="240">
        <f t="shared" si="30"/>
        <v>8.9499999999999996E-2</v>
      </c>
      <c r="K80" s="240">
        <f t="shared" si="30"/>
        <v>9.0499999999999997E-2</v>
      </c>
      <c r="L80" s="240">
        <f t="shared" si="30"/>
        <v>9.1499999999999998E-2</v>
      </c>
      <c r="M80" s="240">
        <f t="shared" si="30"/>
        <v>9.8999999999999991E-2</v>
      </c>
      <c r="N80" s="240">
        <f t="shared" si="30"/>
        <v>9.9999999999999992E-2</v>
      </c>
      <c r="O80" s="240">
        <f t="shared" si="30"/>
        <v>0.10099999999999999</v>
      </c>
      <c r="P80" s="240">
        <f t="shared" ref="P80:AL80" si="42">O18-0.0025</f>
        <v>0.10199999999999999</v>
      </c>
      <c r="Q80" s="240">
        <f t="shared" si="42"/>
        <v>0.10299999999999999</v>
      </c>
      <c r="R80" s="240">
        <f t="shared" si="42"/>
        <v>0.104</v>
      </c>
      <c r="S80" s="240">
        <f t="shared" si="42"/>
        <v>0.105</v>
      </c>
      <c r="T80" s="240">
        <f t="shared" si="42"/>
        <v>0.106</v>
      </c>
      <c r="U80" s="240">
        <f t="shared" si="42"/>
        <v>0.107</v>
      </c>
      <c r="V80" s="240">
        <f t="shared" si="42"/>
        <v>0.108</v>
      </c>
      <c r="W80" s="240">
        <f t="shared" si="42"/>
        <v>0.11549999999999999</v>
      </c>
      <c r="X80" s="240">
        <f t="shared" si="42"/>
        <v>0.11649999999999999</v>
      </c>
      <c r="Y80" s="240">
        <f t="shared" si="42"/>
        <v>0.11749999999999999</v>
      </c>
      <c r="Z80" s="240">
        <f t="shared" si="42"/>
        <v>0.11849999999999999</v>
      </c>
      <c r="AA80" s="240">
        <f t="shared" si="42"/>
        <v>0.1195</v>
      </c>
      <c r="AB80" s="240">
        <f t="shared" si="42"/>
        <v>0.127</v>
      </c>
      <c r="AC80" s="240">
        <f t="shared" si="42"/>
        <v>0.127</v>
      </c>
      <c r="AD80" s="240">
        <f t="shared" si="42"/>
        <v>0.127</v>
      </c>
      <c r="AE80" s="240">
        <f t="shared" si="42"/>
        <v>0.127</v>
      </c>
      <c r="AF80" s="240">
        <f t="shared" si="42"/>
        <v>0.127</v>
      </c>
      <c r="AG80" s="240">
        <f t="shared" si="42"/>
        <v>0.13350000000000001</v>
      </c>
      <c r="AH80" s="240">
        <f t="shared" si="42"/>
        <v>0.13350000000000001</v>
      </c>
      <c r="AI80" s="240">
        <f t="shared" si="42"/>
        <v>0.13350000000000001</v>
      </c>
      <c r="AJ80" s="240">
        <f t="shared" si="42"/>
        <v>0.13350000000000001</v>
      </c>
      <c r="AK80" s="240">
        <f t="shared" si="42"/>
        <v>0.13350000000000001</v>
      </c>
      <c r="AL80" s="240">
        <f t="shared" si="42"/>
        <v>0.13350000000000001</v>
      </c>
    </row>
    <row r="81" spans="3:38" x14ac:dyDescent="0.2">
      <c r="C81" s="240">
        <f t="shared" si="30"/>
        <v>8.4999999999999992E-2</v>
      </c>
      <c r="D81" s="240">
        <f t="shared" si="30"/>
        <v>8.5999999999999993E-2</v>
      </c>
      <c r="E81" s="240">
        <f t="shared" si="30"/>
        <v>8.6999999999999994E-2</v>
      </c>
      <c r="F81" s="240">
        <f t="shared" si="30"/>
        <v>8.7999999999999995E-2</v>
      </c>
      <c r="G81" s="240">
        <f t="shared" si="30"/>
        <v>8.8999999999999996E-2</v>
      </c>
      <c r="H81" s="240">
        <f t="shared" si="30"/>
        <v>0.09</v>
      </c>
      <c r="I81" s="240">
        <f t="shared" si="30"/>
        <v>9.0999999999999998E-2</v>
      </c>
      <c r="J81" s="240">
        <f t="shared" si="30"/>
        <v>9.1999999999999998E-2</v>
      </c>
      <c r="K81" s="240">
        <f t="shared" si="30"/>
        <v>9.2999999999999999E-2</v>
      </c>
      <c r="L81" s="240">
        <f t="shared" si="30"/>
        <v>9.4E-2</v>
      </c>
      <c r="M81" s="240">
        <f t="shared" si="30"/>
        <v>0.10199999999999999</v>
      </c>
      <c r="N81" s="240">
        <f t="shared" si="30"/>
        <v>0.10299999999999999</v>
      </c>
      <c r="O81" s="240">
        <f t="shared" si="30"/>
        <v>0.104</v>
      </c>
      <c r="P81" s="240">
        <f t="shared" ref="P81:AL81" si="43">O19-0.0025</f>
        <v>0.105</v>
      </c>
      <c r="Q81" s="240">
        <f t="shared" si="43"/>
        <v>0.106</v>
      </c>
      <c r="R81" s="240">
        <f t="shared" si="43"/>
        <v>0.107</v>
      </c>
      <c r="S81" s="240">
        <f t="shared" si="43"/>
        <v>0.108</v>
      </c>
      <c r="T81" s="240">
        <f t="shared" si="43"/>
        <v>0.109</v>
      </c>
      <c r="U81" s="240">
        <f t="shared" si="43"/>
        <v>0.11</v>
      </c>
      <c r="V81" s="240">
        <f t="shared" si="43"/>
        <v>0.111</v>
      </c>
      <c r="W81" s="240">
        <f t="shared" si="43"/>
        <v>0.11899999999999999</v>
      </c>
      <c r="X81" s="240">
        <f t="shared" si="43"/>
        <v>0.12</v>
      </c>
      <c r="Y81" s="240">
        <f t="shared" si="43"/>
        <v>0.121</v>
      </c>
      <c r="Z81" s="240">
        <f t="shared" si="43"/>
        <v>0.122</v>
      </c>
      <c r="AA81" s="240">
        <f t="shared" si="43"/>
        <v>0.123</v>
      </c>
      <c r="AB81" s="240">
        <f t="shared" si="43"/>
        <v>0.13100000000000001</v>
      </c>
      <c r="AC81" s="240">
        <f t="shared" si="43"/>
        <v>0.13100000000000001</v>
      </c>
      <c r="AD81" s="240">
        <f t="shared" si="43"/>
        <v>0.13100000000000001</v>
      </c>
      <c r="AE81" s="240">
        <f t="shared" si="43"/>
        <v>0.13100000000000001</v>
      </c>
      <c r="AF81" s="240">
        <f t="shared" si="43"/>
        <v>0.13100000000000001</v>
      </c>
      <c r="AG81" s="240">
        <f t="shared" si="43"/>
        <v>0.13799999999999998</v>
      </c>
      <c r="AH81" s="240">
        <f t="shared" si="43"/>
        <v>0.13799999999999998</v>
      </c>
      <c r="AI81" s="240">
        <f t="shared" si="43"/>
        <v>0.13799999999999998</v>
      </c>
      <c r="AJ81" s="240">
        <f t="shared" si="43"/>
        <v>0.13799999999999998</v>
      </c>
      <c r="AK81" s="240">
        <f t="shared" si="43"/>
        <v>0.13799999999999998</v>
      </c>
      <c r="AL81" s="240">
        <f t="shared" si="43"/>
        <v>0.13799999999999998</v>
      </c>
    </row>
    <row r="82" spans="3:38" x14ac:dyDescent="0.2">
      <c r="C82" s="240">
        <f t="shared" si="30"/>
        <v>8.7499999999999994E-2</v>
      </c>
      <c r="D82" s="240">
        <f t="shared" si="30"/>
        <v>8.8499999999999995E-2</v>
      </c>
      <c r="E82" s="240">
        <f t="shared" si="30"/>
        <v>8.9499999999999996E-2</v>
      </c>
      <c r="F82" s="240">
        <f t="shared" si="30"/>
        <v>9.0499999999999997E-2</v>
      </c>
      <c r="G82" s="240">
        <f t="shared" si="30"/>
        <v>9.1499999999999998E-2</v>
      </c>
      <c r="H82" s="240">
        <f t="shared" si="30"/>
        <v>9.2499999999999999E-2</v>
      </c>
      <c r="I82" s="240">
        <f t="shared" si="30"/>
        <v>9.35E-2</v>
      </c>
      <c r="J82" s="240">
        <f t="shared" si="30"/>
        <v>9.4500000000000001E-2</v>
      </c>
      <c r="K82" s="240">
        <f t="shared" si="30"/>
        <v>9.5500000000000002E-2</v>
      </c>
      <c r="L82" s="240">
        <f t="shared" si="30"/>
        <v>9.6500000000000002E-2</v>
      </c>
      <c r="M82" s="240">
        <f t="shared" si="30"/>
        <v>0.105</v>
      </c>
      <c r="N82" s="240">
        <f t="shared" si="30"/>
        <v>0.106</v>
      </c>
      <c r="O82" s="240">
        <f t="shared" si="30"/>
        <v>0.107</v>
      </c>
      <c r="P82" s="240">
        <f t="shared" ref="P82:AL82" si="44">O20-0.0025</f>
        <v>0.108</v>
      </c>
      <c r="Q82" s="240">
        <f t="shared" si="44"/>
        <v>0.109</v>
      </c>
      <c r="R82" s="240">
        <f t="shared" si="44"/>
        <v>0.11</v>
      </c>
      <c r="S82" s="240">
        <f t="shared" si="44"/>
        <v>0.111</v>
      </c>
      <c r="T82" s="240">
        <f t="shared" si="44"/>
        <v>0.112</v>
      </c>
      <c r="U82" s="240">
        <f t="shared" si="44"/>
        <v>0.11299999999999999</v>
      </c>
      <c r="V82" s="240">
        <f t="shared" si="44"/>
        <v>0.11399999999999999</v>
      </c>
      <c r="W82" s="240">
        <f t="shared" si="44"/>
        <v>0.1225</v>
      </c>
      <c r="X82" s="240">
        <f t="shared" si="44"/>
        <v>0.1235</v>
      </c>
      <c r="Y82" s="240">
        <f t="shared" si="44"/>
        <v>0.1245</v>
      </c>
      <c r="Z82" s="240">
        <f t="shared" si="44"/>
        <v>0.1255</v>
      </c>
      <c r="AA82" s="240">
        <f t="shared" si="44"/>
        <v>0.1265</v>
      </c>
      <c r="AB82" s="240">
        <f t="shared" si="44"/>
        <v>0.13500000000000001</v>
      </c>
      <c r="AC82" s="240">
        <f t="shared" si="44"/>
        <v>0.13500000000000001</v>
      </c>
      <c r="AD82" s="240">
        <f t="shared" si="44"/>
        <v>0.13500000000000001</v>
      </c>
      <c r="AE82" s="240">
        <f t="shared" si="44"/>
        <v>0.13500000000000001</v>
      </c>
      <c r="AF82" s="240">
        <f t="shared" si="44"/>
        <v>0.13500000000000001</v>
      </c>
      <c r="AG82" s="240">
        <f t="shared" si="44"/>
        <v>0.14249999999999999</v>
      </c>
      <c r="AH82" s="240">
        <f t="shared" si="44"/>
        <v>0.14249999999999999</v>
      </c>
      <c r="AI82" s="240">
        <f t="shared" si="44"/>
        <v>0.14249999999999999</v>
      </c>
      <c r="AJ82" s="240">
        <f t="shared" si="44"/>
        <v>0.14249999999999999</v>
      </c>
      <c r="AK82" s="240">
        <f t="shared" si="44"/>
        <v>0.14249999999999999</v>
      </c>
      <c r="AL82" s="240">
        <f t="shared" si="44"/>
        <v>0.14249999999999999</v>
      </c>
    </row>
    <row r="83" spans="3:38" x14ac:dyDescent="0.2">
      <c r="C83" s="240">
        <f t="shared" si="30"/>
        <v>0.09</v>
      </c>
      <c r="D83" s="240">
        <f t="shared" si="30"/>
        <v>9.0999999999999998E-2</v>
      </c>
      <c r="E83" s="240">
        <f t="shared" si="30"/>
        <v>9.1999999999999998E-2</v>
      </c>
      <c r="F83" s="240">
        <f t="shared" si="30"/>
        <v>9.2999999999999999E-2</v>
      </c>
      <c r="G83" s="240">
        <f t="shared" si="30"/>
        <v>9.4E-2</v>
      </c>
      <c r="H83" s="240">
        <f t="shared" si="30"/>
        <v>9.5000000000000001E-2</v>
      </c>
      <c r="I83" s="240">
        <f t="shared" si="30"/>
        <v>9.6000000000000002E-2</v>
      </c>
      <c r="J83" s="240">
        <f t="shared" si="30"/>
        <v>9.6999999999999989E-2</v>
      </c>
      <c r="K83" s="240">
        <f t="shared" si="30"/>
        <v>9.799999999999999E-2</v>
      </c>
      <c r="L83" s="240">
        <f t="shared" si="30"/>
        <v>9.8999999999999991E-2</v>
      </c>
      <c r="M83" s="240">
        <f t="shared" si="30"/>
        <v>0.108</v>
      </c>
      <c r="N83" s="240">
        <f t="shared" si="30"/>
        <v>0.109</v>
      </c>
      <c r="O83" s="240">
        <f t="shared" si="30"/>
        <v>0.11</v>
      </c>
      <c r="P83" s="240">
        <f t="shared" ref="P83:AK83" si="45">O21-0.0025</f>
        <v>0.111</v>
      </c>
      <c r="Q83" s="240">
        <f t="shared" si="45"/>
        <v>0.112</v>
      </c>
      <c r="R83" s="240">
        <f t="shared" si="45"/>
        <v>0.11299999999999999</v>
      </c>
      <c r="S83" s="240">
        <f t="shared" si="45"/>
        <v>0.11399999999999999</v>
      </c>
      <c r="T83" s="240">
        <f t="shared" si="45"/>
        <v>0.11499999999999999</v>
      </c>
      <c r="U83" s="240">
        <f t="shared" si="45"/>
        <v>0.11599999999999999</v>
      </c>
      <c r="V83" s="240">
        <f t="shared" si="45"/>
        <v>0.11699999999999999</v>
      </c>
      <c r="W83" s="240">
        <f t="shared" si="45"/>
        <v>0.126</v>
      </c>
      <c r="X83" s="240">
        <f t="shared" si="45"/>
        <v>0.127</v>
      </c>
      <c r="Y83" s="240">
        <f t="shared" si="45"/>
        <v>0.128</v>
      </c>
      <c r="Z83" s="240">
        <f t="shared" si="45"/>
        <v>0.129</v>
      </c>
      <c r="AA83" s="240">
        <f t="shared" si="45"/>
        <v>0.13</v>
      </c>
      <c r="AB83" s="240">
        <f t="shared" si="45"/>
        <v>0.13899999999999998</v>
      </c>
      <c r="AC83" s="240">
        <f t="shared" si="45"/>
        <v>0.13899999999999998</v>
      </c>
      <c r="AD83" s="240">
        <f t="shared" si="45"/>
        <v>0.13899999999999998</v>
      </c>
      <c r="AE83" s="240">
        <f t="shared" si="45"/>
        <v>0.13899999999999998</v>
      </c>
      <c r="AF83" s="240">
        <f t="shared" si="45"/>
        <v>0.13899999999999998</v>
      </c>
      <c r="AG83" s="240">
        <f t="shared" si="45"/>
        <v>0.14699999999999999</v>
      </c>
      <c r="AH83" s="240">
        <f t="shared" si="45"/>
        <v>0.14699999999999999</v>
      </c>
      <c r="AI83" s="240">
        <f t="shared" si="45"/>
        <v>0.14699999999999999</v>
      </c>
      <c r="AJ83" s="240">
        <f t="shared" si="45"/>
        <v>0.14699999999999999</v>
      </c>
      <c r="AK83" s="240">
        <f t="shared" si="45"/>
        <v>0.14699999999999999</v>
      </c>
      <c r="AL83" s="238" t="s">
        <v>26</v>
      </c>
    </row>
    <row r="84" spans="3:38" x14ac:dyDescent="0.2">
      <c r="C84" s="240">
        <f t="shared" si="30"/>
        <v>9.2499999999999999E-2</v>
      </c>
      <c r="D84" s="240">
        <f t="shared" si="30"/>
        <v>9.35E-2</v>
      </c>
      <c r="E84" s="240">
        <f t="shared" si="30"/>
        <v>9.4500000000000001E-2</v>
      </c>
      <c r="F84" s="240">
        <f t="shared" si="30"/>
        <v>9.5500000000000002E-2</v>
      </c>
      <c r="G84" s="240">
        <f t="shared" si="30"/>
        <v>9.6500000000000002E-2</v>
      </c>
      <c r="H84" s="240">
        <f t="shared" si="30"/>
        <v>9.7499999999999989E-2</v>
      </c>
      <c r="I84" s="240">
        <f t="shared" si="30"/>
        <v>9.849999999999999E-2</v>
      </c>
      <c r="J84" s="240">
        <f t="shared" si="30"/>
        <v>9.9499999999999991E-2</v>
      </c>
      <c r="K84" s="240">
        <f t="shared" si="30"/>
        <v>0.10049999999999999</v>
      </c>
      <c r="L84" s="240">
        <f t="shared" si="30"/>
        <v>0.10149999999999999</v>
      </c>
      <c r="M84" s="240">
        <f t="shared" si="30"/>
        <v>0.111</v>
      </c>
      <c r="N84" s="240">
        <f t="shared" si="30"/>
        <v>0.112</v>
      </c>
      <c r="O84" s="240">
        <f t="shared" si="30"/>
        <v>0.11299999999999999</v>
      </c>
      <c r="P84" s="240">
        <f t="shared" ref="P84:AJ84" si="46">O22-0.0025</f>
        <v>0.11399999999999999</v>
      </c>
      <c r="Q84" s="240">
        <f t="shared" si="46"/>
        <v>0.11499999999999999</v>
      </c>
      <c r="R84" s="240">
        <f t="shared" si="46"/>
        <v>0.11599999999999999</v>
      </c>
      <c r="S84" s="240">
        <f t="shared" si="46"/>
        <v>0.11699999999999999</v>
      </c>
      <c r="T84" s="240">
        <f t="shared" si="46"/>
        <v>0.11799999999999999</v>
      </c>
      <c r="U84" s="240">
        <f t="shared" si="46"/>
        <v>0.11899999999999999</v>
      </c>
      <c r="V84" s="240">
        <f t="shared" si="46"/>
        <v>0.12</v>
      </c>
      <c r="W84" s="240">
        <f t="shared" si="46"/>
        <v>0.1295</v>
      </c>
      <c r="X84" s="240">
        <f t="shared" si="46"/>
        <v>0.1305</v>
      </c>
      <c r="Y84" s="240">
        <f t="shared" si="46"/>
        <v>0.13150000000000001</v>
      </c>
      <c r="Z84" s="240">
        <f t="shared" si="46"/>
        <v>0.13250000000000001</v>
      </c>
      <c r="AA84" s="240">
        <f t="shared" si="46"/>
        <v>0.13350000000000001</v>
      </c>
      <c r="AB84" s="240">
        <f t="shared" si="46"/>
        <v>0.14299999999999999</v>
      </c>
      <c r="AC84" s="240">
        <f t="shared" si="46"/>
        <v>0.14299999999999999</v>
      </c>
      <c r="AD84" s="240">
        <f t="shared" si="46"/>
        <v>0.14299999999999999</v>
      </c>
      <c r="AE84" s="240">
        <f t="shared" si="46"/>
        <v>0.14299999999999999</v>
      </c>
      <c r="AF84" s="240">
        <f t="shared" si="46"/>
        <v>0.14299999999999999</v>
      </c>
      <c r="AG84" s="240">
        <f t="shared" si="46"/>
        <v>0.1515</v>
      </c>
      <c r="AH84" s="240">
        <f t="shared" si="46"/>
        <v>0.1515</v>
      </c>
      <c r="AI84" s="240">
        <f t="shared" si="46"/>
        <v>0.1515</v>
      </c>
      <c r="AJ84" s="240">
        <f t="shared" si="46"/>
        <v>0.1515</v>
      </c>
      <c r="AK84" s="238" t="s">
        <v>26</v>
      </c>
      <c r="AL84" s="238" t="s">
        <v>26</v>
      </c>
    </row>
    <row r="85" spans="3:38" x14ac:dyDescent="0.2">
      <c r="C85" s="240">
        <f t="shared" si="30"/>
        <v>9.5000000000000001E-2</v>
      </c>
      <c r="D85" s="240">
        <f t="shared" si="30"/>
        <v>9.6000000000000002E-2</v>
      </c>
      <c r="E85" s="240">
        <f t="shared" si="30"/>
        <v>9.6999999999999989E-2</v>
      </c>
      <c r="F85" s="240">
        <f t="shared" si="30"/>
        <v>9.799999999999999E-2</v>
      </c>
      <c r="G85" s="240">
        <f t="shared" si="30"/>
        <v>9.8999999999999991E-2</v>
      </c>
      <c r="H85" s="240">
        <f t="shared" si="30"/>
        <v>9.9999999999999992E-2</v>
      </c>
      <c r="I85" s="240">
        <f t="shared" si="30"/>
        <v>0.10099999999999999</v>
      </c>
      <c r="J85" s="240">
        <f t="shared" si="30"/>
        <v>0.10199999999999999</v>
      </c>
      <c r="K85" s="240">
        <f t="shared" si="30"/>
        <v>0.10299999999999999</v>
      </c>
      <c r="L85" s="240">
        <f t="shared" si="30"/>
        <v>0.104</v>
      </c>
      <c r="M85" s="240">
        <f t="shared" si="30"/>
        <v>0.11399999999999999</v>
      </c>
      <c r="N85" s="240">
        <f t="shared" si="30"/>
        <v>0.11499999999999999</v>
      </c>
      <c r="O85" s="240">
        <f t="shared" si="30"/>
        <v>0.11599999999999999</v>
      </c>
      <c r="P85" s="240">
        <f t="shared" ref="P85:AI85" si="47">O23-0.0025</f>
        <v>0.11699999999999999</v>
      </c>
      <c r="Q85" s="240">
        <f t="shared" si="47"/>
        <v>0.11799999999999999</v>
      </c>
      <c r="R85" s="240">
        <f t="shared" si="47"/>
        <v>0.11899999999999999</v>
      </c>
      <c r="S85" s="240">
        <f t="shared" si="47"/>
        <v>0.12</v>
      </c>
      <c r="T85" s="240">
        <f t="shared" si="47"/>
        <v>0.121</v>
      </c>
      <c r="U85" s="240">
        <f t="shared" si="47"/>
        <v>0.122</v>
      </c>
      <c r="V85" s="240">
        <f t="shared" si="47"/>
        <v>0.123</v>
      </c>
      <c r="W85" s="240">
        <f t="shared" si="47"/>
        <v>0.13300000000000001</v>
      </c>
      <c r="X85" s="240">
        <f t="shared" si="47"/>
        <v>0.13400000000000001</v>
      </c>
      <c r="Y85" s="240">
        <f t="shared" si="47"/>
        <v>0.13500000000000001</v>
      </c>
      <c r="Z85" s="240">
        <f t="shared" si="47"/>
        <v>0.13599999999999998</v>
      </c>
      <c r="AA85" s="240">
        <f t="shared" si="47"/>
        <v>0.13699999999999998</v>
      </c>
      <c r="AB85" s="240">
        <f t="shared" si="47"/>
        <v>0.14699999999999999</v>
      </c>
      <c r="AC85" s="240">
        <f t="shared" si="47"/>
        <v>0.14699999999999999</v>
      </c>
      <c r="AD85" s="240">
        <f t="shared" si="47"/>
        <v>0.14699999999999999</v>
      </c>
      <c r="AE85" s="240">
        <f t="shared" si="47"/>
        <v>0.14699999999999999</v>
      </c>
      <c r="AF85" s="240">
        <f t="shared" si="47"/>
        <v>0.14699999999999999</v>
      </c>
      <c r="AG85" s="240">
        <f t="shared" si="47"/>
        <v>0.156</v>
      </c>
      <c r="AH85" s="240">
        <f t="shared" si="47"/>
        <v>0.156</v>
      </c>
      <c r="AI85" s="240">
        <f t="shared" si="47"/>
        <v>0.156</v>
      </c>
      <c r="AJ85" s="238" t="s">
        <v>26</v>
      </c>
      <c r="AK85" s="238" t="s">
        <v>26</v>
      </c>
      <c r="AL85" s="238" t="s">
        <v>26</v>
      </c>
    </row>
    <row r="86" spans="3:38" x14ac:dyDescent="0.2">
      <c r="C86" s="240">
        <f t="shared" si="30"/>
        <v>9.7499999999999989E-2</v>
      </c>
      <c r="D86" s="240">
        <f t="shared" si="30"/>
        <v>9.849999999999999E-2</v>
      </c>
      <c r="E86" s="240">
        <f t="shared" si="30"/>
        <v>9.9499999999999991E-2</v>
      </c>
      <c r="F86" s="240">
        <f t="shared" si="30"/>
        <v>0.10049999999999999</v>
      </c>
      <c r="G86" s="240">
        <f t="shared" si="30"/>
        <v>0.10149999999999999</v>
      </c>
      <c r="H86" s="240">
        <f t="shared" si="30"/>
        <v>0.10249999999999999</v>
      </c>
      <c r="I86" s="240">
        <f t="shared" si="30"/>
        <v>0.10349999999999999</v>
      </c>
      <c r="J86" s="240">
        <f t="shared" si="30"/>
        <v>0.1045</v>
      </c>
      <c r="K86" s="240">
        <f t="shared" si="30"/>
        <v>0.1055</v>
      </c>
      <c r="L86" s="240">
        <f t="shared" si="30"/>
        <v>0.1065</v>
      </c>
      <c r="M86" s="240">
        <f t="shared" si="30"/>
        <v>0.11699999999999999</v>
      </c>
      <c r="N86" s="240">
        <f t="shared" si="30"/>
        <v>0.11799999999999999</v>
      </c>
      <c r="O86" s="240">
        <f t="shared" si="30"/>
        <v>0.11899999999999999</v>
      </c>
      <c r="P86" s="240">
        <f t="shared" ref="P86:AH86" si="48">O24-0.0025</f>
        <v>0.12</v>
      </c>
      <c r="Q86" s="240">
        <f t="shared" si="48"/>
        <v>0.121</v>
      </c>
      <c r="R86" s="240">
        <f t="shared" si="48"/>
        <v>0.122</v>
      </c>
      <c r="S86" s="240">
        <f t="shared" si="48"/>
        <v>0.123</v>
      </c>
      <c r="T86" s="240">
        <f t="shared" si="48"/>
        <v>0.124</v>
      </c>
      <c r="U86" s="240">
        <f t="shared" si="48"/>
        <v>0.125</v>
      </c>
      <c r="V86" s="240">
        <f t="shared" si="48"/>
        <v>0.126</v>
      </c>
      <c r="W86" s="240">
        <f t="shared" si="48"/>
        <v>0.13649999999999998</v>
      </c>
      <c r="X86" s="240">
        <f t="shared" si="48"/>
        <v>0.13749999999999998</v>
      </c>
      <c r="Y86" s="240">
        <f t="shared" si="48"/>
        <v>0.13849999999999998</v>
      </c>
      <c r="Z86" s="240">
        <f t="shared" si="48"/>
        <v>0.13949999999999999</v>
      </c>
      <c r="AA86" s="240">
        <f t="shared" si="48"/>
        <v>0.14049999999999999</v>
      </c>
      <c r="AB86" s="240">
        <f t="shared" si="48"/>
        <v>0.151</v>
      </c>
      <c r="AC86" s="240">
        <f t="shared" si="48"/>
        <v>0.151</v>
      </c>
      <c r="AD86" s="240">
        <f t="shared" si="48"/>
        <v>0.151</v>
      </c>
      <c r="AE86" s="240">
        <f t="shared" si="48"/>
        <v>0.151</v>
      </c>
      <c r="AF86" s="240">
        <f t="shared" si="48"/>
        <v>0.151</v>
      </c>
      <c r="AG86" s="240">
        <f t="shared" si="48"/>
        <v>0.1605</v>
      </c>
      <c r="AH86" s="240">
        <f t="shared" si="48"/>
        <v>0.1605</v>
      </c>
      <c r="AI86" s="238" t="s">
        <v>26</v>
      </c>
      <c r="AJ86" s="238" t="s">
        <v>26</v>
      </c>
      <c r="AK86" s="238" t="s">
        <v>26</v>
      </c>
      <c r="AL86" s="238" t="s">
        <v>26</v>
      </c>
    </row>
    <row r="87" spans="3:38" x14ac:dyDescent="0.2">
      <c r="C87" s="240">
        <f t="shared" si="30"/>
        <v>9.9999999999999992E-2</v>
      </c>
      <c r="D87" s="240">
        <f t="shared" si="30"/>
        <v>0.10099999999999999</v>
      </c>
      <c r="E87" s="240">
        <f t="shared" si="30"/>
        <v>0.10199999999999999</v>
      </c>
      <c r="F87" s="240">
        <f t="shared" si="30"/>
        <v>0.10299999999999999</v>
      </c>
      <c r="G87" s="240">
        <f t="shared" si="30"/>
        <v>0.104</v>
      </c>
      <c r="H87" s="240">
        <f t="shared" si="30"/>
        <v>0.105</v>
      </c>
      <c r="I87" s="240">
        <f t="shared" si="30"/>
        <v>0.106</v>
      </c>
      <c r="J87" s="240">
        <f t="shared" si="30"/>
        <v>0.107</v>
      </c>
      <c r="K87" s="240">
        <f t="shared" si="30"/>
        <v>0.108</v>
      </c>
      <c r="L87" s="240">
        <f t="shared" si="30"/>
        <v>0.109</v>
      </c>
      <c r="M87" s="240">
        <f t="shared" si="30"/>
        <v>0.12</v>
      </c>
      <c r="N87" s="240">
        <f t="shared" si="30"/>
        <v>0.121</v>
      </c>
      <c r="O87" s="240">
        <f t="shared" si="30"/>
        <v>0.122</v>
      </c>
      <c r="P87" s="240">
        <f t="shared" ref="P87:AG87" si="49">O25-0.0025</f>
        <v>0.123</v>
      </c>
      <c r="Q87" s="240">
        <f t="shared" si="49"/>
        <v>0.124</v>
      </c>
      <c r="R87" s="240">
        <f t="shared" si="49"/>
        <v>0.125</v>
      </c>
      <c r="S87" s="240">
        <f t="shared" si="49"/>
        <v>0.126</v>
      </c>
      <c r="T87" s="240">
        <f t="shared" si="49"/>
        <v>0.127</v>
      </c>
      <c r="U87" s="240">
        <f t="shared" si="49"/>
        <v>0.128</v>
      </c>
      <c r="V87" s="240">
        <f t="shared" si="49"/>
        <v>0.129</v>
      </c>
      <c r="W87" s="240">
        <f t="shared" si="49"/>
        <v>0.13999999999999999</v>
      </c>
      <c r="X87" s="240">
        <f t="shared" si="49"/>
        <v>0.14099999999999999</v>
      </c>
      <c r="Y87" s="240">
        <f t="shared" si="49"/>
        <v>0.14199999999999999</v>
      </c>
      <c r="Z87" s="240">
        <f t="shared" si="49"/>
        <v>0.14299999999999999</v>
      </c>
      <c r="AA87" s="240">
        <f t="shared" si="49"/>
        <v>0.14399999999999999</v>
      </c>
      <c r="AB87" s="240">
        <f t="shared" si="49"/>
        <v>0.155</v>
      </c>
      <c r="AC87" s="240">
        <f t="shared" si="49"/>
        <v>0.155</v>
      </c>
      <c r="AD87" s="240">
        <f t="shared" si="49"/>
        <v>0.155</v>
      </c>
      <c r="AE87" s="240">
        <f t="shared" si="49"/>
        <v>0.155</v>
      </c>
      <c r="AF87" s="240">
        <f t="shared" si="49"/>
        <v>0.155</v>
      </c>
      <c r="AG87" s="240">
        <f t="shared" si="49"/>
        <v>0.16500000000000001</v>
      </c>
      <c r="AH87" s="238" t="s">
        <v>26</v>
      </c>
      <c r="AI87" s="238" t="s">
        <v>26</v>
      </c>
      <c r="AJ87" s="238" t="s">
        <v>26</v>
      </c>
      <c r="AK87" s="238" t="s">
        <v>26</v>
      </c>
      <c r="AL87" s="238" t="s">
        <v>26</v>
      </c>
    </row>
    <row r="89" spans="3:38" x14ac:dyDescent="0.2">
      <c r="C89" s="404">
        <f>C67-0.0025</f>
        <v>4.7499999999999994E-2</v>
      </c>
    </row>
  </sheetData>
  <mergeCells count="2">
    <mergeCell ref="B3:AF3"/>
    <mergeCell ref="B34:AF34"/>
  </mergeCells>
  <conditionalFormatting sqref="B5:AK25 B57:AU57">
    <cfRule type="cellIs" dxfId="21" priority="18" operator="equal">
      <formula>0</formula>
    </cfRule>
  </conditionalFormatting>
  <conditionalFormatting sqref="C67:AL87">
    <cfRule type="cellIs" dxfId="20" priority="1" operator="equal">
      <formula>0</formula>
    </cfRule>
  </conditionalFormatting>
  <conditionalFormatting sqref="AH55:AH56">
    <cfRule type="cellIs" dxfId="19" priority="2" operator="equal">
      <formula>0</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1256E-3949-4F1B-A792-CA6326144FDC}">
  <dimension ref="A1:AU60"/>
  <sheetViews>
    <sheetView zoomScaleNormal="100" workbookViewId="0">
      <selection activeCell="B36" sqref="B36"/>
    </sheetView>
  </sheetViews>
  <sheetFormatPr defaultRowHeight="12.75" x14ac:dyDescent="0.2"/>
  <cols>
    <col min="1" max="1" width="24.140625" style="104" customWidth="1"/>
    <col min="2" max="2" width="9" style="26" bestFit="1" customWidth="1"/>
    <col min="3" max="3" width="10.140625" style="26" bestFit="1" customWidth="1"/>
    <col min="4" max="6" width="8.7109375" style="26"/>
    <col min="7" max="7" width="12.42578125" style="26" bestFit="1" customWidth="1"/>
    <col min="8" max="17" width="8.7109375" style="26"/>
    <col min="18" max="18" width="12.42578125" style="26" bestFit="1" customWidth="1"/>
    <col min="19" max="19" width="11.42578125" style="26" bestFit="1" customWidth="1"/>
    <col min="20" max="32" width="8.7109375" style="26"/>
  </cols>
  <sheetData>
    <row r="1" spans="1:37" x14ac:dyDescent="0.2">
      <c r="A1" s="167"/>
      <c r="B1" s="168" t="s">
        <v>205</v>
      </c>
      <c r="C1" s="169">
        <v>45672</v>
      </c>
    </row>
    <row r="2" spans="1:37" x14ac:dyDescent="0.2">
      <c r="A2" s="104" t="s">
        <v>402</v>
      </c>
    </row>
    <row r="3" spans="1:37" ht="13.5" thickBot="1" x14ac:dyDescent="0.25">
      <c r="B3" s="460" t="s">
        <v>120</v>
      </c>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row>
    <row r="4" spans="1:37" ht="15.75" thickBot="1" x14ac:dyDescent="0.3">
      <c r="A4" s="239" t="s">
        <v>119</v>
      </c>
      <c r="B4" s="228">
        <v>45</v>
      </c>
      <c r="C4" s="228">
        <v>46</v>
      </c>
      <c r="D4" s="228">
        <v>47</v>
      </c>
      <c r="E4" s="228">
        <v>48</v>
      </c>
      <c r="F4" s="228">
        <v>49</v>
      </c>
      <c r="G4" s="229">
        <v>50</v>
      </c>
      <c r="H4" s="228">
        <v>51</v>
      </c>
      <c r="I4" s="229">
        <v>52</v>
      </c>
      <c r="J4" s="228">
        <v>53</v>
      </c>
      <c r="K4" s="228">
        <v>54</v>
      </c>
      <c r="L4" s="229">
        <v>55</v>
      </c>
      <c r="M4" s="228">
        <v>56</v>
      </c>
      <c r="N4" s="229">
        <v>57</v>
      </c>
      <c r="O4" s="228">
        <v>58</v>
      </c>
      <c r="P4" s="228">
        <v>59</v>
      </c>
      <c r="Q4" s="229">
        <v>60</v>
      </c>
      <c r="R4" s="228">
        <v>61</v>
      </c>
      <c r="S4" s="229">
        <v>62</v>
      </c>
      <c r="T4" s="228">
        <v>63</v>
      </c>
      <c r="U4" s="228">
        <v>64</v>
      </c>
      <c r="V4" s="229">
        <v>65</v>
      </c>
      <c r="W4" s="228">
        <v>66</v>
      </c>
      <c r="X4" s="229">
        <v>67</v>
      </c>
      <c r="Y4" s="228">
        <v>68</v>
      </c>
      <c r="Z4" s="228">
        <v>69</v>
      </c>
      <c r="AA4" s="229">
        <v>70</v>
      </c>
      <c r="AB4" s="228">
        <v>71</v>
      </c>
      <c r="AC4" s="229">
        <v>72</v>
      </c>
      <c r="AD4" s="228">
        <v>73</v>
      </c>
      <c r="AE4" s="228">
        <v>74</v>
      </c>
      <c r="AF4" s="229">
        <v>75</v>
      </c>
      <c r="AG4" s="228">
        <v>76</v>
      </c>
      <c r="AH4" s="229">
        <v>77</v>
      </c>
      <c r="AI4" s="229">
        <v>78</v>
      </c>
      <c r="AJ4" s="229">
        <v>79</v>
      </c>
      <c r="AK4" s="228">
        <v>80</v>
      </c>
    </row>
    <row r="5" spans="1:37" s="106" customFormat="1" ht="15.75" thickBot="1" x14ac:dyDescent="0.3">
      <c r="A5" s="231">
        <v>0</v>
      </c>
      <c r="B5" s="232">
        <v>3.7499999999999999E-2</v>
      </c>
      <c r="C5" s="232">
        <v>3.85E-2</v>
      </c>
      <c r="D5" s="232">
        <v>3.95E-2</v>
      </c>
      <c r="E5" s="232">
        <v>4.0499999999999994E-2</v>
      </c>
      <c r="F5" s="232">
        <v>4.1499999999999995E-2</v>
      </c>
      <c r="G5" s="232">
        <v>4.2499999999999996E-2</v>
      </c>
      <c r="H5" s="232">
        <v>4.3499999999999997E-2</v>
      </c>
      <c r="I5" s="232">
        <v>4.4499999999999998E-2</v>
      </c>
      <c r="J5" s="232">
        <v>4.5499999999999999E-2</v>
      </c>
      <c r="K5" s="232">
        <v>4.65E-2</v>
      </c>
      <c r="L5" s="232">
        <v>4.7500000000000001E-2</v>
      </c>
      <c r="M5" s="232">
        <v>4.8499999999999995E-2</v>
      </c>
      <c r="N5" s="232">
        <v>4.9499999999999995E-2</v>
      </c>
      <c r="O5" s="232">
        <v>5.0499999999999996E-2</v>
      </c>
      <c r="P5" s="232">
        <v>5.1499999999999997E-2</v>
      </c>
      <c r="Q5" s="232">
        <v>5.2499999999999998E-2</v>
      </c>
      <c r="R5" s="232">
        <v>5.3499999999999999E-2</v>
      </c>
      <c r="S5" s="232">
        <v>5.45E-2</v>
      </c>
      <c r="T5" s="232">
        <v>5.5500000000000001E-2</v>
      </c>
      <c r="U5" s="232">
        <v>5.6499999999999995E-2</v>
      </c>
      <c r="V5" s="232">
        <v>5.7499999999999996E-2</v>
      </c>
      <c r="W5" s="232">
        <v>5.8499999999999996E-2</v>
      </c>
      <c r="X5" s="232">
        <v>5.9499999999999997E-2</v>
      </c>
      <c r="Y5" s="232">
        <v>6.0499999999999998E-2</v>
      </c>
      <c r="Z5" s="232">
        <v>6.1499999999999999E-2</v>
      </c>
      <c r="AA5" s="232">
        <v>6.25E-2</v>
      </c>
      <c r="AB5" s="232">
        <v>6.3500000000000001E-2</v>
      </c>
      <c r="AC5" s="232">
        <v>6.4500000000000002E-2</v>
      </c>
      <c r="AD5" s="232">
        <v>6.5500000000000003E-2</v>
      </c>
      <c r="AE5" s="232">
        <v>6.6500000000000004E-2</v>
      </c>
      <c r="AF5" s="306">
        <v>6.7500000000000004E-2</v>
      </c>
      <c r="AG5" s="306">
        <v>6.7500000000000004E-2</v>
      </c>
      <c r="AH5" s="306">
        <v>6.7500000000000004E-2</v>
      </c>
      <c r="AI5" s="306">
        <v>6.7500000000000004E-2</v>
      </c>
      <c r="AJ5" s="306">
        <v>6.7500000000000004E-2</v>
      </c>
      <c r="AK5" s="306">
        <v>6.7500000000000004E-2</v>
      </c>
    </row>
    <row r="6" spans="1:37" ht="15.75" thickBot="1" x14ac:dyDescent="0.3">
      <c r="A6" s="234">
        <v>1</v>
      </c>
      <c r="B6" s="232">
        <f>B5+0.0025</f>
        <v>0.04</v>
      </c>
      <c r="C6" s="232">
        <f>C5+0.0025</f>
        <v>4.1000000000000002E-2</v>
      </c>
      <c r="D6" s="232">
        <f>D5+0.0025</f>
        <v>4.2000000000000003E-2</v>
      </c>
      <c r="E6" s="240">
        <f>E5+0.0025</f>
        <v>4.2999999999999997E-2</v>
      </c>
      <c r="F6" s="240">
        <f t="shared" ref="F6:K21" si="0">F5+0.0025</f>
        <v>4.3999999999999997E-2</v>
      </c>
      <c r="G6" s="240">
        <f t="shared" si="0"/>
        <v>4.4999999999999998E-2</v>
      </c>
      <c r="H6" s="240">
        <f t="shared" si="0"/>
        <v>4.5999999999999999E-2</v>
      </c>
      <c r="I6" s="240">
        <f t="shared" si="0"/>
        <v>4.7E-2</v>
      </c>
      <c r="J6" s="240">
        <f t="shared" si="0"/>
        <v>4.8000000000000001E-2</v>
      </c>
      <c r="K6" s="240">
        <f t="shared" si="0"/>
        <v>4.9000000000000002E-2</v>
      </c>
      <c r="L6" s="240">
        <f>L5+0.003</f>
        <v>5.0500000000000003E-2</v>
      </c>
      <c r="M6" s="240">
        <f>M5+0.003</f>
        <v>5.1499999999999997E-2</v>
      </c>
      <c r="N6" s="240">
        <f t="shared" ref="N6:U21" si="1">N5+0.003</f>
        <v>5.2499999999999998E-2</v>
      </c>
      <c r="O6" s="240">
        <f t="shared" si="1"/>
        <v>5.3499999999999999E-2</v>
      </c>
      <c r="P6" s="240">
        <f t="shared" si="1"/>
        <v>5.45E-2</v>
      </c>
      <c r="Q6" s="240">
        <f t="shared" si="1"/>
        <v>5.5500000000000001E-2</v>
      </c>
      <c r="R6" s="240">
        <f t="shared" si="1"/>
        <v>5.6500000000000002E-2</v>
      </c>
      <c r="S6" s="240">
        <f t="shared" si="1"/>
        <v>5.7500000000000002E-2</v>
      </c>
      <c r="T6" s="240">
        <f t="shared" si="1"/>
        <v>5.8500000000000003E-2</v>
      </c>
      <c r="U6" s="240">
        <f t="shared" si="1"/>
        <v>5.9499999999999997E-2</v>
      </c>
      <c r="V6" s="240">
        <f t="shared" ref="V6:Z21" si="2">V5+0.0035</f>
        <v>6.0999999999999999E-2</v>
      </c>
      <c r="W6" s="240">
        <f t="shared" si="2"/>
        <v>6.2E-2</v>
      </c>
      <c r="X6" s="240">
        <f t="shared" si="2"/>
        <v>6.3E-2</v>
      </c>
      <c r="Y6" s="240">
        <f t="shared" si="2"/>
        <v>6.4000000000000001E-2</v>
      </c>
      <c r="Z6" s="240">
        <f t="shared" si="2"/>
        <v>6.5000000000000002E-2</v>
      </c>
      <c r="AA6" s="240">
        <f>AA5+0.004</f>
        <v>6.6500000000000004E-2</v>
      </c>
      <c r="AB6" s="240">
        <f t="shared" ref="AB6:AE21" si="3">AB5+0.004</f>
        <v>6.7500000000000004E-2</v>
      </c>
      <c r="AC6" s="240">
        <f t="shared" si="3"/>
        <v>6.8500000000000005E-2</v>
      </c>
      <c r="AD6" s="240">
        <f t="shared" si="3"/>
        <v>6.9500000000000006E-2</v>
      </c>
      <c r="AE6" s="240">
        <f t="shared" si="3"/>
        <v>7.0500000000000007E-2</v>
      </c>
      <c r="AF6" s="240">
        <f>AF5+0.0045</f>
        <v>7.2000000000000008E-2</v>
      </c>
      <c r="AG6" s="240">
        <f t="shared" ref="AG6:AK21" si="4">AG5+0.0045</f>
        <v>7.2000000000000008E-2</v>
      </c>
      <c r="AH6" s="240">
        <f t="shared" si="4"/>
        <v>7.2000000000000008E-2</v>
      </c>
      <c r="AI6" s="240">
        <f t="shared" si="4"/>
        <v>7.2000000000000008E-2</v>
      </c>
      <c r="AJ6" s="240">
        <f t="shared" si="4"/>
        <v>7.2000000000000008E-2</v>
      </c>
      <c r="AK6" s="240">
        <f t="shared" si="4"/>
        <v>7.2000000000000008E-2</v>
      </c>
    </row>
    <row r="7" spans="1:37" ht="15.75" thickBot="1" x14ac:dyDescent="0.3">
      <c r="A7" s="234">
        <v>2</v>
      </c>
      <c r="B7" s="232">
        <f t="shared" ref="B7:B25" si="5">B6+0.0025</f>
        <v>4.2500000000000003E-2</v>
      </c>
      <c r="C7" s="232">
        <f t="shared" ref="C7:C25" si="6">C6+0.0025</f>
        <v>4.3500000000000004E-2</v>
      </c>
      <c r="D7" s="232">
        <f t="shared" ref="D7:D25" si="7">D6+0.0025</f>
        <v>4.4500000000000005E-2</v>
      </c>
      <c r="E7" s="240">
        <f t="shared" ref="E7:K25" si="8">E6+0.0025</f>
        <v>4.5499999999999999E-2</v>
      </c>
      <c r="F7" s="240">
        <f t="shared" si="0"/>
        <v>4.65E-2</v>
      </c>
      <c r="G7" s="240">
        <f t="shared" si="0"/>
        <v>4.7500000000000001E-2</v>
      </c>
      <c r="H7" s="240">
        <f t="shared" si="0"/>
        <v>4.8500000000000001E-2</v>
      </c>
      <c r="I7" s="240">
        <f t="shared" si="0"/>
        <v>4.9500000000000002E-2</v>
      </c>
      <c r="J7" s="240">
        <f t="shared" si="0"/>
        <v>5.0500000000000003E-2</v>
      </c>
      <c r="K7" s="240">
        <f t="shared" si="0"/>
        <v>5.1500000000000004E-2</v>
      </c>
      <c r="L7" s="240">
        <f t="shared" ref="L7:L25" si="9">L6+0.003</f>
        <v>5.3500000000000006E-2</v>
      </c>
      <c r="M7" s="240">
        <f t="shared" ref="M7:U25" si="10">M6+0.003</f>
        <v>5.45E-2</v>
      </c>
      <c r="N7" s="240">
        <f t="shared" si="1"/>
        <v>5.5500000000000001E-2</v>
      </c>
      <c r="O7" s="240">
        <f t="shared" si="1"/>
        <v>5.6500000000000002E-2</v>
      </c>
      <c r="P7" s="240">
        <f t="shared" si="1"/>
        <v>5.7500000000000002E-2</v>
      </c>
      <c r="Q7" s="240">
        <f t="shared" si="1"/>
        <v>5.8500000000000003E-2</v>
      </c>
      <c r="R7" s="240">
        <f t="shared" si="1"/>
        <v>5.9500000000000004E-2</v>
      </c>
      <c r="S7" s="240">
        <f t="shared" si="1"/>
        <v>6.0500000000000005E-2</v>
      </c>
      <c r="T7" s="240">
        <f t="shared" si="1"/>
        <v>6.1500000000000006E-2</v>
      </c>
      <c r="U7" s="240">
        <f t="shared" si="1"/>
        <v>6.25E-2</v>
      </c>
      <c r="V7" s="240">
        <f t="shared" si="2"/>
        <v>6.4500000000000002E-2</v>
      </c>
      <c r="W7" s="240">
        <f t="shared" si="2"/>
        <v>6.5500000000000003E-2</v>
      </c>
      <c r="X7" s="240">
        <f t="shared" si="2"/>
        <v>6.6500000000000004E-2</v>
      </c>
      <c r="Y7" s="240">
        <f t="shared" si="2"/>
        <v>6.7500000000000004E-2</v>
      </c>
      <c r="Z7" s="240">
        <f t="shared" si="2"/>
        <v>6.8500000000000005E-2</v>
      </c>
      <c r="AA7" s="240">
        <f t="shared" ref="AA7:AE25" si="11">AA6+0.004</f>
        <v>7.0500000000000007E-2</v>
      </c>
      <c r="AB7" s="240">
        <f t="shared" si="3"/>
        <v>7.1500000000000008E-2</v>
      </c>
      <c r="AC7" s="240">
        <f t="shared" si="3"/>
        <v>7.2500000000000009E-2</v>
      </c>
      <c r="AD7" s="240">
        <f t="shared" si="3"/>
        <v>7.350000000000001E-2</v>
      </c>
      <c r="AE7" s="240">
        <f t="shared" si="3"/>
        <v>7.4500000000000011E-2</v>
      </c>
      <c r="AF7" s="240">
        <f t="shared" ref="AF7:AI25" si="12">AF6+0.0045</f>
        <v>7.6500000000000012E-2</v>
      </c>
      <c r="AG7" s="240">
        <f t="shared" si="4"/>
        <v>7.6500000000000012E-2</v>
      </c>
      <c r="AH7" s="240">
        <f t="shared" si="4"/>
        <v>7.6500000000000012E-2</v>
      </c>
      <c r="AI7" s="240">
        <f t="shared" si="4"/>
        <v>7.6500000000000012E-2</v>
      </c>
      <c r="AJ7" s="240">
        <f t="shared" si="4"/>
        <v>7.6500000000000012E-2</v>
      </c>
      <c r="AK7" s="240">
        <f t="shared" si="4"/>
        <v>7.6500000000000012E-2</v>
      </c>
    </row>
    <row r="8" spans="1:37" ht="15.75" thickBot="1" x14ac:dyDescent="0.3">
      <c r="A8" s="234">
        <v>3</v>
      </c>
      <c r="B8" s="232">
        <f t="shared" si="5"/>
        <v>4.5000000000000005E-2</v>
      </c>
      <c r="C8" s="232">
        <f t="shared" si="6"/>
        <v>4.6000000000000006E-2</v>
      </c>
      <c r="D8" s="240">
        <f t="shared" si="7"/>
        <v>4.7000000000000007E-2</v>
      </c>
      <c r="E8" s="240">
        <f t="shared" si="8"/>
        <v>4.8000000000000001E-2</v>
      </c>
      <c r="F8" s="240">
        <f t="shared" si="0"/>
        <v>4.9000000000000002E-2</v>
      </c>
      <c r="G8" s="240">
        <f t="shared" si="0"/>
        <v>0.05</v>
      </c>
      <c r="H8" s="240">
        <f t="shared" si="0"/>
        <v>5.1000000000000004E-2</v>
      </c>
      <c r="I8" s="240">
        <f t="shared" si="0"/>
        <v>5.2000000000000005E-2</v>
      </c>
      <c r="J8" s="240">
        <f t="shared" si="0"/>
        <v>5.3000000000000005E-2</v>
      </c>
      <c r="K8" s="240">
        <f t="shared" si="0"/>
        <v>5.4000000000000006E-2</v>
      </c>
      <c r="L8" s="240">
        <f t="shared" si="9"/>
        <v>5.6500000000000009E-2</v>
      </c>
      <c r="M8" s="240">
        <f t="shared" si="10"/>
        <v>5.7500000000000002E-2</v>
      </c>
      <c r="N8" s="240">
        <f t="shared" si="1"/>
        <v>5.8500000000000003E-2</v>
      </c>
      <c r="O8" s="240">
        <f t="shared" si="1"/>
        <v>5.9500000000000004E-2</v>
      </c>
      <c r="P8" s="240">
        <f t="shared" si="1"/>
        <v>6.0500000000000005E-2</v>
      </c>
      <c r="Q8" s="240">
        <f t="shared" si="1"/>
        <v>6.1500000000000006E-2</v>
      </c>
      <c r="R8" s="240">
        <f t="shared" si="1"/>
        <v>6.25E-2</v>
      </c>
      <c r="S8" s="240">
        <f t="shared" si="1"/>
        <v>6.3500000000000001E-2</v>
      </c>
      <c r="T8" s="240">
        <f t="shared" si="1"/>
        <v>6.4500000000000002E-2</v>
      </c>
      <c r="U8" s="240">
        <f t="shared" si="1"/>
        <v>6.5500000000000003E-2</v>
      </c>
      <c r="V8" s="240">
        <f t="shared" si="2"/>
        <v>6.8000000000000005E-2</v>
      </c>
      <c r="W8" s="240">
        <f t="shared" si="2"/>
        <v>6.9000000000000006E-2</v>
      </c>
      <c r="X8" s="240">
        <f t="shared" si="2"/>
        <v>7.0000000000000007E-2</v>
      </c>
      <c r="Y8" s="240">
        <f t="shared" si="2"/>
        <v>7.1000000000000008E-2</v>
      </c>
      <c r="Z8" s="240">
        <f t="shared" si="2"/>
        <v>7.2000000000000008E-2</v>
      </c>
      <c r="AA8" s="240">
        <f t="shared" si="11"/>
        <v>7.4500000000000011E-2</v>
      </c>
      <c r="AB8" s="240">
        <f t="shared" si="3"/>
        <v>7.5500000000000012E-2</v>
      </c>
      <c r="AC8" s="240">
        <f t="shared" si="3"/>
        <v>7.6500000000000012E-2</v>
      </c>
      <c r="AD8" s="240">
        <f t="shared" si="3"/>
        <v>7.7500000000000013E-2</v>
      </c>
      <c r="AE8" s="240">
        <f t="shared" si="3"/>
        <v>7.8500000000000014E-2</v>
      </c>
      <c r="AF8" s="240">
        <f t="shared" si="12"/>
        <v>8.1000000000000016E-2</v>
      </c>
      <c r="AG8" s="240">
        <f t="shared" si="4"/>
        <v>8.1000000000000016E-2</v>
      </c>
      <c r="AH8" s="240">
        <f t="shared" si="4"/>
        <v>8.1000000000000016E-2</v>
      </c>
      <c r="AI8" s="240">
        <f t="shared" si="4"/>
        <v>8.1000000000000016E-2</v>
      </c>
      <c r="AJ8" s="240">
        <f t="shared" si="4"/>
        <v>8.1000000000000016E-2</v>
      </c>
      <c r="AK8" s="240">
        <f t="shared" si="4"/>
        <v>8.1000000000000016E-2</v>
      </c>
    </row>
    <row r="9" spans="1:37" ht="15.75" thickBot="1" x14ac:dyDescent="0.3">
      <c r="A9" s="234">
        <v>4</v>
      </c>
      <c r="B9" s="232">
        <f t="shared" si="5"/>
        <v>4.7500000000000007E-2</v>
      </c>
      <c r="C9" s="232">
        <f t="shared" si="6"/>
        <v>4.8500000000000008E-2</v>
      </c>
      <c r="D9" s="240">
        <f t="shared" si="7"/>
        <v>4.9500000000000009E-2</v>
      </c>
      <c r="E9" s="240">
        <f t="shared" si="8"/>
        <v>5.0500000000000003E-2</v>
      </c>
      <c r="F9" s="240">
        <f t="shared" si="0"/>
        <v>5.1500000000000004E-2</v>
      </c>
      <c r="G9" s="240">
        <f t="shared" si="0"/>
        <v>5.2500000000000005E-2</v>
      </c>
      <c r="H9" s="240">
        <f t="shared" si="0"/>
        <v>5.3500000000000006E-2</v>
      </c>
      <c r="I9" s="240">
        <f t="shared" si="0"/>
        <v>5.4500000000000007E-2</v>
      </c>
      <c r="J9" s="240">
        <f t="shared" si="0"/>
        <v>5.5500000000000008E-2</v>
      </c>
      <c r="K9" s="240">
        <f t="shared" si="0"/>
        <v>5.6500000000000009E-2</v>
      </c>
      <c r="L9" s="240">
        <f t="shared" si="9"/>
        <v>5.9500000000000011E-2</v>
      </c>
      <c r="M9" s="240">
        <f t="shared" si="10"/>
        <v>6.0500000000000005E-2</v>
      </c>
      <c r="N9" s="240">
        <f t="shared" si="1"/>
        <v>6.1500000000000006E-2</v>
      </c>
      <c r="O9" s="240">
        <f t="shared" si="1"/>
        <v>6.25E-2</v>
      </c>
      <c r="P9" s="240">
        <f t="shared" si="1"/>
        <v>6.3500000000000001E-2</v>
      </c>
      <c r="Q9" s="240">
        <f t="shared" si="1"/>
        <v>6.4500000000000002E-2</v>
      </c>
      <c r="R9" s="240">
        <f t="shared" si="1"/>
        <v>6.5500000000000003E-2</v>
      </c>
      <c r="S9" s="240">
        <f t="shared" si="1"/>
        <v>6.6500000000000004E-2</v>
      </c>
      <c r="T9" s="240">
        <f t="shared" si="1"/>
        <v>6.7500000000000004E-2</v>
      </c>
      <c r="U9" s="240">
        <f t="shared" si="1"/>
        <v>6.8500000000000005E-2</v>
      </c>
      <c r="V9" s="240">
        <f t="shared" si="2"/>
        <v>7.1500000000000008E-2</v>
      </c>
      <c r="W9" s="240">
        <f t="shared" si="2"/>
        <v>7.2500000000000009E-2</v>
      </c>
      <c r="X9" s="240">
        <f t="shared" si="2"/>
        <v>7.350000000000001E-2</v>
      </c>
      <c r="Y9" s="240">
        <f t="shared" si="2"/>
        <v>7.4500000000000011E-2</v>
      </c>
      <c r="Z9" s="240">
        <f t="shared" si="2"/>
        <v>7.5500000000000012E-2</v>
      </c>
      <c r="AA9" s="240">
        <f t="shared" si="11"/>
        <v>7.8500000000000014E-2</v>
      </c>
      <c r="AB9" s="240">
        <f t="shared" si="3"/>
        <v>7.9500000000000015E-2</v>
      </c>
      <c r="AC9" s="240">
        <f t="shared" si="3"/>
        <v>8.0500000000000016E-2</v>
      </c>
      <c r="AD9" s="240">
        <f t="shared" si="3"/>
        <v>8.1500000000000017E-2</v>
      </c>
      <c r="AE9" s="240">
        <f t="shared" si="3"/>
        <v>8.2500000000000018E-2</v>
      </c>
      <c r="AF9" s="240">
        <f t="shared" si="12"/>
        <v>8.550000000000002E-2</v>
      </c>
      <c r="AG9" s="240">
        <f t="shared" si="4"/>
        <v>8.550000000000002E-2</v>
      </c>
      <c r="AH9" s="240">
        <f t="shared" si="4"/>
        <v>8.550000000000002E-2</v>
      </c>
      <c r="AI9" s="240">
        <f t="shared" si="4"/>
        <v>8.550000000000002E-2</v>
      </c>
      <c r="AJ9" s="240">
        <f t="shared" si="4"/>
        <v>8.550000000000002E-2</v>
      </c>
      <c r="AK9" s="240">
        <f t="shared" si="4"/>
        <v>8.550000000000002E-2</v>
      </c>
    </row>
    <row r="10" spans="1:37" ht="15.75" thickBot="1" x14ac:dyDescent="0.3">
      <c r="A10" s="234">
        <v>5</v>
      </c>
      <c r="B10" s="232">
        <f t="shared" si="5"/>
        <v>5.000000000000001E-2</v>
      </c>
      <c r="C10" s="232">
        <f t="shared" si="6"/>
        <v>5.1000000000000011E-2</v>
      </c>
      <c r="D10" s="240">
        <f t="shared" si="7"/>
        <v>5.2000000000000011E-2</v>
      </c>
      <c r="E10" s="240">
        <f t="shared" si="8"/>
        <v>5.3000000000000005E-2</v>
      </c>
      <c r="F10" s="240">
        <f t="shared" si="0"/>
        <v>5.4000000000000006E-2</v>
      </c>
      <c r="G10" s="240">
        <f t="shared" si="0"/>
        <v>5.5000000000000007E-2</v>
      </c>
      <c r="H10" s="240">
        <f t="shared" si="0"/>
        <v>5.6000000000000008E-2</v>
      </c>
      <c r="I10" s="240">
        <f t="shared" si="0"/>
        <v>5.7000000000000009E-2</v>
      </c>
      <c r="J10" s="240">
        <f t="shared" si="0"/>
        <v>5.800000000000001E-2</v>
      </c>
      <c r="K10" s="240">
        <f t="shared" si="0"/>
        <v>5.9000000000000011E-2</v>
      </c>
      <c r="L10" s="240">
        <f t="shared" si="9"/>
        <v>6.2500000000000014E-2</v>
      </c>
      <c r="M10" s="240">
        <f t="shared" si="10"/>
        <v>6.3500000000000001E-2</v>
      </c>
      <c r="N10" s="240">
        <f t="shared" si="1"/>
        <v>6.4500000000000002E-2</v>
      </c>
      <c r="O10" s="240">
        <f t="shared" si="1"/>
        <v>6.5500000000000003E-2</v>
      </c>
      <c r="P10" s="240">
        <f t="shared" si="1"/>
        <v>6.6500000000000004E-2</v>
      </c>
      <c r="Q10" s="240">
        <f t="shared" si="1"/>
        <v>6.7500000000000004E-2</v>
      </c>
      <c r="R10" s="240">
        <f t="shared" si="1"/>
        <v>6.8500000000000005E-2</v>
      </c>
      <c r="S10" s="240">
        <f t="shared" si="1"/>
        <v>6.9500000000000006E-2</v>
      </c>
      <c r="T10" s="240">
        <f t="shared" si="1"/>
        <v>7.0500000000000007E-2</v>
      </c>
      <c r="U10" s="240">
        <f t="shared" si="1"/>
        <v>7.1500000000000008E-2</v>
      </c>
      <c r="V10" s="240">
        <f t="shared" si="2"/>
        <v>7.5000000000000011E-2</v>
      </c>
      <c r="W10" s="240">
        <f t="shared" si="2"/>
        <v>7.6000000000000012E-2</v>
      </c>
      <c r="X10" s="240">
        <f t="shared" si="2"/>
        <v>7.7000000000000013E-2</v>
      </c>
      <c r="Y10" s="240">
        <f t="shared" si="2"/>
        <v>7.8000000000000014E-2</v>
      </c>
      <c r="Z10" s="240">
        <f t="shared" si="2"/>
        <v>7.9000000000000015E-2</v>
      </c>
      <c r="AA10" s="240">
        <f t="shared" si="11"/>
        <v>8.2500000000000018E-2</v>
      </c>
      <c r="AB10" s="240">
        <f t="shared" si="3"/>
        <v>8.3500000000000019E-2</v>
      </c>
      <c r="AC10" s="240">
        <f t="shared" si="3"/>
        <v>8.450000000000002E-2</v>
      </c>
      <c r="AD10" s="240">
        <f t="shared" si="3"/>
        <v>8.550000000000002E-2</v>
      </c>
      <c r="AE10" s="240">
        <f t="shared" si="3"/>
        <v>8.6500000000000021E-2</v>
      </c>
      <c r="AF10" s="240">
        <f t="shared" si="12"/>
        <v>9.0000000000000024E-2</v>
      </c>
      <c r="AG10" s="240">
        <f t="shared" si="4"/>
        <v>9.0000000000000024E-2</v>
      </c>
      <c r="AH10" s="240">
        <f t="shared" si="4"/>
        <v>9.0000000000000024E-2</v>
      </c>
      <c r="AI10" s="240">
        <f t="shared" si="4"/>
        <v>9.0000000000000024E-2</v>
      </c>
      <c r="AJ10" s="240">
        <f t="shared" si="4"/>
        <v>9.0000000000000024E-2</v>
      </c>
      <c r="AK10" s="240">
        <f t="shared" si="4"/>
        <v>9.0000000000000024E-2</v>
      </c>
    </row>
    <row r="11" spans="1:37" ht="15.75" thickBot="1" x14ac:dyDescent="0.3">
      <c r="A11" s="234">
        <v>6</v>
      </c>
      <c r="B11" s="232">
        <f t="shared" si="5"/>
        <v>5.2500000000000012E-2</v>
      </c>
      <c r="C11" s="232">
        <f t="shared" si="6"/>
        <v>5.3500000000000013E-2</v>
      </c>
      <c r="D11" s="240">
        <f t="shared" si="7"/>
        <v>5.4500000000000014E-2</v>
      </c>
      <c r="E11" s="240">
        <f t="shared" si="8"/>
        <v>5.5500000000000008E-2</v>
      </c>
      <c r="F11" s="240">
        <f t="shared" si="0"/>
        <v>5.6500000000000009E-2</v>
      </c>
      <c r="G11" s="240">
        <f t="shared" si="0"/>
        <v>5.7500000000000009E-2</v>
      </c>
      <c r="H11" s="240">
        <f t="shared" si="0"/>
        <v>5.850000000000001E-2</v>
      </c>
      <c r="I11" s="240">
        <f t="shared" si="0"/>
        <v>5.9500000000000011E-2</v>
      </c>
      <c r="J11" s="240">
        <f t="shared" si="0"/>
        <v>6.0500000000000012E-2</v>
      </c>
      <c r="K11" s="240">
        <f t="shared" si="0"/>
        <v>6.1500000000000013E-2</v>
      </c>
      <c r="L11" s="240">
        <f t="shared" si="9"/>
        <v>6.5500000000000017E-2</v>
      </c>
      <c r="M11" s="240">
        <f t="shared" si="10"/>
        <v>6.6500000000000004E-2</v>
      </c>
      <c r="N11" s="240">
        <f t="shared" si="1"/>
        <v>6.7500000000000004E-2</v>
      </c>
      <c r="O11" s="240">
        <f t="shared" si="1"/>
        <v>6.8500000000000005E-2</v>
      </c>
      <c r="P11" s="240">
        <f t="shared" si="1"/>
        <v>6.9500000000000006E-2</v>
      </c>
      <c r="Q11" s="240">
        <f t="shared" si="1"/>
        <v>7.0500000000000007E-2</v>
      </c>
      <c r="R11" s="240">
        <f t="shared" si="1"/>
        <v>7.1500000000000008E-2</v>
      </c>
      <c r="S11" s="240">
        <f t="shared" si="1"/>
        <v>7.2500000000000009E-2</v>
      </c>
      <c r="T11" s="240">
        <f t="shared" si="1"/>
        <v>7.350000000000001E-2</v>
      </c>
      <c r="U11" s="240">
        <f t="shared" si="1"/>
        <v>7.4500000000000011E-2</v>
      </c>
      <c r="V11" s="240">
        <f t="shared" si="2"/>
        <v>7.8500000000000014E-2</v>
      </c>
      <c r="W11" s="240">
        <f t="shared" si="2"/>
        <v>7.9500000000000015E-2</v>
      </c>
      <c r="X11" s="240">
        <f t="shared" si="2"/>
        <v>8.0500000000000016E-2</v>
      </c>
      <c r="Y11" s="240">
        <f t="shared" si="2"/>
        <v>8.1500000000000017E-2</v>
      </c>
      <c r="Z11" s="240">
        <f t="shared" si="2"/>
        <v>8.2500000000000018E-2</v>
      </c>
      <c r="AA11" s="240">
        <f t="shared" si="11"/>
        <v>8.6500000000000021E-2</v>
      </c>
      <c r="AB11" s="240">
        <f t="shared" si="3"/>
        <v>8.7500000000000022E-2</v>
      </c>
      <c r="AC11" s="240">
        <f t="shared" si="3"/>
        <v>8.8500000000000023E-2</v>
      </c>
      <c r="AD11" s="240">
        <f t="shared" si="3"/>
        <v>8.9500000000000024E-2</v>
      </c>
      <c r="AE11" s="240">
        <f t="shared" si="3"/>
        <v>9.0500000000000025E-2</v>
      </c>
      <c r="AF11" s="240">
        <f t="shared" si="12"/>
        <v>9.4500000000000028E-2</v>
      </c>
      <c r="AG11" s="240">
        <f t="shared" si="4"/>
        <v>9.4500000000000028E-2</v>
      </c>
      <c r="AH11" s="240">
        <f t="shared" si="4"/>
        <v>9.4500000000000028E-2</v>
      </c>
      <c r="AI11" s="240">
        <f t="shared" si="4"/>
        <v>9.4500000000000028E-2</v>
      </c>
      <c r="AJ11" s="240">
        <f t="shared" si="4"/>
        <v>9.4500000000000028E-2</v>
      </c>
      <c r="AK11" s="240">
        <f t="shared" si="4"/>
        <v>9.4500000000000028E-2</v>
      </c>
    </row>
    <row r="12" spans="1:37" ht="15.75" thickBot="1" x14ac:dyDescent="0.3">
      <c r="A12" s="234">
        <v>7</v>
      </c>
      <c r="B12" s="232">
        <f t="shared" si="5"/>
        <v>5.5000000000000014E-2</v>
      </c>
      <c r="C12" s="232">
        <f t="shared" si="6"/>
        <v>5.6000000000000015E-2</v>
      </c>
      <c r="D12" s="240">
        <f t="shared" si="7"/>
        <v>5.7000000000000016E-2</v>
      </c>
      <c r="E12" s="240">
        <f t="shared" si="8"/>
        <v>5.800000000000001E-2</v>
      </c>
      <c r="F12" s="240">
        <f t="shared" si="0"/>
        <v>5.9000000000000011E-2</v>
      </c>
      <c r="G12" s="240">
        <f t="shared" si="0"/>
        <v>6.0000000000000012E-2</v>
      </c>
      <c r="H12" s="240">
        <f t="shared" si="0"/>
        <v>6.1000000000000013E-2</v>
      </c>
      <c r="I12" s="240">
        <f t="shared" si="0"/>
        <v>6.2000000000000013E-2</v>
      </c>
      <c r="J12" s="240">
        <f t="shared" si="0"/>
        <v>6.3000000000000014E-2</v>
      </c>
      <c r="K12" s="240">
        <f t="shared" si="0"/>
        <v>6.4000000000000015E-2</v>
      </c>
      <c r="L12" s="240">
        <f t="shared" si="9"/>
        <v>6.8500000000000019E-2</v>
      </c>
      <c r="M12" s="240">
        <f t="shared" si="10"/>
        <v>6.9500000000000006E-2</v>
      </c>
      <c r="N12" s="240">
        <f t="shared" si="1"/>
        <v>7.0500000000000007E-2</v>
      </c>
      <c r="O12" s="240">
        <f t="shared" si="1"/>
        <v>7.1500000000000008E-2</v>
      </c>
      <c r="P12" s="240">
        <f t="shared" si="1"/>
        <v>7.2500000000000009E-2</v>
      </c>
      <c r="Q12" s="240">
        <f t="shared" si="1"/>
        <v>7.350000000000001E-2</v>
      </c>
      <c r="R12" s="240">
        <f t="shared" si="1"/>
        <v>7.4500000000000011E-2</v>
      </c>
      <c r="S12" s="240">
        <f t="shared" si="1"/>
        <v>7.5500000000000012E-2</v>
      </c>
      <c r="T12" s="240">
        <f t="shared" si="1"/>
        <v>7.6500000000000012E-2</v>
      </c>
      <c r="U12" s="240">
        <f t="shared" si="1"/>
        <v>7.7500000000000013E-2</v>
      </c>
      <c r="V12" s="240">
        <f t="shared" si="2"/>
        <v>8.2000000000000017E-2</v>
      </c>
      <c r="W12" s="240">
        <f t="shared" si="2"/>
        <v>8.3000000000000018E-2</v>
      </c>
      <c r="X12" s="240">
        <f t="shared" si="2"/>
        <v>8.4000000000000019E-2</v>
      </c>
      <c r="Y12" s="240">
        <f t="shared" si="2"/>
        <v>8.500000000000002E-2</v>
      </c>
      <c r="Z12" s="240">
        <f t="shared" si="2"/>
        <v>8.6000000000000021E-2</v>
      </c>
      <c r="AA12" s="240">
        <f t="shared" si="11"/>
        <v>9.0500000000000025E-2</v>
      </c>
      <c r="AB12" s="240">
        <f t="shared" si="3"/>
        <v>9.1500000000000026E-2</v>
      </c>
      <c r="AC12" s="240">
        <f t="shared" si="3"/>
        <v>9.2500000000000027E-2</v>
      </c>
      <c r="AD12" s="240">
        <f t="shared" si="3"/>
        <v>9.3500000000000028E-2</v>
      </c>
      <c r="AE12" s="240">
        <f t="shared" si="3"/>
        <v>9.4500000000000028E-2</v>
      </c>
      <c r="AF12" s="240">
        <f t="shared" si="12"/>
        <v>9.9000000000000032E-2</v>
      </c>
      <c r="AG12" s="240">
        <f t="shared" si="4"/>
        <v>9.9000000000000032E-2</v>
      </c>
      <c r="AH12" s="240">
        <f t="shared" si="4"/>
        <v>9.9000000000000032E-2</v>
      </c>
      <c r="AI12" s="240">
        <f t="shared" si="4"/>
        <v>9.9000000000000032E-2</v>
      </c>
      <c r="AJ12" s="240">
        <f t="shared" si="4"/>
        <v>9.9000000000000032E-2</v>
      </c>
      <c r="AK12" s="240">
        <f t="shared" si="4"/>
        <v>9.9000000000000032E-2</v>
      </c>
    </row>
    <row r="13" spans="1:37" ht="15.75" thickBot="1" x14ac:dyDescent="0.3">
      <c r="A13" s="234">
        <v>8</v>
      </c>
      <c r="B13" s="232">
        <f t="shared" si="5"/>
        <v>5.7500000000000016E-2</v>
      </c>
      <c r="C13" s="232">
        <f t="shared" si="6"/>
        <v>5.8500000000000017E-2</v>
      </c>
      <c r="D13" s="240">
        <f t="shared" si="7"/>
        <v>5.9500000000000018E-2</v>
      </c>
      <c r="E13" s="240">
        <f t="shared" si="8"/>
        <v>6.0500000000000012E-2</v>
      </c>
      <c r="F13" s="240">
        <f t="shared" si="0"/>
        <v>6.1500000000000013E-2</v>
      </c>
      <c r="G13" s="240">
        <f t="shared" si="0"/>
        <v>6.2500000000000014E-2</v>
      </c>
      <c r="H13" s="240">
        <f t="shared" si="0"/>
        <v>6.3500000000000015E-2</v>
      </c>
      <c r="I13" s="240">
        <f t="shared" si="0"/>
        <v>6.4500000000000016E-2</v>
      </c>
      <c r="J13" s="240">
        <f t="shared" si="0"/>
        <v>6.5500000000000017E-2</v>
      </c>
      <c r="K13" s="240">
        <f t="shared" si="0"/>
        <v>6.6500000000000017E-2</v>
      </c>
      <c r="L13" s="240">
        <f t="shared" si="9"/>
        <v>7.1500000000000022E-2</v>
      </c>
      <c r="M13" s="240">
        <f t="shared" si="10"/>
        <v>7.2500000000000009E-2</v>
      </c>
      <c r="N13" s="240">
        <f t="shared" si="1"/>
        <v>7.350000000000001E-2</v>
      </c>
      <c r="O13" s="240">
        <f t="shared" si="1"/>
        <v>7.4500000000000011E-2</v>
      </c>
      <c r="P13" s="240">
        <f t="shared" si="1"/>
        <v>7.5500000000000012E-2</v>
      </c>
      <c r="Q13" s="240">
        <f t="shared" si="1"/>
        <v>7.6500000000000012E-2</v>
      </c>
      <c r="R13" s="240">
        <f t="shared" si="1"/>
        <v>7.7500000000000013E-2</v>
      </c>
      <c r="S13" s="240">
        <f t="shared" si="1"/>
        <v>7.8500000000000014E-2</v>
      </c>
      <c r="T13" s="240">
        <f t="shared" si="1"/>
        <v>7.9500000000000015E-2</v>
      </c>
      <c r="U13" s="240">
        <f t="shared" si="1"/>
        <v>8.0500000000000016E-2</v>
      </c>
      <c r="V13" s="240">
        <f t="shared" si="2"/>
        <v>8.550000000000002E-2</v>
      </c>
      <c r="W13" s="240">
        <f t="shared" si="2"/>
        <v>8.6500000000000021E-2</v>
      </c>
      <c r="X13" s="240">
        <f t="shared" si="2"/>
        <v>8.7500000000000022E-2</v>
      </c>
      <c r="Y13" s="240">
        <f t="shared" si="2"/>
        <v>8.8500000000000023E-2</v>
      </c>
      <c r="Z13" s="240">
        <f t="shared" si="2"/>
        <v>8.9500000000000024E-2</v>
      </c>
      <c r="AA13" s="240">
        <f t="shared" si="11"/>
        <v>9.4500000000000028E-2</v>
      </c>
      <c r="AB13" s="240">
        <f t="shared" si="3"/>
        <v>9.5500000000000029E-2</v>
      </c>
      <c r="AC13" s="240">
        <f t="shared" si="3"/>
        <v>9.650000000000003E-2</v>
      </c>
      <c r="AD13" s="240">
        <f t="shared" si="3"/>
        <v>9.7500000000000031E-2</v>
      </c>
      <c r="AE13" s="240">
        <f t="shared" si="3"/>
        <v>9.8500000000000032E-2</v>
      </c>
      <c r="AF13" s="240">
        <f t="shared" si="12"/>
        <v>0.10350000000000004</v>
      </c>
      <c r="AG13" s="240">
        <f t="shared" si="4"/>
        <v>0.10350000000000004</v>
      </c>
      <c r="AH13" s="240">
        <f t="shared" si="4"/>
        <v>0.10350000000000004</v>
      </c>
      <c r="AI13" s="240">
        <f t="shared" si="4"/>
        <v>0.10350000000000004</v>
      </c>
      <c r="AJ13" s="240">
        <f t="shared" si="4"/>
        <v>0.10350000000000004</v>
      </c>
      <c r="AK13" s="240">
        <f t="shared" si="4"/>
        <v>0.10350000000000004</v>
      </c>
    </row>
    <row r="14" spans="1:37" ht="15.75" thickBot="1" x14ac:dyDescent="0.3">
      <c r="A14" s="234">
        <v>9</v>
      </c>
      <c r="B14" s="232">
        <f t="shared" si="5"/>
        <v>6.0000000000000019E-2</v>
      </c>
      <c r="C14" s="232">
        <f t="shared" si="6"/>
        <v>6.1000000000000019E-2</v>
      </c>
      <c r="D14" s="240">
        <f t="shared" si="7"/>
        <v>6.200000000000002E-2</v>
      </c>
      <c r="E14" s="240">
        <f t="shared" si="8"/>
        <v>6.3000000000000014E-2</v>
      </c>
      <c r="F14" s="240">
        <f t="shared" si="0"/>
        <v>6.4000000000000015E-2</v>
      </c>
      <c r="G14" s="240">
        <f t="shared" si="0"/>
        <v>6.5000000000000016E-2</v>
      </c>
      <c r="H14" s="240">
        <f t="shared" si="0"/>
        <v>6.6000000000000017E-2</v>
      </c>
      <c r="I14" s="240">
        <f t="shared" si="0"/>
        <v>6.7000000000000018E-2</v>
      </c>
      <c r="J14" s="240">
        <f t="shared" si="0"/>
        <v>6.8000000000000019E-2</v>
      </c>
      <c r="K14" s="240">
        <f t="shared" si="0"/>
        <v>6.900000000000002E-2</v>
      </c>
      <c r="L14" s="240">
        <f t="shared" si="9"/>
        <v>7.4500000000000025E-2</v>
      </c>
      <c r="M14" s="240">
        <f t="shared" si="10"/>
        <v>7.5500000000000012E-2</v>
      </c>
      <c r="N14" s="240">
        <f t="shared" si="1"/>
        <v>7.6500000000000012E-2</v>
      </c>
      <c r="O14" s="240">
        <f t="shared" si="1"/>
        <v>7.7500000000000013E-2</v>
      </c>
      <c r="P14" s="240">
        <f t="shared" si="1"/>
        <v>7.8500000000000014E-2</v>
      </c>
      <c r="Q14" s="240">
        <f t="shared" si="1"/>
        <v>7.9500000000000015E-2</v>
      </c>
      <c r="R14" s="240">
        <f t="shared" si="1"/>
        <v>8.0500000000000016E-2</v>
      </c>
      <c r="S14" s="240">
        <f t="shared" si="1"/>
        <v>8.1500000000000017E-2</v>
      </c>
      <c r="T14" s="240">
        <f t="shared" si="1"/>
        <v>8.2500000000000018E-2</v>
      </c>
      <c r="U14" s="240">
        <f t="shared" si="1"/>
        <v>8.3500000000000019E-2</v>
      </c>
      <c r="V14" s="240">
        <f t="shared" si="2"/>
        <v>8.9000000000000024E-2</v>
      </c>
      <c r="W14" s="240">
        <f t="shared" si="2"/>
        <v>9.0000000000000024E-2</v>
      </c>
      <c r="X14" s="240">
        <f t="shared" si="2"/>
        <v>9.1000000000000025E-2</v>
      </c>
      <c r="Y14" s="240">
        <f t="shared" si="2"/>
        <v>9.2000000000000026E-2</v>
      </c>
      <c r="Z14" s="240">
        <f t="shared" si="2"/>
        <v>9.3000000000000027E-2</v>
      </c>
      <c r="AA14" s="240">
        <f t="shared" si="11"/>
        <v>9.8500000000000032E-2</v>
      </c>
      <c r="AB14" s="240">
        <f t="shared" si="3"/>
        <v>9.9500000000000033E-2</v>
      </c>
      <c r="AC14" s="240">
        <f t="shared" si="3"/>
        <v>0.10050000000000003</v>
      </c>
      <c r="AD14" s="240">
        <f t="shared" si="3"/>
        <v>0.10150000000000003</v>
      </c>
      <c r="AE14" s="240">
        <f t="shared" si="3"/>
        <v>0.10250000000000004</v>
      </c>
      <c r="AF14" s="240">
        <f t="shared" si="12"/>
        <v>0.10800000000000004</v>
      </c>
      <c r="AG14" s="240">
        <f t="shared" si="4"/>
        <v>0.10800000000000004</v>
      </c>
      <c r="AH14" s="240">
        <f t="shared" si="4"/>
        <v>0.10800000000000004</v>
      </c>
      <c r="AI14" s="240">
        <f t="shared" si="4"/>
        <v>0.10800000000000004</v>
      </c>
      <c r="AJ14" s="240">
        <f t="shared" si="4"/>
        <v>0.10800000000000004</v>
      </c>
      <c r="AK14" s="240">
        <f t="shared" si="4"/>
        <v>0.10800000000000004</v>
      </c>
    </row>
    <row r="15" spans="1:37" ht="15.75" thickBot="1" x14ac:dyDescent="0.3">
      <c r="A15" s="234">
        <v>10</v>
      </c>
      <c r="B15" s="232">
        <f t="shared" si="5"/>
        <v>6.2500000000000014E-2</v>
      </c>
      <c r="C15" s="232">
        <f t="shared" si="6"/>
        <v>6.3500000000000015E-2</v>
      </c>
      <c r="D15" s="240">
        <f t="shared" si="7"/>
        <v>6.4500000000000016E-2</v>
      </c>
      <c r="E15" s="240">
        <f t="shared" si="8"/>
        <v>6.5500000000000017E-2</v>
      </c>
      <c r="F15" s="240">
        <f t="shared" si="0"/>
        <v>6.6500000000000017E-2</v>
      </c>
      <c r="G15" s="240">
        <f t="shared" si="0"/>
        <v>6.7500000000000018E-2</v>
      </c>
      <c r="H15" s="240">
        <f t="shared" si="0"/>
        <v>6.8500000000000019E-2</v>
      </c>
      <c r="I15" s="240">
        <f t="shared" si="0"/>
        <v>6.950000000000002E-2</v>
      </c>
      <c r="J15" s="240">
        <f t="shared" si="0"/>
        <v>7.0500000000000021E-2</v>
      </c>
      <c r="K15" s="240">
        <f t="shared" si="0"/>
        <v>7.1500000000000022E-2</v>
      </c>
      <c r="L15" s="240">
        <f t="shared" si="9"/>
        <v>7.7500000000000027E-2</v>
      </c>
      <c r="M15" s="240">
        <f t="shared" si="10"/>
        <v>7.8500000000000014E-2</v>
      </c>
      <c r="N15" s="240">
        <f t="shared" si="1"/>
        <v>7.9500000000000015E-2</v>
      </c>
      <c r="O15" s="240">
        <f t="shared" si="1"/>
        <v>8.0500000000000016E-2</v>
      </c>
      <c r="P15" s="240">
        <f t="shared" si="1"/>
        <v>8.1500000000000017E-2</v>
      </c>
      <c r="Q15" s="240">
        <f t="shared" si="1"/>
        <v>8.2500000000000018E-2</v>
      </c>
      <c r="R15" s="240">
        <f t="shared" si="1"/>
        <v>8.3500000000000019E-2</v>
      </c>
      <c r="S15" s="240">
        <f t="shared" si="1"/>
        <v>8.450000000000002E-2</v>
      </c>
      <c r="T15" s="240">
        <f t="shared" si="1"/>
        <v>8.550000000000002E-2</v>
      </c>
      <c r="U15" s="240">
        <f t="shared" si="1"/>
        <v>8.6500000000000021E-2</v>
      </c>
      <c r="V15" s="240">
        <f t="shared" si="2"/>
        <v>9.2500000000000027E-2</v>
      </c>
      <c r="W15" s="240">
        <f t="shared" si="2"/>
        <v>9.3500000000000028E-2</v>
      </c>
      <c r="X15" s="240">
        <f t="shared" si="2"/>
        <v>9.4500000000000028E-2</v>
      </c>
      <c r="Y15" s="240">
        <f t="shared" si="2"/>
        <v>9.5500000000000029E-2</v>
      </c>
      <c r="Z15" s="240">
        <f t="shared" si="2"/>
        <v>9.650000000000003E-2</v>
      </c>
      <c r="AA15" s="240">
        <f t="shared" si="11"/>
        <v>0.10250000000000004</v>
      </c>
      <c r="AB15" s="240">
        <f t="shared" si="3"/>
        <v>0.10350000000000004</v>
      </c>
      <c r="AC15" s="240">
        <f t="shared" si="3"/>
        <v>0.10450000000000004</v>
      </c>
      <c r="AD15" s="240">
        <f t="shared" si="3"/>
        <v>0.10550000000000004</v>
      </c>
      <c r="AE15" s="240">
        <f t="shared" si="3"/>
        <v>0.10650000000000004</v>
      </c>
      <c r="AF15" s="240">
        <f t="shared" si="12"/>
        <v>0.11250000000000004</v>
      </c>
      <c r="AG15" s="240">
        <f t="shared" si="4"/>
        <v>0.11250000000000004</v>
      </c>
      <c r="AH15" s="240">
        <f t="shared" si="4"/>
        <v>0.11250000000000004</v>
      </c>
      <c r="AI15" s="240">
        <f t="shared" si="4"/>
        <v>0.11250000000000004</v>
      </c>
      <c r="AJ15" s="240">
        <f t="shared" si="4"/>
        <v>0.11250000000000004</v>
      </c>
      <c r="AK15" s="240">
        <f t="shared" si="4"/>
        <v>0.11250000000000004</v>
      </c>
    </row>
    <row r="16" spans="1:37" ht="15.75" thickBot="1" x14ac:dyDescent="0.3">
      <c r="A16" s="234">
        <v>11</v>
      </c>
      <c r="B16" s="232">
        <f t="shared" si="5"/>
        <v>6.5000000000000016E-2</v>
      </c>
      <c r="C16" s="232">
        <f t="shared" si="6"/>
        <v>6.6000000000000017E-2</v>
      </c>
      <c r="D16" s="240">
        <f t="shared" si="7"/>
        <v>6.7000000000000018E-2</v>
      </c>
      <c r="E16" s="240">
        <f t="shared" si="8"/>
        <v>6.8000000000000019E-2</v>
      </c>
      <c r="F16" s="240">
        <f t="shared" si="0"/>
        <v>6.900000000000002E-2</v>
      </c>
      <c r="G16" s="240">
        <f t="shared" si="0"/>
        <v>7.0000000000000021E-2</v>
      </c>
      <c r="H16" s="240">
        <f t="shared" si="0"/>
        <v>7.1000000000000021E-2</v>
      </c>
      <c r="I16" s="240">
        <f t="shared" si="0"/>
        <v>7.2000000000000022E-2</v>
      </c>
      <c r="J16" s="240">
        <f t="shared" si="0"/>
        <v>7.3000000000000023E-2</v>
      </c>
      <c r="K16" s="240">
        <f t="shared" si="0"/>
        <v>7.4000000000000024E-2</v>
      </c>
      <c r="L16" s="240">
        <f t="shared" si="9"/>
        <v>8.050000000000003E-2</v>
      </c>
      <c r="M16" s="240">
        <f t="shared" si="10"/>
        <v>8.1500000000000017E-2</v>
      </c>
      <c r="N16" s="240">
        <f t="shared" si="1"/>
        <v>8.2500000000000018E-2</v>
      </c>
      <c r="O16" s="240">
        <f t="shared" si="1"/>
        <v>8.3500000000000019E-2</v>
      </c>
      <c r="P16" s="240">
        <f t="shared" si="1"/>
        <v>8.450000000000002E-2</v>
      </c>
      <c r="Q16" s="240">
        <f t="shared" si="1"/>
        <v>8.550000000000002E-2</v>
      </c>
      <c r="R16" s="240">
        <f t="shared" si="1"/>
        <v>8.6500000000000021E-2</v>
      </c>
      <c r="S16" s="240">
        <f t="shared" si="1"/>
        <v>8.7500000000000022E-2</v>
      </c>
      <c r="T16" s="240">
        <f t="shared" si="1"/>
        <v>8.8500000000000023E-2</v>
      </c>
      <c r="U16" s="240">
        <f t="shared" si="1"/>
        <v>8.9500000000000024E-2</v>
      </c>
      <c r="V16" s="240">
        <f t="shared" si="2"/>
        <v>9.600000000000003E-2</v>
      </c>
      <c r="W16" s="240">
        <f t="shared" si="2"/>
        <v>9.7000000000000031E-2</v>
      </c>
      <c r="X16" s="240">
        <f t="shared" si="2"/>
        <v>9.8000000000000032E-2</v>
      </c>
      <c r="Y16" s="240">
        <f t="shared" si="2"/>
        <v>9.9000000000000032E-2</v>
      </c>
      <c r="Z16" s="240">
        <f t="shared" si="2"/>
        <v>0.10000000000000003</v>
      </c>
      <c r="AA16" s="240">
        <f t="shared" si="11"/>
        <v>0.10650000000000004</v>
      </c>
      <c r="AB16" s="240">
        <f t="shared" si="3"/>
        <v>0.10750000000000004</v>
      </c>
      <c r="AC16" s="240">
        <f t="shared" si="3"/>
        <v>0.10850000000000004</v>
      </c>
      <c r="AD16" s="240">
        <f t="shared" si="3"/>
        <v>0.10950000000000004</v>
      </c>
      <c r="AE16" s="240">
        <f t="shared" si="3"/>
        <v>0.11050000000000004</v>
      </c>
      <c r="AF16" s="240">
        <f t="shared" si="12"/>
        <v>0.11700000000000005</v>
      </c>
      <c r="AG16" s="240">
        <f t="shared" si="4"/>
        <v>0.11700000000000005</v>
      </c>
      <c r="AH16" s="240">
        <f t="shared" si="4"/>
        <v>0.11700000000000005</v>
      </c>
      <c r="AI16" s="240">
        <f t="shared" si="4"/>
        <v>0.11700000000000005</v>
      </c>
      <c r="AJ16" s="240">
        <f t="shared" si="4"/>
        <v>0.11700000000000005</v>
      </c>
      <c r="AK16" s="240">
        <f t="shared" si="4"/>
        <v>0.11700000000000005</v>
      </c>
    </row>
    <row r="17" spans="1:37" ht="15.75" thickBot="1" x14ac:dyDescent="0.3">
      <c r="A17" s="234">
        <v>12</v>
      </c>
      <c r="B17" s="232">
        <f t="shared" si="5"/>
        <v>6.7500000000000018E-2</v>
      </c>
      <c r="C17" s="232">
        <f t="shared" si="6"/>
        <v>6.8500000000000019E-2</v>
      </c>
      <c r="D17" s="240">
        <f t="shared" si="7"/>
        <v>6.950000000000002E-2</v>
      </c>
      <c r="E17" s="240">
        <f t="shared" si="8"/>
        <v>7.0500000000000021E-2</v>
      </c>
      <c r="F17" s="240">
        <f t="shared" si="0"/>
        <v>7.1500000000000022E-2</v>
      </c>
      <c r="G17" s="240">
        <f t="shared" si="0"/>
        <v>7.2500000000000023E-2</v>
      </c>
      <c r="H17" s="240">
        <f t="shared" si="0"/>
        <v>7.3500000000000024E-2</v>
      </c>
      <c r="I17" s="240">
        <f t="shared" si="0"/>
        <v>7.4500000000000025E-2</v>
      </c>
      <c r="J17" s="240">
        <f t="shared" si="0"/>
        <v>7.5500000000000025E-2</v>
      </c>
      <c r="K17" s="240">
        <f t="shared" si="0"/>
        <v>7.6500000000000026E-2</v>
      </c>
      <c r="L17" s="240">
        <f t="shared" si="9"/>
        <v>8.3500000000000033E-2</v>
      </c>
      <c r="M17" s="240">
        <f t="shared" si="10"/>
        <v>8.450000000000002E-2</v>
      </c>
      <c r="N17" s="240">
        <f t="shared" si="1"/>
        <v>8.550000000000002E-2</v>
      </c>
      <c r="O17" s="240">
        <f t="shared" si="1"/>
        <v>8.6500000000000021E-2</v>
      </c>
      <c r="P17" s="240">
        <f t="shared" si="1"/>
        <v>8.7500000000000022E-2</v>
      </c>
      <c r="Q17" s="240">
        <f t="shared" si="1"/>
        <v>8.8500000000000023E-2</v>
      </c>
      <c r="R17" s="240">
        <f t="shared" si="1"/>
        <v>8.9500000000000024E-2</v>
      </c>
      <c r="S17" s="240">
        <f t="shared" si="1"/>
        <v>9.0500000000000025E-2</v>
      </c>
      <c r="T17" s="240">
        <f t="shared" si="1"/>
        <v>9.1500000000000026E-2</v>
      </c>
      <c r="U17" s="240">
        <f t="shared" si="1"/>
        <v>9.2500000000000027E-2</v>
      </c>
      <c r="V17" s="240">
        <f t="shared" si="2"/>
        <v>9.9500000000000033E-2</v>
      </c>
      <c r="W17" s="240">
        <f t="shared" si="2"/>
        <v>0.10050000000000003</v>
      </c>
      <c r="X17" s="240">
        <f t="shared" si="2"/>
        <v>0.10150000000000003</v>
      </c>
      <c r="Y17" s="240">
        <f t="shared" si="2"/>
        <v>0.10250000000000004</v>
      </c>
      <c r="Z17" s="240">
        <f t="shared" si="2"/>
        <v>0.10350000000000004</v>
      </c>
      <c r="AA17" s="240">
        <f t="shared" si="11"/>
        <v>0.11050000000000004</v>
      </c>
      <c r="AB17" s="240">
        <f t="shared" si="3"/>
        <v>0.11150000000000004</v>
      </c>
      <c r="AC17" s="240">
        <f t="shared" si="3"/>
        <v>0.11250000000000004</v>
      </c>
      <c r="AD17" s="240">
        <f t="shared" si="3"/>
        <v>0.11350000000000005</v>
      </c>
      <c r="AE17" s="240">
        <f t="shared" si="3"/>
        <v>0.11450000000000005</v>
      </c>
      <c r="AF17" s="240">
        <f t="shared" si="12"/>
        <v>0.12150000000000005</v>
      </c>
      <c r="AG17" s="240">
        <f t="shared" si="4"/>
        <v>0.12150000000000005</v>
      </c>
      <c r="AH17" s="240">
        <f t="shared" si="4"/>
        <v>0.12150000000000005</v>
      </c>
      <c r="AI17" s="240">
        <f t="shared" si="4"/>
        <v>0.12150000000000005</v>
      </c>
      <c r="AJ17" s="240">
        <f t="shared" si="4"/>
        <v>0.12150000000000005</v>
      </c>
      <c r="AK17" s="240">
        <f t="shared" si="4"/>
        <v>0.12150000000000005</v>
      </c>
    </row>
    <row r="18" spans="1:37" ht="15.75" thickBot="1" x14ac:dyDescent="0.3">
      <c r="A18" s="234">
        <v>13</v>
      </c>
      <c r="B18" s="232">
        <f t="shared" si="5"/>
        <v>7.0000000000000021E-2</v>
      </c>
      <c r="C18" s="232">
        <f t="shared" si="6"/>
        <v>7.1000000000000021E-2</v>
      </c>
      <c r="D18" s="240">
        <f t="shared" si="7"/>
        <v>7.2000000000000022E-2</v>
      </c>
      <c r="E18" s="240">
        <f t="shared" si="8"/>
        <v>7.3000000000000023E-2</v>
      </c>
      <c r="F18" s="240">
        <f t="shared" si="0"/>
        <v>7.4000000000000024E-2</v>
      </c>
      <c r="G18" s="240">
        <f t="shared" si="0"/>
        <v>7.5000000000000025E-2</v>
      </c>
      <c r="H18" s="240">
        <f t="shared" si="0"/>
        <v>7.6000000000000026E-2</v>
      </c>
      <c r="I18" s="240">
        <f t="shared" si="0"/>
        <v>7.7000000000000027E-2</v>
      </c>
      <c r="J18" s="240">
        <f t="shared" si="0"/>
        <v>7.8000000000000028E-2</v>
      </c>
      <c r="K18" s="240">
        <f t="shared" si="0"/>
        <v>7.9000000000000029E-2</v>
      </c>
      <c r="L18" s="240">
        <f t="shared" si="9"/>
        <v>8.6500000000000035E-2</v>
      </c>
      <c r="M18" s="240">
        <f t="shared" si="10"/>
        <v>8.7500000000000022E-2</v>
      </c>
      <c r="N18" s="240">
        <f t="shared" si="1"/>
        <v>8.8500000000000023E-2</v>
      </c>
      <c r="O18" s="240">
        <f t="shared" si="1"/>
        <v>8.9500000000000024E-2</v>
      </c>
      <c r="P18" s="240">
        <f t="shared" si="1"/>
        <v>9.0500000000000025E-2</v>
      </c>
      <c r="Q18" s="240">
        <f t="shared" si="1"/>
        <v>9.1500000000000026E-2</v>
      </c>
      <c r="R18" s="240">
        <f t="shared" si="1"/>
        <v>9.2500000000000027E-2</v>
      </c>
      <c r="S18" s="240">
        <f t="shared" si="1"/>
        <v>9.3500000000000028E-2</v>
      </c>
      <c r="T18" s="240">
        <f t="shared" si="1"/>
        <v>9.4500000000000028E-2</v>
      </c>
      <c r="U18" s="240">
        <f t="shared" si="1"/>
        <v>9.5500000000000029E-2</v>
      </c>
      <c r="V18" s="240">
        <f t="shared" si="2"/>
        <v>0.10300000000000004</v>
      </c>
      <c r="W18" s="240">
        <f t="shared" si="2"/>
        <v>0.10400000000000004</v>
      </c>
      <c r="X18" s="240">
        <f t="shared" si="2"/>
        <v>0.10500000000000004</v>
      </c>
      <c r="Y18" s="240">
        <f t="shared" si="2"/>
        <v>0.10600000000000004</v>
      </c>
      <c r="Z18" s="240">
        <f t="shared" si="2"/>
        <v>0.10700000000000004</v>
      </c>
      <c r="AA18" s="240">
        <f t="shared" si="11"/>
        <v>0.11450000000000005</v>
      </c>
      <c r="AB18" s="240">
        <f t="shared" si="3"/>
        <v>0.11550000000000005</v>
      </c>
      <c r="AC18" s="240">
        <f t="shared" si="3"/>
        <v>0.11650000000000005</v>
      </c>
      <c r="AD18" s="240">
        <f t="shared" si="3"/>
        <v>0.11750000000000005</v>
      </c>
      <c r="AE18" s="240">
        <f t="shared" si="3"/>
        <v>0.11850000000000005</v>
      </c>
      <c r="AF18" s="240">
        <f t="shared" si="12"/>
        <v>0.12600000000000006</v>
      </c>
      <c r="AG18" s="240">
        <f t="shared" si="4"/>
        <v>0.12600000000000006</v>
      </c>
      <c r="AH18" s="240">
        <f t="shared" si="4"/>
        <v>0.12600000000000006</v>
      </c>
      <c r="AI18" s="240">
        <f t="shared" si="4"/>
        <v>0.12600000000000006</v>
      </c>
      <c r="AJ18" s="240">
        <f t="shared" si="4"/>
        <v>0.12600000000000006</v>
      </c>
      <c r="AK18" s="240">
        <f t="shared" si="4"/>
        <v>0.12600000000000006</v>
      </c>
    </row>
    <row r="19" spans="1:37" ht="15.75" thickBot="1" x14ac:dyDescent="0.3">
      <c r="A19" s="234">
        <v>14</v>
      </c>
      <c r="B19" s="232">
        <f t="shared" si="5"/>
        <v>7.2500000000000023E-2</v>
      </c>
      <c r="C19" s="232">
        <f t="shared" si="6"/>
        <v>7.3500000000000024E-2</v>
      </c>
      <c r="D19" s="240">
        <f t="shared" si="7"/>
        <v>7.4500000000000025E-2</v>
      </c>
      <c r="E19" s="240">
        <f t="shared" si="8"/>
        <v>7.5500000000000025E-2</v>
      </c>
      <c r="F19" s="240">
        <f t="shared" si="0"/>
        <v>7.6500000000000026E-2</v>
      </c>
      <c r="G19" s="240">
        <f t="shared" si="0"/>
        <v>7.7500000000000027E-2</v>
      </c>
      <c r="H19" s="240">
        <f t="shared" si="0"/>
        <v>7.8500000000000028E-2</v>
      </c>
      <c r="I19" s="240">
        <f t="shared" si="0"/>
        <v>7.9500000000000029E-2</v>
      </c>
      <c r="J19" s="240">
        <f t="shared" si="0"/>
        <v>8.050000000000003E-2</v>
      </c>
      <c r="K19" s="240">
        <f t="shared" si="0"/>
        <v>8.1500000000000031E-2</v>
      </c>
      <c r="L19" s="240">
        <f t="shared" si="9"/>
        <v>8.9500000000000038E-2</v>
      </c>
      <c r="M19" s="240">
        <f t="shared" si="10"/>
        <v>9.0500000000000025E-2</v>
      </c>
      <c r="N19" s="240">
        <f t="shared" si="1"/>
        <v>9.1500000000000026E-2</v>
      </c>
      <c r="O19" s="240">
        <f t="shared" si="1"/>
        <v>9.2500000000000027E-2</v>
      </c>
      <c r="P19" s="240">
        <f t="shared" si="1"/>
        <v>9.3500000000000028E-2</v>
      </c>
      <c r="Q19" s="240">
        <f t="shared" si="1"/>
        <v>9.4500000000000028E-2</v>
      </c>
      <c r="R19" s="240">
        <f t="shared" si="1"/>
        <v>9.5500000000000029E-2</v>
      </c>
      <c r="S19" s="240">
        <f t="shared" si="1"/>
        <v>9.650000000000003E-2</v>
      </c>
      <c r="T19" s="240">
        <f t="shared" si="1"/>
        <v>9.7500000000000031E-2</v>
      </c>
      <c r="U19" s="240">
        <f t="shared" si="1"/>
        <v>9.8500000000000032E-2</v>
      </c>
      <c r="V19" s="240">
        <f t="shared" si="2"/>
        <v>0.10650000000000004</v>
      </c>
      <c r="W19" s="240">
        <f t="shared" si="2"/>
        <v>0.10750000000000004</v>
      </c>
      <c r="X19" s="240">
        <f t="shared" si="2"/>
        <v>0.10850000000000004</v>
      </c>
      <c r="Y19" s="240">
        <f t="shared" si="2"/>
        <v>0.10950000000000004</v>
      </c>
      <c r="Z19" s="240">
        <f t="shared" si="2"/>
        <v>0.11050000000000004</v>
      </c>
      <c r="AA19" s="240">
        <f t="shared" si="11"/>
        <v>0.11850000000000005</v>
      </c>
      <c r="AB19" s="240">
        <f t="shared" si="3"/>
        <v>0.11950000000000005</v>
      </c>
      <c r="AC19" s="240">
        <f t="shared" si="3"/>
        <v>0.12050000000000005</v>
      </c>
      <c r="AD19" s="240">
        <f t="shared" si="3"/>
        <v>0.12150000000000005</v>
      </c>
      <c r="AE19" s="240">
        <f t="shared" si="3"/>
        <v>0.12250000000000005</v>
      </c>
      <c r="AF19" s="240">
        <f t="shared" si="12"/>
        <v>0.13050000000000006</v>
      </c>
      <c r="AG19" s="240">
        <f t="shared" si="4"/>
        <v>0.13050000000000006</v>
      </c>
      <c r="AH19" s="240">
        <f t="shared" si="4"/>
        <v>0.13050000000000006</v>
      </c>
      <c r="AI19" s="240">
        <f t="shared" si="4"/>
        <v>0.13050000000000006</v>
      </c>
      <c r="AJ19" s="240">
        <f t="shared" si="4"/>
        <v>0.13050000000000006</v>
      </c>
      <c r="AK19" s="240">
        <f t="shared" si="4"/>
        <v>0.13050000000000006</v>
      </c>
    </row>
    <row r="20" spans="1:37" ht="15.75" thickBot="1" x14ac:dyDescent="0.3">
      <c r="A20" s="234">
        <v>15</v>
      </c>
      <c r="B20" s="232">
        <f t="shared" si="5"/>
        <v>7.5000000000000025E-2</v>
      </c>
      <c r="C20" s="232">
        <f t="shared" si="6"/>
        <v>7.6000000000000026E-2</v>
      </c>
      <c r="D20" s="240">
        <f t="shared" si="7"/>
        <v>7.7000000000000027E-2</v>
      </c>
      <c r="E20" s="240">
        <f t="shared" si="8"/>
        <v>7.8000000000000028E-2</v>
      </c>
      <c r="F20" s="240">
        <f t="shared" si="0"/>
        <v>7.9000000000000029E-2</v>
      </c>
      <c r="G20" s="240">
        <f t="shared" si="0"/>
        <v>8.0000000000000029E-2</v>
      </c>
      <c r="H20" s="240">
        <f t="shared" si="0"/>
        <v>8.100000000000003E-2</v>
      </c>
      <c r="I20" s="240">
        <f t="shared" si="0"/>
        <v>8.2000000000000031E-2</v>
      </c>
      <c r="J20" s="240">
        <f t="shared" si="0"/>
        <v>8.3000000000000032E-2</v>
      </c>
      <c r="K20" s="240">
        <f t="shared" si="0"/>
        <v>8.4000000000000033E-2</v>
      </c>
      <c r="L20" s="240">
        <f t="shared" si="9"/>
        <v>9.2500000000000041E-2</v>
      </c>
      <c r="M20" s="240">
        <f t="shared" si="10"/>
        <v>9.3500000000000028E-2</v>
      </c>
      <c r="N20" s="240">
        <f t="shared" si="1"/>
        <v>9.4500000000000028E-2</v>
      </c>
      <c r="O20" s="240">
        <f t="shared" si="1"/>
        <v>9.5500000000000029E-2</v>
      </c>
      <c r="P20" s="240">
        <f t="shared" si="1"/>
        <v>9.650000000000003E-2</v>
      </c>
      <c r="Q20" s="240">
        <f t="shared" si="1"/>
        <v>9.7500000000000031E-2</v>
      </c>
      <c r="R20" s="240">
        <f t="shared" si="1"/>
        <v>9.8500000000000032E-2</v>
      </c>
      <c r="S20" s="240">
        <f t="shared" si="1"/>
        <v>9.9500000000000033E-2</v>
      </c>
      <c r="T20" s="240">
        <f t="shared" si="1"/>
        <v>0.10050000000000003</v>
      </c>
      <c r="U20" s="240">
        <f t="shared" si="1"/>
        <v>0.10150000000000003</v>
      </c>
      <c r="V20" s="240">
        <f t="shared" si="2"/>
        <v>0.11000000000000004</v>
      </c>
      <c r="W20" s="240">
        <f t="shared" si="2"/>
        <v>0.11100000000000004</v>
      </c>
      <c r="X20" s="240">
        <f t="shared" si="2"/>
        <v>0.11200000000000004</v>
      </c>
      <c r="Y20" s="240">
        <f t="shared" si="2"/>
        <v>0.11300000000000004</v>
      </c>
      <c r="Z20" s="240">
        <f t="shared" si="2"/>
        <v>0.11400000000000005</v>
      </c>
      <c r="AA20" s="240">
        <f t="shared" si="11"/>
        <v>0.12250000000000005</v>
      </c>
      <c r="AB20" s="240">
        <f t="shared" si="3"/>
        <v>0.12350000000000005</v>
      </c>
      <c r="AC20" s="240">
        <f t="shared" si="3"/>
        <v>0.12450000000000006</v>
      </c>
      <c r="AD20" s="240">
        <f t="shared" si="3"/>
        <v>0.12550000000000006</v>
      </c>
      <c r="AE20" s="240">
        <f t="shared" si="3"/>
        <v>0.12650000000000006</v>
      </c>
      <c r="AF20" s="240">
        <f t="shared" si="12"/>
        <v>0.13500000000000006</v>
      </c>
      <c r="AG20" s="240">
        <f t="shared" si="4"/>
        <v>0.13500000000000006</v>
      </c>
      <c r="AH20" s="240">
        <f t="shared" si="4"/>
        <v>0.13500000000000006</v>
      </c>
      <c r="AI20" s="240">
        <f t="shared" si="4"/>
        <v>0.13500000000000006</v>
      </c>
      <c r="AJ20" s="240">
        <f t="shared" si="4"/>
        <v>0.13500000000000006</v>
      </c>
      <c r="AK20" s="240">
        <f t="shared" si="4"/>
        <v>0.13500000000000006</v>
      </c>
    </row>
    <row r="21" spans="1:37" ht="15.75" thickBot="1" x14ac:dyDescent="0.3">
      <c r="A21" s="234">
        <v>16</v>
      </c>
      <c r="B21" s="232">
        <f t="shared" si="5"/>
        <v>7.7500000000000027E-2</v>
      </c>
      <c r="C21" s="232">
        <f t="shared" si="6"/>
        <v>7.8500000000000028E-2</v>
      </c>
      <c r="D21" s="240">
        <f t="shared" si="7"/>
        <v>7.9500000000000029E-2</v>
      </c>
      <c r="E21" s="240">
        <f t="shared" si="8"/>
        <v>8.050000000000003E-2</v>
      </c>
      <c r="F21" s="240">
        <f t="shared" si="0"/>
        <v>8.1500000000000031E-2</v>
      </c>
      <c r="G21" s="240">
        <f t="shared" si="0"/>
        <v>8.2500000000000032E-2</v>
      </c>
      <c r="H21" s="240">
        <f t="shared" si="0"/>
        <v>8.3500000000000033E-2</v>
      </c>
      <c r="I21" s="240">
        <f t="shared" si="0"/>
        <v>8.4500000000000033E-2</v>
      </c>
      <c r="J21" s="240">
        <f t="shared" si="0"/>
        <v>8.5500000000000034E-2</v>
      </c>
      <c r="K21" s="240">
        <f t="shared" si="0"/>
        <v>8.6500000000000035E-2</v>
      </c>
      <c r="L21" s="240">
        <f t="shared" si="9"/>
        <v>9.5500000000000043E-2</v>
      </c>
      <c r="M21" s="240">
        <f t="shared" si="10"/>
        <v>9.650000000000003E-2</v>
      </c>
      <c r="N21" s="240">
        <f t="shared" si="1"/>
        <v>9.7500000000000031E-2</v>
      </c>
      <c r="O21" s="240">
        <f t="shared" si="1"/>
        <v>9.8500000000000032E-2</v>
      </c>
      <c r="P21" s="240">
        <f t="shared" si="1"/>
        <v>9.9500000000000033E-2</v>
      </c>
      <c r="Q21" s="240">
        <f t="shared" si="1"/>
        <v>0.10050000000000003</v>
      </c>
      <c r="R21" s="240">
        <f t="shared" si="1"/>
        <v>0.10150000000000003</v>
      </c>
      <c r="S21" s="240">
        <f t="shared" si="1"/>
        <v>0.10250000000000004</v>
      </c>
      <c r="T21" s="240">
        <f t="shared" si="1"/>
        <v>0.10350000000000004</v>
      </c>
      <c r="U21" s="240">
        <f t="shared" si="1"/>
        <v>0.10450000000000004</v>
      </c>
      <c r="V21" s="240">
        <f t="shared" si="2"/>
        <v>0.11350000000000005</v>
      </c>
      <c r="W21" s="240">
        <f t="shared" si="2"/>
        <v>0.11450000000000005</v>
      </c>
      <c r="X21" s="240">
        <f t="shared" si="2"/>
        <v>0.11550000000000005</v>
      </c>
      <c r="Y21" s="240">
        <f t="shared" si="2"/>
        <v>0.11650000000000005</v>
      </c>
      <c r="Z21" s="240">
        <f t="shared" si="2"/>
        <v>0.11750000000000005</v>
      </c>
      <c r="AA21" s="240">
        <f t="shared" si="11"/>
        <v>0.12650000000000006</v>
      </c>
      <c r="AB21" s="240">
        <f t="shared" si="3"/>
        <v>0.12750000000000006</v>
      </c>
      <c r="AC21" s="240">
        <f t="shared" si="3"/>
        <v>0.12850000000000006</v>
      </c>
      <c r="AD21" s="240">
        <f t="shared" si="3"/>
        <v>0.12950000000000006</v>
      </c>
      <c r="AE21" s="240">
        <f t="shared" si="3"/>
        <v>0.13050000000000006</v>
      </c>
      <c r="AF21" s="240">
        <f t="shared" si="12"/>
        <v>0.13950000000000007</v>
      </c>
      <c r="AG21" s="240">
        <f t="shared" si="4"/>
        <v>0.13950000000000007</v>
      </c>
      <c r="AH21" s="240">
        <f t="shared" si="4"/>
        <v>0.13950000000000007</v>
      </c>
      <c r="AI21" s="240">
        <f t="shared" si="4"/>
        <v>0.13950000000000007</v>
      </c>
      <c r="AJ21" s="240">
        <f t="shared" si="4"/>
        <v>0.13950000000000007</v>
      </c>
      <c r="AK21" s="238" t="s">
        <v>26</v>
      </c>
    </row>
    <row r="22" spans="1:37" ht="15.75" thickBot="1" x14ac:dyDescent="0.3">
      <c r="A22" s="234">
        <v>17</v>
      </c>
      <c r="B22" s="232">
        <f t="shared" si="5"/>
        <v>8.0000000000000029E-2</v>
      </c>
      <c r="C22" s="232">
        <f t="shared" si="6"/>
        <v>8.100000000000003E-2</v>
      </c>
      <c r="D22" s="240">
        <f t="shared" si="7"/>
        <v>8.2000000000000031E-2</v>
      </c>
      <c r="E22" s="240">
        <f t="shared" si="8"/>
        <v>8.3000000000000032E-2</v>
      </c>
      <c r="F22" s="240">
        <f t="shared" si="8"/>
        <v>8.4000000000000033E-2</v>
      </c>
      <c r="G22" s="240">
        <f t="shared" si="8"/>
        <v>8.5000000000000034E-2</v>
      </c>
      <c r="H22" s="240">
        <f t="shared" si="8"/>
        <v>8.6000000000000035E-2</v>
      </c>
      <c r="I22" s="240">
        <f t="shared" si="8"/>
        <v>8.7000000000000036E-2</v>
      </c>
      <c r="J22" s="240">
        <f t="shared" si="8"/>
        <v>8.8000000000000037E-2</v>
      </c>
      <c r="K22" s="240">
        <f t="shared" si="8"/>
        <v>8.9000000000000037E-2</v>
      </c>
      <c r="L22" s="240">
        <f t="shared" si="9"/>
        <v>9.8500000000000046E-2</v>
      </c>
      <c r="M22" s="240">
        <f t="shared" si="10"/>
        <v>9.9500000000000033E-2</v>
      </c>
      <c r="N22" s="240">
        <f t="shared" si="10"/>
        <v>0.10050000000000003</v>
      </c>
      <c r="O22" s="240">
        <f t="shared" si="10"/>
        <v>0.10150000000000003</v>
      </c>
      <c r="P22" s="240">
        <f t="shared" si="10"/>
        <v>0.10250000000000004</v>
      </c>
      <c r="Q22" s="240">
        <f t="shared" si="10"/>
        <v>0.10350000000000004</v>
      </c>
      <c r="R22" s="240">
        <f t="shared" si="10"/>
        <v>0.10450000000000004</v>
      </c>
      <c r="S22" s="240">
        <f t="shared" si="10"/>
        <v>0.10550000000000004</v>
      </c>
      <c r="T22" s="240">
        <f t="shared" si="10"/>
        <v>0.10650000000000004</v>
      </c>
      <c r="U22" s="240">
        <f t="shared" si="10"/>
        <v>0.10750000000000004</v>
      </c>
      <c r="V22" s="240">
        <f t="shared" ref="V22:Z25" si="13">V21+0.0035</f>
        <v>0.11700000000000005</v>
      </c>
      <c r="W22" s="240">
        <f t="shared" si="13"/>
        <v>0.11800000000000005</v>
      </c>
      <c r="X22" s="240">
        <f t="shared" si="13"/>
        <v>0.11900000000000005</v>
      </c>
      <c r="Y22" s="240">
        <f t="shared" si="13"/>
        <v>0.12000000000000005</v>
      </c>
      <c r="Z22" s="240">
        <f t="shared" si="13"/>
        <v>0.12100000000000005</v>
      </c>
      <c r="AA22" s="240">
        <f t="shared" si="11"/>
        <v>0.13050000000000006</v>
      </c>
      <c r="AB22" s="240">
        <f t="shared" si="11"/>
        <v>0.13150000000000006</v>
      </c>
      <c r="AC22" s="240">
        <f t="shared" si="11"/>
        <v>0.13250000000000006</v>
      </c>
      <c r="AD22" s="240">
        <f t="shared" si="11"/>
        <v>0.13350000000000006</v>
      </c>
      <c r="AE22" s="240">
        <f t="shared" si="11"/>
        <v>0.13450000000000006</v>
      </c>
      <c r="AF22" s="240">
        <f t="shared" si="12"/>
        <v>0.14400000000000007</v>
      </c>
      <c r="AG22" s="240">
        <f t="shared" si="12"/>
        <v>0.14400000000000007</v>
      </c>
      <c r="AH22" s="240">
        <f t="shared" si="12"/>
        <v>0.14400000000000007</v>
      </c>
      <c r="AI22" s="240">
        <f t="shared" si="12"/>
        <v>0.14400000000000007</v>
      </c>
      <c r="AJ22" s="238" t="s">
        <v>26</v>
      </c>
      <c r="AK22" s="238" t="s">
        <v>26</v>
      </c>
    </row>
    <row r="23" spans="1:37" ht="15.75" thickBot="1" x14ac:dyDescent="0.3">
      <c r="A23" s="234">
        <v>18</v>
      </c>
      <c r="B23" s="232">
        <f t="shared" si="5"/>
        <v>8.2500000000000032E-2</v>
      </c>
      <c r="C23" s="232">
        <f t="shared" si="6"/>
        <v>8.3500000000000033E-2</v>
      </c>
      <c r="D23" s="240">
        <f t="shared" si="7"/>
        <v>8.4500000000000033E-2</v>
      </c>
      <c r="E23" s="240">
        <f t="shared" si="8"/>
        <v>8.5500000000000034E-2</v>
      </c>
      <c r="F23" s="240">
        <f t="shared" si="8"/>
        <v>8.6500000000000035E-2</v>
      </c>
      <c r="G23" s="240">
        <f t="shared" si="8"/>
        <v>8.7500000000000036E-2</v>
      </c>
      <c r="H23" s="240">
        <f t="shared" si="8"/>
        <v>8.8500000000000037E-2</v>
      </c>
      <c r="I23" s="240">
        <f t="shared" si="8"/>
        <v>8.9500000000000038E-2</v>
      </c>
      <c r="J23" s="240">
        <f t="shared" si="8"/>
        <v>9.0500000000000039E-2</v>
      </c>
      <c r="K23" s="240">
        <f t="shared" si="8"/>
        <v>9.150000000000004E-2</v>
      </c>
      <c r="L23" s="240">
        <f t="shared" si="9"/>
        <v>0.10150000000000005</v>
      </c>
      <c r="M23" s="240">
        <f t="shared" si="10"/>
        <v>0.10250000000000004</v>
      </c>
      <c r="N23" s="240">
        <f t="shared" si="10"/>
        <v>0.10350000000000004</v>
      </c>
      <c r="O23" s="240">
        <f t="shared" si="10"/>
        <v>0.10450000000000004</v>
      </c>
      <c r="P23" s="240">
        <f t="shared" si="10"/>
        <v>0.10550000000000004</v>
      </c>
      <c r="Q23" s="240">
        <f t="shared" si="10"/>
        <v>0.10650000000000004</v>
      </c>
      <c r="R23" s="240">
        <f t="shared" si="10"/>
        <v>0.10750000000000004</v>
      </c>
      <c r="S23" s="240">
        <f t="shared" si="10"/>
        <v>0.10850000000000004</v>
      </c>
      <c r="T23" s="240">
        <f t="shared" si="10"/>
        <v>0.10950000000000004</v>
      </c>
      <c r="U23" s="240">
        <f t="shared" si="10"/>
        <v>0.11050000000000004</v>
      </c>
      <c r="V23" s="240">
        <f t="shared" si="13"/>
        <v>0.12050000000000005</v>
      </c>
      <c r="W23" s="240">
        <f t="shared" si="13"/>
        <v>0.12150000000000005</v>
      </c>
      <c r="X23" s="240">
        <f t="shared" si="13"/>
        <v>0.12250000000000005</v>
      </c>
      <c r="Y23" s="240">
        <f t="shared" si="13"/>
        <v>0.12350000000000005</v>
      </c>
      <c r="Z23" s="240">
        <f t="shared" si="13"/>
        <v>0.12450000000000006</v>
      </c>
      <c r="AA23" s="240">
        <f t="shared" si="11"/>
        <v>0.13450000000000006</v>
      </c>
      <c r="AB23" s="240">
        <f t="shared" si="11"/>
        <v>0.13550000000000006</v>
      </c>
      <c r="AC23" s="240">
        <f t="shared" si="11"/>
        <v>0.13650000000000007</v>
      </c>
      <c r="AD23" s="240">
        <f t="shared" si="11"/>
        <v>0.13750000000000007</v>
      </c>
      <c r="AE23" s="240">
        <f t="shared" si="11"/>
        <v>0.13850000000000007</v>
      </c>
      <c r="AF23" s="240">
        <f t="shared" si="12"/>
        <v>0.14850000000000008</v>
      </c>
      <c r="AG23" s="240">
        <f t="shared" si="12"/>
        <v>0.14850000000000008</v>
      </c>
      <c r="AH23" s="240">
        <f t="shared" si="12"/>
        <v>0.14850000000000008</v>
      </c>
      <c r="AI23" s="238" t="s">
        <v>26</v>
      </c>
      <c r="AJ23" s="238" t="s">
        <v>26</v>
      </c>
      <c r="AK23" s="238" t="s">
        <v>26</v>
      </c>
    </row>
    <row r="24" spans="1:37" ht="15.75" thickBot="1" x14ac:dyDescent="0.3">
      <c r="A24" s="234">
        <v>19</v>
      </c>
      <c r="B24" s="232">
        <f t="shared" si="5"/>
        <v>8.5000000000000034E-2</v>
      </c>
      <c r="C24" s="232">
        <f t="shared" si="6"/>
        <v>8.6000000000000035E-2</v>
      </c>
      <c r="D24" s="240">
        <f t="shared" si="7"/>
        <v>8.7000000000000036E-2</v>
      </c>
      <c r="E24" s="240">
        <f t="shared" si="8"/>
        <v>8.8000000000000037E-2</v>
      </c>
      <c r="F24" s="240">
        <f t="shared" si="8"/>
        <v>8.9000000000000037E-2</v>
      </c>
      <c r="G24" s="240">
        <f t="shared" si="8"/>
        <v>9.0000000000000038E-2</v>
      </c>
      <c r="H24" s="240">
        <f t="shared" si="8"/>
        <v>9.1000000000000039E-2</v>
      </c>
      <c r="I24" s="240">
        <f t="shared" si="8"/>
        <v>9.200000000000004E-2</v>
      </c>
      <c r="J24" s="240">
        <f t="shared" si="8"/>
        <v>9.3000000000000041E-2</v>
      </c>
      <c r="K24" s="240">
        <f t="shared" si="8"/>
        <v>9.4000000000000042E-2</v>
      </c>
      <c r="L24" s="240">
        <f t="shared" si="9"/>
        <v>0.10450000000000005</v>
      </c>
      <c r="M24" s="240">
        <f t="shared" si="10"/>
        <v>0.10550000000000004</v>
      </c>
      <c r="N24" s="240">
        <f t="shared" si="10"/>
        <v>0.10650000000000004</v>
      </c>
      <c r="O24" s="240">
        <f t="shared" si="10"/>
        <v>0.10750000000000004</v>
      </c>
      <c r="P24" s="240">
        <f t="shared" si="10"/>
        <v>0.10850000000000004</v>
      </c>
      <c r="Q24" s="240">
        <f t="shared" si="10"/>
        <v>0.10950000000000004</v>
      </c>
      <c r="R24" s="240">
        <f t="shared" si="10"/>
        <v>0.11050000000000004</v>
      </c>
      <c r="S24" s="240">
        <f t="shared" si="10"/>
        <v>0.11150000000000004</v>
      </c>
      <c r="T24" s="240">
        <f t="shared" si="10"/>
        <v>0.11250000000000004</v>
      </c>
      <c r="U24" s="240">
        <f t="shared" si="10"/>
        <v>0.11350000000000005</v>
      </c>
      <c r="V24" s="240">
        <f t="shared" si="13"/>
        <v>0.12400000000000005</v>
      </c>
      <c r="W24" s="240">
        <f t="shared" si="13"/>
        <v>0.12500000000000006</v>
      </c>
      <c r="X24" s="240">
        <f t="shared" si="13"/>
        <v>0.12600000000000006</v>
      </c>
      <c r="Y24" s="240">
        <f t="shared" si="13"/>
        <v>0.12700000000000006</v>
      </c>
      <c r="Z24" s="240">
        <f t="shared" si="13"/>
        <v>0.12800000000000006</v>
      </c>
      <c r="AA24" s="240">
        <f t="shared" si="11"/>
        <v>0.13850000000000007</v>
      </c>
      <c r="AB24" s="240">
        <f t="shared" si="11"/>
        <v>0.13950000000000007</v>
      </c>
      <c r="AC24" s="240">
        <f t="shared" si="11"/>
        <v>0.14050000000000007</v>
      </c>
      <c r="AD24" s="240">
        <f t="shared" si="11"/>
        <v>0.14150000000000007</v>
      </c>
      <c r="AE24" s="240">
        <f t="shared" si="11"/>
        <v>0.14250000000000007</v>
      </c>
      <c r="AF24" s="240">
        <f t="shared" si="12"/>
        <v>0.15300000000000008</v>
      </c>
      <c r="AG24" s="240">
        <f t="shared" si="12"/>
        <v>0.15300000000000008</v>
      </c>
      <c r="AH24" s="238" t="s">
        <v>26</v>
      </c>
      <c r="AI24" s="238" t="s">
        <v>26</v>
      </c>
      <c r="AJ24" s="238" t="s">
        <v>26</v>
      </c>
      <c r="AK24" s="238" t="s">
        <v>26</v>
      </c>
    </row>
    <row r="25" spans="1:37" ht="15.75" thickBot="1" x14ac:dyDescent="0.3">
      <c r="A25" s="234">
        <v>20</v>
      </c>
      <c r="B25" s="232">
        <f t="shared" si="5"/>
        <v>8.7500000000000036E-2</v>
      </c>
      <c r="C25" s="232">
        <f t="shared" si="6"/>
        <v>8.8500000000000037E-2</v>
      </c>
      <c r="D25" s="240">
        <f t="shared" si="7"/>
        <v>8.9500000000000038E-2</v>
      </c>
      <c r="E25" s="240">
        <f t="shared" si="8"/>
        <v>9.0500000000000039E-2</v>
      </c>
      <c r="F25" s="240">
        <f t="shared" si="8"/>
        <v>9.150000000000004E-2</v>
      </c>
      <c r="G25" s="240">
        <f t="shared" si="8"/>
        <v>9.2500000000000041E-2</v>
      </c>
      <c r="H25" s="240">
        <f t="shared" si="8"/>
        <v>9.3500000000000041E-2</v>
      </c>
      <c r="I25" s="240">
        <f t="shared" si="8"/>
        <v>9.4500000000000042E-2</v>
      </c>
      <c r="J25" s="240">
        <f t="shared" si="8"/>
        <v>9.5500000000000043E-2</v>
      </c>
      <c r="K25" s="240">
        <f t="shared" si="8"/>
        <v>9.6500000000000044E-2</v>
      </c>
      <c r="L25" s="240">
        <f t="shared" si="9"/>
        <v>0.10750000000000005</v>
      </c>
      <c r="M25" s="240">
        <f t="shared" si="10"/>
        <v>0.10850000000000004</v>
      </c>
      <c r="N25" s="240">
        <f t="shared" si="10"/>
        <v>0.10950000000000004</v>
      </c>
      <c r="O25" s="240">
        <f t="shared" si="10"/>
        <v>0.11050000000000004</v>
      </c>
      <c r="P25" s="240">
        <f t="shared" si="10"/>
        <v>0.11150000000000004</v>
      </c>
      <c r="Q25" s="240">
        <f t="shared" si="10"/>
        <v>0.11250000000000004</v>
      </c>
      <c r="R25" s="240">
        <f t="shared" si="10"/>
        <v>0.11350000000000005</v>
      </c>
      <c r="S25" s="240">
        <f t="shared" si="10"/>
        <v>0.11450000000000005</v>
      </c>
      <c r="T25" s="240">
        <f t="shared" si="10"/>
        <v>0.11550000000000005</v>
      </c>
      <c r="U25" s="240">
        <f t="shared" si="10"/>
        <v>0.11650000000000005</v>
      </c>
      <c r="V25" s="240">
        <f t="shared" si="13"/>
        <v>0.12750000000000006</v>
      </c>
      <c r="W25" s="240">
        <f t="shared" si="13"/>
        <v>0.12850000000000006</v>
      </c>
      <c r="X25" s="240">
        <f t="shared" si="13"/>
        <v>0.12950000000000006</v>
      </c>
      <c r="Y25" s="240">
        <f t="shared" si="13"/>
        <v>0.13050000000000006</v>
      </c>
      <c r="Z25" s="240">
        <f t="shared" si="13"/>
        <v>0.13150000000000006</v>
      </c>
      <c r="AA25" s="240">
        <f t="shared" si="11"/>
        <v>0.14250000000000007</v>
      </c>
      <c r="AB25" s="240">
        <f t="shared" si="11"/>
        <v>0.14350000000000007</v>
      </c>
      <c r="AC25" s="240">
        <f t="shared" si="11"/>
        <v>0.14450000000000007</v>
      </c>
      <c r="AD25" s="240">
        <f t="shared" si="11"/>
        <v>0.14550000000000007</v>
      </c>
      <c r="AE25" s="240">
        <f t="shared" si="11"/>
        <v>0.14650000000000007</v>
      </c>
      <c r="AF25" s="240">
        <f t="shared" si="12"/>
        <v>0.15750000000000008</v>
      </c>
      <c r="AG25" s="238" t="s">
        <v>26</v>
      </c>
      <c r="AH25" s="238" t="s">
        <v>26</v>
      </c>
      <c r="AI25" s="238" t="s">
        <v>26</v>
      </c>
      <c r="AJ25" s="238" t="s">
        <v>26</v>
      </c>
      <c r="AK25" s="238" t="s">
        <v>26</v>
      </c>
    </row>
    <row r="26" spans="1:37" x14ac:dyDescent="0.2">
      <c r="B26" s="186"/>
      <c r="C26" s="187"/>
      <c r="D26" s="186"/>
      <c r="E26" s="186"/>
      <c r="F26" s="188"/>
      <c r="G26" s="189"/>
      <c r="H26" s="187"/>
      <c r="I26" s="187"/>
      <c r="J26" s="187"/>
      <c r="K26" s="187"/>
      <c r="L26" s="187"/>
      <c r="M26" s="187"/>
      <c r="N26" s="187"/>
      <c r="O26" s="187"/>
      <c r="P26" s="187"/>
      <c r="Q26" s="187"/>
      <c r="R26" s="187"/>
      <c r="S26" s="190"/>
      <c r="T26" s="187"/>
      <c r="U26" s="187"/>
      <c r="V26" s="187"/>
      <c r="W26" s="187"/>
      <c r="X26" s="187"/>
      <c r="Y26" s="187"/>
      <c r="Z26" s="187"/>
      <c r="AA26" s="187"/>
      <c r="AB26" s="187"/>
      <c r="AC26" s="187"/>
      <c r="AD26" s="187"/>
      <c r="AE26" s="187"/>
      <c r="AF26" s="187"/>
    </row>
    <row r="27" spans="1:37" x14ac:dyDescent="0.2">
      <c r="B27" s="186"/>
      <c r="C27" s="187"/>
      <c r="D27" s="191"/>
      <c r="E27" s="191"/>
      <c r="F27" s="192" t="s">
        <v>127</v>
      </c>
      <c r="G27" s="193">
        <v>20000</v>
      </c>
      <c r="H27" s="187"/>
      <c r="I27" s="187"/>
      <c r="J27" s="187"/>
      <c r="K27" s="187"/>
      <c r="L27" s="187"/>
      <c r="M27" s="187"/>
      <c r="N27" s="187"/>
      <c r="O27" s="187"/>
      <c r="P27" s="187"/>
      <c r="Q27" s="187"/>
      <c r="R27" s="187"/>
      <c r="S27" s="190"/>
      <c r="T27" s="187"/>
      <c r="U27" s="187"/>
      <c r="V27" s="187"/>
      <c r="W27" s="187"/>
      <c r="X27" s="187"/>
      <c r="Y27" s="187"/>
      <c r="Z27" s="187"/>
      <c r="AA27" s="187"/>
      <c r="AB27" s="187"/>
      <c r="AC27" s="187"/>
      <c r="AD27" s="187"/>
      <c r="AE27" s="187"/>
      <c r="AF27" s="187"/>
    </row>
    <row r="28" spans="1:37" x14ac:dyDescent="0.2">
      <c r="B28" s="186"/>
      <c r="C28" s="186"/>
      <c r="D28" s="186"/>
      <c r="E28" s="186"/>
      <c r="F28" s="186"/>
      <c r="G28" s="186"/>
      <c r="H28" s="186"/>
      <c r="I28" s="186"/>
      <c r="J28" s="186"/>
      <c r="K28" s="186"/>
      <c r="L28" s="186"/>
      <c r="M28" s="186"/>
      <c r="N28" s="186"/>
      <c r="O28" s="186"/>
      <c r="P28" s="186"/>
      <c r="Q28" s="186"/>
      <c r="R28" s="186"/>
      <c r="S28" s="194" t="s">
        <v>128</v>
      </c>
      <c r="T28" s="195"/>
      <c r="U28" s="195"/>
      <c r="V28" s="195"/>
      <c r="W28" s="186"/>
      <c r="X28" s="186"/>
      <c r="Y28" s="186"/>
      <c r="Z28" s="186"/>
      <c r="AA28" s="186"/>
      <c r="AB28" s="186"/>
      <c r="AC28" s="186"/>
      <c r="AD28" s="186"/>
      <c r="AE28" s="186"/>
      <c r="AF28" s="186"/>
    </row>
    <row r="29" spans="1:37" x14ac:dyDescent="0.2">
      <c r="B29" s="192"/>
      <c r="C29" s="192" t="s">
        <v>122</v>
      </c>
      <c r="D29" s="196">
        <f>'Single Life Calculator'!$E$5</f>
        <v>55</v>
      </c>
      <c r="E29" s="191"/>
      <c r="F29" s="192" t="s">
        <v>123</v>
      </c>
      <c r="G29" s="193">
        <f>IF('Single Life Calculator'!$E$7&gt;49999,'Single Life Calculator'!$E$7,0)</f>
        <v>100000</v>
      </c>
      <c r="H29" s="191"/>
      <c r="I29" s="192" t="s">
        <v>124</v>
      </c>
      <c r="J29" s="196">
        <f>'Single Life Calculator'!$E$8</f>
        <v>10</v>
      </c>
      <c r="K29" s="191"/>
      <c r="L29" s="192" t="s">
        <v>111</v>
      </c>
      <c r="M29" s="197">
        <f>HLOOKUP($D$29,A4:AK25,($J$29+2),FALSE)</f>
        <v>7.7500000000000027E-2</v>
      </c>
      <c r="N29" s="186"/>
      <c r="O29" s="191"/>
      <c r="P29" s="191"/>
      <c r="Q29" s="192" t="s">
        <v>125</v>
      </c>
      <c r="R29" s="193">
        <f>G29*M29</f>
        <v>7750.0000000000027</v>
      </c>
      <c r="S29" s="193">
        <f>IF($R$29=0,"N/A",R29)</f>
        <v>7750.0000000000027</v>
      </c>
      <c r="T29" s="186"/>
      <c r="U29" s="186"/>
      <c r="V29" s="186"/>
      <c r="W29" s="186"/>
      <c r="X29" s="186"/>
      <c r="Y29" s="186"/>
      <c r="Z29" s="186"/>
      <c r="AA29" s="186"/>
      <c r="AB29" s="186"/>
      <c r="AC29" s="186"/>
      <c r="AD29" s="186"/>
      <c r="AE29" s="186"/>
      <c r="AF29" s="186"/>
    </row>
    <row r="30" spans="1:37" x14ac:dyDescent="0.2">
      <c r="B30" s="186"/>
      <c r="C30" s="186"/>
      <c r="D30" s="186"/>
      <c r="E30" s="186"/>
      <c r="F30" s="186"/>
      <c r="G30" s="186"/>
      <c r="H30" s="186"/>
      <c r="I30" s="186"/>
      <c r="J30" s="186"/>
      <c r="K30" s="186"/>
      <c r="L30" s="186"/>
      <c r="M30" s="186"/>
      <c r="N30" s="186"/>
      <c r="O30" s="186"/>
      <c r="P30" s="186"/>
      <c r="Q30" s="186"/>
      <c r="R30" s="186"/>
      <c r="S30" s="198"/>
      <c r="T30" s="186"/>
      <c r="U30" s="186"/>
      <c r="V30" s="186"/>
      <c r="W30" s="186"/>
      <c r="X30" s="186"/>
      <c r="Y30" s="186"/>
      <c r="Z30" s="186"/>
      <c r="AA30" s="186"/>
      <c r="AB30" s="186"/>
      <c r="AC30" s="186"/>
      <c r="AD30" s="186"/>
      <c r="AE30" s="186"/>
      <c r="AF30" s="186"/>
    </row>
    <row r="31" spans="1:37" x14ac:dyDescent="0.2">
      <c r="B31" s="186"/>
      <c r="C31" s="186"/>
      <c r="D31" s="186"/>
      <c r="E31" s="186"/>
      <c r="F31" s="186"/>
      <c r="G31" s="186"/>
      <c r="H31" s="186"/>
      <c r="I31" s="186"/>
      <c r="J31" s="186"/>
      <c r="K31" s="186"/>
      <c r="L31" s="186"/>
      <c r="M31" s="186"/>
      <c r="N31" s="186"/>
      <c r="O31" s="186"/>
      <c r="P31" s="186"/>
      <c r="Q31" s="186"/>
      <c r="R31" s="186"/>
      <c r="S31" s="198"/>
      <c r="T31" s="186"/>
      <c r="U31" s="186"/>
      <c r="V31" s="186"/>
      <c r="W31" s="186"/>
      <c r="X31" s="186"/>
      <c r="Y31" s="186"/>
      <c r="Z31" s="186"/>
      <c r="AA31" s="186"/>
      <c r="AB31" s="186">
        <v>5.0000000000000001E-3</v>
      </c>
      <c r="AC31" s="186"/>
      <c r="AD31" s="186"/>
      <c r="AE31" s="186"/>
      <c r="AF31" s="186"/>
    </row>
    <row r="32" spans="1:37" x14ac:dyDescent="0.2">
      <c r="A32" s="104" t="s">
        <v>403</v>
      </c>
      <c r="B32" s="187"/>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7"/>
      <c r="AF32" s="187"/>
    </row>
    <row r="33" spans="1:37" x14ac:dyDescent="0.2">
      <c r="B33" s="186"/>
      <c r="C33" s="186"/>
      <c r="D33" s="186"/>
      <c r="E33" s="186"/>
      <c r="F33" s="188"/>
      <c r="G33" s="189"/>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row>
    <row r="34" spans="1:37" ht="13.5" thickBot="1" x14ac:dyDescent="0.25">
      <c r="B34" s="460" t="s">
        <v>120</v>
      </c>
      <c r="C34" s="460"/>
      <c r="D34" s="460"/>
      <c r="E34" s="460"/>
      <c r="F34" s="460"/>
      <c r="G34" s="460"/>
      <c r="H34" s="460"/>
      <c r="I34" s="460"/>
      <c r="J34" s="460"/>
      <c r="K34" s="460"/>
      <c r="L34" s="460"/>
      <c r="M34" s="460"/>
      <c r="N34" s="460"/>
      <c r="O34" s="460"/>
      <c r="P34" s="460"/>
      <c r="Q34" s="460"/>
      <c r="R34" s="460"/>
      <c r="S34" s="460"/>
      <c r="T34" s="460"/>
      <c r="U34" s="460"/>
      <c r="V34" s="460"/>
      <c r="W34" s="460"/>
      <c r="X34" s="460"/>
      <c r="Y34" s="460"/>
      <c r="Z34" s="460"/>
      <c r="AA34" s="460"/>
      <c r="AB34" s="460"/>
      <c r="AC34" s="460"/>
      <c r="AD34" s="460"/>
      <c r="AE34" s="460"/>
      <c r="AF34" s="460"/>
    </row>
    <row r="35" spans="1:37" ht="15.75" thickBot="1" x14ac:dyDescent="0.3">
      <c r="A35" s="239"/>
      <c r="B35" s="228">
        <v>45</v>
      </c>
      <c r="C35" s="228">
        <v>46</v>
      </c>
      <c r="D35" s="228">
        <v>47</v>
      </c>
      <c r="E35" s="228">
        <v>48</v>
      </c>
      <c r="F35" s="228">
        <v>49</v>
      </c>
      <c r="G35" s="229">
        <v>50</v>
      </c>
      <c r="H35" s="228">
        <v>51</v>
      </c>
      <c r="I35" s="229">
        <v>52</v>
      </c>
      <c r="J35" s="228">
        <v>53</v>
      </c>
      <c r="K35" s="228">
        <v>54</v>
      </c>
      <c r="L35" s="229">
        <v>55</v>
      </c>
      <c r="M35" s="228">
        <v>56</v>
      </c>
      <c r="N35" s="229">
        <v>57</v>
      </c>
      <c r="O35" s="228">
        <v>58</v>
      </c>
      <c r="P35" s="228">
        <v>59</v>
      </c>
      <c r="Q35" s="229">
        <v>60</v>
      </c>
      <c r="R35" s="228">
        <v>61</v>
      </c>
      <c r="S35" s="229">
        <v>62</v>
      </c>
      <c r="T35" s="228">
        <v>63</v>
      </c>
      <c r="U35" s="228">
        <v>64</v>
      </c>
      <c r="V35" s="229">
        <v>65</v>
      </c>
      <c r="W35" s="228">
        <v>66</v>
      </c>
      <c r="X35" s="229">
        <v>67</v>
      </c>
      <c r="Y35" s="228">
        <v>68</v>
      </c>
      <c r="Z35" s="228">
        <v>69</v>
      </c>
      <c r="AA35" s="229">
        <v>70</v>
      </c>
      <c r="AB35" s="228">
        <v>71</v>
      </c>
      <c r="AC35" s="229">
        <v>72</v>
      </c>
      <c r="AD35" s="228">
        <v>73</v>
      </c>
      <c r="AE35" s="228">
        <v>74</v>
      </c>
      <c r="AF35" s="229">
        <v>75</v>
      </c>
      <c r="AG35" s="228">
        <v>76</v>
      </c>
      <c r="AH35" s="229">
        <v>77</v>
      </c>
      <c r="AI35" s="229">
        <v>78</v>
      </c>
      <c r="AJ35" s="229">
        <v>79</v>
      </c>
      <c r="AK35" s="228">
        <v>80</v>
      </c>
    </row>
    <row r="36" spans="1:37" ht="15.75" thickBot="1" x14ac:dyDescent="0.3">
      <c r="A36" s="231">
        <v>0</v>
      </c>
      <c r="B36" s="186">
        <f t="shared" ref="B36:E40" si="14">B5-0.005</f>
        <v>3.2500000000000001E-2</v>
      </c>
      <c r="C36" s="186">
        <f t="shared" si="14"/>
        <v>3.3500000000000002E-2</v>
      </c>
      <c r="D36" s="186">
        <f t="shared" si="14"/>
        <v>3.4500000000000003E-2</v>
      </c>
      <c r="E36" s="186">
        <f t="shared" si="14"/>
        <v>3.5499999999999997E-2</v>
      </c>
      <c r="F36" s="186">
        <f t="shared" ref="F36:AK36" si="15">F5-0.005</f>
        <v>3.6499999999999998E-2</v>
      </c>
      <c r="G36" s="186">
        <f t="shared" si="15"/>
        <v>3.7499999999999999E-2</v>
      </c>
      <c r="H36" s="186">
        <f t="shared" si="15"/>
        <v>3.85E-2</v>
      </c>
      <c r="I36" s="186">
        <f t="shared" si="15"/>
        <v>3.95E-2</v>
      </c>
      <c r="J36" s="186">
        <f t="shared" si="15"/>
        <v>4.0500000000000001E-2</v>
      </c>
      <c r="K36" s="186">
        <f t="shared" si="15"/>
        <v>4.1500000000000002E-2</v>
      </c>
      <c r="L36" s="186">
        <f t="shared" si="15"/>
        <v>4.2500000000000003E-2</v>
      </c>
      <c r="M36" s="186">
        <f t="shared" si="15"/>
        <v>4.3499999999999997E-2</v>
      </c>
      <c r="N36" s="186">
        <f t="shared" si="15"/>
        <v>4.4499999999999998E-2</v>
      </c>
      <c r="O36" s="186">
        <f t="shared" si="15"/>
        <v>4.5499999999999999E-2</v>
      </c>
      <c r="P36" s="186">
        <f t="shared" si="15"/>
        <v>4.65E-2</v>
      </c>
      <c r="Q36" s="186">
        <f t="shared" si="15"/>
        <v>4.7500000000000001E-2</v>
      </c>
      <c r="R36" s="186">
        <f t="shared" si="15"/>
        <v>4.8500000000000001E-2</v>
      </c>
      <c r="S36" s="186">
        <f t="shared" si="15"/>
        <v>4.9500000000000002E-2</v>
      </c>
      <c r="T36" s="186">
        <f t="shared" si="15"/>
        <v>5.0500000000000003E-2</v>
      </c>
      <c r="U36" s="186">
        <f t="shared" si="15"/>
        <v>5.1499999999999997E-2</v>
      </c>
      <c r="V36" s="186">
        <f t="shared" si="15"/>
        <v>5.2499999999999998E-2</v>
      </c>
      <c r="W36" s="186">
        <f t="shared" si="15"/>
        <v>5.3499999999999999E-2</v>
      </c>
      <c r="X36" s="186">
        <f t="shared" si="15"/>
        <v>5.45E-2</v>
      </c>
      <c r="Y36" s="186">
        <f t="shared" si="15"/>
        <v>5.5500000000000001E-2</v>
      </c>
      <c r="Z36" s="186">
        <f t="shared" si="15"/>
        <v>5.6500000000000002E-2</v>
      </c>
      <c r="AA36" s="186">
        <f t="shared" si="15"/>
        <v>5.7500000000000002E-2</v>
      </c>
      <c r="AB36" s="186">
        <f t="shared" si="15"/>
        <v>5.8500000000000003E-2</v>
      </c>
      <c r="AC36" s="186">
        <f t="shared" si="15"/>
        <v>5.9500000000000004E-2</v>
      </c>
      <c r="AD36" s="186">
        <f t="shared" si="15"/>
        <v>6.0500000000000005E-2</v>
      </c>
      <c r="AE36" s="186">
        <f t="shared" si="15"/>
        <v>6.1500000000000006E-2</v>
      </c>
      <c r="AF36" s="186">
        <f t="shared" si="15"/>
        <v>6.25E-2</v>
      </c>
      <c r="AG36" s="186">
        <f t="shared" si="15"/>
        <v>6.25E-2</v>
      </c>
      <c r="AH36" s="186">
        <f t="shared" si="15"/>
        <v>6.25E-2</v>
      </c>
      <c r="AI36" s="186">
        <f t="shared" si="15"/>
        <v>6.25E-2</v>
      </c>
      <c r="AJ36" s="186">
        <f t="shared" si="15"/>
        <v>6.25E-2</v>
      </c>
      <c r="AK36" s="186">
        <f t="shared" si="15"/>
        <v>6.25E-2</v>
      </c>
    </row>
    <row r="37" spans="1:37" ht="15.75" thickBot="1" x14ac:dyDescent="0.3">
      <c r="A37" s="234">
        <v>1</v>
      </c>
      <c r="B37" s="186">
        <f t="shared" si="14"/>
        <v>3.5000000000000003E-2</v>
      </c>
      <c r="C37" s="186">
        <f t="shared" si="14"/>
        <v>3.6000000000000004E-2</v>
      </c>
      <c r="D37" s="186">
        <f t="shared" si="14"/>
        <v>3.7000000000000005E-2</v>
      </c>
      <c r="E37" s="186">
        <f t="shared" si="14"/>
        <v>3.7999999999999999E-2</v>
      </c>
      <c r="F37" s="186">
        <f t="shared" ref="F37:AK37" si="16">F6-0.005</f>
        <v>3.9E-2</v>
      </c>
      <c r="G37" s="186">
        <f t="shared" si="16"/>
        <v>0.04</v>
      </c>
      <c r="H37" s="186">
        <f t="shared" si="16"/>
        <v>4.1000000000000002E-2</v>
      </c>
      <c r="I37" s="186">
        <f t="shared" si="16"/>
        <v>4.2000000000000003E-2</v>
      </c>
      <c r="J37" s="186">
        <f t="shared" si="16"/>
        <v>4.3000000000000003E-2</v>
      </c>
      <c r="K37" s="186">
        <f t="shared" si="16"/>
        <v>4.4000000000000004E-2</v>
      </c>
      <c r="L37" s="186">
        <f t="shared" si="16"/>
        <v>4.5500000000000006E-2</v>
      </c>
      <c r="M37" s="186">
        <f t="shared" si="16"/>
        <v>4.65E-2</v>
      </c>
      <c r="N37" s="186">
        <f t="shared" si="16"/>
        <v>4.7500000000000001E-2</v>
      </c>
      <c r="O37" s="186">
        <f t="shared" si="16"/>
        <v>4.8500000000000001E-2</v>
      </c>
      <c r="P37" s="186">
        <f t="shared" si="16"/>
        <v>4.9500000000000002E-2</v>
      </c>
      <c r="Q37" s="186">
        <f t="shared" si="16"/>
        <v>5.0500000000000003E-2</v>
      </c>
      <c r="R37" s="186">
        <f t="shared" si="16"/>
        <v>5.1500000000000004E-2</v>
      </c>
      <c r="S37" s="186">
        <f t="shared" si="16"/>
        <v>5.2500000000000005E-2</v>
      </c>
      <c r="T37" s="186">
        <f t="shared" si="16"/>
        <v>5.3500000000000006E-2</v>
      </c>
      <c r="U37" s="186">
        <f t="shared" si="16"/>
        <v>5.45E-2</v>
      </c>
      <c r="V37" s="186">
        <f t="shared" si="16"/>
        <v>5.6000000000000001E-2</v>
      </c>
      <c r="W37" s="186">
        <f t="shared" si="16"/>
        <v>5.7000000000000002E-2</v>
      </c>
      <c r="X37" s="186">
        <f t="shared" si="16"/>
        <v>5.8000000000000003E-2</v>
      </c>
      <c r="Y37" s="186">
        <f t="shared" si="16"/>
        <v>5.9000000000000004E-2</v>
      </c>
      <c r="Z37" s="186">
        <f t="shared" si="16"/>
        <v>6.0000000000000005E-2</v>
      </c>
      <c r="AA37" s="186">
        <f t="shared" si="16"/>
        <v>6.1500000000000006E-2</v>
      </c>
      <c r="AB37" s="186">
        <f t="shared" si="16"/>
        <v>6.25E-2</v>
      </c>
      <c r="AC37" s="186">
        <f t="shared" si="16"/>
        <v>6.3500000000000001E-2</v>
      </c>
      <c r="AD37" s="186">
        <f t="shared" si="16"/>
        <v>6.4500000000000002E-2</v>
      </c>
      <c r="AE37" s="186">
        <f t="shared" si="16"/>
        <v>6.5500000000000003E-2</v>
      </c>
      <c r="AF37" s="186">
        <f t="shared" si="16"/>
        <v>6.7000000000000004E-2</v>
      </c>
      <c r="AG37" s="186">
        <f t="shared" si="16"/>
        <v>6.7000000000000004E-2</v>
      </c>
      <c r="AH37" s="186">
        <f t="shared" si="16"/>
        <v>6.7000000000000004E-2</v>
      </c>
      <c r="AI37" s="186">
        <f t="shared" si="16"/>
        <v>6.7000000000000004E-2</v>
      </c>
      <c r="AJ37" s="186">
        <f t="shared" si="16"/>
        <v>6.7000000000000004E-2</v>
      </c>
      <c r="AK37" s="186">
        <f t="shared" si="16"/>
        <v>6.7000000000000004E-2</v>
      </c>
    </row>
    <row r="38" spans="1:37" ht="15.75" thickBot="1" x14ac:dyDescent="0.3">
      <c r="A38" s="234">
        <v>2</v>
      </c>
      <c r="B38" s="186">
        <f t="shared" si="14"/>
        <v>3.7500000000000006E-2</v>
      </c>
      <c r="C38" s="186">
        <f t="shared" si="14"/>
        <v>3.8500000000000006E-2</v>
      </c>
      <c r="D38" s="186">
        <f t="shared" si="14"/>
        <v>3.9500000000000007E-2</v>
      </c>
      <c r="E38" s="186">
        <f t="shared" ref="E38:E56" si="17">E7-0.005</f>
        <v>4.0500000000000001E-2</v>
      </c>
      <c r="F38" s="186">
        <f t="shared" ref="F38:AK38" si="18">F7-0.005</f>
        <v>4.1500000000000002E-2</v>
      </c>
      <c r="G38" s="186">
        <f t="shared" si="18"/>
        <v>4.2500000000000003E-2</v>
      </c>
      <c r="H38" s="186">
        <f t="shared" si="18"/>
        <v>4.3500000000000004E-2</v>
      </c>
      <c r="I38" s="186">
        <f t="shared" si="18"/>
        <v>4.4500000000000005E-2</v>
      </c>
      <c r="J38" s="186">
        <f t="shared" si="18"/>
        <v>4.5500000000000006E-2</v>
      </c>
      <c r="K38" s="186">
        <f t="shared" si="18"/>
        <v>4.6500000000000007E-2</v>
      </c>
      <c r="L38" s="186">
        <f t="shared" si="18"/>
        <v>4.8500000000000008E-2</v>
      </c>
      <c r="M38" s="186">
        <f t="shared" si="18"/>
        <v>4.9500000000000002E-2</v>
      </c>
      <c r="N38" s="186">
        <f t="shared" si="18"/>
        <v>5.0500000000000003E-2</v>
      </c>
      <c r="O38" s="186">
        <f t="shared" si="18"/>
        <v>5.1500000000000004E-2</v>
      </c>
      <c r="P38" s="186">
        <f t="shared" si="18"/>
        <v>5.2500000000000005E-2</v>
      </c>
      <c r="Q38" s="186">
        <f t="shared" si="18"/>
        <v>5.3500000000000006E-2</v>
      </c>
      <c r="R38" s="186">
        <f t="shared" si="18"/>
        <v>5.4500000000000007E-2</v>
      </c>
      <c r="S38" s="186">
        <f t="shared" si="18"/>
        <v>5.5500000000000008E-2</v>
      </c>
      <c r="T38" s="186">
        <f t="shared" si="18"/>
        <v>5.6500000000000009E-2</v>
      </c>
      <c r="U38" s="186">
        <f t="shared" si="18"/>
        <v>5.7500000000000002E-2</v>
      </c>
      <c r="V38" s="186">
        <f t="shared" si="18"/>
        <v>5.9500000000000004E-2</v>
      </c>
      <c r="W38" s="186">
        <f t="shared" si="18"/>
        <v>6.0500000000000005E-2</v>
      </c>
      <c r="X38" s="186">
        <f t="shared" si="18"/>
        <v>6.1500000000000006E-2</v>
      </c>
      <c r="Y38" s="186">
        <f t="shared" si="18"/>
        <v>6.25E-2</v>
      </c>
      <c r="Z38" s="186">
        <f t="shared" si="18"/>
        <v>6.3500000000000001E-2</v>
      </c>
      <c r="AA38" s="186">
        <f t="shared" si="18"/>
        <v>6.5500000000000003E-2</v>
      </c>
      <c r="AB38" s="186">
        <f t="shared" si="18"/>
        <v>6.6500000000000004E-2</v>
      </c>
      <c r="AC38" s="186">
        <f t="shared" si="18"/>
        <v>6.7500000000000004E-2</v>
      </c>
      <c r="AD38" s="186">
        <f t="shared" si="18"/>
        <v>6.8500000000000005E-2</v>
      </c>
      <c r="AE38" s="186">
        <f t="shared" si="18"/>
        <v>6.9500000000000006E-2</v>
      </c>
      <c r="AF38" s="186">
        <f t="shared" si="18"/>
        <v>7.1500000000000008E-2</v>
      </c>
      <c r="AG38" s="186">
        <f t="shared" si="18"/>
        <v>7.1500000000000008E-2</v>
      </c>
      <c r="AH38" s="186">
        <f t="shared" si="18"/>
        <v>7.1500000000000008E-2</v>
      </c>
      <c r="AI38" s="186">
        <f t="shared" si="18"/>
        <v>7.1500000000000008E-2</v>
      </c>
      <c r="AJ38" s="186">
        <f t="shared" si="18"/>
        <v>7.1500000000000008E-2</v>
      </c>
      <c r="AK38" s="186">
        <f t="shared" si="18"/>
        <v>7.1500000000000008E-2</v>
      </c>
    </row>
    <row r="39" spans="1:37" ht="15.75" thickBot="1" x14ac:dyDescent="0.3">
      <c r="A39" s="234">
        <v>3</v>
      </c>
      <c r="B39" s="186">
        <f t="shared" si="14"/>
        <v>4.0000000000000008E-2</v>
      </c>
      <c r="C39" s="186">
        <f t="shared" si="14"/>
        <v>4.1000000000000009E-2</v>
      </c>
      <c r="D39" s="186">
        <f t="shared" ref="D39:D56" si="19">D8-0.005</f>
        <v>4.200000000000001E-2</v>
      </c>
      <c r="E39" s="186">
        <f t="shared" si="17"/>
        <v>4.3000000000000003E-2</v>
      </c>
      <c r="F39" s="186">
        <f t="shared" ref="F39:AK39" si="20">F8-0.005</f>
        <v>4.4000000000000004E-2</v>
      </c>
      <c r="G39" s="186">
        <f t="shared" si="20"/>
        <v>4.5000000000000005E-2</v>
      </c>
      <c r="H39" s="186">
        <f t="shared" si="20"/>
        <v>4.6000000000000006E-2</v>
      </c>
      <c r="I39" s="186">
        <f t="shared" si="20"/>
        <v>4.7000000000000007E-2</v>
      </c>
      <c r="J39" s="186">
        <f t="shared" si="20"/>
        <v>4.8000000000000008E-2</v>
      </c>
      <c r="K39" s="186">
        <f t="shared" si="20"/>
        <v>4.9000000000000009E-2</v>
      </c>
      <c r="L39" s="186">
        <f t="shared" si="20"/>
        <v>5.1500000000000011E-2</v>
      </c>
      <c r="M39" s="186">
        <f t="shared" si="20"/>
        <v>5.2500000000000005E-2</v>
      </c>
      <c r="N39" s="186">
        <f t="shared" si="20"/>
        <v>5.3500000000000006E-2</v>
      </c>
      <c r="O39" s="186">
        <f t="shared" si="20"/>
        <v>5.4500000000000007E-2</v>
      </c>
      <c r="P39" s="186">
        <f t="shared" si="20"/>
        <v>5.5500000000000008E-2</v>
      </c>
      <c r="Q39" s="186">
        <f t="shared" si="20"/>
        <v>5.6500000000000009E-2</v>
      </c>
      <c r="R39" s="186">
        <f t="shared" si="20"/>
        <v>5.7500000000000002E-2</v>
      </c>
      <c r="S39" s="186">
        <f t="shared" si="20"/>
        <v>5.8500000000000003E-2</v>
      </c>
      <c r="T39" s="186">
        <f t="shared" si="20"/>
        <v>5.9500000000000004E-2</v>
      </c>
      <c r="U39" s="186">
        <f t="shared" si="20"/>
        <v>6.0500000000000005E-2</v>
      </c>
      <c r="V39" s="186">
        <f t="shared" si="20"/>
        <v>6.3E-2</v>
      </c>
      <c r="W39" s="186">
        <f t="shared" si="20"/>
        <v>6.4000000000000001E-2</v>
      </c>
      <c r="X39" s="186">
        <f t="shared" si="20"/>
        <v>6.5000000000000002E-2</v>
      </c>
      <c r="Y39" s="186">
        <f t="shared" si="20"/>
        <v>6.6000000000000003E-2</v>
      </c>
      <c r="Z39" s="186">
        <f t="shared" si="20"/>
        <v>6.7000000000000004E-2</v>
      </c>
      <c r="AA39" s="186">
        <f t="shared" si="20"/>
        <v>6.9500000000000006E-2</v>
      </c>
      <c r="AB39" s="186">
        <f t="shared" si="20"/>
        <v>7.0500000000000007E-2</v>
      </c>
      <c r="AC39" s="186">
        <f t="shared" si="20"/>
        <v>7.1500000000000008E-2</v>
      </c>
      <c r="AD39" s="186">
        <f t="shared" si="20"/>
        <v>7.2500000000000009E-2</v>
      </c>
      <c r="AE39" s="186">
        <f t="shared" si="20"/>
        <v>7.350000000000001E-2</v>
      </c>
      <c r="AF39" s="186">
        <f t="shared" si="20"/>
        <v>7.6000000000000012E-2</v>
      </c>
      <c r="AG39" s="186">
        <f t="shared" si="20"/>
        <v>7.6000000000000012E-2</v>
      </c>
      <c r="AH39" s="186">
        <f t="shared" si="20"/>
        <v>7.6000000000000012E-2</v>
      </c>
      <c r="AI39" s="186">
        <f t="shared" si="20"/>
        <v>7.6000000000000012E-2</v>
      </c>
      <c r="AJ39" s="186">
        <f t="shared" si="20"/>
        <v>7.6000000000000012E-2</v>
      </c>
      <c r="AK39" s="186">
        <f t="shared" si="20"/>
        <v>7.6000000000000012E-2</v>
      </c>
    </row>
    <row r="40" spans="1:37" ht="15.75" thickBot="1" x14ac:dyDescent="0.3">
      <c r="A40" s="234">
        <v>4</v>
      </c>
      <c r="B40" s="186">
        <f t="shared" si="14"/>
        <v>4.250000000000001E-2</v>
      </c>
      <c r="C40" s="186">
        <f t="shared" ref="C40:C56" si="21">C9-0.005</f>
        <v>4.3500000000000011E-2</v>
      </c>
      <c r="D40" s="186">
        <f t="shared" si="19"/>
        <v>4.4500000000000012E-2</v>
      </c>
      <c r="E40" s="186">
        <f t="shared" si="17"/>
        <v>4.5500000000000006E-2</v>
      </c>
      <c r="F40" s="186">
        <f t="shared" ref="F40:AK40" si="22">F9-0.005</f>
        <v>4.6500000000000007E-2</v>
      </c>
      <c r="G40" s="186">
        <f t="shared" si="22"/>
        <v>4.7500000000000007E-2</v>
      </c>
      <c r="H40" s="186">
        <f t="shared" si="22"/>
        <v>4.8500000000000008E-2</v>
      </c>
      <c r="I40" s="186">
        <f t="shared" si="22"/>
        <v>4.9500000000000009E-2</v>
      </c>
      <c r="J40" s="186">
        <f t="shared" si="22"/>
        <v>5.050000000000001E-2</v>
      </c>
      <c r="K40" s="186">
        <f t="shared" si="22"/>
        <v>5.1500000000000011E-2</v>
      </c>
      <c r="L40" s="186">
        <f t="shared" si="22"/>
        <v>5.4500000000000014E-2</v>
      </c>
      <c r="M40" s="186">
        <f t="shared" si="22"/>
        <v>5.5500000000000008E-2</v>
      </c>
      <c r="N40" s="186">
        <f t="shared" si="22"/>
        <v>5.6500000000000009E-2</v>
      </c>
      <c r="O40" s="186">
        <f t="shared" si="22"/>
        <v>5.7500000000000002E-2</v>
      </c>
      <c r="P40" s="186">
        <f t="shared" si="22"/>
        <v>5.8500000000000003E-2</v>
      </c>
      <c r="Q40" s="186">
        <f t="shared" si="22"/>
        <v>5.9500000000000004E-2</v>
      </c>
      <c r="R40" s="186">
        <f t="shared" si="22"/>
        <v>6.0500000000000005E-2</v>
      </c>
      <c r="S40" s="186">
        <f t="shared" si="22"/>
        <v>6.1500000000000006E-2</v>
      </c>
      <c r="T40" s="186">
        <f t="shared" si="22"/>
        <v>6.25E-2</v>
      </c>
      <c r="U40" s="186">
        <f t="shared" si="22"/>
        <v>6.3500000000000001E-2</v>
      </c>
      <c r="V40" s="186">
        <f t="shared" si="22"/>
        <v>6.6500000000000004E-2</v>
      </c>
      <c r="W40" s="186">
        <f t="shared" si="22"/>
        <v>6.7500000000000004E-2</v>
      </c>
      <c r="X40" s="186">
        <f t="shared" si="22"/>
        <v>6.8500000000000005E-2</v>
      </c>
      <c r="Y40" s="186">
        <f t="shared" si="22"/>
        <v>6.9500000000000006E-2</v>
      </c>
      <c r="Z40" s="186">
        <f t="shared" si="22"/>
        <v>7.0500000000000007E-2</v>
      </c>
      <c r="AA40" s="186">
        <f t="shared" si="22"/>
        <v>7.350000000000001E-2</v>
      </c>
      <c r="AB40" s="186">
        <f t="shared" si="22"/>
        <v>7.4500000000000011E-2</v>
      </c>
      <c r="AC40" s="186">
        <f t="shared" si="22"/>
        <v>7.5500000000000012E-2</v>
      </c>
      <c r="AD40" s="186">
        <f t="shared" si="22"/>
        <v>7.6500000000000012E-2</v>
      </c>
      <c r="AE40" s="186">
        <f t="shared" si="22"/>
        <v>7.7500000000000013E-2</v>
      </c>
      <c r="AF40" s="186">
        <f t="shared" si="22"/>
        <v>8.0500000000000016E-2</v>
      </c>
      <c r="AG40" s="186">
        <f t="shared" si="22"/>
        <v>8.0500000000000016E-2</v>
      </c>
      <c r="AH40" s="186">
        <f t="shared" si="22"/>
        <v>8.0500000000000016E-2</v>
      </c>
      <c r="AI40" s="186">
        <f t="shared" si="22"/>
        <v>8.0500000000000016E-2</v>
      </c>
      <c r="AJ40" s="186">
        <f t="shared" si="22"/>
        <v>8.0500000000000016E-2</v>
      </c>
      <c r="AK40" s="186">
        <f t="shared" si="22"/>
        <v>8.0500000000000016E-2</v>
      </c>
    </row>
    <row r="41" spans="1:37" ht="15.75" thickBot="1" x14ac:dyDescent="0.3">
      <c r="A41" s="234">
        <v>5</v>
      </c>
      <c r="B41" s="186">
        <f t="shared" ref="B41:B56" si="23">B10-0.005</f>
        <v>4.5000000000000012E-2</v>
      </c>
      <c r="C41" s="186">
        <f t="shared" si="21"/>
        <v>4.6000000000000013E-2</v>
      </c>
      <c r="D41" s="186">
        <f t="shared" si="19"/>
        <v>4.7000000000000014E-2</v>
      </c>
      <c r="E41" s="186">
        <f t="shared" si="17"/>
        <v>4.8000000000000008E-2</v>
      </c>
      <c r="F41" s="186">
        <f t="shared" ref="F41:AK41" si="24">F10-0.005</f>
        <v>4.9000000000000009E-2</v>
      </c>
      <c r="G41" s="186">
        <f t="shared" si="24"/>
        <v>5.000000000000001E-2</v>
      </c>
      <c r="H41" s="186">
        <f t="shared" si="24"/>
        <v>5.1000000000000011E-2</v>
      </c>
      <c r="I41" s="186">
        <f t="shared" si="24"/>
        <v>5.2000000000000011E-2</v>
      </c>
      <c r="J41" s="186">
        <f t="shared" si="24"/>
        <v>5.3000000000000012E-2</v>
      </c>
      <c r="K41" s="186">
        <f t="shared" si="24"/>
        <v>5.4000000000000013E-2</v>
      </c>
      <c r="L41" s="186">
        <f t="shared" si="24"/>
        <v>5.7500000000000016E-2</v>
      </c>
      <c r="M41" s="186">
        <f t="shared" si="24"/>
        <v>5.8500000000000003E-2</v>
      </c>
      <c r="N41" s="186">
        <f t="shared" si="24"/>
        <v>5.9500000000000004E-2</v>
      </c>
      <c r="O41" s="186">
        <f t="shared" si="24"/>
        <v>6.0500000000000005E-2</v>
      </c>
      <c r="P41" s="186">
        <f t="shared" si="24"/>
        <v>6.1500000000000006E-2</v>
      </c>
      <c r="Q41" s="186">
        <f t="shared" si="24"/>
        <v>6.25E-2</v>
      </c>
      <c r="R41" s="186">
        <f t="shared" si="24"/>
        <v>6.3500000000000001E-2</v>
      </c>
      <c r="S41" s="186">
        <f t="shared" si="24"/>
        <v>6.4500000000000002E-2</v>
      </c>
      <c r="T41" s="186">
        <f t="shared" si="24"/>
        <v>6.5500000000000003E-2</v>
      </c>
      <c r="U41" s="186">
        <f t="shared" si="24"/>
        <v>6.6500000000000004E-2</v>
      </c>
      <c r="V41" s="186">
        <f t="shared" si="24"/>
        <v>7.0000000000000007E-2</v>
      </c>
      <c r="W41" s="186">
        <f t="shared" si="24"/>
        <v>7.1000000000000008E-2</v>
      </c>
      <c r="X41" s="186">
        <f t="shared" si="24"/>
        <v>7.2000000000000008E-2</v>
      </c>
      <c r="Y41" s="186">
        <f t="shared" si="24"/>
        <v>7.3000000000000009E-2</v>
      </c>
      <c r="Z41" s="186">
        <f t="shared" si="24"/>
        <v>7.400000000000001E-2</v>
      </c>
      <c r="AA41" s="186">
        <f t="shared" si="24"/>
        <v>7.7500000000000013E-2</v>
      </c>
      <c r="AB41" s="186">
        <f t="shared" si="24"/>
        <v>7.8500000000000014E-2</v>
      </c>
      <c r="AC41" s="186">
        <f t="shared" si="24"/>
        <v>7.9500000000000015E-2</v>
      </c>
      <c r="AD41" s="186">
        <f t="shared" si="24"/>
        <v>8.0500000000000016E-2</v>
      </c>
      <c r="AE41" s="186">
        <f t="shared" si="24"/>
        <v>8.1500000000000017E-2</v>
      </c>
      <c r="AF41" s="186">
        <f t="shared" si="24"/>
        <v>8.500000000000002E-2</v>
      </c>
      <c r="AG41" s="186">
        <f t="shared" si="24"/>
        <v>8.500000000000002E-2</v>
      </c>
      <c r="AH41" s="186">
        <f t="shared" si="24"/>
        <v>8.500000000000002E-2</v>
      </c>
      <c r="AI41" s="186">
        <f t="shared" si="24"/>
        <v>8.500000000000002E-2</v>
      </c>
      <c r="AJ41" s="186">
        <f t="shared" si="24"/>
        <v>8.500000000000002E-2</v>
      </c>
      <c r="AK41" s="186">
        <f t="shared" si="24"/>
        <v>8.500000000000002E-2</v>
      </c>
    </row>
    <row r="42" spans="1:37" ht="15.75" thickBot="1" x14ac:dyDescent="0.3">
      <c r="A42" s="234">
        <v>6</v>
      </c>
      <c r="B42" s="186">
        <f t="shared" si="23"/>
        <v>4.7500000000000014E-2</v>
      </c>
      <c r="C42" s="186">
        <f t="shared" si="21"/>
        <v>4.8500000000000015E-2</v>
      </c>
      <c r="D42" s="186">
        <f t="shared" si="19"/>
        <v>4.9500000000000016E-2</v>
      </c>
      <c r="E42" s="186">
        <f t="shared" si="17"/>
        <v>5.050000000000001E-2</v>
      </c>
      <c r="F42" s="186">
        <f t="shared" ref="F42:AK42" si="25">F11-0.005</f>
        <v>5.1500000000000011E-2</v>
      </c>
      <c r="G42" s="186">
        <f t="shared" si="25"/>
        <v>5.2500000000000012E-2</v>
      </c>
      <c r="H42" s="186">
        <f t="shared" si="25"/>
        <v>5.3500000000000013E-2</v>
      </c>
      <c r="I42" s="186">
        <f t="shared" si="25"/>
        <v>5.4500000000000014E-2</v>
      </c>
      <c r="J42" s="186">
        <f t="shared" si="25"/>
        <v>5.5500000000000015E-2</v>
      </c>
      <c r="K42" s="186">
        <f t="shared" si="25"/>
        <v>5.6500000000000015E-2</v>
      </c>
      <c r="L42" s="186">
        <f t="shared" si="25"/>
        <v>6.0500000000000019E-2</v>
      </c>
      <c r="M42" s="186">
        <f t="shared" si="25"/>
        <v>6.1500000000000006E-2</v>
      </c>
      <c r="N42" s="186">
        <f t="shared" si="25"/>
        <v>6.25E-2</v>
      </c>
      <c r="O42" s="186">
        <f t="shared" si="25"/>
        <v>6.3500000000000001E-2</v>
      </c>
      <c r="P42" s="186">
        <f t="shared" si="25"/>
        <v>6.4500000000000002E-2</v>
      </c>
      <c r="Q42" s="186">
        <f t="shared" si="25"/>
        <v>6.5500000000000003E-2</v>
      </c>
      <c r="R42" s="186">
        <f t="shared" si="25"/>
        <v>6.6500000000000004E-2</v>
      </c>
      <c r="S42" s="186">
        <f t="shared" si="25"/>
        <v>6.7500000000000004E-2</v>
      </c>
      <c r="T42" s="186">
        <f t="shared" si="25"/>
        <v>6.8500000000000005E-2</v>
      </c>
      <c r="U42" s="186">
        <f t="shared" si="25"/>
        <v>6.9500000000000006E-2</v>
      </c>
      <c r="V42" s="186">
        <f t="shared" si="25"/>
        <v>7.350000000000001E-2</v>
      </c>
      <c r="W42" s="186">
        <f t="shared" si="25"/>
        <v>7.4500000000000011E-2</v>
      </c>
      <c r="X42" s="186">
        <f t="shared" si="25"/>
        <v>7.5500000000000012E-2</v>
      </c>
      <c r="Y42" s="186">
        <f t="shared" si="25"/>
        <v>7.6500000000000012E-2</v>
      </c>
      <c r="Z42" s="186">
        <f t="shared" si="25"/>
        <v>7.7500000000000013E-2</v>
      </c>
      <c r="AA42" s="186">
        <f t="shared" si="25"/>
        <v>8.1500000000000017E-2</v>
      </c>
      <c r="AB42" s="186">
        <f t="shared" si="25"/>
        <v>8.2500000000000018E-2</v>
      </c>
      <c r="AC42" s="186">
        <f t="shared" si="25"/>
        <v>8.3500000000000019E-2</v>
      </c>
      <c r="AD42" s="186">
        <f t="shared" si="25"/>
        <v>8.450000000000002E-2</v>
      </c>
      <c r="AE42" s="186">
        <f t="shared" si="25"/>
        <v>8.550000000000002E-2</v>
      </c>
      <c r="AF42" s="186">
        <f t="shared" si="25"/>
        <v>8.9500000000000024E-2</v>
      </c>
      <c r="AG42" s="186">
        <f t="shared" si="25"/>
        <v>8.9500000000000024E-2</v>
      </c>
      <c r="AH42" s="186">
        <f t="shared" si="25"/>
        <v>8.9500000000000024E-2</v>
      </c>
      <c r="AI42" s="186">
        <f t="shared" si="25"/>
        <v>8.9500000000000024E-2</v>
      </c>
      <c r="AJ42" s="186">
        <f t="shared" si="25"/>
        <v>8.9500000000000024E-2</v>
      </c>
      <c r="AK42" s="186">
        <f t="shared" si="25"/>
        <v>8.9500000000000024E-2</v>
      </c>
    </row>
    <row r="43" spans="1:37" ht="15.75" thickBot="1" x14ac:dyDescent="0.3">
      <c r="A43" s="234">
        <v>7</v>
      </c>
      <c r="B43" s="186">
        <f t="shared" si="23"/>
        <v>5.0000000000000017E-2</v>
      </c>
      <c r="C43" s="186">
        <f t="shared" si="21"/>
        <v>5.1000000000000018E-2</v>
      </c>
      <c r="D43" s="186">
        <f t="shared" si="19"/>
        <v>5.2000000000000018E-2</v>
      </c>
      <c r="E43" s="186">
        <f t="shared" si="17"/>
        <v>5.3000000000000012E-2</v>
      </c>
      <c r="F43" s="186">
        <f t="shared" ref="F43:AK43" si="26">F12-0.005</f>
        <v>5.4000000000000013E-2</v>
      </c>
      <c r="G43" s="186">
        <f t="shared" si="26"/>
        <v>5.5000000000000014E-2</v>
      </c>
      <c r="H43" s="186">
        <f t="shared" si="26"/>
        <v>5.6000000000000015E-2</v>
      </c>
      <c r="I43" s="186">
        <f t="shared" si="26"/>
        <v>5.7000000000000016E-2</v>
      </c>
      <c r="J43" s="186">
        <f t="shared" si="26"/>
        <v>5.8000000000000017E-2</v>
      </c>
      <c r="K43" s="186">
        <f t="shared" si="26"/>
        <v>5.9000000000000018E-2</v>
      </c>
      <c r="L43" s="186">
        <f t="shared" si="26"/>
        <v>6.3500000000000015E-2</v>
      </c>
      <c r="M43" s="186">
        <f t="shared" si="26"/>
        <v>6.4500000000000002E-2</v>
      </c>
      <c r="N43" s="186">
        <f t="shared" si="26"/>
        <v>6.5500000000000003E-2</v>
      </c>
      <c r="O43" s="186">
        <f t="shared" si="26"/>
        <v>6.6500000000000004E-2</v>
      </c>
      <c r="P43" s="186">
        <f t="shared" si="26"/>
        <v>6.7500000000000004E-2</v>
      </c>
      <c r="Q43" s="186">
        <f t="shared" si="26"/>
        <v>6.8500000000000005E-2</v>
      </c>
      <c r="R43" s="186">
        <f t="shared" si="26"/>
        <v>6.9500000000000006E-2</v>
      </c>
      <c r="S43" s="186">
        <f t="shared" si="26"/>
        <v>7.0500000000000007E-2</v>
      </c>
      <c r="T43" s="186">
        <f t="shared" si="26"/>
        <v>7.1500000000000008E-2</v>
      </c>
      <c r="U43" s="186">
        <f t="shared" si="26"/>
        <v>7.2500000000000009E-2</v>
      </c>
      <c r="V43" s="186">
        <f t="shared" si="26"/>
        <v>7.7000000000000013E-2</v>
      </c>
      <c r="W43" s="186">
        <f t="shared" si="26"/>
        <v>7.8000000000000014E-2</v>
      </c>
      <c r="X43" s="186">
        <f t="shared" si="26"/>
        <v>7.9000000000000015E-2</v>
      </c>
      <c r="Y43" s="186">
        <f t="shared" si="26"/>
        <v>8.0000000000000016E-2</v>
      </c>
      <c r="Z43" s="186">
        <f t="shared" si="26"/>
        <v>8.1000000000000016E-2</v>
      </c>
      <c r="AA43" s="186">
        <f t="shared" si="26"/>
        <v>8.550000000000002E-2</v>
      </c>
      <c r="AB43" s="186">
        <f t="shared" si="26"/>
        <v>8.6500000000000021E-2</v>
      </c>
      <c r="AC43" s="186">
        <f t="shared" si="26"/>
        <v>8.7500000000000022E-2</v>
      </c>
      <c r="AD43" s="186">
        <f t="shared" si="26"/>
        <v>8.8500000000000023E-2</v>
      </c>
      <c r="AE43" s="186">
        <f t="shared" si="26"/>
        <v>8.9500000000000024E-2</v>
      </c>
      <c r="AF43" s="186">
        <f t="shared" si="26"/>
        <v>9.4000000000000028E-2</v>
      </c>
      <c r="AG43" s="186">
        <f t="shared" si="26"/>
        <v>9.4000000000000028E-2</v>
      </c>
      <c r="AH43" s="186">
        <f t="shared" si="26"/>
        <v>9.4000000000000028E-2</v>
      </c>
      <c r="AI43" s="186">
        <f t="shared" si="26"/>
        <v>9.4000000000000028E-2</v>
      </c>
      <c r="AJ43" s="186">
        <f t="shared" si="26"/>
        <v>9.4000000000000028E-2</v>
      </c>
      <c r="AK43" s="186">
        <f t="shared" si="26"/>
        <v>9.4000000000000028E-2</v>
      </c>
    </row>
    <row r="44" spans="1:37" ht="15.75" thickBot="1" x14ac:dyDescent="0.3">
      <c r="A44" s="234">
        <v>8</v>
      </c>
      <c r="B44" s="186">
        <f t="shared" si="23"/>
        <v>5.2500000000000019E-2</v>
      </c>
      <c r="C44" s="186">
        <f t="shared" si="21"/>
        <v>5.350000000000002E-2</v>
      </c>
      <c r="D44" s="186">
        <f t="shared" si="19"/>
        <v>5.4500000000000021E-2</v>
      </c>
      <c r="E44" s="186">
        <f t="shared" si="17"/>
        <v>5.5500000000000015E-2</v>
      </c>
      <c r="F44" s="186">
        <f t="shared" ref="F44:AK44" si="27">F13-0.005</f>
        <v>5.6500000000000015E-2</v>
      </c>
      <c r="G44" s="186">
        <f t="shared" si="27"/>
        <v>5.7500000000000016E-2</v>
      </c>
      <c r="H44" s="186">
        <f t="shared" si="27"/>
        <v>5.8500000000000017E-2</v>
      </c>
      <c r="I44" s="186">
        <f t="shared" si="27"/>
        <v>5.9500000000000018E-2</v>
      </c>
      <c r="J44" s="186">
        <f t="shared" si="27"/>
        <v>6.0500000000000019E-2</v>
      </c>
      <c r="K44" s="186">
        <f t="shared" si="27"/>
        <v>6.150000000000002E-2</v>
      </c>
      <c r="L44" s="186">
        <f t="shared" si="27"/>
        <v>6.6500000000000017E-2</v>
      </c>
      <c r="M44" s="186">
        <f t="shared" si="27"/>
        <v>6.7500000000000004E-2</v>
      </c>
      <c r="N44" s="186">
        <f t="shared" si="27"/>
        <v>6.8500000000000005E-2</v>
      </c>
      <c r="O44" s="186">
        <f t="shared" si="27"/>
        <v>6.9500000000000006E-2</v>
      </c>
      <c r="P44" s="186">
        <f t="shared" si="27"/>
        <v>7.0500000000000007E-2</v>
      </c>
      <c r="Q44" s="186">
        <f t="shared" si="27"/>
        <v>7.1500000000000008E-2</v>
      </c>
      <c r="R44" s="186">
        <f t="shared" si="27"/>
        <v>7.2500000000000009E-2</v>
      </c>
      <c r="S44" s="186">
        <f t="shared" si="27"/>
        <v>7.350000000000001E-2</v>
      </c>
      <c r="T44" s="186">
        <f t="shared" si="27"/>
        <v>7.4500000000000011E-2</v>
      </c>
      <c r="U44" s="186">
        <f t="shared" si="27"/>
        <v>7.5500000000000012E-2</v>
      </c>
      <c r="V44" s="186">
        <f t="shared" si="27"/>
        <v>8.0500000000000016E-2</v>
      </c>
      <c r="W44" s="186">
        <f t="shared" si="27"/>
        <v>8.1500000000000017E-2</v>
      </c>
      <c r="X44" s="186">
        <f t="shared" si="27"/>
        <v>8.2500000000000018E-2</v>
      </c>
      <c r="Y44" s="186">
        <f t="shared" si="27"/>
        <v>8.3500000000000019E-2</v>
      </c>
      <c r="Z44" s="186">
        <f t="shared" si="27"/>
        <v>8.450000000000002E-2</v>
      </c>
      <c r="AA44" s="186">
        <f t="shared" si="27"/>
        <v>8.9500000000000024E-2</v>
      </c>
      <c r="AB44" s="186">
        <f t="shared" si="27"/>
        <v>9.0500000000000025E-2</v>
      </c>
      <c r="AC44" s="186">
        <f t="shared" si="27"/>
        <v>9.1500000000000026E-2</v>
      </c>
      <c r="AD44" s="186">
        <f t="shared" si="27"/>
        <v>9.2500000000000027E-2</v>
      </c>
      <c r="AE44" s="186">
        <f t="shared" si="27"/>
        <v>9.3500000000000028E-2</v>
      </c>
      <c r="AF44" s="186">
        <f t="shared" si="27"/>
        <v>9.8500000000000032E-2</v>
      </c>
      <c r="AG44" s="186">
        <f t="shared" si="27"/>
        <v>9.8500000000000032E-2</v>
      </c>
      <c r="AH44" s="186">
        <f t="shared" si="27"/>
        <v>9.8500000000000032E-2</v>
      </c>
      <c r="AI44" s="186">
        <f t="shared" si="27"/>
        <v>9.8500000000000032E-2</v>
      </c>
      <c r="AJ44" s="186">
        <f t="shared" si="27"/>
        <v>9.8500000000000032E-2</v>
      </c>
      <c r="AK44" s="186">
        <f t="shared" si="27"/>
        <v>9.8500000000000032E-2</v>
      </c>
    </row>
    <row r="45" spans="1:37" ht="15.75" thickBot="1" x14ac:dyDescent="0.3">
      <c r="A45" s="234">
        <v>9</v>
      </c>
      <c r="B45" s="186">
        <f t="shared" si="23"/>
        <v>5.5000000000000021E-2</v>
      </c>
      <c r="C45" s="186">
        <f t="shared" si="21"/>
        <v>5.6000000000000022E-2</v>
      </c>
      <c r="D45" s="186">
        <f t="shared" si="19"/>
        <v>5.7000000000000023E-2</v>
      </c>
      <c r="E45" s="186">
        <f t="shared" si="17"/>
        <v>5.8000000000000017E-2</v>
      </c>
      <c r="F45" s="186">
        <f t="shared" ref="F45:AK45" si="28">F14-0.005</f>
        <v>5.9000000000000018E-2</v>
      </c>
      <c r="G45" s="186">
        <f t="shared" si="28"/>
        <v>6.0000000000000019E-2</v>
      </c>
      <c r="H45" s="186">
        <f t="shared" si="28"/>
        <v>6.1000000000000019E-2</v>
      </c>
      <c r="I45" s="186">
        <f t="shared" si="28"/>
        <v>6.200000000000002E-2</v>
      </c>
      <c r="J45" s="186">
        <f t="shared" si="28"/>
        <v>6.3000000000000014E-2</v>
      </c>
      <c r="K45" s="186">
        <f t="shared" si="28"/>
        <v>6.4000000000000015E-2</v>
      </c>
      <c r="L45" s="186">
        <f t="shared" si="28"/>
        <v>6.950000000000002E-2</v>
      </c>
      <c r="M45" s="186">
        <f t="shared" si="28"/>
        <v>7.0500000000000007E-2</v>
      </c>
      <c r="N45" s="186">
        <f t="shared" si="28"/>
        <v>7.1500000000000008E-2</v>
      </c>
      <c r="O45" s="186">
        <f t="shared" si="28"/>
        <v>7.2500000000000009E-2</v>
      </c>
      <c r="P45" s="186">
        <f t="shared" si="28"/>
        <v>7.350000000000001E-2</v>
      </c>
      <c r="Q45" s="186">
        <f t="shared" si="28"/>
        <v>7.4500000000000011E-2</v>
      </c>
      <c r="R45" s="186">
        <f t="shared" si="28"/>
        <v>7.5500000000000012E-2</v>
      </c>
      <c r="S45" s="186">
        <f t="shared" si="28"/>
        <v>7.6500000000000012E-2</v>
      </c>
      <c r="T45" s="186">
        <f t="shared" si="28"/>
        <v>7.7500000000000013E-2</v>
      </c>
      <c r="U45" s="186">
        <f t="shared" si="28"/>
        <v>7.8500000000000014E-2</v>
      </c>
      <c r="V45" s="186">
        <f t="shared" si="28"/>
        <v>8.4000000000000019E-2</v>
      </c>
      <c r="W45" s="186">
        <f t="shared" si="28"/>
        <v>8.500000000000002E-2</v>
      </c>
      <c r="X45" s="186">
        <f t="shared" si="28"/>
        <v>8.6000000000000021E-2</v>
      </c>
      <c r="Y45" s="186">
        <f t="shared" si="28"/>
        <v>8.7000000000000022E-2</v>
      </c>
      <c r="Z45" s="186">
        <f t="shared" si="28"/>
        <v>8.8000000000000023E-2</v>
      </c>
      <c r="AA45" s="186">
        <f t="shared" si="28"/>
        <v>9.3500000000000028E-2</v>
      </c>
      <c r="AB45" s="186">
        <f t="shared" si="28"/>
        <v>9.4500000000000028E-2</v>
      </c>
      <c r="AC45" s="186">
        <f t="shared" si="28"/>
        <v>9.5500000000000029E-2</v>
      </c>
      <c r="AD45" s="186">
        <f t="shared" si="28"/>
        <v>9.650000000000003E-2</v>
      </c>
      <c r="AE45" s="186">
        <f t="shared" si="28"/>
        <v>9.7500000000000031E-2</v>
      </c>
      <c r="AF45" s="186">
        <f t="shared" si="28"/>
        <v>0.10300000000000004</v>
      </c>
      <c r="AG45" s="186">
        <f t="shared" si="28"/>
        <v>0.10300000000000004</v>
      </c>
      <c r="AH45" s="186">
        <f t="shared" si="28"/>
        <v>0.10300000000000004</v>
      </c>
      <c r="AI45" s="186">
        <f t="shared" si="28"/>
        <v>0.10300000000000004</v>
      </c>
      <c r="AJ45" s="186">
        <f t="shared" si="28"/>
        <v>0.10300000000000004</v>
      </c>
      <c r="AK45" s="186">
        <f t="shared" si="28"/>
        <v>0.10300000000000004</v>
      </c>
    </row>
    <row r="46" spans="1:37" ht="15.75" thickBot="1" x14ac:dyDescent="0.3">
      <c r="A46" s="234">
        <v>10</v>
      </c>
      <c r="B46" s="186">
        <f t="shared" si="23"/>
        <v>5.7500000000000016E-2</v>
      </c>
      <c r="C46" s="186">
        <f t="shared" si="21"/>
        <v>5.8500000000000017E-2</v>
      </c>
      <c r="D46" s="186">
        <f t="shared" si="19"/>
        <v>5.9500000000000018E-2</v>
      </c>
      <c r="E46" s="186">
        <f t="shared" si="17"/>
        <v>6.0500000000000019E-2</v>
      </c>
      <c r="F46" s="186">
        <f t="shared" ref="F46:AK46" si="29">F15-0.005</f>
        <v>6.150000000000002E-2</v>
      </c>
      <c r="G46" s="186">
        <f t="shared" si="29"/>
        <v>6.2500000000000014E-2</v>
      </c>
      <c r="H46" s="186">
        <f t="shared" si="29"/>
        <v>6.3500000000000015E-2</v>
      </c>
      <c r="I46" s="186">
        <f t="shared" si="29"/>
        <v>6.4500000000000016E-2</v>
      </c>
      <c r="J46" s="186">
        <f t="shared" si="29"/>
        <v>6.5500000000000017E-2</v>
      </c>
      <c r="K46" s="186">
        <f t="shared" si="29"/>
        <v>6.6500000000000017E-2</v>
      </c>
      <c r="L46" s="186">
        <f t="shared" si="29"/>
        <v>7.2500000000000023E-2</v>
      </c>
      <c r="M46" s="186">
        <f t="shared" si="29"/>
        <v>7.350000000000001E-2</v>
      </c>
      <c r="N46" s="186">
        <f t="shared" si="29"/>
        <v>7.4500000000000011E-2</v>
      </c>
      <c r="O46" s="186">
        <f t="shared" si="29"/>
        <v>7.5500000000000012E-2</v>
      </c>
      <c r="P46" s="186">
        <f t="shared" si="29"/>
        <v>7.6500000000000012E-2</v>
      </c>
      <c r="Q46" s="186">
        <f t="shared" si="29"/>
        <v>7.7500000000000013E-2</v>
      </c>
      <c r="R46" s="186">
        <f t="shared" si="29"/>
        <v>7.8500000000000014E-2</v>
      </c>
      <c r="S46" s="186">
        <f t="shared" si="29"/>
        <v>7.9500000000000015E-2</v>
      </c>
      <c r="T46" s="186">
        <f t="shared" si="29"/>
        <v>8.0500000000000016E-2</v>
      </c>
      <c r="U46" s="186">
        <f t="shared" si="29"/>
        <v>8.1500000000000017E-2</v>
      </c>
      <c r="V46" s="186">
        <f t="shared" si="29"/>
        <v>8.7500000000000022E-2</v>
      </c>
      <c r="W46" s="186">
        <f t="shared" si="29"/>
        <v>8.8500000000000023E-2</v>
      </c>
      <c r="X46" s="186">
        <f t="shared" si="29"/>
        <v>8.9500000000000024E-2</v>
      </c>
      <c r="Y46" s="186">
        <f t="shared" si="29"/>
        <v>9.0500000000000025E-2</v>
      </c>
      <c r="Z46" s="186">
        <f t="shared" si="29"/>
        <v>9.1500000000000026E-2</v>
      </c>
      <c r="AA46" s="186">
        <f t="shared" si="29"/>
        <v>9.7500000000000031E-2</v>
      </c>
      <c r="AB46" s="186">
        <f t="shared" si="29"/>
        <v>9.8500000000000032E-2</v>
      </c>
      <c r="AC46" s="186">
        <f t="shared" si="29"/>
        <v>9.9500000000000033E-2</v>
      </c>
      <c r="AD46" s="186">
        <f t="shared" si="29"/>
        <v>0.10050000000000003</v>
      </c>
      <c r="AE46" s="186">
        <f t="shared" si="29"/>
        <v>0.10150000000000003</v>
      </c>
      <c r="AF46" s="186">
        <f t="shared" si="29"/>
        <v>0.10750000000000004</v>
      </c>
      <c r="AG46" s="186">
        <f t="shared" si="29"/>
        <v>0.10750000000000004</v>
      </c>
      <c r="AH46" s="186">
        <f t="shared" si="29"/>
        <v>0.10750000000000004</v>
      </c>
      <c r="AI46" s="186">
        <f t="shared" si="29"/>
        <v>0.10750000000000004</v>
      </c>
      <c r="AJ46" s="186">
        <f t="shared" si="29"/>
        <v>0.10750000000000004</v>
      </c>
      <c r="AK46" s="186">
        <f t="shared" si="29"/>
        <v>0.10750000000000004</v>
      </c>
    </row>
    <row r="47" spans="1:37" ht="15.75" thickBot="1" x14ac:dyDescent="0.3">
      <c r="A47" s="234">
        <v>11</v>
      </c>
      <c r="B47" s="186">
        <f t="shared" si="23"/>
        <v>6.0000000000000019E-2</v>
      </c>
      <c r="C47" s="186">
        <f t="shared" si="21"/>
        <v>6.1000000000000019E-2</v>
      </c>
      <c r="D47" s="186">
        <f t="shared" si="19"/>
        <v>6.200000000000002E-2</v>
      </c>
      <c r="E47" s="186">
        <f t="shared" si="17"/>
        <v>6.3000000000000014E-2</v>
      </c>
      <c r="F47" s="186">
        <f t="shared" ref="F47:AK47" si="30">F16-0.005</f>
        <v>6.4000000000000015E-2</v>
      </c>
      <c r="G47" s="186">
        <f t="shared" si="30"/>
        <v>6.5000000000000016E-2</v>
      </c>
      <c r="H47" s="186">
        <f t="shared" si="30"/>
        <v>6.6000000000000017E-2</v>
      </c>
      <c r="I47" s="186">
        <f t="shared" si="30"/>
        <v>6.7000000000000018E-2</v>
      </c>
      <c r="J47" s="186">
        <f t="shared" si="30"/>
        <v>6.8000000000000019E-2</v>
      </c>
      <c r="K47" s="186">
        <f t="shared" si="30"/>
        <v>6.900000000000002E-2</v>
      </c>
      <c r="L47" s="186">
        <f t="shared" si="30"/>
        <v>7.5500000000000025E-2</v>
      </c>
      <c r="M47" s="186">
        <f t="shared" si="30"/>
        <v>7.6500000000000012E-2</v>
      </c>
      <c r="N47" s="186">
        <f t="shared" si="30"/>
        <v>7.7500000000000013E-2</v>
      </c>
      <c r="O47" s="186">
        <f t="shared" si="30"/>
        <v>7.8500000000000014E-2</v>
      </c>
      <c r="P47" s="186">
        <f t="shared" si="30"/>
        <v>7.9500000000000015E-2</v>
      </c>
      <c r="Q47" s="186">
        <f t="shared" si="30"/>
        <v>8.0500000000000016E-2</v>
      </c>
      <c r="R47" s="186">
        <f t="shared" si="30"/>
        <v>8.1500000000000017E-2</v>
      </c>
      <c r="S47" s="186">
        <f t="shared" si="30"/>
        <v>8.2500000000000018E-2</v>
      </c>
      <c r="T47" s="186">
        <f t="shared" si="30"/>
        <v>8.3500000000000019E-2</v>
      </c>
      <c r="U47" s="186">
        <f t="shared" si="30"/>
        <v>8.450000000000002E-2</v>
      </c>
      <c r="V47" s="186">
        <f t="shared" si="30"/>
        <v>9.1000000000000025E-2</v>
      </c>
      <c r="W47" s="186">
        <f t="shared" si="30"/>
        <v>9.2000000000000026E-2</v>
      </c>
      <c r="X47" s="186">
        <f t="shared" si="30"/>
        <v>9.3000000000000027E-2</v>
      </c>
      <c r="Y47" s="186">
        <f t="shared" si="30"/>
        <v>9.4000000000000028E-2</v>
      </c>
      <c r="Z47" s="186">
        <f t="shared" si="30"/>
        <v>9.5000000000000029E-2</v>
      </c>
      <c r="AA47" s="186">
        <f t="shared" si="30"/>
        <v>0.10150000000000003</v>
      </c>
      <c r="AB47" s="186">
        <f t="shared" si="30"/>
        <v>0.10250000000000004</v>
      </c>
      <c r="AC47" s="186">
        <f t="shared" si="30"/>
        <v>0.10350000000000004</v>
      </c>
      <c r="AD47" s="186">
        <f t="shared" si="30"/>
        <v>0.10450000000000004</v>
      </c>
      <c r="AE47" s="186">
        <f t="shared" si="30"/>
        <v>0.10550000000000004</v>
      </c>
      <c r="AF47" s="186">
        <f t="shared" si="30"/>
        <v>0.11200000000000004</v>
      </c>
      <c r="AG47" s="186">
        <f t="shared" si="30"/>
        <v>0.11200000000000004</v>
      </c>
      <c r="AH47" s="186">
        <f t="shared" si="30"/>
        <v>0.11200000000000004</v>
      </c>
      <c r="AI47" s="186">
        <f t="shared" si="30"/>
        <v>0.11200000000000004</v>
      </c>
      <c r="AJ47" s="186">
        <f t="shared" si="30"/>
        <v>0.11200000000000004</v>
      </c>
      <c r="AK47" s="186">
        <f t="shared" si="30"/>
        <v>0.11200000000000004</v>
      </c>
    </row>
    <row r="48" spans="1:37" ht="15.75" thickBot="1" x14ac:dyDescent="0.3">
      <c r="A48" s="234">
        <v>12</v>
      </c>
      <c r="B48" s="186">
        <f t="shared" si="23"/>
        <v>6.2500000000000014E-2</v>
      </c>
      <c r="C48" s="186">
        <f t="shared" si="21"/>
        <v>6.3500000000000015E-2</v>
      </c>
      <c r="D48" s="186">
        <f t="shared" si="19"/>
        <v>6.4500000000000016E-2</v>
      </c>
      <c r="E48" s="186">
        <f t="shared" si="17"/>
        <v>6.5500000000000017E-2</v>
      </c>
      <c r="F48" s="186">
        <f t="shared" ref="F48:AK48" si="31">F17-0.005</f>
        <v>6.6500000000000017E-2</v>
      </c>
      <c r="G48" s="186">
        <f t="shared" si="31"/>
        <v>6.7500000000000018E-2</v>
      </c>
      <c r="H48" s="186">
        <f t="shared" si="31"/>
        <v>6.8500000000000019E-2</v>
      </c>
      <c r="I48" s="186">
        <f t="shared" si="31"/>
        <v>6.950000000000002E-2</v>
      </c>
      <c r="J48" s="186">
        <f t="shared" si="31"/>
        <v>7.0500000000000021E-2</v>
      </c>
      <c r="K48" s="186">
        <f t="shared" si="31"/>
        <v>7.1500000000000022E-2</v>
      </c>
      <c r="L48" s="186">
        <f t="shared" si="31"/>
        <v>7.8500000000000028E-2</v>
      </c>
      <c r="M48" s="186">
        <f t="shared" si="31"/>
        <v>7.9500000000000015E-2</v>
      </c>
      <c r="N48" s="186">
        <f t="shared" si="31"/>
        <v>8.0500000000000016E-2</v>
      </c>
      <c r="O48" s="186">
        <f t="shared" si="31"/>
        <v>8.1500000000000017E-2</v>
      </c>
      <c r="P48" s="186">
        <f t="shared" si="31"/>
        <v>8.2500000000000018E-2</v>
      </c>
      <c r="Q48" s="186">
        <f t="shared" si="31"/>
        <v>8.3500000000000019E-2</v>
      </c>
      <c r="R48" s="186">
        <f t="shared" si="31"/>
        <v>8.450000000000002E-2</v>
      </c>
      <c r="S48" s="186">
        <f t="shared" si="31"/>
        <v>8.550000000000002E-2</v>
      </c>
      <c r="T48" s="186">
        <f t="shared" si="31"/>
        <v>8.6500000000000021E-2</v>
      </c>
      <c r="U48" s="186">
        <f t="shared" si="31"/>
        <v>8.7500000000000022E-2</v>
      </c>
      <c r="V48" s="186">
        <f t="shared" si="31"/>
        <v>9.4500000000000028E-2</v>
      </c>
      <c r="W48" s="186">
        <f t="shared" si="31"/>
        <v>9.5500000000000029E-2</v>
      </c>
      <c r="X48" s="186">
        <f t="shared" si="31"/>
        <v>9.650000000000003E-2</v>
      </c>
      <c r="Y48" s="186">
        <f t="shared" si="31"/>
        <v>9.7500000000000031E-2</v>
      </c>
      <c r="Z48" s="186">
        <f t="shared" si="31"/>
        <v>9.8500000000000032E-2</v>
      </c>
      <c r="AA48" s="186">
        <f t="shared" si="31"/>
        <v>0.10550000000000004</v>
      </c>
      <c r="AB48" s="186">
        <f t="shared" si="31"/>
        <v>0.10650000000000004</v>
      </c>
      <c r="AC48" s="186">
        <f t="shared" si="31"/>
        <v>0.10750000000000004</v>
      </c>
      <c r="AD48" s="186">
        <f t="shared" si="31"/>
        <v>0.10850000000000004</v>
      </c>
      <c r="AE48" s="186">
        <f t="shared" si="31"/>
        <v>0.10950000000000004</v>
      </c>
      <c r="AF48" s="186">
        <f t="shared" si="31"/>
        <v>0.11650000000000005</v>
      </c>
      <c r="AG48" s="186">
        <f t="shared" si="31"/>
        <v>0.11650000000000005</v>
      </c>
      <c r="AH48" s="186">
        <f t="shared" si="31"/>
        <v>0.11650000000000005</v>
      </c>
      <c r="AI48" s="186">
        <f t="shared" si="31"/>
        <v>0.11650000000000005</v>
      </c>
      <c r="AJ48" s="186">
        <f t="shared" si="31"/>
        <v>0.11650000000000005</v>
      </c>
      <c r="AK48" s="186">
        <f t="shared" si="31"/>
        <v>0.11650000000000005</v>
      </c>
    </row>
    <row r="49" spans="1:47" ht="15.75" thickBot="1" x14ac:dyDescent="0.3">
      <c r="A49" s="234">
        <v>13</v>
      </c>
      <c r="B49" s="186">
        <f t="shared" si="23"/>
        <v>6.5000000000000016E-2</v>
      </c>
      <c r="C49" s="186">
        <f t="shared" si="21"/>
        <v>6.6000000000000017E-2</v>
      </c>
      <c r="D49" s="186">
        <f t="shared" si="19"/>
        <v>6.7000000000000018E-2</v>
      </c>
      <c r="E49" s="186">
        <f t="shared" si="17"/>
        <v>6.8000000000000019E-2</v>
      </c>
      <c r="F49" s="186">
        <f t="shared" ref="F49:AK49" si="32">F18-0.005</f>
        <v>6.900000000000002E-2</v>
      </c>
      <c r="G49" s="186">
        <f t="shared" si="32"/>
        <v>7.0000000000000021E-2</v>
      </c>
      <c r="H49" s="186">
        <f t="shared" si="32"/>
        <v>7.1000000000000021E-2</v>
      </c>
      <c r="I49" s="186">
        <f t="shared" si="32"/>
        <v>7.2000000000000022E-2</v>
      </c>
      <c r="J49" s="186">
        <f t="shared" si="32"/>
        <v>7.3000000000000023E-2</v>
      </c>
      <c r="K49" s="186">
        <f t="shared" si="32"/>
        <v>7.4000000000000024E-2</v>
      </c>
      <c r="L49" s="186">
        <f t="shared" si="32"/>
        <v>8.1500000000000031E-2</v>
      </c>
      <c r="M49" s="186">
        <f t="shared" si="32"/>
        <v>8.2500000000000018E-2</v>
      </c>
      <c r="N49" s="186">
        <f t="shared" si="32"/>
        <v>8.3500000000000019E-2</v>
      </c>
      <c r="O49" s="186">
        <f t="shared" si="32"/>
        <v>8.450000000000002E-2</v>
      </c>
      <c r="P49" s="186">
        <f t="shared" si="32"/>
        <v>8.550000000000002E-2</v>
      </c>
      <c r="Q49" s="186">
        <f t="shared" si="32"/>
        <v>8.6500000000000021E-2</v>
      </c>
      <c r="R49" s="186">
        <f t="shared" si="32"/>
        <v>8.7500000000000022E-2</v>
      </c>
      <c r="S49" s="186">
        <f t="shared" si="32"/>
        <v>8.8500000000000023E-2</v>
      </c>
      <c r="T49" s="186">
        <f t="shared" si="32"/>
        <v>8.9500000000000024E-2</v>
      </c>
      <c r="U49" s="186">
        <f t="shared" si="32"/>
        <v>9.0500000000000025E-2</v>
      </c>
      <c r="V49" s="186">
        <f t="shared" si="32"/>
        <v>9.8000000000000032E-2</v>
      </c>
      <c r="W49" s="186">
        <f t="shared" si="32"/>
        <v>9.9000000000000032E-2</v>
      </c>
      <c r="X49" s="186">
        <f t="shared" si="32"/>
        <v>0.10000000000000003</v>
      </c>
      <c r="Y49" s="186">
        <f t="shared" si="32"/>
        <v>0.10100000000000003</v>
      </c>
      <c r="Z49" s="186">
        <f t="shared" si="32"/>
        <v>0.10200000000000004</v>
      </c>
      <c r="AA49" s="186">
        <f t="shared" si="32"/>
        <v>0.10950000000000004</v>
      </c>
      <c r="AB49" s="186">
        <f t="shared" si="32"/>
        <v>0.11050000000000004</v>
      </c>
      <c r="AC49" s="186">
        <f t="shared" si="32"/>
        <v>0.11150000000000004</v>
      </c>
      <c r="AD49" s="186">
        <f t="shared" si="32"/>
        <v>0.11250000000000004</v>
      </c>
      <c r="AE49" s="186">
        <f t="shared" si="32"/>
        <v>0.11350000000000005</v>
      </c>
      <c r="AF49" s="186">
        <f t="shared" si="32"/>
        <v>0.12100000000000005</v>
      </c>
      <c r="AG49" s="186">
        <f t="shared" si="32"/>
        <v>0.12100000000000005</v>
      </c>
      <c r="AH49" s="186">
        <f t="shared" si="32"/>
        <v>0.12100000000000005</v>
      </c>
      <c r="AI49" s="186">
        <f t="shared" si="32"/>
        <v>0.12100000000000005</v>
      </c>
      <c r="AJ49" s="186">
        <f t="shared" si="32"/>
        <v>0.12100000000000005</v>
      </c>
      <c r="AK49" s="186">
        <f t="shared" si="32"/>
        <v>0.12100000000000005</v>
      </c>
    </row>
    <row r="50" spans="1:47" ht="15.75" thickBot="1" x14ac:dyDescent="0.3">
      <c r="A50" s="234">
        <v>14</v>
      </c>
      <c r="B50" s="186">
        <f t="shared" si="23"/>
        <v>6.7500000000000018E-2</v>
      </c>
      <c r="C50" s="186">
        <f t="shared" si="21"/>
        <v>6.8500000000000019E-2</v>
      </c>
      <c r="D50" s="186">
        <f t="shared" si="19"/>
        <v>6.950000000000002E-2</v>
      </c>
      <c r="E50" s="186">
        <f t="shared" si="17"/>
        <v>7.0500000000000021E-2</v>
      </c>
      <c r="F50" s="186">
        <f t="shared" ref="F50:AK50" si="33">F19-0.005</f>
        <v>7.1500000000000022E-2</v>
      </c>
      <c r="G50" s="186">
        <f t="shared" si="33"/>
        <v>7.2500000000000023E-2</v>
      </c>
      <c r="H50" s="186">
        <f t="shared" si="33"/>
        <v>7.3500000000000024E-2</v>
      </c>
      <c r="I50" s="186">
        <f t="shared" si="33"/>
        <v>7.4500000000000025E-2</v>
      </c>
      <c r="J50" s="186">
        <f t="shared" si="33"/>
        <v>7.5500000000000025E-2</v>
      </c>
      <c r="K50" s="186">
        <f t="shared" si="33"/>
        <v>7.6500000000000026E-2</v>
      </c>
      <c r="L50" s="186">
        <f t="shared" si="33"/>
        <v>8.4500000000000033E-2</v>
      </c>
      <c r="M50" s="186">
        <f t="shared" si="33"/>
        <v>8.550000000000002E-2</v>
      </c>
      <c r="N50" s="186">
        <f t="shared" si="33"/>
        <v>8.6500000000000021E-2</v>
      </c>
      <c r="O50" s="186">
        <f t="shared" si="33"/>
        <v>8.7500000000000022E-2</v>
      </c>
      <c r="P50" s="186">
        <f t="shared" si="33"/>
        <v>8.8500000000000023E-2</v>
      </c>
      <c r="Q50" s="186">
        <f t="shared" si="33"/>
        <v>8.9500000000000024E-2</v>
      </c>
      <c r="R50" s="186">
        <f t="shared" si="33"/>
        <v>9.0500000000000025E-2</v>
      </c>
      <c r="S50" s="186">
        <f t="shared" si="33"/>
        <v>9.1500000000000026E-2</v>
      </c>
      <c r="T50" s="186">
        <f t="shared" si="33"/>
        <v>9.2500000000000027E-2</v>
      </c>
      <c r="U50" s="186">
        <f t="shared" si="33"/>
        <v>9.3500000000000028E-2</v>
      </c>
      <c r="V50" s="186">
        <f t="shared" si="33"/>
        <v>0.10150000000000003</v>
      </c>
      <c r="W50" s="186">
        <f t="shared" si="33"/>
        <v>0.10250000000000004</v>
      </c>
      <c r="X50" s="186">
        <f t="shared" si="33"/>
        <v>0.10350000000000004</v>
      </c>
      <c r="Y50" s="186">
        <f t="shared" si="33"/>
        <v>0.10450000000000004</v>
      </c>
      <c r="Z50" s="186">
        <f t="shared" si="33"/>
        <v>0.10550000000000004</v>
      </c>
      <c r="AA50" s="186">
        <f t="shared" si="33"/>
        <v>0.11350000000000005</v>
      </c>
      <c r="AB50" s="186">
        <f t="shared" si="33"/>
        <v>0.11450000000000005</v>
      </c>
      <c r="AC50" s="186">
        <f t="shared" si="33"/>
        <v>0.11550000000000005</v>
      </c>
      <c r="AD50" s="186">
        <f t="shared" si="33"/>
        <v>0.11650000000000005</v>
      </c>
      <c r="AE50" s="186">
        <f t="shared" si="33"/>
        <v>0.11750000000000005</v>
      </c>
      <c r="AF50" s="186">
        <f t="shared" si="33"/>
        <v>0.12550000000000006</v>
      </c>
      <c r="AG50" s="186">
        <f t="shared" si="33"/>
        <v>0.12550000000000006</v>
      </c>
      <c r="AH50" s="186">
        <f t="shared" si="33"/>
        <v>0.12550000000000006</v>
      </c>
      <c r="AI50" s="186">
        <f t="shared" si="33"/>
        <v>0.12550000000000006</v>
      </c>
      <c r="AJ50" s="186">
        <f t="shared" si="33"/>
        <v>0.12550000000000006</v>
      </c>
      <c r="AK50" s="186">
        <f t="shared" si="33"/>
        <v>0.12550000000000006</v>
      </c>
    </row>
    <row r="51" spans="1:47" ht="15.75" thickBot="1" x14ac:dyDescent="0.3">
      <c r="A51" s="234">
        <v>15</v>
      </c>
      <c r="B51" s="186">
        <f t="shared" si="23"/>
        <v>7.0000000000000021E-2</v>
      </c>
      <c r="C51" s="186">
        <f t="shared" si="21"/>
        <v>7.1000000000000021E-2</v>
      </c>
      <c r="D51" s="186">
        <f t="shared" si="19"/>
        <v>7.2000000000000022E-2</v>
      </c>
      <c r="E51" s="186">
        <f t="shared" si="17"/>
        <v>7.3000000000000023E-2</v>
      </c>
      <c r="F51" s="186">
        <f t="shared" ref="F51:AK51" si="34">F20-0.005</f>
        <v>7.4000000000000024E-2</v>
      </c>
      <c r="G51" s="186">
        <f t="shared" si="34"/>
        <v>7.5000000000000025E-2</v>
      </c>
      <c r="H51" s="186">
        <f t="shared" si="34"/>
        <v>7.6000000000000026E-2</v>
      </c>
      <c r="I51" s="186">
        <f t="shared" si="34"/>
        <v>7.7000000000000027E-2</v>
      </c>
      <c r="J51" s="186">
        <f t="shared" si="34"/>
        <v>7.8000000000000028E-2</v>
      </c>
      <c r="K51" s="186">
        <f t="shared" si="34"/>
        <v>7.9000000000000029E-2</v>
      </c>
      <c r="L51" s="186">
        <f t="shared" si="34"/>
        <v>8.7500000000000036E-2</v>
      </c>
      <c r="M51" s="186">
        <f t="shared" si="34"/>
        <v>8.8500000000000023E-2</v>
      </c>
      <c r="N51" s="186">
        <f t="shared" si="34"/>
        <v>8.9500000000000024E-2</v>
      </c>
      <c r="O51" s="186">
        <f t="shared" si="34"/>
        <v>9.0500000000000025E-2</v>
      </c>
      <c r="P51" s="186">
        <f t="shared" si="34"/>
        <v>9.1500000000000026E-2</v>
      </c>
      <c r="Q51" s="186">
        <f t="shared" si="34"/>
        <v>9.2500000000000027E-2</v>
      </c>
      <c r="R51" s="186">
        <f t="shared" si="34"/>
        <v>9.3500000000000028E-2</v>
      </c>
      <c r="S51" s="186">
        <f t="shared" si="34"/>
        <v>9.4500000000000028E-2</v>
      </c>
      <c r="T51" s="186">
        <f t="shared" si="34"/>
        <v>9.5500000000000029E-2</v>
      </c>
      <c r="U51" s="186">
        <f t="shared" si="34"/>
        <v>9.650000000000003E-2</v>
      </c>
      <c r="V51" s="186">
        <f t="shared" si="34"/>
        <v>0.10500000000000004</v>
      </c>
      <c r="W51" s="186">
        <f t="shared" si="34"/>
        <v>0.10600000000000004</v>
      </c>
      <c r="X51" s="186">
        <f t="shared" si="34"/>
        <v>0.10700000000000004</v>
      </c>
      <c r="Y51" s="186">
        <f t="shared" si="34"/>
        <v>0.10800000000000004</v>
      </c>
      <c r="Z51" s="186">
        <f t="shared" si="34"/>
        <v>0.10900000000000004</v>
      </c>
      <c r="AA51" s="186">
        <f t="shared" si="34"/>
        <v>0.11750000000000005</v>
      </c>
      <c r="AB51" s="186">
        <f t="shared" si="34"/>
        <v>0.11850000000000005</v>
      </c>
      <c r="AC51" s="186">
        <f t="shared" si="34"/>
        <v>0.11950000000000005</v>
      </c>
      <c r="AD51" s="186">
        <f t="shared" si="34"/>
        <v>0.12050000000000005</v>
      </c>
      <c r="AE51" s="186">
        <f t="shared" si="34"/>
        <v>0.12150000000000005</v>
      </c>
      <c r="AF51" s="186">
        <f t="shared" si="34"/>
        <v>0.13000000000000006</v>
      </c>
      <c r="AG51" s="186">
        <f t="shared" si="34"/>
        <v>0.13000000000000006</v>
      </c>
      <c r="AH51" s="186">
        <f t="shared" si="34"/>
        <v>0.13000000000000006</v>
      </c>
      <c r="AI51" s="186">
        <f t="shared" si="34"/>
        <v>0.13000000000000006</v>
      </c>
      <c r="AJ51" s="186">
        <f t="shared" si="34"/>
        <v>0.13000000000000006</v>
      </c>
      <c r="AK51" s="186">
        <f t="shared" si="34"/>
        <v>0.13000000000000006</v>
      </c>
    </row>
    <row r="52" spans="1:47" ht="15.75" thickBot="1" x14ac:dyDescent="0.3">
      <c r="A52" s="234">
        <v>16</v>
      </c>
      <c r="B52" s="186">
        <f t="shared" si="23"/>
        <v>7.2500000000000023E-2</v>
      </c>
      <c r="C52" s="186">
        <f t="shared" si="21"/>
        <v>7.3500000000000024E-2</v>
      </c>
      <c r="D52" s="186">
        <f t="shared" si="19"/>
        <v>7.4500000000000025E-2</v>
      </c>
      <c r="E52" s="186">
        <f t="shared" si="17"/>
        <v>7.5500000000000025E-2</v>
      </c>
      <c r="F52" s="186">
        <f t="shared" ref="F52:AJ52" si="35">F21-0.005</f>
        <v>7.6500000000000026E-2</v>
      </c>
      <c r="G52" s="186">
        <f t="shared" si="35"/>
        <v>7.7500000000000027E-2</v>
      </c>
      <c r="H52" s="186">
        <f t="shared" si="35"/>
        <v>7.8500000000000028E-2</v>
      </c>
      <c r="I52" s="186">
        <f t="shared" si="35"/>
        <v>7.9500000000000029E-2</v>
      </c>
      <c r="J52" s="186">
        <f t="shared" si="35"/>
        <v>8.050000000000003E-2</v>
      </c>
      <c r="K52" s="186">
        <f t="shared" si="35"/>
        <v>8.1500000000000031E-2</v>
      </c>
      <c r="L52" s="186">
        <f t="shared" si="35"/>
        <v>9.0500000000000039E-2</v>
      </c>
      <c r="M52" s="186">
        <f t="shared" si="35"/>
        <v>9.1500000000000026E-2</v>
      </c>
      <c r="N52" s="186">
        <f t="shared" si="35"/>
        <v>9.2500000000000027E-2</v>
      </c>
      <c r="O52" s="186">
        <f t="shared" si="35"/>
        <v>9.3500000000000028E-2</v>
      </c>
      <c r="P52" s="186">
        <f t="shared" si="35"/>
        <v>9.4500000000000028E-2</v>
      </c>
      <c r="Q52" s="186">
        <f t="shared" si="35"/>
        <v>9.5500000000000029E-2</v>
      </c>
      <c r="R52" s="186">
        <f t="shared" si="35"/>
        <v>9.650000000000003E-2</v>
      </c>
      <c r="S52" s="186">
        <f t="shared" si="35"/>
        <v>9.7500000000000031E-2</v>
      </c>
      <c r="T52" s="186">
        <f t="shared" si="35"/>
        <v>9.8500000000000032E-2</v>
      </c>
      <c r="U52" s="186">
        <f t="shared" si="35"/>
        <v>9.9500000000000033E-2</v>
      </c>
      <c r="V52" s="186">
        <f t="shared" si="35"/>
        <v>0.10850000000000004</v>
      </c>
      <c r="W52" s="186">
        <f t="shared" si="35"/>
        <v>0.10950000000000004</v>
      </c>
      <c r="X52" s="186">
        <f t="shared" si="35"/>
        <v>0.11050000000000004</v>
      </c>
      <c r="Y52" s="186">
        <f t="shared" si="35"/>
        <v>0.11150000000000004</v>
      </c>
      <c r="Z52" s="186">
        <f t="shared" si="35"/>
        <v>0.11250000000000004</v>
      </c>
      <c r="AA52" s="186">
        <f t="shared" si="35"/>
        <v>0.12150000000000005</v>
      </c>
      <c r="AB52" s="186">
        <f t="shared" si="35"/>
        <v>0.12250000000000005</v>
      </c>
      <c r="AC52" s="186">
        <f t="shared" si="35"/>
        <v>0.12350000000000005</v>
      </c>
      <c r="AD52" s="186">
        <f t="shared" si="35"/>
        <v>0.12450000000000006</v>
      </c>
      <c r="AE52" s="186">
        <f t="shared" si="35"/>
        <v>0.12550000000000006</v>
      </c>
      <c r="AF52" s="186">
        <f t="shared" si="35"/>
        <v>0.13450000000000006</v>
      </c>
      <c r="AG52" s="186">
        <f t="shared" si="35"/>
        <v>0.13450000000000006</v>
      </c>
      <c r="AH52" s="186">
        <f t="shared" si="35"/>
        <v>0.13450000000000006</v>
      </c>
      <c r="AI52" s="186">
        <f t="shared" si="35"/>
        <v>0.13450000000000006</v>
      </c>
      <c r="AJ52" s="186">
        <f t="shared" si="35"/>
        <v>0.13450000000000006</v>
      </c>
      <c r="AK52" s="186" t="str">
        <f>AK21</f>
        <v>N/A</v>
      </c>
    </row>
    <row r="53" spans="1:47" ht="15.75" thickBot="1" x14ac:dyDescent="0.3">
      <c r="A53" s="234">
        <v>17</v>
      </c>
      <c r="B53" s="186">
        <f t="shared" si="23"/>
        <v>7.5000000000000025E-2</v>
      </c>
      <c r="C53" s="186">
        <f t="shared" si="21"/>
        <v>7.6000000000000026E-2</v>
      </c>
      <c r="D53" s="186">
        <f t="shared" si="19"/>
        <v>7.7000000000000027E-2</v>
      </c>
      <c r="E53" s="186">
        <f t="shared" si="17"/>
        <v>7.8000000000000028E-2</v>
      </c>
      <c r="F53" s="186">
        <f t="shared" ref="F53:AI53" si="36">F22-0.005</f>
        <v>7.9000000000000029E-2</v>
      </c>
      <c r="G53" s="186">
        <f t="shared" si="36"/>
        <v>8.0000000000000029E-2</v>
      </c>
      <c r="H53" s="186">
        <f t="shared" si="36"/>
        <v>8.100000000000003E-2</v>
      </c>
      <c r="I53" s="186">
        <f t="shared" si="36"/>
        <v>8.2000000000000031E-2</v>
      </c>
      <c r="J53" s="186">
        <f t="shared" si="36"/>
        <v>8.3000000000000032E-2</v>
      </c>
      <c r="K53" s="186">
        <f t="shared" si="36"/>
        <v>8.4000000000000033E-2</v>
      </c>
      <c r="L53" s="186">
        <f t="shared" si="36"/>
        <v>9.3500000000000041E-2</v>
      </c>
      <c r="M53" s="186">
        <f t="shared" si="36"/>
        <v>9.4500000000000028E-2</v>
      </c>
      <c r="N53" s="186">
        <f t="shared" si="36"/>
        <v>9.5500000000000029E-2</v>
      </c>
      <c r="O53" s="186">
        <f t="shared" si="36"/>
        <v>9.650000000000003E-2</v>
      </c>
      <c r="P53" s="186">
        <f t="shared" si="36"/>
        <v>9.7500000000000031E-2</v>
      </c>
      <c r="Q53" s="186">
        <f t="shared" si="36"/>
        <v>9.8500000000000032E-2</v>
      </c>
      <c r="R53" s="186">
        <f t="shared" si="36"/>
        <v>9.9500000000000033E-2</v>
      </c>
      <c r="S53" s="186">
        <f t="shared" si="36"/>
        <v>0.10050000000000003</v>
      </c>
      <c r="T53" s="186">
        <f t="shared" si="36"/>
        <v>0.10150000000000003</v>
      </c>
      <c r="U53" s="186">
        <f t="shared" si="36"/>
        <v>0.10250000000000004</v>
      </c>
      <c r="V53" s="186">
        <f t="shared" si="36"/>
        <v>0.11200000000000004</v>
      </c>
      <c r="W53" s="186">
        <f t="shared" si="36"/>
        <v>0.11300000000000004</v>
      </c>
      <c r="X53" s="186">
        <f t="shared" si="36"/>
        <v>0.11400000000000005</v>
      </c>
      <c r="Y53" s="186">
        <f t="shared" si="36"/>
        <v>0.11500000000000005</v>
      </c>
      <c r="Z53" s="186">
        <f t="shared" si="36"/>
        <v>0.11600000000000005</v>
      </c>
      <c r="AA53" s="186">
        <f t="shared" si="36"/>
        <v>0.12550000000000006</v>
      </c>
      <c r="AB53" s="186">
        <f t="shared" si="36"/>
        <v>0.12650000000000006</v>
      </c>
      <c r="AC53" s="186">
        <f t="shared" si="36"/>
        <v>0.12750000000000006</v>
      </c>
      <c r="AD53" s="186">
        <f t="shared" si="36"/>
        <v>0.12850000000000006</v>
      </c>
      <c r="AE53" s="186">
        <f t="shared" si="36"/>
        <v>0.12950000000000006</v>
      </c>
      <c r="AF53" s="186">
        <f t="shared" si="36"/>
        <v>0.13900000000000007</v>
      </c>
      <c r="AG53" s="186">
        <f t="shared" si="36"/>
        <v>0.13900000000000007</v>
      </c>
      <c r="AH53" s="186">
        <f t="shared" si="36"/>
        <v>0.13900000000000007</v>
      </c>
      <c r="AI53" s="186">
        <f t="shared" si="36"/>
        <v>0.13900000000000007</v>
      </c>
      <c r="AJ53" s="186" t="str">
        <f t="shared" ref="AJ53:AK56" si="37">AJ22</f>
        <v>N/A</v>
      </c>
      <c r="AK53" s="186" t="str">
        <f t="shared" si="37"/>
        <v>N/A</v>
      </c>
    </row>
    <row r="54" spans="1:47" ht="15.75" thickBot="1" x14ac:dyDescent="0.3">
      <c r="A54" s="234">
        <v>18</v>
      </c>
      <c r="B54" s="186">
        <f t="shared" si="23"/>
        <v>7.7500000000000027E-2</v>
      </c>
      <c r="C54" s="186">
        <f t="shared" si="21"/>
        <v>7.8500000000000028E-2</v>
      </c>
      <c r="D54" s="186">
        <f t="shared" si="19"/>
        <v>7.9500000000000029E-2</v>
      </c>
      <c r="E54" s="186">
        <f t="shared" si="17"/>
        <v>8.050000000000003E-2</v>
      </c>
      <c r="F54" s="186">
        <f t="shared" ref="F54:AH54" si="38">F23-0.005</f>
        <v>8.1500000000000031E-2</v>
      </c>
      <c r="G54" s="186">
        <f t="shared" si="38"/>
        <v>8.2500000000000032E-2</v>
      </c>
      <c r="H54" s="186">
        <f t="shared" si="38"/>
        <v>8.3500000000000033E-2</v>
      </c>
      <c r="I54" s="186">
        <f t="shared" si="38"/>
        <v>8.4500000000000033E-2</v>
      </c>
      <c r="J54" s="186">
        <f t="shared" si="38"/>
        <v>8.5500000000000034E-2</v>
      </c>
      <c r="K54" s="186">
        <f t="shared" si="38"/>
        <v>8.6500000000000035E-2</v>
      </c>
      <c r="L54" s="186">
        <f t="shared" si="38"/>
        <v>9.6500000000000044E-2</v>
      </c>
      <c r="M54" s="186">
        <f t="shared" si="38"/>
        <v>9.7500000000000031E-2</v>
      </c>
      <c r="N54" s="186">
        <f t="shared" si="38"/>
        <v>9.8500000000000032E-2</v>
      </c>
      <c r="O54" s="186">
        <f t="shared" si="38"/>
        <v>9.9500000000000033E-2</v>
      </c>
      <c r="P54" s="186">
        <f t="shared" si="38"/>
        <v>0.10050000000000003</v>
      </c>
      <c r="Q54" s="186">
        <f t="shared" si="38"/>
        <v>0.10150000000000003</v>
      </c>
      <c r="R54" s="186">
        <f t="shared" si="38"/>
        <v>0.10250000000000004</v>
      </c>
      <c r="S54" s="186">
        <f t="shared" si="38"/>
        <v>0.10350000000000004</v>
      </c>
      <c r="T54" s="186">
        <f t="shared" si="38"/>
        <v>0.10450000000000004</v>
      </c>
      <c r="U54" s="186">
        <f t="shared" si="38"/>
        <v>0.10550000000000004</v>
      </c>
      <c r="V54" s="186">
        <f t="shared" si="38"/>
        <v>0.11550000000000005</v>
      </c>
      <c r="W54" s="186">
        <f t="shared" si="38"/>
        <v>0.11650000000000005</v>
      </c>
      <c r="X54" s="186">
        <f t="shared" si="38"/>
        <v>0.11750000000000005</v>
      </c>
      <c r="Y54" s="186">
        <f t="shared" si="38"/>
        <v>0.11850000000000005</v>
      </c>
      <c r="Z54" s="186">
        <f t="shared" si="38"/>
        <v>0.11950000000000005</v>
      </c>
      <c r="AA54" s="186">
        <f t="shared" si="38"/>
        <v>0.12950000000000006</v>
      </c>
      <c r="AB54" s="186">
        <f t="shared" si="38"/>
        <v>0.13050000000000006</v>
      </c>
      <c r="AC54" s="186">
        <f t="shared" si="38"/>
        <v>0.13150000000000006</v>
      </c>
      <c r="AD54" s="186">
        <f t="shared" si="38"/>
        <v>0.13250000000000006</v>
      </c>
      <c r="AE54" s="186">
        <f t="shared" si="38"/>
        <v>0.13350000000000006</v>
      </c>
      <c r="AF54" s="186">
        <f t="shared" si="38"/>
        <v>0.14350000000000007</v>
      </c>
      <c r="AG54" s="186">
        <f t="shared" si="38"/>
        <v>0.14350000000000007</v>
      </c>
      <c r="AH54" s="186">
        <f t="shared" si="38"/>
        <v>0.14350000000000007</v>
      </c>
      <c r="AI54" s="186" t="s">
        <v>26</v>
      </c>
      <c r="AJ54" s="186" t="str">
        <f t="shared" si="37"/>
        <v>N/A</v>
      </c>
      <c r="AK54" s="186" t="str">
        <f t="shared" si="37"/>
        <v>N/A</v>
      </c>
    </row>
    <row r="55" spans="1:47" ht="15.75" thickBot="1" x14ac:dyDescent="0.3">
      <c r="A55" s="234">
        <v>19</v>
      </c>
      <c r="B55" s="186">
        <f t="shared" si="23"/>
        <v>8.0000000000000029E-2</v>
      </c>
      <c r="C55" s="186">
        <f t="shared" si="21"/>
        <v>8.100000000000003E-2</v>
      </c>
      <c r="D55" s="186">
        <f t="shared" si="19"/>
        <v>8.2000000000000031E-2</v>
      </c>
      <c r="E55" s="186">
        <f t="shared" si="17"/>
        <v>8.3000000000000032E-2</v>
      </c>
      <c r="F55" s="186">
        <f t="shared" ref="F55:AG55" si="39">F24-0.005</f>
        <v>8.4000000000000033E-2</v>
      </c>
      <c r="G55" s="186">
        <f t="shared" si="39"/>
        <v>8.5000000000000034E-2</v>
      </c>
      <c r="H55" s="186">
        <f t="shared" si="39"/>
        <v>8.6000000000000035E-2</v>
      </c>
      <c r="I55" s="186">
        <f t="shared" si="39"/>
        <v>8.7000000000000036E-2</v>
      </c>
      <c r="J55" s="186">
        <f t="shared" si="39"/>
        <v>8.8000000000000037E-2</v>
      </c>
      <c r="K55" s="186">
        <f t="shared" si="39"/>
        <v>8.9000000000000037E-2</v>
      </c>
      <c r="L55" s="186">
        <f t="shared" si="39"/>
        <v>9.9500000000000047E-2</v>
      </c>
      <c r="M55" s="186">
        <f t="shared" si="39"/>
        <v>0.10050000000000003</v>
      </c>
      <c r="N55" s="186">
        <f t="shared" si="39"/>
        <v>0.10150000000000003</v>
      </c>
      <c r="O55" s="186">
        <f t="shared" si="39"/>
        <v>0.10250000000000004</v>
      </c>
      <c r="P55" s="186">
        <f t="shared" si="39"/>
        <v>0.10350000000000004</v>
      </c>
      <c r="Q55" s="186">
        <f t="shared" si="39"/>
        <v>0.10450000000000004</v>
      </c>
      <c r="R55" s="186">
        <f t="shared" si="39"/>
        <v>0.10550000000000004</v>
      </c>
      <c r="S55" s="186">
        <f t="shared" si="39"/>
        <v>0.10650000000000004</v>
      </c>
      <c r="T55" s="186">
        <f t="shared" si="39"/>
        <v>0.10750000000000004</v>
      </c>
      <c r="U55" s="186">
        <f t="shared" si="39"/>
        <v>0.10850000000000004</v>
      </c>
      <c r="V55" s="186">
        <f t="shared" si="39"/>
        <v>0.11900000000000005</v>
      </c>
      <c r="W55" s="186">
        <f t="shared" si="39"/>
        <v>0.12000000000000005</v>
      </c>
      <c r="X55" s="186">
        <f t="shared" si="39"/>
        <v>0.12100000000000005</v>
      </c>
      <c r="Y55" s="186">
        <f t="shared" si="39"/>
        <v>0.12200000000000005</v>
      </c>
      <c r="Z55" s="186">
        <f t="shared" si="39"/>
        <v>0.12300000000000005</v>
      </c>
      <c r="AA55" s="186">
        <f t="shared" si="39"/>
        <v>0.13350000000000006</v>
      </c>
      <c r="AB55" s="186">
        <f t="shared" si="39"/>
        <v>0.13450000000000006</v>
      </c>
      <c r="AC55" s="186">
        <f t="shared" si="39"/>
        <v>0.13550000000000006</v>
      </c>
      <c r="AD55" s="186">
        <f t="shared" si="39"/>
        <v>0.13650000000000007</v>
      </c>
      <c r="AE55" s="186">
        <f t="shared" si="39"/>
        <v>0.13750000000000007</v>
      </c>
      <c r="AF55" s="186">
        <f t="shared" si="39"/>
        <v>0.14800000000000008</v>
      </c>
      <c r="AG55" s="186">
        <f t="shared" si="39"/>
        <v>0.14800000000000008</v>
      </c>
      <c r="AH55" s="238" t="s">
        <v>26</v>
      </c>
      <c r="AI55" s="186" t="s">
        <v>26</v>
      </c>
      <c r="AJ55" s="186" t="str">
        <f t="shared" si="37"/>
        <v>N/A</v>
      </c>
      <c r="AK55" s="186" t="str">
        <f t="shared" si="37"/>
        <v>N/A</v>
      </c>
    </row>
    <row r="56" spans="1:47" ht="15.75" thickBot="1" x14ac:dyDescent="0.3">
      <c r="A56" s="234">
        <v>20</v>
      </c>
      <c r="B56" s="186">
        <f t="shared" si="23"/>
        <v>8.2500000000000032E-2</v>
      </c>
      <c r="C56" s="186">
        <f t="shared" si="21"/>
        <v>8.3500000000000033E-2</v>
      </c>
      <c r="D56" s="186">
        <f t="shared" si="19"/>
        <v>8.4500000000000033E-2</v>
      </c>
      <c r="E56" s="186">
        <f t="shared" si="17"/>
        <v>8.5500000000000034E-2</v>
      </c>
      <c r="F56" s="186">
        <f t="shared" ref="F56:AF56" si="40">F25-0.005</f>
        <v>8.6500000000000035E-2</v>
      </c>
      <c r="G56" s="186">
        <f t="shared" si="40"/>
        <v>8.7500000000000036E-2</v>
      </c>
      <c r="H56" s="186">
        <f t="shared" si="40"/>
        <v>8.8500000000000037E-2</v>
      </c>
      <c r="I56" s="186">
        <f t="shared" si="40"/>
        <v>8.9500000000000038E-2</v>
      </c>
      <c r="J56" s="186">
        <f t="shared" si="40"/>
        <v>9.0500000000000039E-2</v>
      </c>
      <c r="K56" s="186">
        <f t="shared" si="40"/>
        <v>9.150000000000004E-2</v>
      </c>
      <c r="L56" s="186">
        <f t="shared" si="40"/>
        <v>0.10250000000000005</v>
      </c>
      <c r="M56" s="186">
        <f t="shared" si="40"/>
        <v>0.10350000000000004</v>
      </c>
      <c r="N56" s="186">
        <f t="shared" si="40"/>
        <v>0.10450000000000004</v>
      </c>
      <c r="O56" s="186">
        <f t="shared" si="40"/>
        <v>0.10550000000000004</v>
      </c>
      <c r="P56" s="186">
        <f t="shared" si="40"/>
        <v>0.10650000000000004</v>
      </c>
      <c r="Q56" s="186">
        <f t="shared" si="40"/>
        <v>0.10750000000000004</v>
      </c>
      <c r="R56" s="186">
        <f t="shared" si="40"/>
        <v>0.10850000000000004</v>
      </c>
      <c r="S56" s="186">
        <f t="shared" si="40"/>
        <v>0.10950000000000004</v>
      </c>
      <c r="T56" s="186">
        <f t="shared" si="40"/>
        <v>0.11050000000000004</v>
      </c>
      <c r="U56" s="186">
        <f t="shared" si="40"/>
        <v>0.11150000000000004</v>
      </c>
      <c r="V56" s="186">
        <f t="shared" si="40"/>
        <v>0.12250000000000005</v>
      </c>
      <c r="W56" s="186">
        <f t="shared" si="40"/>
        <v>0.12350000000000005</v>
      </c>
      <c r="X56" s="186">
        <f t="shared" si="40"/>
        <v>0.12450000000000006</v>
      </c>
      <c r="Y56" s="186">
        <f t="shared" si="40"/>
        <v>0.12550000000000006</v>
      </c>
      <c r="Z56" s="186">
        <f t="shared" si="40"/>
        <v>0.12650000000000006</v>
      </c>
      <c r="AA56" s="186">
        <f t="shared" si="40"/>
        <v>0.13750000000000007</v>
      </c>
      <c r="AB56" s="186">
        <f t="shared" si="40"/>
        <v>0.13850000000000007</v>
      </c>
      <c r="AC56" s="186">
        <f t="shared" si="40"/>
        <v>0.13950000000000007</v>
      </c>
      <c r="AD56" s="186">
        <f t="shared" si="40"/>
        <v>0.14050000000000007</v>
      </c>
      <c r="AE56" s="186">
        <f t="shared" si="40"/>
        <v>0.14150000000000007</v>
      </c>
      <c r="AF56" s="186">
        <f t="shared" si="40"/>
        <v>0.15250000000000008</v>
      </c>
      <c r="AG56" s="186" t="str">
        <f>AG25</f>
        <v>N/A</v>
      </c>
      <c r="AH56" s="238" t="s">
        <v>26</v>
      </c>
      <c r="AI56" s="186" t="s">
        <v>26</v>
      </c>
      <c r="AJ56" s="186" t="str">
        <f t="shared" si="37"/>
        <v>N/A</v>
      </c>
      <c r="AK56" s="186" t="str">
        <f t="shared" si="37"/>
        <v>N/A</v>
      </c>
    </row>
    <row r="57" spans="1:47" ht="15" x14ac:dyDescent="0.25">
      <c r="A57" s="241"/>
      <c r="B57" s="242"/>
      <c r="C57" s="242"/>
      <c r="D57" s="242"/>
      <c r="E57" s="242"/>
      <c r="F57" s="242"/>
      <c r="G57" s="240"/>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t="s">
        <v>467</v>
      </c>
      <c r="AH57" s="242"/>
      <c r="AI57" s="242"/>
      <c r="AJ57" s="242"/>
      <c r="AK57" s="242"/>
      <c r="AL57" s="242"/>
      <c r="AM57" s="242"/>
      <c r="AN57" s="242"/>
      <c r="AO57" s="242"/>
      <c r="AP57" s="242"/>
      <c r="AQ57" s="242"/>
      <c r="AR57" s="242"/>
      <c r="AS57" s="242"/>
      <c r="AT57" s="242"/>
      <c r="AU57" s="242"/>
    </row>
    <row r="58" spans="1:47" x14ac:dyDescent="0.2">
      <c r="B58" s="186"/>
      <c r="C58" s="186"/>
      <c r="D58" s="191"/>
      <c r="E58" s="191"/>
      <c r="F58" s="192" t="s">
        <v>127</v>
      </c>
      <c r="G58" s="193">
        <v>20000</v>
      </c>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row>
    <row r="59" spans="1:47" x14ac:dyDescent="0.2">
      <c r="B59" s="187"/>
      <c r="C59" s="187"/>
      <c r="D59" s="187"/>
      <c r="E59" s="187"/>
      <c r="F59" s="187"/>
      <c r="G59" s="187"/>
      <c r="H59" s="187"/>
      <c r="I59" s="187"/>
      <c r="J59" s="187"/>
      <c r="K59" s="187"/>
      <c r="L59" s="187"/>
      <c r="M59" s="187"/>
      <c r="N59" s="187"/>
      <c r="O59" s="187"/>
      <c r="P59" s="187"/>
      <c r="Q59" s="187"/>
      <c r="R59" s="187"/>
      <c r="S59" s="194" t="s">
        <v>128</v>
      </c>
      <c r="T59" s="195"/>
      <c r="U59" s="195"/>
      <c r="V59" s="195"/>
      <c r="W59" s="187"/>
      <c r="X59" s="187"/>
      <c r="Y59" s="187"/>
      <c r="Z59" s="187"/>
      <c r="AA59" s="187"/>
      <c r="AB59" s="187"/>
      <c r="AC59" s="187"/>
      <c r="AD59" s="187"/>
      <c r="AE59" s="187"/>
      <c r="AF59" s="187"/>
    </row>
    <row r="60" spans="1:47" x14ac:dyDescent="0.2">
      <c r="B60" s="192"/>
      <c r="C60" s="192" t="s">
        <v>122</v>
      </c>
      <c r="D60" s="196">
        <f>'Joint Life Calculator'!$E$5</f>
        <v>55</v>
      </c>
      <c r="E60" s="191"/>
      <c r="F60" s="192" t="s">
        <v>123</v>
      </c>
      <c r="G60" s="193">
        <f>IF('Joint Life Calculator'!$E$7&gt;49999,'Joint Life Calculator'!$E$7,0)</f>
        <v>100000</v>
      </c>
      <c r="H60" s="191"/>
      <c r="I60" s="192" t="s">
        <v>124</v>
      </c>
      <c r="J60" s="196">
        <f>'Joint Life Calculator'!$E$8</f>
        <v>10</v>
      </c>
      <c r="K60" s="191"/>
      <c r="L60" s="192" t="s">
        <v>111</v>
      </c>
      <c r="M60" s="197">
        <f>HLOOKUP($D$60,A35:AK56,($J$60+2),FALSE)</f>
        <v>7.2500000000000023E-2</v>
      </c>
      <c r="N60" s="186"/>
      <c r="O60" s="191"/>
      <c r="P60" s="191"/>
      <c r="Q60" s="192" t="s">
        <v>125</v>
      </c>
      <c r="R60" s="193">
        <f>G60*M60</f>
        <v>7250.0000000000027</v>
      </c>
      <c r="S60" s="193">
        <f>IF($R$60=0,"N/A",R60)</f>
        <v>7250.0000000000027</v>
      </c>
    </row>
  </sheetData>
  <mergeCells count="2">
    <mergeCell ref="B3:AF3"/>
    <mergeCell ref="B34:AF34"/>
  </mergeCells>
  <conditionalFormatting sqref="B5:AK25 B57:AU57">
    <cfRule type="cellIs" dxfId="18" priority="2" operator="equal">
      <formula>0</formula>
    </cfRule>
  </conditionalFormatting>
  <conditionalFormatting sqref="AH55:AH56">
    <cfRule type="cellIs" dxfId="17" priority="1" operator="equal">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08CFD-A042-47FB-AD01-575330BA27C9}">
  <dimension ref="A1:BE220"/>
  <sheetViews>
    <sheetView topLeftCell="A27" zoomScale="70" zoomScaleNormal="70" workbookViewId="0">
      <selection activeCell="BA131" sqref="BA131"/>
    </sheetView>
  </sheetViews>
  <sheetFormatPr defaultRowHeight="12.75" x14ac:dyDescent="0.2"/>
  <cols>
    <col min="1" max="1" width="24.140625" style="104" customWidth="1"/>
    <col min="2" max="2" width="9" style="26" bestFit="1" customWidth="1"/>
    <col min="3" max="3" width="10.140625" style="26" bestFit="1" customWidth="1"/>
    <col min="4" max="6" width="8.7109375" style="26"/>
    <col min="7" max="7" width="12.42578125" style="26" bestFit="1" customWidth="1"/>
    <col min="8" max="17" width="8.7109375" style="26"/>
    <col min="18" max="18" width="12.42578125" style="26" bestFit="1" customWidth="1"/>
    <col min="19" max="19" width="11.42578125" style="26" bestFit="1" customWidth="1"/>
    <col min="20" max="32" width="8.7109375" style="26"/>
  </cols>
  <sheetData>
    <row r="1" spans="1:57" x14ac:dyDescent="0.2">
      <c r="A1" s="167"/>
      <c r="B1" s="168" t="s">
        <v>205</v>
      </c>
      <c r="C1" s="169">
        <v>45542</v>
      </c>
    </row>
    <row r="2" spans="1:57" x14ac:dyDescent="0.2">
      <c r="A2" s="104" t="s">
        <v>402</v>
      </c>
    </row>
    <row r="3" spans="1:57" ht="13.5" thickBot="1" x14ac:dyDescent="0.25">
      <c r="B3" s="460" t="s">
        <v>120</v>
      </c>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row>
    <row r="4" spans="1:57" ht="15.75" thickBot="1" x14ac:dyDescent="0.3">
      <c r="A4" s="226"/>
      <c r="B4" s="227">
        <v>35</v>
      </c>
      <c r="C4" s="228">
        <v>36</v>
      </c>
      <c r="D4" s="228">
        <v>37</v>
      </c>
      <c r="E4" s="228">
        <v>38</v>
      </c>
      <c r="F4" s="228">
        <v>39</v>
      </c>
      <c r="G4" s="228">
        <v>40</v>
      </c>
      <c r="H4" s="228">
        <v>41</v>
      </c>
      <c r="I4" s="228">
        <v>42</v>
      </c>
      <c r="J4" s="228">
        <v>43</v>
      </c>
      <c r="K4" s="228">
        <v>44</v>
      </c>
      <c r="L4" s="228">
        <v>45</v>
      </c>
      <c r="M4" s="228">
        <v>46</v>
      </c>
      <c r="N4" s="228">
        <v>47</v>
      </c>
      <c r="O4" s="228">
        <v>48</v>
      </c>
      <c r="P4" s="228">
        <v>49</v>
      </c>
      <c r="Q4" s="229">
        <v>50</v>
      </c>
      <c r="R4" s="228">
        <v>51</v>
      </c>
      <c r="S4" s="229">
        <v>52</v>
      </c>
      <c r="T4" s="228">
        <v>53</v>
      </c>
      <c r="U4" s="228">
        <v>54</v>
      </c>
      <c r="V4" s="229">
        <v>55</v>
      </c>
      <c r="W4" s="228">
        <v>56</v>
      </c>
      <c r="X4" s="229">
        <v>57</v>
      </c>
      <c r="Y4" s="228">
        <v>58</v>
      </c>
      <c r="Z4" s="228">
        <v>59</v>
      </c>
      <c r="AA4" s="229">
        <v>60</v>
      </c>
      <c r="AB4" s="228">
        <v>61</v>
      </c>
      <c r="AC4" s="229">
        <v>62</v>
      </c>
      <c r="AD4" s="228">
        <v>63</v>
      </c>
      <c r="AE4" s="228">
        <v>64</v>
      </c>
      <c r="AF4" s="229">
        <v>65</v>
      </c>
      <c r="AG4" s="228">
        <v>66</v>
      </c>
      <c r="AH4" s="229">
        <v>67</v>
      </c>
      <c r="AI4" s="228">
        <v>68</v>
      </c>
      <c r="AJ4" s="228">
        <v>69</v>
      </c>
      <c r="AK4" s="229">
        <v>70</v>
      </c>
      <c r="AL4" s="228">
        <v>71</v>
      </c>
      <c r="AM4" s="229">
        <v>72</v>
      </c>
      <c r="AN4" s="228">
        <v>73</v>
      </c>
      <c r="AO4" s="228">
        <v>74</v>
      </c>
      <c r="AP4" s="229">
        <v>75</v>
      </c>
      <c r="AQ4" s="228">
        <v>76</v>
      </c>
      <c r="AR4" s="229">
        <v>77</v>
      </c>
      <c r="AS4" s="229">
        <v>78</v>
      </c>
      <c r="AT4" s="229">
        <v>79</v>
      </c>
      <c r="AU4" s="228">
        <v>80</v>
      </c>
      <c r="AV4" s="228">
        <v>81</v>
      </c>
      <c r="AW4" s="229">
        <v>82</v>
      </c>
      <c r="AX4" s="228">
        <v>83</v>
      </c>
      <c r="AY4" s="229">
        <v>84</v>
      </c>
      <c r="AZ4" s="228">
        <v>85</v>
      </c>
      <c r="BA4" s="228">
        <v>86</v>
      </c>
      <c r="BB4" s="229">
        <v>87</v>
      </c>
      <c r="BC4" s="228">
        <v>88</v>
      </c>
      <c r="BD4" s="229">
        <v>89</v>
      </c>
      <c r="BE4" s="230" t="s">
        <v>404</v>
      </c>
    </row>
    <row r="5" spans="1:57" s="106" customFormat="1" ht="15.75" thickBot="1" x14ac:dyDescent="0.3">
      <c r="A5" s="231">
        <v>0</v>
      </c>
      <c r="B5" s="240">
        <v>0</v>
      </c>
      <c r="C5" s="240">
        <v>0</v>
      </c>
      <c r="D5" s="240">
        <v>0</v>
      </c>
      <c r="E5" s="240">
        <v>0</v>
      </c>
      <c r="F5" s="240">
        <v>0</v>
      </c>
      <c r="G5" s="240">
        <v>0</v>
      </c>
      <c r="H5" s="240">
        <v>0</v>
      </c>
      <c r="I5" s="240">
        <v>0</v>
      </c>
      <c r="J5" s="240">
        <v>0</v>
      </c>
      <c r="K5" s="240">
        <v>0</v>
      </c>
      <c r="L5" s="240">
        <v>0</v>
      </c>
      <c r="M5" s="240">
        <v>0</v>
      </c>
      <c r="N5" s="240">
        <v>0</v>
      </c>
      <c r="O5" s="240">
        <v>0</v>
      </c>
      <c r="P5" s="240">
        <v>0</v>
      </c>
      <c r="Q5" s="240">
        <v>0.06</v>
      </c>
      <c r="R5" s="306">
        <v>6.0999999999999999E-2</v>
      </c>
      <c r="S5" s="306">
        <v>6.2E-2</v>
      </c>
      <c r="T5" s="306">
        <v>6.3E-2</v>
      </c>
      <c r="U5" s="306">
        <v>6.4000000000000001E-2</v>
      </c>
      <c r="V5" s="306">
        <v>6.5000000000000002E-2</v>
      </c>
      <c r="W5" s="306">
        <v>6.6000000000000003E-2</v>
      </c>
      <c r="X5" s="306">
        <v>6.7000000000000004E-2</v>
      </c>
      <c r="Y5" s="306">
        <v>6.8000000000000005E-2</v>
      </c>
      <c r="Z5" s="306">
        <v>6.8500000000000005E-2</v>
      </c>
      <c r="AA5" s="306">
        <v>6.9000000000000006E-2</v>
      </c>
      <c r="AB5" s="306">
        <v>7.0500000000000007E-2</v>
      </c>
      <c r="AC5" s="306">
        <v>7.1500000000000008E-2</v>
      </c>
      <c r="AD5" s="306">
        <v>7.1999999999999995E-2</v>
      </c>
      <c r="AE5" s="306">
        <v>7.2499999999999995E-2</v>
      </c>
      <c r="AF5" s="306">
        <v>7.3499999999999996E-2</v>
      </c>
      <c r="AG5" s="306">
        <v>7.3999999999999996E-2</v>
      </c>
      <c r="AH5" s="306">
        <v>7.5499999999999998E-2</v>
      </c>
      <c r="AI5" s="306">
        <v>7.6999999999999999E-2</v>
      </c>
      <c r="AJ5" s="306">
        <v>7.9000000000000001E-2</v>
      </c>
      <c r="AK5" s="306">
        <v>8.0500000000000002E-2</v>
      </c>
      <c r="AL5" s="306">
        <v>8.2500000000000004E-2</v>
      </c>
      <c r="AM5" s="306">
        <v>8.3000000000000004E-2</v>
      </c>
      <c r="AN5" s="306">
        <v>8.4000000000000005E-2</v>
      </c>
      <c r="AO5" s="306">
        <v>8.5500000000000007E-2</v>
      </c>
      <c r="AP5" s="306">
        <v>8.6500000000000007E-2</v>
      </c>
      <c r="AQ5" s="306">
        <v>8.7999999999999995E-2</v>
      </c>
      <c r="AR5" s="306">
        <v>8.8999999999999996E-2</v>
      </c>
      <c r="AS5" s="306">
        <v>0.09</v>
      </c>
      <c r="AT5" s="306">
        <v>9.1499999999999998E-2</v>
      </c>
      <c r="AU5" s="306">
        <v>9.2499999999999999E-2</v>
      </c>
      <c r="AV5" s="233">
        <v>8.8499999999999995E-2</v>
      </c>
      <c r="AW5" s="233">
        <v>8.8499999999999995E-2</v>
      </c>
      <c r="AX5" s="233">
        <v>8.8499999999999995E-2</v>
      </c>
      <c r="AY5" s="233">
        <v>8.8499999999999995E-2</v>
      </c>
      <c r="AZ5" s="233">
        <v>8.8499999999999995E-2</v>
      </c>
      <c r="BA5" s="233">
        <v>8.8499999999999995E-2</v>
      </c>
      <c r="BB5" s="233">
        <v>8.8499999999999995E-2</v>
      </c>
      <c r="BC5" s="233">
        <v>8.8499999999999995E-2</v>
      </c>
      <c r="BD5" s="233">
        <v>8.8499999999999995E-2</v>
      </c>
      <c r="BE5" s="233">
        <v>8.8499999999999995E-2</v>
      </c>
    </row>
    <row r="6" spans="1:57" ht="15.75" thickBot="1" x14ac:dyDescent="0.3">
      <c r="A6" s="234">
        <v>1</v>
      </c>
      <c r="B6" s="240">
        <v>0</v>
      </c>
      <c r="C6" s="240">
        <v>0</v>
      </c>
      <c r="D6" s="240">
        <v>0</v>
      </c>
      <c r="E6" s="240">
        <v>0</v>
      </c>
      <c r="F6" s="240">
        <v>0</v>
      </c>
      <c r="G6" s="240">
        <v>0</v>
      </c>
      <c r="H6" s="240">
        <v>0</v>
      </c>
      <c r="I6" s="240">
        <v>0</v>
      </c>
      <c r="J6" s="240">
        <v>0</v>
      </c>
      <c r="K6" s="240">
        <v>0</v>
      </c>
      <c r="L6" s="240">
        <v>0</v>
      </c>
      <c r="M6" s="240">
        <v>0</v>
      </c>
      <c r="N6" s="240">
        <v>0</v>
      </c>
      <c r="O6" s="240">
        <v>0</v>
      </c>
      <c r="P6" s="240">
        <v>5.8500000000000003E-2</v>
      </c>
      <c r="Q6" s="240">
        <v>6.0499999999999998E-2</v>
      </c>
      <c r="R6" s="240">
        <v>6.1499999999999999E-2</v>
      </c>
      <c r="S6" s="238">
        <v>6.25E-2</v>
      </c>
      <c r="T6" s="238">
        <v>6.3500000000000001E-2</v>
      </c>
      <c r="U6" s="238">
        <v>6.4500000000000002E-2</v>
      </c>
      <c r="V6" s="238">
        <v>6.5500000000000003E-2</v>
      </c>
      <c r="W6" s="238">
        <v>6.6500000000000004E-2</v>
      </c>
      <c r="X6" s="238">
        <v>6.7500000000000004E-2</v>
      </c>
      <c r="Y6" s="238">
        <v>6.8500000000000005E-2</v>
      </c>
      <c r="Z6" s="238">
        <v>6.9000000000000006E-2</v>
      </c>
      <c r="AA6" s="238">
        <v>6.9500000000000006E-2</v>
      </c>
      <c r="AB6" s="238">
        <v>7.1000000000000008E-2</v>
      </c>
      <c r="AC6" s="238">
        <v>7.2000000000000008E-2</v>
      </c>
      <c r="AD6" s="238">
        <v>7.2499999999999995E-2</v>
      </c>
      <c r="AE6" s="238">
        <v>7.2999999999999995E-2</v>
      </c>
      <c r="AF6" s="238">
        <v>7.3999999999999996E-2</v>
      </c>
      <c r="AG6" s="238">
        <v>7.4499999999999997E-2</v>
      </c>
      <c r="AH6" s="238">
        <v>7.5999999999999998E-2</v>
      </c>
      <c r="AI6" s="238">
        <v>7.7499999999999999E-2</v>
      </c>
      <c r="AJ6" s="238">
        <v>7.9500000000000001E-2</v>
      </c>
      <c r="AK6" s="238">
        <v>8.1500000000000003E-2</v>
      </c>
      <c r="AL6" s="238">
        <v>8.3000000000000004E-2</v>
      </c>
      <c r="AM6" s="238">
        <v>8.3500000000000005E-2</v>
      </c>
      <c r="AN6" s="238">
        <v>8.4500000000000006E-2</v>
      </c>
      <c r="AO6" s="238">
        <v>8.6000000000000007E-2</v>
      </c>
      <c r="AP6" s="238">
        <v>8.7000000000000008E-2</v>
      </c>
      <c r="AQ6" s="238">
        <v>8.900000000000001E-2</v>
      </c>
      <c r="AR6" s="238">
        <v>9.1500000000000012E-2</v>
      </c>
      <c r="AS6" s="238">
        <v>9.1999999999999998E-2</v>
      </c>
      <c r="AT6" s="238">
        <v>9.2499999999999999E-2</v>
      </c>
      <c r="AU6" s="238">
        <v>9.2999999999999999E-2</v>
      </c>
      <c r="AV6" s="233">
        <v>0.09</v>
      </c>
      <c r="AW6" s="233">
        <v>0.09</v>
      </c>
      <c r="AX6" s="233">
        <v>0.09</v>
      </c>
      <c r="AY6" s="233">
        <v>0.09</v>
      </c>
      <c r="AZ6" s="233">
        <v>0.09</v>
      </c>
      <c r="BA6" s="233">
        <v>0.09</v>
      </c>
      <c r="BB6" s="233">
        <v>0.09</v>
      </c>
      <c r="BC6" s="233">
        <v>0.09</v>
      </c>
      <c r="BD6" s="233">
        <v>0.09</v>
      </c>
      <c r="BE6" s="233">
        <v>0.09</v>
      </c>
    </row>
    <row r="7" spans="1:57" ht="15.75" thickBot="1" x14ac:dyDescent="0.3">
      <c r="A7" s="234">
        <v>2</v>
      </c>
      <c r="B7" s="240">
        <v>0</v>
      </c>
      <c r="C7" s="240">
        <v>0</v>
      </c>
      <c r="D7" s="240">
        <v>0</v>
      </c>
      <c r="E7" s="240">
        <v>0</v>
      </c>
      <c r="F7" s="240">
        <v>0</v>
      </c>
      <c r="G7" s="240">
        <v>0</v>
      </c>
      <c r="H7" s="240">
        <v>0</v>
      </c>
      <c r="I7" s="240">
        <v>0</v>
      </c>
      <c r="J7" s="240">
        <v>0</v>
      </c>
      <c r="K7" s="240">
        <v>0</v>
      </c>
      <c r="L7" s="240">
        <v>0</v>
      </c>
      <c r="M7" s="240">
        <v>0</v>
      </c>
      <c r="N7" s="240">
        <v>0</v>
      </c>
      <c r="O7" s="240">
        <v>5.6500000000000002E-2</v>
      </c>
      <c r="P7" s="240">
        <v>5.9000000000000004E-2</v>
      </c>
      <c r="Q7" s="240">
        <v>6.0999999999999999E-2</v>
      </c>
      <c r="R7" s="240">
        <v>6.2E-2</v>
      </c>
      <c r="S7" s="240">
        <v>6.3E-2</v>
      </c>
      <c r="T7" s="238">
        <v>6.4000000000000001E-2</v>
      </c>
      <c r="U7" s="238">
        <v>6.5000000000000002E-2</v>
      </c>
      <c r="V7" s="238">
        <v>6.6000000000000003E-2</v>
      </c>
      <c r="W7" s="238">
        <v>6.7000000000000004E-2</v>
      </c>
      <c r="X7" s="238">
        <v>6.8000000000000005E-2</v>
      </c>
      <c r="Y7" s="238">
        <v>6.9000000000000006E-2</v>
      </c>
      <c r="Z7" s="238">
        <v>6.9500000000000006E-2</v>
      </c>
      <c r="AA7" s="238">
        <v>7.0000000000000007E-2</v>
      </c>
      <c r="AB7" s="238">
        <v>7.1500000000000008E-2</v>
      </c>
      <c r="AC7" s="238">
        <v>7.2500000000000009E-2</v>
      </c>
      <c r="AD7" s="238">
        <v>7.2999999999999995E-2</v>
      </c>
      <c r="AE7" s="238">
        <v>7.3499999999999996E-2</v>
      </c>
      <c r="AF7" s="238">
        <v>7.4499999999999997E-2</v>
      </c>
      <c r="AG7" s="238">
        <v>7.4999999999999997E-2</v>
      </c>
      <c r="AH7" s="238">
        <v>7.6499999999999999E-2</v>
      </c>
      <c r="AI7" s="238">
        <v>7.8E-2</v>
      </c>
      <c r="AJ7" s="238">
        <v>8.0500000000000002E-2</v>
      </c>
      <c r="AK7" s="238">
        <v>8.2000000000000003E-2</v>
      </c>
      <c r="AL7" s="238">
        <v>8.3500000000000005E-2</v>
      </c>
      <c r="AM7" s="238">
        <v>8.4000000000000005E-2</v>
      </c>
      <c r="AN7" s="238">
        <v>8.5000000000000006E-2</v>
      </c>
      <c r="AO7" s="238">
        <v>8.6500000000000007E-2</v>
      </c>
      <c r="AP7" s="238">
        <v>8.8000000000000009E-2</v>
      </c>
      <c r="AQ7" s="238">
        <v>9.0500000000000011E-2</v>
      </c>
      <c r="AR7" s="238">
        <v>9.3500000000000014E-2</v>
      </c>
      <c r="AS7" s="238">
        <v>9.4E-2</v>
      </c>
      <c r="AT7" s="238">
        <v>9.5000000000000001E-2</v>
      </c>
      <c r="AU7" s="238">
        <v>9.6000000000000002E-2</v>
      </c>
      <c r="AV7" s="233">
        <v>9.1499999999999998E-2</v>
      </c>
      <c r="AW7" s="233">
        <v>9.1499999999999998E-2</v>
      </c>
      <c r="AX7" s="233">
        <v>9.1499999999999998E-2</v>
      </c>
      <c r="AY7" s="233">
        <v>9.1499999999999998E-2</v>
      </c>
      <c r="AZ7" s="233">
        <v>9.1499999999999998E-2</v>
      </c>
      <c r="BA7" s="233">
        <v>9.1499999999999998E-2</v>
      </c>
      <c r="BB7" s="233">
        <v>9.1499999999999998E-2</v>
      </c>
      <c r="BC7" s="233">
        <v>9.1499999999999998E-2</v>
      </c>
      <c r="BD7" s="233">
        <v>9.1499999999999998E-2</v>
      </c>
      <c r="BE7" s="233">
        <v>9.1499999999999998E-2</v>
      </c>
    </row>
    <row r="8" spans="1:57" ht="15.75" thickBot="1" x14ac:dyDescent="0.3">
      <c r="A8" s="234">
        <v>3</v>
      </c>
      <c r="B8" s="240">
        <v>0</v>
      </c>
      <c r="C8" s="240">
        <v>0</v>
      </c>
      <c r="D8" s="240">
        <v>0</v>
      </c>
      <c r="E8" s="240">
        <v>0</v>
      </c>
      <c r="F8" s="240">
        <v>0</v>
      </c>
      <c r="G8" s="240">
        <v>0</v>
      </c>
      <c r="H8" s="240">
        <v>0</v>
      </c>
      <c r="I8" s="240">
        <v>0</v>
      </c>
      <c r="J8" s="240">
        <v>0</v>
      </c>
      <c r="K8" s="240">
        <v>0</v>
      </c>
      <c r="L8" s="240">
        <v>0</v>
      </c>
      <c r="M8" s="240">
        <v>0</v>
      </c>
      <c r="N8" s="240">
        <v>5.6500000000000002E-2</v>
      </c>
      <c r="O8" s="240">
        <v>5.7000000000000002E-2</v>
      </c>
      <c r="P8" s="240">
        <v>5.9500000000000004E-2</v>
      </c>
      <c r="Q8" s="306">
        <v>6.1499999999999999E-2</v>
      </c>
      <c r="R8" s="238">
        <v>6.25E-2</v>
      </c>
      <c r="S8" s="238">
        <v>6.3500000000000001E-2</v>
      </c>
      <c r="T8" s="238">
        <v>6.4500000000000002E-2</v>
      </c>
      <c r="U8" s="238">
        <v>6.5500000000000003E-2</v>
      </c>
      <c r="V8" s="238">
        <v>6.6500000000000004E-2</v>
      </c>
      <c r="W8" s="238">
        <v>6.7500000000000004E-2</v>
      </c>
      <c r="X8" s="238">
        <v>6.8500000000000005E-2</v>
      </c>
      <c r="Y8" s="238">
        <v>6.9500000000000006E-2</v>
      </c>
      <c r="Z8" s="238">
        <v>7.0000000000000007E-2</v>
      </c>
      <c r="AA8" s="238">
        <v>7.0500000000000007E-2</v>
      </c>
      <c r="AB8" s="238">
        <v>7.2000000000000008E-2</v>
      </c>
      <c r="AC8" s="238">
        <v>7.3000000000000009E-2</v>
      </c>
      <c r="AD8" s="238">
        <v>7.3499999999999996E-2</v>
      </c>
      <c r="AE8" s="238">
        <v>7.3999999999999996E-2</v>
      </c>
      <c r="AF8" s="238">
        <v>7.4999999999999997E-2</v>
      </c>
      <c r="AG8" s="238">
        <v>7.5999999999999998E-2</v>
      </c>
      <c r="AH8" s="238">
        <v>7.6999999999999999E-2</v>
      </c>
      <c r="AI8" s="238">
        <v>7.85E-2</v>
      </c>
      <c r="AJ8" s="238">
        <v>8.1000000000000003E-2</v>
      </c>
      <c r="AK8" s="238">
        <v>8.2500000000000004E-2</v>
      </c>
      <c r="AL8" s="238">
        <v>8.4000000000000005E-2</v>
      </c>
      <c r="AM8" s="238">
        <v>8.4500000000000006E-2</v>
      </c>
      <c r="AN8" s="238">
        <v>8.5500000000000007E-2</v>
      </c>
      <c r="AO8" s="238">
        <v>8.7000000000000008E-2</v>
      </c>
      <c r="AP8" s="238">
        <v>9.0000000000000011E-2</v>
      </c>
      <c r="AQ8" s="238">
        <v>9.3000000000000013E-2</v>
      </c>
      <c r="AR8" s="238">
        <v>9.4E-2</v>
      </c>
      <c r="AS8" s="238">
        <v>9.5000000000000001E-2</v>
      </c>
      <c r="AT8" s="238">
        <v>9.6000000000000002E-2</v>
      </c>
      <c r="AU8" s="238">
        <v>9.7000000000000003E-2</v>
      </c>
      <c r="AV8" s="233">
        <v>9.2499999999999999E-2</v>
      </c>
      <c r="AW8" s="233">
        <v>9.2499999999999999E-2</v>
      </c>
      <c r="AX8" s="233">
        <v>9.2499999999999999E-2</v>
      </c>
      <c r="AY8" s="233">
        <v>9.2499999999999999E-2</v>
      </c>
      <c r="AZ8" s="233">
        <v>9.2499999999999999E-2</v>
      </c>
      <c r="BA8" s="233">
        <v>9.2499999999999999E-2</v>
      </c>
      <c r="BB8" s="233">
        <v>9.2499999999999999E-2</v>
      </c>
      <c r="BC8" s="233">
        <v>9.2499999999999999E-2</v>
      </c>
      <c r="BD8" s="233">
        <v>9.2499999999999999E-2</v>
      </c>
      <c r="BE8" s="233">
        <v>9.2499999999999999E-2</v>
      </c>
    </row>
    <row r="9" spans="1:57" ht="15.75" thickBot="1" x14ac:dyDescent="0.3">
      <c r="A9" s="234">
        <v>4</v>
      </c>
      <c r="B9" s="240">
        <v>0</v>
      </c>
      <c r="C9" s="240">
        <v>0</v>
      </c>
      <c r="D9" s="240">
        <v>0</v>
      </c>
      <c r="E9" s="240">
        <v>0</v>
      </c>
      <c r="F9" s="240">
        <v>0</v>
      </c>
      <c r="G9" s="240">
        <v>0</v>
      </c>
      <c r="H9" s="240">
        <v>0</v>
      </c>
      <c r="I9" s="240">
        <v>0</v>
      </c>
      <c r="J9" s="240">
        <v>0</v>
      </c>
      <c r="K9" s="240">
        <v>0</v>
      </c>
      <c r="L9" s="240">
        <v>0</v>
      </c>
      <c r="M9" s="240">
        <v>5.6500000000000002E-2</v>
      </c>
      <c r="N9" s="240">
        <v>5.7000000000000002E-2</v>
      </c>
      <c r="O9" s="240">
        <v>5.7500000000000002E-2</v>
      </c>
      <c r="P9" s="240">
        <v>6.0000000000000005E-2</v>
      </c>
      <c r="Q9" s="306">
        <v>6.2E-2</v>
      </c>
      <c r="R9" s="238">
        <v>6.3E-2</v>
      </c>
      <c r="S9" s="238">
        <v>6.4000000000000001E-2</v>
      </c>
      <c r="T9" s="238">
        <v>6.5000000000000002E-2</v>
      </c>
      <c r="U9" s="238">
        <v>6.6000000000000003E-2</v>
      </c>
      <c r="V9" s="238">
        <v>6.7000000000000004E-2</v>
      </c>
      <c r="W9" s="238">
        <v>6.8000000000000005E-2</v>
      </c>
      <c r="X9" s="238">
        <v>6.9000000000000006E-2</v>
      </c>
      <c r="Y9" s="238">
        <v>7.0000000000000007E-2</v>
      </c>
      <c r="Z9" s="238">
        <v>7.0500000000000007E-2</v>
      </c>
      <c r="AA9" s="238">
        <v>7.1000000000000008E-2</v>
      </c>
      <c r="AB9" s="238">
        <v>7.2500000000000009E-2</v>
      </c>
      <c r="AC9" s="238">
        <v>7.350000000000001E-2</v>
      </c>
      <c r="AD9" s="238">
        <v>7.3999999999999996E-2</v>
      </c>
      <c r="AE9" s="238">
        <v>7.4999999999999997E-2</v>
      </c>
      <c r="AF9" s="238">
        <v>7.5999999999999998E-2</v>
      </c>
      <c r="AG9" s="238">
        <v>7.6999999999999999E-2</v>
      </c>
      <c r="AH9" s="238">
        <v>7.8E-2</v>
      </c>
      <c r="AI9" s="238">
        <v>7.9500000000000001E-2</v>
      </c>
      <c r="AJ9" s="238">
        <v>8.1500000000000003E-2</v>
      </c>
      <c r="AK9" s="238">
        <v>8.3000000000000004E-2</v>
      </c>
      <c r="AL9" s="238">
        <v>8.4500000000000006E-2</v>
      </c>
      <c r="AM9" s="238">
        <v>8.5999999999999993E-2</v>
      </c>
      <c r="AN9" s="238">
        <v>8.7499999999999994E-2</v>
      </c>
      <c r="AO9" s="238">
        <v>8.9499999999999996E-2</v>
      </c>
      <c r="AP9" s="238">
        <v>9.0999999999999998E-2</v>
      </c>
      <c r="AQ9" s="238">
        <v>9.4E-2</v>
      </c>
      <c r="AR9" s="238">
        <v>9.5000000000000001E-2</v>
      </c>
      <c r="AS9" s="238">
        <v>9.6000000000000002E-2</v>
      </c>
      <c r="AT9" s="238">
        <v>9.7000000000000003E-2</v>
      </c>
      <c r="AU9" s="238">
        <v>9.9000000000000005E-2</v>
      </c>
      <c r="AV9" s="233">
        <v>9.6000000000000002E-2</v>
      </c>
      <c r="AW9" s="233">
        <v>9.6000000000000002E-2</v>
      </c>
      <c r="AX9" s="233">
        <v>9.6000000000000002E-2</v>
      </c>
      <c r="AY9" s="233">
        <v>9.6000000000000002E-2</v>
      </c>
      <c r="AZ9" s="233">
        <v>9.6000000000000002E-2</v>
      </c>
      <c r="BA9" s="233">
        <v>9.6000000000000002E-2</v>
      </c>
      <c r="BB9" s="233">
        <v>9.6000000000000002E-2</v>
      </c>
      <c r="BC9" s="233">
        <v>9.6000000000000002E-2</v>
      </c>
      <c r="BD9" s="233">
        <v>9.6000000000000002E-2</v>
      </c>
      <c r="BE9" s="233">
        <v>9.6000000000000002E-2</v>
      </c>
    </row>
    <row r="10" spans="1:57" ht="15.75" thickBot="1" x14ac:dyDescent="0.3">
      <c r="A10" s="234">
        <v>5</v>
      </c>
      <c r="B10" s="240">
        <v>0</v>
      </c>
      <c r="C10" s="240">
        <v>0</v>
      </c>
      <c r="D10" s="240">
        <v>0</v>
      </c>
      <c r="E10" s="240">
        <v>0</v>
      </c>
      <c r="F10" s="240">
        <v>0</v>
      </c>
      <c r="G10" s="240">
        <v>0</v>
      </c>
      <c r="H10" s="240">
        <v>0</v>
      </c>
      <c r="I10" s="240">
        <v>0</v>
      </c>
      <c r="J10" s="240">
        <v>0</v>
      </c>
      <c r="K10" s="240">
        <v>0</v>
      </c>
      <c r="L10" s="237">
        <v>5.6500000000000002E-2</v>
      </c>
      <c r="M10" s="237">
        <v>5.7000000000000002E-2</v>
      </c>
      <c r="N10" s="237">
        <v>5.7500000000000002E-2</v>
      </c>
      <c r="O10" s="237">
        <v>5.8000000000000003E-2</v>
      </c>
      <c r="P10" s="237">
        <v>6.0500000000000005E-2</v>
      </c>
      <c r="Q10" s="238">
        <v>6.25E-2</v>
      </c>
      <c r="R10" s="238">
        <v>6.3500000000000001E-2</v>
      </c>
      <c r="S10" s="238">
        <v>6.4500000000000002E-2</v>
      </c>
      <c r="T10" s="238">
        <v>6.5500000000000003E-2</v>
      </c>
      <c r="U10" s="238">
        <v>6.6500000000000004E-2</v>
      </c>
      <c r="V10" s="238">
        <v>6.7500000000000004E-2</v>
      </c>
      <c r="W10" s="238">
        <v>6.8500000000000005E-2</v>
      </c>
      <c r="X10" s="238">
        <v>6.9500000000000006E-2</v>
      </c>
      <c r="Y10" s="238">
        <v>7.0500000000000007E-2</v>
      </c>
      <c r="Z10" s="238">
        <v>7.1000000000000008E-2</v>
      </c>
      <c r="AA10" s="238">
        <v>7.1500000000000008E-2</v>
      </c>
      <c r="AB10" s="238">
        <v>7.3000000000000009E-2</v>
      </c>
      <c r="AC10" s="238">
        <v>7.400000000000001E-2</v>
      </c>
      <c r="AD10" s="238">
        <v>7.4999999999999997E-2</v>
      </c>
      <c r="AE10" s="238">
        <v>7.6499999999999999E-2</v>
      </c>
      <c r="AF10" s="238">
        <v>7.7499999999999999E-2</v>
      </c>
      <c r="AG10" s="238">
        <v>7.85E-2</v>
      </c>
      <c r="AH10" s="238">
        <v>0.08</v>
      </c>
      <c r="AI10" s="238">
        <v>8.1500000000000003E-2</v>
      </c>
      <c r="AJ10" s="238">
        <v>8.3500000000000005E-2</v>
      </c>
      <c r="AK10" s="238">
        <v>8.5000000000000006E-2</v>
      </c>
      <c r="AL10" s="238">
        <v>8.6500000000000007E-2</v>
      </c>
      <c r="AM10" s="238">
        <v>8.8500000000000009E-2</v>
      </c>
      <c r="AN10" s="238">
        <v>0.09</v>
      </c>
      <c r="AO10" s="238">
        <v>9.1999999999999998E-2</v>
      </c>
      <c r="AP10" s="238">
        <v>9.35E-2</v>
      </c>
      <c r="AQ10" s="238">
        <v>9.5000000000000001E-2</v>
      </c>
      <c r="AR10" s="238">
        <v>9.7000000000000003E-2</v>
      </c>
      <c r="AS10" s="238">
        <v>9.9000000000000005E-2</v>
      </c>
      <c r="AT10" s="238">
        <v>0.10050000000000001</v>
      </c>
      <c r="AU10" s="238">
        <v>0.10250000000000001</v>
      </c>
      <c r="AV10" s="233">
        <v>9.9500000000000005E-2</v>
      </c>
      <c r="AW10" s="233">
        <v>9.9500000000000005E-2</v>
      </c>
      <c r="AX10" s="233">
        <v>9.9500000000000005E-2</v>
      </c>
      <c r="AY10" s="233">
        <v>9.9500000000000005E-2</v>
      </c>
      <c r="AZ10" s="233">
        <v>9.9500000000000005E-2</v>
      </c>
      <c r="BA10" s="233">
        <v>9.9500000000000005E-2</v>
      </c>
      <c r="BB10" s="233">
        <v>9.9500000000000005E-2</v>
      </c>
      <c r="BC10" s="233">
        <v>9.9500000000000005E-2</v>
      </c>
      <c r="BD10" s="233">
        <v>9.9500000000000005E-2</v>
      </c>
      <c r="BE10" s="233">
        <v>9.9500000000000005E-2</v>
      </c>
    </row>
    <row r="11" spans="1:57" ht="15.75" thickBot="1" x14ac:dyDescent="0.3">
      <c r="A11" s="234">
        <v>6</v>
      </c>
      <c r="B11" s="240">
        <v>0</v>
      </c>
      <c r="C11" s="240">
        <v>0</v>
      </c>
      <c r="D11" s="240">
        <v>0</v>
      </c>
      <c r="E11" s="240">
        <v>0</v>
      </c>
      <c r="F11" s="240">
        <v>0</v>
      </c>
      <c r="G11" s="240">
        <v>0</v>
      </c>
      <c r="H11" s="240">
        <v>0</v>
      </c>
      <c r="I11" s="240">
        <v>0</v>
      </c>
      <c r="J11" s="240">
        <v>0</v>
      </c>
      <c r="K11" s="237">
        <v>5.6500000000000002E-2</v>
      </c>
      <c r="L11" s="237">
        <v>5.7000000000000002E-2</v>
      </c>
      <c r="M11" s="237">
        <v>5.7500000000000002E-2</v>
      </c>
      <c r="N11" s="237">
        <v>5.8000000000000003E-2</v>
      </c>
      <c r="O11" s="237">
        <v>5.8500000000000003E-2</v>
      </c>
      <c r="P11" s="237">
        <v>6.1000000000000006E-2</v>
      </c>
      <c r="Q11" s="237">
        <v>6.3E-2</v>
      </c>
      <c r="R11" s="237">
        <v>6.4000000000000001E-2</v>
      </c>
      <c r="S11" s="237">
        <v>6.5000000000000002E-2</v>
      </c>
      <c r="T11" s="237">
        <v>6.6000000000000003E-2</v>
      </c>
      <c r="U11" s="237">
        <v>6.7000000000000004E-2</v>
      </c>
      <c r="V11" s="237">
        <v>6.8000000000000005E-2</v>
      </c>
      <c r="W11" s="237">
        <v>6.9000000000000006E-2</v>
      </c>
      <c r="X11" s="238">
        <v>7.0000000000000007E-2</v>
      </c>
      <c r="Y11" s="238">
        <v>7.1000000000000008E-2</v>
      </c>
      <c r="Z11" s="238">
        <v>7.1500000000000008E-2</v>
      </c>
      <c r="AA11" s="238">
        <v>7.2000000000000008E-2</v>
      </c>
      <c r="AB11" s="238">
        <v>7.350000000000001E-2</v>
      </c>
      <c r="AC11" s="238">
        <v>7.4499999999999997E-2</v>
      </c>
      <c r="AD11" s="238">
        <v>7.5999999999999998E-2</v>
      </c>
      <c r="AE11" s="238">
        <v>7.6999999999999999E-2</v>
      </c>
      <c r="AF11" s="238">
        <v>7.85E-2</v>
      </c>
      <c r="AG11" s="238">
        <v>0.08</v>
      </c>
      <c r="AH11" s="238">
        <v>8.2000000000000003E-2</v>
      </c>
      <c r="AI11" s="238">
        <v>8.3000000000000004E-2</v>
      </c>
      <c r="AJ11" s="238">
        <v>8.5000000000000006E-2</v>
      </c>
      <c r="AK11" s="238">
        <v>8.6500000000000007E-2</v>
      </c>
      <c r="AL11" s="238">
        <v>8.8000000000000009E-2</v>
      </c>
      <c r="AM11" s="238">
        <v>9.0000000000000011E-2</v>
      </c>
      <c r="AN11" s="238">
        <v>9.2499999999999999E-2</v>
      </c>
      <c r="AO11" s="238">
        <v>9.4E-2</v>
      </c>
      <c r="AP11" s="238">
        <v>9.6000000000000002E-2</v>
      </c>
      <c r="AQ11" s="238">
        <v>9.7500000000000003E-2</v>
      </c>
      <c r="AR11" s="238">
        <v>9.9500000000000005E-2</v>
      </c>
      <c r="AS11" s="238">
        <v>0.10150000000000001</v>
      </c>
      <c r="AT11" s="238">
        <v>0.10400000000000001</v>
      </c>
      <c r="AU11" s="238">
        <v>0.10600000000000001</v>
      </c>
      <c r="AV11" s="233">
        <v>0.10300000000000001</v>
      </c>
      <c r="AW11" s="233">
        <v>0.10300000000000001</v>
      </c>
      <c r="AX11" s="233">
        <v>0.10300000000000001</v>
      </c>
      <c r="AY11" s="233">
        <v>0.10300000000000001</v>
      </c>
      <c r="AZ11" s="233">
        <v>0.10300000000000001</v>
      </c>
      <c r="BA11" s="233">
        <v>0.10300000000000001</v>
      </c>
      <c r="BB11" s="233">
        <v>0.10300000000000001</v>
      </c>
      <c r="BC11" s="233">
        <v>0.10300000000000001</v>
      </c>
      <c r="BD11" s="233">
        <v>0.10300000000000001</v>
      </c>
      <c r="BE11" s="233">
        <v>0.10300000000000001</v>
      </c>
    </row>
    <row r="12" spans="1:57" ht="15.75" thickBot="1" x14ac:dyDescent="0.3">
      <c r="A12" s="234">
        <v>7</v>
      </c>
      <c r="B12" s="240">
        <v>0</v>
      </c>
      <c r="C12" s="240">
        <v>0</v>
      </c>
      <c r="D12" s="240">
        <v>0</v>
      </c>
      <c r="E12" s="240">
        <v>0</v>
      </c>
      <c r="F12" s="240">
        <v>0</v>
      </c>
      <c r="G12" s="240">
        <v>0</v>
      </c>
      <c r="H12" s="240">
        <v>0</v>
      </c>
      <c r="I12" s="240">
        <v>0</v>
      </c>
      <c r="J12" s="237">
        <v>5.6499999999999995E-2</v>
      </c>
      <c r="K12" s="237">
        <v>5.7000000000000002E-2</v>
      </c>
      <c r="L12" s="237">
        <v>5.7500000000000002E-2</v>
      </c>
      <c r="M12" s="237">
        <v>5.8000000000000003E-2</v>
      </c>
      <c r="N12" s="237">
        <v>5.8500000000000003E-2</v>
      </c>
      <c r="O12" s="237">
        <v>5.9000000000000004E-2</v>
      </c>
      <c r="P12" s="237">
        <v>6.1500000000000006E-2</v>
      </c>
      <c r="Q12" s="237">
        <v>6.3500000000000001E-2</v>
      </c>
      <c r="R12" s="237">
        <v>6.4500000000000002E-2</v>
      </c>
      <c r="S12" s="237">
        <v>6.5500000000000003E-2</v>
      </c>
      <c r="T12" s="237">
        <v>6.6500000000000004E-2</v>
      </c>
      <c r="U12" s="237">
        <v>6.7500000000000004E-2</v>
      </c>
      <c r="V12" s="237">
        <v>6.8500000000000005E-2</v>
      </c>
      <c r="W12" s="237">
        <v>6.9500000000000006E-2</v>
      </c>
      <c r="X12" s="237">
        <v>7.0500000000000007E-2</v>
      </c>
      <c r="Y12" s="238">
        <v>7.1500000000000008E-2</v>
      </c>
      <c r="Z12" s="238">
        <v>7.1999999999999995E-2</v>
      </c>
      <c r="AA12" s="238">
        <v>7.2999999999999995E-2</v>
      </c>
      <c r="AB12" s="238">
        <v>7.4499999999999997E-2</v>
      </c>
      <c r="AC12" s="238">
        <v>7.5499999999999998E-2</v>
      </c>
      <c r="AD12" s="238">
        <v>7.6999999999999999E-2</v>
      </c>
      <c r="AE12" s="238">
        <v>7.8E-2</v>
      </c>
      <c r="AF12" s="238">
        <v>7.9000000000000001E-2</v>
      </c>
      <c r="AG12" s="238">
        <v>8.1000000000000003E-2</v>
      </c>
      <c r="AH12" s="238">
        <v>8.2500000000000004E-2</v>
      </c>
      <c r="AI12" s="238">
        <v>8.5000000000000006E-2</v>
      </c>
      <c r="AJ12" s="238">
        <v>8.6999999999999994E-2</v>
      </c>
      <c r="AK12" s="238">
        <v>8.8500000000000009E-2</v>
      </c>
      <c r="AL12" s="238">
        <v>9.0500000000000011E-2</v>
      </c>
      <c r="AM12" s="238">
        <v>9.2499999999999999E-2</v>
      </c>
      <c r="AN12" s="238">
        <v>9.5000000000000001E-2</v>
      </c>
      <c r="AO12" s="238">
        <v>9.7000000000000003E-2</v>
      </c>
      <c r="AP12" s="238">
        <v>9.9000000000000005E-2</v>
      </c>
      <c r="AQ12" s="238">
        <v>0.10050000000000001</v>
      </c>
      <c r="AR12" s="238">
        <v>0.10250000000000001</v>
      </c>
      <c r="AS12" s="238">
        <v>0.10450000000000001</v>
      </c>
      <c r="AT12" s="238">
        <v>0.10750000000000001</v>
      </c>
      <c r="AU12" s="238">
        <v>0.10950000000000001</v>
      </c>
      <c r="AV12" s="233">
        <v>0.10650000000000001</v>
      </c>
      <c r="AW12" s="233">
        <v>0.10650000000000001</v>
      </c>
      <c r="AX12" s="233">
        <v>0.10650000000000001</v>
      </c>
      <c r="AY12" s="233">
        <v>0.10650000000000001</v>
      </c>
      <c r="AZ12" s="233">
        <v>0.10650000000000001</v>
      </c>
      <c r="BA12" s="233">
        <v>0.10650000000000001</v>
      </c>
      <c r="BB12" s="233">
        <v>0.10650000000000001</v>
      </c>
      <c r="BC12" s="233">
        <v>0.10650000000000001</v>
      </c>
      <c r="BD12" s="233">
        <v>0.10650000000000001</v>
      </c>
      <c r="BE12" s="233">
        <v>0.10650000000000001</v>
      </c>
    </row>
    <row r="13" spans="1:57" ht="15.75" thickBot="1" x14ac:dyDescent="0.3">
      <c r="A13" s="234">
        <v>8</v>
      </c>
      <c r="B13" s="240">
        <v>0</v>
      </c>
      <c r="C13" s="240">
        <v>0</v>
      </c>
      <c r="D13" s="240">
        <v>0</v>
      </c>
      <c r="E13" s="240">
        <v>0</v>
      </c>
      <c r="F13" s="240">
        <v>0</v>
      </c>
      <c r="G13" s="240">
        <v>0</v>
      </c>
      <c r="H13" s="240">
        <v>0</v>
      </c>
      <c r="I13" s="237">
        <v>5.5999999999999994E-2</v>
      </c>
      <c r="J13" s="237">
        <v>5.6999999999999995E-2</v>
      </c>
      <c r="K13" s="237">
        <v>5.7500000000000002E-2</v>
      </c>
      <c r="L13" s="237">
        <v>5.8000000000000003E-2</v>
      </c>
      <c r="M13" s="237">
        <v>5.8500000000000003E-2</v>
      </c>
      <c r="N13" s="237">
        <v>5.9000000000000004E-2</v>
      </c>
      <c r="O13" s="237">
        <v>6.0999999999999999E-2</v>
      </c>
      <c r="P13" s="237">
        <v>6.25E-2</v>
      </c>
      <c r="Q13" s="237">
        <v>6.4000000000000001E-2</v>
      </c>
      <c r="R13" s="237">
        <v>6.5000000000000002E-2</v>
      </c>
      <c r="S13" s="237">
        <v>6.6000000000000003E-2</v>
      </c>
      <c r="T13" s="237">
        <v>6.7000000000000004E-2</v>
      </c>
      <c r="U13" s="237">
        <v>6.9000000000000006E-2</v>
      </c>
      <c r="V13" s="237">
        <v>7.0000000000000007E-2</v>
      </c>
      <c r="W13" s="237">
        <v>7.0500000000000007E-2</v>
      </c>
      <c r="X13" s="237">
        <v>7.1000000000000008E-2</v>
      </c>
      <c r="Y13" s="237">
        <v>7.2000000000000008E-2</v>
      </c>
      <c r="Z13" s="238">
        <v>7.2499999999999995E-2</v>
      </c>
      <c r="AA13" s="238">
        <v>7.3499999999999996E-2</v>
      </c>
      <c r="AB13" s="238">
        <v>7.4999999999999997E-2</v>
      </c>
      <c r="AC13" s="238">
        <v>7.5999999999999998E-2</v>
      </c>
      <c r="AD13" s="238">
        <v>7.7499999999999999E-2</v>
      </c>
      <c r="AE13" s="238">
        <v>7.85E-2</v>
      </c>
      <c r="AF13" s="238">
        <v>7.9500000000000001E-2</v>
      </c>
      <c r="AG13" s="238">
        <v>8.1500000000000003E-2</v>
      </c>
      <c r="AH13" s="238">
        <v>8.3000000000000004E-2</v>
      </c>
      <c r="AI13" s="238">
        <v>8.5500000000000007E-2</v>
      </c>
      <c r="AJ13" s="238">
        <v>8.7499999999999994E-2</v>
      </c>
      <c r="AK13" s="238">
        <v>0.09</v>
      </c>
      <c r="AL13" s="238">
        <v>9.1999999999999998E-2</v>
      </c>
      <c r="AM13" s="238">
        <v>9.4500000000000001E-2</v>
      </c>
      <c r="AN13" s="238">
        <v>9.6500000000000002E-2</v>
      </c>
      <c r="AO13" s="238">
        <v>9.8500000000000004E-2</v>
      </c>
      <c r="AP13" s="238">
        <v>1</v>
      </c>
      <c r="AQ13" s="238">
        <v>0.10200000000000001</v>
      </c>
      <c r="AR13" s="238">
        <v>0.104</v>
      </c>
      <c r="AS13" s="238">
        <v>0.107</v>
      </c>
      <c r="AT13" s="238">
        <v>0.11</v>
      </c>
      <c r="AU13" s="238">
        <v>0.113</v>
      </c>
      <c r="AV13" s="233">
        <v>0.11000000000000001</v>
      </c>
      <c r="AW13" s="233">
        <v>0.11000000000000001</v>
      </c>
      <c r="AX13" s="233">
        <v>0.11000000000000001</v>
      </c>
      <c r="AY13" s="233">
        <v>0.11000000000000001</v>
      </c>
      <c r="AZ13" s="233">
        <v>0.11000000000000001</v>
      </c>
      <c r="BA13" s="233">
        <v>0.11000000000000001</v>
      </c>
      <c r="BB13" s="233">
        <v>0.11000000000000001</v>
      </c>
      <c r="BC13" s="233">
        <v>0.11000000000000001</v>
      </c>
      <c r="BD13" s="233">
        <v>0.11000000000000001</v>
      </c>
      <c r="BE13" s="233">
        <v>0.11000000000000001</v>
      </c>
    </row>
    <row r="14" spans="1:57" ht="15.75" thickBot="1" x14ac:dyDescent="0.3">
      <c r="A14" s="234">
        <v>9</v>
      </c>
      <c r="B14" s="240">
        <v>0</v>
      </c>
      <c r="C14" s="240">
        <v>0</v>
      </c>
      <c r="D14" s="240">
        <v>0</v>
      </c>
      <c r="E14" s="240">
        <v>0</v>
      </c>
      <c r="F14" s="240">
        <v>0</v>
      </c>
      <c r="G14" s="240">
        <v>0</v>
      </c>
      <c r="H14" s="237">
        <v>5.6499999999999995E-2</v>
      </c>
      <c r="I14" s="237">
        <v>5.7499999999999996E-2</v>
      </c>
      <c r="J14" s="237">
        <v>5.8499999999999996E-2</v>
      </c>
      <c r="K14" s="237">
        <v>5.9000000000000004E-2</v>
      </c>
      <c r="L14" s="237">
        <v>5.9500000000000004E-2</v>
      </c>
      <c r="M14" s="237">
        <v>6.0000000000000005E-2</v>
      </c>
      <c r="N14" s="237">
        <v>6.25E-2</v>
      </c>
      <c r="O14" s="237">
        <v>6.3500000000000001E-2</v>
      </c>
      <c r="P14" s="237">
        <v>6.4500000000000002E-2</v>
      </c>
      <c r="Q14" s="237">
        <v>6.5500000000000003E-2</v>
      </c>
      <c r="R14" s="237">
        <v>6.6500000000000004E-2</v>
      </c>
      <c r="S14" s="237">
        <v>6.8000000000000005E-2</v>
      </c>
      <c r="T14" s="237">
        <v>6.9500000000000006E-2</v>
      </c>
      <c r="U14" s="237">
        <v>7.1000000000000008E-2</v>
      </c>
      <c r="V14" s="237">
        <v>7.1500000000000008E-2</v>
      </c>
      <c r="W14" s="237">
        <v>7.2000000000000008E-2</v>
      </c>
      <c r="X14" s="237">
        <v>7.2500000000000009E-2</v>
      </c>
      <c r="Y14" s="237">
        <v>7.350000000000001E-2</v>
      </c>
      <c r="Z14" s="237">
        <v>7.3999999999999996E-2</v>
      </c>
      <c r="AA14" s="238">
        <v>7.4999999999999997E-2</v>
      </c>
      <c r="AB14" s="238">
        <v>7.6499999999999999E-2</v>
      </c>
      <c r="AC14" s="238">
        <v>7.7499999999999999E-2</v>
      </c>
      <c r="AD14" s="238">
        <v>7.9000000000000001E-2</v>
      </c>
      <c r="AE14" s="238">
        <v>0.08</v>
      </c>
      <c r="AF14" s="238">
        <v>8.1000000000000003E-2</v>
      </c>
      <c r="AG14" s="238">
        <v>8.3000000000000004E-2</v>
      </c>
      <c r="AH14" s="238">
        <v>8.4500000000000006E-2</v>
      </c>
      <c r="AI14" s="238">
        <v>8.7000000000000008E-2</v>
      </c>
      <c r="AJ14" s="238">
        <v>8.8999999999999996E-2</v>
      </c>
      <c r="AK14" s="238">
        <v>9.1499999999999998E-2</v>
      </c>
      <c r="AL14" s="238">
        <v>9.35E-2</v>
      </c>
      <c r="AM14" s="238">
        <v>9.6000000000000002E-2</v>
      </c>
      <c r="AN14" s="238">
        <v>9.8000000000000004E-2</v>
      </c>
      <c r="AO14" s="238">
        <v>1</v>
      </c>
      <c r="AP14" s="238">
        <v>0.10150000000000001</v>
      </c>
      <c r="AQ14" s="238">
        <v>0.10350000000000001</v>
      </c>
      <c r="AR14" s="238">
        <v>0.1055</v>
      </c>
      <c r="AS14" s="238">
        <v>0.1085</v>
      </c>
      <c r="AT14" s="238">
        <v>0.1115</v>
      </c>
      <c r="AU14" s="238">
        <v>0.11550000000000001</v>
      </c>
      <c r="AV14" s="233">
        <v>0.1135</v>
      </c>
      <c r="AW14" s="233">
        <v>0.1135</v>
      </c>
      <c r="AX14" s="233">
        <v>0.1135</v>
      </c>
      <c r="AY14" s="233">
        <v>0.1135</v>
      </c>
      <c r="AZ14" s="233">
        <v>0.1135</v>
      </c>
      <c r="BA14" s="233">
        <v>0.1135</v>
      </c>
      <c r="BB14" s="233">
        <v>0.1135</v>
      </c>
      <c r="BC14" s="233">
        <v>0.1135</v>
      </c>
      <c r="BD14" s="233">
        <v>0.1135</v>
      </c>
      <c r="BE14" s="233">
        <v>0.1135</v>
      </c>
    </row>
    <row r="15" spans="1:57" ht="15.75" thickBot="1" x14ac:dyDescent="0.3">
      <c r="A15" s="234">
        <v>10</v>
      </c>
      <c r="B15" s="240">
        <v>0</v>
      </c>
      <c r="C15" s="240">
        <v>0</v>
      </c>
      <c r="D15" s="240">
        <v>0</v>
      </c>
      <c r="E15" s="240">
        <v>0</v>
      </c>
      <c r="F15" s="240">
        <v>0</v>
      </c>
      <c r="G15" s="237">
        <v>5.5999999999999994E-2</v>
      </c>
      <c r="H15" s="237">
        <v>5.6999999999999995E-2</v>
      </c>
      <c r="I15" s="237">
        <v>5.7999999999999996E-2</v>
      </c>
      <c r="J15" s="237">
        <v>5.8999999999999997E-2</v>
      </c>
      <c r="K15" s="237">
        <v>5.9500000000000004E-2</v>
      </c>
      <c r="L15" s="237">
        <v>6.0000000000000005E-2</v>
      </c>
      <c r="M15" s="237">
        <v>6.2E-2</v>
      </c>
      <c r="N15" s="237">
        <v>6.3E-2</v>
      </c>
      <c r="O15" s="237">
        <v>6.4000000000000001E-2</v>
      </c>
      <c r="P15" s="237">
        <v>6.5000000000000002E-2</v>
      </c>
      <c r="Q15" s="237">
        <v>6.6000000000000003E-2</v>
      </c>
      <c r="R15" s="237">
        <v>6.8000000000000005E-2</v>
      </c>
      <c r="S15" s="237">
        <v>6.9500000000000006E-2</v>
      </c>
      <c r="T15" s="237">
        <v>7.1000000000000008E-2</v>
      </c>
      <c r="U15" s="237">
        <v>7.1500000000000008E-2</v>
      </c>
      <c r="V15" s="237">
        <v>7.2000000000000008E-2</v>
      </c>
      <c r="W15" s="237">
        <v>7.3499999999999996E-2</v>
      </c>
      <c r="X15" s="237">
        <v>7.3999999999999996E-2</v>
      </c>
      <c r="Y15" s="237">
        <v>7.5499999999999998E-2</v>
      </c>
      <c r="Z15" s="237">
        <v>7.6499999999999999E-2</v>
      </c>
      <c r="AA15" s="237">
        <v>7.85E-2</v>
      </c>
      <c r="AB15" s="238">
        <v>7.9000000000000001E-2</v>
      </c>
      <c r="AC15" s="238">
        <v>8.0500000000000002E-2</v>
      </c>
      <c r="AD15" s="238">
        <v>8.1500000000000003E-2</v>
      </c>
      <c r="AE15" s="238">
        <v>8.3000000000000004E-2</v>
      </c>
      <c r="AF15" s="238">
        <v>8.4500000000000006E-2</v>
      </c>
      <c r="AG15" s="238">
        <v>8.6500000000000007E-2</v>
      </c>
      <c r="AH15" s="238">
        <v>8.8499999999999995E-2</v>
      </c>
      <c r="AI15" s="238">
        <v>8.950000000000001E-2</v>
      </c>
      <c r="AJ15" s="238">
        <v>9.2000000000000012E-2</v>
      </c>
      <c r="AK15" s="238">
        <v>9.4500000000000015E-2</v>
      </c>
      <c r="AL15" s="238">
        <v>9.7000000000000017E-2</v>
      </c>
      <c r="AM15" s="238">
        <v>1</v>
      </c>
      <c r="AN15" s="238">
        <v>0.10200000000000001</v>
      </c>
      <c r="AO15" s="238">
        <v>0.10400000000000001</v>
      </c>
      <c r="AP15" s="238">
        <v>0.10550000000000001</v>
      </c>
      <c r="AQ15" s="238">
        <v>0.10750000000000001</v>
      </c>
      <c r="AR15" s="238">
        <v>0.1095</v>
      </c>
      <c r="AS15" s="238">
        <v>0.1125</v>
      </c>
      <c r="AT15" s="238">
        <v>0.11550000000000001</v>
      </c>
      <c r="AU15" s="238">
        <v>0.1195</v>
      </c>
      <c r="AV15" s="233">
        <v>0.11749999999999999</v>
      </c>
      <c r="AW15" s="233">
        <v>0.11749999999999999</v>
      </c>
      <c r="AX15" s="233">
        <v>0.11749999999999999</v>
      </c>
      <c r="AY15" s="233">
        <v>0.11749999999999999</v>
      </c>
      <c r="AZ15" s="233">
        <v>0.11749999999999999</v>
      </c>
      <c r="BA15" s="233">
        <v>0.11749999999999999</v>
      </c>
      <c r="BB15" s="233">
        <v>0.11749999999999999</v>
      </c>
      <c r="BC15" s="233">
        <v>0.11749999999999999</v>
      </c>
      <c r="BD15" s="233">
        <v>0.11749999999999999</v>
      </c>
      <c r="BE15" s="233">
        <v>0.11749999999999999</v>
      </c>
    </row>
    <row r="16" spans="1:57" ht="15.75" thickBot="1" x14ac:dyDescent="0.3">
      <c r="A16" s="234">
        <v>11</v>
      </c>
      <c r="B16" s="240">
        <v>0</v>
      </c>
      <c r="C16" s="240">
        <v>0</v>
      </c>
      <c r="D16" s="240">
        <v>0</v>
      </c>
      <c r="E16" s="240">
        <v>0</v>
      </c>
      <c r="F16" s="237">
        <v>5.5499999999999994E-2</v>
      </c>
      <c r="G16" s="237">
        <v>5.6499999999999995E-2</v>
      </c>
      <c r="H16" s="237">
        <v>5.7499999999999996E-2</v>
      </c>
      <c r="I16" s="237">
        <v>5.8499999999999996E-2</v>
      </c>
      <c r="J16" s="237">
        <v>5.9499999999999997E-2</v>
      </c>
      <c r="K16" s="237">
        <v>6.0000000000000005E-2</v>
      </c>
      <c r="L16" s="237">
        <v>6.1499999999999999E-2</v>
      </c>
      <c r="M16" s="237">
        <v>6.25E-2</v>
      </c>
      <c r="N16" s="237">
        <v>6.3500000000000001E-2</v>
      </c>
      <c r="O16" s="237">
        <v>6.4500000000000002E-2</v>
      </c>
      <c r="P16" s="237">
        <v>6.5500000000000003E-2</v>
      </c>
      <c r="Q16" s="237">
        <v>6.8000000000000005E-2</v>
      </c>
      <c r="R16" s="237">
        <v>6.9500000000000006E-2</v>
      </c>
      <c r="S16" s="237">
        <v>7.1000000000000008E-2</v>
      </c>
      <c r="T16" s="237">
        <v>7.1500000000000008E-2</v>
      </c>
      <c r="U16" s="237">
        <v>7.2000000000000008E-2</v>
      </c>
      <c r="V16" s="237">
        <v>7.2500000000000009E-2</v>
      </c>
      <c r="W16" s="237">
        <v>7.4499999999999997E-2</v>
      </c>
      <c r="X16" s="237">
        <v>7.4999999999999997E-2</v>
      </c>
      <c r="Y16" s="237">
        <v>7.5999999999999998E-2</v>
      </c>
      <c r="Z16" s="237">
        <v>7.7499999999999999E-2</v>
      </c>
      <c r="AA16" s="237">
        <v>7.9500000000000001E-2</v>
      </c>
      <c r="AB16" s="237">
        <v>8.0500000000000002E-2</v>
      </c>
      <c r="AC16" s="238">
        <v>8.1000000000000003E-2</v>
      </c>
      <c r="AD16" s="238">
        <v>8.3000000000000004E-2</v>
      </c>
      <c r="AE16" s="238">
        <v>8.4000000000000005E-2</v>
      </c>
      <c r="AF16" s="238">
        <v>8.5500000000000007E-2</v>
      </c>
      <c r="AG16" s="238">
        <v>8.7000000000000008E-2</v>
      </c>
      <c r="AH16" s="238">
        <v>8.9499999999999996E-2</v>
      </c>
      <c r="AI16" s="238">
        <v>9.1999999999999998E-2</v>
      </c>
      <c r="AJ16" s="238">
        <v>9.4500000000000001E-2</v>
      </c>
      <c r="AK16" s="238">
        <v>9.7500000000000003E-2</v>
      </c>
      <c r="AL16" s="238">
        <v>0.10050000000000001</v>
      </c>
      <c r="AM16" s="238">
        <v>0.10400000000000001</v>
      </c>
      <c r="AN16" s="238">
        <v>0.10600000000000001</v>
      </c>
      <c r="AO16" s="238">
        <v>0.10800000000000001</v>
      </c>
      <c r="AP16" s="238">
        <v>0.10950000000000001</v>
      </c>
      <c r="AQ16" s="238">
        <v>0.11150000000000002</v>
      </c>
      <c r="AR16" s="238">
        <v>0.1135</v>
      </c>
      <c r="AS16" s="238">
        <v>0.11650000000000001</v>
      </c>
      <c r="AT16" s="238">
        <v>0.11849999999999999</v>
      </c>
      <c r="AU16" s="238">
        <v>0.1215</v>
      </c>
      <c r="AV16" s="233">
        <v>0.1195</v>
      </c>
      <c r="AW16" s="233">
        <v>0.1195</v>
      </c>
      <c r="AX16" s="233">
        <v>0.1195</v>
      </c>
      <c r="AY16" s="233">
        <v>0.1195</v>
      </c>
      <c r="AZ16" s="233">
        <v>0.1195</v>
      </c>
      <c r="BA16" s="233">
        <v>0.1195</v>
      </c>
      <c r="BB16" s="233">
        <v>0.1195</v>
      </c>
      <c r="BC16" s="233">
        <v>0.1195</v>
      </c>
      <c r="BD16" s="233">
        <v>0.1195</v>
      </c>
      <c r="BE16" s="233">
        <v>0.1195</v>
      </c>
    </row>
    <row r="17" spans="1:57" ht="15.75" thickBot="1" x14ac:dyDescent="0.3">
      <c r="A17" s="234">
        <v>12</v>
      </c>
      <c r="B17" s="240">
        <v>0</v>
      </c>
      <c r="C17" s="240">
        <v>0</v>
      </c>
      <c r="D17" s="240">
        <v>0</v>
      </c>
      <c r="E17" s="237">
        <v>5.4999999999999993E-2</v>
      </c>
      <c r="F17" s="237">
        <v>5.5999999999999994E-2</v>
      </c>
      <c r="G17" s="237">
        <v>5.6999999999999995E-2</v>
      </c>
      <c r="H17" s="237">
        <v>5.7999999999999996E-2</v>
      </c>
      <c r="I17" s="237">
        <v>5.8999999999999997E-2</v>
      </c>
      <c r="J17" s="237">
        <v>0.06</v>
      </c>
      <c r="K17" s="237">
        <v>6.0999999999999999E-2</v>
      </c>
      <c r="L17" s="237">
        <v>6.2E-2</v>
      </c>
      <c r="M17" s="237">
        <v>6.3E-2</v>
      </c>
      <c r="N17" s="237">
        <v>6.4500000000000002E-2</v>
      </c>
      <c r="O17" s="237">
        <v>6.6000000000000003E-2</v>
      </c>
      <c r="P17" s="237">
        <v>6.8000000000000005E-2</v>
      </c>
      <c r="Q17" s="237">
        <v>6.9500000000000006E-2</v>
      </c>
      <c r="R17" s="237">
        <v>7.1000000000000008E-2</v>
      </c>
      <c r="S17" s="237">
        <v>7.1500000000000008E-2</v>
      </c>
      <c r="T17" s="237">
        <v>7.2500000000000009E-2</v>
      </c>
      <c r="U17" s="237">
        <v>7.3999999999999996E-2</v>
      </c>
      <c r="V17" s="237">
        <v>7.4999999999999997E-2</v>
      </c>
      <c r="W17" s="237">
        <v>7.6499999999999999E-2</v>
      </c>
      <c r="X17" s="237">
        <v>7.7499999999999999E-2</v>
      </c>
      <c r="Y17" s="237">
        <v>7.9000000000000001E-2</v>
      </c>
      <c r="Z17" s="237">
        <v>0.08</v>
      </c>
      <c r="AA17" s="237">
        <v>8.1000000000000003E-2</v>
      </c>
      <c r="AB17" s="237">
        <v>8.2500000000000004E-2</v>
      </c>
      <c r="AC17" s="237">
        <v>8.3500000000000005E-2</v>
      </c>
      <c r="AD17" s="238">
        <v>8.6000000000000007E-2</v>
      </c>
      <c r="AE17" s="238">
        <v>8.6999999999999994E-2</v>
      </c>
      <c r="AF17" s="238">
        <v>8.8000000000000009E-2</v>
      </c>
      <c r="AG17" s="238">
        <v>8.9499999999999996E-2</v>
      </c>
      <c r="AH17" s="238">
        <v>9.1999999999999998E-2</v>
      </c>
      <c r="AI17" s="238">
        <v>9.5000000000000001E-2</v>
      </c>
      <c r="AJ17" s="238">
        <v>9.8000000000000004E-2</v>
      </c>
      <c r="AK17" s="238">
        <v>0.10100000000000001</v>
      </c>
      <c r="AL17" s="238">
        <v>0.10400000000000001</v>
      </c>
      <c r="AM17" s="238">
        <v>0.10800000000000001</v>
      </c>
      <c r="AN17" s="238">
        <v>0.11000000000000001</v>
      </c>
      <c r="AO17" s="238">
        <v>0.11200000000000002</v>
      </c>
      <c r="AP17" s="238">
        <v>0.11350000000000002</v>
      </c>
      <c r="AQ17" s="238">
        <v>0.11550000000000002</v>
      </c>
      <c r="AR17" s="238">
        <v>0.11750000000000001</v>
      </c>
      <c r="AS17" s="238">
        <v>0.11849999999999999</v>
      </c>
      <c r="AT17" s="238">
        <v>0.121</v>
      </c>
      <c r="AU17" s="238">
        <v>0.1235</v>
      </c>
      <c r="AV17" s="233">
        <v>0.1215</v>
      </c>
      <c r="AW17" s="233">
        <v>0.1215</v>
      </c>
      <c r="AX17" s="233">
        <v>0.1215</v>
      </c>
      <c r="AY17" s="233">
        <v>0.1215</v>
      </c>
      <c r="AZ17" s="233">
        <v>0.1215</v>
      </c>
      <c r="BA17" s="233">
        <v>0.1215</v>
      </c>
      <c r="BB17" s="233">
        <v>0.1215</v>
      </c>
      <c r="BC17" s="233">
        <v>0.1215</v>
      </c>
      <c r="BD17" s="233">
        <v>0.1215</v>
      </c>
      <c r="BE17" s="233">
        <v>0.1215</v>
      </c>
    </row>
    <row r="18" spans="1:57" ht="15.75" thickBot="1" x14ac:dyDescent="0.3">
      <c r="A18" s="234">
        <v>13</v>
      </c>
      <c r="B18" s="240">
        <v>0</v>
      </c>
      <c r="C18" s="240">
        <v>0</v>
      </c>
      <c r="D18" s="237">
        <v>5.4499999999999993E-2</v>
      </c>
      <c r="E18" s="237">
        <v>5.5499999999999994E-2</v>
      </c>
      <c r="F18" s="237">
        <v>5.6499999999999995E-2</v>
      </c>
      <c r="G18" s="237">
        <v>5.7499999999999996E-2</v>
      </c>
      <c r="H18" s="237">
        <v>5.8499999999999996E-2</v>
      </c>
      <c r="I18" s="237">
        <v>5.9499999999999997E-2</v>
      </c>
      <c r="J18" s="237">
        <v>6.0500000000000005E-2</v>
      </c>
      <c r="K18" s="237">
        <v>6.2E-2</v>
      </c>
      <c r="L18" s="237">
        <v>6.3500000000000001E-2</v>
      </c>
      <c r="M18" s="237">
        <v>6.4500000000000002E-2</v>
      </c>
      <c r="N18" s="237">
        <v>6.6000000000000003E-2</v>
      </c>
      <c r="O18" s="237">
        <v>6.7500000000000004E-2</v>
      </c>
      <c r="P18" s="237">
        <v>6.9500000000000006E-2</v>
      </c>
      <c r="Q18" s="237">
        <v>7.1000000000000008E-2</v>
      </c>
      <c r="R18" s="237">
        <v>7.2000000000000008E-2</v>
      </c>
      <c r="S18" s="237">
        <v>7.3499999999999996E-2</v>
      </c>
      <c r="T18" s="237">
        <v>7.4999999999999997E-2</v>
      </c>
      <c r="U18" s="237">
        <v>7.6499999999999999E-2</v>
      </c>
      <c r="V18" s="237">
        <v>7.7499999999999999E-2</v>
      </c>
      <c r="W18" s="237">
        <v>7.9000000000000001E-2</v>
      </c>
      <c r="X18" s="237">
        <v>8.1000000000000003E-2</v>
      </c>
      <c r="Y18" s="237">
        <v>8.1500000000000003E-2</v>
      </c>
      <c r="Z18" s="237">
        <v>8.2500000000000004E-2</v>
      </c>
      <c r="AA18" s="237">
        <v>8.4000000000000005E-2</v>
      </c>
      <c r="AB18" s="237">
        <v>8.5000000000000006E-2</v>
      </c>
      <c r="AC18" s="237">
        <v>8.6500000000000007E-2</v>
      </c>
      <c r="AD18" s="237">
        <v>8.7500000000000008E-2</v>
      </c>
      <c r="AE18" s="238">
        <v>8.8999999999999996E-2</v>
      </c>
      <c r="AF18" s="238">
        <v>9.0499999999999997E-2</v>
      </c>
      <c r="AG18" s="238">
        <v>9.1999999999999998E-2</v>
      </c>
      <c r="AH18" s="238">
        <v>9.4500000000000001E-2</v>
      </c>
      <c r="AI18" s="238">
        <v>9.8000000000000004E-2</v>
      </c>
      <c r="AJ18" s="238">
        <v>0.10150000000000001</v>
      </c>
      <c r="AK18" s="238">
        <v>0.10500000000000001</v>
      </c>
      <c r="AL18" s="238">
        <v>0.10850000000000001</v>
      </c>
      <c r="AM18" s="238">
        <v>0.11200000000000002</v>
      </c>
      <c r="AN18" s="238">
        <v>0.11400000000000002</v>
      </c>
      <c r="AO18" s="238">
        <v>0.11600000000000002</v>
      </c>
      <c r="AP18" s="238">
        <v>0.11750000000000002</v>
      </c>
      <c r="AQ18" s="238">
        <v>0.11849999999999999</v>
      </c>
      <c r="AR18" s="238">
        <v>0.1195</v>
      </c>
      <c r="AS18" s="238">
        <v>0.1205</v>
      </c>
      <c r="AT18" s="238">
        <v>0.123</v>
      </c>
      <c r="AU18" s="238">
        <v>0.1255</v>
      </c>
      <c r="AV18" s="233">
        <v>0.1235</v>
      </c>
      <c r="AW18" s="233">
        <v>0.1235</v>
      </c>
      <c r="AX18" s="233">
        <v>0.1235</v>
      </c>
      <c r="AY18" s="233">
        <v>0.1235</v>
      </c>
      <c r="AZ18" s="233">
        <v>0.1235</v>
      </c>
      <c r="BA18" s="233">
        <v>0.1235</v>
      </c>
      <c r="BB18" s="233">
        <v>0.1235</v>
      </c>
      <c r="BC18" s="233">
        <v>0.1235</v>
      </c>
      <c r="BD18" s="233">
        <v>0.1235</v>
      </c>
      <c r="BE18" s="233">
        <v>0.1235</v>
      </c>
    </row>
    <row r="19" spans="1:57" ht="15.75" thickBot="1" x14ac:dyDescent="0.3">
      <c r="A19" s="234">
        <v>14</v>
      </c>
      <c r="B19" s="240">
        <v>0</v>
      </c>
      <c r="C19" s="237">
        <v>5.4999999999999993E-2</v>
      </c>
      <c r="D19" s="237">
        <v>5.5999999999999994E-2</v>
      </c>
      <c r="E19" s="237">
        <v>5.6999999999999995E-2</v>
      </c>
      <c r="F19" s="237">
        <v>5.7999999999999996E-2</v>
      </c>
      <c r="G19" s="237">
        <v>5.9000000000000004E-2</v>
      </c>
      <c r="H19" s="237">
        <v>6.0000000000000005E-2</v>
      </c>
      <c r="I19" s="237">
        <v>6.2E-2</v>
      </c>
      <c r="J19" s="237">
        <v>6.3E-2</v>
      </c>
      <c r="K19" s="237">
        <v>6.4500000000000002E-2</v>
      </c>
      <c r="L19" s="237">
        <v>6.6000000000000003E-2</v>
      </c>
      <c r="M19" s="237">
        <v>6.7500000000000004E-2</v>
      </c>
      <c r="N19" s="237">
        <v>7.0000000000000007E-2</v>
      </c>
      <c r="O19" s="237">
        <v>7.0500000000000007E-2</v>
      </c>
      <c r="P19" s="237">
        <v>7.2000000000000008E-2</v>
      </c>
      <c r="Q19" s="237">
        <v>7.400000000000001E-2</v>
      </c>
      <c r="R19" s="237">
        <v>7.5499999999999998E-2</v>
      </c>
      <c r="S19" s="237">
        <v>7.8E-2</v>
      </c>
      <c r="T19" s="237">
        <v>7.85E-2</v>
      </c>
      <c r="U19" s="237">
        <v>0.08</v>
      </c>
      <c r="V19" s="237">
        <v>8.1500000000000003E-2</v>
      </c>
      <c r="W19" s="237">
        <v>8.2500000000000004E-2</v>
      </c>
      <c r="X19" s="237">
        <v>8.4000000000000005E-2</v>
      </c>
      <c r="Y19" s="237">
        <v>8.5000000000000006E-2</v>
      </c>
      <c r="Z19" s="237">
        <v>8.6500000000000007E-2</v>
      </c>
      <c r="AA19" s="237">
        <v>8.7500000000000008E-2</v>
      </c>
      <c r="AB19" s="237">
        <v>8.900000000000001E-2</v>
      </c>
      <c r="AC19" s="237">
        <v>0.09</v>
      </c>
      <c r="AD19" s="237">
        <v>9.0999999999999998E-2</v>
      </c>
      <c r="AE19" s="237">
        <v>9.2499999999999999E-2</v>
      </c>
      <c r="AF19" s="238">
        <v>9.4E-2</v>
      </c>
      <c r="AG19" s="238">
        <v>9.6000000000000002E-2</v>
      </c>
      <c r="AH19" s="238">
        <v>9.9000000000000005E-2</v>
      </c>
      <c r="AI19" s="238">
        <v>0.10200000000000001</v>
      </c>
      <c r="AJ19" s="238">
        <v>0.10600000000000001</v>
      </c>
      <c r="AK19" s="238">
        <v>0.11000000000000001</v>
      </c>
      <c r="AL19" s="238">
        <v>0.11400000000000002</v>
      </c>
      <c r="AM19" s="238">
        <v>0.11799999999999999</v>
      </c>
      <c r="AN19" s="238">
        <v>0.12000000000000001</v>
      </c>
      <c r="AO19" s="238">
        <v>0.12100000000000001</v>
      </c>
      <c r="AP19" s="238">
        <v>0.12200000000000001</v>
      </c>
      <c r="AQ19" s="238">
        <v>0.12300000000000001</v>
      </c>
      <c r="AR19" s="238">
        <v>0.12400000000000001</v>
      </c>
      <c r="AS19" s="238">
        <v>0.125</v>
      </c>
      <c r="AT19" s="238">
        <v>0.126</v>
      </c>
      <c r="AU19" s="238">
        <v>0.1285</v>
      </c>
      <c r="AV19" s="233">
        <v>0.1255</v>
      </c>
      <c r="AW19" s="233">
        <v>0.1255</v>
      </c>
      <c r="AX19" s="233">
        <v>0.1255</v>
      </c>
      <c r="AY19" s="233">
        <v>0.1255</v>
      </c>
      <c r="AZ19" s="233">
        <v>0.1255</v>
      </c>
      <c r="BA19" s="233">
        <v>0.1255</v>
      </c>
      <c r="BB19" s="233">
        <v>0.1255</v>
      </c>
      <c r="BC19" s="233">
        <v>0.1255</v>
      </c>
      <c r="BD19" s="233">
        <v>0.1255</v>
      </c>
      <c r="BE19" s="233">
        <v>0.1255</v>
      </c>
    </row>
    <row r="20" spans="1:57" ht="15.75" thickBot="1" x14ac:dyDescent="0.3">
      <c r="A20" s="234">
        <v>15</v>
      </c>
      <c r="B20" s="237">
        <v>5.45E-2</v>
      </c>
      <c r="C20" s="237">
        <v>5.5500000000000001E-2</v>
      </c>
      <c r="D20" s="237">
        <v>5.6500000000000002E-2</v>
      </c>
      <c r="E20" s="237">
        <v>5.7500000000000002E-2</v>
      </c>
      <c r="F20" s="237">
        <v>5.9000000000000004E-2</v>
      </c>
      <c r="G20" s="237">
        <v>6.0000000000000005E-2</v>
      </c>
      <c r="H20" s="237">
        <v>6.1500000000000006E-2</v>
      </c>
      <c r="I20" s="237">
        <v>6.4500000000000002E-2</v>
      </c>
      <c r="J20" s="237">
        <v>6.6000000000000003E-2</v>
      </c>
      <c r="K20" s="237">
        <v>6.7500000000000004E-2</v>
      </c>
      <c r="L20" s="237">
        <v>6.9500000000000006E-2</v>
      </c>
      <c r="M20" s="237">
        <v>7.1000000000000008E-2</v>
      </c>
      <c r="N20" s="237">
        <v>7.2500000000000009E-2</v>
      </c>
      <c r="O20" s="237">
        <v>7.400000000000001E-2</v>
      </c>
      <c r="P20" s="237">
        <v>7.5999999999999998E-2</v>
      </c>
      <c r="Q20" s="237">
        <v>7.7499999999999999E-2</v>
      </c>
      <c r="R20" s="237">
        <v>7.9000000000000001E-2</v>
      </c>
      <c r="S20" s="237">
        <v>8.0500000000000002E-2</v>
      </c>
      <c r="T20" s="237">
        <v>8.2000000000000003E-2</v>
      </c>
      <c r="U20" s="237">
        <v>8.3500000000000005E-2</v>
      </c>
      <c r="V20" s="237">
        <v>8.5000000000000006E-2</v>
      </c>
      <c r="W20" s="237">
        <v>8.6000000000000007E-2</v>
      </c>
      <c r="X20" s="237">
        <v>8.7500000000000008E-2</v>
      </c>
      <c r="Y20" s="237">
        <v>8.900000000000001E-2</v>
      </c>
      <c r="Z20" s="237">
        <v>0.09</v>
      </c>
      <c r="AA20" s="237">
        <v>9.0999999999999998E-2</v>
      </c>
      <c r="AB20" s="237">
        <v>9.1999999999999998E-2</v>
      </c>
      <c r="AC20" s="237">
        <v>9.35E-2</v>
      </c>
      <c r="AD20" s="237">
        <v>9.4500000000000001E-2</v>
      </c>
      <c r="AE20" s="237">
        <v>9.5500000000000002E-2</v>
      </c>
      <c r="AF20" s="237">
        <v>9.6500000000000002E-2</v>
      </c>
      <c r="AG20" s="238">
        <v>9.9500000000000005E-2</v>
      </c>
      <c r="AH20" s="238">
        <v>0.10200000000000001</v>
      </c>
      <c r="AI20" s="238">
        <v>0.1065</v>
      </c>
      <c r="AJ20" s="238">
        <v>0.1105</v>
      </c>
      <c r="AK20" s="238">
        <v>0.1145</v>
      </c>
      <c r="AL20" s="238">
        <v>0.11900000000000001</v>
      </c>
      <c r="AM20" s="238">
        <v>0.12050000000000001</v>
      </c>
      <c r="AN20" s="238">
        <v>0.12200000000000001</v>
      </c>
      <c r="AO20" s="238">
        <v>0.12300000000000001</v>
      </c>
      <c r="AP20" s="238">
        <v>0.12450000000000001</v>
      </c>
      <c r="AQ20" s="238">
        <v>0.1255</v>
      </c>
      <c r="AR20" s="238">
        <v>0.127</v>
      </c>
      <c r="AS20" s="238">
        <v>0.128</v>
      </c>
      <c r="AT20" s="238">
        <v>0.129</v>
      </c>
      <c r="AU20" s="238">
        <v>0.1305</v>
      </c>
      <c r="AV20" s="233">
        <v>0.1275</v>
      </c>
      <c r="AW20" s="233">
        <v>0.1275</v>
      </c>
      <c r="AX20" s="233">
        <v>0.1275</v>
      </c>
      <c r="AY20" s="233">
        <v>0.1275</v>
      </c>
      <c r="AZ20" s="233">
        <v>0.1275</v>
      </c>
      <c r="BA20" s="233">
        <v>0.1275</v>
      </c>
      <c r="BB20" s="233">
        <v>0.1275</v>
      </c>
      <c r="BC20" s="233">
        <v>0.1275</v>
      </c>
      <c r="BD20" s="233">
        <v>0.1275</v>
      </c>
      <c r="BE20" s="233">
        <v>0.1275</v>
      </c>
    </row>
    <row r="21" spans="1:57" ht="15.75" thickBot="1" x14ac:dyDescent="0.3">
      <c r="A21" s="234">
        <v>16</v>
      </c>
      <c r="B21" s="237">
        <v>5.5500000000000001E-2</v>
      </c>
      <c r="C21" s="237">
        <v>5.6500000000000002E-2</v>
      </c>
      <c r="D21" s="237">
        <v>5.7500000000000002E-2</v>
      </c>
      <c r="E21" s="237">
        <v>5.9000000000000004E-2</v>
      </c>
      <c r="F21" s="237">
        <v>6.0000000000000005E-2</v>
      </c>
      <c r="G21" s="237">
        <v>6.1500000000000006E-2</v>
      </c>
      <c r="H21" s="237">
        <v>6.4500000000000002E-2</v>
      </c>
      <c r="I21" s="237">
        <v>6.8000000000000005E-2</v>
      </c>
      <c r="J21" s="237">
        <v>6.9500000000000006E-2</v>
      </c>
      <c r="K21" s="237">
        <v>7.1000000000000008E-2</v>
      </c>
      <c r="L21" s="237">
        <v>7.3000000000000009E-2</v>
      </c>
      <c r="M21" s="237">
        <v>7.4499999999999997E-2</v>
      </c>
      <c r="N21" s="237">
        <v>7.5999999999999998E-2</v>
      </c>
      <c r="O21" s="237">
        <v>7.8E-2</v>
      </c>
      <c r="P21" s="237">
        <v>7.9500000000000001E-2</v>
      </c>
      <c r="Q21" s="237">
        <v>8.1000000000000003E-2</v>
      </c>
      <c r="R21" s="237">
        <v>8.2500000000000004E-2</v>
      </c>
      <c r="S21" s="237">
        <v>8.4000000000000005E-2</v>
      </c>
      <c r="T21" s="237">
        <v>8.5500000000000007E-2</v>
      </c>
      <c r="U21" s="237">
        <v>8.7000000000000008E-2</v>
      </c>
      <c r="V21" s="237">
        <v>8.8500000000000009E-2</v>
      </c>
      <c r="W21" s="237">
        <v>0.09</v>
      </c>
      <c r="X21" s="237">
        <v>9.0999999999999998E-2</v>
      </c>
      <c r="Y21" s="237">
        <v>9.2499999999999999E-2</v>
      </c>
      <c r="Z21" s="237">
        <v>9.35E-2</v>
      </c>
      <c r="AA21" s="237">
        <v>9.4500000000000001E-2</v>
      </c>
      <c r="AB21" s="237">
        <v>9.5500000000000002E-2</v>
      </c>
      <c r="AC21" s="237">
        <v>9.7000000000000003E-2</v>
      </c>
      <c r="AD21" s="237">
        <v>9.8500000000000004E-2</v>
      </c>
      <c r="AE21" s="237">
        <v>1</v>
      </c>
      <c r="AF21" s="237">
        <v>0.10150000000000001</v>
      </c>
      <c r="AG21" s="237">
        <v>0.10300000000000001</v>
      </c>
      <c r="AH21" s="238">
        <v>0.10600000000000001</v>
      </c>
      <c r="AI21" s="238">
        <v>0.1105</v>
      </c>
      <c r="AJ21" s="238">
        <v>0.1145</v>
      </c>
      <c r="AK21" s="238">
        <v>0.11900000000000001</v>
      </c>
      <c r="AL21" s="238">
        <v>0.12050000000000001</v>
      </c>
      <c r="AM21" s="238">
        <v>0.122</v>
      </c>
      <c r="AN21" s="238">
        <v>0.12400000000000001</v>
      </c>
      <c r="AO21" s="238">
        <v>0.125</v>
      </c>
      <c r="AP21" s="238">
        <v>0.127</v>
      </c>
      <c r="AQ21" s="238">
        <v>0.128</v>
      </c>
      <c r="AR21" s="238">
        <v>0.13</v>
      </c>
      <c r="AS21" s="238">
        <v>0.1305</v>
      </c>
      <c r="AT21" s="238">
        <v>0.13150000000000001</v>
      </c>
      <c r="AU21" s="238">
        <v>0.1305</v>
      </c>
      <c r="AV21" s="233">
        <v>0.1295</v>
      </c>
      <c r="AW21" s="233">
        <v>0.1295</v>
      </c>
      <c r="AX21" s="233">
        <v>0.1295</v>
      </c>
      <c r="AY21" s="233">
        <v>0.1295</v>
      </c>
      <c r="AZ21" s="233">
        <v>0.1295</v>
      </c>
      <c r="BA21" s="233">
        <v>0.1295</v>
      </c>
      <c r="BB21" s="233">
        <v>0.1295</v>
      </c>
      <c r="BC21" s="233">
        <v>0.1295</v>
      </c>
      <c r="BD21" s="233">
        <v>0.1295</v>
      </c>
      <c r="BE21" s="233">
        <v>0.1295</v>
      </c>
    </row>
    <row r="22" spans="1:57" ht="15.75" thickBot="1" x14ac:dyDescent="0.3">
      <c r="A22" s="234">
        <v>17</v>
      </c>
      <c r="B22" s="237">
        <v>5.6500000000000002E-2</v>
      </c>
      <c r="C22" s="237">
        <v>5.7500000000000002E-2</v>
      </c>
      <c r="D22" s="237">
        <v>5.9000000000000004E-2</v>
      </c>
      <c r="E22" s="237">
        <v>6.0000000000000005E-2</v>
      </c>
      <c r="F22" s="237">
        <v>6.1500000000000006E-2</v>
      </c>
      <c r="G22" s="237">
        <v>6.4500000000000002E-2</v>
      </c>
      <c r="H22" s="237">
        <v>6.8000000000000005E-2</v>
      </c>
      <c r="I22" s="237">
        <v>7.1000000000000008E-2</v>
      </c>
      <c r="J22" s="237">
        <v>7.3000000000000009E-2</v>
      </c>
      <c r="K22" s="237">
        <v>7.4499999999999997E-2</v>
      </c>
      <c r="L22" s="237">
        <v>7.6499999999999999E-2</v>
      </c>
      <c r="M22" s="237">
        <v>7.8E-2</v>
      </c>
      <c r="N22" s="237">
        <v>0.08</v>
      </c>
      <c r="O22" s="237">
        <v>8.1500000000000003E-2</v>
      </c>
      <c r="P22" s="237">
        <v>8.3000000000000004E-2</v>
      </c>
      <c r="Q22" s="237">
        <v>8.4500000000000006E-2</v>
      </c>
      <c r="R22" s="237">
        <v>8.6000000000000007E-2</v>
      </c>
      <c r="S22" s="237">
        <v>8.7500000000000008E-2</v>
      </c>
      <c r="T22" s="237">
        <v>8.900000000000001E-2</v>
      </c>
      <c r="U22" s="237">
        <v>9.0499999999999997E-2</v>
      </c>
      <c r="V22" s="237">
        <v>9.1999999999999998E-2</v>
      </c>
      <c r="W22" s="237">
        <v>9.35E-2</v>
      </c>
      <c r="X22" s="237">
        <v>9.5000000000000001E-2</v>
      </c>
      <c r="Y22" s="237">
        <v>9.6000000000000002E-2</v>
      </c>
      <c r="Z22" s="237">
        <v>9.7000000000000003E-2</v>
      </c>
      <c r="AA22" s="237">
        <v>9.8000000000000004E-2</v>
      </c>
      <c r="AB22" s="237">
        <v>9.9000000000000005E-2</v>
      </c>
      <c r="AC22" s="237">
        <v>0.10050000000000001</v>
      </c>
      <c r="AD22" s="237">
        <v>0.10200000000000001</v>
      </c>
      <c r="AE22" s="237">
        <v>0.10400000000000001</v>
      </c>
      <c r="AF22" s="237">
        <v>0.10600000000000001</v>
      </c>
      <c r="AG22" s="237">
        <v>0.10800000000000001</v>
      </c>
      <c r="AH22" s="237">
        <v>0.11000000000000001</v>
      </c>
      <c r="AI22" s="238">
        <v>0.1145</v>
      </c>
      <c r="AJ22" s="238">
        <v>0.11900000000000001</v>
      </c>
      <c r="AK22" s="238">
        <v>0.12050000000000001</v>
      </c>
      <c r="AL22" s="238">
        <v>0.122</v>
      </c>
      <c r="AM22" s="238">
        <v>0.1235</v>
      </c>
      <c r="AN22" s="238">
        <v>0.125</v>
      </c>
      <c r="AO22" s="238">
        <v>0.1265</v>
      </c>
      <c r="AP22" s="238">
        <v>0.1295</v>
      </c>
      <c r="AQ22" s="238">
        <v>0.1305</v>
      </c>
      <c r="AR22" s="238">
        <v>0.13250000000000001</v>
      </c>
      <c r="AS22" s="238">
        <v>0.13350000000000001</v>
      </c>
      <c r="AT22" s="238">
        <v>0.13150000000000001</v>
      </c>
      <c r="AU22" s="238">
        <v>0.1305</v>
      </c>
      <c r="AV22" s="233">
        <v>0.13150000000000001</v>
      </c>
      <c r="AW22" s="233">
        <v>0.13150000000000001</v>
      </c>
      <c r="AX22" s="233">
        <v>0.13150000000000001</v>
      </c>
      <c r="AY22" s="233">
        <v>0.13150000000000001</v>
      </c>
      <c r="AZ22" s="233">
        <v>0.13150000000000001</v>
      </c>
      <c r="BA22" s="233">
        <v>0.13150000000000001</v>
      </c>
      <c r="BB22" s="233">
        <v>0.13150000000000001</v>
      </c>
      <c r="BC22" s="233">
        <v>0.13150000000000001</v>
      </c>
      <c r="BD22" s="233">
        <v>0.13150000000000001</v>
      </c>
      <c r="BE22" s="233">
        <v>0.13150000000000001</v>
      </c>
    </row>
    <row r="23" spans="1:57" ht="15.75" thickBot="1" x14ac:dyDescent="0.3">
      <c r="A23" s="234">
        <v>18</v>
      </c>
      <c r="B23" s="237">
        <v>5.7500000000000002E-2</v>
      </c>
      <c r="C23" s="237">
        <v>5.9000000000000004E-2</v>
      </c>
      <c r="D23" s="237">
        <v>6.0000000000000005E-2</v>
      </c>
      <c r="E23" s="237">
        <v>6.1500000000000006E-2</v>
      </c>
      <c r="F23" s="237">
        <v>6.4500000000000002E-2</v>
      </c>
      <c r="G23" s="237">
        <v>6.8000000000000005E-2</v>
      </c>
      <c r="H23" s="237">
        <v>7.1000000000000008E-2</v>
      </c>
      <c r="I23" s="237">
        <v>7.4499999999999997E-2</v>
      </c>
      <c r="J23" s="237">
        <v>7.6499999999999999E-2</v>
      </c>
      <c r="K23" s="237">
        <v>7.8E-2</v>
      </c>
      <c r="L23" s="237">
        <v>0.08</v>
      </c>
      <c r="M23" s="237">
        <v>8.1500000000000003E-2</v>
      </c>
      <c r="N23" s="237">
        <v>8.3500000000000005E-2</v>
      </c>
      <c r="O23" s="237">
        <v>8.5000000000000006E-2</v>
      </c>
      <c r="P23" s="237">
        <v>8.6500000000000007E-2</v>
      </c>
      <c r="Q23" s="237">
        <v>8.8000000000000009E-2</v>
      </c>
      <c r="R23" s="237">
        <v>8.950000000000001E-2</v>
      </c>
      <c r="S23" s="237">
        <v>9.0999999999999998E-2</v>
      </c>
      <c r="T23" s="237">
        <v>9.2499999999999999E-2</v>
      </c>
      <c r="U23" s="237">
        <v>9.4E-2</v>
      </c>
      <c r="V23" s="237">
        <v>9.5500000000000002E-2</v>
      </c>
      <c r="W23" s="237">
        <v>9.7000000000000003E-2</v>
      </c>
      <c r="X23" s="237">
        <v>9.8500000000000004E-2</v>
      </c>
      <c r="Y23" s="237">
        <v>9.9500000000000005E-2</v>
      </c>
      <c r="Z23" s="237">
        <v>0.10050000000000001</v>
      </c>
      <c r="AA23" s="237">
        <v>0.10200000000000001</v>
      </c>
      <c r="AB23" s="237">
        <v>0.10300000000000001</v>
      </c>
      <c r="AC23" s="237">
        <v>0.104</v>
      </c>
      <c r="AD23" s="237">
        <v>0.10600000000000001</v>
      </c>
      <c r="AE23" s="237">
        <v>0.10850000000000001</v>
      </c>
      <c r="AF23" s="237">
        <v>0.11100000000000002</v>
      </c>
      <c r="AG23" s="237">
        <v>0.11350000000000002</v>
      </c>
      <c r="AH23" s="237">
        <v>0.11600000000000002</v>
      </c>
      <c r="AI23" s="237">
        <v>0.11900000000000001</v>
      </c>
      <c r="AJ23" s="238">
        <v>0.12050000000000001</v>
      </c>
      <c r="AK23" s="238">
        <v>0.122</v>
      </c>
      <c r="AL23" s="238">
        <v>0.1235</v>
      </c>
      <c r="AM23" s="238">
        <v>0.125</v>
      </c>
      <c r="AN23" s="238">
        <v>0.1265</v>
      </c>
      <c r="AO23" s="238">
        <v>0.128</v>
      </c>
      <c r="AP23" s="238">
        <v>0.13100000000000001</v>
      </c>
      <c r="AQ23" s="238">
        <v>0.13300000000000001</v>
      </c>
      <c r="AR23" s="238">
        <v>0.13550000000000001</v>
      </c>
      <c r="AS23" s="238">
        <v>0.13350000000000001</v>
      </c>
      <c r="AT23" s="238">
        <v>0.13150000000000001</v>
      </c>
      <c r="AU23" s="238">
        <v>0.1305</v>
      </c>
      <c r="AV23" s="233">
        <v>0.13350000000000001</v>
      </c>
      <c r="AW23" s="233">
        <v>0.13350000000000001</v>
      </c>
      <c r="AX23" s="233">
        <v>0.13350000000000001</v>
      </c>
      <c r="AY23" s="233">
        <v>0.13350000000000001</v>
      </c>
      <c r="AZ23" s="233">
        <v>0.13350000000000001</v>
      </c>
      <c r="BA23" s="233">
        <v>0.13350000000000001</v>
      </c>
      <c r="BB23" s="233">
        <v>0.13350000000000001</v>
      </c>
      <c r="BC23" s="233">
        <v>0.13350000000000001</v>
      </c>
      <c r="BD23" s="233">
        <v>0.13350000000000001</v>
      </c>
      <c r="BE23" s="233">
        <v>0.13350000000000001</v>
      </c>
    </row>
    <row r="24" spans="1:57" ht="15.75" thickBot="1" x14ac:dyDescent="0.3">
      <c r="A24" s="234">
        <v>19</v>
      </c>
      <c r="B24" s="237">
        <v>5.9000000000000004E-2</v>
      </c>
      <c r="C24" s="237">
        <v>6.0000000000000005E-2</v>
      </c>
      <c r="D24" s="237">
        <v>6.1500000000000006E-2</v>
      </c>
      <c r="E24" s="237">
        <v>6.4500000000000002E-2</v>
      </c>
      <c r="F24" s="237">
        <v>6.8000000000000005E-2</v>
      </c>
      <c r="G24" s="237">
        <v>7.1000000000000008E-2</v>
      </c>
      <c r="H24" s="237">
        <v>7.4499999999999997E-2</v>
      </c>
      <c r="I24" s="237">
        <v>7.8E-2</v>
      </c>
      <c r="J24" s="237">
        <v>0.08</v>
      </c>
      <c r="K24" s="237">
        <v>8.1500000000000003E-2</v>
      </c>
      <c r="L24" s="237">
        <v>8.3500000000000005E-2</v>
      </c>
      <c r="M24" s="237">
        <v>8.5000000000000006E-2</v>
      </c>
      <c r="N24" s="237">
        <v>8.7000000000000008E-2</v>
      </c>
      <c r="O24" s="237">
        <v>8.8500000000000009E-2</v>
      </c>
      <c r="P24" s="237">
        <v>0.09</v>
      </c>
      <c r="Q24" s="237">
        <v>9.1999999999999998E-2</v>
      </c>
      <c r="R24" s="237">
        <v>9.2999999999999999E-2</v>
      </c>
      <c r="S24" s="237">
        <v>9.4500000000000001E-2</v>
      </c>
      <c r="T24" s="237">
        <v>9.6000000000000002E-2</v>
      </c>
      <c r="U24" s="237">
        <v>9.7500000000000003E-2</v>
      </c>
      <c r="V24" s="237">
        <v>9.9000000000000005E-2</v>
      </c>
      <c r="W24" s="237">
        <v>0.10050000000000001</v>
      </c>
      <c r="X24" s="237">
        <v>0.10200000000000001</v>
      </c>
      <c r="Y24" s="237">
        <v>0.10300000000000001</v>
      </c>
      <c r="Z24" s="237">
        <v>0.1045</v>
      </c>
      <c r="AA24" s="237">
        <v>0.1055</v>
      </c>
      <c r="AB24" s="237">
        <v>0.1065</v>
      </c>
      <c r="AC24" s="237">
        <v>0.107</v>
      </c>
      <c r="AD24" s="237">
        <v>0.1095</v>
      </c>
      <c r="AE24" s="237">
        <v>0.112</v>
      </c>
      <c r="AF24" s="237">
        <v>0.1145</v>
      </c>
      <c r="AG24" s="237">
        <v>0.11700000000000001</v>
      </c>
      <c r="AH24" s="237">
        <v>0.11900000000000001</v>
      </c>
      <c r="AI24" s="237">
        <v>0.12050000000000001</v>
      </c>
      <c r="AJ24" s="237">
        <v>0.122</v>
      </c>
      <c r="AK24" s="238">
        <v>0.1235</v>
      </c>
      <c r="AL24" s="238">
        <v>0.125</v>
      </c>
      <c r="AM24" s="238">
        <v>0.1265</v>
      </c>
      <c r="AN24" s="238">
        <v>0.129</v>
      </c>
      <c r="AO24" s="238">
        <v>0.13150000000000001</v>
      </c>
      <c r="AP24" s="238">
        <v>0.13450000000000001</v>
      </c>
      <c r="AQ24" s="238">
        <v>0.13950000000000001</v>
      </c>
      <c r="AR24" s="238">
        <v>0.13550000000000001</v>
      </c>
      <c r="AS24" s="238">
        <v>0.13350000000000001</v>
      </c>
      <c r="AT24" s="238">
        <v>0.13150000000000001</v>
      </c>
      <c r="AU24" s="238">
        <v>0.1305</v>
      </c>
      <c r="AV24" s="233">
        <v>0.13750000000000001</v>
      </c>
      <c r="AW24" s="233">
        <v>0.13750000000000001</v>
      </c>
      <c r="AX24" s="233">
        <v>0.13750000000000001</v>
      </c>
      <c r="AY24" s="233">
        <v>0.13750000000000001</v>
      </c>
      <c r="AZ24" s="233">
        <v>0.13750000000000001</v>
      </c>
      <c r="BA24" s="233">
        <v>0.13750000000000001</v>
      </c>
      <c r="BB24" s="233">
        <v>0.13750000000000001</v>
      </c>
      <c r="BC24" s="233">
        <v>0.13750000000000001</v>
      </c>
      <c r="BD24" s="233">
        <v>0.13750000000000001</v>
      </c>
      <c r="BE24" s="233">
        <v>0.13750000000000001</v>
      </c>
    </row>
    <row r="25" spans="1:57" ht="15.75" thickBot="1" x14ac:dyDescent="0.3">
      <c r="A25" s="234">
        <v>20</v>
      </c>
      <c r="B25" s="237">
        <v>6.0000000000000005E-2</v>
      </c>
      <c r="C25" s="237">
        <v>6.1500000000000006E-2</v>
      </c>
      <c r="D25" s="237">
        <v>6.4500000000000002E-2</v>
      </c>
      <c r="E25" s="237">
        <v>6.8000000000000005E-2</v>
      </c>
      <c r="F25" s="237">
        <v>7.1000000000000008E-2</v>
      </c>
      <c r="G25" s="237">
        <v>7.4499999999999997E-2</v>
      </c>
      <c r="H25" s="237">
        <v>7.8E-2</v>
      </c>
      <c r="I25" s="237">
        <v>0.08</v>
      </c>
      <c r="J25" s="237">
        <v>8.1500000000000003E-2</v>
      </c>
      <c r="K25" s="237">
        <v>8.3500000000000005E-2</v>
      </c>
      <c r="L25" s="237">
        <v>8.5000000000000006E-2</v>
      </c>
      <c r="M25" s="237">
        <v>8.7000000000000008E-2</v>
      </c>
      <c r="N25" s="237">
        <v>8.8500000000000009E-2</v>
      </c>
      <c r="O25" s="237">
        <v>0.09</v>
      </c>
      <c r="P25" s="237">
        <v>9.1499999999999998E-2</v>
      </c>
      <c r="Q25" s="237">
        <v>9.2999999999999999E-2</v>
      </c>
      <c r="R25" s="237">
        <v>9.4500000000000001E-2</v>
      </c>
      <c r="S25" s="237">
        <v>9.6000000000000002E-2</v>
      </c>
      <c r="T25" s="237">
        <v>9.7500000000000003E-2</v>
      </c>
      <c r="U25" s="237">
        <v>9.9000000000000005E-2</v>
      </c>
      <c r="V25" s="237">
        <v>0.10050000000000001</v>
      </c>
      <c r="W25" s="237">
        <v>0.10200000000000001</v>
      </c>
      <c r="X25" s="237">
        <v>0.10300000000000001</v>
      </c>
      <c r="Y25" s="237">
        <v>0.10400000000000001</v>
      </c>
      <c r="Z25" s="237">
        <v>0.10500000000000001</v>
      </c>
      <c r="AA25" s="237">
        <v>0.10600000000000001</v>
      </c>
      <c r="AB25" s="237">
        <v>0.107</v>
      </c>
      <c r="AC25" s="237">
        <v>0.1095</v>
      </c>
      <c r="AD25" s="237">
        <v>0.112</v>
      </c>
      <c r="AE25" s="237">
        <v>0.1145</v>
      </c>
      <c r="AF25" s="237">
        <v>0.11700000000000001</v>
      </c>
      <c r="AG25" s="237">
        <v>0.11900000000000001</v>
      </c>
      <c r="AH25" s="237">
        <v>0.12050000000000001</v>
      </c>
      <c r="AI25" s="237">
        <v>0.122</v>
      </c>
      <c r="AJ25" s="237">
        <v>0.1235</v>
      </c>
      <c r="AK25" s="237">
        <v>0.125</v>
      </c>
      <c r="AL25" s="238">
        <v>0.127</v>
      </c>
      <c r="AM25" s="238">
        <v>0.129</v>
      </c>
      <c r="AN25" s="238">
        <v>0.13150000000000001</v>
      </c>
      <c r="AO25" s="238">
        <v>0.13450000000000001</v>
      </c>
      <c r="AP25" s="238">
        <v>0.13950000000000001</v>
      </c>
      <c r="AQ25" s="238">
        <v>0.13950000000000001</v>
      </c>
      <c r="AR25" s="238">
        <v>0.13550000000000001</v>
      </c>
      <c r="AS25" s="238">
        <v>0.13350000000000001</v>
      </c>
      <c r="AT25" s="238">
        <v>0.13150000000000001</v>
      </c>
      <c r="AU25" s="238">
        <v>0.1305</v>
      </c>
      <c r="AV25" s="233">
        <v>0.13750000000000001</v>
      </c>
      <c r="AW25" s="233">
        <v>0.13750000000000001</v>
      </c>
      <c r="AX25" s="233">
        <v>0.13750000000000001</v>
      </c>
      <c r="AY25" s="233">
        <v>0.13750000000000001</v>
      </c>
      <c r="AZ25" s="233">
        <v>0.13750000000000001</v>
      </c>
      <c r="BA25" s="233">
        <v>0.13750000000000001</v>
      </c>
      <c r="BB25" s="233">
        <v>0.13750000000000001</v>
      </c>
      <c r="BC25" s="233">
        <v>0.13750000000000001</v>
      </c>
      <c r="BD25" s="233">
        <v>0.13750000000000001</v>
      </c>
      <c r="BE25" s="236">
        <v>0.13750000000000001</v>
      </c>
    </row>
    <row r="26" spans="1:57" ht="15.75" thickBot="1" x14ac:dyDescent="0.3">
      <c r="A26" s="234">
        <v>21</v>
      </c>
      <c r="B26" s="237">
        <v>6.1500000000000006E-2</v>
      </c>
      <c r="C26" s="237">
        <v>6.4500000000000002E-2</v>
      </c>
      <c r="D26" s="237">
        <v>6.8000000000000005E-2</v>
      </c>
      <c r="E26" s="237">
        <v>7.1000000000000008E-2</v>
      </c>
      <c r="F26" s="237">
        <v>7.4499999999999997E-2</v>
      </c>
      <c r="G26" s="237">
        <v>7.8E-2</v>
      </c>
      <c r="H26" s="237">
        <v>0.08</v>
      </c>
      <c r="I26" s="237">
        <v>8.1500000000000003E-2</v>
      </c>
      <c r="J26" s="237">
        <v>8.3500000000000005E-2</v>
      </c>
      <c r="K26" s="237">
        <v>8.5000000000000006E-2</v>
      </c>
      <c r="L26" s="237">
        <v>8.7000000000000008E-2</v>
      </c>
      <c r="M26" s="237">
        <v>8.8500000000000009E-2</v>
      </c>
      <c r="N26" s="237">
        <v>0.09</v>
      </c>
      <c r="O26" s="237">
        <v>9.1499999999999998E-2</v>
      </c>
      <c r="P26" s="237">
        <v>9.2999999999999999E-2</v>
      </c>
      <c r="Q26" s="237">
        <v>9.4500000000000001E-2</v>
      </c>
      <c r="R26" s="237">
        <v>9.6000000000000002E-2</v>
      </c>
      <c r="S26" s="237">
        <v>9.7500000000000003E-2</v>
      </c>
      <c r="T26" s="237">
        <v>9.9000000000000005E-2</v>
      </c>
      <c r="U26" s="237">
        <v>0.10050000000000001</v>
      </c>
      <c r="V26" s="237">
        <v>0.10200000000000001</v>
      </c>
      <c r="W26" s="237">
        <v>0.10300000000000001</v>
      </c>
      <c r="X26" s="237">
        <v>0.10400000000000001</v>
      </c>
      <c r="Y26" s="237">
        <v>0.10500000000000001</v>
      </c>
      <c r="Z26" s="237">
        <v>0.10600000000000001</v>
      </c>
      <c r="AA26" s="237">
        <v>0.107</v>
      </c>
      <c r="AB26" s="237">
        <v>0.1095</v>
      </c>
      <c r="AC26" s="237">
        <v>0.112</v>
      </c>
      <c r="AD26" s="237">
        <v>0.1145</v>
      </c>
      <c r="AE26" s="237">
        <v>0.11700000000000001</v>
      </c>
      <c r="AF26" s="237">
        <v>0.11900000000000001</v>
      </c>
      <c r="AG26" s="237">
        <v>0.12050000000000001</v>
      </c>
      <c r="AH26" s="237">
        <v>0.122</v>
      </c>
      <c r="AI26" s="237">
        <v>0.1235</v>
      </c>
      <c r="AJ26" s="237">
        <v>0.125</v>
      </c>
      <c r="AK26" s="237">
        <v>0.127</v>
      </c>
      <c r="AL26" s="237">
        <v>0.129</v>
      </c>
      <c r="AM26" s="238">
        <v>0.13150000000000001</v>
      </c>
      <c r="AN26" s="238">
        <v>0.13450000000000001</v>
      </c>
      <c r="AO26" s="238">
        <v>0.13950000000000001</v>
      </c>
      <c r="AP26" s="238">
        <v>0.13950000000000001</v>
      </c>
      <c r="AQ26" s="238">
        <v>0.13950000000000001</v>
      </c>
      <c r="AR26" s="238">
        <v>0.13550000000000001</v>
      </c>
      <c r="AS26" s="238">
        <v>0.13350000000000001</v>
      </c>
      <c r="AT26" s="238">
        <v>0.13150000000000001</v>
      </c>
      <c r="AU26" s="238">
        <v>0.1305</v>
      </c>
      <c r="AV26" s="233">
        <v>0.13750000000000001</v>
      </c>
      <c r="AW26" s="233">
        <v>0.13750000000000001</v>
      </c>
      <c r="AX26" s="233">
        <v>0.13750000000000001</v>
      </c>
      <c r="AY26" s="233">
        <v>0.13750000000000001</v>
      </c>
      <c r="AZ26" s="233">
        <v>0.13750000000000001</v>
      </c>
      <c r="BA26" s="233">
        <v>0.13750000000000001</v>
      </c>
      <c r="BB26" s="233">
        <v>0.13750000000000001</v>
      </c>
      <c r="BC26" s="233">
        <v>0.13750000000000001</v>
      </c>
      <c r="BD26" s="236">
        <v>0.13750000000000001</v>
      </c>
      <c r="BE26" s="236">
        <v>0.13750000000000001</v>
      </c>
    </row>
    <row r="27" spans="1:57" ht="15.75" thickBot="1" x14ac:dyDescent="0.3">
      <c r="A27" s="234">
        <v>22</v>
      </c>
      <c r="B27" s="237">
        <v>6.5000000000000002E-2</v>
      </c>
      <c r="C27" s="237">
        <v>6.8000000000000005E-2</v>
      </c>
      <c r="D27" s="237">
        <v>7.1000000000000008E-2</v>
      </c>
      <c r="E27" s="237">
        <v>7.4499999999999997E-2</v>
      </c>
      <c r="F27" s="237">
        <v>7.8E-2</v>
      </c>
      <c r="G27" s="237">
        <v>0.08</v>
      </c>
      <c r="H27" s="237">
        <v>8.1500000000000003E-2</v>
      </c>
      <c r="I27" s="237">
        <v>8.3500000000000005E-2</v>
      </c>
      <c r="J27" s="237">
        <v>8.5000000000000006E-2</v>
      </c>
      <c r="K27" s="237">
        <v>8.7000000000000008E-2</v>
      </c>
      <c r="L27" s="237">
        <v>8.8500000000000009E-2</v>
      </c>
      <c r="M27" s="237">
        <v>0.09</v>
      </c>
      <c r="N27" s="237">
        <v>9.1499999999999998E-2</v>
      </c>
      <c r="O27" s="237">
        <v>9.2999999999999999E-2</v>
      </c>
      <c r="P27" s="237">
        <v>9.4500000000000001E-2</v>
      </c>
      <c r="Q27" s="237">
        <v>9.6000000000000002E-2</v>
      </c>
      <c r="R27" s="237">
        <v>9.7500000000000003E-2</v>
      </c>
      <c r="S27" s="237">
        <v>9.9000000000000005E-2</v>
      </c>
      <c r="T27" s="237">
        <v>0.10050000000000001</v>
      </c>
      <c r="U27" s="237">
        <v>0.10200000000000001</v>
      </c>
      <c r="V27" s="237">
        <v>0.10300000000000001</v>
      </c>
      <c r="W27" s="237">
        <v>0.10400000000000001</v>
      </c>
      <c r="X27" s="237">
        <v>0.10500000000000001</v>
      </c>
      <c r="Y27" s="237">
        <v>0.10600000000000001</v>
      </c>
      <c r="Z27" s="237">
        <v>0.107</v>
      </c>
      <c r="AA27" s="237">
        <v>0.1095</v>
      </c>
      <c r="AB27" s="237">
        <v>0.112</v>
      </c>
      <c r="AC27" s="237">
        <v>0.1145</v>
      </c>
      <c r="AD27" s="237">
        <v>0.11700000000000001</v>
      </c>
      <c r="AE27" s="237">
        <v>0.11900000000000001</v>
      </c>
      <c r="AF27" s="237">
        <v>0.12050000000000001</v>
      </c>
      <c r="AG27" s="237">
        <v>0.122</v>
      </c>
      <c r="AH27" s="237">
        <v>0.1235</v>
      </c>
      <c r="AI27" s="237">
        <v>0.125</v>
      </c>
      <c r="AJ27" s="237">
        <v>0.127</v>
      </c>
      <c r="AK27" s="237">
        <v>0.129</v>
      </c>
      <c r="AL27" s="237">
        <v>0.13150000000000001</v>
      </c>
      <c r="AM27" s="237">
        <v>0.13450000000000001</v>
      </c>
      <c r="AN27" s="238">
        <v>0.13950000000000001</v>
      </c>
      <c r="AO27" s="238">
        <v>0.13950000000000001</v>
      </c>
      <c r="AP27" s="238">
        <v>0.13950000000000001</v>
      </c>
      <c r="AQ27" s="238">
        <v>0.13950000000000001</v>
      </c>
      <c r="AR27" s="238">
        <v>0.13550000000000001</v>
      </c>
      <c r="AS27" s="238">
        <v>0.13350000000000001</v>
      </c>
      <c r="AT27" s="238">
        <v>0.13150000000000001</v>
      </c>
      <c r="AU27" s="238">
        <v>0.1305</v>
      </c>
      <c r="AV27" s="233">
        <v>0.13750000000000001</v>
      </c>
      <c r="AW27" s="233">
        <v>0.13750000000000001</v>
      </c>
      <c r="AX27" s="233">
        <v>0.13750000000000001</v>
      </c>
      <c r="AY27" s="233">
        <v>0.13750000000000001</v>
      </c>
      <c r="AZ27" s="233">
        <v>0.13750000000000001</v>
      </c>
      <c r="BA27" s="233">
        <v>0.13750000000000001</v>
      </c>
      <c r="BB27" s="233">
        <v>0.13750000000000001</v>
      </c>
      <c r="BC27" s="236">
        <v>0.13750000000000001</v>
      </c>
      <c r="BD27" s="236">
        <v>0.13750000000000001</v>
      </c>
      <c r="BE27" s="236">
        <v>0.13750000000000001</v>
      </c>
    </row>
    <row r="28" spans="1:57" ht="15.75" thickBot="1" x14ac:dyDescent="0.3">
      <c r="A28" s="234">
        <v>23</v>
      </c>
      <c r="B28" s="237">
        <v>6.8000000000000005E-2</v>
      </c>
      <c r="C28" s="237">
        <v>7.1000000000000008E-2</v>
      </c>
      <c r="D28" s="237">
        <v>7.4499999999999997E-2</v>
      </c>
      <c r="E28" s="237">
        <v>7.8E-2</v>
      </c>
      <c r="F28" s="237">
        <v>0.08</v>
      </c>
      <c r="G28" s="237">
        <v>8.1500000000000003E-2</v>
      </c>
      <c r="H28" s="237">
        <v>8.3500000000000005E-2</v>
      </c>
      <c r="I28" s="237">
        <v>8.5000000000000006E-2</v>
      </c>
      <c r="J28" s="237">
        <v>8.7000000000000008E-2</v>
      </c>
      <c r="K28" s="237">
        <v>8.8500000000000009E-2</v>
      </c>
      <c r="L28" s="237">
        <v>0.09</v>
      </c>
      <c r="M28" s="237">
        <v>9.1499999999999998E-2</v>
      </c>
      <c r="N28" s="237">
        <v>9.2999999999999999E-2</v>
      </c>
      <c r="O28" s="237">
        <v>9.4500000000000001E-2</v>
      </c>
      <c r="P28" s="237">
        <v>9.6000000000000002E-2</v>
      </c>
      <c r="Q28" s="237">
        <v>9.7500000000000003E-2</v>
      </c>
      <c r="R28" s="237">
        <v>9.9000000000000005E-2</v>
      </c>
      <c r="S28" s="237">
        <v>0.10050000000000001</v>
      </c>
      <c r="T28" s="237">
        <v>0.10200000000000001</v>
      </c>
      <c r="U28" s="237">
        <v>0.10300000000000001</v>
      </c>
      <c r="V28" s="237">
        <v>0.10400000000000001</v>
      </c>
      <c r="W28" s="237">
        <v>0.10500000000000001</v>
      </c>
      <c r="X28" s="237">
        <v>0.10600000000000001</v>
      </c>
      <c r="Y28" s="237">
        <v>0.107</v>
      </c>
      <c r="Z28" s="237">
        <v>0.1095</v>
      </c>
      <c r="AA28" s="237">
        <v>0.112</v>
      </c>
      <c r="AB28" s="237">
        <v>0.1145</v>
      </c>
      <c r="AC28" s="237">
        <v>0.11700000000000001</v>
      </c>
      <c r="AD28" s="237">
        <v>0.11900000000000001</v>
      </c>
      <c r="AE28" s="237">
        <v>0.12050000000000001</v>
      </c>
      <c r="AF28" s="237">
        <v>0.122</v>
      </c>
      <c r="AG28" s="237">
        <v>0.1235</v>
      </c>
      <c r="AH28" s="237">
        <v>0.125</v>
      </c>
      <c r="AI28" s="237">
        <v>0.127</v>
      </c>
      <c r="AJ28" s="237">
        <v>0.129</v>
      </c>
      <c r="AK28" s="237">
        <v>0.13150000000000001</v>
      </c>
      <c r="AL28" s="237">
        <v>0.13450000000000001</v>
      </c>
      <c r="AM28" s="237">
        <v>0.13950000000000001</v>
      </c>
      <c r="AN28" s="238">
        <v>0.13950000000000001</v>
      </c>
      <c r="AO28" s="238">
        <v>0.13950000000000001</v>
      </c>
      <c r="AP28" s="238">
        <v>0.13950000000000001</v>
      </c>
      <c r="AQ28" s="238">
        <v>0.13950000000000001</v>
      </c>
      <c r="AR28" s="238">
        <v>0.13550000000000001</v>
      </c>
      <c r="AS28" s="238">
        <v>0.13350000000000001</v>
      </c>
      <c r="AT28" s="238">
        <v>0.13150000000000001</v>
      </c>
      <c r="AU28" s="238">
        <v>0.1305</v>
      </c>
      <c r="AV28" s="233">
        <v>0.13750000000000001</v>
      </c>
      <c r="AW28" s="233">
        <v>0.13750000000000001</v>
      </c>
      <c r="AX28" s="233">
        <v>0.13750000000000001</v>
      </c>
      <c r="AY28" s="233">
        <v>0.13750000000000001</v>
      </c>
      <c r="AZ28" s="233">
        <v>0.13750000000000001</v>
      </c>
      <c r="BA28" s="233">
        <v>0.13750000000000001</v>
      </c>
      <c r="BB28" s="236">
        <v>0.13750000000000001</v>
      </c>
      <c r="BC28" s="236">
        <v>0.13750000000000001</v>
      </c>
      <c r="BD28" s="236">
        <v>0.13750000000000001</v>
      </c>
      <c r="BE28" s="236">
        <v>0.13750000000000001</v>
      </c>
    </row>
    <row r="29" spans="1:57" ht="15.75" thickBot="1" x14ac:dyDescent="0.3">
      <c r="A29" s="234">
        <v>24</v>
      </c>
      <c r="B29" s="237">
        <v>7.1000000000000008E-2</v>
      </c>
      <c r="C29" s="237">
        <v>7.4499999999999997E-2</v>
      </c>
      <c r="D29" s="237">
        <v>7.8E-2</v>
      </c>
      <c r="E29" s="237">
        <v>0.08</v>
      </c>
      <c r="F29" s="237">
        <v>8.1500000000000003E-2</v>
      </c>
      <c r="G29" s="237">
        <v>8.3500000000000005E-2</v>
      </c>
      <c r="H29" s="237">
        <v>8.5000000000000006E-2</v>
      </c>
      <c r="I29" s="237">
        <v>8.7000000000000008E-2</v>
      </c>
      <c r="J29" s="237">
        <v>8.8500000000000009E-2</v>
      </c>
      <c r="K29" s="237">
        <v>0.09</v>
      </c>
      <c r="L29" s="237">
        <v>9.1499999999999998E-2</v>
      </c>
      <c r="M29" s="237">
        <v>9.2999999999999999E-2</v>
      </c>
      <c r="N29" s="237">
        <v>9.4500000000000001E-2</v>
      </c>
      <c r="O29" s="237">
        <v>9.6000000000000002E-2</v>
      </c>
      <c r="P29" s="237">
        <v>9.7500000000000003E-2</v>
      </c>
      <c r="Q29" s="237">
        <v>9.9000000000000005E-2</v>
      </c>
      <c r="R29" s="237">
        <v>0.10050000000000001</v>
      </c>
      <c r="S29" s="237">
        <v>0.10200000000000001</v>
      </c>
      <c r="T29" s="237">
        <v>0.10300000000000001</v>
      </c>
      <c r="U29" s="237">
        <v>0.10400000000000001</v>
      </c>
      <c r="V29" s="237">
        <v>0.10500000000000001</v>
      </c>
      <c r="W29" s="237">
        <v>0.10600000000000001</v>
      </c>
      <c r="X29" s="237">
        <v>0.107</v>
      </c>
      <c r="Y29" s="237">
        <v>0.1095</v>
      </c>
      <c r="Z29" s="237">
        <v>0.112</v>
      </c>
      <c r="AA29" s="237">
        <v>0.1145</v>
      </c>
      <c r="AB29" s="237">
        <v>0.11700000000000001</v>
      </c>
      <c r="AC29" s="237">
        <v>0.11900000000000001</v>
      </c>
      <c r="AD29" s="237">
        <v>0.12050000000000001</v>
      </c>
      <c r="AE29" s="237">
        <v>0.122</v>
      </c>
      <c r="AF29" s="237">
        <v>0.1235</v>
      </c>
      <c r="AG29" s="237">
        <v>0.125</v>
      </c>
      <c r="AH29" s="237">
        <v>0.127</v>
      </c>
      <c r="AI29" s="237">
        <v>0.129</v>
      </c>
      <c r="AJ29" s="237">
        <v>0.13150000000000001</v>
      </c>
      <c r="AK29" s="237">
        <v>0.13450000000000001</v>
      </c>
      <c r="AL29" s="237">
        <v>0.13950000000000001</v>
      </c>
      <c r="AM29" s="237">
        <v>0.13950000000000001</v>
      </c>
      <c r="AN29" s="238">
        <v>0.13950000000000001</v>
      </c>
      <c r="AO29" s="238">
        <v>0.13950000000000001</v>
      </c>
      <c r="AP29" s="238">
        <v>0.13950000000000001</v>
      </c>
      <c r="AQ29" s="238">
        <v>0.13950000000000001</v>
      </c>
      <c r="AR29" s="238">
        <v>0.13550000000000001</v>
      </c>
      <c r="AS29" s="238">
        <v>0.13350000000000001</v>
      </c>
      <c r="AT29" s="238">
        <v>0.13150000000000001</v>
      </c>
      <c r="AU29" s="238">
        <v>0.1305</v>
      </c>
      <c r="AV29" s="233">
        <v>0.13750000000000001</v>
      </c>
      <c r="AW29" s="233">
        <v>0.13750000000000001</v>
      </c>
      <c r="AX29" s="233">
        <v>0.13750000000000001</v>
      </c>
      <c r="AY29" s="233">
        <v>0.13750000000000001</v>
      </c>
      <c r="AZ29" s="233">
        <v>0.13750000000000001</v>
      </c>
      <c r="BA29" s="236">
        <v>0.13750000000000001</v>
      </c>
      <c r="BB29" s="236">
        <v>0.13750000000000001</v>
      </c>
      <c r="BC29" s="236">
        <v>0.13750000000000001</v>
      </c>
      <c r="BD29" s="236">
        <v>0.13750000000000001</v>
      </c>
      <c r="BE29" s="236">
        <v>0.13750000000000001</v>
      </c>
    </row>
    <row r="30" spans="1:57" ht="15.75" thickBot="1" x14ac:dyDescent="0.3">
      <c r="A30" s="234">
        <v>25</v>
      </c>
      <c r="B30" s="237">
        <v>7.4499999999999997E-2</v>
      </c>
      <c r="C30" s="237">
        <v>7.8E-2</v>
      </c>
      <c r="D30" s="237">
        <v>0.08</v>
      </c>
      <c r="E30" s="237">
        <v>8.1500000000000003E-2</v>
      </c>
      <c r="F30" s="237">
        <v>8.3500000000000005E-2</v>
      </c>
      <c r="G30" s="237">
        <v>8.5000000000000006E-2</v>
      </c>
      <c r="H30" s="237">
        <v>8.7000000000000008E-2</v>
      </c>
      <c r="I30" s="237">
        <v>8.8500000000000009E-2</v>
      </c>
      <c r="J30" s="237">
        <v>0.09</v>
      </c>
      <c r="K30" s="237">
        <v>9.1499999999999998E-2</v>
      </c>
      <c r="L30" s="237">
        <v>9.2999999999999999E-2</v>
      </c>
      <c r="M30" s="237">
        <v>9.4500000000000001E-2</v>
      </c>
      <c r="N30" s="237">
        <v>9.6000000000000002E-2</v>
      </c>
      <c r="O30" s="237">
        <v>9.7500000000000003E-2</v>
      </c>
      <c r="P30" s="237">
        <v>9.9000000000000005E-2</v>
      </c>
      <c r="Q30" s="237">
        <v>0.10050000000000001</v>
      </c>
      <c r="R30" s="237">
        <v>0.10200000000000001</v>
      </c>
      <c r="S30" s="237">
        <v>0.10300000000000001</v>
      </c>
      <c r="T30" s="237">
        <v>0.10400000000000001</v>
      </c>
      <c r="U30" s="237">
        <v>0.10500000000000001</v>
      </c>
      <c r="V30" s="237">
        <v>0.10600000000000001</v>
      </c>
      <c r="W30" s="237">
        <v>0.107</v>
      </c>
      <c r="X30" s="237">
        <v>0.1095</v>
      </c>
      <c r="Y30" s="237">
        <v>0.112</v>
      </c>
      <c r="Z30" s="237">
        <v>0.1145</v>
      </c>
      <c r="AA30" s="237">
        <v>0.11700000000000001</v>
      </c>
      <c r="AB30" s="237">
        <v>0.11900000000000001</v>
      </c>
      <c r="AC30" s="237">
        <v>0.12050000000000001</v>
      </c>
      <c r="AD30" s="237">
        <v>0.122</v>
      </c>
      <c r="AE30" s="237">
        <v>0.1235</v>
      </c>
      <c r="AF30" s="237">
        <v>0.125</v>
      </c>
      <c r="AG30" s="237">
        <v>0.127</v>
      </c>
      <c r="AH30" s="237">
        <v>0.129</v>
      </c>
      <c r="AI30" s="237">
        <v>0.13150000000000001</v>
      </c>
      <c r="AJ30" s="237">
        <v>0.13450000000000001</v>
      </c>
      <c r="AK30" s="237">
        <v>0.13950000000000001</v>
      </c>
      <c r="AL30" s="237">
        <v>0.13950000000000001</v>
      </c>
      <c r="AM30" s="237">
        <v>0.13950000000000001</v>
      </c>
      <c r="AN30" s="238">
        <v>0.13950000000000001</v>
      </c>
      <c r="AO30" s="238">
        <v>0.13950000000000001</v>
      </c>
      <c r="AP30" s="238">
        <v>0.13950000000000001</v>
      </c>
      <c r="AQ30" s="238">
        <v>0.13950000000000001</v>
      </c>
      <c r="AR30" s="238">
        <v>0.13550000000000001</v>
      </c>
      <c r="AS30" s="238">
        <v>0.13350000000000001</v>
      </c>
      <c r="AT30" s="238">
        <v>0.13150000000000001</v>
      </c>
      <c r="AU30" s="238">
        <v>0.1305</v>
      </c>
      <c r="AV30" s="233">
        <v>0.13750000000000001</v>
      </c>
      <c r="AW30" s="233">
        <v>0.13750000000000001</v>
      </c>
      <c r="AX30" s="233">
        <v>0.13750000000000001</v>
      </c>
      <c r="AY30" s="233">
        <v>0.13750000000000001</v>
      </c>
      <c r="AZ30" s="236">
        <v>0.13750000000000001</v>
      </c>
      <c r="BA30" s="236">
        <v>0.13750000000000001</v>
      </c>
      <c r="BB30" s="236">
        <v>0.13750000000000001</v>
      </c>
      <c r="BC30" s="236">
        <v>0.13750000000000001</v>
      </c>
      <c r="BD30" s="236">
        <v>0.13750000000000001</v>
      </c>
      <c r="BE30" s="236">
        <v>0.13750000000000001</v>
      </c>
    </row>
    <row r="31" spans="1:57" ht="15.75" thickBot="1" x14ac:dyDescent="0.3">
      <c r="A31" s="234">
        <v>26</v>
      </c>
      <c r="B31" s="237">
        <v>7.8E-2</v>
      </c>
      <c r="C31" s="237">
        <v>0.08</v>
      </c>
      <c r="D31" s="237">
        <v>8.1500000000000003E-2</v>
      </c>
      <c r="E31" s="237">
        <v>8.3500000000000005E-2</v>
      </c>
      <c r="F31" s="237">
        <v>8.5000000000000006E-2</v>
      </c>
      <c r="G31" s="237">
        <v>8.7000000000000008E-2</v>
      </c>
      <c r="H31" s="237">
        <v>8.8500000000000009E-2</v>
      </c>
      <c r="I31" s="237">
        <v>0.09</v>
      </c>
      <c r="J31" s="237">
        <v>9.1499999999999998E-2</v>
      </c>
      <c r="K31" s="237">
        <v>9.2999999999999999E-2</v>
      </c>
      <c r="L31" s="237">
        <v>9.4500000000000001E-2</v>
      </c>
      <c r="M31" s="237">
        <v>9.6000000000000002E-2</v>
      </c>
      <c r="N31" s="237">
        <v>9.7500000000000003E-2</v>
      </c>
      <c r="O31" s="237">
        <v>9.9000000000000005E-2</v>
      </c>
      <c r="P31" s="237">
        <v>0.10050000000000001</v>
      </c>
      <c r="Q31" s="237">
        <v>0.10200000000000001</v>
      </c>
      <c r="R31" s="237">
        <v>0.10300000000000001</v>
      </c>
      <c r="S31" s="237">
        <v>0.10400000000000001</v>
      </c>
      <c r="T31" s="237">
        <v>0.10500000000000001</v>
      </c>
      <c r="U31" s="237">
        <v>0.10600000000000001</v>
      </c>
      <c r="V31" s="237">
        <v>0.107</v>
      </c>
      <c r="W31" s="237">
        <v>0.1095</v>
      </c>
      <c r="X31" s="237">
        <v>0.112</v>
      </c>
      <c r="Y31" s="237">
        <v>0.1145</v>
      </c>
      <c r="Z31" s="237">
        <v>0.11700000000000001</v>
      </c>
      <c r="AA31" s="237">
        <v>0.11900000000000001</v>
      </c>
      <c r="AB31" s="237">
        <v>0.12050000000000001</v>
      </c>
      <c r="AC31" s="237">
        <v>0.122</v>
      </c>
      <c r="AD31" s="237">
        <v>0.1235</v>
      </c>
      <c r="AE31" s="237">
        <v>0.125</v>
      </c>
      <c r="AF31" s="237">
        <v>0.127</v>
      </c>
      <c r="AG31" s="237">
        <v>0.129</v>
      </c>
      <c r="AH31" s="237">
        <v>0.13150000000000001</v>
      </c>
      <c r="AI31" s="237">
        <v>0.13450000000000001</v>
      </c>
      <c r="AJ31" s="237">
        <v>0.13950000000000001</v>
      </c>
      <c r="AK31" s="237">
        <v>0.13950000000000001</v>
      </c>
      <c r="AL31" s="237">
        <v>0.13950000000000001</v>
      </c>
      <c r="AM31" s="237">
        <v>0.13950000000000001</v>
      </c>
      <c r="AN31" s="238">
        <v>0.13950000000000001</v>
      </c>
      <c r="AO31" s="238">
        <v>0.13950000000000001</v>
      </c>
      <c r="AP31" s="238">
        <v>0.13950000000000001</v>
      </c>
      <c r="AQ31" s="238">
        <v>0.13950000000000001</v>
      </c>
      <c r="AR31" s="238">
        <v>0.13550000000000001</v>
      </c>
      <c r="AS31" s="238">
        <v>0.13350000000000001</v>
      </c>
      <c r="AT31" s="238">
        <v>0.13150000000000001</v>
      </c>
      <c r="AU31" s="238">
        <v>0.1305</v>
      </c>
      <c r="AV31" s="233">
        <v>0.13750000000000001</v>
      </c>
      <c r="AW31" s="233">
        <v>0.13750000000000001</v>
      </c>
      <c r="AX31" s="233">
        <v>0.13750000000000001</v>
      </c>
      <c r="AY31" s="236">
        <v>0.13750000000000001</v>
      </c>
      <c r="AZ31" s="236">
        <v>0.13750000000000001</v>
      </c>
      <c r="BA31" s="236">
        <v>0.13750000000000001</v>
      </c>
      <c r="BB31" s="236">
        <v>0.13750000000000001</v>
      </c>
      <c r="BC31" s="236">
        <v>0.13750000000000001</v>
      </c>
      <c r="BD31" s="236">
        <v>0.13750000000000001</v>
      </c>
      <c r="BE31" s="236">
        <v>0.13750000000000001</v>
      </c>
    </row>
    <row r="32" spans="1:57" ht="15.75" thickBot="1" x14ac:dyDescent="0.3">
      <c r="A32" s="234">
        <v>27</v>
      </c>
      <c r="B32" s="237">
        <v>0.08</v>
      </c>
      <c r="C32" s="237">
        <v>8.1500000000000003E-2</v>
      </c>
      <c r="D32" s="237">
        <v>8.3500000000000005E-2</v>
      </c>
      <c r="E32" s="237">
        <v>8.5000000000000006E-2</v>
      </c>
      <c r="F32" s="237">
        <v>8.7000000000000008E-2</v>
      </c>
      <c r="G32" s="237">
        <v>8.8500000000000009E-2</v>
      </c>
      <c r="H32" s="237">
        <v>0.09</v>
      </c>
      <c r="I32" s="237">
        <v>9.1499999999999998E-2</v>
      </c>
      <c r="J32" s="237">
        <v>9.2999999999999999E-2</v>
      </c>
      <c r="K32" s="237">
        <v>9.4500000000000001E-2</v>
      </c>
      <c r="L32" s="237">
        <v>9.6000000000000002E-2</v>
      </c>
      <c r="M32" s="237">
        <v>9.7500000000000003E-2</v>
      </c>
      <c r="N32" s="237">
        <v>9.9000000000000005E-2</v>
      </c>
      <c r="O32" s="237">
        <v>0.10050000000000001</v>
      </c>
      <c r="P32" s="237">
        <v>0.10200000000000001</v>
      </c>
      <c r="Q32" s="237">
        <v>0.10300000000000001</v>
      </c>
      <c r="R32" s="237">
        <v>0.10400000000000001</v>
      </c>
      <c r="S32" s="237">
        <v>0.10500000000000001</v>
      </c>
      <c r="T32" s="237">
        <v>0.10600000000000001</v>
      </c>
      <c r="U32" s="237">
        <v>0.107</v>
      </c>
      <c r="V32" s="237">
        <v>0.1095</v>
      </c>
      <c r="W32" s="237">
        <v>0.112</v>
      </c>
      <c r="X32" s="237">
        <v>0.1145</v>
      </c>
      <c r="Y32" s="237">
        <v>0.11700000000000001</v>
      </c>
      <c r="Z32" s="237">
        <v>0.11900000000000001</v>
      </c>
      <c r="AA32" s="237">
        <v>0.12050000000000001</v>
      </c>
      <c r="AB32" s="237">
        <v>0.122</v>
      </c>
      <c r="AC32" s="237">
        <v>0.1235</v>
      </c>
      <c r="AD32" s="237">
        <v>0.125</v>
      </c>
      <c r="AE32" s="237">
        <v>0.127</v>
      </c>
      <c r="AF32" s="237">
        <v>0.129</v>
      </c>
      <c r="AG32" s="237">
        <v>0.13150000000000001</v>
      </c>
      <c r="AH32" s="237">
        <v>0.13450000000000001</v>
      </c>
      <c r="AI32" s="237">
        <v>0.13950000000000001</v>
      </c>
      <c r="AJ32" s="237">
        <v>0.13950000000000001</v>
      </c>
      <c r="AK32" s="237">
        <v>0.13950000000000001</v>
      </c>
      <c r="AL32" s="237">
        <v>0.13950000000000001</v>
      </c>
      <c r="AM32" s="237">
        <v>0.13950000000000001</v>
      </c>
      <c r="AN32" s="238">
        <v>0.13950000000000001</v>
      </c>
      <c r="AO32" s="238">
        <v>0.13950000000000001</v>
      </c>
      <c r="AP32" s="238">
        <v>0.13950000000000001</v>
      </c>
      <c r="AQ32" s="238">
        <v>0.13950000000000001</v>
      </c>
      <c r="AR32" s="238">
        <v>0.13550000000000001</v>
      </c>
      <c r="AS32" s="238">
        <v>0.13350000000000001</v>
      </c>
      <c r="AT32" s="238">
        <v>0.13150000000000001</v>
      </c>
      <c r="AU32" s="238">
        <v>0.1305</v>
      </c>
      <c r="AV32" s="233">
        <v>0.13750000000000001</v>
      </c>
      <c r="AW32" s="233">
        <v>0.13750000000000001</v>
      </c>
      <c r="AX32" s="236">
        <v>0.13750000000000001</v>
      </c>
      <c r="AY32" s="236">
        <v>0.13750000000000001</v>
      </c>
      <c r="AZ32" s="236">
        <v>0.13750000000000001</v>
      </c>
      <c r="BA32" s="236">
        <v>0.13750000000000001</v>
      </c>
      <c r="BB32" s="236">
        <v>0.13750000000000001</v>
      </c>
      <c r="BC32" s="236">
        <v>0.13750000000000001</v>
      </c>
      <c r="BD32" s="236">
        <v>0.13750000000000001</v>
      </c>
      <c r="BE32" s="236">
        <v>0.13750000000000001</v>
      </c>
    </row>
    <row r="33" spans="1:57" ht="15.75" thickBot="1" x14ac:dyDescent="0.3">
      <c r="A33" s="234">
        <v>28</v>
      </c>
      <c r="B33" s="237">
        <v>8.1500000000000003E-2</v>
      </c>
      <c r="C33" s="237">
        <v>8.3500000000000005E-2</v>
      </c>
      <c r="D33" s="237">
        <v>8.5000000000000006E-2</v>
      </c>
      <c r="E33" s="237">
        <v>8.7000000000000008E-2</v>
      </c>
      <c r="F33" s="237">
        <v>8.8500000000000009E-2</v>
      </c>
      <c r="G33" s="237">
        <v>0.09</v>
      </c>
      <c r="H33" s="237">
        <v>9.1499999999999998E-2</v>
      </c>
      <c r="I33" s="237">
        <v>9.2999999999999999E-2</v>
      </c>
      <c r="J33" s="237">
        <v>9.4500000000000001E-2</v>
      </c>
      <c r="K33" s="237">
        <v>9.6000000000000002E-2</v>
      </c>
      <c r="L33" s="237">
        <v>9.7500000000000003E-2</v>
      </c>
      <c r="M33" s="237">
        <v>9.9000000000000005E-2</v>
      </c>
      <c r="N33" s="237">
        <v>0.10050000000000001</v>
      </c>
      <c r="O33" s="237">
        <v>0.10200000000000001</v>
      </c>
      <c r="P33" s="237">
        <v>0.10300000000000001</v>
      </c>
      <c r="Q33" s="237">
        <v>0.10400000000000001</v>
      </c>
      <c r="R33" s="237">
        <v>0.10500000000000001</v>
      </c>
      <c r="S33" s="237">
        <v>0.10600000000000001</v>
      </c>
      <c r="T33" s="237">
        <v>0.107</v>
      </c>
      <c r="U33" s="237">
        <v>0.1095</v>
      </c>
      <c r="V33" s="237">
        <v>0.112</v>
      </c>
      <c r="W33" s="237">
        <v>0.1145</v>
      </c>
      <c r="X33" s="237">
        <v>0.11700000000000001</v>
      </c>
      <c r="Y33" s="237">
        <v>0.11900000000000001</v>
      </c>
      <c r="Z33" s="237">
        <v>0.12050000000000001</v>
      </c>
      <c r="AA33" s="237">
        <v>0.122</v>
      </c>
      <c r="AB33" s="237">
        <v>0.1235</v>
      </c>
      <c r="AC33" s="237">
        <v>0.125</v>
      </c>
      <c r="AD33" s="237">
        <v>0.127</v>
      </c>
      <c r="AE33" s="237">
        <v>0.129</v>
      </c>
      <c r="AF33" s="237">
        <v>0.13150000000000001</v>
      </c>
      <c r="AG33" s="237">
        <v>0.13450000000000001</v>
      </c>
      <c r="AH33" s="237">
        <v>0.13950000000000001</v>
      </c>
      <c r="AI33" s="237">
        <v>0.13950000000000001</v>
      </c>
      <c r="AJ33" s="237">
        <v>0.13950000000000001</v>
      </c>
      <c r="AK33" s="237">
        <v>0.13950000000000001</v>
      </c>
      <c r="AL33" s="237">
        <v>0.13950000000000001</v>
      </c>
      <c r="AM33" s="237">
        <v>0.13950000000000001</v>
      </c>
      <c r="AN33" s="238">
        <v>0.13950000000000001</v>
      </c>
      <c r="AO33" s="238">
        <v>0.13950000000000001</v>
      </c>
      <c r="AP33" s="238">
        <v>0.13950000000000001</v>
      </c>
      <c r="AQ33" s="238">
        <v>0.13950000000000001</v>
      </c>
      <c r="AR33" s="238">
        <v>0.13550000000000001</v>
      </c>
      <c r="AS33" s="238">
        <v>0.13350000000000001</v>
      </c>
      <c r="AT33" s="238">
        <v>0.13150000000000001</v>
      </c>
      <c r="AU33" s="238">
        <v>0.1305</v>
      </c>
      <c r="AV33" s="233">
        <v>0.13750000000000001</v>
      </c>
      <c r="AW33" s="236">
        <v>0.13750000000000001</v>
      </c>
      <c r="AX33" s="236">
        <v>0.13750000000000001</v>
      </c>
      <c r="AY33" s="236">
        <v>0.13750000000000001</v>
      </c>
      <c r="AZ33" s="236">
        <v>0.13750000000000001</v>
      </c>
      <c r="BA33" s="236">
        <v>0.13750000000000001</v>
      </c>
      <c r="BB33" s="236">
        <v>0.13750000000000001</v>
      </c>
      <c r="BC33" s="236">
        <v>0.13750000000000001</v>
      </c>
      <c r="BD33" s="236">
        <v>0.13750000000000001</v>
      </c>
      <c r="BE33" s="236">
        <v>0.13750000000000001</v>
      </c>
    </row>
    <row r="34" spans="1:57" ht="15.75" thickBot="1" x14ac:dyDescent="0.3">
      <c r="A34" s="234">
        <v>29</v>
      </c>
      <c r="B34" s="237">
        <v>8.3500000000000005E-2</v>
      </c>
      <c r="C34" s="237">
        <v>8.5000000000000006E-2</v>
      </c>
      <c r="D34" s="237">
        <v>8.7000000000000008E-2</v>
      </c>
      <c r="E34" s="237">
        <v>8.8500000000000009E-2</v>
      </c>
      <c r="F34" s="237">
        <v>0.09</v>
      </c>
      <c r="G34" s="237">
        <v>9.1499999999999998E-2</v>
      </c>
      <c r="H34" s="237">
        <v>9.2999999999999999E-2</v>
      </c>
      <c r="I34" s="237">
        <v>9.4500000000000001E-2</v>
      </c>
      <c r="J34" s="237">
        <v>9.6000000000000002E-2</v>
      </c>
      <c r="K34" s="237">
        <v>9.7500000000000003E-2</v>
      </c>
      <c r="L34" s="237">
        <v>9.9000000000000005E-2</v>
      </c>
      <c r="M34" s="237">
        <v>0.10050000000000001</v>
      </c>
      <c r="N34" s="237">
        <v>0.10200000000000001</v>
      </c>
      <c r="O34" s="237">
        <v>0.10300000000000001</v>
      </c>
      <c r="P34" s="237">
        <v>0.10400000000000001</v>
      </c>
      <c r="Q34" s="237">
        <v>0.10500000000000001</v>
      </c>
      <c r="R34" s="237">
        <v>0.10600000000000001</v>
      </c>
      <c r="S34" s="237">
        <v>0.107</v>
      </c>
      <c r="T34" s="237">
        <v>0.1095</v>
      </c>
      <c r="U34" s="237">
        <v>0.112</v>
      </c>
      <c r="V34" s="237">
        <v>0.1145</v>
      </c>
      <c r="W34" s="237">
        <v>0.11700000000000001</v>
      </c>
      <c r="X34" s="237">
        <v>0.11900000000000001</v>
      </c>
      <c r="Y34" s="237">
        <v>0.12050000000000001</v>
      </c>
      <c r="Z34" s="237">
        <v>0.122</v>
      </c>
      <c r="AA34" s="237">
        <v>0.1235</v>
      </c>
      <c r="AB34" s="237">
        <v>0.125</v>
      </c>
      <c r="AC34" s="237">
        <v>0.127</v>
      </c>
      <c r="AD34" s="237">
        <v>0.129</v>
      </c>
      <c r="AE34" s="237">
        <v>0.13150000000000001</v>
      </c>
      <c r="AF34" s="237">
        <v>0.13450000000000001</v>
      </c>
      <c r="AG34" s="237">
        <v>0.13950000000000001</v>
      </c>
      <c r="AH34" s="237">
        <v>0.13950000000000001</v>
      </c>
      <c r="AI34" s="237">
        <v>0.13950000000000001</v>
      </c>
      <c r="AJ34" s="237">
        <v>0.13950000000000001</v>
      </c>
      <c r="AK34" s="237">
        <v>0.13950000000000001</v>
      </c>
      <c r="AL34" s="237">
        <v>0.13950000000000001</v>
      </c>
      <c r="AM34" s="237">
        <v>0.13950000000000001</v>
      </c>
      <c r="AN34" s="238">
        <v>0.13950000000000001</v>
      </c>
      <c r="AO34" s="238">
        <v>0.13950000000000001</v>
      </c>
      <c r="AP34" s="238">
        <v>0.13950000000000001</v>
      </c>
      <c r="AQ34" s="238">
        <v>0.13950000000000001</v>
      </c>
      <c r="AR34" s="238">
        <v>0.13550000000000001</v>
      </c>
      <c r="AS34" s="238">
        <v>0.13350000000000001</v>
      </c>
      <c r="AT34" s="238">
        <v>0.13150000000000001</v>
      </c>
      <c r="AU34" s="238">
        <v>0.1305</v>
      </c>
      <c r="AV34" s="236">
        <v>0.13750000000000001</v>
      </c>
      <c r="AW34" s="236">
        <v>0.13750000000000001</v>
      </c>
      <c r="AX34" s="236">
        <v>0.13750000000000001</v>
      </c>
      <c r="AY34" s="236">
        <v>0.13750000000000001</v>
      </c>
      <c r="AZ34" s="236">
        <v>0.13750000000000001</v>
      </c>
      <c r="BA34" s="236">
        <v>0.13750000000000001</v>
      </c>
      <c r="BB34" s="236">
        <v>0.13750000000000001</v>
      </c>
      <c r="BC34" s="236">
        <v>0.13750000000000001</v>
      </c>
      <c r="BD34" s="236">
        <v>0.13750000000000001</v>
      </c>
      <c r="BE34" s="236">
        <v>0.13750000000000001</v>
      </c>
    </row>
    <row r="35" spans="1:57" ht="15.75" thickBot="1" x14ac:dyDescent="0.3">
      <c r="A35" s="234">
        <v>30</v>
      </c>
      <c r="B35" s="237">
        <v>8.5000000000000006E-2</v>
      </c>
      <c r="C35" s="237">
        <v>8.7000000000000008E-2</v>
      </c>
      <c r="D35" s="237">
        <v>8.8500000000000009E-2</v>
      </c>
      <c r="E35" s="237">
        <v>0.09</v>
      </c>
      <c r="F35" s="237">
        <v>9.1499999999999998E-2</v>
      </c>
      <c r="G35" s="237">
        <v>9.2999999999999999E-2</v>
      </c>
      <c r="H35" s="237">
        <v>9.4500000000000001E-2</v>
      </c>
      <c r="I35" s="237">
        <v>9.6000000000000002E-2</v>
      </c>
      <c r="J35" s="237">
        <v>9.7500000000000003E-2</v>
      </c>
      <c r="K35" s="237">
        <v>9.9000000000000005E-2</v>
      </c>
      <c r="L35" s="237">
        <v>0.10050000000000001</v>
      </c>
      <c r="M35" s="237">
        <v>0.10200000000000001</v>
      </c>
      <c r="N35" s="237">
        <v>0.10300000000000001</v>
      </c>
      <c r="O35" s="237">
        <v>0.10400000000000001</v>
      </c>
      <c r="P35" s="237">
        <v>0.10500000000000001</v>
      </c>
      <c r="Q35" s="237">
        <v>0.10600000000000001</v>
      </c>
      <c r="R35" s="237">
        <v>0.107</v>
      </c>
      <c r="S35" s="237">
        <v>0.1095</v>
      </c>
      <c r="T35" s="237">
        <v>0.112</v>
      </c>
      <c r="U35" s="237">
        <v>0.1145</v>
      </c>
      <c r="V35" s="237">
        <v>0.11700000000000001</v>
      </c>
      <c r="W35" s="237">
        <v>0.11900000000000001</v>
      </c>
      <c r="X35" s="237">
        <v>0.12050000000000001</v>
      </c>
      <c r="Y35" s="237">
        <v>0.122</v>
      </c>
      <c r="Z35" s="237">
        <v>0.1235</v>
      </c>
      <c r="AA35" s="237">
        <v>0.125</v>
      </c>
      <c r="AB35" s="237">
        <v>0.127</v>
      </c>
      <c r="AC35" s="237">
        <v>0.129</v>
      </c>
      <c r="AD35" s="237">
        <v>0.13150000000000001</v>
      </c>
      <c r="AE35" s="237">
        <v>0.13450000000000001</v>
      </c>
      <c r="AF35" s="237">
        <v>0.13950000000000001</v>
      </c>
      <c r="AG35" s="237">
        <v>0.13950000000000001</v>
      </c>
      <c r="AH35" s="237">
        <v>0.13950000000000001</v>
      </c>
      <c r="AI35" s="237">
        <v>0.13950000000000001</v>
      </c>
      <c r="AJ35" s="237">
        <v>0.13950000000000001</v>
      </c>
      <c r="AK35" s="237">
        <v>0.13950000000000001</v>
      </c>
      <c r="AL35" s="237">
        <v>0.13950000000000001</v>
      </c>
      <c r="AM35" s="237">
        <v>0.13950000000000001</v>
      </c>
      <c r="AN35" s="238">
        <v>0.13950000000000001</v>
      </c>
      <c r="AO35" s="238">
        <v>0.13950000000000001</v>
      </c>
      <c r="AP35" s="238">
        <v>0.13950000000000001</v>
      </c>
      <c r="AQ35" s="238">
        <v>0.13950000000000001</v>
      </c>
      <c r="AR35" s="238">
        <v>0.13550000000000001</v>
      </c>
      <c r="AS35" s="238">
        <v>0.13350000000000001</v>
      </c>
      <c r="AT35" s="238">
        <v>0.13150000000000001</v>
      </c>
      <c r="AU35" s="238">
        <v>0.1305</v>
      </c>
      <c r="AV35" s="236">
        <v>0.13750000000000001</v>
      </c>
      <c r="AW35" s="236">
        <v>0.13750000000000001</v>
      </c>
      <c r="AX35" s="236">
        <v>0.13750000000000001</v>
      </c>
      <c r="AY35" s="236">
        <v>0.13750000000000001</v>
      </c>
      <c r="AZ35" s="236">
        <v>0.13750000000000001</v>
      </c>
      <c r="BA35" s="236">
        <v>0.13750000000000001</v>
      </c>
      <c r="BB35" s="236">
        <v>0.13750000000000001</v>
      </c>
      <c r="BC35" s="236">
        <v>0.13750000000000001</v>
      </c>
      <c r="BD35" s="236">
        <v>0.13750000000000001</v>
      </c>
      <c r="BE35" s="236">
        <v>0.13750000000000001</v>
      </c>
    </row>
    <row r="36" spans="1:57" ht="15.75" thickBot="1" x14ac:dyDescent="0.3">
      <c r="A36" s="234">
        <v>31</v>
      </c>
      <c r="B36" s="237">
        <v>8.7000000000000008E-2</v>
      </c>
      <c r="C36" s="237">
        <v>8.8500000000000009E-2</v>
      </c>
      <c r="D36" s="237">
        <v>0.09</v>
      </c>
      <c r="E36" s="237">
        <v>9.1499999999999998E-2</v>
      </c>
      <c r="F36" s="237">
        <v>9.2999999999999999E-2</v>
      </c>
      <c r="G36" s="237">
        <v>9.4500000000000001E-2</v>
      </c>
      <c r="H36" s="237">
        <v>9.6000000000000002E-2</v>
      </c>
      <c r="I36" s="237">
        <v>9.7500000000000003E-2</v>
      </c>
      <c r="J36" s="237">
        <v>9.9000000000000005E-2</v>
      </c>
      <c r="K36" s="237">
        <v>0.10050000000000001</v>
      </c>
      <c r="L36" s="237">
        <v>0.10200000000000001</v>
      </c>
      <c r="M36" s="237">
        <v>0.10300000000000001</v>
      </c>
      <c r="N36" s="237">
        <v>0.10400000000000001</v>
      </c>
      <c r="O36" s="237">
        <v>0.10500000000000001</v>
      </c>
      <c r="P36" s="237">
        <v>0.10600000000000001</v>
      </c>
      <c r="Q36" s="237">
        <v>0.107</v>
      </c>
      <c r="R36" s="237">
        <v>0.1095</v>
      </c>
      <c r="S36" s="237">
        <v>0.112</v>
      </c>
      <c r="T36" s="237">
        <v>0.1145</v>
      </c>
      <c r="U36" s="237">
        <v>0.11700000000000001</v>
      </c>
      <c r="V36" s="237">
        <v>0.11900000000000001</v>
      </c>
      <c r="W36" s="237">
        <v>0.12050000000000001</v>
      </c>
      <c r="X36" s="237">
        <v>0.122</v>
      </c>
      <c r="Y36" s="237">
        <v>0.1235</v>
      </c>
      <c r="Z36" s="237">
        <v>0.125</v>
      </c>
      <c r="AA36" s="237">
        <v>0.127</v>
      </c>
      <c r="AB36" s="237">
        <v>0.129</v>
      </c>
      <c r="AC36" s="237">
        <v>0.13150000000000001</v>
      </c>
      <c r="AD36" s="237">
        <v>0.13450000000000001</v>
      </c>
      <c r="AE36" s="237">
        <v>0.13950000000000001</v>
      </c>
      <c r="AF36" s="237">
        <v>0.13950000000000001</v>
      </c>
      <c r="AG36" s="237">
        <v>0.13950000000000001</v>
      </c>
      <c r="AH36" s="237">
        <v>0.13950000000000001</v>
      </c>
      <c r="AI36" s="237">
        <v>0.13950000000000001</v>
      </c>
      <c r="AJ36" s="237">
        <v>0.13950000000000001</v>
      </c>
      <c r="AK36" s="237">
        <v>0.13950000000000001</v>
      </c>
      <c r="AL36" s="237">
        <v>0.13950000000000001</v>
      </c>
      <c r="AM36" s="237">
        <v>0.13950000000000001</v>
      </c>
      <c r="AN36" s="238">
        <v>0.13950000000000001</v>
      </c>
      <c r="AO36" s="238">
        <v>0.13950000000000001</v>
      </c>
      <c r="AP36" s="238">
        <v>0.13950000000000001</v>
      </c>
      <c r="AQ36" s="238">
        <v>0.13950000000000001</v>
      </c>
      <c r="AR36" s="238">
        <v>0.13550000000000001</v>
      </c>
      <c r="AS36" s="238">
        <v>0.13350000000000001</v>
      </c>
      <c r="AT36" s="238">
        <v>0.13150000000000001</v>
      </c>
      <c r="AU36" s="238">
        <v>0.1305</v>
      </c>
      <c r="AV36" s="236">
        <v>0.13750000000000001</v>
      </c>
      <c r="AW36" s="236">
        <v>0.13750000000000001</v>
      </c>
      <c r="AX36" s="236">
        <v>0.13750000000000001</v>
      </c>
      <c r="AY36" s="236">
        <v>0.13750000000000001</v>
      </c>
      <c r="AZ36" s="236">
        <v>0.13750000000000001</v>
      </c>
      <c r="BA36" s="236">
        <v>0.13750000000000001</v>
      </c>
      <c r="BB36" s="236">
        <v>0.13750000000000001</v>
      </c>
      <c r="BC36" s="236">
        <v>0.13750000000000001</v>
      </c>
      <c r="BD36" s="236">
        <v>0.13750000000000001</v>
      </c>
      <c r="BE36" s="236">
        <v>0.13750000000000001</v>
      </c>
    </row>
    <row r="37" spans="1:57" ht="15.75" thickBot="1" x14ac:dyDescent="0.3">
      <c r="A37" s="234">
        <v>32</v>
      </c>
      <c r="B37" s="237">
        <v>8.8500000000000009E-2</v>
      </c>
      <c r="C37" s="237">
        <v>0.09</v>
      </c>
      <c r="D37" s="237">
        <v>9.1499999999999998E-2</v>
      </c>
      <c r="E37" s="237">
        <v>9.2999999999999999E-2</v>
      </c>
      <c r="F37" s="237">
        <v>9.4500000000000001E-2</v>
      </c>
      <c r="G37" s="237">
        <v>9.6000000000000002E-2</v>
      </c>
      <c r="H37" s="237">
        <v>9.7500000000000003E-2</v>
      </c>
      <c r="I37" s="237">
        <v>9.9000000000000005E-2</v>
      </c>
      <c r="J37" s="237">
        <v>0.10050000000000001</v>
      </c>
      <c r="K37" s="237">
        <v>0.10200000000000001</v>
      </c>
      <c r="L37" s="237">
        <v>0.10300000000000001</v>
      </c>
      <c r="M37" s="237">
        <v>0.10400000000000001</v>
      </c>
      <c r="N37" s="237">
        <v>0.10500000000000001</v>
      </c>
      <c r="O37" s="237">
        <v>0.10600000000000001</v>
      </c>
      <c r="P37" s="237">
        <v>0.107</v>
      </c>
      <c r="Q37" s="237">
        <v>0.1095</v>
      </c>
      <c r="R37" s="237">
        <v>0.112</v>
      </c>
      <c r="S37" s="237">
        <v>0.1145</v>
      </c>
      <c r="T37" s="237">
        <v>0.11700000000000001</v>
      </c>
      <c r="U37" s="237">
        <v>0.11900000000000001</v>
      </c>
      <c r="V37" s="237">
        <v>0.12050000000000001</v>
      </c>
      <c r="W37" s="237">
        <v>0.122</v>
      </c>
      <c r="X37" s="237">
        <v>0.1235</v>
      </c>
      <c r="Y37" s="237">
        <v>0.125</v>
      </c>
      <c r="Z37" s="237">
        <v>0.127</v>
      </c>
      <c r="AA37" s="237">
        <v>0.129</v>
      </c>
      <c r="AB37" s="237">
        <v>0.13150000000000001</v>
      </c>
      <c r="AC37" s="237">
        <v>0.13450000000000001</v>
      </c>
      <c r="AD37" s="237">
        <v>0.13950000000000001</v>
      </c>
      <c r="AE37" s="237">
        <v>0.13950000000000001</v>
      </c>
      <c r="AF37" s="237">
        <v>0.13950000000000001</v>
      </c>
      <c r="AG37" s="237">
        <v>0.13950000000000001</v>
      </c>
      <c r="AH37" s="237">
        <v>0.13950000000000001</v>
      </c>
      <c r="AI37" s="237">
        <v>0.13950000000000001</v>
      </c>
      <c r="AJ37" s="237">
        <v>0.13950000000000001</v>
      </c>
      <c r="AK37" s="237">
        <v>0.13950000000000001</v>
      </c>
      <c r="AL37" s="237">
        <v>0.13950000000000001</v>
      </c>
      <c r="AM37" s="237">
        <v>0.13950000000000001</v>
      </c>
      <c r="AN37" s="238">
        <v>0.13950000000000001</v>
      </c>
      <c r="AO37" s="238">
        <v>0.13950000000000001</v>
      </c>
      <c r="AP37" s="238">
        <v>0.13950000000000001</v>
      </c>
      <c r="AQ37" s="238">
        <v>0.13950000000000001</v>
      </c>
      <c r="AR37" s="238">
        <v>0.13550000000000001</v>
      </c>
      <c r="AS37" s="238">
        <v>0.13350000000000001</v>
      </c>
      <c r="AT37" s="238">
        <v>0.13150000000000001</v>
      </c>
      <c r="AU37" s="238">
        <v>0.1305</v>
      </c>
      <c r="AV37" s="236">
        <v>0.13750000000000001</v>
      </c>
      <c r="AW37" s="236">
        <v>0.13750000000000001</v>
      </c>
      <c r="AX37" s="236">
        <v>0.13750000000000001</v>
      </c>
      <c r="AY37" s="236">
        <v>0.13750000000000001</v>
      </c>
      <c r="AZ37" s="236">
        <v>0.13750000000000001</v>
      </c>
      <c r="BA37" s="236">
        <v>0.13750000000000001</v>
      </c>
      <c r="BB37" s="236">
        <v>0.13750000000000001</v>
      </c>
      <c r="BC37" s="236">
        <v>0.13750000000000001</v>
      </c>
      <c r="BD37" s="236">
        <v>0.13750000000000001</v>
      </c>
      <c r="BE37" s="236">
        <v>0.13750000000000001</v>
      </c>
    </row>
    <row r="38" spans="1:57" ht="15.75" thickBot="1" x14ac:dyDescent="0.3">
      <c r="A38" s="234">
        <v>33</v>
      </c>
      <c r="B38" s="237">
        <v>0.09</v>
      </c>
      <c r="C38" s="237">
        <v>9.1499999999999998E-2</v>
      </c>
      <c r="D38" s="237">
        <v>9.2999999999999999E-2</v>
      </c>
      <c r="E38" s="237">
        <v>9.4500000000000001E-2</v>
      </c>
      <c r="F38" s="237">
        <v>9.6000000000000002E-2</v>
      </c>
      <c r="G38" s="237">
        <v>9.7500000000000003E-2</v>
      </c>
      <c r="H38" s="237">
        <v>9.9000000000000005E-2</v>
      </c>
      <c r="I38" s="237">
        <v>0.10050000000000001</v>
      </c>
      <c r="J38" s="237">
        <v>0.10200000000000001</v>
      </c>
      <c r="K38" s="237">
        <v>0.10300000000000001</v>
      </c>
      <c r="L38" s="237">
        <v>0.10400000000000001</v>
      </c>
      <c r="M38" s="237">
        <v>0.10500000000000001</v>
      </c>
      <c r="N38" s="237">
        <v>0.10600000000000001</v>
      </c>
      <c r="O38" s="237">
        <v>0.107</v>
      </c>
      <c r="P38" s="237">
        <v>0.1095</v>
      </c>
      <c r="Q38" s="237">
        <v>0.112</v>
      </c>
      <c r="R38" s="237">
        <v>0.1145</v>
      </c>
      <c r="S38" s="237">
        <v>0.11700000000000001</v>
      </c>
      <c r="T38" s="237">
        <v>0.11900000000000001</v>
      </c>
      <c r="U38" s="237">
        <v>0.12050000000000001</v>
      </c>
      <c r="V38" s="237">
        <v>0.122</v>
      </c>
      <c r="W38" s="237">
        <v>0.1235</v>
      </c>
      <c r="X38" s="237">
        <v>0.125</v>
      </c>
      <c r="Y38" s="237">
        <v>0.127</v>
      </c>
      <c r="Z38" s="237">
        <v>0.129</v>
      </c>
      <c r="AA38" s="237">
        <v>0.13150000000000001</v>
      </c>
      <c r="AB38" s="237">
        <v>0.13450000000000001</v>
      </c>
      <c r="AC38" s="237">
        <v>0.13950000000000001</v>
      </c>
      <c r="AD38" s="237">
        <v>0.13950000000000001</v>
      </c>
      <c r="AE38" s="237">
        <v>0.13950000000000001</v>
      </c>
      <c r="AF38" s="237">
        <v>0.13950000000000001</v>
      </c>
      <c r="AG38" s="237">
        <v>0.13950000000000001</v>
      </c>
      <c r="AH38" s="237">
        <v>0.13950000000000001</v>
      </c>
      <c r="AI38" s="237">
        <v>0.13950000000000001</v>
      </c>
      <c r="AJ38" s="237">
        <v>0.13950000000000001</v>
      </c>
      <c r="AK38" s="237">
        <v>0.13950000000000001</v>
      </c>
      <c r="AL38" s="237">
        <v>0.13950000000000001</v>
      </c>
      <c r="AM38" s="237">
        <v>0.13950000000000001</v>
      </c>
      <c r="AN38" s="238">
        <v>0.13950000000000001</v>
      </c>
      <c r="AO38" s="238">
        <v>0.13950000000000001</v>
      </c>
      <c r="AP38" s="238">
        <v>0.13950000000000001</v>
      </c>
      <c r="AQ38" s="238">
        <v>0.13950000000000001</v>
      </c>
      <c r="AR38" s="238">
        <v>0.13550000000000001</v>
      </c>
      <c r="AS38" s="238">
        <v>0.13350000000000001</v>
      </c>
      <c r="AT38" s="238">
        <v>0.13150000000000001</v>
      </c>
      <c r="AU38" s="238">
        <v>0.1305</v>
      </c>
      <c r="AV38" s="236">
        <v>0.13750000000000001</v>
      </c>
      <c r="AW38" s="236">
        <v>0.13750000000000001</v>
      </c>
      <c r="AX38" s="236">
        <v>0.13750000000000001</v>
      </c>
      <c r="AY38" s="236">
        <v>0.13750000000000001</v>
      </c>
      <c r="AZ38" s="236">
        <v>0.13750000000000001</v>
      </c>
      <c r="BA38" s="236">
        <v>0.13750000000000001</v>
      </c>
      <c r="BB38" s="236">
        <v>0.13750000000000001</v>
      </c>
      <c r="BC38" s="236">
        <v>0.13750000000000001</v>
      </c>
      <c r="BD38" s="236">
        <v>0.13750000000000001</v>
      </c>
      <c r="BE38" s="236">
        <v>0.13750000000000001</v>
      </c>
    </row>
    <row r="39" spans="1:57" ht="15.75" thickBot="1" x14ac:dyDescent="0.3">
      <c r="A39" s="234">
        <v>34</v>
      </c>
      <c r="B39" s="237">
        <v>9.1499999999999998E-2</v>
      </c>
      <c r="C39" s="237">
        <v>9.2999999999999999E-2</v>
      </c>
      <c r="D39" s="237">
        <v>9.4500000000000001E-2</v>
      </c>
      <c r="E39" s="237">
        <v>9.6000000000000002E-2</v>
      </c>
      <c r="F39" s="237">
        <v>9.7500000000000003E-2</v>
      </c>
      <c r="G39" s="237">
        <v>9.9000000000000005E-2</v>
      </c>
      <c r="H39" s="237">
        <v>0.10050000000000001</v>
      </c>
      <c r="I39" s="237">
        <v>0.10200000000000001</v>
      </c>
      <c r="J39" s="237">
        <v>0.10300000000000001</v>
      </c>
      <c r="K39" s="237">
        <v>0.10400000000000001</v>
      </c>
      <c r="L39" s="237">
        <v>0.10500000000000001</v>
      </c>
      <c r="M39" s="237">
        <v>0.10600000000000001</v>
      </c>
      <c r="N39" s="237">
        <v>0.107</v>
      </c>
      <c r="O39" s="237">
        <v>0.1095</v>
      </c>
      <c r="P39" s="237">
        <v>0.112</v>
      </c>
      <c r="Q39" s="237">
        <v>0.1145</v>
      </c>
      <c r="R39" s="237">
        <v>0.11700000000000001</v>
      </c>
      <c r="S39" s="237">
        <v>0.11900000000000001</v>
      </c>
      <c r="T39" s="237">
        <v>0.12050000000000001</v>
      </c>
      <c r="U39" s="237">
        <v>0.122</v>
      </c>
      <c r="V39" s="237">
        <v>0.1235</v>
      </c>
      <c r="W39" s="237">
        <v>0.125</v>
      </c>
      <c r="X39" s="237">
        <v>0.127</v>
      </c>
      <c r="Y39" s="237">
        <v>0.129</v>
      </c>
      <c r="Z39" s="237">
        <v>0.13150000000000001</v>
      </c>
      <c r="AA39" s="237">
        <v>0.13450000000000001</v>
      </c>
      <c r="AB39" s="237">
        <v>0.13950000000000001</v>
      </c>
      <c r="AC39" s="237">
        <v>0.13950000000000001</v>
      </c>
      <c r="AD39" s="237">
        <v>0.13950000000000001</v>
      </c>
      <c r="AE39" s="237">
        <v>0.13950000000000001</v>
      </c>
      <c r="AF39" s="237">
        <v>0.13950000000000001</v>
      </c>
      <c r="AG39" s="237">
        <v>0.13950000000000001</v>
      </c>
      <c r="AH39" s="237">
        <v>0.13950000000000001</v>
      </c>
      <c r="AI39" s="237">
        <v>0.13950000000000001</v>
      </c>
      <c r="AJ39" s="237">
        <v>0.13950000000000001</v>
      </c>
      <c r="AK39" s="237">
        <v>0.13950000000000001</v>
      </c>
      <c r="AL39" s="237">
        <v>0.13950000000000001</v>
      </c>
      <c r="AM39" s="237">
        <v>0.13950000000000001</v>
      </c>
      <c r="AN39" s="238">
        <v>0.13950000000000001</v>
      </c>
      <c r="AO39" s="238">
        <v>0.13950000000000001</v>
      </c>
      <c r="AP39" s="238">
        <v>0.13950000000000001</v>
      </c>
      <c r="AQ39" s="238">
        <v>0.13950000000000001</v>
      </c>
      <c r="AR39" s="238">
        <v>0.13550000000000001</v>
      </c>
      <c r="AS39" s="238">
        <v>0.13350000000000001</v>
      </c>
      <c r="AT39" s="238">
        <v>0.13150000000000001</v>
      </c>
      <c r="AU39" s="238">
        <v>0.1305</v>
      </c>
      <c r="AV39" s="236">
        <v>0.13750000000000001</v>
      </c>
      <c r="AW39" s="236">
        <v>0.13750000000000001</v>
      </c>
      <c r="AX39" s="236">
        <v>0.13750000000000001</v>
      </c>
      <c r="AY39" s="236">
        <v>0.13750000000000001</v>
      </c>
      <c r="AZ39" s="236">
        <v>0.13750000000000001</v>
      </c>
      <c r="BA39" s="236">
        <v>0.13750000000000001</v>
      </c>
      <c r="BB39" s="236">
        <v>0.13750000000000001</v>
      </c>
      <c r="BC39" s="236">
        <v>0.13750000000000001</v>
      </c>
      <c r="BD39" s="236">
        <v>0.13750000000000001</v>
      </c>
      <c r="BE39" s="236">
        <v>0.13750000000000001</v>
      </c>
    </row>
    <row r="40" spans="1:57" ht="15.75" thickBot="1" x14ac:dyDescent="0.3">
      <c r="A40" s="234">
        <v>35</v>
      </c>
      <c r="B40" s="237">
        <v>9.2999999999999999E-2</v>
      </c>
      <c r="C40" s="237">
        <v>9.4500000000000001E-2</v>
      </c>
      <c r="D40" s="237">
        <v>9.6000000000000002E-2</v>
      </c>
      <c r="E40" s="237">
        <v>9.7500000000000003E-2</v>
      </c>
      <c r="F40" s="237">
        <v>9.9000000000000005E-2</v>
      </c>
      <c r="G40" s="237">
        <v>0.10050000000000001</v>
      </c>
      <c r="H40" s="237">
        <v>0.10200000000000001</v>
      </c>
      <c r="I40" s="237">
        <v>0.10300000000000001</v>
      </c>
      <c r="J40" s="237">
        <v>0.10400000000000001</v>
      </c>
      <c r="K40" s="237">
        <v>0.10500000000000001</v>
      </c>
      <c r="L40" s="237">
        <v>0.10600000000000001</v>
      </c>
      <c r="M40" s="237">
        <v>0.107</v>
      </c>
      <c r="N40" s="237">
        <v>0.1095</v>
      </c>
      <c r="O40" s="237">
        <v>0.112</v>
      </c>
      <c r="P40" s="237">
        <v>0.1145</v>
      </c>
      <c r="Q40" s="237">
        <v>0.11700000000000001</v>
      </c>
      <c r="R40" s="237">
        <v>0.11900000000000001</v>
      </c>
      <c r="S40" s="237">
        <v>0.12050000000000001</v>
      </c>
      <c r="T40" s="237">
        <v>0.122</v>
      </c>
      <c r="U40" s="237">
        <v>0.1235</v>
      </c>
      <c r="V40" s="237">
        <v>0.125</v>
      </c>
      <c r="W40" s="237">
        <v>0.127</v>
      </c>
      <c r="X40" s="237">
        <v>0.129</v>
      </c>
      <c r="Y40" s="237">
        <v>0.13150000000000001</v>
      </c>
      <c r="Z40" s="237">
        <v>0.13450000000000001</v>
      </c>
      <c r="AA40" s="237">
        <v>0.13950000000000001</v>
      </c>
      <c r="AB40" s="237">
        <v>0.13950000000000001</v>
      </c>
      <c r="AC40" s="237">
        <v>0.13950000000000001</v>
      </c>
      <c r="AD40" s="237">
        <v>0.13950000000000001</v>
      </c>
      <c r="AE40" s="237">
        <v>0.13950000000000001</v>
      </c>
      <c r="AF40" s="237">
        <v>0.13950000000000001</v>
      </c>
      <c r="AG40" s="237">
        <v>0.13950000000000001</v>
      </c>
      <c r="AH40" s="237">
        <v>0.13950000000000001</v>
      </c>
      <c r="AI40" s="237">
        <v>0.13950000000000001</v>
      </c>
      <c r="AJ40" s="237">
        <v>0.13950000000000001</v>
      </c>
      <c r="AK40" s="237">
        <v>0.13950000000000001</v>
      </c>
      <c r="AL40" s="237">
        <v>0.13950000000000001</v>
      </c>
      <c r="AM40" s="237">
        <v>0.13950000000000001</v>
      </c>
      <c r="AN40" s="238">
        <v>0.13950000000000001</v>
      </c>
      <c r="AO40" s="238">
        <v>0.13950000000000001</v>
      </c>
      <c r="AP40" s="238">
        <v>0.13950000000000001</v>
      </c>
      <c r="AQ40" s="238">
        <v>0.13950000000000001</v>
      </c>
      <c r="AR40" s="238">
        <v>0.13550000000000001</v>
      </c>
      <c r="AS40" s="238">
        <v>0.13350000000000001</v>
      </c>
      <c r="AT40" s="238">
        <v>0.13150000000000001</v>
      </c>
      <c r="AU40" s="238">
        <v>0.1305</v>
      </c>
      <c r="AV40" s="236">
        <v>0.13750000000000001</v>
      </c>
      <c r="AW40" s="236">
        <v>0.13750000000000001</v>
      </c>
      <c r="AX40" s="236">
        <v>0.13750000000000001</v>
      </c>
      <c r="AY40" s="236">
        <v>0.13750000000000001</v>
      </c>
      <c r="AZ40" s="236">
        <v>0.13750000000000001</v>
      </c>
      <c r="BA40" s="236">
        <v>0.13750000000000001</v>
      </c>
      <c r="BB40" s="236">
        <v>0.13750000000000001</v>
      </c>
      <c r="BC40" s="236">
        <v>0.13750000000000001</v>
      </c>
      <c r="BD40" s="236">
        <v>0.13750000000000001</v>
      </c>
      <c r="BE40" s="236">
        <v>0.13750000000000001</v>
      </c>
    </row>
    <row r="41" spans="1:57" ht="15.75" thickBot="1" x14ac:dyDescent="0.3">
      <c r="A41" s="234">
        <v>36</v>
      </c>
      <c r="B41" s="237">
        <v>9.4500000000000001E-2</v>
      </c>
      <c r="C41" s="237">
        <v>9.6000000000000002E-2</v>
      </c>
      <c r="D41" s="237">
        <v>9.7500000000000003E-2</v>
      </c>
      <c r="E41" s="237">
        <v>9.9000000000000005E-2</v>
      </c>
      <c r="F41" s="237">
        <v>0.10050000000000001</v>
      </c>
      <c r="G41" s="237">
        <v>0.10200000000000001</v>
      </c>
      <c r="H41" s="237">
        <v>0.10300000000000001</v>
      </c>
      <c r="I41" s="237">
        <v>0.10400000000000001</v>
      </c>
      <c r="J41" s="237">
        <v>0.10500000000000001</v>
      </c>
      <c r="K41" s="237">
        <v>0.10600000000000001</v>
      </c>
      <c r="L41" s="237">
        <v>0.107</v>
      </c>
      <c r="M41" s="237">
        <v>0.1095</v>
      </c>
      <c r="N41" s="237">
        <v>0.112</v>
      </c>
      <c r="O41" s="237">
        <v>0.1145</v>
      </c>
      <c r="P41" s="237">
        <v>0.11700000000000001</v>
      </c>
      <c r="Q41" s="237">
        <v>0.11900000000000001</v>
      </c>
      <c r="R41" s="237">
        <v>0.12050000000000001</v>
      </c>
      <c r="S41" s="237">
        <v>0.122</v>
      </c>
      <c r="T41" s="237">
        <v>0.1235</v>
      </c>
      <c r="U41" s="237">
        <v>0.125</v>
      </c>
      <c r="V41" s="237">
        <v>0.127</v>
      </c>
      <c r="W41" s="237">
        <v>0.129</v>
      </c>
      <c r="X41" s="237">
        <v>0.13150000000000001</v>
      </c>
      <c r="Y41" s="237">
        <v>0.13450000000000001</v>
      </c>
      <c r="Z41" s="237">
        <v>0.13950000000000001</v>
      </c>
      <c r="AA41" s="237">
        <v>0.13950000000000001</v>
      </c>
      <c r="AB41" s="237">
        <v>0.13950000000000001</v>
      </c>
      <c r="AC41" s="237">
        <v>0.13950000000000001</v>
      </c>
      <c r="AD41" s="237">
        <v>0.13950000000000001</v>
      </c>
      <c r="AE41" s="237">
        <v>0.13950000000000001</v>
      </c>
      <c r="AF41" s="237">
        <v>0.13950000000000001</v>
      </c>
      <c r="AG41" s="237">
        <v>0.13950000000000001</v>
      </c>
      <c r="AH41" s="237">
        <v>0.13950000000000001</v>
      </c>
      <c r="AI41" s="237">
        <v>0.13950000000000001</v>
      </c>
      <c r="AJ41" s="237">
        <v>0.13950000000000001</v>
      </c>
      <c r="AK41" s="237">
        <v>0.13950000000000001</v>
      </c>
      <c r="AL41" s="237">
        <v>0.13950000000000001</v>
      </c>
      <c r="AM41" s="237">
        <v>0.13950000000000001</v>
      </c>
      <c r="AN41" s="238">
        <v>0.13950000000000001</v>
      </c>
      <c r="AO41" s="238">
        <v>0.13950000000000001</v>
      </c>
      <c r="AP41" s="238">
        <v>0.13950000000000001</v>
      </c>
      <c r="AQ41" s="238">
        <v>0.13950000000000001</v>
      </c>
      <c r="AR41" s="238">
        <v>0.13550000000000001</v>
      </c>
      <c r="AS41" s="238">
        <v>0.13350000000000001</v>
      </c>
      <c r="AT41" s="238">
        <v>0.13150000000000001</v>
      </c>
      <c r="AU41" s="238">
        <v>0.1305</v>
      </c>
      <c r="AV41" s="236">
        <v>0.13750000000000001</v>
      </c>
      <c r="AW41" s="236">
        <v>0.13750000000000001</v>
      </c>
      <c r="AX41" s="236">
        <v>0.13750000000000001</v>
      </c>
      <c r="AY41" s="236">
        <v>0.13750000000000001</v>
      </c>
      <c r="AZ41" s="236">
        <v>0.13750000000000001</v>
      </c>
      <c r="BA41" s="236">
        <v>0.13750000000000001</v>
      </c>
      <c r="BB41" s="236">
        <v>0.13750000000000001</v>
      </c>
      <c r="BC41" s="236">
        <v>0.13750000000000001</v>
      </c>
      <c r="BD41" s="236">
        <v>0.13750000000000001</v>
      </c>
      <c r="BE41" s="236">
        <v>0.13750000000000001</v>
      </c>
    </row>
    <row r="42" spans="1:57" ht="15.75" thickBot="1" x14ac:dyDescent="0.3">
      <c r="A42" s="234">
        <v>37</v>
      </c>
      <c r="B42" s="237">
        <v>9.6000000000000002E-2</v>
      </c>
      <c r="C42" s="237">
        <v>9.7500000000000003E-2</v>
      </c>
      <c r="D42" s="237">
        <v>9.9000000000000005E-2</v>
      </c>
      <c r="E42" s="237">
        <v>0.10050000000000001</v>
      </c>
      <c r="F42" s="237">
        <v>0.10200000000000001</v>
      </c>
      <c r="G42" s="237">
        <v>0.10300000000000001</v>
      </c>
      <c r="H42" s="237">
        <v>0.10400000000000001</v>
      </c>
      <c r="I42" s="237">
        <v>0.10500000000000001</v>
      </c>
      <c r="J42" s="237">
        <v>0.10600000000000001</v>
      </c>
      <c r="K42" s="237">
        <v>0.107</v>
      </c>
      <c r="L42" s="237">
        <v>0.1095</v>
      </c>
      <c r="M42" s="237">
        <v>0.112</v>
      </c>
      <c r="N42" s="237">
        <v>0.1145</v>
      </c>
      <c r="O42" s="237">
        <v>0.11700000000000001</v>
      </c>
      <c r="P42" s="237">
        <v>0.11900000000000001</v>
      </c>
      <c r="Q42" s="237">
        <v>0.12050000000000001</v>
      </c>
      <c r="R42" s="237">
        <v>0.122</v>
      </c>
      <c r="S42" s="237">
        <v>0.1235</v>
      </c>
      <c r="T42" s="237">
        <v>0.125</v>
      </c>
      <c r="U42" s="237">
        <v>0.127</v>
      </c>
      <c r="V42" s="237">
        <v>0.129</v>
      </c>
      <c r="W42" s="237">
        <v>0.13150000000000001</v>
      </c>
      <c r="X42" s="237">
        <v>0.13450000000000001</v>
      </c>
      <c r="Y42" s="237">
        <v>0.13950000000000001</v>
      </c>
      <c r="Z42" s="237">
        <v>0.13950000000000001</v>
      </c>
      <c r="AA42" s="237">
        <v>0.13950000000000001</v>
      </c>
      <c r="AB42" s="237">
        <v>0.13950000000000001</v>
      </c>
      <c r="AC42" s="237">
        <v>0.13950000000000001</v>
      </c>
      <c r="AD42" s="237">
        <v>0.13950000000000001</v>
      </c>
      <c r="AE42" s="237">
        <v>0.13950000000000001</v>
      </c>
      <c r="AF42" s="237">
        <v>0.13950000000000001</v>
      </c>
      <c r="AG42" s="237">
        <v>0.13950000000000001</v>
      </c>
      <c r="AH42" s="237">
        <v>0.13950000000000001</v>
      </c>
      <c r="AI42" s="237">
        <v>0.13950000000000001</v>
      </c>
      <c r="AJ42" s="237">
        <v>0.13950000000000001</v>
      </c>
      <c r="AK42" s="237">
        <v>0.13950000000000001</v>
      </c>
      <c r="AL42" s="237">
        <v>0.13950000000000001</v>
      </c>
      <c r="AM42" s="237">
        <v>0.13950000000000001</v>
      </c>
      <c r="AN42" s="238">
        <v>0.13950000000000001</v>
      </c>
      <c r="AO42" s="238">
        <v>0.13950000000000001</v>
      </c>
      <c r="AP42" s="238">
        <v>0.13950000000000001</v>
      </c>
      <c r="AQ42" s="238">
        <v>0.13950000000000001</v>
      </c>
      <c r="AR42" s="238">
        <v>0.13550000000000001</v>
      </c>
      <c r="AS42" s="238">
        <v>0.13350000000000001</v>
      </c>
      <c r="AT42" s="238">
        <v>0.13150000000000001</v>
      </c>
      <c r="AU42" s="238">
        <v>0.1305</v>
      </c>
      <c r="AV42" s="236">
        <v>0.13750000000000001</v>
      </c>
      <c r="AW42" s="236">
        <v>0.13750000000000001</v>
      </c>
      <c r="AX42" s="236">
        <v>0.13750000000000001</v>
      </c>
      <c r="AY42" s="236">
        <v>0.13750000000000001</v>
      </c>
      <c r="AZ42" s="236">
        <v>0.13750000000000001</v>
      </c>
      <c r="BA42" s="236">
        <v>0.13750000000000001</v>
      </c>
      <c r="BB42" s="236">
        <v>0.13750000000000001</v>
      </c>
      <c r="BC42" s="236">
        <v>0.13750000000000001</v>
      </c>
      <c r="BD42" s="236">
        <v>0.13750000000000001</v>
      </c>
      <c r="BE42" s="236">
        <v>0.13750000000000001</v>
      </c>
    </row>
    <row r="43" spans="1:57" ht="15.75" thickBot="1" x14ac:dyDescent="0.3">
      <c r="A43" s="234">
        <v>38</v>
      </c>
      <c r="B43" s="237">
        <v>9.7500000000000003E-2</v>
      </c>
      <c r="C43" s="237">
        <v>9.9000000000000005E-2</v>
      </c>
      <c r="D43" s="237">
        <v>0.10050000000000001</v>
      </c>
      <c r="E43" s="237">
        <v>0.10200000000000001</v>
      </c>
      <c r="F43" s="237">
        <v>0.10300000000000001</v>
      </c>
      <c r="G43" s="237">
        <v>0.10400000000000001</v>
      </c>
      <c r="H43" s="237">
        <v>0.10500000000000001</v>
      </c>
      <c r="I43" s="237">
        <v>0.10600000000000001</v>
      </c>
      <c r="J43" s="237">
        <v>0.107</v>
      </c>
      <c r="K43" s="237">
        <v>0.1095</v>
      </c>
      <c r="L43" s="237">
        <v>0.112</v>
      </c>
      <c r="M43" s="237">
        <v>0.1145</v>
      </c>
      <c r="N43" s="237">
        <v>0.11700000000000001</v>
      </c>
      <c r="O43" s="237">
        <v>0.11900000000000001</v>
      </c>
      <c r="P43" s="237">
        <v>0.12050000000000001</v>
      </c>
      <c r="Q43" s="237">
        <v>0.122</v>
      </c>
      <c r="R43" s="237">
        <v>0.1235</v>
      </c>
      <c r="S43" s="237">
        <v>0.125</v>
      </c>
      <c r="T43" s="237">
        <v>0.127</v>
      </c>
      <c r="U43" s="237">
        <v>0.129</v>
      </c>
      <c r="V43" s="237">
        <v>0.13150000000000001</v>
      </c>
      <c r="W43" s="237">
        <v>0.13450000000000001</v>
      </c>
      <c r="X43" s="237">
        <v>0.13950000000000001</v>
      </c>
      <c r="Y43" s="237">
        <v>0.13950000000000001</v>
      </c>
      <c r="Z43" s="237">
        <v>0.13950000000000001</v>
      </c>
      <c r="AA43" s="237">
        <v>0.13950000000000001</v>
      </c>
      <c r="AB43" s="237">
        <v>0.13950000000000001</v>
      </c>
      <c r="AC43" s="237">
        <v>0.13950000000000001</v>
      </c>
      <c r="AD43" s="237">
        <v>0.13950000000000001</v>
      </c>
      <c r="AE43" s="237">
        <v>0.13950000000000001</v>
      </c>
      <c r="AF43" s="237">
        <v>0.13950000000000001</v>
      </c>
      <c r="AG43" s="237">
        <v>0.13950000000000001</v>
      </c>
      <c r="AH43" s="237">
        <v>0.13950000000000001</v>
      </c>
      <c r="AI43" s="237">
        <v>0.13950000000000001</v>
      </c>
      <c r="AJ43" s="237">
        <v>0.13950000000000001</v>
      </c>
      <c r="AK43" s="237">
        <v>0.13950000000000001</v>
      </c>
      <c r="AL43" s="237">
        <v>0.13950000000000001</v>
      </c>
      <c r="AM43" s="237">
        <v>0.13950000000000001</v>
      </c>
      <c r="AN43" s="238">
        <v>0.13950000000000001</v>
      </c>
      <c r="AO43" s="238">
        <v>0.13950000000000001</v>
      </c>
      <c r="AP43" s="238">
        <v>0.13950000000000001</v>
      </c>
      <c r="AQ43" s="238">
        <v>0.13950000000000001</v>
      </c>
      <c r="AR43" s="238">
        <v>0.13550000000000001</v>
      </c>
      <c r="AS43" s="238">
        <v>0.13350000000000001</v>
      </c>
      <c r="AT43" s="238">
        <v>0.13150000000000001</v>
      </c>
      <c r="AU43" s="238">
        <v>0.1305</v>
      </c>
      <c r="AV43" s="236">
        <v>0.13750000000000001</v>
      </c>
      <c r="AW43" s="236">
        <v>0.13750000000000001</v>
      </c>
      <c r="AX43" s="236">
        <v>0.13750000000000001</v>
      </c>
      <c r="AY43" s="236">
        <v>0.13750000000000001</v>
      </c>
      <c r="AZ43" s="236">
        <v>0.13750000000000001</v>
      </c>
      <c r="BA43" s="236">
        <v>0.13750000000000001</v>
      </c>
      <c r="BB43" s="236">
        <v>0.13750000000000001</v>
      </c>
      <c r="BC43" s="236">
        <v>0.13750000000000001</v>
      </c>
      <c r="BD43" s="236">
        <v>0.13750000000000001</v>
      </c>
      <c r="BE43" s="236">
        <v>0.13750000000000001</v>
      </c>
    </row>
    <row r="44" spans="1:57" ht="15.75" thickBot="1" x14ac:dyDescent="0.3">
      <c r="A44" s="234">
        <v>39</v>
      </c>
      <c r="B44" s="237">
        <v>9.9000000000000005E-2</v>
      </c>
      <c r="C44" s="237">
        <v>0.10050000000000001</v>
      </c>
      <c r="D44" s="237">
        <v>0.10200000000000001</v>
      </c>
      <c r="E44" s="237">
        <v>0.10300000000000001</v>
      </c>
      <c r="F44" s="237">
        <v>0.10400000000000001</v>
      </c>
      <c r="G44" s="237">
        <v>0.10500000000000001</v>
      </c>
      <c r="H44" s="237">
        <v>0.10600000000000001</v>
      </c>
      <c r="I44" s="237">
        <v>0.107</v>
      </c>
      <c r="J44" s="237">
        <v>0.1095</v>
      </c>
      <c r="K44" s="237">
        <v>0.112</v>
      </c>
      <c r="L44" s="237">
        <v>0.1145</v>
      </c>
      <c r="M44" s="237">
        <v>0.11700000000000001</v>
      </c>
      <c r="N44" s="237">
        <v>0.11900000000000001</v>
      </c>
      <c r="O44" s="237">
        <v>0.12050000000000001</v>
      </c>
      <c r="P44" s="237">
        <v>0.122</v>
      </c>
      <c r="Q44" s="237">
        <v>0.1235</v>
      </c>
      <c r="R44" s="237">
        <v>0.125</v>
      </c>
      <c r="S44" s="237">
        <v>0.127</v>
      </c>
      <c r="T44" s="237">
        <v>0.129</v>
      </c>
      <c r="U44" s="237">
        <v>0.13150000000000001</v>
      </c>
      <c r="V44" s="237">
        <v>0.13450000000000001</v>
      </c>
      <c r="W44" s="237">
        <v>0.13950000000000001</v>
      </c>
      <c r="X44" s="237">
        <v>0.13950000000000001</v>
      </c>
      <c r="Y44" s="237">
        <v>0.13950000000000001</v>
      </c>
      <c r="Z44" s="237">
        <v>0.13950000000000001</v>
      </c>
      <c r="AA44" s="237">
        <v>0.13950000000000001</v>
      </c>
      <c r="AB44" s="237">
        <v>0.13950000000000001</v>
      </c>
      <c r="AC44" s="237">
        <v>0.13950000000000001</v>
      </c>
      <c r="AD44" s="237">
        <v>0.13950000000000001</v>
      </c>
      <c r="AE44" s="237">
        <v>0.13950000000000001</v>
      </c>
      <c r="AF44" s="237">
        <v>0.13950000000000001</v>
      </c>
      <c r="AG44" s="237">
        <v>0.13950000000000001</v>
      </c>
      <c r="AH44" s="237">
        <v>0.13950000000000001</v>
      </c>
      <c r="AI44" s="237">
        <v>0.13950000000000001</v>
      </c>
      <c r="AJ44" s="237">
        <v>0.13950000000000001</v>
      </c>
      <c r="AK44" s="237">
        <v>0.13950000000000001</v>
      </c>
      <c r="AL44" s="237">
        <v>0.13950000000000001</v>
      </c>
      <c r="AM44" s="237">
        <v>0.13950000000000001</v>
      </c>
      <c r="AN44" s="238">
        <v>0.13950000000000001</v>
      </c>
      <c r="AO44" s="238">
        <v>0.13950000000000001</v>
      </c>
      <c r="AP44" s="238">
        <v>0.13950000000000001</v>
      </c>
      <c r="AQ44" s="238">
        <v>0.13950000000000001</v>
      </c>
      <c r="AR44" s="238">
        <v>0.13550000000000001</v>
      </c>
      <c r="AS44" s="238">
        <v>0.13350000000000001</v>
      </c>
      <c r="AT44" s="238">
        <v>0.13150000000000001</v>
      </c>
      <c r="AU44" s="238">
        <v>0.1305</v>
      </c>
      <c r="AV44" s="236">
        <v>0.13750000000000001</v>
      </c>
      <c r="AW44" s="236">
        <v>0.13750000000000001</v>
      </c>
      <c r="AX44" s="236">
        <v>0.13750000000000001</v>
      </c>
      <c r="AY44" s="236">
        <v>0.13750000000000001</v>
      </c>
      <c r="AZ44" s="236">
        <v>0.13750000000000001</v>
      </c>
      <c r="BA44" s="236">
        <v>0.13750000000000001</v>
      </c>
      <c r="BB44" s="236">
        <v>0.13750000000000001</v>
      </c>
      <c r="BC44" s="236">
        <v>0.13750000000000001</v>
      </c>
      <c r="BD44" s="236">
        <v>0.13750000000000001</v>
      </c>
      <c r="BE44" s="236">
        <v>0.13750000000000001</v>
      </c>
    </row>
    <row r="45" spans="1:57" ht="15.75" thickBot="1" x14ac:dyDescent="0.3">
      <c r="A45" s="234">
        <v>40</v>
      </c>
      <c r="B45" s="237">
        <v>0.10050000000000001</v>
      </c>
      <c r="C45" s="237">
        <v>0.10200000000000001</v>
      </c>
      <c r="D45" s="237">
        <v>0.10300000000000001</v>
      </c>
      <c r="E45" s="237">
        <v>0.10400000000000001</v>
      </c>
      <c r="F45" s="237">
        <v>0.10500000000000001</v>
      </c>
      <c r="G45" s="237">
        <v>0.10600000000000001</v>
      </c>
      <c r="H45" s="237">
        <v>0.107</v>
      </c>
      <c r="I45" s="237">
        <v>0.1095</v>
      </c>
      <c r="J45" s="237">
        <v>0.112</v>
      </c>
      <c r="K45" s="237">
        <v>0.1145</v>
      </c>
      <c r="L45" s="237">
        <v>0.11700000000000001</v>
      </c>
      <c r="M45" s="237">
        <v>0.11900000000000001</v>
      </c>
      <c r="N45" s="237">
        <v>0.12050000000000001</v>
      </c>
      <c r="O45" s="237">
        <v>0.122</v>
      </c>
      <c r="P45" s="237">
        <v>0.1235</v>
      </c>
      <c r="Q45" s="237">
        <v>0.125</v>
      </c>
      <c r="R45" s="237">
        <v>0.127</v>
      </c>
      <c r="S45" s="237">
        <v>0.129</v>
      </c>
      <c r="T45" s="237">
        <v>0.13150000000000001</v>
      </c>
      <c r="U45" s="237">
        <v>0.13450000000000001</v>
      </c>
      <c r="V45" s="237">
        <v>0.13950000000000001</v>
      </c>
      <c r="W45" s="237">
        <v>0.13950000000000001</v>
      </c>
      <c r="X45" s="237">
        <v>0.13950000000000001</v>
      </c>
      <c r="Y45" s="237">
        <v>0.13950000000000001</v>
      </c>
      <c r="Z45" s="237">
        <v>0.13950000000000001</v>
      </c>
      <c r="AA45" s="237">
        <v>0.13950000000000001</v>
      </c>
      <c r="AB45" s="237">
        <v>0.13950000000000001</v>
      </c>
      <c r="AC45" s="237">
        <v>0.13950000000000001</v>
      </c>
      <c r="AD45" s="237">
        <v>0.13950000000000001</v>
      </c>
      <c r="AE45" s="237">
        <v>0.13950000000000001</v>
      </c>
      <c r="AF45" s="237">
        <v>0.13950000000000001</v>
      </c>
      <c r="AG45" s="237">
        <v>0.13950000000000001</v>
      </c>
      <c r="AH45" s="237">
        <v>0.13950000000000001</v>
      </c>
      <c r="AI45" s="237">
        <v>0.13950000000000001</v>
      </c>
      <c r="AJ45" s="237">
        <v>0.13950000000000001</v>
      </c>
      <c r="AK45" s="237">
        <v>0.13950000000000001</v>
      </c>
      <c r="AL45" s="237">
        <v>0.13950000000000001</v>
      </c>
      <c r="AM45" s="237">
        <v>0.13950000000000001</v>
      </c>
      <c r="AN45" s="238">
        <v>0.13950000000000001</v>
      </c>
      <c r="AO45" s="238">
        <v>0.13950000000000001</v>
      </c>
      <c r="AP45" s="238">
        <v>0.13950000000000001</v>
      </c>
      <c r="AQ45" s="238">
        <v>0.13950000000000001</v>
      </c>
      <c r="AR45" s="238">
        <v>0.13550000000000001</v>
      </c>
      <c r="AS45" s="238">
        <v>0.13350000000000001</v>
      </c>
      <c r="AT45" s="238">
        <v>0.13150000000000001</v>
      </c>
      <c r="AU45" s="238">
        <v>0.1305</v>
      </c>
      <c r="AV45" s="236">
        <v>0.13750000000000001</v>
      </c>
      <c r="AW45" s="236">
        <v>0.13750000000000001</v>
      </c>
      <c r="AX45" s="236">
        <v>0.13750000000000001</v>
      </c>
      <c r="AY45" s="236">
        <v>0.13750000000000001</v>
      </c>
      <c r="AZ45" s="236">
        <v>0.13750000000000001</v>
      </c>
      <c r="BA45" s="236">
        <v>0.13750000000000001</v>
      </c>
      <c r="BB45" s="236">
        <v>0.13750000000000001</v>
      </c>
      <c r="BC45" s="236">
        <v>0.13750000000000001</v>
      </c>
      <c r="BD45" s="236">
        <v>0.13750000000000001</v>
      </c>
      <c r="BE45" s="236">
        <v>0.13750000000000001</v>
      </c>
    </row>
    <row r="46" spans="1:57" ht="15.75" thickBot="1" x14ac:dyDescent="0.3">
      <c r="A46" s="234">
        <v>41</v>
      </c>
      <c r="B46" s="237">
        <v>0.10200000000000001</v>
      </c>
      <c r="C46" s="237">
        <v>0.10300000000000001</v>
      </c>
      <c r="D46" s="237">
        <v>0.10400000000000001</v>
      </c>
      <c r="E46" s="237">
        <v>0.10500000000000001</v>
      </c>
      <c r="F46" s="237">
        <v>0.10600000000000001</v>
      </c>
      <c r="G46" s="237">
        <v>0.107</v>
      </c>
      <c r="H46" s="237">
        <v>0.1095</v>
      </c>
      <c r="I46" s="237">
        <v>0.112</v>
      </c>
      <c r="J46" s="237">
        <v>0.1145</v>
      </c>
      <c r="K46" s="237">
        <v>0.11700000000000001</v>
      </c>
      <c r="L46" s="237">
        <v>0.11900000000000001</v>
      </c>
      <c r="M46" s="237">
        <v>0.12050000000000001</v>
      </c>
      <c r="N46" s="237">
        <v>0.122</v>
      </c>
      <c r="O46" s="237">
        <v>0.1235</v>
      </c>
      <c r="P46" s="237">
        <v>0.125</v>
      </c>
      <c r="Q46" s="237">
        <v>0.127</v>
      </c>
      <c r="R46" s="237">
        <v>0.129</v>
      </c>
      <c r="S46" s="237">
        <v>0.13150000000000001</v>
      </c>
      <c r="T46" s="237">
        <v>0.13450000000000001</v>
      </c>
      <c r="U46" s="237">
        <v>0.13950000000000001</v>
      </c>
      <c r="V46" s="237">
        <v>0.13950000000000001</v>
      </c>
      <c r="W46" s="237">
        <v>0.13950000000000001</v>
      </c>
      <c r="X46" s="237">
        <v>0.13950000000000001</v>
      </c>
      <c r="Y46" s="237">
        <v>0.13950000000000001</v>
      </c>
      <c r="Z46" s="237">
        <v>0.13950000000000001</v>
      </c>
      <c r="AA46" s="237">
        <v>0.13950000000000001</v>
      </c>
      <c r="AB46" s="237">
        <v>0.13950000000000001</v>
      </c>
      <c r="AC46" s="237">
        <v>0.13950000000000001</v>
      </c>
      <c r="AD46" s="237">
        <v>0.13950000000000001</v>
      </c>
      <c r="AE46" s="237">
        <v>0.13950000000000001</v>
      </c>
      <c r="AF46" s="237">
        <v>0.13950000000000001</v>
      </c>
      <c r="AG46" s="237">
        <v>0.13950000000000001</v>
      </c>
      <c r="AH46" s="237">
        <v>0.13950000000000001</v>
      </c>
      <c r="AI46" s="237">
        <v>0.13950000000000001</v>
      </c>
      <c r="AJ46" s="237">
        <v>0.13950000000000001</v>
      </c>
      <c r="AK46" s="237">
        <v>0.13950000000000001</v>
      </c>
      <c r="AL46" s="237">
        <v>0.13950000000000001</v>
      </c>
      <c r="AM46" s="237">
        <v>0.13950000000000001</v>
      </c>
      <c r="AN46" s="238">
        <v>0.13950000000000001</v>
      </c>
      <c r="AO46" s="238">
        <v>0.13950000000000001</v>
      </c>
      <c r="AP46" s="238">
        <v>0.13950000000000001</v>
      </c>
      <c r="AQ46" s="238">
        <v>0.13950000000000001</v>
      </c>
      <c r="AR46" s="238">
        <v>0.13550000000000001</v>
      </c>
      <c r="AS46" s="238">
        <v>0.13350000000000001</v>
      </c>
      <c r="AT46" s="238">
        <v>0.13150000000000001</v>
      </c>
      <c r="AU46" s="238">
        <v>0.1305</v>
      </c>
      <c r="AV46" s="236">
        <v>0.13750000000000001</v>
      </c>
      <c r="AW46" s="236">
        <v>0.13750000000000001</v>
      </c>
      <c r="AX46" s="236">
        <v>0.13750000000000001</v>
      </c>
      <c r="AY46" s="236">
        <v>0.13750000000000001</v>
      </c>
      <c r="AZ46" s="236">
        <v>0.13750000000000001</v>
      </c>
      <c r="BA46" s="236">
        <v>0.13750000000000001</v>
      </c>
      <c r="BB46" s="236">
        <v>0.13750000000000001</v>
      </c>
      <c r="BC46" s="236">
        <v>0.13750000000000001</v>
      </c>
      <c r="BD46" s="236">
        <v>0.13750000000000001</v>
      </c>
      <c r="BE46" s="236">
        <v>0.13750000000000001</v>
      </c>
    </row>
    <row r="47" spans="1:57" ht="15.75" thickBot="1" x14ac:dyDescent="0.3">
      <c r="A47" s="234">
        <v>42</v>
      </c>
      <c r="B47" s="237">
        <v>0.10300000000000001</v>
      </c>
      <c r="C47" s="237">
        <v>0.10400000000000001</v>
      </c>
      <c r="D47" s="237">
        <v>0.10500000000000001</v>
      </c>
      <c r="E47" s="237">
        <v>0.10600000000000001</v>
      </c>
      <c r="F47" s="237">
        <v>0.107</v>
      </c>
      <c r="G47" s="237">
        <v>0.1095</v>
      </c>
      <c r="H47" s="237">
        <v>0.112</v>
      </c>
      <c r="I47" s="237">
        <v>0.1145</v>
      </c>
      <c r="J47" s="237">
        <v>0.11700000000000001</v>
      </c>
      <c r="K47" s="237">
        <v>0.11900000000000001</v>
      </c>
      <c r="L47" s="237">
        <v>0.12050000000000001</v>
      </c>
      <c r="M47" s="237">
        <v>0.122</v>
      </c>
      <c r="N47" s="237">
        <v>0.1235</v>
      </c>
      <c r="O47" s="237">
        <v>0.125</v>
      </c>
      <c r="P47" s="237">
        <v>0.127</v>
      </c>
      <c r="Q47" s="237">
        <v>0.129</v>
      </c>
      <c r="R47" s="237">
        <v>0.13150000000000001</v>
      </c>
      <c r="S47" s="237">
        <v>0.13450000000000001</v>
      </c>
      <c r="T47" s="237">
        <v>0.13950000000000001</v>
      </c>
      <c r="U47" s="237">
        <v>0.13950000000000001</v>
      </c>
      <c r="V47" s="237">
        <v>0.13950000000000001</v>
      </c>
      <c r="W47" s="237">
        <v>0.13950000000000001</v>
      </c>
      <c r="X47" s="237">
        <v>0.13950000000000001</v>
      </c>
      <c r="Y47" s="237">
        <v>0.13950000000000001</v>
      </c>
      <c r="Z47" s="237">
        <v>0.13950000000000001</v>
      </c>
      <c r="AA47" s="237">
        <v>0.13950000000000001</v>
      </c>
      <c r="AB47" s="237">
        <v>0.13950000000000001</v>
      </c>
      <c r="AC47" s="237">
        <v>0.13950000000000001</v>
      </c>
      <c r="AD47" s="237">
        <v>0.13950000000000001</v>
      </c>
      <c r="AE47" s="237">
        <v>0.13950000000000001</v>
      </c>
      <c r="AF47" s="237">
        <v>0.13950000000000001</v>
      </c>
      <c r="AG47" s="237">
        <v>0.13950000000000001</v>
      </c>
      <c r="AH47" s="237">
        <v>0.13950000000000001</v>
      </c>
      <c r="AI47" s="237">
        <v>0.13950000000000001</v>
      </c>
      <c r="AJ47" s="237">
        <v>0.13950000000000001</v>
      </c>
      <c r="AK47" s="237">
        <v>0.13950000000000001</v>
      </c>
      <c r="AL47" s="237">
        <v>0.13950000000000001</v>
      </c>
      <c r="AM47" s="237">
        <v>0.13950000000000001</v>
      </c>
      <c r="AN47" s="238">
        <v>0.13950000000000001</v>
      </c>
      <c r="AO47" s="238">
        <v>0.13950000000000001</v>
      </c>
      <c r="AP47" s="238">
        <v>0.13950000000000001</v>
      </c>
      <c r="AQ47" s="238">
        <v>0.13950000000000001</v>
      </c>
      <c r="AR47" s="238">
        <v>0.13550000000000001</v>
      </c>
      <c r="AS47" s="238">
        <v>0.13350000000000001</v>
      </c>
      <c r="AT47" s="238">
        <v>0.13150000000000001</v>
      </c>
      <c r="AU47" s="238">
        <v>0.1305</v>
      </c>
      <c r="AV47" s="236">
        <v>0.13750000000000001</v>
      </c>
      <c r="AW47" s="236">
        <v>0.13750000000000001</v>
      </c>
      <c r="AX47" s="236">
        <v>0.13750000000000001</v>
      </c>
      <c r="AY47" s="236">
        <v>0.13750000000000001</v>
      </c>
      <c r="AZ47" s="236">
        <v>0.13750000000000001</v>
      </c>
      <c r="BA47" s="236">
        <v>0.13750000000000001</v>
      </c>
      <c r="BB47" s="236">
        <v>0.13750000000000001</v>
      </c>
      <c r="BC47" s="236">
        <v>0.13750000000000001</v>
      </c>
      <c r="BD47" s="236">
        <v>0.13750000000000001</v>
      </c>
      <c r="BE47" s="236">
        <v>0.13750000000000001</v>
      </c>
    </row>
    <row r="48" spans="1:57" ht="15.75" thickBot="1" x14ac:dyDescent="0.3">
      <c r="A48" s="234">
        <v>43</v>
      </c>
      <c r="B48" s="237">
        <v>0.10400000000000001</v>
      </c>
      <c r="C48" s="237">
        <v>0.10500000000000001</v>
      </c>
      <c r="D48" s="237">
        <v>0.10600000000000001</v>
      </c>
      <c r="E48" s="237">
        <v>0.107</v>
      </c>
      <c r="F48" s="237">
        <v>0.1095</v>
      </c>
      <c r="G48" s="237">
        <v>0.112</v>
      </c>
      <c r="H48" s="237">
        <v>0.1145</v>
      </c>
      <c r="I48" s="237">
        <v>0.11700000000000001</v>
      </c>
      <c r="J48" s="237">
        <v>0.11900000000000001</v>
      </c>
      <c r="K48" s="237">
        <v>0.12050000000000001</v>
      </c>
      <c r="L48" s="237">
        <v>0.122</v>
      </c>
      <c r="M48" s="237">
        <v>0.1235</v>
      </c>
      <c r="N48" s="237">
        <v>0.125</v>
      </c>
      <c r="O48" s="237">
        <v>0.127</v>
      </c>
      <c r="P48" s="237">
        <v>0.129</v>
      </c>
      <c r="Q48" s="237">
        <v>0.13150000000000001</v>
      </c>
      <c r="R48" s="237">
        <v>0.13450000000000001</v>
      </c>
      <c r="S48" s="237">
        <v>0.13950000000000001</v>
      </c>
      <c r="T48" s="237">
        <v>0.13950000000000001</v>
      </c>
      <c r="U48" s="237">
        <v>0.13950000000000001</v>
      </c>
      <c r="V48" s="237">
        <v>0.13950000000000001</v>
      </c>
      <c r="W48" s="237">
        <v>0.13950000000000001</v>
      </c>
      <c r="X48" s="237">
        <v>0.13950000000000001</v>
      </c>
      <c r="Y48" s="237">
        <v>0.13950000000000001</v>
      </c>
      <c r="Z48" s="237">
        <v>0.13950000000000001</v>
      </c>
      <c r="AA48" s="237">
        <v>0.13950000000000001</v>
      </c>
      <c r="AB48" s="237">
        <v>0.13950000000000001</v>
      </c>
      <c r="AC48" s="237">
        <v>0.13950000000000001</v>
      </c>
      <c r="AD48" s="237">
        <v>0.13950000000000001</v>
      </c>
      <c r="AE48" s="237">
        <v>0.13950000000000001</v>
      </c>
      <c r="AF48" s="237">
        <v>0.13950000000000001</v>
      </c>
      <c r="AG48" s="237">
        <v>0.13950000000000001</v>
      </c>
      <c r="AH48" s="237">
        <v>0.13950000000000001</v>
      </c>
      <c r="AI48" s="237">
        <v>0.13950000000000001</v>
      </c>
      <c r="AJ48" s="237">
        <v>0.13950000000000001</v>
      </c>
      <c r="AK48" s="237">
        <v>0.13950000000000001</v>
      </c>
      <c r="AL48" s="237">
        <v>0.13950000000000001</v>
      </c>
      <c r="AM48" s="237">
        <v>0.13950000000000001</v>
      </c>
      <c r="AN48" s="238">
        <v>0.13950000000000001</v>
      </c>
      <c r="AO48" s="238">
        <v>0.13950000000000001</v>
      </c>
      <c r="AP48" s="238">
        <v>0.13950000000000001</v>
      </c>
      <c r="AQ48" s="238">
        <v>0.13950000000000001</v>
      </c>
      <c r="AR48" s="238">
        <v>0.13550000000000001</v>
      </c>
      <c r="AS48" s="238">
        <v>0.13350000000000001</v>
      </c>
      <c r="AT48" s="238">
        <v>0.13150000000000001</v>
      </c>
      <c r="AU48" s="238">
        <v>0.1305</v>
      </c>
      <c r="AV48" s="236">
        <v>0.13750000000000001</v>
      </c>
      <c r="AW48" s="236">
        <v>0.13750000000000001</v>
      </c>
      <c r="AX48" s="236">
        <v>0.13750000000000001</v>
      </c>
      <c r="AY48" s="236">
        <v>0.13750000000000001</v>
      </c>
      <c r="AZ48" s="236">
        <v>0.13750000000000001</v>
      </c>
      <c r="BA48" s="236">
        <v>0.13750000000000001</v>
      </c>
      <c r="BB48" s="236">
        <v>0.13750000000000001</v>
      </c>
      <c r="BC48" s="236">
        <v>0.13750000000000001</v>
      </c>
      <c r="BD48" s="236">
        <v>0.13750000000000001</v>
      </c>
      <c r="BE48" s="236">
        <v>0.13750000000000001</v>
      </c>
    </row>
    <row r="49" spans="1:57" ht="15.75" thickBot="1" x14ac:dyDescent="0.3">
      <c r="A49" s="234">
        <v>44</v>
      </c>
      <c r="B49" s="237">
        <v>0.10500000000000001</v>
      </c>
      <c r="C49" s="237">
        <v>0.10600000000000001</v>
      </c>
      <c r="D49" s="237">
        <v>0.107</v>
      </c>
      <c r="E49" s="237">
        <v>0.1095</v>
      </c>
      <c r="F49" s="237">
        <v>0.112</v>
      </c>
      <c r="G49" s="237">
        <v>0.1145</v>
      </c>
      <c r="H49" s="237">
        <v>0.11700000000000001</v>
      </c>
      <c r="I49" s="237">
        <v>0.11900000000000001</v>
      </c>
      <c r="J49" s="237">
        <v>0.12050000000000001</v>
      </c>
      <c r="K49" s="237">
        <v>0.122</v>
      </c>
      <c r="L49" s="237">
        <v>0.1235</v>
      </c>
      <c r="M49" s="237">
        <v>0.125</v>
      </c>
      <c r="N49" s="237">
        <v>0.127</v>
      </c>
      <c r="O49" s="237">
        <v>0.129</v>
      </c>
      <c r="P49" s="237">
        <v>0.13150000000000001</v>
      </c>
      <c r="Q49" s="237">
        <v>0.13450000000000001</v>
      </c>
      <c r="R49" s="237">
        <v>0.13950000000000001</v>
      </c>
      <c r="S49" s="237">
        <v>0.13950000000000001</v>
      </c>
      <c r="T49" s="237">
        <v>0.13950000000000001</v>
      </c>
      <c r="U49" s="237">
        <v>0.13950000000000001</v>
      </c>
      <c r="V49" s="237">
        <v>0.13950000000000001</v>
      </c>
      <c r="W49" s="237">
        <v>0.13950000000000001</v>
      </c>
      <c r="X49" s="237">
        <v>0.13950000000000001</v>
      </c>
      <c r="Y49" s="237">
        <v>0.13950000000000001</v>
      </c>
      <c r="Z49" s="237">
        <v>0.13950000000000001</v>
      </c>
      <c r="AA49" s="237">
        <v>0.13950000000000001</v>
      </c>
      <c r="AB49" s="237">
        <v>0.13950000000000001</v>
      </c>
      <c r="AC49" s="237">
        <v>0.13950000000000001</v>
      </c>
      <c r="AD49" s="237">
        <v>0.13950000000000001</v>
      </c>
      <c r="AE49" s="237">
        <v>0.13950000000000001</v>
      </c>
      <c r="AF49" s="237">
        <v>0.13950000000000001</v>
      </c>
      <c r="AG49" s="237">
        <v>0.13950000000000001</v>
      </c>
      <c r="AH49" s="237">
        <v>0.13950000000000001</v>
      </c>
      <c r="AI49" s="237">
        <v>0.13950000000000001</v>
      </c>
      <c r="AJ49" s="237">
        <v>0.13950000000000001</v>
      </c>
      <c r="AK49" s="237">
        <v>0.13950000000000001</v>
      </c>
      <c r="AL49" s="237">
        <v>0.13950000000000001</v>
      </c>
      <c r="AM49" s="237">
        <v>0.13950000000000001</v>
      </c>
      <c r="AN49" s="238">
        <v>0.13950000000000001</v>
      </c>
      <c r="AO49" s="238">
        <v>0.13950000000000001</v>
      </c>
      <c r="AP49" s="238">
        <v>0.13950000000000001</v>
      </c>
      <c r="AQ49" s="238">
        <v>0.13950000000000001</v>
      </c>
      <c r="AR49" s="238">
        <v>0.13550000000000001</v>
      </c>
      <c r="AS49" s="238">
        <v>0.13350000000000001</v>
      </c>
      <c r="AT49" s="238">
        <v>0.13150000000000001</v>
      </c>
      <c r="AU49" s="238">
        <v>0.1305</v>
      </c>
      <c r="AV49" s="236">
        <v>0.13750000000000001</v>
      </c>
      <c r="AW49" s="236">
        <v>0.13750000000000001</v>
      </c>
      <c r="AX49" s="236">
        <v>0.13750000000000001</v>
      </c>
      <c r="AY49" s="236">
        <v>0.13750000000000001</v>
      </c>
      <c r="AZ49" s="236">
        <v>0.13750000000000001</v>
      </c>
      <c r="BA49" s="236">
        <v>0.13750000000000001</v>
      </c>
      <c r="BB49" s="236">
        <v>0.13750000000000001</v>
      </c>
      <c r="BC49" s="236">
        <v>0.13750000000000001</v>
      </c>
      <c r="BD49" s="236">
        <v>0.13750000000000001</v>
      </c>
      <c r="BE49" s="236">
        <v>0.13750000000000001</v>
      </c>
    </row>
    <row r="50" spans="1:57" ht="15.75" thickBot="1" x14ac:dyDescent="0.3">
      <c r="A50" s="234">
        <v>45</v>
      </c>
      <c r="B50" s="237">
        <v>0.10600000000000001</v>
      </c>
      <c r="C50" s="237">
        <v>0.107</v>
      </c>
      <c r="D50" s="237">
        <v>0.1095</v>
      </c>
      <c r="E50" s="237">
        <v>0.112</v>
      </c>
      <c r="F50" s="237">
        <v>0.1145</v>
      </c>
      <c r="G50" s="237">
        <v>0.11700000000000001</v>
      </c>
      <c r="H50" s="237">
        <v>0.11900000000000001</v>
      </c>
      <c r="I50" s="237">
        <v>0.12050000000000001</v>
      </c>
      <c r="J50" s="237">
        <v>0.122</v>
      </c>
      <c r="K50" s="237">
        <v>0.1235</v>
      </c>
      <c r="L50" s="237">
        <v>0.125</v>
      </c>
      <c r="M50" s="237">
        <v>0.127</v>
      </c>
      <c r="N50" s="237">
        <v>0.129</v>
      </c>
      <c r="O50" s="237">
        <v>0.13150000000000001</v>
      </c>
      <c r="P50" s="237">
        <v>0.13450000000000001</v>
      </c>
      <c r="Q50" s="237">
        <v>0.13950000000000001</v>
      </c>
      <c r="R50" s="237">
        <v>0.13950000000000001</v>
      </c>
      <c r="S50" s="237">
        <v>0.13950000000000001</v>
      </c>
      <c r="T50" s="237">
        <v>0.13950000000000001</v>
      </c>
      <c r="U50" s="237">
        <v>0.13950000000000001</v>
      </c>
      <c r="V50" s="237">
        <v>0.13950000000000001</v>
      </c>
      <c r="W50" s="237">
        <v>0.13950000000000001</v>
      </c>
      <c r="X50" s="237">
        <v>0.13950000000000001</v>
      </c>
      <c r="Y50" s="237">
        <v>0.13950000000000001</v>
      </c>
      <c r="Z50" s="237">
        <v>0.13950000000000001</v>
      </c>
      <c r="AA50" s="237">
        <v>0.13950000000000001</v>
      </c>
      <c r="AB50" s="237">
        <v>0.13950000000000001</v>
      </c>
      <c r="AC50" s="237">
        <v>0.13950000000000001</v>
      </c>
      <c r="AD50" s="237">
        <v>0.13950000000000001</v>
      </c>
      <c r="AE50" s="237">
        <v>0.13950000000000001</v>
      </c>
      <c r="AF50" s="237">
        <v>0.13950000000000001</v>
      </c>
      <c r="AG50" s="237">
        <v>0.13950000000000001</v>
      </c>
      <c r="AH50" s="237">
        <v>0.13950000000000001</v>
      </c>
      <c r="AI50" s="237">
        <v>0.13950000000000001</v>
      </c>
      <c r="AJ50" s="237">
        <v>0.13950000000000001</v>
      </c>
      <c r="AK50" s="237">
        <v>0.13950000000000001</v>
      </c>
      <c r="AL50" s="237">
        <v>0.13950000000000001</v>
      </c>
      <c r="AM50" s="237">
        <v>0.13950000000000001</v>
      </c>
      <c r="AN50" s="238">
        <v>0.13950000000000001</v>
      </c>
      <c r="AO50" s="238">
        <v>0.13950000000000001</v>
      </c>
      <c r="AP50" s="238">
        <v>0.13950000000000001</v>
      </c>
      <c r="AQ50" s="238">
        <v>0.13950000000000001</v>
      </c>
      <c r="AR50" s="238">
        <v>0.13550000000000001</v>
      </c>
      <c r="AS50" s="238">
        <v>0.13350000000000001</v>
      </c>
      <c r="AT50" s="238">
        <v>0.13150000000000001</v>
      </c>
      <c r="AU50" s="238">
        <v>0.1305</v>
      </c>
      <c r="AV50" s="236">
        <v>0.13750000000000001</v>
      </c>
      <c r="AW50" s="236">
        <v>0.13750000000000001</v>
      </c>
      <c r="AX50" s="236">
        <v>0.13750000000000001</v>
      </c>
      <c r="AY50" s="236">
        <v>0.13750000000000001</v>
      </c>
      <c r="AZ50" s="236">
        <v>0.13750000000000001</v>
      </c>
      <c r="BA50" s="236">
        <v>0.13750000000000001</v>
      </c>
      <c r="BB50" s="236">
        <v>0.13750000000000001</v>
      </c>
      <c r="BC50" s="236">
        <v>0.13750000000000001</v>
      </c>
      <c r="BD50" s="236">
        <v>0.13750000000000001</v>
      </c>
      <c r="BE50" s="236">
        <v>0.13750000000000001</v>
      </c>
    </row>
    <row r="51" spans="1:57" ht="15.75" thickBot="1" x14ac:dyDescent="0.3">
      <c r="A51" s="234">
        <v>46</v>
      </c>
      <c r="B51" s="237">
        <v>0.107</v>
      </c>
      <c r="C51" s="237">
        <v>0.1095</v>
      </c>
      <c r="D51" s="237">
        <v>0.112</v>
      </c>
      <c r="E51" s="237">
        <v>0.1145</v>
      </c>
      <c r="F51" s="237">
        <v>0.11700000000000001</v>
      </c>
      <c r="G51" s="237">
        <v>0.11900000000000001</v>
      </c>
      <c r="H51" s="237">
        <v>0.12050000000000001</v>
      </c>
      <c r="I51" s="237">
        <v>0.122</v>
      </c>
      <c r="J51" s="237">
        <v>0.1235</v>
      </c>
      <c r="K51" s="237">
        <v>0.125</v>
      </c>
      <c r="L51" s="237">
        <v>0.127</v>
      </c>
      <c r="M51" s="237">
        <v>0.129</v>
      </c>
      <c r="N51" s="237">
        <v>0.13150000000000001</v>
      </c>
      <c r="O51" s="237">
        <v>0.13450000000000001</v>
      </c>
      <c r="P51" s="237">
        <v>0.13950000000000001</v>
      </c>
      <c r="Q51" s="237">
        <v>0.13950000000000001</v>
      </c>
      <c r="R51" s="237">
        <v>0.13950000000000001</v>
      </c>
      <c r="S51" s="237">
        <v>0.13950000000000001</v>
      </c>
      <c r="T51" s="237">
        <v>0.13950000000000001</v>
      </c>
      <c r="U51" s="237">
        <v>0.13950000000000001</v>
      </c>
      <c r="V51" s="237">
        <v>0.13950000000000001</v>
      </c>
      <c r="W51" s="237">
        <v>0.13950000000000001</v>
      </c>
      <c r="X51" s="237">
        <v>0.13950000000000001</v>
      </c>
      <c r="Y51" s="237">
        <v>0.13950000000000001</v>
      </c>
      <c r="Z51" s="237">
        <v>0.13950000000000001</v>
      </c>
      <c r="AA51" s="237">
        <v>0.13950000000000001</v>
      </c>
      <c r="AB51" s="237">
        <v>0.13950000000000001</v>
      </c>
      <c r="AC51" s="237">
        <v>0.13950000000000001</v>
      </c>
      <c r="AD51" s="237">
        <v>0.13950000000000001</v>
      </c>
      <c r="AE51" s="237">
        <v>0.13950000000000001</v>
      </c>
      <c r="AF51" s="237">
        <v>0.13950000000000001</v>
      </c>
      <c r="AG51" s="237">
        <v>0.13950000000000001</v>
      </c>
      <c r="AH51" s="237">
        <v>0.13950000000000001</v>
      </c>
      <c r="AI51" s="237">
        <v>0.13950000000000001</v>
      </c>
      <c r="AJ51" s="237">
        <v>0.13950000000000001</v>
      </c>
      <c r="AK51" s="237">
        <v>0.13950000000000001</v>
      </c>
      <c r="AL51" s="237">
        <v>0.13950000000000001</v>
      </c>
      <c r="AM51" s="237">
        <v>0.13950000000000001</v>
      </c>
      <c r="AN51" s="238">
        <v>0.13950000000000001</v>
      </c>
      <c r="AO51" s="238">
        <v>0.13950000000000001</v>
      </c>
      <c r="AP51" s="238">
        <v>0.13950000000000001</v>
      </c>
      <c r="AQ51" s="238">
        <v>0.13950000000000001</v>
      </c>
      <c r="AR51" s="238">
        <v>0.13550000000000001</v>
      </c>
      <c r="AS51" s="238">
        <v>0.13350000000000001</v>
      </c>
      <c r="AT51" s="238">
        <v>0.13150000000000001</v>
      </c>
      <c r="AU51" s="238">
        <v>0.1305</v>
      </c>
      <c r="AV51" s="236">
        <v>0.13750000000000001</v>
      </c>
      <c r="AW51" s="236">
        <v>0.13750000000000001</v>
      </c>
      <c r="AX51" s="236">
        <v>0.13750000000000001</v>
      </c>
      <c r="AY51" s="236">
        <v>0.13750000000000001</v>
      </c>
      <c r="AZ51" s="236">
        <v>0.13750000000000001</v>
      </c>
      <c r="BA51" s="236">
        <v>0.13750000000000001</v>
      </c>
      <c r="BB51" s="236">
        <v>0.13750000000000001</v>
      </c>
      <c r="BC51" s="236">
        <v>0.13750000000000001</v>
      </c>
      <c r="BD51" s="236">
        <v>0.13750000000000001</v>
      </c>
      <c r="BE51" s="236">
        <v>0.13750000000000001</v>
      </c>
    </row>
    <row r="52" spans="1:57" ht="15.75" thickBot="1" x14ac:dyDescent="0.3">
      <c r="A52" s="234">
        <v>47</v>
      </c>
      <c r="B52" s="237">
        <v>0.1095</v>
      </c>
      <c r="C52" s="237">
        <v>0.112</v>
      </c>
      <c r="D52" s="237">
        <v>0.1145</v>
      </c>
      <c r="E52" s="237">
        <v>0.11700000000000001</v>
      </c>
      <c r="F52" s="237">
        <v>0.11900000000000001</v>
      </c>
      <c r="G52" s="237">
        <v>0.12050000000000001</v>
      </c>
      <c r="H52" s="237">
        <v>0.122</v>
      </c>
      <c r="I52" s="237">
        <v>0.1235</v>
      </c>
      <c r="J52" s="237">
        <v>0.125</v>
      </c>
      <c r="K52" s="237">
        <v>0.127</v>
      </c>
      <c r="L52" s="237">
        <v>0.129</v>
      </c>
      <c r="M52" s="237">
        <v>0.13150000000000001</v>
      </c>
      <c r="N52" s="237">
        <v>0.13450000000000001</v>
      </c>
      <c r="O52" s="237">
        <v>0.13950000000000001</v>
      </c>
      <c r="P52" s="237">
        <v>0.13950000000000001</v>
      </c>
      <c r="Q52" s="237">
        <v>0.13950000000000001</v>
      </c>
      <c r="R52" s="237">
        <v>0.13950000000000001</v>
      </c>
      <c r="S52" s="237">
        <v>0.13950000000000001</v>
      </c>
      <c r="T52" s="237">
        <v>0.13950000000000001</v>
      </c>
      <c r="U52" s="237">
        <v>0.13950000000000001</v>
      </c>
      <c r="V52" s="237">
        <v>0.13950000000000001</v>
      </c>
      <c r="W52" s="237">
        <v>0.13950000000000001</v>
      </c>
      <c r="X52" s="237">
        <v>0.13950000000000001</v>
      </c>
      <c r="Y52" s="237">
        <v>0.13950000000000001</v>
      </c>
      <c r="Z52" s="237">
        <v>0.13950000000000001</v>
      </c>
      <c r="AA52" s="237">
        <v>0.13950000000000001</v>
      </c>
      <c r="AB52" s="237">
        <v>0.13950000000000001</v>
      </c>
      <c r="AC52" s="237">
        <v>0.13950000000000001</v>
      </c>
      <c r="AD52" s="237">
        <v>0.13950000000000001</v>
      </c>
      <c r="AE52" s="237">
        <v>0.13950000000000001</v>
      </c>
      <c r="AF52" s="237">
        <v>0.13950000000000001</v>
      </c>
      <c r="AG52" s="237">
        <v>0.13950000000000001</v>
      </c>
      <c r="AH52" s="237">
        <v>0.13950000000000001</v>
      </c>
      <c r="AI52" s="237">
        <v>0.13950000000000001</v>
      </c>
      <c r="AJ52" s="237">
        <v>0.13950000000000001</v>
      </c>
      <c r="AK52" s="237">
        <v>0.13950000000000001</v>
      </c>
      <c r="AL52" s="237">
        <v>0.13950000000000001</v>
      </c>
      <c r="AM52" s="237">
        <v>0.13950000000000001</v>
      </c>
      <c r="AN52" s="238">
        <v>0.13950000000000001</v>
      </c>
      <c r="AO52" s="238">
        <v>0.13950000000000001</v>
      </c>
      <c r="AP52" s="238">
        <v>0.13950000000000001</v>
      </c>
      <c r="AQ52" s="238">
        <v>0.13950000000000001</v>
      </c>
      <c r="AR52" s="238">
        <v>0.13550000000000001</v>
      </c>
      <c r="AS52" s="238">
        <v>0.13350000000000001</v>
      </c>
      <c r="AT52" s="238">
        <v>0.13150000000000001</v>
      </c>
      <c r="AU52" s="238">
        <v>0.1305</v>
      </c>
      <c r="AV52" s="236">
        <v>0.13750000000000001</v>
      </c>
      <c r="AW52" s="236">
        <v>0.13750000000000001</v>
      </c>
      <c r="AX52" s="236">
        <v>0.13750000000000001</v>
      </c>
      <c r="AY52" s="236">
        <v>0.13750000000000001</v>
      </c>
      <c r="AZ52" s="236">
        <v>0.13750000000000001</v>
      </c>
      <c r="BA52" s="236">
        <v>0.13750000000000001</v>
      </c>
      <c r="BB52" s="236">
        <v>0.13750000000000001</v>
      </c>
      <c r="BC52" s="236">
        <v>0.13750000000000001</v>
      </c>
      <c r="BD52" s="236">
        <v>0.13750000000000001</v>
      </c>
      <c r="BE52" s="236">
        <v>0.13750000000000001</v>
      </c>
    </row>
    <row r="53" spans="1:57" ht="15.75" thickBot="1" x14ac:dyDescent="0.3">
      <c r="A53" s="234">
        <v>48</v>
      </c>
      <c r="B53" s="237">
        <v>0.112</v>
      </c>
      <c r="C53" s="237">
        <v>0.1145</v>
      </c>
      <c r="D53" s="237">
        <v>0.11700000000000001</v>
      </c>
      <c r="E53" s="237">
        <v>0.11900000000000001</v>
      </c>
      <c r="F53" s="237">
        <v>0.12050000000000001</v>
      </c>
      <c r="G53" s="237">
        <v>0.122</v>
      </c>
      <c r="H53" s="237">
        <v>0.1235</v>
      </c>
      <c r="I53" s="237">
        <v>0.125</v>
      </c>
      <c r="J53" s="237">
        <v>0.127</v>
      </c>
      <c r="K53" s="237">
        <v>0.129</v>
      </c>
      <c r="L53" s="237">
        <v>0.13150000000000001</v>
      </c>
      <c r="M53" s="237">
        <v>0.13450000000000001</v>
      </c>
      <c r="N53" s="237">
        <v>0.13950000000000001</v>
      </c>
      <c r="O53" s="237">
        <v>0.13950000000000001</v>
      </c>
      <c r="P53" s="237">
        <v>0.13950000000000001</v>
      </c>
      <c r="Q53" s="237">
        <v>0.13950000000000001</v>
      </c>
      <c r="R53" s="237">
        <v>0.13950000000000001</v>
      </c>
      <c r="S53" s="237">
        <v>0.13950000000000001</v>
      </c>
      <c r="T53" s="237">
        <v>0.13950000000000001</v>
      </c>
      <c r="U53" s="237">
        <v>0.13950000000000001</v>
      </c>
      <c r="V53" s="237">
        <v>0.13950000000000001</v>
      </c>
      <c r="W53" s="237">
        <v>0.13950000000000001</v>
      </c>
      <c r="X53" s="237">
        <v>0.13950000000000001</v>
      </c>
      <c r="Y53" s="237">
        <v>0.13950000000000001</v>
      </c>
      <c r="Z53" s="237">
        <v>0.13950000000000001</v>
      </c>
      <c r="AA53" s="237">
        <v>0.13950000000000001</v>
      </c>
      <c r="AB53" s="237">
        <v>0.13950000000000001</v>
      </c>
      <c r="AC53" s="237">
        <v>0.13950000000000001</v>
      </c>
      <c r="AD53" s="237">
        <v>0.13950000000000001</v>
      </c>
      <c r="AE53" s="237">
        <v>0.13950000000000001</v>
      </c>
      <c r="AF53" s="237">
        <v>0.13950000000000001</v>
      </c>
      <c r="AG53" s="237">
        <v>0.13950000000000001</v>
      </c>
      <c r="AH53" s="237">
        <v>0.13950000000000001</v>
      </c>
      <c r="AI53" s="237">
        <v>0.13950000000000001</v>
      </c>
      <c r="AJ53" s="237">
        <v>0.13950000000000001</v>
      </c>
      <c r="AK53" s="237">
        <v>0.13950000000000001</v>
      </c>
      <c r="AL53" s="237">
        <v>0.13950000000000001</v>
      </c>
      <c r="AM53" s="237">
        <v>0.13950000000000001</v>
      </c>
      <c r="AN53" s="238">
        <v>0.13950000000000001</v>
      </c>
      <c r="AO53" s="238">
        <v>0.13950000000000001</v>
      </c>
      <c r="AP53" s="238">
        <v>0.13950000000000001</v>
      </c>
      <c r="AQ53" s="238">
        <v>0.13950000000000001</v>
      </c>
      <c r="AR53" s="238">
        <v>0.13550000000000001</v>
      </c>
      <c r="AS53" s="238">
        <v>0.13350000000000001</v>
      </c>
      <c r="AT53" s="238">
        <v>0.13150000000000001</v>
      </c>
      <c r="AU53" s="238">
        <v>0.1305</v>
      </c>
      <c r="AV53" s="236">
        <v>0.13750000000000001</v>
      </c>
      <c r="AW53" s="236">
        <v>0.13750000000000001</v>
      </c>
      <c r="AX53" s="236">
        <v>0.13750000000000001</v>
      </c>
      <c r="AY53" s="236">
        <v>0.13750000000000001</v>
      </c>
      <c r="AZ53" s="236">
        <v>0.13750000000000001</v>
      </c>
      <c r="BA53" s="236">
        <v>0.13750000000000001</v>
      </c>
      <c r="BB53" s="236">
        <v>0.13750000000000001</v>
      </c>
      <c r="BC53" s="236">
        <v>0.13750000000000001</v>
      </c>
      <c r="BD53" s="236">
        <v>0.13750000000000001</v>
      </c>
      <c r="BE53" s="236">
        <v>0.13750000000000001</v>
      </c>
    </row>
    <row r="54" spans="1:57" ht="15.75" thickBot="1" x14ac:dyDescent="0.3">
      <c r="A54" s="234">
        <v>49</v>
      </c>
      <c r="B54" s="237">
        <v>0.1145</v>
      </c>
      <c r="C54" s="237">
        <v>0.11700000000000001</v>
      </c>
      <c r="D54" s="237">
        <v>0.11900000000000001</v>
      </c>
      <c r="E54" s="237">
        <v>0.12050000000000001</v>
      </c>
      <c r="F54" s="237">
        <v>0.122</v>
      </c>
      <c r="G54" s="237">
        <v>0.1235</v>
      </c>
      <c r="H54" s="237">
        <v>0.125</v>
      </c>
      <c r="I54" s="237">
        <v>0.127</v>
      </c>
      <c r="J54" s="237">
        <v>0.129</v>
      </c>
      <c r="K54" s="237">
        <v>0.13150000000000001</v>
      </c>
      <c r="L54" s="237">
        <v>0.13450000000000001</v>
      </c>
      <c r="M54" s="237">
        <v>0.13950000000000001</v>
      </c>
      <c r="N54" s="237">
        <v>0.13950000000000001</v>
      </c>
      <c r="O54" s="237">
        <v>0.13950000000000001</v>
      </c>
      <c r="P54" s="237">
        <v>0.13950000000000001</v>
      </c>
      <c r="Q54" s="237">
        <v>0.13950000000000001</v>
      </c>
      <c r="R54" s="237">
        <v>0.13950000000000001</v>
      </c>
      <c r="S54" s="237">
        <v>0.13950000000000001</v>
      </c>
      <c r="T54" s="237">
        <v>0.13950000000000001</v>
      </c>
      <c r="U54" s="237">
        <v>0.13950000000000001</v>
      </c>
      <c r="V54" s="237">
        <v>0.13950000000000001</v>
      </c>
      <c r="W54" s="237">
        <v>0.13950000000000001</v>
      </c>
      <c r="X54" s="237">
        <v>0.13950000000000001</v>
      </c>
      <c r="Y54" s="237">
        <v>0.13950000000000001</v>
      </c>
      <c r="Z54" s="237">
        <v>0.13950000000000001</v>
      </c>
      <c r="AA54" s="237">
        <v>0.13950000000000001</v>
      </c>
      <c r="AB54" s="237">
        <v>0.13950000000000001</v>
      </c>
      <c r="AC54" s="237">
        <v>0.13950000000000001</v>
      </c>
      <c r="AD54" s="237">
        <v>0.13950000000000001</v>
      </c>
      <c r="AE54" s="237">
        <v>0.13950000000000001</v>
      </c>
      <c r="AF54" s="237">
        <v>0.13950000000000001</v>
      </c>
      <c r="AG54" s="237">
        <v>0.13950000000000001</v>
      </c>
      <c r="AH54" s="237">
        <v>0.13950000000000001</v>
      </c>
      <c r="AI54" s="237">
        <v>0.13950000000000001</v>
      </c>
      <c r="AJ54" s="237">
        <v>0.13950000000000001</v>
      </c>
      <c r="AK54" s="237">
        <v>0.13950000000000001</v>
      </c>
      <c r="AL54" s="237">
        <v>0.13950000000000001</v>
      </c>
      <c r="AM54" s="237">
        <v>0.13950000000000001</v>
      </c>
      <c r="AN54" s="238">
        <v>0.13950000000000001</v>
      </c>
      <c r="AO54" s="238">
        <v>0.13950000000000001</v>
      </c>
      <c r="AP54" s="238">
        <v>0.13950000000000001</v>
      </c>
      <c r="AQ54" s="238">
        <v>0.13950000000000001</v>
      </c>
      <c r="AR54" s="238">
        <v>0.13550000000000001</v>
      </c>
      <c r="AS54" s="238">
        <v>0.13350000000000001</v>
      </c>
      <c r="AT54" s="238">
        <v>0.13150000000000001</v>
      </c>
      <c r="AU54" s="238">
        <v>0.1305</v>
      </c>
      <c r="AV54" s="236">
        <v>0.13750000000000001</v>
      </c>
      <c r="AW54" s="236">
        <v>0.13750000000000001</v>
      </c>
      <c r="AX54" s="236">
        <v>0.13750000000000001</v>
      </c>
      <c r="AY54" s="236">
        <v>0.13750000000000001</v>
      </c>
      <c r="AZ54" s="236">
        <v>0.13750000000000001</v>
      </c>
      <c r="BA54" s="236">
        <v>0.13750000000000001</v>
      </c>
      <c r="BB54" s="236">
        <v>0.13750000000000001</v>
      </c>
      <c r="BC54" s="236">
        <v>0.13750000000000001</v>
      </c>
      <c r="BD54" s="236">
        <v>0.13750000000000001</v>
      </c>
      <c r="BE54" s="236">
        <v>0.13750000000000001</v>
      </c>
    </row>
    <row r="55" spans="1:57" ht="15.75" thickBot="1" x14ac:dyDescent="0.3">
      <c r="A55" s="234">
        <v>50</v>
      </c>
      <c r="B55" s="237">
        <v>0.11700000000000001</v>
      </c>
      <c r="C55" s="237">
        <v>0.11900000000000001</v>
      </c>
      <c r="D55" s="237">
        <v>0.12050000000000001</v>
      </c>
      <c r="E55" s="237">
        <v>0.122</v>
      </c>
      <c r="F55" s="237">
        <v>0.1235</v>
      </c>
      <c r="G55" s="237">
        <v>0.125</v>
      </c>
      <c r="H55" s="237">
        <v>0.127</v>
      </c>
      <c r="I55" s="237">
        <v>0.129</v>
      </c>
      <c r="J55" s="237">
        <v>0.13150000000000001</v>
      </c>
      <c r="K55" s="237">
        <v>0.13450000000000001</v>
      </c>
      <c r="L55" s="237">
        <v>0.13950000000000001</v>
      </c>
      <c r="M55" s="237">
        <v>0.13950000000000001</v>
      </c>
      <c r="N55" s="237">
        <v>0.13950000000000001</v>
      </c>
      <c r="O55" s="237">
        <v>0.13950000000000001</v>
      </c>
      <c r="P55" s="237">
        <v>0.13950000000000001</v>
      </c>
      <c r="Q55" s="237">
        <v>0.13950000000000001</v>
      </c>
      <c r="R55" s="237">
        <v>0.13950000000000001</v>
      </c>
      <c r="S55" s="237">
        <v>0.13950000000000001</v>
      </c>
      <c r="T55" s="237">
        <v>0.13950000000000001</v>
      </c>
      <c r="U55" s="237">
        <v>0.13950000000000001</v>
      </c>
      <c r="V55" s="237">
        <v>0.13950000000000001</v>
      </c>
      <c r="W55" s="237">
        <v>0.13950000000000001</v>
      </c>
      <c r="X55" s="237">
        <v>0.13950000000000001</v>
      </c>
      <c r="Y55" s="237">
        <v>0.13950000000000001</v>
      </c>
      <c r="Z55" s="237">
        <v>0.13950000000000001</v>
      </c>
      <c r="AA55" s="237">
        <v>0.13950000000000001</v>
      </c>
      <c r="AB55" s="237">
        <v>0.13950000000000001</v>
      </c>
      <c r="AC55" s="237">
        <v>0.13950000000000001</v>
      </c>
      <c r="AD55" s="237">
        <v>0.13950000000000001</v>
      </c>
      <c r="AE55" s="237">
        <v>0.13950000000000001</v>
      </c>
      <c r="AF55" s="237">
        <v>0.13950000000000001</v>
      </c>
      <c r="AG55" s="237">
        <v>0.13950000000000001</v>
      </c>
      <c r="AH55" s="237">
        <v>0.13950000000000001</v>
      </c>
      <c r="AI55" s="237">
        <v>0.13950000000000001</v>
      </c>
      <c r="AJ55" s="237">
        <v>0.13950000000000001</v>
      </c>
      <c r="AK55" s="237">
        <v>0.13950000000000001</v>
      </c>
      <c r="AL55" s="237">
        <v>0.13950000000000001</v>
      </c>
      <c r="AM55" s="237">
        <v>0.13950000000000001</v>
      </c>
      <c r="AN55" s="238">
        <v>0.13950000000000001</v>
      </c>
      <c r="AO55" s="238">
        <v>0.13950000000000001</v>
      </c>
      <c r="AP55" s="238">
        <v>0.13950000000000001</v>
      </c>
      <c r="AQ55" s="238">
        <v>0.13950000000000001</v>
      </c>
      <c r="AR55" s="238">
        <v>0.13550000000000001</v>
      </c>
      <c r="AS55" s="238">
        <v>0.13350000000000001</v>
      </c>
      <c r="AT55" s="238">
        <v>0.13150000000000001</v>
      </c>
      <c r="AU55" s="238">
        <v>0.1305</v>
      </c>
      <c r="AV55" s="236">
        <v>0.13750000000000001</v>
      </c>
      <c r="AW55" s="236">
        <v>0.13750000000000001</v>
      </c>
      <c r="AX55" s="236">
        <v>0.13750000000000001</v>
      </c>
      <c r="AY55" s="236">
        <v>0.13750000000000001</v>
      </c>
      <c r="AZ55" s="236">
        <v>0.13750000000000001</v>
      </c>
      <c r="BA55" s="236">
        <v>0.13750000000000001</v>
      </c>
      <c r="BB55" s="236">
        <v>0.13750000000000001</v>
      </c>
      <c r="BC55" s="236">
        <v>0.13750000000000001</v>
      </c>
      <c r="BD55" s="236">
        <v>0.13750000000000001</v>
      </c>
      <c r="BE55" s="236">
        <v>0.13750000000000001</v>
      </c>
    </row>
    <row r="56" spans="1:57" ht="15.75" thickBot="1" x14ac:dyDescent="0.3">
      <c r="A56" s="234">
        <v>51</v>
      </c>
      <c r="B56" s="237">
        <v>0.11950000000000001</v>
      </c>
      <c r="C56" s="237">
        <v>0.12050000000000001</v>
      </c>
      <c r="D56" s="237">
        <v>0.122</v>
      </c>
      <c r="E56" s="237">
        <v>0.1235</v>
      </c>
      <c r="F56" s="237">
        <v>0.125</v>
      </c>
      <c r="G56" s="237">
        <v>0.127</v>
      </c>
      <c r="H56" s="237">
        <v>0.129</v>
      </c>
      <c r="I56" s="237">
        <v>0.13150000000000001</v>
      </c>
      <c r="J56" s="237">
        <v>0.13450000000000001</v>
      </c>
      <c r="K56" s="237">
        <v>0.13950000000000001</v>
      </c>
      <c r="L56" s="237">
        <v>0.13950000000000001</v>
      </c>
      <c r="M56" s="237">
        <v>0.13950000000000001</v>
      </c>
      <c r="N56" s="237">
        <v>0.13950000000000001</v>
      </c>
      <c r="O56" s="237">
        <v>0.13950000000000001</v>
      </c>
      <c r="P56" s="237">
        <v>0.13950000000000001</v>
      </c>
      <c r="Q56" s="237">
        <v>0.13950000000000001</v>
      </c>
      <c r="R56" s="237">
        <v>0.13950000000000001</v>
      </c>
      <c r="S56" s="237">
        <v>0.13950000000000001</v>
      </c>
      <c r="T56" s="237">
        <v>0.13950000000000001</v>
      </c>
      <c r="U56" s="237">
        <v>0.13950000000000001</v>
      </c>
      <c r="V56" s="237">
        <v>0.13950000000000001</v>
      </c>
      <c r="W56" s="237">
        <v>0.13950000000000001</v>
      </c>
      <c r="X56" s="237">
        <v>0.13950000000000001</v>
      </c>
      <c r="Y56" s="237">
        <v>0.13950000000000001</v>
      </c>
      <c r="Z56" s="237">
        <v>0.13950000000000001</v>
      </c>
      <c r="AA56" s="237">
        <v>0.13950000000000001</v>
      </c>
      <c r="AB56" s="237">
        <v>0.13950000000000001</v>
      </c>
      <c r="AC56" s="237">
        <v>0.13950000000000001</v>
      </c>
      <c r="AD56" s="237">
        <v>0.13950000000000001</v>
      </c>
      <c r="AE56" s="237">
        <v>0.13950000000000001</v>
      </c>
      <c r="AF56" s="237">
        <v>0.13950000000000001</v>
      </c>
      <c r="AG56" s="237">
        <v>0.13950000000000001</v>
      </c>
      <c r="AH56" s="237">
        <v>0.13950000000000001</v>
      </c>
      <c r="AI56" s="237">
        <v>0.13950000000000001</v>
      </c>
      <c r="AJ56" s="237">
        <v>0.13950000000000001</v>
      </c>
      <c r="AK56" s="237">
        <v>0.13950000000000001</v>
      </c>
      <c r="AL56" s="237">
        <v>0.13950000000000001</v>
      </c>
      <c r="AM56" s="237">
        <v>0.13950000000000001</v>
      </c>
      <c r="AN56" s="238">
        <v>0.13950000000000001</v>
      </c>
      <c r="AO56" s="238">
        <v>0.13950000000000001</v>
      </c>
      <c r="AP56" s="238">
        <v>0.13950000000000001</v>
      </c>
      <c r="AQ56" s="238">
        <v>0.13950000000000001</v>
      </c>
      <c r="AR56" s="238">
        <v>0.13550000000000001</v>
      </c>
      <c r="AS56" s="238">
        <v>0.13350000000000001</v>
      </c>
      <c r="AT56" s="238">
        <v>0.13150000000000001</v>
      </c>
      <c r="AU56" s="238">
        <v>0.1305</v>
      </c>
      <c r="AV56" s="236">
        <v>0.13750000000000001</v>
      </c>
      <c r="AW56" s="236">
        <v>0.13750000000000001</v>
      </c>
      <c r="AX56" s="236">
        <v>0.13750000000000001</v>
      </c>
      <c r="AY56" s="236">
        <v>0.13750000000000001</v>
      </c>
      <c r="AZ56" s="236">
        <v>0.13750000000000001</v>
      </c>
      <c r="BA56" s="236">
        <v>0.13750000000000001</v>
      </c>
      <c r="BB56" s="236">
        <v>0.13750000000000001</v>
      </c>
      <c r="BC56" s="236">
        <v>0.13750000000000001</v>
      </c>
      <c r="BD56" s="236">
        <v>0.13750000000000001</v>
      </c>
      <c r="BE56" s="236">
        <v>0.13750000000000001</v>
      </c>
    </row>
    <row r="57" spans="1:57" ht="15.75" thickBot="1" x14ac:dyDescent="0.3">
      <c r="A57" s="234">
        <v>52</v>
      </c>
      <c r="B57" s="237">
        <v>0.12050000000000001</v>
      </c>
      <c r="C57" s="237">
        <v>0.122</v>
      </c>
      <c r="D57" s="237">
        <v>0.1235</v>
      </c>
      <c r="E57" s="237">
        <v>0.125</v>
      </c>
      <c r="F57" s="237">
        <v>0.127</v>
      </c>
      <c r="G57" s="237">
        <v>0.129</v>
      </c>
      <c r="H57" s="237">
        <v>0.13150000000000001</v>
      </c>
      <c r="I57" s="237">
        <v>0.13450000000000001</v>
      </c>
      <c r="J57" s="237">
        <v>0.13950000000000001</v>
      </c>
      <c r="K57" s="237">
        <v>0.13950000000000001</v>
      </c>
      <c r="L57" s="237">
        <v>0.13950000000000001</v>
      </c>
      <c r="M57" s="237">
        <v>0.13950000000000001</v>
      </c>
      <c r="N57" s="237">
        <v>0.13950000000000001</v>
      </c>
      <c r="O57" s="237">
        <v>0.13950000000000001</v>
      </c>
      <c r="P57" s="237">
        <v>0.13950000000000001</v>
      </c>
      <c r="Q57" s="237">
        <v>0.13950000000000001</v>
      </c>
      <c r="R57" s="237">
        <v>0.13950000000000001</v>
      </c>
      <c r="S57" s="237">
        <v>0.13950000000000001</v>
      </c>
      <c r="T57" s="237">
        <v>0.13950000000000001</v>
      </c>
      <c r="U57" s="237">
        <v>0.13950000000000001</v>
      </c>
      <c r="V57" s="237">
        <v>0.13950000000000001</v>
      </c>
      <c r="W57" s="237">
        <v>0.13950000000000001</v>
      </c>
      <c r="X57" s="237">
        <v>0.13950000000000001</v>
      </c>
      <c r="Y57" s="237">
        <v>0.13950000000000001</v>
      </c>
      <c r="Z57" s="237">
        <v>0.13950000000000001</v>
      </c>
      <c r="AA57" s="237">
        <v>0.13950000000000001</v>
      </c>
      <c r="AB57" s="237">
        <v>0.13950000000000001</v>
      </c>
      <c r="AC57" s="237">
        <v>0.13950000000000001</v>
      </c>
      <c r="AD57" s="237">
        <v>0.13950000000000001</v>
      </c>
      <c r="AE57" s="237">
        <v>0.13950000000000001</v>
      </c>
      <c r="AF57" s="237">
        <v>0.13950000000000001</v>
      </c>
      <c r="AG57" s="237">
        <v>0.13950000000000001</v>
      </c>
      <c r="AH57" s="237">
        <v>0.13950000000000001</v>
      </c>
      <c r="AI57" s="237">
        <v>0.13950000000000001</v>
      </c>
      <c r="AJ57" s="237">
        <v>0.13950000000000001</v>
      </c>
      <c r="AK57" s="237">
        <v>0.13950000000000001</v>
      </c>
      <c r="AL57" s="237">
        <v>0.13950000000000001</v>
      </c>
      <c r="AM57" s="237">
        <v>0.13950000000000001</v>
      </c>
      <c r="AN57" s="238">
        <v>0.13950000000000001</v>
      </c>
      <c r="AO57" s="238">
        <v>0.13950000000000001</v>
      </c>
      <c r="AP57" s="238">
        <v>0.13950000000000001</v>
      </c>
      <c r="AQ57" s="238">
        <v>0.13950000000000001</v>
      </c>
      <c r="AR57" s="238">
        <v>0.13550000000000001</v>
      </c>
      <c r="AS57" s="238">
        <v>0.13350000000000001</v>
      </c>
      <c r="AT57" s="238">
        <v>0.13150000000000001</v>
      </c>
      <c r="AU57" s="238">
        <v>0.1305</v>
      </c>
      <c r="AV57" s="236">
        <v>0.13750000000000001</v>
      </c>
      <c r="AW57" s="236">
        <v>0.13750000000000001</v>
      </c>
      <c r="AX57" s="236">
        <v>0.13750000000000001</v>
      </c>
      <c r="AY57" s="236">
        <v>0.13750000000000001</v>
      </c>
      <c r="AZ57" s="236">
        <v>0.13750000000000001</v>
      </c>
      <c r="BA57" s="236">
        <v>0.13750000000000001</v>
      </c>
      <c r="BB57" s="236">
        <v>0.13750000000000001</v>
      </c>
      <c r="BC57" s="236">
        <v>0.13750000000000001</v>
      </c>
      <c r="BD57" s="236">
        <v>0.13750000000000001</v>
      </c>
      <c r="BE57" s="236">
        <v>0.13750000000000001</v>
      </c>
    </row>
    <row r="58" spans="1:57" ht="15.75" thickBot="1" x14ac:dyDescent="0.3">
      <c r="A58" s="234">
        <v>53</v>
      </c>
      <c r="B58" s="237">
        <v>0.122</v>
      </c>
      <c r="C58" s="237">
        <v>0.1235</v>
      </c>
      <c r="D58" s="237">
        <v>0.125</v>
      </c>
      <c r="E58" s="237">
        <v>0.127</v>
      </c>
      <c r="F58" s="237">
        <v>0.129</v>
      </c>
      <c r="G58" s="237">
        <v>0.13150000000000001</v>
      </c>
      <c r="H58" s="237">
        <v>0.13450000000000001</v>
      </c>
      <c r="I58" s="237">
        <v>0.13950000000000001</v>
      </c>
      <c r="J58" s="237">
        <v>0.13950000000000001</v>
      </c>
      <c r="K58" s="237">
        <v>0.13950000000000001</v>
      </c>
      <c r="L58" s="237">
        <v>0.13950000000000001</v>
      </c>
      <c r="M58" s="237">
        <v>0.13950000000000001</v>
      </c>
      <c r="N58" s="237">
        <v>0.13950000000000001</v>
      </c>
      <c r="O58" s="237">
        <v>0.13950000000000001</v>
      </c>
      <c r="P58" s="237">
        <v>0.13950000000000001</v>
      </c>
      <c r="Q58" s="237">
        <v>0.13950000000000001</v>
      </c>
      <c r="R58" s="237">
        <v>0.13950000000000001</v>
      </c>
      <c r="S58" s="237">
        <v>0.13950000000000001</v>
      </c>
      <c r="T58" s="237">
        <v>0.13950000000000001</v>
      </c>
      <c r="U58" s="237">
        <v>0.13950000000000001</v>
      </c>
      <c r="V58" s="237">
        <v>0.13950000000000001</v>
      </c>
      <c r="W58" s="237">
        <v>0.13950000000000001</v>
      </c>
      <c r="X58" s="237">
        <v>0.13950000000000001</v>
      </c>
      <c r="Y58" s="237">
        <v>0.13950000000000001</v>
      </c>
      <c r="Z58" s="237">
        <v>0.13950000000000001</v>
      </c>
      <c r="AA58" s="237">
        <v>0.13950000000000001</v>
      </c>
      <c r="AB58" s="237">
        <v>0.13950000000000001</v>
      </c>
      <c r="AC58" s="237">
        <v>0.13950000000000001</v>
      </c>
      <c r="AD58" s="237">
        <v>0.13950000000000001</v>
      </c>
      <c r="AE58" s="237">
        <v>0.13950000000000001</v>
      </c>
      <c r="AF58" s="237">
        <v>0.13950000000000001</v>
      </c>
      <c r="AG58" s="237">
        <v>0.13950000000000001</v>
      </c>
      <c r="AH58" s="237">
        <v>0.13950000000000001</v>
      </c>
      <c r="AI58" s="237">
        <v>0.13950000000000001</v>
      </c>
      <c r="AJ58" s="237">
        <v>0.13950000000000001</v>
      </c>
      <c r="AK58" s="237">
        <v>0.13950000000000001</v>
      </c>
      <c r="AL58" s="237">
        <v>0.13950000000000001</v>
      </c>
      <c r="AM58" s="237">
        <v>0.13950000000000001</v>
      </c>
      <c r="AN58" s="238">
        <v>0.13950000000000001</v>
      </c>
      <c r="AO58" s="238">
        <v>0.13950000000000001</v>
      </c>
      <c r="AP58" s="238">
        <v>0.13950000000000001</v>
      </c>
      <c r="AQ58" s="238">
        <v>0.13950000000000001</v>
      </c>
      <c r="AR58" s="238">
        <v>0.13550000000000001</v>
      </c>
      <c r="AS58" s="238">
        <v>0.13350000000000001</v>
      </c>
      <c r="AT58" s="238">
        <v>0.13150000000000001</v>
      </c>
      <c r="AU58" s="238">
        <v>0.1305</v>
      </c>
      <c r="AV58" s="236">
        <v>0.13750000000000001</v>
      </c>
      <c r="AW58" s="236">
        <v>0.13750000000000001</v>
      </c>
      <c r="AX58" s="236">
        <v>0.13750000000000001</v>
      </c>
      <c r="AY58" s="236">
        <v>0.13750000000000001</v>
      </c>
      <c r="AZ58" s="236">
        <v>0.13750000000000001</v>
      </c>
      <c r="BA58" s="236">
        <v>0.13750000000000001</v>
      </c>
      <c r="BB58" s="236">
        <v>0.13750000000000001</v>
      </c>
      <c r="BC58" s="236">
        <v>0.13750000000000001</v>
      </c>
      <c r="BD58" s="236">
        <v>0.13750000000000001</v>
      </c>
      <c r="BE58" s="236">
        <v>0.13750000000000001</v>
      </c>
    </row>
    <row r="59" spans="1:57" ht="15.75" thickBot="1" x14ac:dyDescent="0.3">
      <c r="A59" s="234">
        <v>54</v>
      </c>
      <c r="B59" s="237">
        <v>0.1235</v>
      </c>
      <c r="C59" s="237">
        <v>0.125</v>
      </c>
      <c r="D59" s="237">
        <v>0.127</v>
      </c>
      <c r="E59" s="237">
        <v>0.129</v>
      </c>
      <c r="F59" s="237">
        <v>0.13150000000000001</v>
      </c>
      <c r="G59" s="237">
        <v>0.13450000000000001</v>
      </c>
      <c r="H59" s="237">
        <v>0.13950000000000001</v>
      </c>
      <c r="I59" s="237">
        <v>0.13950000000000001</v>
      </c>
      <c r="J59" s="237">
        <v>0.13950000000000001</v>
      </c>
      <c r="K59" s="237">
        <v>0.13950000000000001</v>
      </c>
      <c r="L59" s="237">
        <v>0.13950000000000001</v>
      </c>
      <c r="M59" s="237">
        <v>0.13950000000000001</v>
      </c>
      <c r="N59" s="237">
        <v>0.13950000000000001</v>
      </c>
      <c r="O59" s="237">
        <v>0.13950000000000001</v>
      </c>
      <c r="P59" s="237">
        <v>0.13950000000000001</v>
      </c>
      <c r="Q59" s="237">
        <v>0.13950000000000001</v>
      </c>
      <c r="R59" s="237">
        <v>0.13950000000000001</v>
      </c>
      <c r="S59" s="237">
        <v>0.13950000000000001</v>
      </c>
      <c r="T59" s="237">
        <v>0.13950000000000001</v>
      </c>
      <c r="U59" s="237">
        <v>0.13950000000000001</v>
      </c>
      <c r="V59" s="237">
        <v>0.13950000000000001</v>
      </c>
      <c r="W59" s="237">
        <v>0.13950000000000001</v>
      </c>
      <c r="X59" s="237">
        <v>0.13950000000000001</v>
      </c>
      <c r="Y59" s="237">
        <v>0.13950000000000001</v>
      </c>
      <c r="Z59" s="237">
        <v>0.13950000000000001</v>
      </c>
      <c r="AA59" s="237">
        <v>0.13950000000000001</v>
      </c>
      <c r="AB59" s="237">
        <v>0.13950000000000001</v>
      </c>
      <c r="AC59" s="237">
        <v>0.13950000000000001</v>
      </c>
      <c r="AD59" s="237">
        <v>0.13950000000000001</v>
      </c>
      <c r="AE59" s="237">
        <v>0.13950000000000001</v>
      </c>
      <c r="AF59" s="237">
        <v>0.13950000000000001</v>
      </c>
      <c r="AG59" s="237">
        <v>0.13950000000000001</v>
      </c>
      <c r="AH59" s="237">
        <v>0.13950000000000001</v>
      </c>
      <c r="AI59" s="237">
        <v>0.13950000000000001</v>
      </c>
      <c r="AJ59" s="237">
        <v>0.13950000000000001</v>
      </c>
      <c r="AK59" s="237">
        <v>0.13950000000000001</v>
      </c>
      <c r="AL59" s="237">
        <v>0.13950000000000001</v>
      </c>
      <c r="AM59" s="237">
        <v>0.13950000000000001</v>
      </c>
      <c r="AN59" s="238">
        <v>0.13950000000000001</v>
      </c>
      <c r="AO59" s="238">
        <v>0.13950000000000001</v>
      </c>
      <c r="AP59" s="238">
        <v>0.13950000000000001</v>
      </c>
      <c r="AQ59" s="238">
        <v>0.13950000000000001</v>
      </c>
      <c r="AR59" s="238">
        <v>0.13550000000000001</v>
      </c>
      <c r="AS59" s="238">
        <v>0.13350000000000001</v>
      </c>
      <c r="AT59" s="238">
        <v>0.13150000000000001</v>
      </c>
      <c r="AU59" s="238">
        <v>0.1305</v>
      </c>
      <c r="AV59" s="236">
        <v>0.13750000000000001</v>
      </c>
      <c r="AW59" s="236">
        <v>0.13750000000000001</v>
      </c>
      <c r="AX59" s="236">
        <v>0.13750000000000001</v>
      </c>
      <c r="AY59" s="236">
        <v>0.13750000000000001</v>
      </c>
      <c r="AZ59" s="236">
        <v>0.13750000000000001</v>
      </c>
      <c r="BA59" s="236">
        <v>0.13750000000000001</v>
      </c>
      <c r="BB59" s="236">
        <v>0.13750000000000001</v>
      </c>
      <c r="BC59" s="236">
        <v>0.13750000000000001</v>
      </c>
      <c r="BD59" s="236">
        <v>0.13750000000000001</v>
      </c>
      <c r="BE59" s="236">
        <v>0.13750000000000001</v>
      </c>
    </row>
    <row r="60" spans="1:57" ht="15.75" thickBot="1" x14ac:dyDescent="0.3">
      <c r="A60" s="234">
        <v>55</v>
      </c>
      <c r="B60" s="237">
        <v>0.125</v>
      </c>
      <c r="C60" s="237">
        <v>0.127</v>
      </c>
      <c r="D60" s="237">
        <v>0.129</v>
      </c>
      <c r="E60" s="237">
        <v>0.13150000000000001</v>
      </c>
      <c r="F60" s="237">
        <v>0.13450000000000001</v>
      </c>
      <c r="G60" s="237">
        <v>0.13700000000000001</v>
      </c>
      <c r="H60" s="237">
        <v>0.13950000000000001</v>
      </c>
      <c r="I60" s="237">
        <v>0.13950000000000001</v>
      </c>
      <c r="J60" s="237">
        <v>0.13950000000000001</v>
      </c>
      <c r="K60" s="237">
        <v>0.13950000000000001</v>
      </c>
      <c r="L60" s="237">
        <v>0.13950000000000001</v>
      </c>
      <c r="M60" s="237">
        <v>0.13950000000000001</v>
      </c>
      <c r="N60" s="237">
        <v>0.13950000000000001</v>
      </c>
      <c r="O60" s="237">
        <v>0.13950000000000001</v>
      </c>
      <c r="P60" s="237">
        <v>0.13950000000000001</v>
      </c>
      <c r="Q60" s="237">
        <v>0.13950000000000001</v>
      </c>
      <c r="R60" s="237">
        <v>0.13950000000000001</v>
      </c>
      <c r="S60" s="237">
        <v>0.13950000000000001</v>
      </c>
      <c r="T60" s="237">
        <v>0.13950000000000001</v>
      </c>
      <c r="U60" s="237">
        <v>0.13950000000000001</v>
      </c>
      <c r="V60" s="237">
        <v>0.13950000000000001</v>
      </c>
      <c r="W60" s="237">
        <v>0.13950000000000001</v>
      </c>
      <c r="X60" s="237">
        <v>0.13950000000000001</v>
      </c>
      <c r="Y60" s="237">
        <v>0.13950000000000001</v>
      </c>
      <c r="Z60" s="237">
        <v>0.13950000000000001</v>
      </c>
      <c r="AA60" s="237">
        <v>0.13950000000000001</v>
      </c>
      <c r="AB60" s="237">
        <v>0.13950000000000001</v>
      </c>
      <c r="AC60" s="237">
        <v>0.13950000000000001</v>
      </c>
      <c r="AD60" s="237">
        <v>0.13950000000000001</v>
      </c>
      <c r="AE60" s="237">
        <v>0.13950000000000001</v>
      </c>
      <c r="AF60" s="237">
        <v>0.13950000000000001</v>
      </c>
      <c r="AG60" s="237">
        <v>0.13950000000000001</v>
      </c>
      <c r="AH60" s="237">
        <v>0.13950000000000001</v>
      </c>
      <c r="AI60" s="237">
        <v>0.13950000000000001</v>
      </c>
      <c r="AJ60" s="237">
        <v>0.13950000000000001</v>
      </c>
      <c r="AK60" s="237">
        <v>0.13950000000000001</v>
      </c>
      <c r="AL60" s="237">
        <v>0.13950000000000001</v>
      </c>
      <c r="AM60" s="237">
        <v>0.13950000000000001</v>
      </c>
      <c r="AN60" s="238">
        <v>0.13950000000000001</v>
      </c>
      <c r="AO60" s="238">
        <v>0.13950000000000001</v>
      </c>
      <c r="AP60" s="238">
        <v>0.13950000000000001</v>
      </c>
      <c r="AQ60" s="238">
        <v>0.13950000000000001</v>
      </c>
      <c r="AR60" s="238">
        <v>0.13550000000000001</v>
      </c>
      <c r="AS60" s="238">
        <v>0.13350000000000001</v>
      </c>
      <c r="AT60" s="238">
        <v>0.13150000000000001</v>
      </c>
      <c r="AU60" s="238">
        <v>0.1305</v>
      </c>
      <c r="AV60" s="236">
        <v>0.13750000000000001</v>
      </c>
      <c r="AW60" s="236">
        <v>0.13750000000000001</v>
      </c>
      <c r="AX60" s="236">
        <v>0.13750000000000001</v>
      </c>
      <c r="AY60" s="236">
        <v>0.13750000000000001</v>
      </c>
      <c r="AZ60" s="236">
        <v>0.13750000000000001</v>
      </c>
      <c r="BA60" s="236">
        <v>0.13750000000000001</v>
      </c>
      <c r="BB60" s="236">
        <v>0.13750000000000001</v>
      </c>
      <c r="BC60" s="236">
        <v>0.13750000000000001</v>
      </c>
      <c r="BD60" s="236">
        <v>0.13750000000000001</v>
      </c>
      <c r="BE60" s="236">
        <v>0.13750000000000001</v>
      </c>
    </row>
    <row r="61" spans="1:57" ht="15.75" thickBot="1" x14ac:dyDescent="0.3">
      <c r="A61" s="234">
        <v>56</v>
      </c>
      <c r="B61" s="237">
        <v>0.125</v>
      </c>
      <c r="C61" s="237">
        <v>0.127</v>
      </c>
      <c r="D61" s="237">
        <v>0.129</v>
      </c>
      <c r="E61" s="237">
        <v>0.13150000000000001</v>
      </c>
      <c r="F61" s="237">
        <v>0.13450000000000001</v>
      </c>
      <c r="G61" s="237">
        <v>0.13700000000000001</v>
      </c>
      <c r="H61" s="237">
        <v>0.13950000000000001</v>
      </c>
      <c r="I61" s="237">
        <v>0.13950000000000001</v>
      </c>
      <c r="J61" s="237">
        <v>0.13950000000000001</v>
      </c>
      <c r="K61" s="237">
        <v>0.13950000000000001</v>
      </c>
      <c r="L61" s="237">
        <v>0.13950000000000001</v>
      </c>
      <c r="M61" s="237">
        <v>0.13950000000000001</v>
      </c>
      <c r="N61" s="237">
        <v>0.13950000000000001</v>
      </c>
      <c r="O61" s="237">
        <v>0.13950000000000001</v>
      </c>
      <c r="P61" s="237">
        <v>0.13950000000000001</v>
      </c>
      <c r="Q61" s="237">
        <v>0.13950000000000001</v>
      </c>
      <c r="R61" s="237">
        <v>0.13950000000000001</v>
      </c>
      <c r="S61" s="237">
        <v>0.13950000000000001</v>
      </c>
      <c r="T61" s="237">
        <v>0.13950000000000001</v>
      </c>
      <c r="U61" s="237">
        <v>0.13950000000000001</v>
      </c>
      <c r="V61" s="237">
        <v>0.13950000000000001</v>
      </c>
      <c r="W61" s="237">
        <v>0.13950000000000001</v>
      </c>
      <c r="X61" s="237">
        <v>0.13950000000000001</v>
      </c>
      <c r="Y61" s="237">
        <v>0.13950000000000001</v>
      </c>
      <c r="Z61" s="237">
        <v>0.13950000000000001</v>
      </c>
      <c r="AA61" s="237">
        <v>0.13950000000000001</v>
      </c>
      <c r="AB61" s="237">
        <v>0.13950000000000001</v>
      </c>
      <c r="AC61" s="237">
        <v>0.13950000000000001</v>
      </c>
      <c r="AD61" s="237">
        <v>0.13950000000000001</v>
      </c>
      <c r="AE61" s="237">
        <v>0.13950000000000001</v>
      </c>
      <c r="AF61" s="237">
        <v>0.13950000000000001</v>
      </c>
      <c r="AG61" s="237">
        <v>0.13950000000000001</v>
      </c>
      <c r="AH61" s="237">
        <v>0.13950000000000001</v>
      </c>
      <c r="AI61" s="237">
        <v>0.13950000000000001</v>
      </c>
      <c r="AJ61" s="237">
        <v>0.13950000000000001</v>
      </c>
      <c r="AK61" s="237">
        <v>0.13950000000000001</v>
      </c>
      <c r="AL61" s="237">
        <v>0.13950000000000001</v>
      </c>
      <c r="AM61" s="237">
        <v>0.13950000000000001</v>
      </c>
      <c r="AN61" s="238">
        <v>0.13950000000000001</v>
      </c>
      <c r="AO61" s="238">
        <v>0.13950000000000001</v>
      </c>
      <c r="AP61" s="238">
        <v>0.13950000000000001</v>
      </c>
      <c r="AQ61" s="238">
        <v>0.13950000000000001</v>
      </c>
      <c r="AR61" s="238">
        <v>0.13550000000000001</v>
      </c>
      <c r="AS61" s="238">
        <v>0.13350000000000001</v>
      </c>
      <c r="AT61" s="238">
        <v>0.13150000000000001</v>
      </c>
      <c r="AU61" s="238">
        <v>0.1305</v>
      </c>
      <c r="AV61" s="236">
        <v>0.13750000000000001</v>
      </c>
      <c r="AW61" s="236">
        <v>0.13750000000000001</v>
      </c>
      <c r="AX61" s="236">
        <v>0.13750000000000001</v>
      </c>
      <c r="AY61" s="236">
        <v>0.13750000000000001</v>
      </c>
      <c r="AZ61" s="236">
        <v>0.13750000000000001</v>
      </c>
      <c r="BA61" s="236">
        <v>0.13750000000000001</v>
      </c>
      <c r="BB61" s="236">
        <v>0.13750000000000001</v>
      </c>
      <c r="BC61" s="236">
        <v>0.13750000000000001</v>
      </c>
      <c r="BD61" s="236">
        <v>0.13750000000000001</v>
      </c>
      <c r="BE61" s="236">
        <v>0.13750000000000001</v>
      </c>
    </row>
    <row r="62" spans="1:57" ht="15.75" thickBot="1" x14ac:dyDescent="0.3">
      <c r="A62" s="234">
        <v>57</v>
      </c>
      <c r="B62" s="237">
        <v>0.125</v>
      </c>
      <c r="C62" s="237">
        <v>0.127</v>
      </c>
      <c r="D62" s="237">
        <v>0.129</v>
      </c>
      <c r="E62" s="237">
        <v>0.13150000000000001</v>
      </c>
      <c r="F62" s="237">
        <v>0.13450000000000001</v>
      </c>
      <c r="G62" s="237">
        <v>0.13700000000000001</v>
      </c>
      <c r="H62" s="237">
        <v>0.13950000000000001</v>
      </c>
      <c r="I62" s="237">
        <v>0.13950000000000001</v>
      </c>
      <c r="J62" s="237">
        <v>0.13950000000000001</v>
      </c>
      <c r="K62" s="237">
        <v>0.13950000000000001</v>
      </c>
      <c r="L62" s="237">
        <v>0.13950000000000001</v>
      </c>
      <c r="M62" s="237">
        <v>0.13950000000000001</v>
      </c>
      <c r="N62" s="237">
        <v>0.13950000000000001</v>
      </c>
      <c r="O62" s="237">
        <v>0.13950000000000001</v>
      </c>
      <c r="P62" s="237">
        <v>0.13950000000000001</v>
      </c>
      <c r="Q62" s="237">
        <v>0.13950000000000001</v>
      </c>
      <c r="R62" s="237">
        <v>0.13950000000000001</v>
      </c>
      <c r="S62" s="237">
        <v>0.13950000000000001</v>
      </c>
      <c r="T62" s="237">
        <v>0.13950000000000001</v>
      </c>
      <c r="U62" s="237">
        <v>0.13950000000000001</v>
      </c>
      <c r="V62" s="237">
        <v>0.13950000000000001</v>
      </c>
      <c r="W62" s="237">
        <v>0.13950000000000001</v>
      </c>
      <c r="X62" s="237">
        <v>0.13950000000000001</v>
      </c>
      <c r="Y62" s="237">
        <v>0.13950000000000001</v>
      </c>
      <c r="Z62" s="237">
        <v>0.13950000000000001</v>
      </c>
      <c r="AA62" s="237">
        <v>0.13950000000000001</v>
      </c>
      <c r="AB62" s="237">
        <v>0.13950000000000001</v>
      </c>
      <c r="AC62" s="237">
        <v>0.13950000000000001</v>
      </c>
      <c r="AD62" s="237">
        <v>0.13950000000000001</v>
      </c>
      <c r="AE62" s="237">
        <v>0.13950000000000001</v>
      </c>
      <c r="AF62" s="237">
        <v>0.13950000000000001</v>
      </c>
      <c r="AG62" s="237">
        <v>0.13950000000000001</v>
      </c>
      <c r="AH62" s="237">
        <v>0.13950000000000001</v>
      </c>
      <c r="AI62" s="237">
        <v>0.13950000000000001</v>
      </c>
      <c r="AJ62" s="237">
        <v>0.13950000000000001</v>
      </c>
      <c r="AK62" s="237">
        <v>0.13950000000000001</v>
      </c>
      <c r="AL62" s="237">
        <v>0.13950000000000001</v>
      </c>
      <c r="AM62" s="237">
        <v>0.13950000000000001</v>
      </c>
      <c r="AN62" s="238">
        <v>0.13950000000000001</v>
      </c>
      <c r="AO62" s="238">
        <v>0.13950000000000001</v>
      </c>
      <c r="AP62" s="238">
        <v>0.13950000000000001</v>
      </c>
      <c r="AQ62" s="238">
        <v>0.13950000000000001</v>
      </c>
      <c r="AR62" s="238">
        <v>0.13550000000000001</v>
      </c>
      <c r="AS62" s="238">
        <v>0.13350000000000001</v>
      </c>
      <c r="AT62" s="238">
        <v>0.13150000000000001</v>
      </c>
      <c r="AU62" s="238">
        <v>0.1305</v>
      </c>
      <c r="AV62" s="236">
        <v>0.13750000000000001</v>
      </c>
      <c r="AW62" s="236">
        <v>0.13750000000000001</v>
      </c>
      <c r="AX62" s="236">
        <v>0.13750000000000001</v>
      </c>
      <c r="AY62" s="236">
        <v>0.13750000000000001</v>
      </c>
      <c r="AZ62" s="236">
        <v>0.13750000000000001</v>
      </c>
      <c r="BA62" s="236">
        <v>0.13750000000000001</v>
      </c>
      <c r="BB62" s="236">
        <v>0.13750000000000001</v>
      </c>
      <c r="BC62" s="236">
        <v>0.13750000000000001</v>
      </c>
      <c r="BD62" s="236">
        <v>0.13750000000000001</v>
      </c>
      <c r="BE62" s="236">
        <v>0.13750000000000001</v>
      </c>
    </row>
    <row r="63" spans="1:57" ht="15.75" thickBot="1" x14ac:dyDescent="0.3">
      <c r="A63" s="234">
        <v>58</v>
      </c>
      <c r="B63" s="237">
        <v>0.125</v>
      </c>
      <c r="C63" s="237">
        <v>0.127</v>
      </c>
      <c r="D63" s="237">
        <v>0.129</v>
      </c>
      <c r="E63" s="237">
        <v>0.13150000000000001</v>
      </c>
      <c r="F63" s="237">
        <v>0.13450000000000001</v>
      </c>
      <c r="G63" s="237">
        <v>0.13700000000000001</v>
      </c>
      <c r="H63" s="237">
        <v>0.13950000000000001</v>
      </c>
      <c r="I63" s="237">
        <v>0.13950000000000001</v>
      </c>
      <c r="J63" s="237">
        <v>0.13950000000000001</v>
      </c>
      <c r="K63" s="237">
        <v>0.13950000000000001</v>
      </c>
      <c r="L63" s="237">
        <v>0.13950000000000001</v>
      </c>
      <c r="M63" s="237">
        <v>0.13950000000000001</v>
      </c>
      <c r="N63" s="237">
        <v>0.13950000000000001</v>
      </c>
      <c r="O63" s="237">
        <v>0.13950000000000001</v>
      </c>
      <c r="P63" s="237">
        <v>0.13950000000000001</v>
      </c>
      <c r="Q63" s="237">
        <v>0.13950000000000001</v>
      </c>
      <c r="R63" s="237">
        <v>0.13950000000000001</v>
      </c>
      <c r="S63" s="237">
        <v>0.13950000000000001</v>
      </c>
      <c r="T63" s="237">
        <v>0.13950000000000001</v>
      </c>
      <c r="U63" s="237">
        <v>0.13950000000000001</v>
      </c>
      <c r="V63" s="237">
        <v>0.13950000000000001</v>
      </c>
      <c r="W63" s="237">
        <v>0.13950000000000001</v>
      </c>
      <c r="X63" s="237">
        <v>0.13950000000000001</v>
      </c>
      <c r="Y63" s="237">
        <v>0.13950000000000001</v>
      </c>
      <c r="Z63" s="237">
        <v>0.13950000000000001</v>
      </c>
      <c r="AA63" s="237">
        <v>0.13950000000000001</v>
      </c>
      <c r="AB63" s="237">
        <v>0.13950000000000001</v>
      </c>
      <c r="AC63" s="237">
        <v>0.13950000000000001</v>
      </c>
      <c r="AD63" s="237">
        <v>0.13950000000000001</v>
      </c>
      <c r="AE63" s="237">
        <v>0.13950000000000001</v>
      </c>
      <c r="AF63" s="237">
        <v>0.13950000000000001</v>
      </c>
      <c r="AG63" s="237">
        <v>0.13950000000000001</v>
      </c>
      <c r="AH63" s="237">
        <v>0.13950000000000001</v>
      </c>
      <c r="AI63" s="237">
        <v>0.13950000000000001</v>
      </c>
      <c r="AJ63" s="237">
        <v>0.13950000000000001</v>
      </c>
      <c r="AK63" s="237">
        <v>0.13950000000000001</v>
      </c>
      <c r="AL63" s="237">
        <v>0.13950000000000001</v>
      </c>
      <c r="AM63" s="237">
        <v>0.13950000000000001</v>
      </c>
      <c r="AN63" s="238">
        <v>0.13950000000000001</v>
      </c>
      <c r="AO63" s="238">
        <v>0.13950000000000001</v>
      </c>
      <c r="AP63" s="238">
        <v>0.13950000000000001</v>
      </c>
      <c r="AQ63" s="238">
        <v>0.13950000000000001</v>
      </c>
      <c r="AR63" s="238">
        <v>0.13550000000000001</v>
      </c>
      <c r="AS63" s="238">
        <v>0.13350000000000001</v>
      </c>
      <c r="AT63" s="238">
        <v>0.13150000000000001</v>
      </c>
      <c r="AU63" s="238">
        <v>0.1305</v>
      </c>
      <c r="AV63" s="236">
        <v>0.13750000000000001</v>
      </c>
      <c r="AW63" s="236">
        <v>0.13750000000000001</v>
      </c>
      <c r="AX63" s="236">
        <v>0.13750000000000001</v>
      </c>
      <c r="AY63" s="236">
        <v>0.13750000000000001</v>
      </c>
      <c r="AZ63" s="236">
        <v>0.13750000000000001</v>
      </c>
      <c r="BA63" s="236">
        <v>0.13750000000000001</v>
      </c>
      <c r="BB63" s="236">
        <v>0.13750000000000001</v>
      </c>
      <c r="BC63" s="236">
        <v>0.13750000000000001</v>
      </c>
      <c r="BD63" s="236">
        <v>0.13750000000000001</v>
      </c>
      <c r="BE63" s="236">
        <v>0.13750000000000001</v>
      </c>
    </row>
    <row r="64" spans="1:57" ht="15.75" thickBot="1" x14ac:dyDescent="0.3">
      <c r="A64" s="234">
        <v>59</v>
      </c>
      <c r="B64" s="237">
        <v>0.125</v>
      </c>
      <c r="C64" s="237">
        <v>0.127</v>
      </c>
      <c r="D64" s="237">
        <v>0.129</v>
      </c>
      <c r="E64" s="237">
        <v>0.13150000000000001</v>
      </c>
      <c r="F64" s="237">
        <v>0.13450000000000001</v>
      </c>
      <c r="G64" s="237">
        <v>0.13700000000000001</v>
      </c>
      <c r="H64" s="237">
        <v>0.13950000000000001</v>
      </c>
      <c r="I64" s="237">
        <v>0.13950000000000001</v>
      </c>
      <c r="J64" s="237">
        <v>0.13950000000000001</v>
      </c>
      <c r="K64" s="237">
        <v>0.13950000000000001</v>
      </c>
      <c r="L64" s="237">
        <v>0.13950000000000001</v>
      </c>
      <c r="M64" s="237">
        <v>0.13950000000000001</v>
      </c>
      <c r="N64" s="237">
        <v>0.13950000000000001</v>
      </c>
      <c r="O64" s="237">
        <v>0.13950000000000001</v>
      </c>
      <c r="P64" s="237">
        <v>0.13950000000000001</v>
      </c>
      <c r="Q64" s="237">
        <v>0.13950000000000001</v>
      </c>
      <c r="R64" s="237">
        <v>0.13950000000000001</v>
      </c>
      <c r="S64" s="237">
        <v>0.13950000000000001</v>
      </c>
      <c r="T64" s="237">
        <v>0.13950000000000001</v>
      </c>
      <c r="U64" s="237">
        <v>0.13950000000000001</v>
      </c>
      <c r="V64" s="237">
        <v>0.13950000000000001</v>
      </c>
      <c r="W64" s="237">
        <v>0.13950000000000001</v>
      </c>
      <c r="X64" s="237">
        <v>0.13950000000000001</v>
      </c>
      <c r="Y64" s="237">
        <v>0.13950000000000001</v>
      </c>
      <c r="Z64" s="237">
        <v>0.13950000000000001</v>
      </c>
      <c r="AA64" s="237">
        <v>0.13950000000000001</v>
      </c>
      <c r="AB64" s="237">
        <v>0.13950000000000001</v>
      </c>
      <c r="AC64" s="237">
        <v>0.13950000000000001</v>
      </c>
      <c r="AD64" s="237">
        <v>0.13950000000000001</v>
      </c>
      <c r="AE64" s="237">
        <v>0.13950000000000001</v>
      </c>
      <c r="AF64" s="237">
        <v>0.13950000000000001</v>
      </c>
      <c r="AG64" s="237">
        <v>0.13950000000000001</v>
      </c>
      <c r="AH64" s="237">
        <v>0.13950000000000001</v>
      </c>
      <c r="AI64" s="237">
        <v>0.13950000000000001</v>
      </c>
      <c r="AJ64" s="237">
        <v>0.13950000000000001</v>
      </c>
      <c r="AK64" s="237">
        <v>0.13950000000000001</v>
      </c>
      <c r="AL64" s="237">
        <v>0.13950000000000001</v>
      </c>
      <c r="AM64" s="237">
        <v>0.13950000000000001</v>
      </c>
      <c r="AN64" s="238">
        <v>0.13950000000000001</v>
      </c>
      <c r="AO64" s="238">
        <v>0.13950000000000001</v>
      </c>
      <c r="AP64" s="238">
        <v>0.13950000000000001</v>
      </c>
      <c r="AQ64" s="238">
        <v>0.13950000000000001</v>
      </c>
      <c r="AR64" s="238">
        <v>0.13550000000000001</v>
      </c>
      <c r="AS64" s="238">
        <v>0.13350000000000001</v>
      </c>
      <c r="AT64" s="238">
        <v>0.13150000000000001</v>
      </c>
      <c r="AU64" s="238">
        <v>0.1305</v>
      </c>
      <c r="AV64" s="236">
        <v>0.13750000000000001</v>
      </c>
      <c r="AW64" s="236">
        <v>0.13750000000000001</v>
      </c>
      <c r="AX64" s="236">
        <v>0.13750000000000001</v>
      </c>
      <c r="AY64" s="236">
        <v>0.13750000000000001</v>
      </c>
      <c r="AZ64" s="236">
        <v>0.13750000000000001</v>
      </c>
      <c r="BA64" s="236">
        <v>0.13750000000000001</v>
      </c>
      <c r="BB64" s="236">
        <v>0.13750000000000001</v>
      </c>
      <c r="BC64" s="236">
        <v>0.13750000000000001</v>
      </c>
      <c r="BD64" s="236">
        <v>0.13750000000000001</v>
      </c>
      <c r="BE64" s="236">
        <v>0.13750000000000001</v>
      </c>
    </row>
    <row r="65" spans="1:57" ht="15.75" thickBot="1" x14ac:dyDescent="0.3">
      <c r="A65" s="234">
        <v>60</v>
      </c>
      <c r="B65" s="237">
        <v>0.125</v>
      </c>
      <c r="C65" s="237">
        <v>0.127</v>
      </c>
      <c r="D65" s="237">
        <v>0.129</v>
      </c>
      <c r="E65" s="237">
        <v>0.13150000000000001</v>
      </c>
      <c r="F65" s="237">
        <v>0.13450000000000001</v>
      </c>
      <c r="G65" s="237">
        <v>0.13700000000000001</v>
      </c>
      <c r="H65" s="237">
        <v>0.13950000000000001</v>
      </c>
      <c r="I65" s="237">
        <v>0.13950000000000001</v>
      </c>
      <c r="J65" s="237">
        <v>0.13950000000000001</v>
      </c>
      <c r="K65" s="237">
        <v>0.13950000000000001</v>
      </c>
      <c r="L65" s="237">
        <v>0.13950000000000001</v>
      </c>
      <c r="M65" s="237">
        <v>0.13950000000000001</v>
      </c>
      <c r="N65" s="237">
        <v>0.13950000000000001</v>
      </c>
      <c r="O65" s="237">
        <v>0.13950000000000001</v>
      </c>
      <c r="P65" s="237">
        <v>0.13950000000000001</v>
      </c>
      <c r="Q65" s="237">
        <v>0.13950000000000001</v>
      </c>
      <c r="R65" s="237">
        <v>0.13950000000000001</v>
      </c>
      <c r="S65" s="237">
        <v>0.13950000000000001</v>
      </c>
      <c r="T65" s="237">
        <v>0.13950000000000001</v>
      </c>
      <c r="U65" s="237">
        <v>0.13950000000000001</v>
      </c>
      <c r="V65" s="237">
        <v>0.13950000000000001</v>
      </c>
      <c r="W65" s="237">
        <v>0.13950000000000001</v>
      </c>
      <c r="X65" s="237">
        <v>0.13950000000000001</v>
      </c>
      <c r="Y65" s="237">
        <v>0.13950000000000001</v>
      </c>
      <c r="Z65" s="237">
        <v>0.13950000000000001</v>
      </c>
      <c r="AA65" s="237">
        <v>0.13950000000000001</v>
      </c>
      <c r="AB65" s="237">
        <v>0.13950000000000001</v>
      </c>
      <c r="AC65" s="237">
        <v>0.13950000000000001</v>
      </c>
      <c r="AD65" s="237">
        <v>0.13950000000000001</v>
      </c>
      <c r="AE65" s="237">
        <v>0.13950000000000001</v>
      </c>
      <c r="AF65" s="237">
        <v>0.13950000000000001</v>
      </c>
      <c r="AG65" s="237">
        <v>0.13950000000000001</v>
      </c>
      <c r="AH65" s="237">
        <v>0.13950000000000001</v>
      </c>
      <c r="AI65" s="237">
        <v>0.13950000000000001</v>
      </c>
      <c r="AJ65" s="237">
        <v>0.13950000000000001</v>
      </c>
      <c r="AK65" s="237">
        <v>0.13950000000000001</v>
      </c>
      <c r="AL65" s="237">
        <v>0.13950000000000001</v>
      </c>
      <c r="AM65" s="237">
        <v>0.13950000000000001</v>
      </c>
      <c r="AN65" s="238">
        <v>0.13950000000000001</v>
      </c>
      <c r="AO65" s="238">
        <v>0.13950000000000001</v>
      </c>
      <c r="AP65" s="238">
        <v>0.13950000000000001</v>
      </c>
      <c r="AQ65" s="238">
        <v>0.13950000000000001</v>
      </c>
      <c r="AR65" s="238">
        <v>0.13550000000000001</v>
      </c>
      <c r="AS65" s="238">
        <v>0.13350000000000001</v>
      </c>
      <c r="AT65" s="238">
        <v>0.13150000000000001</v>
      </c>
      <c r="AU65" s="238">
        <v>0.1305</v>
      </c>
      <c r="AV65" s="236">
        <v>0.13750000000000001</v>
      </c>
      <c r="AW65" s="236">
        <v>0.13750000000000001</v>
      </c>
      <c r="AX65" s="236">
        <v>0.13750000000000001</v>
      </c>
      <c r="AY65" s="236">
        <v>0.13750000000000001</v>
      </c>
      <c r="AZ65" s="236">
        <v>0.13750000000000001</v>
      </c>
      <c r="BA65" s="236">
        <v>0.13750000000000001</v>
      </c>
      <c r="BB65" s="236">
        <v>0.13750000000000001</v>
      </c>
      <c r="BC65" s="236">
        <v>0.13750000000000001</v>
      </c>
      <c r="BD65" s="236">
        <v>0.13750000000000001</v>
      </c>
      <c r="BE65" s="236">
        <v>0.13750000000000001</v>
      </c>
    </row>
    <row r="66" spans="1:57" ht="15.75" thickBot="1" x14ac:dyDescent="0.3">
      <c r="A66" s="234">
        <v>61</v>
      </c>
      <c r="B66" s="237">
        <v>0.125</v>
      </c>
      <c r="C66" s="237">
        <v>0.127</v>
      </c>
      <c r="D66" s="237">
        <v>0.129</v>
      </c>
      <c r="E66" s="237">
        <v>0.13150000000000001</v>
      </c>
      <c r="F66" s="237">
        <v>0.13450000000000001</v>
      </c>
      <c r="G66" s="237">
        <v>0.13700000000000001</v>
      </c>
      <c r="H66" s="237">
        <v>0.13950000000000001</v>
      </c>
      <c r="I66" s="237">
        <v>0.13950000000000001</v>
      </c>
      <c r="J66" s="237">
        <v>0.13950000000000001</v>
      </c>
      <c r="K66" s="237">
        <v>0.13950000000000001</v>
      </c>
      <c r="L66" s="237">
        <v>0.13950000000000001</v>
      </c>
      <c r="M66" s="237">
        <v>0.13950000000000001</v>
      </c>
      <c r="N66" s="237">
        <v>0.13950000000000001</v>
      </c>
      <c r="O66" s="237">
        <v>0.13950000000000001</v>
      </c>
      <c r="P66" s="237">
        <v>0.13950000000000001</v>
      </c>
      <c r="Q66" s="237">
        <v>0.13950000000000001</v>
      </c>
      <c r="R66" s="237">
        <v>0.13950000000000001</v>
      </c>
      <c r="S66" s="237">
        <v>0.13950000000000001</v>
      </c>
      <c r="T66" s="237">
        <v>0.13950000000000001</v>
      </c>
      <c r="U66" s="237">
        <v>0.13950000000000001</v>
      </c>
      <c r="V66" s="237">
        <v>0.13950000000000001</v>
      </c>
      <c r="W66" s="237">
        <v>0.13950000000000001</v>
      </c>
      <c r="X66" s="237">
        <v>0.13950000000000001</v>
      </c>
      <c r="Y66" s="237">
        <v>0.13950000000000001</v>
      </c>
      <c r="Z66" s="237">
        <v>0.13950000000000001</v>
      </c>
      <c r="AA66" s="237">
        <v>0.13950000000000001</v>
      </c>
      <c r="AB66" s="237">
        <v>0.13950000000000001</v>
      </c>
      <c r="AC66" s="237">
        <v>0.13950000000000001</v>
      </c>
      <c r="AD66" s="237">
        <v>0.13950000000000001</v>
      </c>
      <c r="AE66" s="237">
        <v>0.13950000000000001</v>
      </c>
      <c r="AF66" s="237">
        <v>0.13950000000000001</v>
      </c>
      <c r="AG66" s="237">
        <v>0.13950000000000001</v>
      </c>
      <c r="AH66" s="237">
        <v>0.13950000000000001</v>
      </c>
      <c r="AI66" s="237">
        <v>0.13950000000000001</v>
      </c>
      <c r="AJ66" s="237">
        <v>0.13950000000000001</v>
      </c>
      <c r="AK66" s="237">
        <v>0.13950000000000001</v>
      </c>
      <c r="AL66" s="237">
        <v>0.13950000000000001</v>
      </c>
      <c r="AM66" s="237">
        <v>0.13950000000000001</v>
      </c>
      <c r="AN66" s="238">
        <v>0.13950000000000001</v>
      </c>
      <c r="AO66" s="238">
        <v>0.13950000000000001</v>
      </c>
      <c r="AP66" s="238">
        <v>0.13950000000000001</v>
      </c>
      <c r="AQ66" s="238">
        <v>0.13950000000000001</v>
      </c>
      <c r="AR66" s="238">
        <v>0.13550000000000001</v>
      </c>
      <c r="AS66" s="238">
        <v>0.13350000000000001</v>
      </c>
      <c r="AT66" s="238">
        <v>0.13150000000000001</v>
      </c>
      <c r="AU66" s="238">
        <v>0.1305</v>
      </c>
      <c r="AV66" s="236">
        <v>0.13750000000000001</v>
      </c>
      <c r="AW66" s="236">
        <v>0.13750000000000001</v>
      </c>
      <c r="AX66" s="236">
        <v>0.13750000000000001</v>
      </c>
      <c r="AY66" s="236">
        <v>0.13750000000000001</v>
      </c>
      <c r="AZ66" s="236">
        <v>0.13750000000000001</v>
      </c>
      <c r="BA66" s="236">
        <v>0.13750000000000001</v>
      </c>
      <c r="BB66" s="236">
        <v>0.13750000000000001</v>
      </c>
      <c r="BC66" s="236">
        <v>0.13750000000000001</v>
      </c>
      <c r="BD66" s="236">
        <v>0.13750000000000001</v>
      </c>
      <c r="BE66" s="236">
        <v>0.13750000000000001</v>
      </c>
    </row>
    <row r="67" spans="1:57" ht="15.75" thickBot="1" x14ac:dyDescent="0.3">
      <c r="A67" s="234">
        <v>62</v>
      </c>
      <c r="B67" s="237">
        <v>0.125</v>
      </c>
      <c r="C67" s="237">
        <v>0.127</v>
      </c>
      <c r="D67" s="237">
        <v>0.129</v>
      </c>
      <c r="E67" s="237">
        <v>0.13150000000000001</v>
      </c>
      <c r="F67" s="237">
        <v>0.13450000000000001</v>
      </c>
      <c r="G67" s="237">
        <v>0.13700000000000001</v>
      </c>
      <c r="H67" s="237">
        <v>0.13950000000000001</v>
      </c>
      <c r="I67" s="237">
        <v>0.13950000000000001</v>
      </c>
      <c r="J67" s="237">
        <v>0.13950000000000001</v>
      </c>
      <c r="K67" s="237">
        <v>0.13950000000000001</v>
      </c>
      <c r="L67" s="237">
        <v>0.13950000000000001</v>
      </c>
      <c r="M67" s="237">
        <v>0.13950000000000001</v>
      </c>
      <c r="N67" s="237">
        <v>0.13950000000000001</v>
      </c>
      <c r="O67" s="237">
        <v>0.13950000000000001</v>
      </c>
      <c r="P67" s="237">
        <v>0.13950000000000001</v>
      </c>
      <c r="Q67" s="237">
        <v>0.13950000000000001</v>
      </c>
      <c r="R67" s="237">
        <v>0.13950000000000001</v>
      </c>
      <c r="S67" s="237">
        <v>0.13950000000000001</v>
      </c>
      <c r="T67" s="237">
        <v>0.13950000000000001</v>
      </c>
      <c r="U67" s="237">
        <v>0.13950000000000001</v>
      </c>
      <c r="V67" s="237">
        <v>0.13950000000000001</v>
      </c>
      <c r="W67" s="237">
        <v>0.13950000000000001</v>
      </c>
      <c r="X67" s="237">
        <v>0.13950000000000001</v>
      </c>
      <c r="Y67" s="237">
        <v>0.13950000000000001</v>
      </c>
      <c r="Z67" s="237">
        <v>0.13950000000000001</v>
      </c>
      <c r="AA67" s="237">
        <v>0.13950000000000001</v>
      </c>
      <c r="AB67" s="237">
        <v>0.13950000000000001</v>
      </c>
      <c r="AC67" s="237">
        <v>0.13950000000000001</v>
      </c>
      <c r="AD67" s="237">
        <v>0.13950000000000001</v>
      </c>
      <c r="AE67" s="237">
        <v>0.13950000000000001</v>
      </c>
      <c r="AF67" s="237">
        <v>0.13950000000000001</v>
      </c>
      <c r="AG67" s="237">
        <v>0.13950000000000001</v>
      </c>
      <c r="AH67" s="237">
        <v>0.13950000000000001</v>
      </c>
      <c r="AI67" s="237">
        <v>0.13950000000000001</v>
      </c>
      <c r="AJ67" s="237">
        <v>0.13950000000000001</v>
      </c>
      <c r="AK67" s="237">
        <v>0.13950000000000001</v>
      </c>
      <c r="AL67" s="237">
        <v>0.13950000000000001</v>
      </c>
      <c r="AM67" s="237">
        <v>0.13950000000000001</v>
      </c>
      <c r="AN67" s="238">
        <v>0.13950000000000001</v>
      </c>
      <c r="AO67" s="238">
        <v>0.13950000000000001</v>
      </c>
      <c r="AP67" s="238">
        <v>0.13950000000000001</v>
      </c>
      <c r="AQ67" s="238">
        <v>0.13950000000000001</v>
      </c>
      <c r="AR67" s="238">
        <v>0.13550000000000001</v>
      </c>
      <c r="AS67" s="238">
        <v>0.13350000000000001</v>
      </c>
      <c r="AT67" s="238">
        <v>0.13150000000000001</v>
      </c>
      <c r="AU67" s="238">
        <v>0.1305</v>
      </c>
      <c r="AV67" s="236">
        <v>0.13750000000000001</v>
      </c>
      <c r="AW67" s="236">
        <v>0.13750000000000001</v>
      </c>
      <c r="AX67" s="236">
        <v>0.13750000000000001</v>
      </c>
      <c r="AY67" s="236">
        <v>0.13750000000000001</v>
      </c>
      <c r="AZ67" s="236">
        <v>0.13750000000000001</v>
      </c>
      <c r="BA67" s="236">
        <v>0.13750000000000001</v>
      </c>
      <c r="BB67" s="236">
        <v>0.13750000000000001</v>
      </c>
      <c r="BC67" s="236">
        <v>0.13750000000000001</v>
      </c>
      <c r="BD67" s="236">
        <v>0.13750000000000001</v>
      </c>
      <c r="BE67" s="236">
        <v>0.13750000000000001</v>
      </c>
    </row>
    <row r="68" spans="1:57" ht="15.75" thickBot="1" x14ac:dyDescent="0.3">
      <c r="A68" s="234">
        <v>63</v>
      </c>
      <c r="B68" s="237">
        <v>0.125</v>
      </c>
      <c r="C68" s="237">
        <v>0.127</v>
      </c>
      <c r="D68" s="237">
        <v>0.129</v>
      </c>
      <c r="E68" s="237">
        <v>0.13150000000000001</v>
      </c>
      <c r="F68" s="237">
        <v>0.13450000000000001</v>
      </c>
      <c r="G68" s="237">
        <v>0.13700000000000001</v>
      </c>
      <c r="H68" s="237">
        <v>0.13950000000000001</v>
      </c>
      <c r="I68" s="237">
        <v>0.13950000000000001</v>
      </c>
      <c r="J68" s="237">
        <v>0.13950000000000001</v>
      </c>
      <c r="K68" s="237">
        <v>0.13950000000000001</v>
      </c>
      <c r="L68" s="237">
        <v>0.13950000000000001</v>
      </c>
      <c r="M68" s="237">
        <v>0.13950000000000001</v>
      </c>
      <c r="N68" s="237">
        <v>0.13950000000000001</v>
      </c>
      <c r="O68" s="237">
        <v>0.13950000000000001</v>
      </c>
      <c r="P68" s="237">
        <v>0.13950000000000001</v>
      </c>
      <c r="Q68" s="237">
        <v>0.13950000000000001</v>
      </c>
      <c r="R68" s="237">
        <v>0.13950000000000001</v>
      </c>
      <c r="S68" s="237">
        <v>0.13950000000000001</v>
      </c>
      <c r="T68" s="237">
        <v>0.13950000000000001</v>
      </c>
      <c r="U68" s="237">
        <v>0.13950000000000001</v>
      </c>
      <c r="V68" s="237">
        <v>0.13950000000000001</v>
      </c>
      <c r="W68" s="237">
        <v>0.13950000000000001</v>
      </c>
      <c r="X68" s="237">
        <v>0.13950000000000001</v>
      </c>
      <c r="Y68" s="237">
        <v>0.13950000000000001</v>
      </c>
      <c r="Z68" s="237">
        <v>0.13950000000000001</v>
      </c>
      <c r="AA68" s="237">
        <v>0.13950000000000001</v>
      </c>
      <c r="AB68" s="237">
        <v>0.13950000000000001</v>
      </c>
      <c r="AC68" s="237">
        <v>0.13950000000000001</v>
      </c>
      <c r="AD68" s="237">
        <v>0.13950000000000001</v>
      </c>
      <c r="AE68" s="237">
        <v>0.13950000000000001</v>
      </c>
      <c r="AF68" s="237">
        <v>0.13950000000000001</v>
      </c>
      <c r="AG68" s="237">
        <v>0.13950000000000001</v>
      </c>
      <c r="AH68" s="237">
        <v>0.13950000000000001</v>
      </c>
      <c r="AI68" s="237">
        <v>0.13950000000000001</v>
      </c>
      <c r="AJ68" s="237">
        <v>0.13950000000000001</v>
      </c>
      <c r="AK68" s="237">
        <v>0.13950000000000001</v>
      </c>
      <c r="AL68" s="237">
        <v>0.13950000000000001</v>
      </c>
      <c r="AM68" s="237">
        <v>0.13950000000000001</v>
      </c>
      <c r="AN68" s="238">
        <v>0.13950000000000001</v>
      </c>
      <c r="AO68" s="238">
        <v>0.13950000000000001</v>
      </c>
      <c r="AP68" s="238">
        <v>0.13950000000000001</v>
      </c>
      <c r="AQ68" s="238">
        <v>0.13950000000000001</v>
      </c>
      <c r="AR68" s="238">
        <v>0.13550000000000001</v>
      </c>
      <c r="AS68" s="238">
        <v>0.13350000000000001</v>
      </c>
      <c r="AT68" s="238">
        <v>0.13150000000000001</v>
      </c>
      <c r="AU68" s="238">
        <v>0.1305</v>
      </c>
      <c r="AV68" s="236">
        <v>0.13750000000000001</v>
      </c>
      <c r="AW68" s="236">
        <v>0.13750000000000001</v>
      </c>
      <c r="AX68" s="236">
        <v>0.13750000000000001</v>
      </c>
      <c r="AY68" s="236">
        <v>0.13750000000000001</v>
      </c>
      <c r="AZ68" s="236">
        <v>0.13750000000000001</v>
      </c>
      <c r="BA68" s="236">
        <v>0.13750000000000001</v>
      </c>
      <c r="BB68" s="236">
        <v>0.13750000000000001</v>
      </c>
      <c r="BC68" s="236">
        <v>0.13750000000000001</v>
      </c>
      <c r="BD68" s="236">
        <v>0.13750000000000001</v>
      </c>
      <c r="BE68" s="236">
        <v>0.13750000000000001</v>
      </c>
    </row>
    <row r="69" spans="1:57" ht="15.75" thickBot="1" x14ac:dyDescent="0.3">
      <c r="A69" s="234">
        <v>64</v>
      </c>
      <c r="B69" s="237">
        <v>0.125</v>
      </c>
      <c r="C69" s="237">
        <v>0.127</v>
      </c>
      <c r="D69" s="237">
        <v>0.129</v>
      </c>
      <c r="E69" s="237">
        <v>0.13150000000000001</v>
      </c>
      <c r="F69" s="237">
        <v>0.13450000000000001</v>
      </c>
      <c r="G69" s="237">
        <v>0.13700000000000001</v>
      </c>
      <c r="H69" s="237">
        <v>0.13950000000000001</v>
      </c>
      <c r="I69" s="237">
        <v>0.13950000000000001</v>
      </c>
      <c r="J69" s="237">
        <v>0.13950000000000001</v>
      </c>
      <c r="K69" s="237">
        <v>0.13950000000000001</v>
      </c>
      <c r="L69" s="237">
        <v>0.13950000000000001</v>
      </c>
      <c r="M69" s="237">
        <v>0.13950000000000001</v>
      </c>
      <c r="N69" s="237">
        <v>0.13950000000000001</v>
      </c>
      <c r="O69" s="237">
        <v>0.13950000000000001</v>
      </c>
      <c r="P69" s="237">
        <v>0.13950000000000001</v>
      </c>
      <c r="Q69" s="237">
        <v>0.13950000000000001</v>
      </c>
      <c r="R69" s="237">
        <v>0.13950000000000001</v>
      </c>
      <c r="S69" s="237">
        <v>0.13950000000000001</v>
      </c>
      <c r="T69" s="237">
        <v>0.13950000000000001</v>
      </c>
      <c r="U69" s="237">
        <v>0.13950000000000001</v>
      </c>
      <c r="V69" s="237">
        <v>0.13950000000000001</v>
      </c>
      <c r="W69" s="237">
        <v>0.13950000000000001</v>
      </c>
      <c r="X69" s="237">
        <v>0.13950000000000001</v>
      </c>
      <c r="Y69" s="237">
        <v>0.13950000000000001</v>
      </c>
      <c r="Z69" s="237">
        <v>0.13950000000000001</v>
      </c>
      <c r="AA69" s="237">
        <v>0.13950000000000001</v>
      </c>
      <c r="AB69" s="237">
        <v>0.13950000000000001</v>
      </c>
      <c r="AC69" s="237">
        <v>0.13950000000000001</v>
      </c>
      <c r="AD69" s="237">
        <v>0.13950000000000001</v>
      </c>
      <c r="AE69" s="237">
        <v>0.13950000000000001</v>
      </c>
      <c r="AF69" s="237">
        <v>0.13950000000000001</v>
      </c>
      <c r="AG69" s="237">
        <v>0.13950000000000001</v>
      </c>
      <c r="AH69" s="237">
        <v>0.13950000000000001</v>
      </c>
      <c r="AI69" s="237">
        <v>0.13950000000000001</v>
      </c>
      <c r="AJ69" s="237">
        <v>0.13950000000000001</v>
      </c>
      <c r="AK69" s="237">
        <v>0.13950000000000001</v>
      </c>
      <c r="AL69" s="237">
        <v>0.13950000000000001</v>
      </c>
      <c r="AM69" s="237">
        <v>0.13950000000000001</v>
      </c>
      <c r="AN69" s="238">
        <v>0.13950000000000001</v>
      </c>
      <c r="AO69" s="238">
        <v>0.13950000000000001</v>
      </c>
      <c r="AP69" s="238">
        <v>0.13950000000000001</v>
      </c>
      <c r="AQ69" s="238">
        <v>0.13950000000000001</v>
      </c>
      <c r="AR69" s="238">
        <v>0.13550000000000001</v>
      </c>
      <c r="AS69" s="238">
        <v>0.13350000000000001</v>
      </c>
      <c r="AT69" s="238">
        <v>0.13150000000000001</v>
      </c>
      <c r="AU69" s="238">
        <v>0.1305</v>
      </c>
      <c r="AV69" s="236">
        <v>0.13750000000000001</v>
      </c>
      <c r="AW69" s="236">
        <v>0.13750000000000001</v>
      </c>
      <c r="AX69" s="236">
        <v>0.13750000000000001</v>
      </c>
      <c r="AY69" s="236">
        <v>0.13750000000000001</v>
      </c>
      <c r="AZ69" s="236">
        <v>0.13750000000000001</v>
      </c>
      <c r="BA69" s="236">
        <v>0.13750000000000001</v>
      </c>
      <c r="BB69" s="236">
        <v>0.13750000000000001</v>
      </c>
      <c r="BC69" s="236">
        <v>0.13750000000000001</v>
      </c>
      <c r="BD69" s="236">
        <v>0.13750000000000001</v>
      </c>
      <c r="BE69" s="236">
        <v>0.13750000000000001</v>
      </c>
    </row>
    <row r="70" spans="1:57" ht="15.75" thickBot="1" x14ac:dyDescent="0.3">
      <c r="A70" s="234">
        <v>65</v>
      </c>
      <c r="B70" s="237">
        <v>0.125</v>
      </c>
      <c r="C70" s="237">
        <v>0.127</v>
      </c>
      <c r="D70" s="237">
        <v>0.129</v>
      </c>
      <c r="E70" s="237">
        <v>0.13150000000000001</v>
      </c>
      <c r="F70" s="237">
        <v>0.13450000000000001</v>
      </c>
      <c r="G70" s="237">
        <v>0.13700000000000001</v>
      </c>
      <c r="H70" s="237">
        <v>0.13950000000000001</v>
      </c>
      <c r="I70" s="237">
        <v>0.13950000000000001</v>
      </c>
      <c r="J70" s="237">
        <v>0.13950000000000001</v>
      </c>
      <c r="K70" s="237">
        <v>0.13950000000000001</v>
      </c>
      <c r="L70" s="237">
        <v>0.13950000000000001</v>
      </c>
      <c r="M70" s="237">
        <v>0.13950000000000001</v>
      </c>
      <c r="N70" s="237">
        <v>0.13950000000000001</v>
      </c>
      <c r="O70" s="237">
        <v>0.13950000000000001</v>
      </c>
      <c r="P70" s="237">
        <v>0.13950000000000001</v>
      </c>
      <c r="Q70" s="237">
        <v>0.13950000000000001</v>
      </c>
      <c r="R70" s="237">
        <v>0.13950000000000001</v>
      </c>
      <c r="S70" s="237">
        <v>0.13950000000000001</v>
      </c>
      <c r="T70" s="237">
        <v>0.13950000000000001</v>
      </c>
      <c r="U70" s="237">
        <v>0.13950000000000001</v>
      </c>
      <c r="V70" s="237">
        <v>0.13950000000000001</v>
      </c>
      <c r="W70" s="237">
        <v>0.13950000000000001</v>
      </c>
      <c r="X70" s="237">
        <v>0.13950000000000001</v>
      </c>
      <c r="Y70" s="237">
        <v>0.13950000000000001</v>
      </c>
      <c r="Z70" s="237">
        <v>0.13950000000000001</v>
      </c>
      <c r="AA70" s="237">
        <v>0.13950000000000001</v>
      </c>
      <c r="AB70" s="237">
        <v>0.13950000000000001</v>
      </c>
      <c r="AC70" s="237">
        <v>0.13950000000000001</v>
      </c>
      <c r="AD70" s="237">
        <v>0.13950000000000001</v>
      </c>
      <c r="AE70" s="237">
        <v>0.13950000000000001</v>
      </c>
      <c r="AF70" s="237">
        <v>0.13950000000000001</v>
      </c>
      <c r="AG70" s="237">
        <v>0.13950000000000001</v>
      </c>
      <c r="AH70" s="237">
        <v>0.13950000000000001</v>
      </c>
      <c r="AI70" s="237">
        <v>0.13950000000000001</v>
      </c>
      <c r="AJ70" s="237">
        <v>0.13950000000000001</v>
      </c>
      <c r="AK70" s="237">
        <v>0.13950000000000001</v>
      </c>
      <c r="AL70" s="237">
        <v>0.13950000000000001</v>
      </c>
      <c r="AM70" s="237">
        <v>0.13950000000000001</v>
      </c>
      <c r="AN70" s="238">
        <v>0.13950000000000001</v>
      </c>
      <c r="AO70" s="238">
        <v>0.13950000000000001</v>
      </c>
      <c r="AP70" s="238">
        <v>0.13950000000000001</v>
      </c>
      <c r="AQ70" s="238">
        <v>0.13950000000000001</v>
      </c>
      <c r="AR70" s="238">
        <v>0.13550000000000001</v>
      </c>
      <c r="AS70" s="238">
        <v>0.13350000000000001</v>
      </c>
      <c r="AT70" s="238">
        <v>0.13150000000000001</v>
      </c>
      <c r="AU70" s="238">
        <v>0.1305</v>
      </c>
      <c r="AV70" s="236">
        <v>0.13750000000000001</v>
      </c>
      <c r="AW70" s="236">
        <v>0.13750000000000001</v>
      </c>
      <c r="AX70" s="236">
        <v>0.13750000000000001</v>
      </c>
      <c r="AY70" s="236">
        <v>0.13750000000000001</v>
      </c>
      <c r="AZ70" s="236">
        <v>0.13750000000000001</v>
      </c>
      <c r="BA70" s="236">
        <v>0.13750000000000001</v>
      </c>
      <c r="BB70" s="236">
        <v>0.13750000000000001</v>
      </c>
      <c r="BC70" s="236">
        <v>0.13750000000000001</v>
      </c>
      <c r="BD70" s="236">
        <v>0.13750000000000001</v>
      </c>
      <c r="BE70" s="236">
        <v>0.13750000000000001</v>
      </c>
    </row>
    <row r="71" spans="1:57" ht="15.75" thickBot="1" x14ac:dyDescent="0.3">
      <c r="A71" s="234">
        <v>66</v>
      </c>
      <c r="B71" s="237">
        <v>0.125</v>
      </c>
      <c r="C71" s="237">
        <v>0.127</v>
      </c>
      <c r="D71" s="237">
        <v>0.129</v>
      </c>
      <c r="E71" s="237">
        <v>0.13150000000000001</v>
      </c>
      <c r="F71" s="237">
        <v>0.13450000000000001</v>
      </c>
      <c r="G71" s="237">
        <v>0.13700000000000001</v>
      </c>
      <c r="H71" s="237">
        <v>0.13950000000000001</v>
      </c>
      <c r="I71" s="237">
        <v>0.13950000000000001</v>
      </c>
      <c r="J71" s="237">
        <v>0.13950000000000001</v>
      </c>
      <c r="K71" s="237">
        <v>0.13950000000000001</v>
      </c>
      <c r="L71" s="237">
        <v>0.13950000000000001</v>
      </c>
      <c r="M71" s="237">
        <v>0.13950000000000001</v>
      </c>
      <c r="N71" s="237">
        <v>0.13950000000000001</v>
      </c>
      <c r="O71" s="237">
        <v>0.13950000000000001</v>
      </c>
      <c r="P71" s="237">
        <v>0.13950000000000001</v>
      </c>
      <c r="Q71" s="237">
        <v>0.13950000000000001</v>
      </c>
      <c r="R71" s="237">
        <v>0.13950000000000001</v>
      </c>
      <c r="S71" s="237">
        <v>0.13950000000000001</v>
      </c>
      <c r="T71" s="237">
        <v>0.13950000000000001</v>
      </c>
      <c r="U71" s="237">
        <v>0.13950000000000001</v>
      </c>
      <c r="V71" s="237">
        <v>0.13950000000000001</v>
      </c>
      <c r="W71" s="237">
        <v>0.13950000000000001</v>
      </c>
      <c r="X71" s="237">
        <v>0.13950000000000001</v>
      </c>
      <c r="Y71" s="237">
        <v>0.13950000000000001</v>
      </c>
      <c r="Z71" s="237">
        <v>0.13950000000000001</v>
      </c>
      <c r="AA71" s="237">
        <v>0.13950000000000001</v>
      </c>
      <c r="AB71" s="237">
        <v>0.13950000000000001</v>
      </c>
      <c r="AC71" s="237">
        <v>0.13950000000000001</v>
      </c>
      <c r="AD71" s="237">
        <v>0.13950000000000001</v>
      </c>
      <c r="AE71" s="237">
        <v>0.13950000000000001</v>
      </c>
      <c r="AF71" s="237">
        <v>0.13950000000000001</v>
      </c>
      <c r="AG71" s="237">
        <v>0.13950000000000001</v>
      </c>
      <c r="AH71" s="237">
        <v>0.13950000000000001</v>
      </c>
      <c r="AI71" s="237">
        <v>0.13950000000000001</v>
      </c>
      <c r="AJ71" s="237">
        <v>0.13950000000000001</v>
      </c>
      <c r="AK71" s="237">
        <v>0.13950000000000001</v>
      </c>
      <c r="AL71" s="237">
        <v>0.13950000000000001</v>
      </c>
      <c r="AM71" s="237">
        <v>0.13950000000000001</v>
      </c>
      <c r="AN71" s="238">
        <v>0.13950000000000001</v>
      </c>
      <c r="AO71" s="238">
        <v>0.13950000000000001</v>
      </c>
      <c r="AP71" s="238">
        <v>0.13950000000000001</v>
      </c>
      <c r="AQ71" s="238">
        <v>0.13950000000000001</v>
      </c>
      <c r="AR71" s="238">
        <v>0.13550000000000001</v>
      </c>
      <c r="AS71" s="238">
        <v>0.13350000000000001</v>
      </c>
      <c r="AT71" s="238">
        <v>0.13150000000000001</v>
      </c>
      <c r="AU71" s="238">
        <v>0.1305</v>
      </c>
      <c r="AV71" s="236">
        <v>0.13750000000000001</v>
      </c>
      <c r="AW71" s="236">
        <v>0.13750000000000001</v>
      </c>
      <c r="AX71" s="236">
        <v>0.13750000000000001</v>
      </c>
      <c r="AY71" s="236">
        <v>0.13750000000000001</v>
      </c>
      <c r="AZ71" s="236">
        <v>0.13750000000000001</v>
      </c>
      <c r="BA71" s="236">
        <v>0.13750000000000001</v>
      </c>
      <c r="BB71" s="236">
        <v>0.13750000000000001</v>
      </c>
      <c r="BC71" s="236">
        <v>0.13750000000000001</v>
      </c>
      <c r="BD71" s="236">
        <v>0.13750000000000001</v>
      </c>
      <c r="BE71" s="236">
        <v>0.13750000000000001</v>
      </c>
    </row>
    <row r="72" spans="1:57" ht="15.75" thickBot="1" x14ac:dyDescent="0.3">
      <c r="A72" s="234">
        <v>67</v>
      </c>
      <c r="B72" s="237">
        <v>0.125</v>
      </c>
      <c r="C72" s="237">
        <v>0.127</v>
      </c>
      <c r="D72" s="237">
        <v>0.129</v>
      </c>
      <c r="E72" s="237">
        <v>0.13150000000000001</v>
      </c>
      <c r="F72" s="237">
        <v>0.13450000000000001</v>
      </c>
      <c r="G72" s="237">
        <v>0.13700000000000001</v>
      </c>
      <c r="H72" s="237">
        <v>0.13950000000000001</v>
      </c>
      <c r="I72" s="237">
        <v>0.13950000000000001</v>
      </c>
      <c r="J72" s="237">
        <v>0.13950000000000001</v>
      </c>
      <c r="K72" s="237">
        <v>0.13950000000000001</v>
      </c>
      <c r="L72" s="237">
        <v>0.13950000000000001</v>
      </c>
      <c r="M72" s="237">
        <v>0.13950000000000001</v>
      </c>
      <c r="N72" s="237">
        <v>0.13950000000000001</v>
      </c>
      <c r="O72" s="237">
        <v>0.13950000000000001</v>
      </c>
      <c r="P72" s="237">
        <v>0.13950000000000001</v>
      </c>
      <c r="Q72" s="237">
        <v>0.13950000000000001</v>
      </c>
      <c r="R72" s="237">
        <v>0.13950000000000001</v>
      </c>
      <c r="S72" s="237">
        <v>0.13950000000000001</v>
      </c>
      <c r="T72" s="237">
        <v>0.13950000000000001</v>
      </c>
      <c r="U72" s="237">
        <v>0.13950000000000001</v>
      </c>
      <c r="V72" s="237">
        <v>0.13950000000000001</v>
      </c>
      <c r="W72" s="237">
        <v>0.13950000000000001</v>
      </c>
      <c r="X72" s="237">
        <v>0.13950000000000001</v>
      </c>
      <c r="Y72" s="237">
        <v>0.13950000000000001</v>
      </c>
      <c r="Z72" s="237">
        <v>0.13950000000000001</v>
      </c>
      <c r="AA72" s="237">
        <v>0.13950000000000001</v>
      </c>
      <c r="AB72" s="237">
        <v>0.13950000000000001</v>
      </c>
      <c r="AC72" s="237">
        <v>0.13950000000000001</v>
      </c>
      <c r="AD72" s="237">
        <v>0.13950000000000001</v>
      </c>
      <c r="AE72" s="237">
        <v>0.13950000000000001</v>
      </c>
      <c r="AF72" s="237">
        <v>0.13950000000000001</v>
      </c>
      <c r="AG72" s="237">
        <v>0.13950000000000001</v>
      </c>
      <c r="AH72" s="237">
        <v>0.13950000000000001</v>
      </c>
      <c r="AI72" s="237">
        <v>0.13950000000000001</v>
      </c>
      <c r="AJ72" s="237">
        <v>0.13950000000000001</v>
      </c>
      <c r="AK72" s="237">
        <v>0.13950000000000001</v>
      </c>
      <c r="AL72" s="237">
        <v>0.13950000000000001</v>
      </c>
      <c r="AM72" s="237">
        <v>0.13950000000000001</v>
      </c>
      <c r="AN72" s="238">
        <v>0.13950000000000001</v>
      </c>
      <c r="AO72" s="238">
        <v>0.13950000000000001</v>
      </c>
      <c r="AP72" s="238">
        <v>0.13950000000000001</v>
      </c>
      <c r="AQ72" s="238">
        <v>0.13950000000000001</v>
      </c>
      <c r="AR72" s="238">
        <v>0.13550000000000001</v>
      </c>
      <c r="AS72" s="238">
        <v>0.13350000000000001</v>
      </c>
      <c r="AT72" s="238">
        <v>0.13150000000000001</v>
      </c>
      <c r="AU72" s="238">
        <v>0.1305</v>
      </c>
      <c r="AV72" s="236">
        <v>0.13750000000000001</v>
      </c>
      <c r="AW72" s="236">
        <v>0.13750000000000001</v>
      </c>
      <c r="AX72" s="236">
        <v>0.13750000000000001</v>
      </c>
      <c r="AY72" s="236">
        <v>0.13750000000000001</v>
      </c>
      <c r="AZ72" s="236">
        <v>0.13750000000000001</v>
      </c>
      <c r="BA72" s="236">
        <v>0.13750000000000001</v>
      </c>
      <c r="BB72" s="236">
        <v>0.13750000000000001</v>
      </c>
      <c r="BC72" s="236">
        <v>0.13750000000000001</v>
      </c>
      <c r="BD72" s="236">
        <v>0.13750000000000001</v>
      </c>
      <c r="BE72" s="236">
        <v>0.13750000000000001</v>
      </c>
    </row>
    <row r="73" spans="1:57" ht="15.75" thickBot="1" x14ac:dyDescent="0.3">
      <c r="A73" s="234">
        <v>68</v>
      </c>
      <c r="B73" s="237">
        <v>0.125</v>
      </c>
      <c r="C73" s="237">
        <v>0.127</v>
      </c>
      <c r="D73" s="237">
        <v>0.129</v>
      </c>
      <c r="E73" s="237">
        <v>0.13150000000000001</v>
      </c>
      <c r="F73" s="237">
        <v>0.13450000000000001</v>
      </c>
      <c r="G73" s="237">
        <v>0.13700000000000001</v>
      </c>
      <c r="H73" s="237">
        <v>0.13950000000000001</v>
      </c>
      <c r="I73" s="237">
        <v>0.13950000000000001</v>
      </c>
      <c r="J73" s="237">
        <v>0.13950000000000001</v>
      </c>
      <c r="K73" s="237">
        <v>0.13950000000000001</v>
      </c>
      <c r="L73" s="237">
        <v>0.13950000000000001</v>
      </c>
      <c r="M73" s="237">
        <v>0.13950000000000001</v>
      </c>
      <c r="N73" s="237">
        <v>0.13950000000000001</v>
      </c>
      <c r="O73" s="237">
        <v>0.13950000000000001</v>
      </c>
      <c r="P73" s="237">
        <v>0.13950000000000001</v>
      </c>
      <c r="Q73" s="237">
        <v>0.13950000000000001</v>
      </c>
      <c r="R73" s="237">
        <v>0.13950000000000001</v>
      </c>
      <c r="S73" s="237">
        <v>0.13950000000000001</v>
      </c>
      <c r="T73" s="237">
        <v>0.13950000000000001</v>
      </c>
      <c r="U73" s="237">
        <v>0.13950000000000001</v>
      </c>
      <c r="V73" s="237">
        <v>0.13950000000000001</v>
      </c>
      <c r="W73" s="237">
        <v>0.13950000000000001</v>
      </c>
      <c r="X73" s="237">
        <v>0.13950000000000001</v>
      </c>
      <c r="Y73" s="237">
        <v>0.13950000000000001</v>
      </c>
      <c r="Z73" s="237">
        <v>0.13950000000000001</v>
      </c>
      <c r="AA73" s="237">
        <v>0.13950000000000001</v>
      </c>
      <c r="AB73" s="237">
        <v>0.13950000000000001</v>
      </c>
      <c r="AC73" s="237">
        <v>0.13950000000000001</v>
      </c>
      <c r="AD73" s="237">
        <v>0.13950000000000001</v>
      </c>
      <c r="AE73" s="237">
        <v>0.13950000000000001</v>
      </c>
      <c r="AF73" s="237">
        <v>0.13950000000000001</v>
      </c>
      <c r="AG73" s="237">
        <v>0.13950000000000001</v>
      </c>
      <c r="AH73" s="237">
        <v>0.13950000000000001</v>
      </c>
      <c r="AI73" s="237">
        <v>0.13950000000000001</v>
      </c>
      <c r="AJ73" s="237">
        <v>0.13950000000000001</v>
      </c>
      <c r="AK73" s="237">
        <v>0.13950000000000001</v>
      </c>
      <c r="AL73" s="237">
        <v>0.13950000000000001</v>
      </c>
      <c r="AM73" s="237">
        <v>0.13950000000000001</v>
      </c>
      <c r="AN73" s="238">
        <v>0.13950000000000001</v>
      </c>
      <c r="AO73" s="238">
        <v>0.13950000000000001</v>
      </c>
      <c r="AP73" s="238">
        <v>0.13950000000000001</v>
      </c>
      <c r="AQ73" s="238">
        <v>0.13950000000000001</v>
      </c>
      <c r="AR73" s="238">
        <v>0.13550000000000001</v>
      </c>
      <c r="AS73" s="238">
        <v>0.13350000000000001</v>
      </c>
      <c r="AT73" s="238">
        <v>0.13150000000000001</v>
      </c>
      <c r="AU73" s="238">
        <v>0.1305</v>
      </c>
      <c r="AV73" s="236">
        <v>0.13750000000000001</v>
      </c>
      <c r="AW73" s="236">
        <v>0.13750000000000001</v>
      </c>
      <c r="AX73" s="236">
        <v>0.13750000000000001</v>
      </c>
      <c r="AY73" s="236">
        <v>0.13750000000000001</v>
      </c>
      <c r="AZ73" s="236">
        <v>0.13750000000000001</v>
      </c>
      <c r="BA73" s="236">
        <v>0.13750000000000001</v>
      </c>
      <c r="BB73" s="236">
        <v>0.13750000000000001</v>
      </c>
      <c r="BC73" s="236">
        <v>0.13750000000000001</v>
      </c>
      <c r="BD73" s="236">
        <v>0.13750000000000001</v>
      </c>
      <c r="BE73" s="236">
        <v>0.13750000000000001</v>
      </c>
    </row>
    <row r="74" spans="1:57" ht="15.75" thickBot="1" x14ac:dyDescent="0.3">
      <c r="A74" s="234">
        <v>69</v>
      </c>
      <c r="B74" s="237">
        <v>0.125</v>
      </c>
      <c r="C74" s="237">
        <v>0.127</v>
      </c>
      <c r="D74" s="237">
        <v>0.129</v>
      </c>
      <c r="E74" s="237">
        <v>0.13150000000000001</v>
      </c>
      <c r="F74" s="237">
        <v>0.13450000000000001</v>
      </c>
      <c r="G74" s="237">
        <v>0.13700000000000001</v>
      </c>
      <c r="H74" s="237">
        <v>0.13950000000000001</v>
      </c>
      <c r="I74" s="237">
        <v>0.13950000000000001</v>
      </c>
      <c r="J74" s="237">
        <v>0.13950000000000001</v>
      </c>
      <c r="K74" s="237">
        <v>0.13950000000000001</v>
      </c>
      <c r="L74" s="237">
        <v>0.13950000000000001</v>
      </c>
      <c r="M74" s="237">
        <v>0.13950000000000001</v>
      </c>
      <c r="N74" s="237">
        <v>0.13950000000000001</v>
      </c>
      <c r="O74" s="237">
        <v>0.13950000000000001</v>
      </c>
      <c r="P74" s="237">
        <v>0.13950000000000001</v>
      </c>
      <c r="Q74" s="237">
        <v>0.13950000000000001</v>
      </c>
      <c r="R74" s="237">
        <v>0.13950000000000001</v>
      </c>
      <c r="S74" s="237">
        <v>0.13950000000000001</v>
      </c>
      <c r="T74" s="237">
        <v>0.13950000000000001</v>
      </c>
      <c r="U74" s="237">
        <v>0.13950000000000001</v>
      </c>
      <c r="V74" s="237">
        <v>0.13950000000000001</v>
      </c>
      <c r="W74" s="237">
        <v>0.13950000000000001</v>
      </c>
      <c r="X74" s="237">
        <v>0.13950000000000001</v>
      </c>
      <c r="Y74" s="237">
        <v>0.13950000000000001</v>
      </c>
      <c r="Z74" s="237">
        <v>0.13950000000000001</v>
      </c>
      <c r="AA74" s="237">
        <v>0.13950000000000001</v>
      </c>
      <c r="AB74" s="237">
        <v>0.13950000000000001</v>
      </c>
      <c r="AC74" s="237">
        <v>0.13950000000000001</v>
      </c>
      <c r="AD74" s="237">
        <v>0.13950000000000001</v>
      </c>
      <c r="AE74" s="237">
        <v>0.13950000000000001</v>
      </c>
      <c r="AF74" s="237">
        <v>0.13950000000000001</v>
      </c>
      <c r="AG74" s="237">
        <v>0.13950000000000001</v>
      </c>
      <c r="AH74" s="237">
        <v>0.13950000000000001</v>
      </c>
      <c r="AI74" s="237">
        <v>0.13950000000000001</v>
      </c>
      <c r="AJ74" s="237">
        <v>0.13950000000000001</v>
      </c>
      <c r="AK74" s="237">
        <v>0.13950000000000001</v>
      </c>
      <c r="AL74" s="237">
        <v>0.13950000000000001</v>
      </c>
      <c r="AM74" s="237">
        <v>0.13950000000000001</v>
      </c>
      <c r="AN74" s="238">
        <v>0.13950000000000001</v>
      </c>
      <c r="AO74" s="238">
        <v>0.13950000000000001</v>
      </c>
      <c r="AP74" s="238">
        <v>0.13950000000000001</v>
      </c>
      <c r="AQ74" s="238">
        <v>0.13950000000000001</v>
      </c>
      <c r="AR74" s="238">
        <v>0.13550000000000001</v>
      </c>
      <c r="AS74" s="238">
        <v>0.13350000000000001</v>
      </c>
      <c r="AT74" s="238">
        <v>0.13150000000000001</v>
      </c>
      <c r="AU74" s="238">
        <v>0.1305</v>
      </c>
      <c r="AV74" s="236">
        <v>0.13750000000000001</v>
      </c>
      <c r="AW74" s="236">
        <v>0.13750000000000001</v>
      </c>
      <c r="AX74" s="236">
        <v>0.13750000000000001</v>
      </c>
      <c r="AY74" s="236">
        <v>0.13750000000000001</v>
      </c>
      <c r="AZ74" s="236">
        <v>0.13750000000000001</v>
      </c>
      <c r="BA74" s="236">
        <v>0.13750000000000001</v>
      </c>
      <c r="BB74" s="236">
        <v>0.13750000000000001</v>
      </c>
      <c r="BC74" s="236">
        <v>0.13750000000000001</v>
      </c>
      <c r="BD74" s="236">
        <v>0.13750000000000001</v>
      </c>
      <c r="BE74" s="236">
        <v>0.13750000000000001</v>
      </c>
    </row>
    <row r="75" spans="1:57" ht="15.75" thickBot="1" x14ac:dyDescent="0.3">
      <c r="A75" s="234">
        <v>70</v>
      </c>
      <c r="B75" s="237">
        <v>0.125</v>
      </c>
      <c r="C75" s="237">
        <v>0.127</v>
      </c>
      <c r="D75" s="237">
        <v>0.129</v>
      </c>
      <c r="E75" s="237">
        <v>0.13150000000000001</v>
      </c>
      <c r="F75" s="237">
        <v>0.13450000000000001</v>
      </c>
      <c r="G75" s="237">
        <v>0.13700000000000001</v>
      </c>
      <c r="H75" s="237">
        <v>0.13950000000000001</v>
      </c>
      <c r="I75" s="237">
        <v>0.13950000000000001</v>
      </c>
      <c r="J75" s="237">
        <v>0.13950000000000001</v>
      </c>
      <c r="K75" s="237">
        <v>0.13950000000000001</v>
      </c>
      <c r="L75" s="237">
        <v>0.13950000000000001</v>
      </c>
      <c r="M75" s="237">
        <v>0.13950000000000001</v>
      </c>
      <c r="N75" s="237">
        <v>0.13950000000000001</v>
      </c>
      <c r="O75" s="237">
        <v>0.13950000000000001</v>
      </c>
      <c r="P75" s="237">
        <v>0.13950000000000001</v>
      </c>
      <c r="Q75" s="237">
        <v>0.13950000000000001</v>
      </c>
      <c r="R75" s="237">
        <v>0.13950000000000001</v>
      </c>
      <c r="S75" s="237">
        <v>0.13950000000000001</v>
      </c>
      <c r="T75" s="237">
        <v>0.13950000000000001</v>
      </c>
      <c r="U75" s="237">
        <v>0.13950000000000001</v>
      </c>
      <c r="V75" s="237">
        <v>0.13950000000000001</v>
      </c>
      <c r="W75" s="237">
        <v>0.13950000000000001</v>
      </c>
      <c r="X75" s="237">
        <v>0.13950000000000001</v>
      </c>
      <c r="Y75" s="237">
        <v>0.13950000000000001</v>
      </c>
      <c r="Z75" s="237">
        <v>0.13950000000000001</v>
      </c>
      <c r="AA75" s="237">
        <v>0.13950000000000001</v>
      </c>
      <c r="AB75" s="237">
        <v>0.13950000000000001</v>
      </c>
      <c r="AC75" s="237">
        <v>0.13950000000000001</v>
      </c>
      <c r="AD75" s="237">
        <v>0.13950000000000001</v>
      </c>
      <c r="AE75" s="237">
        <v>0.13950000000000001</v>
      </c>
      <c r="AF75" s="237">
        <v>0.13950000000000001</v>
      </c>
      <c r="AG75" s="237">
        <v>0.13950000000000001</v>
      </c>
      <c r="AH75" s="237">
        <v>0.13950000000000001</v>
      </c>
      <c r="AI75" s="237">
        <v>0.13950000000000001</v>
      </c>
      <c r="AJ75" s="237">
        <v>0.13950000000000001</v>
      </c>
      <c r="AK75" s="237">
        <v>0.13950000000000001</v>
      </c>
      <c r="AL75" s="237">
        <v>0.13950000000000001</v>
      </c>
      <c r="AM75" s="237">
        <v>0.13950000000000001</v>
      </c>
      <c r="AN75" s="238">
        <v>0.13950000000000001</v>
      </c>
      <c r="AO75" s="238">
        <v>0.13950000000000001</v>
      </c>
      <c r="AP75" s="238">
        <v>0.13950000000000001</v>
      </c>
      <c r="AQ75" s="238">
        <v>0.13950000000000001</v>
      </c>
      <c r="AR75" s="238">
        <v>0.13550000000000001</v>
      </c>
      <c r="AS75" s="238">
        <v>0.13350000000000001</v>
      </c>
      <c r="AT75" s="238">
        <v>0.13150000000000001</v>
      </c>
      <c r="AU75" s="238">
        <v>0.1305</v>
      </c>
      <c r="AV75" s="236">
        <v>0.13750000000000001</v>
      </c>
      <c r="AW75" s="236">
        <v>0.13750000000000001</v>
      </c>
      <c r="AX75" s="236">
        <v>0.13750000000000001</v>
      </c>
      <c r="AY75" s="236">
        <v>0.13750000000000001</v>
      </c>
      <c r="AZ75" s="236">
        <v>0.13750000000000001</v>
      </c>
      <c r="BA75" s="236">
        <v>0.13750000000000001</v>
      </c>
      <c r="BB75" s="236">
        <v>0.13750000000000001</v>
      </c>
      <c r="BC75" s="236">
        <v>0.13750000000000001</v>
      </c>
      <c r="BD75" s="236">
        <v>0.13750000000000001</v>
      </c>
      <c r="BE75" s="236">
        <v>0.13750000000000001</v>
      </c>
    </row>
    <row r="76" spans="1:57" ht="15.75" thickBot="1" x14ac:dyDescent="0.3">
      <c r="A76" s="234">
        <v>71</v>
      </c>
      <c r="B76" s="237">
        <v>0.125</v>
      </c>
      <c r="C76" s="237">
        <v>0.127</v>
      </c>
      <c r="D76" s="237">
        <v>0.129</v>
      </c>
      <c r="E76" s="237">
        <v>0.13150000000000001</v>
      </c>
      <c r="F76" s="237">
        <v>0.13450000000000001</v>
      </c>
      <c r="G76" s="237">
        <v>0.13700000000000001</v>
      </c>
      <c r="H76" s="237">
        <v>0.13950000000000001</v>
      </c>
      <c r="I76" s="237">
        <v>0.13950000000000001</v>
      </c>
      <c r="J76" s="237">
        <v>0.13950000000000001</v>
      </c>
      <c r="K76" s="237">
        <v>0.13950000000000001</v>
      </c>
      <c r="L76" s="237">
        <v>0.13950000000000001</v>
      </c>
      <c r="M76" s="237">
        <v>0.13950000000000001</v>
      </c>
      <c r="N76" s="237">
        <v>0.13950000000000001</v>
      </c>
      <c r="O76" s="237">
        <v>0.13950000000000001</v>
      </c>
      <c r="P76" s="237">
        <v>0.13950000000000001</v>
      </c>
      <c r="Q76" s="237">
        <v>0.13950000000000001</v>
      </c>
      <c r="R76" s="237">
        <v>0.13950000000000001</v>
      </c>
      <c r="S76" s="237">
        <v>0.13950000000000001</v>
      </c>
      <c r="T76" s="237">
        <v>0.13950000000000001</v>
      </c>
      <c r="U76" s="237">
        <v>0.13950000000000001</v>
      </c>
      <c r="V76" s="237">
        <v>0.13950000000000001</v>
      </c>
      <c r="W76" s="237">
        <v>0.13950000000000001</v>
      </c>
      <c r="X76" s="237">
        <v>0.13950000000000001</v>
      </c>
      <c r="Y76" s="237">
        <v>0.13950000000000001</v>
      </c>
      <c r="Z76" s="237">
        <v>0.13950000000000001</v>
      </c>
      <c r="AA76" s="237">
        <v>0.13950000000000001</v>
      </c>
      <c r="AB76" s="237">
        <v>0.13950000000000001</v>
      </c>
      <c r="AC76" s="237">
        <v>0.13950000000000001</v>
      </c>
      <c r="AD76" s="237">
        <v>0.13950000000000001</v>
      </c>
      <c r="AE76" s="237">
        <v>0.13950000000000001</v>
      </c>
      <c r="AF76" s="237">
        <v>0.13950000000000001</v>
      </c>
      <c r="AG76" s="237">
        <v>0.13950000000000001</v>
      </c>
      <c r="AH76" s="237">
        <v>0.13950000000000001</v>
      </c>
      <c r="AI76" s="237">
        <v>0.13950000000000001</v>
      </c>
      <c r="AJ76" s="237">
        <v>0.13950000000000001</v>
      </c>
      <c r="AK76" s="237">
        <v>0.13950000000000001</v>
      </c>
      <c r="AL76" s="237">
        <v>0.13950000000000001</v>
      </c>
      <c r="AM76" s="237">
        <v>0.13950000000000001</v>
      </c>
      <c r="AN76" s="238">
        <v>0.13950000000000001</v>
      </c>
      <c r="AO76" s="238">
        <v>0.13950000000000001</v>
      </c>
      <c r="AP76" s="238">
        <v>0.13950000000000001</v>
      </c>
      <c r="AQ76" s="238">
        <v>0.13950000000000001</v>
      </c>
      <c r="AR76" s="238">
        <v>0.13550000000000001</v>
      </c>
      <c r="AS76" s="238">
        <v>0.13350000000000001</v>
      </c>
      <c r="AT76" s="238">
        <v>0.13150000000000001</v>
      </c>
      <c r="AU76" s="238">
        <v>0.1305</v>
      </c>
      <c r="AV76" s="236">
        <v>0.13750000000000001</v>
      </c>
      <c r="AW76" s="236">
        <v>0.13750000000000001</v>
      </c>
      <c r="AX76" s="236">
        <v>0.13750000000000001</v>
      </c>
      <c r="AY76" s="236">
        <v>0.13750000000000001</v>
      </c>
      <c r="AZ76" s="236">
        <v>0.13750000000000001</v>
      </c>
      <c r="BA76" s="236">
        <v>0.13750000000000001</v>
      </c>
      <c r="BB76" s="236">
        <v>0.13750000000000001</v>
      </c>
      <c r="BC76" s="236">
        <v>0.13750000000000001</v>
      </c>
      <c r="BD76" s="236">
        <v>0.13750000000000001</v>
      </c>
      <c r="BE76" s="236">
        <v>0.13750000000000001</v>
      </c>
    </row>
    <row r="77" spans="1:57" ht="15.75" thickBot="1" x14ac:dyDescent="0.3">
      <c r="A77" s="234">
        <v>72</v>
      </c>
      <c r="B77" s="237">
        <v>0.125</v>
      </c>
      <c r="C77" s="237">
        <v>0.127</v>
      </c>
      <c r="D77" s="237">
        <v>0.129</v>
      </c>
      <c r="E77" s="237">
        <v>0.13150000000000001</v>
      </c>
      <c r="F77" s="237">
        <v>0.13450000000000001</v>
      </c>
      <c r="G77" s="237">
        <v>0.13700000000000001</v>
      </c>
      <c r="H77" s="237">
        <v>0.13950000000000001</v>
      </c>
      <c r="I77" s="237">
        <v>0.13950000000000001</v>
      </c>
      <c r="J77" s="237">
        <v>0.13950000000000001</v>
      </c>
      <c r="K77" s="237">
        <v>0.13950000000000001</v>
      </c>
      <c r="L77" s="237">
        <v>0.13950000000000001</v>
      </c>
      <c r="M77" s="237">
        <v>0.13950000000000001</v>
      </c>
      <c r="N77" s="237">
        <v>0.13950000000000001</v>
      </c>
      <c r="O77" s="237">
        <v>0.13950000000000001</v>
      </c>
      <c r="P77" s="237">
        <v>0.13950000000000001</v>
      </c>
      <c r="Q77" s="237">
        <v>0.13950000000000001</v>
      </c>
      <c r="R77" s="237">
        <v>0.13950000000000001</v>
      </c>
      <c r="S77" s="237">
        <v>0.13950000000000001</v>
      </c>
      <c r="T77" s="237">
        <v>0.13950000000000001</v>
      </c>
      <c r="U77" s="237">
        <v>0.13950000000000001</v>
      </c>
      <c r="V77" s="237">
        <v>0.13950000000000001</v>
      </c>
      <c r="W77" s="237">
        <v>0.13950000000000001</v>
      </c>
      <c r="X77" s="237">
        <v>0.13950000000000001</v>
      </c>
      <c r="Y77" s="237">
        <v>0.13950000000000001</v>
      </c>
      <c r="Z77" s="237">
        <v>0.13950000000000001</v>
      </c>
      <c r="AA77" s="237">
        <v>0.13950000000000001</v>
      </c>
      <c r="AB77" s="237">
        <v>0.13950000000000001</v>
      </c>
      <c r="AC77" s="237">
        <v>0.13950000000000001</v>
      </c>
      <c r="AD77" s="237">
        <v>0.13950000000000001</v>
      </c>
      <c r="AE77" s="237">
        <v>0.13950000000000001</v>
      </c>
      <c r="AF77" s="237">
        <v>0.13950000000000001</v>
      </c>
      <c r="AG77" s="237">
        <v>0.13950000000000001</v>
      </c>
      <c r="AH77" s="237">
        <v>0.13950000000000001</v>
      </c>
      <c r="AI77" s="237">
        <v>0.13950000000000001</v>
      </c>
      <c r="AJ77" s="237">
        <v>0.13950000000000001</v>
      </c>
      <c r="AK77" s="237">
        <v>0.13950000000000001</v>
      </c>
      <c r="AL77" s="237">
        <v>0.13950000000000001</v>
      </c>
      <c r="AM77" s="237">
        <v>0.13950000000000001</v>
      </c>
      <c r="AN77" s="238">
        <v>0.13950000000000001</v>
      </c>
      <c r="AO77" s="238">
        <v>0.13950000000000001</v>
      </c>
      <c r="AP77" s="238">
        <v>0.13950000000000001</v>
      </c>
      <c r="AQ77" s="238">
        <v>0.13950000000000001</v>
      </c>
      <c r="AR77" s="238">
        <v>0.13550000000000001</v>
      </c>
      <c r="AS77" s="238">
        <v>0.13350000000000001</v>
      </c>
      <c r="AT77" s="238">
        <v>0.13150000000000001</v>
      </c>
      <c r="AU77" s="238">
        <v>0.1305</v>
      </c>
      <c r="AV77" s="236">
        <v>0.13750000000000001</v>
      </c>
      <c r="AW77" s="236">
        <v>0.13750000000000001</v>
      </c>
      <c r="AX77" s="236">
        <v>0.13750000000000001</v>
      </c>
      <c r="AY77" s="236">
        <v>0.13750000000000001</v>
      </c>
      <c r="AZ77" s="236">
        <v>0.13750000000000001</v>
      </c>
      <c r="BA77" s="236">
        <v>0.13750000000000001</v>
      </c>
      <c r="BB77" s="236">
        <v>0.13750000000000001</v>
      </c>
      <c r="BC77" s="236">
        <v>0.13750000000000001</v>
      </c>
      <c r="BD77" s="236">
        <v>0.13750000000000001</v>
      </c>
      <c r="BE77" s="236">
        <v>0.13750000000000001</v>
      </c>
    </row>
    <row r="78" spans="1:57" ht="15.75" thickBot="1" x14ac:dyDescent="0.3">
      <c r="A78" s="234">
        <v>73</v>
      </c>
      <c r="B78" s="237">
        <v>0.125</v>
      </c>
      <c r="C78" s="237">
        <v>0.127</v>
      </c>
      <c r="D78" s="237">
        <v>0.129</v>
      </c>
      <c r="E78" s="237">
        <v>0.13150000000000001</v>
      </c>
      <c r="F78" s="237">
        <v>0.13450000000000001</v>
      </c>
      <c r="G78" s="237">
        <v>0.13700000000000001</v>
      </c>
      <c r="H78" s="237">
        <v>0.13950000000000001</v>
      </c>
      <c r="I78" s="237">
        <v>0.13950000000000001</v>
      </c>
      <c r="J78" s="237">
        <v>0.13950000000000001</v>
      </c>
      <c r="K78" s="237">
        <v>0.13950000000000001</v>
      </c>
      <c r="L78" s="237">
        <v>0.13950000000000001</v>
      </c>
      <c r="M78" s="237">
        <v>0.13950000000000001</v>
      </c>
      <c r="N78" s="237">
        <v>0.13950000000000001</v>
      </c>
      <c r="O78" s="237">
        <v>0.13950000000000001</v>
      </c>
      <c r="P78" s="237">
        <v>0.13950000000000001</v>
      </c>
      <c r="Q78" s="237">
        <v>0.13950000000000001</v>
      </c>
      <c r="R78" s="237">
        <v>0.13950000000000001</v>
      </c>
      <c r="S78" s="237">
        <v>0.13950000000000001</v>
      </c>
      <c r="T78" s="237">
        <v>0.13950000000000001</v>
      </c>
      <c r="U78" s="237">
        <v>0.13950000000000001</v>
      </c>
      <c r="V78" s="237">
        <v>0.13950000000000001</v>
      </c>
      <c r="W78" s="237">
        <v>0.13950000000000001</v>
      </c>
      <c r="X78" s="237">
        <v>0.13950000000000001</v>
      </c>
      <c r="Y78" s="237">
        <v>0.13950000000000001</v>
      </c>
      <c r="Z78" s="237">
        <v>0.13950000000000001</v>
      </c>
      <c r="AA78" s="237">
        <v>0.13950000000000001</v>
      </c>
      <c r="AB78" s="237">
        <v>0.13950000000000001</v>
      </c>
      <c r="AC78" s="237">
        <v>0.13950000000000001</v>
      </c>
      <c r="AD78" s="237">
        <v>0.13950000000000001</v>
      </c>
      <c r="AE78" s="237">
        <v>0.13950000000000001</v>
      </c>
      <c r="AF78" s="237">
        <v>0.13950000000000001</v>
      </c>
      <c r="AG78" s="237">
        <v>0.13950000000000001</v>
      </c>
      <c r="AH78" s="237">
        <v>0.13950000000000001</v>
      </c>
      <c r="AI78" s="237">
        <v>0.13950000000000001</v>
      </c>
      <c r="AJ78" s="237">
        <v>0.13950000000000001</v>
      </c>
      <c r="AK78" s="237">
        <v>0.13950000000000001</v>
      </c>
      <c r="AL78" s="237">
        <v>0.13950000000000001</v>
      </c>
      <c r="AM78" s="237">
        <v>0.13950000000000001</v>
      </c>
      <c r="AN78" s="238">
        <v>0.13950000000000001</v>
      </c>
      <c r="AO78" s="238">
        <v>0.13950000000000001</v>
      </c>
      <c r="AP78" s="238">
        <v>0.13950000000000001</v>
      </c>
      <c r="AQ78" s="238">
        <v>0.13950000000000001</v>
      </c>
      <c r="AR78" s="238">
        <v>0.13550000000000001</v>
      </c>
      <c r="AS78" s="238">
        <v>0.13350000000000001</v>
      </c>
      <c r="AT78" s="238">
        <v>0.13150000000000001</v>
      </c>
      <c r="AU78" s="238">
        <v>0.1305</v>
      </c>
      <c r="AV78" s="236">
        <v>0.13750000000000001</v>
      </c>
      <c r="AW78" s="236">
        <v>0.13750000000000001</v>
      </c>
      <c r="AX78" s="236">
        <v>0.13750000000000001</v>
      </c>
      <c r="AY78" s="236">
        <v>0.13750000000000001</v>
      </c>
      <c r="AZ78" s="236">
        <v>0.13750000000000001</v>
      </c>
      <c r="BA78" s="236">
        <v>0.13750000000000001</v>
      </c>
      <c r="BB78" s="236">
        <v>0.13750000000000001</v>
      </c>
      <c r="BC78" s="236">
        <v>0.13750000000000001</v>
      </c>
      <c r="BD78" s="236">
        <v>0.13750000000000001</v>
      </c>
      <c r="BE78" s="236">
        <v>0.13750000000000001</v>
      </c>
    </row>
    <row r="79" spans="1:57" ht="15.75" thickBot="1" x14ac:dyDescent="0.3">
      <c r="A79" s="234">
        <v>74</v>
      </c>
      <c r="B79" s="237">
        <v>0.125</v>
      </c>
      <c r="C79" s="237">
        <v>0.127</v>
      </c>
      <c r="D79" s="237">
        <v>0.129</v>
      </c>
      <c r="E79" s="237">
        <v>0.13150000000000001</v>
      </c>
      <c r="F79" s="237">
        <v>0.13450000000000001</v>
      </c>
      <c r="G79" s="237">
        <v>0.13700000000000001</v>
      </c>
      <c r="H79" s="237">
        <v>0.13950000000000001</v>
      </c>
      <c r="I79" s="237">
        <v>0.13950000000000001</v>
      </c>
      <c r="J79" s="237">
        <v>0.13950000000000001</v>
      </c>
      <c r="K79" s="237">
        <v>0.13950000000000001</v>
      </c>
      <c r="L79" s="237">
        <v>0.13950000000000001</v>
      </c>
      <c r="M79" s="237">
        <v>0.13950000000000001</v>
      </c>
      <c r="N79" s="237">
        <v>0.13950000000000001</v>
      </c>
      <c r="O79" s="237">
        <v>0.13950000000000001</v>
      </c>
      <c r="P79" s="237">
        <v>0.13950000000000001</v>
      </c>
      <c r="Q79" s="237">
        <v>0.13950000000000001</v>
      </c>
      <c r="R79" s="237">
        <v>0.13950000000000001</v>
      </c>
      <c r="S79" s="237">
        <v>0.13950000000000001</v>
      </c>
      <c r="T79" s="237">
        <v>0.13950000000000001</v>
      </c>
      <c r="U79" s="237">
        <v>0.13950000000000001</v>
      </c>
      <c r="V79" s="237">
        <v>0.13950000000000001</v>
      </c>
      <c r="W79" s="237">
        <v>0.13950000000000001</v>
      </c>
      <c r="X79" s="237">
        <v>0.13950000000000001</v>
      </c>
      <c r="Y79" s="237">
        <v>0.13950000000000001</v>
      </c>
      <c r="Z79" s="237">
        <v>0.13950000000000001</v>
      </c>
      <c r="AA79" s="237">
        <v>0.13950000000000001</v>
      </c>
      <c r="AB79" s="237">
        <v>0.13950000000000001</v>
      </c>
      <c r="AC79" s="237">
        <v>0.13950000000000001</v>
      </c>
      <c r="AD79" s="237">
        <v>0.13950000000000001</v>
      </c>
      <c r="AE79" s="237">
        <v>0.13950000000000001</v>
      </c>
      <c r="AF79" s="237">
        <v>0.13950000000000001</v>
      </c>
      <c r="AG79" s="237">
        <v>0.13950000000000001</v>
      </c>
      <c r="AH79" s="237">
        <v>0.13950000000000001</v>
      </c>
      <c r="AI79" s="237">
        <v>0.13950000000000001</v>
      </c>
      <c r="AJ79" s="237">
        <v>0.13950000000000001</v>
      </c>
      <c r="AK79" s="237">
        <v>0.13950000000000001</v>
      </c>
      <c r="AL79" s="237">
        <v>0.13950000000000001</v>
      </c>
      <c r="AM79" s="237">
        <v>0.13950000000000001</v>
      </c>
      <c r="AN79" s="238">
        <v>0.13950000000000001</v>
      </c>
      <c r="AO79" s="238">
        <v>0.13950000000000001</v>
      </c>
      <c r="AP79" s="238">
        <v>0.13950000000000001</v>
      </c>
      <c r="AQ79" s="238">
        <v>0.13950000000000001</v>
      </c>
      <c r="AR79" s="238">
        <v>0.13550000000000001</v>
      </c>
      <c r="AS79" s="238">
        <v>0.13350000000000001</v>
      </c>
      <c r="AT79" s="238">
        <v>0.13150000000000001</v>
      </c>
      <c r="AU79" s="238">
        <v>0.1305</v>
      </c>
      <c r="AV79" s="236">
        <v>0.13750000000000001</v>
      </c>
      <c r="AW79" s="236">
        <v>0.13750000000000001</v>
      </c>
      <c r="AX79" s="236">
        <v>0.13750000000000001</v>
      </c>
      <c r="AY79" s="236">
        <v>0.13750000000000001</v>
      </c>
      <c r="AZ79" s="236">
        <v>0.13750000000000001</v>
      </c>
      <c r="BA79" s="236">
        <v>0.13750000000000001</v>
      </c>
      <c r="BB79" s="236">
        <v>0.13750000000000001</v>
      </c>
      <c r="BC79" s="236">
        <v>0.13750000000000001</v>
      </c>
      <c r="BD79" s="236">
        <v>0.13750000000000001</v>
      </c>
      <c r="BE79" s="236">
        <v>0.13750000000000001</v>
      </c>
    </row>
    <row r="80" spans="1:57" ht="15.75" thickBot="1" x14ac:dyDescent="0.3">
      <c r="A80" s="234">
        <v>75</v>
      </c>
      <c r="B80" s="237">
        <v>0.125</v>
      </c>
      <c r="C80" s="237">
        <v>0.127</v>
      </c>
      <c r="D80" s="237">
        <v>0.129</v>
      </c>
      <c r="E80" s="237">
        <v>0.13150000000000001</v>
      </c>
      <c r="F80" s="237">
        <v>0.13450000000000001</v>
      </c>
      <c r="G80" s="237">
        <v>0.13700000000000001</v>
      </c>
      <c r="H80" s="237">
        <v>0.13950000000000001</v>
      </c>
      <c r="I80" s="237">
        <v>0.13950000000000001</v>
      </c>
      <c r="J80" s="237">
        <v>0.13950000000000001</v>
      </c>
      <c r="K80" s="237">
        <v>0.13950000000000001</v>
      </c>
      <c r="L80" s="237">
        <v>0.13950000000000001</v>
      </c>
      <c r="M80" s="237">
        <v>0.13950000000000001</v>
      </c>
      <c r="N80" s="237">
        <v>0.13950000000000001</v>
      </c>
      <c r="O80" s="237">
        <v>0.13950000000000001</v>
      </c>
      <c r="P80" s="237">
        <v>0.13950000000000001</v>
      </c>
      <c r="Q80" s="237">
        <v>0.13950000000000001</v>
      </c>
      <c r="R80" s="237">
        <v>0.13950000000000001</v>
      </c>
      <c r="S80" s="237">
        <v>0.13950000000000001</v>
      </c>
      <c r="T80" s="237">
        <v>0.13950000000000001</v>
      </c>
      <c r="U80" s="237">
        <v>0.13950000000000001</v>
      </c>
      <c r="V80" s="237">
        <v>0.13950000000000001</v>
      </c>
      <c r="W80" s="237">
        <v>0.13950000000000001</v>
      </c>
      <c r="X80" s="237">
        <v>0.13950000000000001</v>
      </c>
      <c r="Y80" s="237">
        <v>0.13950000000000001</v>
      </c>
      <c r="Z80" s="237">
        <v>0.13950000000000001</v>
      </c>
      <c r="AA80" s="237">
        <v>0.13950000000000001</v>
      </c>
      <c r="AB80" s="237">
        <v>0.13950000000000001</v>
      </c>
      <c r="AC80" s="237">
        <v>0.13950000000000001</v>
      </c>
      <c r="AD80" s="237">
        <v>0.13950000000000001</v>
      </c>
      <c r="AE80" s="237">
        <v>0.13950000000000001</v>
      </c>
      <c r="AF80" s="237">
        <v>0.13950000000000001</v>
      </c>
      <c r="AG80" s="237">
        <v>0.13950000000000001</v>
      </c>
      <c r="AH80" s="237">
        <v>0.13950000000000001</v>
      </c>
      <c r="AI80" s="237">
        <v>0.13950000000000001</v>
      </c>
      <c r="AJ80" s="237">
        <v>0.13950000000000001</v>
      </c>
      <c r="AK80" s="237">
        <v>0.13950000000000001</v>
      </c>
      <c r="AL80" s="237">
        <v>0.13950000000000001</v>
      </c>
      <c r="AM80" s="237">
        <v>0.13950000000000001</v>
      </c>
      <c r="AN80" s="238">
        <v>0.13950000000000001</v>
      </c>
      <c r="AO80" s="238">
        <v>0.13950000000000001</v>
      </c>
      <c r="AP80" s="238">
        <v>0.13950000000000001</v>
      </c>
      <c r="AQ80" s="238">
        <v>0.13950000000000001</v>
      </c>
      <c r="AR80" s="238">
        <v>0.13550000000000001</v>
      </c>
      <c r="AS80" s="238">
        <v>0.13350000000000001</v>
      </c>
      <c r="AT80" s="238">
        <v>0.13150000000000001</v>
      </c>
      <c r="AU80" s="238">
        <v>0.1305</v>
      </c>
      <c r="AV80" s="236">
        <v>0.13750000000000001</v>
      </c>
      <c r="AW80" s="236">
        <v>0.13750000000000001</v>
      </c>
      <c r="AX80" s="236">
        <v>0.13750000000000001</v>
      </c>
      <c r="AY80" s="236">
        <v>0.13750000000000001</v>
      </c>
      <c r="AZ80" s="236">
        <v>0.13750000000000001</v>
      </c>
      <c r="BA80" s="236">
        <v>0.13750000000000001</v>
      </c>
      <c r="BB80" s="236">
        <v>0.13750000000000001</v>
      </c>
      <c r="BC80" s="236">
        <v>0.13750000000000001</v>
      </c>
      <c r="BD80" s="236">
        <v>0.13750000000000001</v>
      </c>
      <c r="BE80" s="236">
        <v>0.13750000000000001</v>
      </c>
    </row>
    <row r="81" spans="1:57" ht="15.75" thickBot="1" x14ac:dyDescent="0.3">
      <c r="A81" s="234">
        <v>76</v>
      </c>
      <c r="B81" s="237">
        <v>0.125</v>
      </c>
      <c r="C81" s="237">
        <v>0.127</v>
      </c>
      <c r="D81" s="237">
        <v>0.129</v>
      </c>
      <c r="E81" s="237">
        <v>0.13150000000000001</v>
      </c>
      <c r="F81" s="237">
        <v>0.13450000000000001</v>
      </c>
      <c r="G81" s="237">
        <v>0.13700000000000001</v>
      </c>
      <c r="H81" s="237">
        <v>0.13950000000000001</v>
      </c>
      <c r="I81" s="237">
        <v>0.13950000000000001</v>
      </c>
      <c r="J81" s="237">
        <v>0.13950000000000001</v>
      </c>
      <c r="K81" s="237">
        <v>0.13950000000000001</v>
      </c>
      <c r="L81" s="237">
        <v>0.13950000000000001</v>
      </c>
      <c r="M81" s="237">
        <v>0.13950000000000001</v>
      </c>
      <c r="N81" s="237">
        <v>0.13950000000000001</v>
      </c>
      <c r="O81" s="237">
        <v>0.13950000000000001</v>
      </c>
      <c r="P81" s="237">
        <v>0.13950000000000001</v>
      </c>
      <c r="Q81" s="237">
        <v>0.13950000000000001</v>
      </c>
      <c r="R81" s="237">
        <v>0.13950000000000001</v>
      </c>
      <c r="S81" s="237">
        <v>0.13950000000000001</v>
      </c>
      <c r="T81" s="237">
        <v>0.13950000000000001</v>
      </c>
      <c r="U81" s="237">
        <v>0.13950000000000001</v>
      </c>
      <c r="V81" s="237">
        <v>0.13950000000000001</v>
      </c>
      <c r="W81" s="237">
        <v>0.13950000000000001</v>
      </c>
      <c r="X81" s="237">
        <v>0.13950000000000001</v>
      </c>
      <c r="Y81" s="237">
        <v>0.13950000000000001</v>
      </c>
      <c r="Z81" s="237">
        <v>0.13950000000000001</v>
      </c>
      <c r="AA81" s="237">
        <v>0.13950000000000001</v>
      </c>
      <c r="AB81" s="237">
        <v>0.13950000000000001</v>
      </c>
      <c r="AC81" s="237">
        <v>0.13950000000000001</v>
      </c>
      <c r="AD81" s="237">
        <v>0.13950000000000001</v>
      </c>
      <c r="AE81" s="237">
        <v>0.13950000000000001</v>
      </c>
      <c r="AF81" s="237">
        <v>0.13950000000000001</v>
      </c>
      <c r="AG81" s="237">
        <v>0.13950000000000001</v>
      </c>
      <c r="AH81" s="237">
        <v>0.13950000000000001</v>
      </c>
      <c r="AI81" s="237">
        <v>0.13950000000000001</v>
      </c>
      <c r="AJ81" s="237">
        <v>0.13950000000000001</v>
      </c>
      <c r="AK81" s="237">
        <v>0.13950000000000001</v>
      </c>
      <c r="AL81" s="237">
        <v>0.13950000000000001</v>
      </c>
      <c r="AM81" s="237">
        <v>0.13950000000000001</v>
      </c>
      <c r="AN81" s="238">
        <v>0.13950000000000001</v>
      </c>
      <c r="AO81" s="238">
        <v>0.13950000000000001</v>
      </c>
      <c r="AP81" s="238">
        <v>0.13950000000000001</v>
      </c>
      <c r="AQ81" s="238">
        <v>0.13950000000000001</v>
      </c>
      <c r="AR81" s="238">
        <v>0.13550000000000001</v>
      </c>
      <c r="AS81" s="238">
        <v>0.13350000000000001</v>
      </c>
      <c r="AT81" s="238">
        <v>0.13150000000000001</v>
      </c>
      <c r="AU81" s="238">
        <v>0.1305</v>
      </c>
      <c r="AV81" s="236">
        <v>0.13750000000000001</v>
      </c>
      <c r="AW81" s="236">
        <v>0.13750000000000001</v>
      </c>
      <c r="AX81" s="236">
        <v>0.13750000000000001</v>
      </c>
      <c r="AY81" s="236">
        <v>0.13750000000000001</v>
      </c>
      <c r="AZ81" s="236">
        <v>0.13750000000000001</v>
      </c>
      <c r="BA81" s="236">
        <v>0.13750000000000001</v>
      </c>
      <c r="BB81" s="236">
        <v>0.13750000000000001</v>
      </c>
      <c r="BC81" s="236">
        <v>0.13750000000000001</v>
      </c>
      <c r="BD81" s="236">
        <v>0.13750000000000001</v>
      </c>
      <c r="BE81" s="236">
        <v>0.13750000000000001</v>
      </c>
    </row>
    <row r="82" spans="1:57" ht="15.75" thickBot="1" x14ac:dyDescent="0.3">
      <c r="A82" s="234">
        <v>77</v>
      </c>
      <c r="B82" s="237">
        <v>0.125</v>
      </c>
      <c r="C82" s="237">
        <v>0.127</v>
      </c>
      <c r="D82" s="237">
        <v>0.129</v>
      </c>
      <c r="E82" s="237">
        <v>0.13150000000000001</v>
      </c>
      <c r="F82" s="237">
        <v>0.13450000000000001</v>
      </c>
      <c r="G82" s="237">
        <v>0.13700000000000001</v>
      </c>
      <c r="H82" s="237">
        <v>0.13950000000000001</v>
      </c>
      <c r="I82" s="237">
        <v>0.13950000000000001</v>
      </c>
      <c r="J82" s="237">
        <v>0.13950000000000001</v>
      </c>
      <c r="K82" s="237">
        <v>0.13950000000000001</v>
      </c>
      <c r="L82" s="237">
        <v>0.13950000000000001</v>
      </c>
      <c r="M82" s="237">
        <v>0.13950000000000001</v>
      </c>
      <c r="N82" s="237">
        <v>0.13950000000000001</v>
      </c>
      <c r="O82" s="237">
        <v>0.13950000000000001</v>
      </c>
      <c r="P82" s="237">
        <v>0.13950000000000001</v>
      </c>
      <c r="Q82" s="237">
        <v>0.13950000000000001</v>
      </c>
      <c r="R82" s="237">
        <v>0.13950000000000001</v>
      </c>
      <c r="S82" s="237">
        <v>0.13950000000000001</v>
      </c>
      <c r="T82" s="237">
        <v>0.13950000000000001</v>
      </c>
      <c r="U82" s="237">
        <v>0.13950000000000001</v>
      </c>
      <c r="V82" s="237">
        <v>0.13950000000000001</v>
      </c>
      <c r="W82" s="237">
        <v>0.13950000000000001</v>
      </c>
      <c r="X82" s="237">
        <v>0.13950000000000001</v>
      </c>
      <c r="Y82" s="237">
        <v>0.13950000000000001</v>
      </c>
      <c r="Z82" s="237">
        <v>0.13950000000000001</v>
      </c>
      <c r="AA82" s="237">
        <v>0.13950000000000001</v>
      </c>
      <c r="AB82" s="237">
        <v>0.13950000000000001</v>
      </c>
      <c r="AC82" s="237">
        <v>0.13950000000000001</v>
      </c>
      <c r="AD82" s="237">
        <v>0.13950000000000001</v>
      </c>
      <c r="AE82" s="237">
        <v>0.13950000000000001</v>
      </c>
      <c r="AF82" s="237">
        <v>0.13950000000000001</v>
      </c>
      <c r="AG82" s="237">
        <v>0.13950000000000001</v>
      </c>
      <c r="AH82" s="237">
        <v>0.13950000000000001</v>
      </c>
      <c r="AI82" s="237">
        <v>0.13950000000000001</v>
      </c>
      <c r="AJ82" s="237">
        <v>0.13950000000000001</v>
      </c>
      <c r="AK82" s="237">
        <v>0.13950000000000001</v>
      </c>
      <c r="AL82" s="237">
        <v>0.13950000000000001</v>
      </c>
      <c r="AM82" s="237">
        <v>0.13950000000000001</v>
      </c>
      <c r="AN82" s="238">
        <v>0.13950000000000001</v>
      </c>
      <c r="AO82" s="238">
        <v>0.13950000000000001</v>
      </c>
      <c r="AP82" s="238">
        <v>0.13950000000000001</v>
      </c>
      <c r="AQ82" s="238">
        <v>0.13950000000000001</v>
      </c>
      <c r="AR82" s="238">
        <v>0.13550000000000001</v>
      </c>
      <c r="AS82" s="238">
        <v>0.13350000000000001</v>
      </c>
      <c r="AT82" s="238">
        <v>0.13150000000000001</v>
      </c>
      <c r="AU82" s="238">
        <v>0.1305</v>
      </c>
      <c r="AV82" s="236">
        <v>0.13750000000000001</v>
      </c>
      <c r="AW82" s="236">
        <v>0.13750000000000001</v>
      </c>
      <c r="AX82" s="236">
        <v>0.13750000000000001</v>
      </c>
      <c r="AY82" s="236">
        <v>0.13750000000000001</v>
      </c>
      <c r="AZ82" s="236">
        <v>0.13750000000000001</v>
      </c>
      <c r="BA82" s="236">
        <v>0.13750000000000001</v>
      </c>
      <c r="BB82" s="236">
        <v>0.13750000000000001</v>
      </c>
      <c r="BC82" s="236">
        <v>0.13750000000000001</v>
      </c>
      <c r="BD82" s="236">
        <v>0.13750000000000001</v>
      </c>
      <c r="BE82" s="236">
        <v>0.13750000000000001</v>
      </c>
    </row>
    <row r="83" spans="1:57" ht="15.75" thickBot="1" x14ac:dyDescent="0.3">
      <c r="A83" s="234">
        <v>78</v>
      </c>
      <c r="B83" s="237">
        <v>0.125</v>
      </c>
      <c r="C83" s="237">
        <v>0.127</v>
      </c>
      <c r="D83" s="237">
        <v>0.129</v>
      </c>
      <c r="E83" s="237">
        <v>0.13150000000000001</v>
      </c>
      <c r="F83" s="237">
        <v>0.13450000000000001</v>
      </c>
      <c r="G83" s="237">
        <v>0.13700000000000001</v>
      </c>
      <c r="H83" s="237">
        <v>0.13950000000000001</v>
      </c>
      <c r="I83" s="237">
        <v>0.13950000000000001</v>
      </c>
      <c r="J83" s="237">
        <v>0.13950000000000001</v>
      </c>
      <c r="K83" s="237">
        <v>0.13950000000000001</v>
      </c>
      <c r="L83" s="237">
        <v>0.13950000000000001</v>
      </c>
      <c r="M83" s="237">
        <v>0.13950000000000001</v>
      </c>
      <c r="N83" s="237">
        <v>0.13950000000000001</v>
      </c>
      <c r="O83" s="237">
        <v>0.13950000000000001</v>
      </c>
      <c r="P83" s="237">
        <v>0.13950000000000001</v>
      </c>
      <c r="Q83" s="237">
        <v>0.13950000000000001</v>
      </c>
      <c r="R83" s="237">
        <v>0.13950000000000001</v>
      </c>
      <c r="S83" s="237">
        <v>0.13950000000000001</v>
      </c>
      <c r="T83" s="237">
        <v>0.13950000000000001</v>
      </c>
      <c r="U83" s="237">
        <v>0.13950000000000001</v>
      </c>
      <c r="V83" s="237">
        <v>0.13950000000000001</v>
      </c>
      <c r="W83" s="237">
        <v>0.13950000000000001</v>
      </c>
      <c r="X83" s="237">
        <v>0.13950000000000001</v>
      </c>
      <c r="Y83" s="237">
        <v>0.13950000000000001</v>
      </c>
      <c r="Z83" s="237">
        <v>0.13950000000000001</v>
      </c>
      <c r="AA83" s="237">
        <v>0.13950000000000001</v>
      </c>
      <c r="AB83" s="237">
        <v>0.13950000000000001</v>
      </c>
      <c r="AC83" s="237">
        <v>0.13950000000000001</v>
      </c>
      <c r="AD83" s="237">
        <v>0.13950000000000001</v>
      </c>
      <c r="AE83" s="237">
        <v>0.13950000000000001</v>
      </c>
      <c r="AF83" s="237">
        <v>0.13950000000000001</v>
      </c>
      <c r="AG83" s="237">
        <v>0.13950000000000001</v>
      </c>
      <c r="AH83" s="237">
        <v>0.13950000000000001</v>
      </c>
      <c r="AI83" s="237">
        <v>0.13950000000000001</v>
      </c>
      <c r="AJ83" s="237">
        <v>0.13950000000000001</v>
      </c>
      <c r="AK83" s="237">
        <v>0.13950000000000001</v>
      </c>
      <c r="AL83" s="237">
        <v>0.13950000000000001</v>
      </c>
      <c r="AM83" s="237">
        <v>0.13950000000000001</v>
      </c>
      <c r="AN83" s="238">
        <v>0.13950000000000001</v>
      </c>
      <c r="AO83" s="238">
        <v>0.13950000000000001</v>
      </c>
      <c r="AP83" s="238">
        <v>0.13950000000000001</v>
      </c>
      <c r="AQ83" s="238">
        <v>0.13950000000000001</v>
      </c>
      <c r="AR83" s="238">
        <v>0.13550000000000001</v>
      </c>
      <c r="AS83" s="238">
        <v>0.13350000000000001</v>
      </c>
      <c r="AT83" s="238">
        <v>0.13150000000000001</v>
      </c>
      <c r="AU83" s="238">
        <v>0.1305</v>
      </c>
      <c r="AV83" s="236">
        <v>0.13750000000000001</v>
      </c>
      <c r="AW83" s="236">
        <v>0.13750000000000001</v>
      </c>
      <c r="AX83" s="236">
        <v>0.13750000000000001</v>
      </c>
      <c r="AY83" s="236">
        <v>0.13750000000000001</v>
      </c>
      <c r="AZ83" s="236">
        <v>0.13750000000000001</v>
      </c>
      <c r="BA83" s="236">
        <v>0.13750000000000001</v>
      </c>
      <c r="BB83" s="236">
        <v>0.13750000000000001</v>
      </c>
      <c r="BC83" s="236">
        <v>0.13750000000000001</v>
      </c>
      <c r="BD83" s="236">
        <v>0.13750000000000001</v>
      </c>
      <c r="BE83" s="236">
        <v>0.13750000000000001</v>
      </c>
    </row>
    <row r="84" spans="1:57" ht="15.75" thickBot="1" x14ac:dyDescent="0.3">
      <c r="A84" s="234">
        <v>79</v>
      </c>
      <c r="B84" s="237">
        <v>0.125</v>
      </c>
      <c r="C84" s="237">
        <v>0.127</v>
      </c>
      <c r="D84" s="237">
        <v>0.129</v>
      </c>
      <c r="E84" s="237">
        <v>0.13150000000000001</v>
      </c>
      <c r="F84" s="237">
        <v>0.13450000000000001</v>
      </c>
      <c r="G84" s="237">
        <v>0.13700000000000001</v>
      </c>
      <c r="H84" s="237">
        <v>0.13950000000000001</v>
      </c>
      <c r="I84" s="237">
        <v>0.13950000000000001</v>
      </c>
      <c r="J84" s="237">
        <v>0.13950000000000001</v>
      </c>
      <c r="K84" s="237">
        <v>0.13950000000000001</v>
      </c>
      <c r="L84" s="237">
        <v>0.13950000000000001</v>
      </c>
      <c r="M84" s="237">
        <v>0.13950000000000001</v>
      </c>
      <c r="N84" s="237">
        <v>0.13950000000000001</v>
      </c>
      <c r="O84" s="237">
        <v>0.13950000000000001</v>
      </c>
      <c r="P84" s="237">
        <v>0.13950000000000001</v>
      </c>
      <c r="Q84" s="237">
        <v>0.13950000000000001</v>
      </c>
      <c r="R84" s="237">
        <v>0.13950000000000001</v>
      </c>
      <c r="S84" s="237">
        <v>0.13950000000000001</v>
      </c>
      <c r="T84" s="237">
        <v>0.13950000000000001</v>
      </c>
      <c r="U84" s="237">
        <v>0.13950000000000001</v>
      </c>
      <c r="V84" s="237">
        <v>0.13950000000000001</v>
      </c>
      <c r="W84" s="237">
        <v>0.13950000000000001</v>
      </c>
      <c r="X84" s="237">
        <v>0.13950000000000001</v>
      </c>
      <c r="Y84" s="237">
        <v>0.13950000000000001</v>
      </c>
      <c r="Z84" s="237">
        <v>0.13950000000000001</v>
      </c>
      <c r="AA84" s="237">
        <v>0.13950000000000001</v>
      </c>
      <c r="AB84" s="237">
        <v>0.13950000000000001</v>
      </c>
      <c r="AC84" s="237">
        <v>0.13950000000000001</v>
      </c>
      <c r="AD84" s="237">
        <v>0.13950000000000001</v>
      </c>
      <c r="AE84" s="237">
        <v>0.13950000000000001</v>
      </c>
      <c r="AF84" s="237">
        <v>0.13950000000000001</v>
      </c>
      <c r="AG84" s="237">
        <v>0.13950000000000001</v>
      </c>
      <c r="AH84" s="237">
        <v>0.13950000000000001</v>
      </c>
      <c r="AI84" s="237">
        <v>0.13950000000000001</v>
      </c>
      <c r="AJ84" s="237">
        <v>0.13950000000000001</v>
      </c>
      <c r="AK84" s="237">
        <v>0.13950000000000001</v>
      </c>
      <c r="AL84" s="237">
        <v>0.13950000000000001</v>
      </c>
      <c r="AM84" s="237">
        <v>0.13950000000000001</v>
      </c>
      <c r="AN84" s="238">
        <v>0.13950000000000001</v>
      </c>
      <c r="AO84" s="238">
        <v>0.13950000000000001</v>
      </c>
      <c r="AP84" s="238">
        <v>0.13950000000000001</v>
      </c>
      <c r="AQ84" s="238">
        <v>0.13950000000000001</v>
      </c>
      <c r="AR84" s="238">
        <v>0.13550000000000001</v>
      </c>
      <c r="AS84" s="238">
        <v>0.13350000000000001</v>
      </c>
      <c r="AT84" s="238">
        <v>0.13150000000000001</v>
      </c>
      <c r="AU84" s="238">
        <v>0.1305</v>
      </c>
      <c r="AV84" s="236">
        <v>0.13750000000000001</v>
      </c>
      <c r="AW84" s="236">
        <v>0.13750000000000001</v>
      </c>
      <c r="AX84" s="236">
        <v>0.13750000000000001</v>
      </c>
      <c r="AY84" s="236">
        <v>0.13750000000000001</v>
      </c>
      <c r="AZ84" s="236">
        <v>0.13750000000000001</v>
      </c>
      <c r="BA84" s="236">
        <v>0.13750000000000001</v>
      </c>
      <c r="BB84" s="236">
        <v>0.13750000000000001</v>
      </c>
      <c r="BC84" s="236">
        <v>0.13750000000000001</v>
      </c>
      <c r="BD84" s="236">
        <v>0.13750000000000001</v>
      </c>
      <c r="BE84" s="236">
        <v>0.13750000000000001</v>
      </c>
    </row>
    <row r="85" spans="1:57" ht="15.75" thickBot="1" x14ac:dyDescent="0.3">
      <c r="A85" s="234">
        <v>80</v>
      </c>
      <c r="B85" s="237">
        <v>0.125</v>
      </c>
      <c r="C85" s="237">
        <v>0.127</v>
      </c>
      <c r="D85" s="237">
        <v>0.129</v>
      </c>
      <c r="E85" s="237">
        <v>0.13150000000000001</v>
      </c>
      <c r="F85" s="237">
        <v>0.13450000000000001</v>
      </c>
      <c r="G85" s="237">
        <v>0.13700000000000001</v>
      </c>
      <c r="H85" s="237">
        <v>0.13950000000000001</v>
      </c>
      <c r="I85" s="237">
        <v>0.13950000000000001</v>
      </c>
      <c r="J85" s="237">
        <v>0.13950000000000001</v>
      </c>
      <c r="K85" s="237">
        <v>0.13950000000000001</v>
      </c>
      <c r="L85" s="237">
        <v>0.13950000000000001</v>
      </c>
      <c r="M85" s="237">
        <v>0.13950000000000001</v>
      </c>
      <c r="N85" s="237">
        <v>0.13950000000000001</v>
      </c>
      <c r="O85" s="237">
        <v>0.13950000000000001</v>
      </c>
      <c r="P85" s="237">
        <v>0.13950000000000001</v>
      </c>
      <c r="Q85" s="237">
        <v>0.13950000000000001</v>
      </c>
      <c r="R85" s="237">
        <v>0.13950000000000001</v>
      </c>
      <c r="S85" s="237">
        <v>0.13950000000000001</v>
      </c>
      <c r="T85" s="237">
        <v>0.13950000000000001</v>
      </c>
      <c r="U85" s="237">
        <v>0.13950000000000001</v>
      </c>
      <c r="V85" s="237">
        <v>0.13950000000000001</v>
      </c>
      <c r="W85" s="237">
        <v>0.13950000000000001</v>
      </c>
      <c r="X85" s="237">
        <v>0.13950000000000001</v>
      </c>
      <c r="Y85" s="237">
        <v>0.13950000000000001</v>
      </c>
      <c r="Z85" s="237">
        <v>0.13950000000000001</v>
      </c>
      <c r="AA85" s="237">
        <v>0.13950000000000001</v>
      </c>
      <c r="AB85" s="237">
        <v>0.13950000000000001</v>
      </c>
      <c r="AC85" s="237">
        <v>0.13950000000000001</v>
      </c>
      <c r="AD85" s="237">
        <v>0.13950000000000001</v>
      </c>
      <c r="AE85" s="237">
        <v>0.13950000000000001</v>
      </c>
      <c r="AF85" s="237">
        <v>0.13950000000000001</v>
      </c>
      <c r="AG85" s="237">
        <v>0.13950000000000001</v>
      </c>
      <c r="AH85" s="237">
        <v>0.13950000000000001</v>
      </c>
      <c r="AI85" s="237">
        <v>0.13950000000000001</v>
      </c>
      <c r="AJ85" s="237">
        <v>0.13950000000000001</v>
      </c>
      <c r="AK85" s="237">
        <v>0.13950000000000001</v>
      </c>
      <c r="AL85" s="237">
        <v>0.13950000000000001</v>
      </c>
      <c r="AM85" s="237">
        <v>0.13950000000000001</v>
      </c>
      <c r="AN85" s="238">
        <v>0.13950000000000001</v>
      </c>
      <c r="AO85" s="238">
        <v>0.13950000000000001</v>
      </c>
      <c r="AP85" s="238">
        <v>0.13950000000000001</v>
      </c>
      <c r="AQ85" s="238">
        <v>0.13950000000000001</v>
      </c>
      <c r="AR85" s="238">
        <v>0.13550000000000001</v>
      </c>
      <c r="AS85" s="238">
        <v>0.13350000000000001</v>
      </c>
      <c r="AT85" s="238">
        <v>0.13150000000000001</v>
      </c>
      <c r="AU85" s="238">
        <v>0.1305</v>
      </c>
      <c r="AV85" s="236">
        <v>0.13750000000000001</v>
      </c>
      <c r="AW85" s="236">
        <v>0.13750000000000001</v>
      </c>
      <c r="AX85" s="236">
        <v>0.13750000000000001</v>
      </c>
      <c r="AY85" s="236">
        <v>0.13750000000000001</v>
      </c>
      <c r="AZ85" s="236">
        <v>0.13750000000000001</v>
      </c>
      <c r="BA85" s="236">
        <v>0.13750000000000001</v>
      </c>
      <c r="BB85" s="236">
        <v>0.13750000000000001</v>
      </c>
      <c r="BC85" s="236">
        <v>0.13750000000000001</v>
      </c>
      <c r="BD85" s="236">
        <v>0.13750000000000001</v>
      </c>
      <c r="BE85" s="236">
        <v>0.13750000000000001</v>
      </c>
    </row>
    <row r="86" spans="1:57" ht="15.75" thickBot="1" x14ac:dyDescent="0.3">
      <c r="A86" s="234">
        <v>81</v>
      </c>
      <c r="B86" s="237">
        <v>0.125</v>
      </c>
      <c r="C86" s="237">
        <v>0.127</v>
      </c>
      <c r="D86" s="237">
        <v>0.129</v>
      </c>
      <c r="E86" s="237">
        <v>0.13150000000000001</v>
      </c>
      <c r="F86" s="237">
        <v>0.13450000000000001</v>
      </c>
      <c r="G86" s="237">
        <v>0.13700000000000001</v>
      </c>
      <c r="H86" s="237">
        <v>0.13950000000000001</v>
      </c>
      <c r="I86" s="237">
        <v>0.13950000000000001</v>
      </c>
      <c r="J86" s="237">
        <v>0.13950000000000001</v>
      </c>
      <c r="K86" s="237">
        <v>0.13950000000000001</v>
      </c>
      <c r="L86" s="237">
        <v>0.13950000000000001</v>
      </c>
      <c r="M86" s="237">
        <v>0.13950000000000001</v>
      </c>
      <c r="N86" s="237">
        <v>0.13950000000000001</v>
      </c>
      <c r="O86" s="237">
        <v>0.13950000000000001</v>
      </c>
      <c r="P86" s="237">
        <v>0.13950000000000001</v>
      </c>
      <c r="Q86" s="237">
        <v>0.13950000000000001</v>
      </c>
      <c r="R86" s="237">
        <v>0.13950000000000001</v>
      </c>
      <c r="S86" s="237">
        <v>0.13950000000000001</v>
      </c>
      <c r="T86" s="237">
        <v>0.13950000000000001</v>
      </c>
      <c r="U86" s="237">
        <v>0.13950000000000001</v>
      </c>
      <c r="V86" s="237">
        <v>0.13950000000000001</v>
      </c>
      <c r="W86" s="237">
        <v>0.13950000000000001</v>
      </c>
      <c r="X86" s="237">
        <v>0.13950000000000001</v>
      </c>
      <c r="Y86" s="237">
        <v>0.13950000000000001</v>
      </c>
      <c r="Z86" s="237">
        <v>0.13950000000000001</v>
      </c>
      <c r="AA86" s="237">
        <v>0.13950000000000001</v>
      </c>
      <c r="AB86" s="237">
        <v>0.13950000000000001</v>
      </c>
      <c r="AC86" s="237">
        <v>0.13950000000000001</v>
      </c>
      <c r="AD86" s="237">
        <v>0.13950000000000001</v>
      </c>
      <c r="AE86" s="237">
        <v>0.13950000000000001</v>
      </c>
      <c r="AF86" s="237">
        <v>0.13950000000000001</v>
      </c>
      <c r="AG86" s="237">
        <v>0.13950000000000001</v>
      </c>
      <c r="AH86" s="237">
        <v>0.13950000000000001</v>
      </c>
      <c r="AI86" s="237">
        <v>0.13950000000000001</v>
      </c>
      <c r="AJ86" s="237">
        <v>0.13950000000000001</v>
      </c>
      <c r="AK86" s="237">
        <v>0.13950000000000001</v>
      </c>
      <c r="AL86" s="237">
        <v>0.13950000000000001</v>
      </c>
      <c r="AM86" s="237">
        <v>0.13950000000000001</v>
      </c>
      <c r="AN86" s="238">
        <v>0.13950000000000001</v>
      </c>
      <c r="AO86" s="238">
        <v>0.13950000000000001</v>
      </c>
      <c r="AP86" s="238">
        <v>0.13950000000000001</v>
      </c>
      <c r="AQ86" s="238">
        <v>0.13950000000000001</v>
      </c>
      <c r="AR86" s="238">
        <v>0.13550000000000001</v>
      </c>
      <c r="AS86" s="238">
        <v>0.13350000000000001</v>
      </c>
      <c r="AT86" s="238">
        <v>0.13150000000000001</v>
      </c>
      <c r="AU86" s="238">
        <v>0.1305</v>
      </c>
      <c r="AV86" s="236">
        <v>0.13750000000000001</v>
      </c>
      <c r="AW86" s="236">
        <v>0.13750000000000001</v>
      </c>
      <c r="AX86" s="236">
        <v>0.13750000000000001</v>
      </c>
      <c r="AY86" s="236">
        <v>0.13750000000000001</v>
      </c>
      <c r="AZ86" s="236">
        <v>0.13750000000000001</v>
      </c>
      <c r="BA86" s="236">
        <v>0.13750000000000001</v>
      </c>
      <c r="BB86" s="236">
        <v>0.13750000000000001</v>
      </c>
      <c r="BC86" s="236">
        <v>0.13750000000000001</v>
      </c>
      <c r="BD86" s="236">
        <v>0.13750000000000001</v>
      </c>
      <c r="BE86" s="236">
        <v>0.13750000000000001</v>
      </c>
    </row>
    <row r="87" spans="1:57" ht="15.75" thickBot="1" x14ac:dyDescent="0.3">
      <c r="A87" s="234">
        <v>82</v>
      </c>
      <c r="B87" s="237">
        <v>0.125</v>
      </c>
      <c r="C87" s="237">
        <v>0.127</v>
      </c>
      <c r="D87" s="237">
        <v>0.129</v>
      </c>
      <c r="E87" s="237">
        <v>0.13150000000000001</v>
      </c>
      <c r="F87" s="237">
        <v>0.13450000000000001</v>
      </c>
      <c r="G87" s="237">
        <v>0.13700000000000001</v>
      </c>
      <c r="H87" s="237">
        <v>0.13950000000000001</v>
      </c>
      <c r="I87" s="237">
        <v>0.13950000000000001</v>
      </c>
      <c r="J87" s="237">
        <v>0.13950000000000001</v>
      </c>
      <c r="K87" s="237">
        <v>0.13950000000000001</v>
      </c>
      <c r="L87" s="237">
        <v>0.13950000000000001</v>
      </c>
      <c r="M87" s="237">
        <v>0.13950000000000001</v>
      </c>
      <c r="N87" s="237">
        <v>0.13950000000000001</v>
      </c>
      <c r="O87" s="237">
        <v>0.13950000000000001</v>
      </c>
      <c r="P87" s="237">
        <v>0.13950000000000001</v>
      </c>
      <c r="Q87" s="237">
        <v>0.13950000000000001</v>
      </c>
      <c r="R87" s="237">
        <v>0.13950000000000001</v>
      </c>
      <c r="S87" s="237">
        <v>0.13950000000000001</v>
      </c>
      <c r="T87" s="237">
        <v>0.13950000000000001</v>
      </c>
      <c r="U87" s="237">
        <v>0.13950000000000001</v>
      </c>
      <c r="V87" s="237">
        <v>0.13950000000000001</v>
      </c>
      <c r="W87" s="237">
        <v>0.13950000000000001</v>
      </c>
      <c r="X87" s="237">
        <v>0.13950000000000001</v>
      </c>
      <c r="Y87" s="237">
        <v>0.13950000000000001</v>
      </c>
      <c r="Z87" s="237">
        <v>0.13950000000000001</v>
      </c>
      <c r="AA87" s="237">
        <v>0.13950000000000001</v>
      </c>
      <c r="AB87" s="237">
        <v>0.13950000000000001</v>
      </c>
      <c r="AC87" s="237">
        <v>0.13950000000000001</v>
      </c>
      <c r="AD87" s="237">
        <v>0.13950000000000001</v>
      </c>
      <c r="AE87" s="237">
        <v>0.13950000000000001</v>
      </c>
      <c r="AF87" s="237">
        <v>0.13950000000000001</v>
      </c>
      <c r="AG87" s="237">
        <v>0.13950000000000001</v>
      </c>
      <c r="AH87" s="237">
        <v>0.13950000000000001</v>
      </c>
      <c r="AI87" s="237">
        <v>0.13950000000000001</v>
      </c>
      <c r="AJ87" s="237">
        <v>0.13950000000000001</v>
      </c>
      <c r="AK87" s="237">
        <v>0.13950000000000001</v>
      </c>
      <c r="AL87" s="237">
        <v>0.13950000000000001</v>
      </c>
      <c r="AM87" s="237">
        <v>0.13950000000000001</v>
      </c>
      <c r="AN87" s="238">
        <v>0.13950000000000001</v>
      </c>
      <c r="AO87" s="238">
        <v>0.13950000000000001</v>
      </c>
      <c r="AP87" s="238">
        <v>0.13950000000000001</v>
      </c>
      <c r="AQ87" s="238">
        <v>0.13950000000000001</v>
      </c>
      <c r="AR87" s="238">
        <v>0.13550000000000001</v>
      </c>
      <c r="AS87" s="238">
        <v>0.13350000000000001</v>
      </c>
      <c r="AT87" s="238">
        <v>0.13150000000000001</v>
      </c>
      <c r="AU87" s="238">
        <v>0.1305</v>
      </c>
      <c r="AV87" s="236">
        <v>0.13750000000000001</v>
      </c>
      <c r="AW87" s="236">
        <v>0.13750000000000001</v>
      </c>
      <c r="AX87" s="236">
        <v>0.13750000000000001</v>
      </c>
      <c r="AY87" s="236">
        <v>0.13750000000000001</v>
      </c>
      <c r="AZ87" s="236">
        <v>0.13750000000000001</v>
      </c>
      <c r="BA87" s="236">
        <v>0.13750000000000001</v>
      </c>
      <c r="BB87" s="236">
        <v>0.13750000000000001</v>
      </c>
      <c r="BC87" s="236">
        <v>0.13750000000000001</v>
      </c>
      <c r="BD87" s="236">
        <v>0.13750000000000001</v>
      </c>
      <c r="BE87" s="236">
        <v>0.13750000000000001</v>
      </c>
    </row>
    <row r="88" spans="1:57" ht="15.75" thickBot="1" x14ac:dyDescent="0.3">
      <c r="A88" s="234">
        <v>83</v>
      </c>
      <c r="B88" s="237">
        <v>0.125</v>
      </c>
      <c r="C88" s="237">
        <v>0.127</v>
      </c>
      <c r="D88" s="237">
        <v>0.129</v>
      </c>
      <c r="E88" s="237">
        <v>0.13150000000000001</v>
      </c>
      <c r="F88" s="237">
        <v>0.13450000000000001</v>
      </c>
      <c r="G88" s="237">
        <v>0.13700000000000001</v>
      </c>
      <c r="H88" s="237">
        <v>0.13950000000000001</v>
      </c>
      <c r="I88" s="237">
        <v>0.13950000000000001</v>
      </c>
      <c r="J88" s="237">
        <v>0.13950000000000001</v>
      </c>
      <c r="K88" s="237">
        <v>0.13950000000000001</v>
      </c>
      <c r="L88" s="237">
        <v>0.13950000000000001</v>
      </c>
      <c r="M88" s="237">
        <v>0.13950000000000001</v>
      </c>
      <c r="N88" s="237">
        <v>0.13950000000000001</v>
      </c>
      <c r="O88" s="237">
        <v>0.13950000000000001</v>
      </c>
      <c r="P88" s="237">
        <v>0.13950000000000001</v>
      </c>
      <c r="Q88" s="237">
        <v>0.13950000000000001</v>
      </c>
      <c r="R88" s="237">
        <v>0.13950000000000001</v>
      </c>
      <c r="S88" s="237">
        <v>0.13950000000000001</v>
      </c>
      <c r="T88" s="237">
        <v>0.13950000000000001</v>
      </c>
      <c r="U88" s="237">
        <v>0.13950000000000001</v>
      </c>
      <c r="V88" s="237">
        <v>0.13950000000000001</v>
      </c>
      <c r="W88" s="237">
        <v>0.13950000000000001</v>
      </c>
      <c r="X88" s="237">
        <v>0.13950000000000001</v>
      </c>
      <c r="Y88" s="237">
        <v>0.13950000000000001</v>
      </c>
      <c r="Z88" s="237">
        <v>0.13950000000000001</v>
      </c>
      <c r="AA88" s="237">
        <v>0.13950000000000001</v>
      </c>
      <c r="AB88" s="237">
        <v>0.13950000000000001</v>
      </c>
      <c r="AC88" s="237">
        <v>0.13950000000000001</v>
      </c>
      <c r="AD88" s="237">
        <v>0.13950000000000001</v>
      </c>
      <c r="AE88" s="237">
        <v>0.13950000000000001</v>
      </c>
      <c r="AF88" s="237">
        <v>0.13950000000000001</v>
      </c>
      <c r="AG88" s="237">
        <v>0.13950000000000001</v>
      </c>
      <c r="AH88" s="237">
        <v>0.13950000000000001</v>
      </c>
      <c r="AI88" s="237">
        <v>0.13950000000000001</v>
      </c>
      <c r="AJ88" s="237">
        <v>0.13950000000000001</v>
      </c>
      <c r="AK88" s="237">
        <v>0.13950000000000001</v>
      </c>
      <c r="AL88" s="237">
        <v>0.13950000000000001</v>
      </c>
      <c r="AM88" s="237">
        <v>0.13950000000000001</v>
      </c>
      <c r="AN88" s="238">
        <v>0.13950000000000001</v>
      </c>
      <c r="AO88" s="238">
        <v>0.13950000000000001</v>
      </c>
      <c r="AP88" s="238">
        <v>0.13950000000000001</v>
      </c>
      <c r="AQ88" s="238">
        <v>0.13950000000000001</v>
      </c>
      <c r="AR88" s="238">
        <v>0.13550000000000001</v>
      </c>
      <c r="AS88" s="238">
        <v>0.13350000000000001</v>
      </c>
      <c r="AT88" s="238">
        <v>0.13150000000000001</v>
      </c>
      <c r="AU88" s="238">
        <v>0.1305</v>
      </c>
      <c r="AV88" s="236">
        <v>0.13750000000000001</v>
      </c>
      <c r="AW88" s="236">
        <v>0.13750000000000001</v>
      </c>
      <c r="AX88" s="236">
        <v>0.13750000000000001</v>
      </c>
      <c r="AY88" s="236">
        <v>0.13750000000000001</v>
      </c>
      <c r="AZ88" s="236">
        <v>0.13750000000000001</v>
      </c>
      <c r="BA88" s="236">
        <v>0.13750000000000001</v>
      </c>
      <c r="BB88" s="236">
        <v>0.13750000000000001</v>
      </c>
      <c r="BC88" s="236">
        <v>0.13750000000000001</v>
      </c>
      <c r="BD88" s="236">
        <v>0.13750000000000001</v>
      </c>
      <c r="BE88" s="236">
        <v>0.13750000000000001</v>
      </c>
    </row>
    <row r="89" spans="1:57" ht="15.75" thickBot="1" x14ac:dyDescent="0.3">
      <c r="A89" s="234">
        <v>84</v>
      </c>
      <c r="B89" s="237">
        <v>0.125</v>
      </c>
      <c r="C89" s="237">
        <v>0.127</v>
      </c>
      <c r="D89" s="237">
        <v>0.129</v>
      </c>
      <c r="E89" s="237">
        <v>0.13150000000000001</v>
      </c>
      <c r="F89" s="237">
        <v>0.13450000000000001</v>
      </c>
      <c r="G89" s="237">
        <v>0.13700000000000001</v>
      </c>
      <c r="H89" s="237">
        <v>0.13950000000000001</v>
      </c>
      <c r="I89" s="237">
        <v>0.13950000000000001</v>
      </c>
      <c r="J89" s="237">
        <v>0.13950000000000001</v>
      </c>
      <c r="K89" s="237">
        <v>0.13950000000000001</v>
      </c>
      <c r="L89" s="237">
        <v>0.13950000000000001</v>
      </c>
      <c r="M89" s="237">
        <v>0.13950000000000001</v>
      </c>
      <c r="N89" s="237">
        <v>0.13950000000000001</v>
      </c>
      <c r="O89" s="237">
        <v>0.13950000000000001</v>
      </c>
      <c r="P89" s="237">
        <v>0.13950000000000001</v>
      </c>
      <c r="Q89" s="237">
        <v>0.13950000000000001</v>
      </c>
      <c r="R89" s="237">
        <v>0.13950000000000001</v>
      </c>
      <c r="S89" s="237">
        <v>0.13950000000000001</v>
      </c>
      <c r="T89" s="237">
        <v>0.13950000000000001</v>
      </c>
      <c r="U89" s="237">
        <v>0.13950000000000001</v>
      </c>
      <c r="V89" s="237">
        <v>0.13950000000000001</v>
      </c>
      <c r="W89" s="237">
        <v>0.13950000000000001</v>
      </c>
      <c r="X89" s="237">
        <v>0.13950000000000001</v>
      </c>
      <c r="Y89" s="237">
        <v>0.13950000000000001</v>
      </c>
      <c r="Z89" s="237">
        <v>0.13950000000000001</v>
      </c>
      <c r="AA89" s="237">
        <v>0.13950000000000001</v>
      </c>
      <c r="AB89" s="237">
        <v>0.13950000000000001</v>
      </c>
      <c r="AC89" s="237">
        <v>0.13950000000000001</v>
      </c>
      <c r="AD89" s="237">
        <v>0.13950000000000001</v>
      </c>
      <c r="AE89" s="237">
        <v>0.13950000000000001</v>
      </c>
      <c r="AF89" s="237">
        <v>0.13950000000000001</v>
      </c>
      <c r="AG89" s="237">
        <v>0.13950000000000001</v>
      </c>
      <c r="AH89" s="237">
        <v>0.13950000000000001</v>
      </c>
      <c r="AI89" s="237">
        <v>0.13950000000000001</v>
      </c>
      <c r="AJ89" s="237">
        <v>0.13950000000000001</v>
      </c>
      <c r="AK89" s="237">
        <v>0.13950000000000001</v>
      </c>
      <c r="AL89" s="237">
        <v>0.13950000000000001</v>
      </c>
      <c r="AM89" s="237">
        <v>0.13950000000000001</v>
      </c>
      <c r="AN89" s="238">
        <v>0.13950000000000001</v>
      </c>
      <c r="AO89" s="238">
        <v>0.13950000000000001</v>
      </c>
      <c r="AP89" s="238">
        <v>0.13950000000000001</v>
      </c>
      <c r="AQ89" s="238">
        <v>0.13950000000000001</v>
      </c>
      <c r="AR89" s="238">
        <v>0.13550000000000001</v>
      </c>
      <c r="AS89" s="238">
        <v>0.13350000000000001</v>
      </c>
      <c r="AT89" s="238">
        <v>0.13150000000000001</v>
      </c>
      <c r="AU89" s="238">
        <v>0.1305</v>
      </c>
      <c r="AV89" s="236">
        <v>0.13750000000000001</v>
      </c>
      <c r="AW89" s="236">
        <v>0.13750000000000001</v>
      </c>
      <c r="AX89" s="236">
        <v>0.13750000000000001</v>
      </c>
      <c r="AY89" s="236">
        <v>0.13750000000000001</v>
      </c>
      <c r="AZ89" s="236">
        <v>0.13750000000000001</v>
      </c>
      <c r="BA89" s="236">
        <v>0.13750000000000001</v>
      </c>
      <c r="BB89" s="236">
        <v>0.13750000000000001</v>
      </c>
      <c r="BC89" s="236">
        <v>0.13750000000000001</v>
      </c>
      <c r="BD89" s="236">
        <v>0.13750000000000001</v>
      </c>
      <c r="BE89" s="236">
        <v>0.13750000000000001</v>
      </c>
    </row>
    <row r="90" spans="1:57" ht="15.75" thickBot="1" x14ac:dyDescent="0.3">
      <c r="A90" s="234">
        <v>85</v>
      </c>
      <c r="B90" s="237">
        <v>0.125</v>
      </c>
      <c r="C90" s="237">
        <v>0.127</v>
      </c>
      <c r="D90" s="237">
        <v>0.129</v>
      </c>
      <c r="E90" s="237">
        <v>0.13150000000000001</v>
      </c>
      <c r="F90" s="237">
        <v>0.13450000000000001</v>
      </c>
      <c r="G90" s="237">
        <v>0.13700000000000001</v>
      </c>
      <c r="H90" s="237">
        <v>0.13950000000000001</v>
      </c>
      <c r="I90" s="237">
        <v>0.13950000000000001</v>
      </c>
      <c r="J90" s="237">
        <v>0.13950000000000001</v>
      </c>
      <c r="K90" s="237">
        <v>0.13950000000000001</v>
      </c>
      <c r="L90" s="237">
        <v>0.13950000000000001</v>
      </c>
      <c r="M90" s="237">
        <v>0.13950000000000001</v>
      </c>
      <c r="N90" s="237">
        <v>0.13950000000000001</v>
      </c>
      <c r="O90" s="237">
        <v>0.13950000000000001</v>
      </c>
      <c r="P90" s="237">
        <v>0.13950000000000001</v>
      </c>
      <c r="Q90" s="237">
        <v>0.13950000000000001</v>
      </c>
      <c r="R90" s="237">
        <v>0.13950000000000001</v>
      </c>
      <c r="S90" s="237">
        <v>0.13950000000000001</v>
      </c>
      <c r="T90" s="237">
        <v>0.13950000000000001</v>
      </c>
      <c r="U90" s="237">
        <v>0.13950000000000001</v>
      </c>
      <c r="V90" s="237">
        <v>0.13950000000000001</v>
      </c>
      <c r="W90" s="237">
        <v>0.13950000000000001</v>
      </c>
      <c r="X90" s="237">
        <v>0.13950000000000001</v>
      </c>
      <c r="Y90" s="237">
        <v>0.13950000000000001</v>
      </c>
      <c r="Z90" s="237">
        <v>0.13950000000000001</v>
      </c>
      <c r="AA90" s="237">
        <v>0.13950000000000001</v>
      </c>
      <c r="AB90" s="237">
        <v>0.13950000000000001</v>
      </c>
      <c r="AC90" s="237">
        <v>0.13950000000000001</v>
      </c>
      <c r="AD90" s="237">
        <v>0.13950000000000001</v>
      </c>
      <c r="AE90" s="237">
        <v>0.13950000000000001</v>
      </c>
      <c r="AF90" s="237">
        <v>0.13950000000000001</v>
      </c>
      <c r="AG90" s="237">
        <v>0.13950000000000001</v>
      </c>
      <c r="AH90" s="237">
        <v>0.13950000000000001</v>
      </c>
      <c r="AI90" s="237">
        <v>0.13950000000000001</v>
      </c>
      <c r="AJ90" s="237">
        <v>0.13950000000000001</v>
      </c>
      <c r="AK90" s="237">
        <v>0.13950000000000001</v>
      </c>
      <c r="AL90" s="237">
        <v>0.13950000000000001</v>
      </c>
      <c r="AM90" s="237">
        <v>0.13950000000000001</v>
      </c>
      <c r="AN90" s="238">
        <v>0.13950000000000001</v>
      </c>
      <c r="AO90" s="238">
        <v>0.13950000000000001</v>
      </c>
      <c r="AP90" s="238">
        <v>0.13950000000000001</v>
      </c>
      <c r="AQ90" s="238">
        <v>0.13950000000000001</v>
      </c>
      <c r="AR90" s="238">
        <v>0.13550000000000001</v>
      </c>
      <c r="AS90" s="238">
        <v>0.13350000000000001</v>
      </c>
      <c r="AT90" s="238">
        <v>0.13150000000000001</v>
      </c>
      <c r="AU90" s="238">
        <v>0.1305</v>
      </c>
      <c r="AV90" s="236">
        <v>0.13750000000000001</v>
      </c>
      <c r="AW90" s="236">
        <v>0.13750000000000001</v>
      </c>
      <c r="AX90" s="236">
        <v>0.13750000000000001</v>
      </c>
      <c r="AY90" s="236">
        <v>0.13750000000000001</v>
      </c>
      <c r="AZ90" s="236">
        <v>0.13750000000000001</v>
      </c>
      <c r="BA90" s="236">
        <v>0.13750000000000001</v>
      </c>
      <c r="BB90" s="236">
        <v>0.13750000000000001</v>
      </c>
      <c r="BC90" s="236">
        <v>0.13750000000000001</v>
      </c>
      <c r="BD90" s="236">
        <v>0.13750000000000001</v>
      </c>
      <c r="BE90" s="236">
        <v>0.13750000000000001</v>
      </c>
    </row>
    <row r="91" spans="1:57" ht="15.75" thickBot="1" x14ac:dyDescent="0.3">
      <c r="A91" s="234">
        <v>86</v>
      </c>
      <c r="B91" s="237">
        <v>0.125</v>
      </c>
      <c r="C91" s="237">
        <v>0.127</v>
      </c>
      <c r="D91" s="237">
        <v>0.129</v>
      </c>
      <c r="E91" s="237">
        <v>0.13150000000000001</v>
      </c>
      <c r="F91" s="237">
        <v>0.13450000000000001</v>
      </c>
      <c r="G91" s="237">
        <v>0.13700000000000001</v>
      </c>
      <c r="H91" s="237">
        <v>0.13950000000000001</v>
      </c>
      <c r="I91" s="237">
        <v>0.13950000000000001</v>
      </c>
      <c r="J91" s="237">
        <v>0.13950000000000001</v>
      </c>
      <c r="K91" s="237">
        <v>0.13950000000000001</v>
      </c>
      <c r="L91" s="237">
        <v>0.13950000000000001</v>
      </c>
      <c r="M91" s="237">
        <v>0.13950000000000001</v>
      </c>
      <c r="N91" s="237">
        <v>0.13950000000000001</v>
      </c>
      <c r="O91" s="237">
        <v>0.13950000000000001</v>
      </c>
      <c r="P91" s="237">
        <v>0.13950000000000001</v>
      </c>
      <c r="Q91" s="237">
        <v>0.13950000000000001</v>
      </c>
      <c r="R91" s="237">
        <v>0.13950000000000001</v>
      </c>
      <c r="S91" s="237">
        <v>0.13950000000000001</v>
      </c>
      <c r="T91" s="237">
        <v>0.13950000000000001</v>
      </c>
      <c r="U91" s="237">
        <v>0.13950000000000001</v>
      </c>
      <c r="V91" s="237">
        <v>0.13950000000000001</v>
      </c>
      <c r="W91" s="237">
        <v>0.13950000000000001</v>
      </c>
      <c r="X91" s="237">
        <v>0.13950000000000001</v>
      </c>
      <c r="Y91" s="237">
        <v>0.13950000000000001</v>
      </c>
      <c r="Z91" s="237">
        <v>0.13950000000000001</v>
      </c>
      <c r="AA91" s="237">
        <v>0.13950000000000001</v>
      </c>
      <c r="AB91" s="237">
        <v>0.13950000000000001</v>
      </c>
      <c r="AC91" s="237">
        <v>0.13950000000000001</v>
      </c>
      <c r="AD91" s="237">
        <v>0.13950000000000001</v>
      </c>
      <c r="AE91" s="237">
        <v>0.13950000000000001</v>
      </c>
      <c r="AF91" s="237">
        <v>0.13950000000000001</v>
      </c>
      <c r="AG91" s="237">
        <v>0.13950000000000001</v>
      </c>
      <c r="AH91" s="237">
        <v>0.13950000000000001</v>
      </c>
      <c r="AI91" s="237">
        <v>0.13950000000000001</v>
      </c>
      <c r="AJ91" s="237">
        <v>0.13950000000000001</v>
      </c>
      <c r="AK91" s="237">
        <v>0.13950000000000001</v>
      </c>
      <c r="AL91" s="237">
        <v>0.13950000000000001</v>
      </c>
      <c r="AM91" s="237">
        <v>0.13950000000000001</v>
      </c>
      <c r="AN91" s="238">
        <v>0.13950000000000001</v>
      </c>
      <c r="AO91" s="238">
        <v>0.13950000000000001</v>
      </c>
      <c r="AP91" s="238">
        <v>0.13950000000000001</v>
      </c>
      <c r="AQ91" s="238">
        <v>0.13950000000000001</v>
      </c>
      <c r="AR91" s="238">
        <v>0.13550000000000001</v>
      </c>
      <c r="AS91" s="238">
        <v>0.13350000000000001</v>
      </c>
      <c r="AT91" s="238">
        <v>0.13150000000000001</v>
      </c>
      <c r="AU91" s="238">
        <v>0.1305</v>
      </c>
      <c r="AV91" s="236">
        <v>0.13750000000000001</v>
      </c>
      <c r="AW91" s="236">
        <v>0.13750000000000001</v>
      </c>
      <c r="AX91" s="236">
        <v>0.13750000000000001</v>
      </c>
      <c r="AY91" s="236">
        <v>0.13750000000000001</v>
      </c>
      <c r="AZ91" s="236">
        <v>0.13750000000000001</v>
      </c>
      <c r="BA91" s="236">
        <v>0.13750000000000001</v>
      </c>
      <c r="BB91" s="236">
        <v>0.13750000000000001</v>
      </c>
      <c r="BC91" s="236">
        <v>0.13750000000000001</v>
      </c>
      <c r="BD91" s="236">
        <v>0.13750000000000001</v>
      </c>
      <c r="BE91" s="236">
        <v>0.13750000000000001</v>
      </c>
    </row>
    <row r="92" spans="1:57" ht="15.75" thickBot="1" x14ac:dyDescent="0.3">
      <c r="A92" s="234">
        <v>87</v>
      </c>
      <c r="B92" s="237">
        <v>0.125</v>
      </c>
      <c r="C92" s="237">
        <v>0.127</v>
      </c>
      <c r="D92" s="237">
        <v>0.129</v>
      </c>
      <c r="E92" s="237">
        <v>0.13150000000000001</v>
      </c>
      <c r="F92" s="237">
        <v>0.13450000000000001</v>
      </c>
      <c r="G92" s="237">
        <v>0.13700000000000001</v>
      </c>
      <c r="H92" s="237">
        <v>0.13950000000000001</v>
      </c>
      <c r="I92" s="237">
        <v>0.13950000000000001</v>
      </c>
      <c r="J92" s="237">
        <v>0.13950000000000001</v>
      </c>
      <c r="K92" s="237">
        <v>0.13950000000000001</v>
      </c>
      <c r="L92" s="237">
        <v>0.13950000000000001</v>
      </c>
      <c r="M92" s="237">
        <v>0.13950000000000001</v>
      </c>
      <c r="N92" s="237">
        <v>0.13950000000000001</v>
      </c>
      <c r="O92" s="237">
        <v>0.13950000000000001</v>
      </c>
      <c r="P92" s="237">
        <v>0.13950000000000001</v>
      </c>
      <c r="Q92" s="237">
        <v>0.13950000000000001</v>
      </c>
      <c r="R92" s="237">
        <v>0.13950000000000001</v>
      </c>
      <c r="S92" s="237">
        <v>0.13950000000000001</v>
      </c>
      <c r="T92" s="237">
        <v>0.13950000000000001</v>
      </c>
      <c r="U92" s="237">
        <v>0.13950000000000001</v>
      </c>
      <c r="V92" s="237">
        <v>0.13950000000000001</v>
      </c>
      <c r="W92" s="237">
        <v>0.13950000000000001</v>
      </c>
      <c r="X92" s="237">
        <v>0.13950000000000001</v>
      </c>
      <c r="Y92" s="237">
        <v>0.13950000000000001</v>
      </c>
      <c r="Z92" s="237">
        <v>0.13950000000000001</v>
      </c>
      <c r="AA92" s="237">
        <v>0.13950000000000001</v>
      </c>
      <c r="AB92" s="237">
        <v>0.13950000000000001</v>
      </c>
      <c r="AC92" s="237">
        <v>0.13950000000000001</v>
      </c>
      <c r="AD92" s="237">
        <v>0.13950000000000001</v>
      </c>
      <c r="AE92" s="237">
        <v>0.13950000000000001</v>
      </c>
      <c r="AF92" s="237">
        <v>0.13950000000000001</v>
      </c>
      <c r="AG92" s="237">
        <v>0.13950000000000001</v>
      </c>
      <c r="AH92" s="237">
        <v>0.13950000000000001</v>
      </c>
      <c r="AI92" s="237">
        <v>0.13950000000000001</v>
      </c>
      <c r="AJ92" s="237">
        <v>0.13950000000000001</v>
      </c>
      <c r="AK92" s="237">
        <v>0.13950000000000001</v>
      </c>
      <c r="AL92" s="237">
        <v>0.13950000000000001</v>
      </c>
      <c r="AM92" s="237">
        <v>0.13950000000000001</v>
      </c>
      <c r="AN92" s="238">
        <v>0.13950000000000001</v>
      </c>
      <c r="AO92" s="238">
        <v>0.13950000000000001</v>
      </c>
      <c r="AP92" s="238">
        <v>0.13950000000000001</v>
      </c>
      <c r="AQ92" s="238">
        <v>0.13950000000000001</v>
      </c>
      <c r="AR92" s="238">
        <v>0.13550000000000001</v>
      </c>
      <c r="AS92" s="238">
        <v>0.13350000000000001</v>
      </c>
      <c r="AT92" s="238">
        <v>0.13150000000000001</v>
      </c>
      <c r="AU92" s="238">
        <v>0.1305</v>
      </c>
      <c r="AV92" s="236">
        <v>0.13750000000000001</v>
      </c>
      <c r="AW92" s="236">
        <v>0.13750000000000001</v>
      </c>
      <c r="AX92" s="236">
        <v>0.13750000000000001</v>
      </c>
      <c r="AY92" s="236">
        <v>0.13750000000000001</v>
      </c>
      <c r="AZ92" s="236">
        <v>0.13750000000000001</v>
      </c>
      <c r="BA92" s="236">
        <v>0.13750000000000001</v>
      </c>
      <c r="BB92" s="236">
        <v>0.13750000000000001</v>
      </c>
      <c r="BC92" s="236">
        <v>0.13750000000000001</v>
      </c>
      <c r="BD92" s="236">
        <v>0.13750000000000001</v>
      </c>
      <c r="BE92" s="236">
        <v>0.13750000000000001</v>
      </c>
    </row>
    <row r="93" spans="1:57" ht="15.75" thickBot="1" x14ac:dyDescent="0.3">
      <c r="A93" s="234">
        <v>88</v>
      </c>
      <c r="B93" s="237">
        <v>0.125</v>
      </c>
      <c r="C93" s="237">
        <v>0.127</v>
      </c>
      <c r="D93" s="237">
        <v>0.129</v>
      </c>
      <c r="E93" s="237">
        <v>0.13150000000000001</v>
      </c>
      <c r="F93" s="237">
        <v>0.13450000000000001</v>
      </c>
      <c r="G93" s="237">
        <v>0.13700000000000001</v>
      </c>
      <c r="H93" s="237">
        <v>0.13950000000000001</v>
      </c>
      <c r="I93" s="237">
        <v>0.13950000000000001</v>
      </c>
      <c r="J93" s="237">
        <v>0.13950000000000001</v>
      </c>
      <c r="K93" s="237">
        <v>0.13950000000000001</v>
      </c>
      <c r="L93" s="237">
        <v>0.13950000000000001</v>
      </c>
      <c r="M93" s="237">
        <v>0.13950000000000001</v>
      </c>
      <c r="N93" s="237">
        <v>0.13950000000000001</v>
      </c>
      <c r="O93" s="237">
        <v>0.13950000000000001</v>
      </c>
      <c r="P93" s="237">
        <v>0.13950000000000001</v>
      </c>
      <c r="Q93" s="237">
        <v>0.13950000000000001</v>
      </c>
      <c r="R93" s="237">
        <v>0.13950000000000001</v>
      </c>
      <c r="S93" s="237">
        <v>0.13950000000000001</v>
      </c>
      <c r="T93" s="237">
        <v>0.13950000000000001</v>
      </c>
      <c r="U93" s="237">
        <v>0.13950000000000001</v>
      </c>
      <c r="V93" s="237">
        <v>0.13950000000000001</v>
      </c>
      <c r="W93" s="237">
        <v>0.13950000000000001</v>
      </c>
      <c r="X93" s="237">
        <v>0.13950000000000001</v>
      </c>
      <c r="Y93" s="237">
        <v>0.13950000000000001</v>
      </c>
      <c r="Z93" s="237">
        <v>0.13950000000000001</v>
      </c>
      <c r="AA93" s="237">
        <v>0.13950000000000001</v>
      </c>
      <c r="AB93" s="237">
        <v>0.13950000000000001</v>
      </c>
      <c r="AC93" s="237">
        <v>0.13950000000000001</v>
      </c>
      <c r="AD93" s="237">
        <v>0.13950000000000001</v>
      </c>
      <c r="AE93" s="237">
        <v>0.13950000000000001</v>
      </c>
      <c r="AF93" s="237">
        <v>0.13950000000000001</v>
      </c>
      <c r="AG93" s="237">
        <v>0.13950000000000001</v>
      </c>
      <c r="AH93" s="237">
        <v>0.13950000000000001</v>
      </c>
      <c r="AI93" s="237">
        <v>0.13950000000000001</v>
      </c>
      <c r="AJ93" s="237">
        <v>0.13950000000000001</v>
      </c>
      <c r="AK93" s="237">
        <v>0.13950000000000001</v>
      </c>
      <c r="AL93" s="237">
        <v>0.13950000000000001</v>
      </c>
      <c r="AM93" s="237">
        <v>0.13950000000000001</v>
      </c>
      <c r="AN93" s="238">
        <v>0.13950000000000001</v>
      </c>
      <c r="AO93" s="238">
        <v>0.13950000000000001</v>
      </c>
      <c r="AP93" s="238">
        <v>0.13950000000000001</v>
      </c>
      <c r="AQ93" s="238">
        <v>0.13950000000000001</v>
      </c>
      <c r="AR93" s="238">
        <v>0.13550000000000001</v>
      </c>
      <c r="AS93" s="238">
        <v>0.13350000000000001</v>
      </c>
      <c r="AT93" s="238">
        <v>0.13150000000000001</v>
      </c>
      <c r="AU93" s="238">
        <v>0.1305</v>
      </c>
      <c r="AV93" s="236">
        <v>0.13750000000000001</v>
      </c>
      <c r="AW93" s="236">
        <v>0.13750000000000001</v>
      </c>
      <c r="AX93" s="236">
        <v>0.13750000000000001</v>
      </c>
      <c r="AY93" s="236">
        <v>0.13750000000000001</v>
      </c>
      <c r="AZ93" s="236">
        <v>0.13750000000000001</v>
      </c>
      <c r="BA93" s="236">
        <v>0.13750000000000001</v>
      </c>
      <c r="BB93" s="236">
        <v>0.13750000000000001</v>
      </c>
      <c r="BC93" s="236">
        <v>0.13750000000000001</v>
      </c>
      <c r="BD93" s="236">
        <v>0.13750000000000001</v>
      </c>
      <c r="BE93" s="236">
        <v>0.13750000000000001</v>
      </c>
    </row>
    <row r="94" spans="1:57" ht="15.75" thickBot="1" x14ac:dyDescent="0.3">
      <c r="A94" s="234">
        <v>89</v>
      </c>
      <c r="B94" s="237">
        <v>0.125</v>
      </c>
      <c r="C94" s="237">
        <v>0.127</v>
      </c>
      <c r="D94" s="237">
        <v>0.129</v>
      </c>
      <c r="E94" s="237">
        <v>0.13150000000000001</v>
      </c>
      <c r="F94" s="237">
        <v>0.13450000000000001</v>
      </c>
      <c r="G94" s="237">
        <v>0.13700000000000001</v>
      </c>
      <c r="H94" s="237">
        <v>0.13950000000000001</v>
      </c>
      <c r="I94" s="237">
        <v>0.13950000000000001</v>
      </c>
      <c r="J94" s="237">
        <v>0.13950000000000001</v>
      </c>
      <c r="K94" s="237">
        <v>0.13950000000000001</v>
      </c>
      <c r="L94" s="237">
        <v>0.13950000000000001</v>
      </c>
      <c r="M94" s="237">
        <v>0.13950000000000001</v>
      </c>
      <c r="N94" s="237">
        <v>0.13950000000000001</v>
      </c>
      <c r="O94" s="237">
        <v>0.13950000000000001</v>
      </c>
      <c r="P94" s="237">
        <v>0.13950000000000001</v>
      </c>
      <c r="Q94" s="237">
        <v>0.13950000000000001</v>
      </c>
      <c r="R94" s="237">
        <v>0.13950000000000001</v>
      </c>
      <c r="S94" s="237">
        <v>0.13950000000000001</v>
      </c>
      <c r="T94" s="237">
        <v>0.13950000000000001</v>
      </c>
      <c r="U94" s="237">
        <v>0.13950000000000001</v>
      </c>
      <c r="V94" s="237">
        <v>0.13950000000000001</v>
      </c>
      <c r="W94" s="237">
        <v>0.13950000000000001</v>
      </c>
      <c r="X94" s="237">
        <v>0.13950000000000001</v>
      </c>
      <c r="Y94" s="237">
        <v>0.13950000000000001</v>
      </c>
      <c r="Z94" s="237">
        <v>0.13950000000000001</v>
      </c>
      <c r="AA94" s="237">
        <v>0.13950000000000001</v>
      </c>
      <c r="AB94" s="237">
        <v>0.13950000000000001</v>
      </c>
      <c r="AC94" s="237">
        <v>0.13950000000000001</v>
      </c>
      <c r="AD94" s="237">
        <v>0.13950000000000001</v>
      </c>
      <c r="AE94" s="237">
        <v>0.13950000000000001</v>
      </c>
      <c r="AF94" s="237">
        <v>0.13950000000000001</v>
      </c>
      <c r="AG94" s="237">
        <v>0.13950000000000001</v>
      </c>
      <c r="AH94" s="237">
        <v>0.13950000000000001</v>
      </c>
      <c r="AI94" s="237">
        <v>0.13950000000000001</v>
      </c>
      <c r="AJ94" s="237">
        <v>0.13950000000000001</v>
      </c>
      <c r="AK94" s="237">
        <v>0.13950000000000001</v>
      </c>
      <c r="AL94" s="237">
        <v>0.13950000000000001</v>
      </c>
      <c r="AM94" s="237">
        <v>0.13950000000000001</v>
      </c>
      <c r="AN94" s="238">
        <v>0.13950000000000001</v>
      </c>
      <c r="AO94" s="238">
        <v>0.13950000000000001</v>
      </c>
      <c r="AP94" s="238">
        <v>0.13950000000000001</v>
      </c>
      <c r="AQ94" s="238">
        <v>0.13950000000000001</v>
      </c>
      <c r="AR94" s="238">
        <v>0.13550000000000001</v>
      </c>
      <c r="AS94" s="238">
        <v>0.13350000000000001</v>
      </c>
      <c r="AT94" s="238">
        <v>0.13150000000000001</v>
      </c>
      <c r="AU94" s="238">
        <v>0.1305</v>
      </c>
      <c r="AV94" s="236">
        <v>0.13750000000000001</v>
      </c>
      <c r="AW94" s="236">
        <v>0.13750000000000001</v>
      </c>
      <c r="AX94" s="236">
        <v>0.13750000000000001</v>
      </c>
      <c r="AY94" s="236">
        <v>0.13750000000000001</v>
      </c>
      <c r="AZ94" s="236">
        <v>0.13750000000000001</v>
      </c>
      <c r="BA94" s="236">
        <v>0.13750000000000001</v>
      </c>
      <c r="BB94" s="236">
        <v>0.13750000000000001</v>
      </c>
      <c r="BC94" s="236">
        <v>0.13750000000000001</v>
      </c>
      <c r="BD94" s="236">
        <v>0.13750000000000001</v>
      </c>
      <c r="BE94" s="236">
        <v>0.13750000000000001</v>
      </c>
    </row>
    <row r="95" spans="1:57" ht="15.75" thickBot="1" x14ac:dyDescent="0.3">
      <c r="A95" s="234">
        <v>90</v>
      </c>
      <c r="B95" s="237">
        <v>0.125</v>
      </c>
      <c r="C95" s="237">
        <v>0.127</v>
      </c>
      <c r="D95" s="237">
        <v>0.129</v>
      </c>
      <c r="E95" s="237">
        <v>0.13150000000000001</v>
      </c>
      <c r="F95" s="237">
        <v>0.13450000000000001</v>
      </c>
      <c r="G95" s="237">
        <v>0.13700000000000001</v>
      </c>
      <c r="H95" s="237">
        <v>0.13950000000000001</v>
      </c>
      <c r="I95" s="237">
        <v>0.13950000000000001</v>
      </c>
      <c r="J95" s="237">
        <v>0.13950000000000001</v>
      </c>
      <c r="K95" s="237">
        <v>0.13950000000000001</v>
      </c>
      <c r="L95" s="237">
        <v>0.13950000000000001</v>
      </c>
      <c r="M95" s="237">
        <v>0.13950000000000001</v>
      </c>
      <c r="N95" s="237">
        <v>0.13950000000000001</v>
      </c>
      <c r="O95" s="237">
        <v>0.13950000000000001</v>
      </c>
      <c r="P95" s="237">
        <v>0.13950000000000001</v>
      </c>
      <c r="Q95" s="237">
        <v>0.13950000000000001</v>
      </c>
      <c r="R95" s="237">
        <v>0.13950000000000001</v>
      </c>
      <c r="S95" s="237">
        <v>0.13950000000000001</v>
      </c>
      <c r="T95" s="237">
        <v>0.13950000000000001</v>
      </c>
      <c r="U95" s="237">
        <v>0.13950000000000001</v>
      </c>
      <c r="V95" s="237">
        <v>0.13950000000000001</v>
      </c>
      <c r="W95" s="237">
        <v>0.13950000000000001</v>
      </c>
      <c r="X95" s="237">
        <v>0.13950000000000001</v>
      </c>
      <c r="Y95" s="237">
        <v>0.13950000000000001</v>
      </c>
      <c r="Z95" s="237">
        <v>0.13950000000000001</v>
      </c>
      <c r="AA95" s="237">
        <v>0.13950000000000001</v>
      </c>
      <c r="AB95" s="237">
        <v>0.13950000000000001</v>
      </c>
      <c r="AC95" s="237">
        <v>0.13950000000000001</v>
      </c>
      <c r="AD95" s="237">
        <v>0.13950000000000001</v>
      </c>
      <c r="AE95" s="237">
        <v>0.13950000000000001</v>
      </c>
      <c r="AF95" s="237">
        <v>0.13950000000000001</v>
      </c>
      <c r="AG95" s="237">
        <v>0.13950000000000001</v>
      </c>
      <c r="AH95" s="237">
        <v>0.13950000000000001</v>
      </c>
      <c r="AI95" s="237">
        <v>0.13950000000000001</v>
      </c>
      <c r="AJ95" s="237">
        <v>0.13950000000000001</v>
      </c>
      <c r="AK95" s="237">
        <v>0.13950000000000001</v>
      </c>
      <c r="AL95" s="237">
        <v>0.13950000000000001</v>
      </c>
      <c r="AM95" s="237">
        <v>0.13950000000000001</v>
      </c>
      <c r="AN95" s="238">
        <v>0.13950000000000001</v>
      </c>
      <c r="AO95" s="238">
        <v>0.13950000000000001</v>
      </c>
      <c r="AP95" s="238">
        <v>0.13950000000000001</v>
      </c>
      <c r="AQ95" s="238">
        <v>0.13950000000000001</v>
      </c>
      <c r="AR95" s="238">
        <v>0.13550000000000001</v>
      </c>
      <c r="AS95" s="238">
        <v>0.13350000000000001</v>
      </c>
      <c r="AT95" s="238">
        <v>0.13150000000000001</v>
      </c>
      <c r="AU95" s="238">
        <v>0.1305</v>
      </c>
      <c r="AV95" s="236">
        <v>0.13750000000000001</v>
      </c>
      <c r="AW95" s="236">
        <v>0.13750000000000001</v>
      </c>
      <c r="AX95" s="236">
        <v>0.13750000000000001</v>
      </c>
      <c r="AY95" s="236">
        <v>0.13750000000000001</v>
      </c>
      <c r="AZ95" s="236">
        <v>0.13750000000000001</v>
      </c>
      <c r="BA95" s="236">
        <v>0.13750000000000001</v>
      </c>
      <c r="BB95" s="236">
        <v>0.13750000000000001</v>
      </c>
      <c r="BC95" s="236">
        <v>0.13750000000000001</v>
      </c>
      <c r="BD95" s="236">
        <v>0.13750000000000001</v>
      </c>
      <c r="BE95" s="236">
        <v>0.13750000000000001</v>
      </c>
    </row>
    <row r="96" spans="1:57" ht="15.75" thickBot="1" x14ac:dyDescent="0.3">
      <c r="A96" s="234">
        <v>91</v>
      </c>
      <c r="B96" s="237">
        <v>0.125</v>
      </c>
      <c r="C96" s="237">
        <v>0.127</v>
      </c>
      <c r="D96" s="237">
        <v>0.129</v>
      </c>
      <c r="E96" s="237">
        <v>0.13150000000000001</v>
      </c>
      <c r="F96" s="237">
        <v>0.13450000000000001</v>
      </c>
      <c r="G96" s="237">
        <v>0.13700000000000001</v>
      </c>
      <c r="H96" s="237">
        <v>0.13950000000000001</v>
      </c>
      <c r="I96" s="237">
        <v>0.13950000000000001</v>
      </c>
      <c r="J96" s="237">
        <v>0.13950000000000001</v>
      </c>
      <c r="K96" s="237">
        <v>0.13950000000000001</v>
      </c>
      <c r="L96" s="237">
        <v>0.13950000000000001</v>
      </c>
      <c r="M96" s="237">
        <v>0.13950000000000001</v>
      </c>
      <c r="N96" s="237">
        <v>0.13950000000000001</v>
      </c>
      <c r="O96" s="237">
        <v>0.13950000000000001</v>
      </c>
      <c r="P96" s="237">
        <v>0.13950000000000001</v>
      </c>
      <c r="Q96" s="237">
        <v>0.13950000000000001</v>
      </c>
      <c r="R96" s="237">
        <v>0.13950000000000001</v>
      </c>
      <c r="S96" s="237">
        <v>0.13950000000000001</v>
      </c>
      <c r="T96" s="237">
        <v>0.13950000000000001</v>
      </c>
      <c r="U96" s="237">
        <v>0.13950000000000001</v>
      </c>
      <c r="V96" s="237">
        <v>0.13950000000000001</v>
      </c>
      <c r="W96" s="237">
        <v>0.13950000000000001</v>
      </c>
      <c r="X96" s="237">
        <v>0.13950000000000001</v>
      </c>
      <c r="Y96" s="237">
        <v>0.13950000000000001</v>
      </c>
      <c r="Z96" s="237">
        <v>0.13950000000000001</v>
      </c>
      <c r="AA96" s="237">
        <v>0.13950000000000001</v>
      </c>
      <c r="AB96" s="237">
        <v>0.13950000000000001</v>
      </c>
      <c r="AC96" s="237">
        <v>0.13950000000000001</v>
      </c>
      <c r="AD96" s="237">
        <v>0.13950000000000001</v>
      </c>
      <c r="AE96" s="237">
        <v>0.13950000000000001</v>
      </c>
      <c r="AF96" s="237">
        <v>0.13950000000000001</v>
      </c>
      <c r="AG96" s="237">
        <v>0.13950000000000001</v>
      </c>
      <c r="AH96" s="237">
        <v>0.13950000000000001</v>
      </c>
      <c r="AI96" s="237">
        <v>0.13950000000000001</v>
      </c>
      <c r="AJ96" s="237">
        <v>0.13950000000000001</v>
      </c>
      <c r="AK96" s="237">
        <v>0.13950000000000001</v>
      </c>
      <c r="AL96" s="237">
        <v>0.13950000000000001</v>
      </c>
      <c r="AM96" s="237">
        <v>0.13950000000000001</v>
      </c>
      <c r="AN96" s="238">
        <v>0.13950000000000001</v>
      </c>
      <c r="AO96" s="238">
        <v>0.13950000000000001</v>
      </c>
      <c r="AP96" s="238">
        <v>0.13950000000000001</v>
      </c>
      <c r="AQ96" s="238">
        <v>0.13950000000000001</v>
      </c>
      <c r="AR96" s="238">
        <v>0.13550000000000001</v>
      </c>
      <c r="AS96" s="238">
        <v>0.13350000000000001</v>
      </c>
      <c r="AT96" s="238">
        <v>0.13150000000000001</v>
      </c>
      <c r="AU96" s="238">
        <v>0.1305</v>
      </c>
      <c r="AV96" s="236">
        <v>0.13750000000000001</v>
      </c>
      <c r="AW96" s="236">
        <v>0.13750000000000001</v>
      </c>
      <c r="AX96" s="236">
        <v>0.13750000000000001</v>
      </c>
      <c r="AY96" s="236">
        <v>0.13750000000000001</v>
      </c>
      <c r="AZ96" s="236">
        <v>0.13750000000000001</v>
      </c>
      <c r="BA96" s="236">
        <v>0.13750000000000001</v>
      </c>
      <c r="BB96" s="236">
        <v>0.13750000000000001</v>
      </c>
      <c r="BC96" s="236">
        <v>0.13750000000000001</v>
      </c>
      <c r="BD96" s="236">
        <v>0.13750000000000001</v>
      </c>
      <c r="BE96" s="236">
        <v>0.13750000000000001</v>
      </c>
    </row>
    <row r="97" spans="1:57" ht="15.75" thickBot="1" x14ac:dyDescent="0.3">
      <c r="A97" s="234">
        <v>92</v>
      </c>
      <c r="B97" s="237">
        <v>0.125</v>
      </c>
      <c r="C97" s="237">
        <v>0.127</v>
      </c>
      <c r="D97" s="237">
        <v>0.129</v>
      </c>
      <c r="E97" s="237">
        <v>0.13150000000000001</v>
      </c>
      <c r="F97" s="237">
        <v>0.13450000000000001</v>
      </c>
      <c r="G97" s="237">
        <v>0.13700000000000001</v>
      </c>
      <c r="H97" s="237">
        <v>0.13950000000000001</v>
      </c>
      <c r="I97" s="237">
        <v>0.13950000000000001</v>
      </c>
      <c r="J97" s="237">
        <v>0.13950000000000001</v>
      </c>
      <c r="K97" s="237">
        <v>0.13950000000000001</v>
      </c>
      <c r="L97" s="237">
        <v>0.13950000000000001</v>
      </c>
      <c r="M97" s="237">
        <v>0.13950000000000001</v>
      </c>
      <c r="N97" s="237">
        <v>0.13950000000000001</v>
      </c>
      <c r="O97" s="237">
        <v>0.13950000000000001</v>
      </c>
      <c r="P97" s="237">
        <v>0.13950000000000001</v>
      </c>
      <c r="Q97" s="237">
        <v>0.13950000000000001</v>
      </c>
      <c r="R97" s="237">
        <v>0.13950000000000001</v>
      </c>
      <c r="S97" s="237">
        <v>0.13950000000000001</v>
      </c>
      <c r="T97" s="237">
        <v>0.13950000000000001</v>
      </c>
      <c r="U97" s="237">
        <v>0.13950000000000001</v>
      </c>
      <c r="V97" s="237">
        <v>0.13950000000000001</v>
      </c>
      <c r="W97" s="237">
        <v>0.13950000000000001</v>
      </c>
      <c r="X97" s="237">
        <v>0.13950000000000001</v>
      </c>
      <c r="Y97" s="237">
        <v>0.13950000000000001</v>
      </c>
      <c r="Z97" s="237">
        <v>0.13950000000000001</v>
      </c>
      <c r="AA97" s="237">
        <v>0.13950000000000001</v>
      </c>
      <c r="AB97" s="237">
        <v>0.13950000000000001</v>
      </c>
      <c r="AC97" s="237">
        <v>0.13950000000000001</v>
      </c>
      <c r="AD97" s="237">
        <v>0.13950000000000001</v>
      </c>
      <c r="AE97" s="237">
        <v>0.13950000000000001</v>
      </c>
      <c r="AF97" s="237">
        <v>0.13950000000000001</v>
      </c>
      <c r="AG97" s="237">
        <v>0.13950000000000001</v>
      </c>
      <c r="AH97" s="237">
        <v>0.13950000000000001</v>
      </c>
      <c r="AI97" s="237">
        <v>0.13950000000000001</v>
      </c>
      <c r="AJ97" s="237">
        <v>0.13950000000000001</v>
      </c>
      <c r="AK97" s="237">
        <v>0.13950000000000001</v>
      </c>
      <c r="AL97" s="237">
        <v>0.13950000000000001</v>
      </c>
      <c r="AM97" s="237">
        <v>0.13950000000000001</v>
      </c>
      <c r="AN97" s="238">
        <v>0.13950000000000001</v>
      </c>
      <c r="AO97" s="238">
        <v>0.13950000000000001</v>
      </c>
      <c r="AP97" s="238">
        <v>0.13950000000000001</v>
      </c>
      <c r="AQ97" s="238">
        <v>0.13950000000000001</v>
      </c>
      <c r="AR97" s="238">
        <v>0.13550000000000001</v>
      </c>
      <c r="AS97" s="238">
        <v>0.13350000000000001</v>
      </c>
      <c r="AT97" s="238">
        <v>0.13150000000000001</v>
      </c>
      <c r="AU97" s="238">
        <v>0.1305</v>
      </c>
      <c r="AV97" s="236">
        <v>0.13750000000000001</v>
      </c>
      <c r="AW97" s="236">
        <v>0.13750000000000001</v>
      </c>
      <c r="AX97" s="236">
        <v>0.13750000000000001</v>
      </c>
      <c r="AY97" s="236">
        <v>0.13750000000000001</v>
      </c>
      <c r="AZ97" s="236">
        <v>0.13750000000000001</v>
      </c>
      <c r="BA97" s="236">
        <v>0.13750000000000001</v>
      </c>
      <c r="BB97" s="236">
        <v>0.13750000000000001</v>
      </c>
      <c r="BC97" s="236">
        <v>0.13750000000000001</v>
      </c>
      <c r="BD97" s="236">
        <v>0.13750000000000001</v>
      </c>
      <c r="BE97" s="236">
        <v>0.13750000000000001</v>
      </c>
    </row>
    <row r="98" spans="1:57" ht="15.75" thickBot="1" x14ac:dyDescent="0.3">
      <c r="A98" s="234">
        <v>93</v>
      </c>
      <c r="B98" s="237">
        <v>0.125</v>
      </c>
      <c r="C98" s="237">
        <v>0.127</v>
      </c>
      <c r="D98" s="237">
        <v>0.129</v>
      </c>
      <c r="E98" s="237">
        <v>0.13150000000000001</v>
      </c>
      <c r="F98" s="237">
        <v>0.13450000000000001</v>
      </c>
      <c r="G98" s="237">
        <v>0.13700000000000001</v>
      </c>
      <c r="H98" s="237">
        <v>0.13950000000000001</v>
      </c>
      <c r="I98" s="237">
        <v>0.13950000000000001</v>
      </c>
      <c r="J98" s="237">
        <v>0.13950000000000001</v>
      </c>
      <c r="K98" s="237">
        <v>0.13950000000000001</v>
      </c>
      <c r="L98" s="237">
        <v>0.13950000000000001</v>
      </c>
      <c r="M98" s="237">
        <v>0.13950000000000001</v>
      </c>
      <c r="N98" s="237">
        <v>0.13950000000000001</v>
      </c>
      <c r="O98" s="237">
        <v>0.13950000000000001</v>
      </c>
      <c r="P98" s="237">
        <v>0.13950000000000001</v>
      </c>
      <c r="Q98" s="237">
        <v>0.13950000000000001</v>
      </c>
      <c r="R98" s="237">
        <v>0.13950000000000001</v>
      </c>
      <c r="S98" s="237">
        <v>0.13950000000000001</v>
      </c>
      <c r="T98" s="237">
        <v>0.13950000000000001</v>
      </c>
      <c r="U98" s="237">
        <v>0.13950000000000001</v>
      </c>
      <c r="V98" s="237">
        <v>0.13950000000000001</v>
      </c>
      <c r="W98" s="237">
        <v>0.13950000000000001</v>
      </c>
      <c r="X98" s="237">
        <v>0.13950000000000001</v>
      </c>
      <c r="Y98" s="237">
        <v>0.13950000000000001</v>
      </c>
      <c r="Z98" s="237">
        <v>0.13950000000000001</v>
      </c>
      <c r="AA98" s="237">
        <v>0.13950000000000001</v>
      </c>
      <c r="AB98" s="237">
        <v>0.13950000000000001</v>
      </c>
      <c r="AC98" s="237">
        <v>0.13950000000000001</v>
      </c>
      <c r="AD98" s="237">
        <v>0.13950000000000001</v>
      </c>
      <c r="AE98" s="237">
        <v>0.13950000000000001</v>
      </c>
      <c r="AF98" s="237">
        <v>0.13950000000000001</v>
      </c>
      <c r="AG98" s="237">
        <v>0.13950000000000001</v>
      </c>
      <c r="AH98" s="237">
        <v>0.13950000000000001</v>
      </c>
      <c r="AI98" s="237">
        <v>0.13950000000000001</v>
      </c>
      <c r="AJ98" s="237">
        <v>0.13950000000000001</v>
      </c>
      <c r="AK98" s="237">
        <v>0.13950000000000001</v>
      </c>
      <c r="AL98" s="237">
        <v>0.13950000000000001</v>
      </c>
      <c r="AM98" s="237">
        <v>0.13950000000000001</v>
      </c>
      <c r="AN98" s="238">
        <v>0.13950000000000001</v>
      </c>
      <c r="AO98" s="238">
        <v>0.13950000000000001</v>
      </c>
      <c r="AP98" s="238">
        <v>0.13950000000000001</v>
      </c>
      <c r="AQ98" s="238">
        <v>0.13950000000000001</v>
      </c>
      <c r="AR98" s="238">
        <v>0.13550000000000001</v>
      </c>
      <c r="AS98" s="238">
        <v>0.13350000000000001</v>
      </c>
      <c r="AT98" s="238">
        <v>0.13150000000000001</v>
      </c>
      <c r="AU98" s="238">
        <v>0.1305</v>
      </c>
      <c r="AV98" s="236">
        <v>0.13750000000000001</v>
      </c>
      <c r="AW98" s="236">
        <v>0.13750000000000001</v>
      </c>
      <c r="AX98" s="236">
        <v>0.13750000000000001</v>
      </c>
      <c r="AY98" s="236">
        <v>0.13750000000000001</v>
      </c>
      <c r="AZ98" s="236">
        <v>0.13750000000000001</v>
      </c>
      <c r="BA98" s="236">
        <v>0.13750000000000001</v>
      </c>
      <c r="BB98" s="236">
        <v>0.13750000000000001</v>
      </c>
      <c r="BC98" s="236">
        <v>0.13750000000000001</v>
      </c>
      <c r="BD98" s="236">
        <v>0.13750000000000001</v>
      </c>
      <c r="BE98" s="236">
        <v>0.13750000000000001</v>
      </c>
    </row>
    <row r="99" spans="1:57" ht="15.75" thickBot="1" x14ac:dyDescent="0.3">
      <c r="A99" s="234">
        <v>94</v>
      </c>
      <c r="B99" s="237">
        <v>0.125</v>
      </c>
      <c r="C99" s="237">
        <v>0.127</v>
      </c>
      <c r="D99" s="237">
        <v>0.129</v>
      </c>
      <c r="E99" s="237">
        <v>0.13150000000000001</v>
      </c>
      <c r="F99" s="237">
        <v>0.13450000000000001</v>
      </c>
      <c r="G99" s="237">
        <v>0.13700000000000001</v>
      </c>
      <c r="H99" s="237">
        <v>0.13950000000000001</v>
      </c>
      <c r="I99" s="237">
        <v>0.13950000000000001</v>
      </c>
      <c r="J99" s="237">
        <v>0.13950000000000001</v>
      </c>
      <c r="K99" s="237">
        <v>0.13950000000000001</v>
      </c>
      <c r="L99" s="237">
        <v>0.13950000000000001</v>
      </c>
      <c r="M99" s="237">
        <v>0.13950000000000001</v>
      </c>
      <c r="N99" s="237">
        <v>0.13950000000000001</v>
      </c>
      <c r="O99" s="237">
        <v>0.13950000000000001</v>
      </c>
      <c r="P99" s="237">
        <v>0.13950000000000001</v>
      </c>
      <c r="Q99" s="237">
        <v>0.13950000000000001</v>
      </c>
      <c r="R99" s="237">
        <v>0.13950000000000001</v>
      </c>
      <c r="S99" s="237">
        <v>0.13950000000000001</v>
      </c>
      <c r="T99" s="237">
        <v>0.13950000000000001</v>
      </c>
      <c r="U99" s="237">
        <v>0.13950000000000001</v>
      </c>
      <c r="V99" s="237">
        <v>0.13950000000000001</v>
      </c>
      <c r="W99" s="237">
        <v>0.13950000000000001</v>
      </c>
      <c r="X99" s="237">
        <v>0.13950000000000001</v>
      </c>
      <c r="Y99" s="237">
        <v>0.13950000000000001</v>
      </c>
      <c r="Z99" s="237">
        <v>0.13950000000000001</v>
      </c>
      <c r="AA99" s="237">
        <v>0.13950000000000001</v>
      </c>
      <c r="AB99" s="237">
        <v>0.13950000000000001</v>
      </c>
      <c r="AC99" s="237">
        <v>0.13950000000000001</v>
      </c>
      <c r="AD99" s="237">
        <v>0.13950000000000001</v>
      </c>
      <c r="AE99" s="237">
        <v>0.13950000000000001</v>
      </c>
      <c r="AF99" s="237">
        <v>0.13950000000000001</v>
      </c>
      <c r="AG99" s="237">
        <v>0.13950000000000001</v>
      </c>
      <c r="AH99" s="237">
        <v>0.13950000000000001</v>
      </c>
      <c r="AI99" s="237">
        <v>0.13950000000000001</v>
      </c>
      <c r="AJ99" s="237">
        <v>0.13950000000000001</v>
      </c>
      <c r="AK99" s="237">
        <v>0.13950000000000001</v>
      </c>
      <c r="AL99" s="237">
        <v>0.13950000000000001</v>
      </c>
      <c r="AM99" s="237">
        <v>0.13950000000000001</v>
      </c>
      <c r="AN99" s="238">
        <v>0.13950000000000001</v>
      </c>
      <c r="AO99" s="238">
        <v>0.13950000000000001</v>
      </c>
      <c r="AP99" s="238">
        <v>0.13950000000000001</v>
      </c>
      <c r="AQ99" s="238">
        <v>0.13950000000000001</v>
      </c>
      <c r="AR99" s="238">
        <v>0.13550000000000001</v>
      </c>
      <c r="AS99" s="238">
        <v>0.13350000000000001</v>
      </c>
      <c r="AT99" s="238">
        <v>0.13150000000000001</v>
      </c>
      <c r="AU99" s="238">
        <v>0.1305</v>
      </c>
      <c r="AV99" s="236">
        <v>0.13750000000000001</v>
      </c>
      <c r="AW99" s="236">
        <v>0.13750000000000001</v>
      </c>
      <c r="AX99" s="236">
        <v>0.13750000000000001</v>
      </c>
      <c r="AY99" s="236">
        <v>0.13750000000000001</v>
      </c>
      <c r="AZ99" s="236">
        <v>0.13750000000000001</v>
      </c>
      <c r="BA99" s="236">
        <v>0.13750000000000001</v>
      </c>
      <c r="BB99" s="236">
        <v>0.13750000000000001</v>
      </c>
      <c r="BC99" s="236">
        <v>0.13750000000000001</v>
      </c>
      <c r="BD99" s="236">
        <v>0.13750000000000001</v>
      </c>
      <c r="BE99" s="236">
        <v>0.13750000000000001</v>
      </c>
    </row>
    <row r="100" spans="1:57" ht="15.75" thickBot="1" x14ac:dyDescent="0.3">
      <c r="A100" s="234">
        <v>95</v>
      </c>
      <c r="B100" s="237">
        <v>0.125</v>
      </c>
      <c r="C100" s="237">
        <v>0.127</v>
      </c>
      <c r="D100" s="237">
        <v>0.129</v>
      </c>
      <c r="E100" s="237">
        <v>0.13150000000000001</v>
      </c>
      <c r="F100" s="237">
        <v>0.13450000000000001</v>
      </c>
      <c r="G100" s="237">
        <v>0.13700000000000001</v>
      </c>
      <c r="H100" s="237">
        <v>0.13950000000000001</v>
      </c>
      <c r="I100" s="237">
        <v>0.13950000000000001</v>
      </c>
      <c r="J100" s="237">
        <v>0.13950000000000001</v>
      </c>
      <c r="K100" s="237">
        <v>0.13950000000000001</v>
      </c>
      <c r="L100" s="237">
        <v>0.13950000000000001</v>
      </c>
      <c r="M100" s="237">
        <v>0.13950000000000001</v>
      </c>
      <c r="N100" s="237">
        <v>0.13950000000000001</v>
      </c>
      <c r="O100" s="237">
        <v>0.13950000000000001</v>
      </c>
      <c r="P100" s="237">
        <v>0.13950000000000001</v>
      </c>
      <c r="Q100" s="237">
        <v>0.13950000000000001</v>
      </c>
      <c r="R100" s="237">
        <v>0.13950000000000001</v>
      </c>
      <c r="S100" s="237">
        <v>0.13950000000000001</v>
      </c>
      <c r="T100" s="237">
        <v>0.13950000000000001</v>
      </c>
      <c r="U100" s="237">
        <v>0.13950000000000001</v>
      </c>
      <c r="V100" s="237">
        <v>0.13950000000000001</v>
      </c>
      <c r="W100" s="237">
        <v>0.13950000000000001</v>
      </c>
      <c r="X100" s="237">
        <v>0.13950000000000001</v>
      </c>
      <c r="Y100" s="237">
        <v>0.13950000000000001</v>
      </c>
      <c r="Z100" s="237">
        <v>0.13950000000000001</v>
      </c>
      <c r="AA100" s="237">
        <v>0.13950000000000001</v>
      </c>
      <c r="AB100" s="237">
        <v>0.13950000000000001</v>
      </c>
      <c r="AC100" s="237">
        <v>0.13950000000000001</v>
      </c>
      <c r="AD100" s="237">
        <v>0.13950000000000001</v>
      </c>
      <c r="AE100" s="237">
        <v>0.13950000000000001</v>
      </c>
      <c r="AF100" s="237">
        <v>0.13950000000000001</v>
      </c>
      <c r="AG100" s="237">
        <v>0.13950000000000001</v>
      </c>
      <c r="AH100" s="237">
        <v>0.13950000000000001</v>
      </c>
      <c r="AI100" s="237">
        <v>0.13950000000000001</v>
      </c>
      <c r="AJ100" s="237">
        <v>0.13950000000000001</v>
      </c>
      <c r="AK100" s="237">
        <v>0.13950000000000001</v>
      </c>
      <c r="AL100" s="237">
        <v>0.13950000000000001</v>
      </c>
      <c r="AM100" s="237">
        <v>0.13950000000000001</v>
      </c>
      <c r="AN100" s="238">
        <v>0.13950000000000001</v>
      </c>
      <c r="AO100" s="238">
        <v>0.13950000000000001</v>
      </c>
      <c r="AP100" s="238">
        <v>0.13950000000000001</v>
      </c>
      <c r="AQ100" s="238">
        <v>0.13950000000000001</v>
      </c>
      <c r="AR100" s="238">
        <v>0.13550000000000001</v>
      </c>
      <c r="AS100" s="238">
        <v>0.13350000000000001</v>
      </c>
      <c r="AT100" s="238">
        <v>0.13150000000000001</v>
      </c>
      <c r="AU100" s="238">
        <v>0.1305</v>
      </c>
      <c r="AV100" s="236">
        <v>0.13750000000000001</v>
      </c>
      <c r="AW100" s="236">
        <v>0.13750000000000001</v>
      </c>
      <c r="AX100" s="236">
        <v>0.13750000000000001</v>
      </c>
      <c r="AY100" s="236">
        <v>0.13750000000000001</v>
      </c>
      <c r="AZ100" s="236">
        <v>0.13750000000000001</v>
      </c>
      <c r="BA100" s="236">
        <v>0.13750000000000001</v>
      </c>
      <c r="BB100" s="236">
        <v>0.13750000000000001</v>
      </c>
      <c r="BC100" s="236">
        <v>0.13750000000000001</v>
      </c>
      <c r="BD100" s="236">
        <v>0.13750000000000001</v>
      </c>
      <c r="BE100" s="236">
        <v>0.13750000000000001</v>
      </c>
    </row>
    <row r="101" spans="1:57" ht="15.75" thickBot="1" x14ac:dyDescent="0.3">
      <c r="A101" s="234">
        <v>96</v>
      </c>
      <c r="B101" s="237">
        <v>0.125</v>
      </c>
      <c r="C101" s="237">
        <v>0.127</v>
      </c>
      <c r="D101" s="237">
        <v>0.129</v>
      </c>
      <c r="E101" s="237">
        <v>0.13150000000000001</v>
      </c>
      <c r="F101" s="237">
        <v>0.13450000000000001</v>
      </c>
      <c r="G101" s="237">
        <v>0.13700000000000001</v>
      </c>
      <c r="H101" s="237">
        <v>0.13950000000000001</v>
      </c>
      <c r="I101" s="237">
        <v>0.13950000000000001</v>
      </c>
      <c r="J101" s="237">
        <v>0.13950000000000001</v>
      </c>
      <c r="K101" s="237">
        <v>0.13950000000000001</v>
      </c>
      <c r="L101" s="237">
        <v>0.13950000000000001</v>
      </c>
      <c r="M101" s="237">
        <v>0.13950000000000001</v>
      </c>
      <c r="N101" s="237">
        <v>0.13950000000000001</v>
      </c>
      <c r="O101" s="237">
        <v>0.13950000000000001</v>
      </c>
      <c r="P101" s="237">
        <v>0.13950000000000001</v>
      </c>
      <c r="Q101" s="237">
        <v>0.13950000000000001</v>
      </c>
      <c r="R101" s="237">
        <v>0.13950000000000001</v>
      </c>
      <c r="S101" s="237">
        <v>0.13950000000000001</v>
      </c>
      <c r="T101" s="237">
        <v>0.13950000000000001</v>
      </c>
      <c r="U101" s="237">
        <v>0.13950000000000001</v>
      </c>
      <c r="V101" s="237">
        <v>0.13950000000000001</v>
      </c>
      <c r="W101" s="237">
        <v>0.13950000000000001</v>
      </c>
      <c r="X101" s="237">
        <v>0.13950000000000001</v>
      </c>
      <c r="Y101" s="237">
        <v>0.13950000000000001</v>
      </c>
      <c r="Z101" s="237">
        <v>0.13950000000000001</v>
      </c>
      <c r="AA101" s="237">
        <v>0.13950000000000001</v>
      </c>
      <c r="AB101" s="237">
        <v>0.13950000000000001</v>
      </c>
      <c r="AC101" s="237">
        <v>0.13950000000000001</v>
      </c>
      <c r="AD101" s="237">
        <v>0.13950000000000001</v>
      </c>
      <c r="AE101" s="237">
        <v>0.13950000000000001</v>
      </c>
      <c r="AF101" s="237">
        <v>0.13950000000000001</v>
      </c>
      <c r="AG101" s="237">
        <v>0.13950000000000001</v>
      </c>
      <c r="AH101" s="237">
        <v>0.13950000000000001</v>
      </c>
      <c r="AI101" s="237">
        <v>0.13950000000000001</v>
      </c>
      <c r="AJ101" s="237">
        <v>0.13950000000000001</v>
      </c>
      <c r="AK101" s="237">
        <v>0.13950000000000001</v>
      </c>
      <c r="AL101" s="237">
        <v>0.13950000000000001</v>
      </c>
      <c r="AM101" s="237">
        <v>0.13950000000000001</v>
      </c>
      <c r="AN101" s="238">
        <v>0.13950000000000001</v>
      </c>
      <c r="AO101" s="238">
        <v>0.13950000000000001</v>
      </c>
      <c r="AP101" s="238">
        <v>0.13950000000000001</v>
      </c>
      <c r="AQ101" s="238">
        <v>0.13950000000000001</v>
      </c>
      <c r="AR101" s="238">
        <v>0.13550000000000001</v>
      </c>
      <c r="AS101" s="238">
        <v>0.13350000000000001</v>
      </c>
      <c r="AT101" s="238">
        <v>0.13150000000000001</v>
      </c>
      <c r="AU101" s="238">
        <v>0.1305</v>
      </c>
      <c r="AV101" s="236">
        <v>0.13750000000000001</v>
      </c>
      <c r="AW101" s="236">
        <v>0.13750000000000001</v>
      </c>
      <c r="AX101" s="236">
        <v>0.13750000000000001</v>
      </c>
      <c r="AY101" s="236">
        <v>0.13750000000000001</v>
      </c>
      <c r="AZ101" s="236">
        <v>0.13750000000000001</v>
      </c>
      <c r="BA101" s="236">
        <v>0.13750000000000001</v>
      </c>
      <c r="BB101" s="236">
        <v>0.13750000000000001</v>
      </c>
      <c r="BC101" s="236">
        <v>0.13750000000000001</v>
      </c>
      <c r="BD101" s="236">
        <v>0.13750000000000001</v>
      </c>
      <c r="BE101" s="236">
        <v>0.13750000000000001</v>
      </c>
    </row>
    <row r="102" spans="1:57" ht="15.75" thickBot="1" x14ac:dyDescent="0.3">
      <c r="A102" s="234">
        <v>97</v>
      </c>
      <c r="B102" s="237">
        <v>0.125</v>
      </c>
      <c r="C102" s="237">
        <v>0.127</v>
      </c>
      <c r="D102" s="237">
        <v>0.129</v>
      </c>
      <c r="E102" s="237">
        <v>0.13150000000000001</v>
      </c>
      <c r="F102" s="237">
        <v>0.13450000000000001</v>
      </c>
      <c r="G102" s="237">
        <v>0.13700000000000001</v>
      </c>
      <c r="H102" s="237">
        <v>0.13950000000000001</v>
      </c>
      <c r="I102" s="237">
        <v>0.13950000000000001</v>
      </c>
      <c r="J102" s="237">
        <v>0.13950000000000001</v>
      </c>
      <c r="K102" s="237">
        <v>0.13950000000000001</v>
      </c>
      <c r="L102" s="237">
        <v>0.13950000000000001</v>
      </c>
      <c r="M102" s="237">
        <v>0.13950000000000001</v>
      </c>
      <c r="N102" s="237">
        <v>0.13950000000000001</v>
      </c>
      <c r="O102" s="237">
        <v>0.13950000000000001</v>
      </c>
      <c r="P102" s="237">
        <v>0.13950000000000001</v>
      </c>
      <c r="Q102" s="237">
        <v>0.13950000000000001</v>
      </c>
      <c r="R102" s="237">
        <v>0.13950000000000001</v>
      </c>
      <c r="S102" s="237">
        <v>0.13950000000000001</v>
      </c>
      <c r="T102" s="237">
        <v>0.13950000000000001</v>
      </c>
      <c r="U102" s="237">
        <v>0.13950000000000001</v>
      </c>
      <c r="V102" s="237">
        <v>0.13950000000000001</v>
      </c>
      <c r="W102" s="237">
        <v>0.13950000000000001</v>
      </c>
      <c r="X102" s="237">
        <v>0.13950000000000001</v>
      </c>
      <c r="Y102" s="237">
        <v>0.13950000000000001</v>
      </c>
      <c r="Z102" s="237">
        <v>0.13950000000000001</v>
      </c>
      <c r="AA102" s="237">
        <v>0.13950000000000001</v>
      </c>
      <c r="AB102" s="237">
        <v>0.13950000000000001</v>
      </c>
      <c r="AC102" s="237">
        <v>0.13950000000000001</v>
      </c>
      <c r="AD102" s="237">
        <v>0.13950000000000001</v>
      </c>
      <c r="AE102" s="237">
        <v>0.13950000000000001</v>
      </c>
      <c r="AF102" s="237">
        <v>0.13950000000000001</v>
      </c>
      <c r="AG102" s="237">
        <v>0.13950000000000001</v>
      </c>
      <c r="AH102" s="237">
        <v>0.13950000000000001</v>
      </c>
      <c r="AI102" s="237">
        <v>0.13950000000000001</v>
      </c>
      <c r="AJ102" s="237">
        <v>0.13950000000000001</v>
      </c>
      <c r="AK102" s="237">
        <v>0.13950000000000001</v>
      </c>
      <c r="AL102" s="237">
        <v>0.13950000000000001</v>
      </c>
      <c r="AM102" s="237">
        <v>0.13950000000000001</v>
      </c>
      <c r="AN102" s="238">
        <v>0.13950000000000001</v>
      </c>
      <c r="AO102" s="238">
        <v>0.13950000000000001</v>
      </c>
      <c r="AP102" s="238">
        <v>0.13950000000000001</v>
      </c>
      <c r="AQ102" s="238">
        <v>0.13950000000000001</v>
      </c>
      <c r="AR102" s="238">
        <v>0.13550000000000001</v>
      </c>
      <c r="AS102" s="238">
        <v>0.13350000000000001</v>
      </c>
      <c r="AT102" s="238">
        <v>0.13150000000000001</v>
      </c>
      <c r="AU102" s="238">
        <v>0.1305</v>
      </c>
      <c r="AV102" s="236">
        <v>0.13750000000000001</v>
      </c>
      <c r="AW102" s="236">
        <v>0.13750000000000001</v>
      </c>
      <c r="AX102" s="236">
        <v>0.13750000000000001</v>
      </c>
      <c r="AY102" s="236">
        <v>0.13750000000000001</v>
      </c>
      <c r="AZ102" s="236">
        <v>0.13750000000000001</v>
      </c>
      <c r="BA102" s="236">
        <v>0.13750000000000001</v>
      </c>
      <c r="BB102" s="236">
        <v>0.13750000000000001</v>
      </c>
      <c r="BC102" s="236">
        <v>0.13750000000000001</v>
      </c>
      <c r="BD102" s="236">
        <v>0.13750000000000001</v>
      </c>
      <c r="BE102" s="236">
        <v>0.13750000000000001</v>
      </c>
    </row>
    <row r="103" spans="1:57" ht="15.75" thickBot="1" x14ac:dyDescent="0.3">
      <c r="A103" s="234">
        <v>98</v>
      </c>
      <c r="B103" s="237">
        <v>0.125</v>
      </c>
      <c r="C103" s="237">
        <v>0.127</v>
      </c>
      <c r="D103" s="237">
        <v>0.129</v>
      </c>
      <c r="E103" s="237">
        <v>0.13150000000000001</v>
      </c>
      <c r="F103" s="237">
        <v>0.13450000000000001</v>
      </c>
      <c r="G103" s="237">
        <v>0.13700000000000001</v>
      </c>
      <c r="H103" s="237">
        <v>0.13950000000000001</v>
      </c>
      <c r="I103" s="237">
        <v>0.13950000000000001</v>
      </c>
      <c r="J103" s="237">
        <v>0.13950000000000001</v>
      </c>
      <c r="K103" s="237">
        <v>0.13950000000000001</v>
      </c>
      <c r="L103" s="237">
        <v>0.13950000000000001</v>
      </c>
      <c r="M103" s="237">
        <v>0.13950000000000001</v>
      </c>
      <c r="N103" s="237">
        <v>0.13950000000000001</v>
      </c>
      <c r="O103" s="237">
        <v>0.13950000000000001</v>
      </c>
      <c r="P103" s="237">
        <v>0.13950000000000001</v>
      </c>
      <c r="Q103" s="237">
        <v>0.13950000000000001</v>
      </c>
      <c r="R103" s="237">
        <v>0.13950000000000001</v>
      </c>
      <c r="S103" s="237">
        <v>0.13950000000000001</v>
      </c>
      <c r="T103" s="237">
        <v>0.13950000000000001</v>
      </c>
      <c r="U103" s="237">
        <v>0.13950000000000001</v>
      </c>
      <c r="V103" s="237">
        <v>0.13950000000000001</v>
      </c>
      <c r="W103" s="237">
        <v>0.13950000000000001</v>
      </c>
      <c r="X103" s="237">
        <v>0.13950000000000001</v>
      </c>
      <c r="Y103" s="237">
        <v>0.13950000000000001</v>
      </c>
      <c r="Z103" s="237">
        <v>0.13950000000000001</v>
      </c>
      <c r="AA103" s="237">
        <v>0.13950000000000001</v>
      </c>
      <c r="AB103" s="237">
        <v>0.13950000000000001</v>
      </c>
      <c r="AC103" s="237">
        <v>0.13950000000000001</v>
      </c>
      <c r="AD103" s="237">
        <v>0.13950000000000001</v>
      </c>
      <c r="AE103" s="237">
        <v>0.13950000000000001</v>
      </c>
      <c r="AF103" s="237">
        <v>0.13950000000000001</v>
      </c>
      <c r="AG103" s="237">
        <v>0.13950000000000001</v>
      </c>
      <c r="AH103" s="237">
        <v>0.13950000000000001</v>
      </c>
      <c r="AI103" s="237">
        <v>0.13950000000000001</v>
      </c>
      <c r="AJ103" s="237">
        <v>0.13950000000000001</v>
      </c>
      <c r="AK103" s="237">
        <v>0.13950000000000001</v>
      </c>
      <c r="AL103" s="237">
        <v>0.13950000000000001</v>
      </c>
      <c r="AM103" s="237">
        <v>0.13950000000000001</v>
      </c>
      <c r="AN103" s="238">
        <v>0.13950000000000001</v>
      </c>
      <c r="AO103" s="238">
        <v>0.13950000000000001</v>
      </c>
      <c r="AP103" s="238">
        <v>0.13950000000000001</v>
      </c>
      <c r="AQ103" s="238">
        <v>0.13950000000000001</v>
      </c>
      <c r="AR103" s="238">
        <v>0.13550000000000001</v>
      </c>
      <c r="AS103" s="238">
        <v>0.13350000000000001</v>
      </c>
      <c r="AT103" s="238">
        <v>0.13150000000000001</v>
      </c>
      <c r="AU103" s="238">
        <v>0.1305</v>
      </c>
      <c r="AV103" s="236">
        <v>0.13750000000000001</v>
      </c>
      <c r="AW103" s="236">
        <v>0.13750000000000001</v>
      </c>
      <c r="AX103" s="236">
        <v>0.13750000000000001</v>
      </c>
      <c r="AY103" s="236">
        <v>0.13750000000000001</v>
      </c>
      <c r="AZ103" s="236">
        <v>0.13750000000000001</v>
      </c>
      <c r="BA103" s="236">
        <v>0.13750000000000001</v>
      </c>
      <c r="BB103" s="236">
        <v>0.13750000000000001</v>
      </c>
      <c r="BC103" s="236">
        <v>0.13750000000000001</v>
      </c>
      <c r="BD103" s="236">
        <v>0.13750000000000001</v>
      </c>
      <c r="BE103" s="236">
        <v>0.13750000000000001</v>
      </c>
    </row>
    <row r="104" spans="1:57" ht="15.75" thickBot="1" x14ac:dyDescent="0.3">
      <c r="A104" s="234">
        <v>99</v>
      </c>
      <c r="B104" s="237">
        <v>0.125</v>
      </c>
      <c r="C104" s="237">
        <v>0.127</v>
      </c>
      <c r="D104" s="237">
        <v>0.129</v>
      </c>
      <c r="E104" s="237">
        <v>0.13150000000000001</v>
      </c>
      <c r="F104" s="237">
        <v>0.13450000000000001</v>
      </c>
      <c r="G104" s="237">
        <v>0.13700000000000001</v>
      </c>
      <c r="H104" s="237">
        <v>0.13950000000000001</v>
      </c>
      <c r="I104" s="237">
        <v>0.13950000000000001</v>
      </c>
      <c r="J104" s="237">
        <v>0.13950000000000001</v>
      </c>
      <c r="K104" s="237">
        <v>0.13950000000000001</v>
      </c>
      <c r="L104" s="237">
        <v>0.13950000000000001</v>
      </c>
      <c r="M104" s="237">
        <v>0.13950000000000001</v>
      </c>
      <c r="N104" s="237">
        <v>0.13950000000000001</v>
      </c>
      <c r="O104" s="237">
        <v>0.13950000000000001</v>
      </c>
      <c r="P104" s="237">
        <v>0.13950000000000001</v>
      </c>
      <c r="Q104" s="237">
        <v>0.13950000000000001</v>
      </c>
      <c r="R104" s="237">
        <v>0.13950000000000001</v>
      </c>
      <c r="S104" s="237">
        <v>0.13950000000000001</v>
      </c>
      <c r="T104" s="237">
        <v>0.13950000000000001</v>
      </c>
      <c r="U104" s="237">
        <v>0.13950000000000001</v>
      </c>
      <c r="V104" s="237">
        <v>0.13950000000000001</v>
      </c>
      <c r="W104" s="237">
        <v>0.13950000000000001</v>
      </c>
      <c r="X104" s="237">
        <v>0.13950000000000001</v>
      </c>
      <c r="Y104" s="237">
        <v>0.13950000000000001</v>
      </c>
      <c r="Z104" s="237">
        <v>0.13950000000000001</v>
      </c>
      <c r="AA104" s="237">
        <v>0.13950000000000001</v>
      </c>
      <c r="AB104" s="237">
        <v>0.13950000000000001</v>
      </c>
      <c r="AC104" s="237">
        <v>0.13950000000000001</v>
      </c>
      <c r="AD104" s="237">
        <v>0.13950000000000001</v>
      </c>
      <c r="AE104" s="237">
        <v>0.13950000000000001</v>
      </c>
      <c r="AF104" s="237">
        <v>0.13950000000000001</v>
      </c>
      <c r="AG104" s="237">
        <v>0.13950000000000001</v>
      </c>
      <c r="AH104" s="237">
        <v>0.13950000000000001</v>
      </c>
      <c r="AI104" s="237">
        <v>0.13950000000000001</v>
      </c>
      <c r="AJ104" s="237">
        <v>0.13950000000000001</v>
      </c>
      <c r="AK104" s="237">
        <v>0.13950000000000001</v>
      </c>
      <c r="AL104" s="237">
        <v>0.13950000000000001</v>
      </c>
      <c r="AM104" s="237">
        <v>0.13950000000000001</v>
      </c>
      <c r="AN104" s="238">
        <v>0.13950000000000001</v>
      </c>
      <c r="AO104" s="238">
        <v>0.13950000000000001</v>
      </c>
      <c r="AP104" s="238">
        <v>0.13950000000000001</v>
      </c>
      <c r="AQ104" s="238">
        <v>0.13950000000000001</v>
      </c>
      <c r="AR104" s="238">
        <v>0.13550000000000001</v>
      </c>
      <c r="AS104" s="238">
        <v>0.13350000000000001</v>
      </c>
      <c r="AT104" s="238">
        <v>0.13150000000000001</v>
      </c>
      <c r="AU104" s="238">
        <v>0.1305</v>
      </c>
      <c r="AV104" s="236">
        <v>0.13750000000000001</v>
      </c>
      <c r="AW104" s="236">
        <v>0.13750000000000001</v>
      </c>
      <c r="AX104" s="236">
        <v>0.13750000000000001</v>
      </c>
      <c r="AY104" s="236">
        <v>0.13750000000000001</v>
      </c>
      <c r="AZ104" s="236">
        <v>0.13750000000000001</v>
      </c>
      <c r="BA104" s="236">
        <v>0.13750000000000001</v>
      </c>
      <c r="BB104" s="236">
        <v>0.13750000000000001</v>
      </c>
      <c r="BC104" s="236">
        <v>0.13750000000000001</v>
      </c>
      <c r="BD104" s="236">
        <v>0.13750000000000001</v>
      </c>
      <c r="BE104" s="236">
        <v>0.13750000000000001</v>
      </c>
    </row>
    <row r="105" spans="1:57" ht="15.75" thickBot="1" x14ac:dyDescent="0.3">
      <c r="A105" s="234">
        <v>100</v>
      </c>
      <c r="B105" s="237">
        <v>0.125</v>
      </c>
      <c r="C105" s="237">
        <v>0.127</v>
      </c>
      <c r="D105" s="237">
        <v>0.129</v>
      </c>
      <c r="E105" s="237">
        <v>0.13150000000000001</v>
      </c>
      <c r="F105" s="237">
        <v>0.13450000000000001</v>
      </c>
      <c r="G105" s="237">
        <v>0.13700000000000001</v>
      </c>
      <c r="H105" s="237">
        <v>0.13950000000000001</v>
      </c>
      <c r="I105" s="237">
        <v>0.13950000000000001</v>
      </c>
      <c r="J105" s="237">
        <v>0.13950000000000001</v>
      </c>
      <c r="K105" s="237">
        <v>0.13950000000000001</v>
      </c>
      <c r="L105" s="237">
        <v>0.13950000000000001</v>
      </c>
      <c r="M105" s="237">
        <v>0.13950000000000001</v>
      </c>
      <c r="N105" s="237">
        <v>0.13950000000000001</v>
      </c>
      <c r="O105" s="237">
        <v>0.13950000000000001</v>
      </c>
      <c r="P105" s="237">
        <v>0.13950000000000001</v>
      </c>
      <c r="Q105" s="237">
        <v>0.13950000000000001</v>
      </c>
      <c r="R105" s="237">
        <v>0.13950000000000001</v>
      </c>
      <c r="S105" s="237">
        <v>0.13950000000000001</v>
      </c>
      <c r="T105" s="237">
        <v>0.13950000000000001</v>
      </c>
      <c r="U105" s="237">
        <v>0.13950000000000001</v>
      </c>
      <c r="V105" s="237">
        <v>0.13950000000000001</v>
      </c>
      <c r="W105" s="237">
        <v>0.13950000000000001</v>
      </c>
      <c r="X105" s="237">
        <v>0.13950000000000001</v>
      </c>
      <c r="Y105" s="237">
        <v>0.13950000000000001</v>
      </c>
      <c r="Z105" s="237">
        <v>0.13950000000000001</v>
      </c>
      <c r="AA105" s="237">
        <v>0.13950000000000001</v>
      </c>
      <c r="AB105" s="237">
        <v>0.13950000000000001</v>
      </c>
      <c r="AC105" s="237">
        <v>0.13950000000000001</v>
      </c>
      <c r="AD105" s="237">
        <v>0.13950000000000001</v>
      </c>
      <c r="AE105" s="237">
        <v>0.13950000000000001</v>
      </c>
      <c r="AF105" s="237">
        <v>0.13950000000000001</v>
      </c>
      <c r="AG105" s="237">
        <v>0.13950000000000001</v>
      </c>
      <c r="AH105" s="237">
        <v>0.13950000000000001</v>
      </c>
      <c r="AI105" s="237">
        <v>0.13950000000000001</v>
      </c>
      <c r="AJ105" s="237">
        <v>0.13950000000000001</v>
      </c>
      <c r="AK105" s="237">
        <v>0.13950000000000001</v>
      </c>
      <c r="AL105" s="237">
        <v>0.13950000000000001</v>
      </c>
      <c r="AM105" s="237">
        <v>0.13950000000000001</v>
      </c>
      <c r="AN105" s="238">
        <v>0.13950000000000001</v>
      </c>
      <c r="AO105" s="238">
        <v>0.13950000000000001</v>
      </c>
      <c r="AP105" s="238">
        <v>0.13950000000000001</v>
      </c>
      <c r="AQ105" s="238">
        <v>0.13950000000000001</v>
      </c>
      <c r="AR105" s="238">
        <v>0.13550000000000001</v>
      </c>
      <c r="AS105" s="238">
        <v>0.13350000000000001</v>
      </c>
      <c r="AT105" s="238">
        <v>0.13150000000000001</v>
      </c>
      <c r="AU105" s="238">
        <v>0.1305</v>
      </c>
      <c r="AV105" s="236">
        <v>0.13750000000000001</v>
      </c>
      <c r="AW105" s="236">
        <v>0.13750000000000001</v>
      </c>
      <c r="AX105" s="236">
        <v>0.13750000000000001</v>
      </c>
      <c r="AY105" s="236">
        <v>0.13750000000000001</v>
      </c>
      <c r="AZ105" s="236">
        <v>0.13750000000000001</v>
      </c>
      <c r="BA105" s="236">
        <v>0.13750000000000001</v>
      </c>
      <c r="BB105" s="236">
        <v>0.13750000000000001</v>
      </c>
      <c r="BC105" s="236">
        <v>0.13750000000000001</v>
      </c>
      <c r="BD105" s="236">
        <v>0.13750000000000001</v>
      </c>
      <c r="BE105" s="236">
        <v>0.13750000000000001</v>
      </c>
    </row>
    <row r="106" spans="1:57" x14ac:dyDescent="0.2">
      <c r="B106" s="186"/>
      <c r="C106" s="187"/>
      <c r="D106" s="186"/>
      <c r="E106" s="186"/>
      <c r="F106" s="188"/>
      <c r="G106" s="189"/>
      <c r="H106" s="187"/>
      <c r="I106" s="187"/>
      <c r="J106" s="187"/>
      <c r="K106" s="187"/>
      <c r="L106" s="187"/>
      <c r="M106" s="187"/>
      <c r="N106" s="187"/>
      <c r="O106" s="187"/>
      <c r="P106" s="187"/>
      <c r="Q106" s="187"/>
      <c r="R106" s="187"/>
      <c r="S106" s="190"/>
      <c r="T106" s="187"/>
      <c r="U106" s="187"/>
      <c r="V106" s="187"/>
      <c r="W106" s="187"/>
      <c r="X106" s="187"/>
      <c r="Y106" s="187"/>
      <c r="Z106" s="187"/>
      <c r="AA106" s="187"/>
      <c r="AB106" s="187"/>
      <c r="AC106" s="187"/>
      <c r="AD106" s="187"/>
      <c r="AE106" s="187"/>
      <c r="AF106" s="187"/>
    </row>
    <row r="107" spans="1:57" x14ac:dyDescent="0.2">
      <c r="B107" s="186"/>
      <c r="C107" s="187"/>
      <c r="D107" s="191"/>
      <c r="E107" s="191"/>
      <c r="F107" s="192" t="s">
        <v>127</v>
      </c>
      <c r="G107" s="193">
        <v>5000</v>
      </c>
      <c r="H107" s="187"/>
      <c r="I107" s="187"/>
      <c r="J107" s="187"/>
      <c r="K107" s="187"/>
      <c r="L107" s="187"/>
      <c r="M107" s="187"/>
      <c r="N107" s="187"/>
      <c r="O107" s="187"/>
      <c r="P107" s="187"/>
      <c r="Q107" s="187"/>
      <c r="R107" s="187"/>
      <c r="S107" s="190"/>
      <c r="T107" s="187"/>
      <c r="U107" s="187"/>
      <c r="V107" s="187"/>
      <c r="W107" s="187"/>
      <c r="X107" s="187"/>
      <c r="Y107" s="187"/>
      <c r="Z107" s="187"/>
      <c r="AA107" s="187"/>
      <c r="AB107" s="187"/>
      <c r="AC107" s="187"/>
      <c r="AD107" s="187"/>
      <c r="AE107" s="187"/>
      <c r="AF107" s="187"/>
    </row>
    <row r="108" spans="1:57" x14ac:dyDescent="0.2">
      <c r="B108" s="186"/>
      <c r="C108" s="186"/>
      <c r="D108" s="186"/>
      <c r="E108" s="186"/>
      <c r="F108" s="186"/>
      <c r="G108" s="186"/>
      <c r="H108" s="186"/>
      <c r="I108" s="186"/>
      <c r="J108" s="186"/>
      <c r="K108" s="186"/>
      <c r="L108" s="186"/>
      <c r="M108" s="186"/>
      <c r="N108" s="186"/>
      <c r="O108" s="186"/>
      <c r="P108" s="186"/>
      <c r="Q108" s="186"/>
      <c r="R108" s="186"/>
      <c r="S108" s="194" t="s">
        <v>128</v>
      </c>
      <c r="T108" s="195"/>
      <c r="U108" s="195"/>
      <c r="V108" s="195"/>
      <c r="W108" s="186"/>
      <c r="X108" s="186"/>
      <c r="Y108" s="186"/>
      <c r="Z108" s="186"/>
      <c r="AA108" s="186"/>
      <c r="AB108" s="186"/>
      <c r="AC108" s="186"/>
      <c r="AD108" s="186"/>
      <c r="AE108" s="186"/>
      <c r="AF108" s="186"/>
    </row>
    <row r="109" spans="1:57" x14ac:dyDescent="0.2">
      <c r="B109" s="192"/>
      <c r="C109" s="192" t="s">
        <v>122</v>
      </c>
      <c r="D109" s="196">
        <f>'Single Life Calculator'!$E$5</f>
        <v>55</v>
      </c>
      <c r="E109" s="191"/>
      <c r="F109" s="192" t="s">
        <v>123</v>
      </c>
      <c r="G109" s="193">
        <f>IF('Single Life Calculator'!$E$7&gt;49999,'Single Life Calculator'!$E$7,0)</f>
        <v>100000</v>
      </c>
      <c r="H109" s="191"/>
      <c r="I109" s="192" t="s">
        <v>124</v>
      </c>
      <c r="J109" s="196">
        <f>'Single Life Calculator'!$E$8</f>
        <v>10</v>
      </c>
      <c r="K109" s="191"/>
      <c r="L109" s="192" t="s">
        <v>111</v>
      </c>
      <c r="M109" s="197">
        <f>HLOOKUP($D$109,A4:BE105,($J$109+2),FALSE)</f>
        <v>7.2000000000000008E-2</v>
      </c>
      <c r="N109" s="186"/>
      <c r="O109" s="191"/>
      <c r="P109" s="191"/>
      <c r="Q109" s="192" t="s">
        <v>125</v>
      </c>
      <c r="R109" s="193">
        <f>G109*M109</f>
        <v>7200.0000000000009</v>
      </c>
      <c r="S109" s="193">
        <f>IF($R$109=0,"N/A",R109)</f>
        <v>7200.0000000000009</v>
      </c>
      <c r="T109" s="186"/>
      <c r="U109" s="186"/>
      <c r="V109" s="186"/>
      <c r="W109" s="186"/>
      <c r="X109" s="186"/>
      <c r="Y109" s="186"/>
      <c r="Z109" s="186"/>
      <c r="AA109" s="186"/>
      <c r="AB109" s="186"/>
      <c r="AC109" s="186"/>
      <c r="AD109" s="186"/>
      <c r="AE109" s="186"/>
      <c r="AF109" s="186"/>
    </row>
    <row r="110" spans="1:57" x14ac:dyDescent="0.2">
      <c r="B110" s="186"/>
      <c r="C110" s="186"/>
      <c r="D110" s="186"/>
      <c r="E110" s="186"/>
      <c r="F110" s="186"/>
      <c r="G110" s="186"/>
      <c r="H110" s="186"/>
      <c r="I110" s="186"/>
      <c r="J110" s="186"/>
      <c r="K110" s="186"/>
      <c r="L110" s="186"/>
      <c r="M110" s="186"/>
      <c r="N110" s="186"/>
      <c r="O110" s="186"/>
      <c r="P110" s="186"/>
      <c r="Q110" s="186"/>
      <c r="R110" s="186"/>
      <c r="S110" s="198"/>
      <c r="T110" s="186"/>
      <c r="U110" s="186"/>
      <c r="V110" s="186"/>
      <c r="W110" s="186"/>
      <c r="X110" s="186"/>
      <c r="Y110" s="186"/>
      <c r="Z110" s="186"/>
      <c r="AA110" s="186"/>
      <c r="AB110" s="186"/>
      <c r="AC110" s="186"/>
      <c r="AD110" s="186"/>
      <c r="AE110" s="186"/>
      <c r="AF110" s="186"/>
    </row>
    <row r="111" spans="1:57" x14ac:dyDescent="0.2">
      <c r="B111" s="186"/>
      <c r="C111" s="186"/>
      <c r="D111" s="186"/>
      <c r="E111" s="186"/>
      <c r="F111" s="186"/>
      <c r="G111" s="186"/>
      <c r="H111" s="186"/>
      <c r="I111" s="186"/>
      <c r="J111" s="186"/>
      <c r="K111" s="186"/>
      <c r="L111" s="186"/>
      <c r="M111" s="186"/>
      <c r="N111" s="186"/>
      <c r="O111" s="186"/>
      <c r="P111" s="186"/>
      <c r="Q111" s="186"/>
      <c r="R111" s="186"/>
      <c r="S111" s="198"/>
      <c r="T111" s="186"/>
      <c r="U111" s="186"/>
      <c r="V111" s="186"/>
      <c r="W111" s="186"/>
      <c r="X111" s="186"/>
      <c r="Y111" s="186"/>
      <c r="Z111" s="186"/>
      <c r="AA111" s="186"/>
      <c r="AB111" s="186"/>
      <c r="AC111" s="186"/>
      <c r="AD111" s="186"/>
      <c r="AE111" s="186"/>
      <c r="AF111" s="186"/>
    </row>
    <row r="112" spans="1:57" x14ac:dyDescent="0.2">
      <c r="A112" s="104" t="s">
        <v>403</v>
      </c>
      <c r="B112" s="187"/>
      <c r="C112" s="187"/>
      <c r="D112" s="187"/>
      <c r="E112" s="187"/>
      <c r="F112" s="187"/>
      <c r="G112" s="187"/>
      <c r="H112" s="187"/>
      <c r="I112" s="187"/>
      <c r="J112" s="187"/>
      <c r="K112" s="187"/>
      <c r="L112" s="187"/>
      <c r="M112" s="187"/>
      <c r="N112" s="187"/>
      <c r="O112" s="187"/>
      <c r="P112" s="187"/>
      <c r="Q112" s="187"/>
      <c r="R112" s="187"/>
      <c r="S112" s="187"/>
      <c r="T112" s="187"/>
      <c r="U112" s="187"/>
      <c r="V112" s="187"/>
      <c r="W112" s="187"/>
      <c r="X112" s="187"/>
      <c r="Y112" s="187"/>
      <c r="Z112" s="187"/>
      <c r="AA112" s="187"/>
      <c r="AB112" s="187"/>
      <c r="AC112" s="187"/>
      <c r="AD112" s="187"/>
      <c r="AE112" s="187"/>
      <c r="AF112" s="187"/>
    </row>
    <row r="113" spans="1:57" x14ac:dyDescent="0.2">
      <c r="B113" s="186"/>
      <c r="C113" s="186"/>
      <c r="D113" s="186"/>
      <c r="E113" s="186"/>
      <c r="F113" s="188"/>
      <c r="G113" s="189"/>
      <c r="H113" s="187"/>
      <c r="I113" s="187"/>
      <c r="J113" s="187"/>
      <c r="K113" s="187"/>
      <c r="L113" s="187"/>
      <c r="M113" s="187"/>
      <c r="N113" s="187"/>
      <c r="O113" s="187"/>
      <c r="P113" s="187"/>
      <c r="Q113" s="187"/>
      <c r="R113" s="187"/>
      <c r="S113" s="187"/>
      <c r="T113" s="187"/>
      <c r="U113" s="187"/>
      <c r="V113" s="187"/>
      <c r="W113" s="187"/>
      <c r="X113" s="187"/>
      <c r="Y113" s="187"/>
      <c r="Z113" s="187"/>
      <c r="AA113" s="187"/>
      <c r="AB113" s="187"/>
      <c r="AC113" s="187"/>
      <c r="AD113" s="187"/>
      <c r="AE113" s="187"/>
      <c r="AF113" s="187"/>
    </row>
    <row r="114" spans="1:57" x14ac:dyDescent="0.2">
      <c r="B114" s="460" t="s">
        <v>120</v>
      </c>
      <c r="C114" s="460"/>
      <c r="D114" s="460"/>
      <c r="E114" s="460"/>
      <c r="F114" s="460"/>
      <c r="G114" s="460"/>
      <c r="H114" s="460"/>
      <c r="I114" s="460"/>
      <c r="J114" s="460"/>
      <c r="K114" s="460"/>
      <c r="L114" s="460"/>
      <c r="M114" s="460"/>
      <c r="N114" s="460"/>
      <c r="O114" s="460"/>
      <c r="P114" s="460"/>
      <c r="Q114" s="460"/>
      <c r="R114" s="460"/>
      <c r="S114" s="460"/>
      <c r="T114" s="460"/>
      <c r="U114" s="460"/>
      <c r="V114" s="460"/>
      <c r="W114" s="460"/>
      <c r="X114" s="460"/>
      <c r="Y114" s="460"/>
      <c r="Z114" s="460"/>
      <c r="AA114" s="460"/>
      <c r="AB114" s="460"/>
      <c r="AC114" s="460"/>
      <c r="AD114" s="460"/>
      <c r="AE114" s="460"/>
      <c r="AF114" s="460"/>
    </row>
    <row r="115" spans="1:57" ht="15.75" thickBot="1" x14ac:dyDescent="0.3">
      <c r="B115" s="227">
        <v>35</v>
      </c>
      <c r="C115" s="228">
        <v>36</v>
      </c>
      <c r="D115" s="228">
        <v>37</v>
      </c>
      <c r="E115" s="228">
        <v>38</v>
      </c>
      <c r="F115" s="228">
        <v>39</v>
      </c>
      <c r="G115" s="228">
        <v>40</v>
      </c>
      <c r="H115" s="228">
        <v>41</v>
      </c>
      <c r="I115" s="228">
        <v>42</v>
      </c>
      <c r="J115" s="228">
        <v>43</v>
      </c>
      <c r="K115" s="228">
        <v>44</v>
      </c>
      <c r="L115" s="228">
        <v>45</v>
      </c>
      <c r="M115" s="228">
        <v>46</v>
      </c>
      <c r="N115" s="228">
        <v>47</v>
      </c>
      <c r="O115" s="228">
        <v>48</v>
      </c>
      <c r="P115" s="228">
        <v>49</v>
      </c>
      <c r="Q115" s="229">
        <v>50</v>
      </c>
      <c r="R115" s="228">
        <v>51</v>
      </c>
      <c r="S115" s="229">
        <v>52</v>
      </c>
      <c r="T115" s="228">
        <v>53</v>
      </c>
      <c r="U115" s="228">
        <v>54</v>
      </c>
      <c r="V115" s="229">
        <v>55</v>
      </c>
      <c r="W115" s="228">
        <v>56</v>
      </c>
      <c r="X115" s="229">
        <v>57</v>
      </c>
      <c r="Y115" s="228">
        <v>58</v>
      </c>
      <c r="Z115" s="228">
        <v>59</v>
      </c>
      <c r="AA115" s="229">
        <v>60</v>
      </c>
      <c r="AB115" s="228">
        <v>61</v>
      </c>
      <c r="AC115" s="229">
        <v>62</v>
      </c>
      <c r="AD115" s="228">
        <v>63</v>
      </c>
      <c r="AE115" s="228">
        <v>64</v>
      </c>
      <c r="AF115" s="229">
        <v>65</v>
      </c>
      <c r="AG115" s="228">
        <v>66</v>
      </c>
      <c r="AH115" s="229">
        <v>67</v>
      </c>
      <c r="AI115" s="228">
        <v>68</v>
      </c>
      <c r="AJ115" s="228">
        <v>69</v>
      </c>
      <c r="AK115" s="229">
        <v>70</v>
      </c>
      <c r="AL115" s="228">
        <v>71</v>
      </c>
      <c r="AM115" s="229">
        <v>72</v>
      </c>
      <c r="AN115" s="228">
        <v>73</v>
      </c>
      <c r="AO115" s="228">
        <v>74</v>
      </c>
      <c r="AP115" s="229">
        <v>75</v>
      </c>
      <c r="AQ115" s="228">
        <v>76</v>
      </c>
      <c r="AR115" s="229">
        <v>77</v>
      </c>
      <c r="AS115" s="229">
        <v>78</v>
      </c>
      <c r="AT115" s="229">
        <v>79</v>
      </c>
      <c r="AU115" s="228">
        <v>80</v>
      </c>
      <c r="AV115" s="228">
        <v>81</v>
      </c>
      <c r="AW115" s="229">
        <v>82</v>
      </c>
      <c r="AX115" s="228">
        <v>83</v>
      </c>
      <c r="AY115" s="229">
        <v>84</v>
      </c>
      <c r="AZ115" s="228">
        <v>85</v>
      </c>
      <c r="BA115" s="228">
        <v>86</v>
      </c>
      <c r="BB115" s="229">
        <v>87</v>
      </c>
      <c r="BC115" s="228">
        <v>88</v>
      </c>
      <c r="BD115" s="229">
        <v>89</v>
      </c>
      <c r="BE115" s="230" t="s">
        <v>404</v>
      </c>
    </row>
    <row r="116" spans="1:57" s="106" customFormat="1" ht="15.75" thickBot="1" x14ac:dyDescent="0.3">
      <c r="A116" s="231">
        <v>0</v>
      </c>
      <c r="B116" s="240">
        <v>0</v>
      </c>
      <c r="C116" s="240">
        <v>0</v>
      </c>
      <c r="D116" s="240">
        <v>0</v>
      </c>
      <c r="E116" s="240">
        <v>0</v>
      </c>
      <c r="F116" s="240">
        <v>0</v>
      </c>
      <c r="G116" s="240">
        <v>0</v>
      </c>
      <c r="H116" s="240">
        <v>0</v>
      </c>
      <c r="I116" s="240">
        <v>0</v>
      </c>
      <c r="J116" s="240">
        <v>0</v>
      </c>
      <c r="K116" s="240">
        <v>0</v>
      </c>
      <c r="L116" s="240">
        <v>0</v>
      </c>
      <c r="M116" s="240">
        <v>0</v>
      </c>
      <c r="N116" s="240">
        <v>0</v>
      </c>
      <c r="O116" s="240">
        <v>0</v>
      </c>
      <c r="P116" s="240">
        <v>0</v>
      </c>
      <c r="Q116" s="186">
        <f>Q5-0.005</f>
        <v>5.5E-2</v>
      </c>
      <c r="R116" s="186">
        <f t="shared" ref="R116:BE116" si="0">R5-0.005</f>
        <v>5.6000000000000001E-2</v>
      </c>
      <c r="S116" s="186">
        <f t="shared" si="0"/>
        <v>5.7000000000000002E-2</v>
      </c>
      <c r="T116" s="186">
        <f t="shared" si="0"/>
        <v>5.8000000000000003E-2</v>
      </c>
      <c r="U116" s="186">
        <f t="shared" si="0"/>
        <v>5.9000000000000004E-2</v>
      </c>
      <c r="V116" s="186">
        <f t="shared" si="0"/>
        <v>6.0000000000000005E-2</v>
      </c>
      <c r="W116" s="186">
        <f t="shared" si="0"/>
        <v>6.1000000000000006E-2</v>
      </c>
      <c r="X116" s="186">
        <f t="shared" si="0"/>
        <v>6.2000000000000006E-2</v>
      </c>
      <c r="Y116" s="186">
        <f t="shared" si="0"/>
        <v>6.3E-2</v>
      </c>
      <c r="Z116" s="186">
        <f t="shared" si="0"/>
        <v>6.3500000000000001E-2</v>
      </c>
      <c r="AA116" s="186">
        <f t="shared" si="0"/>
        <v>6.4000000000000001E-2</v>
      </c>
      <c r="AB116" s="186">
        <f t="shared" si="0"/>
        <v>6.5500000000000003E-2</v>
      </c>
      <c r="AC116" s="186">
        <f t="shared" si="0"/>
        <v>6.6500000000000004E-2</v>
      </c>
      <c r="AD116" s="186">
        <f t="shared" si="0"/>
        <v>6.699999999999999E-2</v>
      </c>
      <c r="AE116" s="186">
        <f t="shared" si="0"/>
        <v>6.7499999999999991E-2</v>
      </c>
      <c r="AF116" s="186">
        <f t="shared" si="0"/>
        <v>6.8499999999999991E-2</v>
      </c>
      <c r="AG116" s="186">
        <f t="shared" si="0"/>
        <v>6.8999999999999992E-2</v>
      </c>
      <c r="AH116" s="186">
        <f t="shared" si="0"/>
        <v>7.0499999999999993E-2</v>
      </c>
      <c r="AI116" s="186">
        <f t="shared" si="0"/>
        <v>7.1999999999999995E-2</v>
      </c>
      <c r="AJ116" s="186">
        <f t="shared" si="0"/>
        <v>7.3999999999999996E-2</v>
      </c>
      <c r="AK116" s="186">
        <f t="shared" si="0"/>
        <v>7.5499999999999998E-2</v>
      </c>
      <c r="AL116" s="186">
        <f t="shared" si="0"/>
        <v>7.7499999999999999E-2</v>
      </c>
      <c r="AM116" s="186">
        <f t="shared" si="0"/>
        <v>7.8E-2</v>
      </c>
      <c r="AN116" s="186">
        <f t="shared" si="0"/>
        <v>7.9000000000000001E-2</v>
      </c>
      <c r="AO116" s="186">
        <f t="shared" si="0"/>
        <v>8.0500000000000002E-2</v>
      </c>
      <c r="AP116" s="186">
        <f t="shared" si="0"/>
        <v>8.1500000000000003E-2</v>
      </c>
      <c r="AQ116" s="186">
        <f t="shared" si="0"/>
        <v>8.299999999999999E-2</v>
      </c>
      <c r="AR116" s="186">
        <f t="shared" si="0"/>
        <v>8.3999999999999991E-2</v>
      </c>
      <c r="AS116" s="186">
        <f t="shared" si="0"/>
        <v>8.4999999999999992E-2</v>
      </c>
      <c r="AT116" s="186">
        <f t="shared" si="0"/>
        <v>8.6499999999999994E-2</v>
      </c>
      <c r="AU116" s="186">
        <f t="shared" si="0"/>
        <v>8.7499999999999994E-2</v>
      </c>
      <c r="AV116" s="186">
        <f t="shared" si="0"/>
        <v>8.3499999999999991E-2</v>
      </c>
      <c r="AW116" s="186">
        <f t="shared" si="0"/>
        <v>8.3499999999999991E-2</v>
      </c>
      <c r="AX116" s="186">
        <f t="shared" si="0"/>
        <v>8.3499999999999991E-2</v>
      </c>
      <c r="AY116" s="186">
        <f t="shared" si="0"/>
        <v>8.3499999999999991E-2</v>
      </c>
      <c r="AZ116" s="186">
        <f t="shared" si="0"/>
        <v>8.3499999999999991E-2</v>
      </c>
      <c r="BA116" s="186">
        <f t="shared" si="0"/>
        <v>8.3499999999999991E-2</v>
      </c>
      <c r="BB116" s="186">
        <f t="shared" si="0"/>
        <v>8.3499999999999991E-2</v>
      </c>
      <c r="BC116" s="186">
        <f t="shared" si="0"/>
        <v>8.3499999999999991E-2</v>
      </c>
      <c r="BD116" s="186">
        <f t="shared" si="0"/>
        <v>8.3499999999999991E-2</v>
      </c>
      <c r="BE116" s="186">
        <f t="shared" si="0"/>
        <v>8.3499999999999991E-2</v>
      </c>
    </row>
    <row r="117" spans="1:57" ht="15.75" thickBot="1" x14ac:dyDescent="0.3">
      <c r="A117" s="234">
        <v>1</v>
      </c>
      <c r="B117" s="240">
        <v>0</v>
      </c>
      <c r="C117" s="240">
        <v>0</v>
      </c>
      <c r="D117" s="240">
        <v>0</v>
      </c>
      <c r="E117" s="240">
        <v>0</v>
      </c>
      <c r="F117" s="240">
        <v>0</v>
      </c>
      <c r="G117" s="240">
        <v>0</v>
      </c>
      <c r="H117" s="240">
        <v>0</v>
      </c>
      <c r="I117" s="240">
        <v>0</v>
      </c>
      <c r="J117" s="240">
        <v>0</v>
      </c>
      <c r="K117" s="240">
        <v>0</v>
      </c>
      <c r="L117" s="240">
        <v>0</v>
      </c>
      <c r="M117" s="240">
        <v>0</v>
      </c>
      <c r="N117" s="240">
        <v>0</v>
      </c>
      <c r="O117" s="240">
        <v>0</v>
      </c>
      <c r="P117" s="186">
        <f>P6-0.005</f>
        <v>5.3500000000000006E-2</v>
      </c>
      <c r="Q117" s="186">
        <f t="shared" ref="Q117:T180" si="1">Q6-0.005</f>
        <v>5.5500000000000001E-2</v>
      </c>
      <c r="R117" s="186">
        <f t="shared" si="1"/>
        <v>5.6500000000000002E-2</v>
      </c>
      <c r="S117" s="186">
        <f t="shared" si="1"/>
        <v>5.7500000000000002E-2</v>
      </c>
      <c r="T117" s="186">
        <f t="shared" si="1"/>
        <v>5.8500000000000003E-2</v>
      </c>
      <c r="U117" s="186">
        <f t="shared" ref="U117:BE117" si="2">U6-0.005</f>
        <v>5.9500000000000004E-2</v>
      </c>
      <c r="V117" s="186">
        <f t="shared" si="2"/>
        <v>6.0500000000000005E-2</v>
      </c>
      <c r="W117" s="186">
        <f t="shared" si="2"/>
        <v>6.1500000000000006E-2</v>
      </c>
      <c r="X117" s="186">
        <f t="shared" si="2"/>
        <v>6.25E-2</v>
      </c>
      <c r="Y117" s="186">
        <f t="shared" si="2"/>
        <v>6.3500000000000001E-2</v>
      </c>
      <c r="Z117" s="186">
        <f t="shared" si="2"/>
        <v>6.4000000000000001E-2</v>
      </c>
      <c r="AA117" s="186">
        <f t="shared" si="2"/>
        <v>6.4500000000000002E-2</v>
      </c>
      <c r="AB117" s="186">
        <f t="shared" si="2"/>
        <v>6.6000000000000003E-2</v>
      </c>
      <c r="AC117" s="186">
        <f t="shared" si="2"/>
        <v>6.7000000000000004E-2</v>
      </c>
      <c r="AD117" s="186">
        <f t="shared" si="2"/>
        <v>6.7499999999999991E-2</v>
      </c>
      <c r="AE117" s="186">
        <f t="shared" si="2"/>
        <v>6.7999999999999991E-2</v>
      </c>
      <c r="AF117" s="186">
        <f t="shared" si="2"/>
        <v>6.8999999999999992E-2</v>
      </c>
      <c r="AG117" s="186">
        <f t="shared" si="2"/>
        <v>6.9499999999999992E-2</v>
      </c>
      <c r="AH117" s="186">
        <f t="shared" si="2"/>
        <v>7.0999999999999994E-2</v>
      </c>
      <c r="AI117" s="186">
        <f t="shared" si="2"/>
        <v>7.2499999999999995E-2</v>
      </c>
      <c r="AJ117" s="186">
        <f t="shared" si="2"/>
        <v>7.4499999999999997E-2</v>
      </c>
      <c r="AK117" s="186">
        <f t="shared" si="2"/>
        <v>7.6499999999999999E-2</v>
      </c>
      <c r="AL117" s="186">
        <f t="shared" si="2"/>
        <v>7.8E-2</v>
      </c>
      <c r="AM117" s="186">
        <f t="shared" si="2"/>
        <v>7.85E-2</v>
      </c>
      <c r="AN117" s="186">
        <f t="shared" si="2"/>
        <v>7.9500000000000001E-2</v>
      </c>
      <c r="AO117" s="186">
        <f t="shared" si="2"/>
        <v>8.1000000000000003E-2</v>
      </c>
      <c r="AP117" s="186">
        <f t="shared" si="2"/>
        <v>8.2000000000000003E-2</v>
      </c>
      <c r="AQ117" s="186">
        <f t="shared" si="2"/>
        <v>8.4000000000000005E-2</v>
      </c>
      <c r="AR117" s="186">
        <f t="shared" si="2"/>
        <v>8.6500000000000007E-2</v>
      </c>
      <c r="AS117" s="186">
        <f t="shared" si="2"/>
        <v>8.6999999999999994E-2</v>
      </c>
      <c r="AT117" s="186">
        <f t="shared" si="2"/>
        <v>8.7499999999999994E-2</v>
      </c>
      <c r="AU117" s="186">
        <f t="shared" si="2"/>
        <v>8.7999999999999995E-2</v>
      </c>
      <c r="AV117" s="186">
        <f t="shared" si="2"/>
        <v>8.4999999999999992E-2</v>
      </c>
      <c r="AW117" s="186">
        <f t="shared" si="2"/>
        <v>8.4999999999999992E-2</v>
      </c>
      <c r="AX117" s="186">
        <f t="shared" si="2"/>
        <v>8.4999999999999992E-2</v>
      </c>
      <c r="AY117" s="186">
        <f t="shared" si="2"/>
        <v>8.4999999999999992E-2</v>
      </c>
      <c r="AZ117" s="186">
        <f t="shared" si="2"/>
        <v>8.4999999999999992E-2</v>
      </c>
      <c r="BA117" s="186">
        <f t="shared" si="2"/>
        <v>8.4999999999999992E-2</v>
      </c>
      <c r="BB117" s="186">
        <f t="shared" si="2"/>
        <v>8.4999999999999992E-2</v>
      </c>
      <c r="BC117" s="186">
        <f t="shared" si="2"/>
        <v>8.4999999999999992E-2</v>
      </c>
      <c r="BD117" s="186">
        <f t="shared" si="2"/>
        <v>8.4999999999999992E-2</v>
      </c>
      <c r="BE117" s="186">
        <f t="shared" si="2"/>
        <v>8.4999999999999992E-2</v>
      </c>
    </row>
    <row r="118" spans="1:57" ht="15.75" thickBot="1" x14ac:dyDescent="0.3">
      <c r="A118" s="234">
        <v>2</v>
      </c>
      <c r="B118" s="240">
        <v>0</v>
      </c>
      <c r="C118" s="240">
        <v>0</v>
      </c>
      <c r="D118" s="240">
        <v>0</v>
      </c>
      <c r="E118" s="240">
        <v>0</v>
      </c>
      <c r="F118" s="240">
        <v>0</v>
      </c>
      <c r="G118" s="240">
        <v>0</v>
      </c>
      <c r="H118" s="240">
        <v>0</v>
      </c>
      <c r="I118" s="240">
        <v>0</v>
      </c>
      <c r="J118" s="240">
        <v>0</v>
      </c>
      <c r="K118" s="240">
        <v>0</v>
      </c>
      <c r="L118" s="240">
        <v>0</v>
      </c>
      <c r="M118" s="240">
        <v>0</v>
      </c>
      <c r="N118" s="240">
        <v>0</v>
      </c>
      <c r="O118" s="186">
        <f>O7-0.005</f>
        <v>5.1500000000000004E-2</v>
      </c>
      <c r="P118" s="186">
        <f>P7-0.005</f>
        <v>5.4000000000000006E-2</v>
      </c>
      <c r="Q118" s="186">
        <f t="shared" si="1"/>
        <v>5.6000000000000001E-2</v>
      </c>
      <c r="R118" s="186">
        <f t="shared" si="1"/>
        <v>5.7000000000000002E-2</v>
      </c>
      <c r="S118" s="186">
        <f t="shared" si="1"/>
        <v>5.8000000000000003E-2</v>
      </c>
      <c r="T118" s="186">
        <f t="shared" si="1"/>
        <v>5.9000000000000004E-2</v>
      </c>
      <c r="U118" s="186">
        <f t="shared" ref="U118:BE118" si="3">U7-0.005</f>
        <v>6.0000000000000005E-2</v>
      </c>
      <c r="V118" s="186">
        <f t="shared" si="3"/>
        <v>6.1000000000000006E-2</v>
      </c>
      <c r="W118" s="186">
        <f t="shared" si="3"/>
        <v>6.2000000000000006E-2</v>
      </c>
      <c r="X118" s="186">
        <f t="shared" si="3"/>
        <v>6.3E-2</v>
      </c>
      <c r="Y118" s="186">
        <f t="shared" si="3"/>
        <v>6.4000000000000001E-2</v>
      </c>
      <c r="Z118" s="186">
        <f t="shared" si="3"/>
        <v>6.4500000000000002E-2</v>
      </c>
      <c r="AA118" s="186">
        <f t="shared" si="3"/>
        <v>6.5000000000000002E-2</v>
      </c>
      <c r="AB118" s="186">
        <f t="shared" si="3"/>
        <v>6.6500000000000004E-2</v>
      </c>
      <c r="AC118" s="186">
        <f t="shared" si="3"/>
        <v>6.7500000000000004E-2</v>
      </c>
      <c r="AD118" s="186">
        <f t="shared" si="3"/>
        <v>6.7999999999999991E-2</v>
      </c>
      <c r="AE118" s="186">
        <f t="shared" si="3"/>
        <v>6.8499999999999991E-2</v>
      </c>
      <c r="AF118" s="186">
        <f t="shared" si="3"/>
        <v>6.9499999999999992E-2</v>
      </c>
      <c r="AG118" s="186">
        <f t="shared" si="3"/>
        <v>6.9999999999999993E-2</v>
      </c>
      <c r="AH118" s="186">
        <f t="shared" si="3"/>
        <v>7.1499999999999994E-2</v>
      </c>
      <c r="AI118" s="186">
        <f t="shared" si="3"/>
        <v>7.2999999999999995E-2</v>
      </c>
      <c r="AJ118" s="186">
        <f t="shared" si="3"/>
        <v>7.5499999999999998E-2</v>
      </c>
      <c r="AK118" s="186">
        <f t="shared" si="3"/>
        <v>7.6999999999999999E-2</v>
      </c>
      <c r="AL118" s="186">
        <f t="shared" si="3"/>
        <v>7.85E-2</v>
      </c>
      <c r="AM118" s="186">
        <f t="shared" si="3"/>
        <v>7.9000000000000001E-2</v>
      </c>
      <c r="AN118" s="186">
        <f t="shared" si="3"/>
        <v>0.08</v>
      </c>
      <c r="AO118" s="186">
        <f t="shared" si="3"/>
        <v>8.1500000000000003E-2</v>
      </c>
      <c r="AP118" s="186">
        <f t="shared" si="3"/>
        <v>8.3000000000000004E-2</v>
      </c>
      <c r="AQ118" s="186">
        <f t="shared" si="3"/>
        <v>8.5500000000000007E-2</v>
      </c>
      <c r="AR118" s="186">
        <f t="shared" si="3"/>
        <v>8.8500000000000009E-2</v>
      </c>
      <c r="AS118" s="186">
        <f t="shared" si="3"/>
        <v>8.8999999999999996E-2</v>
      </c>
      <c r="AT118" s="186">
        <f t="shared" si="3"/>
        <v>0.09</v>
      </c>
      <c r="AU118" s="186">
        <f t="shared" si="3"/>
        <v>9.0999999999999998E-2</v>
      </c>
      <c r="AV118" s="186">
        <f t="shared" si="3"/>
        <v>8.6499999999999994E-2</v>
      </c>
      <c r="AW118" s="186">
        <f t="shared" si="3"/>
        <v>8.6499999999999994E-2</v>
      </c>
      <c r="AX118" s="186">
        <f t="shared" si="3"/>
        <v>8.6499999999999994E-2</v>
      </c>
      <c r="AY118" s="186">
        <f t="shared" si="3"/>
        <v>8.6499999999999994E-2</v>
      </c>
      <c r="AZ118" s="186">
        <f t="shared" si="3"/>
        <v>8.6499999999999994E-2</v>
      </c>
      <c r="BA118" s="186">
        <f t="shared" si="3"/>
        <v>8.6499999999999994E-2</v>
      </c>
      <c r="BB118" s="186">
        <f t="shared" si="3"/>
        <v>8.6499999999999994E-2</v>
      </c>
      <c r="BC118" s="186">
        <f t="shared" si="3"/>
        <v>8.6499999999999994E-2</v>
      </c>
      <c r="BD118" s="186">
        <f t="shared" si="3"/>
        <v>8.6499999999999994E-2</v>
      </c>
      <c r="BE118" s="186">
        <f t="shared" si="3"/>
        <v>8.6499999999999994E-2</v>
      </c>
    </row>
    <row r="119" spans="1:57" ht="15.75" thickBot="1" x14ac:dyDescent="0.3">
      <c r="A119" s="234">
        <v>3</v>
      </c>
      <c r="B119" s="240">
        <v>0</v>
      </c>
      <c r="C119" s="240">
        <v>0</v>
      </c>
      <c r="D119" s="240">
        <v>0</v>
      </c>
      <c r="E119" s="240">
        <v>0</v>
      </c>
      <c r="F119" s="240">
        <v>0</v>
      </c>
      <c r="G119" s="240">
        <v>0</v>
      </c>
      <c r="H119" s="240">
        <v>0</v>
      </c>
      <c r="I119" s="240">
        <v>0</v>
      </c>
      <c r="J119" s="240">
        <v>0</v>
      </c>
      <c r="K119" s="240">
        <v>0</v>
      </c>
      <c r="L119" s="240">
        <v>0</v>
      </c>
      <c r="M119" s="240">
        <v>0</v>
      </c>
      <c r="N119" s="186">
        <f>N8-0.005</f>
        <v>5.1500000000000004E-2</v>
      </c>
      <c r="O119" s="186">
        <f>O8-0.005</f>
        <v>5.2000000000000005E-2</v>
      </c>
      <c r="P119" s="186">
        <f t="shared" ref="P119:AE182" si="4">P8-0.005</f>
        <v>5.4500000000000007E-2</v>
      </c>
      <c r="Q119" s="186">
        <f t="shared" si="1"/>
        <v>5.6500000000000002E-2</v>
      </c>
      <c r="R119" s="186">
        <f t="shared" si="1"/>
        <v>5.7500000000000002E-2</v>
      </c>
      <c r="S119" s="186">
        <f t="shared" si="1"/>
        <v>5.8500000000000003E-2</v>
      </c>
      <c r="T119" s="186">
        <f t="shared" si="1"/>
        <v>5.9500000000000004E-2</v>
      </c>
      <c r="U119" s="186">
        <f t="shared" ref="U119:BE119" si="5">U8-0.005</f>
        <v>6.0500000000000005E-2</v>
      </c>
      <c r="V119" s="186">
        <f t="shared" si="5"/>
        <v>6.1500000000000006E-2</v>
      </c>
      <c r="W119" s="186">
        <f t="shared" si="5"/>
        <v>6.25E-2</v>
      </c>
      <c r="X119" s="186">
        <f t="shared" si="5"/>
        <v>6.3500000000000001E-2</v>
      </c>
      <c r="Y119" s="186">
        <f t="shared" si="5"/>
        <v>6.4500000000000002E-2</v>
      </c>
      <c r="Z119" s="186">
        <f t="shared" si="5"/>
        <v>6.5000000000000002E-2</v>
      </c>
      <c r="AA119" s="186">
        <f t="shared" si="5"/>
        <v>6.5500000000000003E-2</v>
      </c>
      <c r="AB119" s="186">
        <f t="shared" si="5"/>
        <v>6.7000000000000004E-2</v>
      </c>
      <c r="AC119" s="186">
        <f t="shared" si="5"/>
        <v>6.8000000000000005E-2</v>
      </c>
      <c r="AD119" s="186">
        <f t="shared" si="5"/>
        <v>6.8499999999999991E-2</v>
      </c>
      <c r="AE119" s="186">
        <f t="shared" si="5"/>
        <v>6.8999999999999992E-2</v>
      </c>
      <c r="AF119" s="186">
        <f t="shared" si="5"/>
        <v>6.9999999999999993E-2</v>
      </c>
      <c r="AG119" s="186">
        <f t="shared" si="5"/>
        <v>7.0999999999999994E-2</v>
      </c>
      <c r="AH119" s="186">
        <f t="shared" si="5"/>
        <v>7.1999999999999995E-2</v>
      </c>
      <c r="AI119" s="186">
        <f t="shared" si="5"/>
        <v>7.3499999999999996E-2</v>
      </c>
      <c r="AJ119" s="186">
        <f t="shared" si="5"/>
        <v>7.5999999999999998E-2</v>
      </c>
      <c r="AK119" s="186">
        <f t="shared" si="5"/>
        <v>7.7499999999999999E-2</v>
      </c>
      <c r="AL119" s="186">
        <f t="shared" si="5"/>
        <v>7.9000000000000001E-2</v>
      </c>
      <c r="AM119" s="186">
        <f t="shared" si="5"/>
        <v>7.9500000000000001E-2</v>
      </c>
      <c r="AN119" s="186">
        <f t="shared" si="5"/>
        <v>8.0500000000000002E-2</v>
      </c>
      <c r="AO119" s="186">
        <f t="shared" si="5"/>
        <v>8.2000000000000003E-2</v>
      </c>
      <c r="AP119" s="186">
        <f t="shared" si="5"/>
        <v>8.5000000000000006E-2</v>
      </c>
      <c r="AQ119" s="186">
        <f t="shared" si="5"/>
        <v>8.8000000000000009E-2</v>
      </c>
      <c r="AR119" s="186">
        <f t="shared" si="5"/>
        <v>8.8999999999999996E-2</v>
      </c>
      <c r="AS119" s="186">
        <f t="shared" si="5"/>
        <v>0.09</v>
      </c>
      <c r="AT119" s="186">
        <f t="shared" si="5"/>
        <v>9.0999999999999998E-2</v>
      </c>
      <c r="AU119" s="186">
        <f t="shared" si="5"/>
        <v>9.1999999999999998E-2</v>
      </c>
      <c r="AV119" s="186">
        <f t="shared" si="5"/>
        <v>8.7499999999999994E-2</v>
      </c>
      <c r="AW119" s="186">
        <f t="shared" si="5"/>
        <v>8.7499999999999994E-2</v>
      </c>
      <c r="AX119" s="186">
        <f t="shared" si="5"/>
        <v>8.7499999999999994E-2</v>
      </c>
      <c r="AY119" s="186">
        <f t="shared" si="5"/>
        <v>8.7499999999999994E-2</v>
      </c>
      <c r="AZ119" s="186">
        <f t="shared" si="5"/>
        <v>8.7499999999999994E-2</v>
      </c>
      <c r="BA119" s="186">
        <f t="shared" si="5"/>
        <v>8.7499999999999994E-2</v>
      </c>
      <c r="BB119" s="186">
        <f t="shared" si="5"/>
        <v>8.7499999999999994E-2</v>
      </c>
      <c r="BC119" s="186">
        <f t="shared" si="5"/>
        <v>8.7499999999999994E-2</v>
      </c>
      <c r="BD119" s="186">
        <f t="shared" si="5"/>
        <v>8.7499999999999994E-2</v>
      </c>
      <c r="BE119" s="186">
        <f t="shared" si="5"/>
        <v>8.7499999999999994E-2</v>
      </c>
    </row>
    <row r="120" spans="1:57" ht="15.75" thickBot="1" x14ac:dyDescent="0.3">
      <c r="A120" s="234">
        <v>4</v>
      </c>
      <c r="B120" s="240">
        <v>0</v>
      </c>
      <c r="C120" s="240">
        <v>0</v>
      </c>
      <c r="D120" s="240">
        <v>0</v>
      </c>
      <c r="E120" s="240">
        <v>0</v>
      </c>
      <c r="F120" s="240">
        <v>0</v>
      </c>
      <c r="G120" s="240">
        <v>0</v>
      </c>
      <c r="H120" s="240">
        <v>0</v>
      </c>
      <c r="I120" s="240">
        <v>0</v>
      </c>
      <c r="J120" s="240">
        <v>0</v>
      </c>
      <c r="K120" s="240">
        <v>0</v>
      </c>
      <c r="L120" s="240">
        <v>0</v>
      </c>
      <c r="M120" s="186">
        <f>M9-0.005</f>
        <v>5.1500000000000004E-2</v>
      </c>
      <c r="N120" s="186">
        <f>N9-0.005</f>
        <v>5.2000000000000005E-2</v>
      </c>
      <c r="O120" s="186">
        <f t="shared" ref="O120:AD183" si="6">O9-0.005</f>
        <v>5.2500000000000005E-2</v>
      </c>
      <c r="P120" s="186">
        <f t="shared" si="4"/>
        <v>5.5000000000000007E-2</v>
      </c>
      <c r="Q120" s="186">
        <f t="shared" si="1"/>
        <v>5.7000000000000002E-2</v>
      </c>
      <c r="R120" s="186">
        <f t="shared" si="1"/>
        <v>5.8000000000000003E-2</v>
      </c>
      <c r="S120" s="186">
        <f t="shared" si="1"/>
        <v>5.9000000000000004E-2</v>
      </c>
      <c r="T120" s="186">
        <f t="shared" si="1"/>
        <v>6.0000000000000005E-2</v>
      </c>
      <c r="U120" s="186">
        <f t="shared" ref="U120:BE120" si="7">U9-0.005</f>
        <v>6.1000000000000006E-2</v>
      </c>
      <c r="V120" s="186">
        <f t="shared" si="7"/>
        <v>6.2000000000000006E-2</v>
      </c>
      <c r="W120" s="186">
        <f t="shared" si="7"/>
        <v>6.3E-2</v>
      </c>
      <c r="X120" s="186">
        <f t="shared" si="7"/>
        <v>6.4000000000000001E-2</v>
      </c>
      <c r="Y120" s="186">
        <f t="shared" si="7"/>
        <v>6.5000000000000002E-2</v>
      </c>
      <c r="Z120" s="186">
        <f t="shared" si="7"/>
        <v>6.5500000000000003E-2</v>
      </c>
      <c r="AA120" s="186">
        <f t="shared" si="7"/>
        <v>6.6000000000000003E-2</v>
      </c>
      <c r="AB120" s="186">
        <f t="shared" si="7"/>
        <v>6.7500000000000004E-2</v>
      </c>
      <c r="AC120" s="186">
        <f t="shared" si="7"/>
        <v>6.8500000000000005E-2</v>
      </c>
      <c r="AD120" s="186">
        <f t="shared" si="7"/>
        <v>6.8999999999999992E-2</v>
      </c>
      <c r="AE120" s="186">
        <f t="shared" si="7"/>
        <v>6.9999999999999993E-2</v>
      </c>
      <c r="AF120" s="186">
        <f t="shared" si="7"/>
        <v>7.0999999999999994E-2</v>
      </c>
      <c r="AG120" s="186">
        <f t="shared" si="7"/>
        <v>7.1999999999999995E-2</v>
      </c>
      <c r="AH120" s="186">
        <f t="shared" si="7"/>
        <v>7.2999999999999995E-2</v>
      </c>
      <c r="AI120" s="186">
        <f t="shared" si="7"/>
        <v>7.4499999999999997E-2</v>
      </c>
      <c r="AJ120" s="186">
        <f t="shared" si="7"/>
        <v>7.6499999999999999E-2</v>
      </c>
      <c r="AK120" s="186">
        <f t="shared" si="7"/>
        <v>7.8E-2</v>
      </c>
      <c r="AL120" s="186">
        <f t="shared" si="7"/>
        <v>7.9500000000000001E-2</v>
      </c>
      <c r="AM120" s="186">
        <f t="shared" si="7"/>
        <v>8.0999999999999989E-2</v>
      </c>
      <c r="AN120" s="186">
        <f t="shared" si="7"/>
        <v>8.249999999999999E-2</v>
      </c>
      <c r="AO120" s="186">
        <f t="shared" si="7"/>
        <v>8.4499999999999992E-2</v>
      </c>
      <c r="AP120" s="186">
        <f t="shared" si="7"/>
        <v>8.5999999999999993E-2</v>
      </c>
      <c r="AQ120" s="186">
        <f t="shared" si="7"/>
        <v>8.8999999999999996E-2</v>
      </c>
      <c r="AR120" s="186">
        <f t="shared" si="7"/>
        <v>0.09</v>
      </c>
      <c r="AS120" s="186">
        <f t="shared" si="7"/>
        <v>9.0999999999999998E-2</v>
      </c>
      <c r="AT120" s="186">
        <f t="shared" si="7"/>
        <v>9.1999999999999998E-2</v>
      </c>
      <c r="AU120" s="186">
        <f t="shared" si="7"/>
        <v>9.4E-2</v>
      </c>
      <c r="AV120" s="186">
        <f t="shared" si="7"/>
        <v>9.0999999999999998E-2</v>
      </c>
      <c r="AW120" s="186">
        <f t="shared" si="7"/>
        <v>9.0999999999999998E-2</v>
      </c>
      <c r="AX120" s="186">
        <f t="shared" si="7"/>
        <v>9.0999999999999998E-2</v>
      </c>
      <c r="AY120" s="186">
        <f t="shared" si="7"/>
        <v>9.0999999999999998E-2</v>
      </c>
      <c r="AZ120" s="186">
        <f t="shared" si="7"/>
        <v>9.0999999999999998E-2</v>
      </c>
      <c r="BA120" s="186">
        <f t="shared" si="7"/>
        <v>9.0999999999999998E-2</v>
      </c>
      <c r="BB120" s="186">
        <f t="shared" si="7"/>
        <v>9.0999999999999998E-2</v>
      </c>
      <c r="BC120" s="186">
        <f t="shared" si="7"/>
        <v>9.0999999999999998E-2</v>
      </c>
      <c r="BD120" s="186">
        <f t="shared" si="7"/>
        <v>9.0999999999999998E-2</v>
      </c>
      <c r="BE120" s="186">
        <f t="shared" si="7"/>
        <v>9.0999999999999998E-2</v>
      </c>
    </row>
    <row r="121" spans="1:57" ht="15.75" thickBot="1" x14ac:dyDescent="0.3">
      <c r="A121" s="234">
        <v>5</v>
      </c>
      <c r="B121" s="240">
        <v>0</v>
      </c>
      <c r="C121" s="240">
        <v>0</v>
      </c>
      <c r="D121" s="240">
        <v>0</v>
      </c>
      <c r="E121" s="240">
        <v>0</v>
      </c>
      <c r="F121" s="240">
        <v>0</v>
      </c>
      <c r="G121" s="240">
        <v>0</v>
      </c>
      <c r="H121" s="240">
        <v>0</v>
      </c>
      <c r="I121" s="240">
        <v>0</v>
      </c>
      <c r="J121" s="240">
        <v>0</v>
      </c>
      <c r="K121" s="240">
        <v>0</v>
      </c>
      <c r="L121" s="186">
        <f>L10-0.005</f>
        <v>5.1500000000000004E-2</v>
      </c>
      <c r="M121" s="186">
        <f>M10-0.005</f>
        <v>5.2000000000000005E-2</v>
      </c>
      <c r="N121" s="186">
        <f t="shared" ref="N121:AC184" si="8">N10-0.005</f>
        <v>5.2500000000000005E-2</v>
      </c>
      <c r="O121" s="186">
        <f t="shared" si="6"/>
        <v>5.3000000000000005E-2</v>
      </c>
      <c r="P121" s="186">
        <f t="shared" si="4"/>
        <v>5.5500000000000008E-2</v>
      </c>
      <c r="Q121" s="186">
        <f t="shared" si="1"/>
        <v>5.7500000000000002E-2</v>
      </c>
      <c r="R121" s="186">
        <f t="shared" si="1"/>
        <v>5.8500000000000003E-2</v>
      </c>
      <c r="S121" s="186">
        <f t="shared" si="1"/>
        <v>5.9500000000000004E-2</v>
      </c>
      <c r="T121" s="186">
        <f t="shared" si="1"/>
        <v>6.0500000000000005E-2</v>
      </c>
      <c r="U121" s="186">
        <f t="shared" ref="U121:BE121" si="9">U10-0.005</f>
        <v>6.1500000000000006E-2</v>
      </c>
      <c r="V121" s="186">
        <f t="shared" si="9"/>
        <v>6.25E-2</v>
      </c>
      <c r="W121" s="186">
        <f t="shared" si="9"/>
        <v>6.3500000000000001E-2</v>
      </c>
      <c r="X121" s="186">
        <f t="shared" si="9"/>
        <v>6.4500000000000002E-2</v>
      </c>
      <c r="Y121" s="186">
        <f t="shared" si="9"/>
        <v>6.5500000000000003E-2</v>
      </c>
      <c r="Z121" s="186">
        <f t="shared" si="9"/>
        <v>6.6000000000000003E-2</v>
      </c>
      <c r="AA121" s="186">
        <f t="shared" si="9"/>
        <v>6.6500000000000004E-2</v>
      </c>
      <c r="AB121" s="186">
        <f t="shared" si="9"/>
        <v>6.8000000000000005E-2</v>
      </c>
      <c r="AC121" s="186">
        <f t="shared" si="9"/>
        <v>6.9000000000000006E-2</v>
      </c>
      <c r="AD121" s="186">
        <f t="shared" si="9"/>
        <v>6.9999999999999993E-2</v>
      </c>
      <c r="AE121" s="186">
        <f t="shared" si="9"/>
        <v>7.1499999999999994E-2</v>
      </c>
      <c r="AF121" s="186">
        <f t="shared" si="9"/>
        <v>7.2499999999999995E-2</v>
      </c>
      <c r="AG121" s="186">
        <f t="shared" si="9"/>
        <v>7.3499999999999996E-2</v>
      </c>
      <c r="AH121" s="186">
        <f t="shared" si="9"/>
        <v>7.4999999999999997E-2</v>
      </c>
      <c r="AI121" s="186">
        <f t="shared" si="9"/>
        <v>7.6499999999999999E-2</v>
      </c>
      <c r="AJ121" s="186">
        <f t="shared" si="9"/>
        <v>7.85E-2</v>
      </c>
      <c r="AK121" s="186">
        <f t="shared" si="9"/>
        <v>0.08</v>
      </c>
      <c r="AL121" s="186">
        <f t="shared" si="9"/>
        <v>8.1500000000000003E-2</v>
      </c>
      <c r="AM121" s="186">
        <f t="shared" si="9"/>
        <v>8.3500000000000005E-2</v>
      </c>
      <c r="AN121" s="186">
        <f t="shared" si="9"/>
        <v>8.4999999999999992E-2</v>
      </c>
      <c r="AO121" s="186">
        <f t="shared" si="9"/>
        <v>8.6999999999999994E-2</v>
      </c>
      <c r="AP121" s="186">
        <f t="shared" si="9"/>
        <v>8.8499999999999995E-2</v>
      </c>
      <c r="AQ121" s="186">
        <f t="shared" si="9"/>
        <v>0.09</v>
      </c>
      <c r="AR121" s="186">
        <f t="shared" si="9"/>
        <v>9.1999999999999998E-2</v>
      </c>
      <c r="AS121" s="186">
        <f t="shared" si="9"/>
        <v>9.4E-2</v>
      </c>
      <c r="AT121" s="186">
        <f t="shared" si="9"/>
        <v>9.5500000000000002E-2</v>
      </c>
      <c r="AU121" s="186">
        <f t="shared" si="9"/>
        <v>9.7500000000000003E-2</v>
      </c>
      <c r="AV121" s="186">
        <f t="shared" si="9"/>
        <v>9.4500000000000001E-2</v>
      </c>
      <c r="AW121" s="186">
        <f t="shared" si="9"/>
        <v>9.4500000000000001E-2</v>
      </c>
      <c r="AX121" s="186">
        <f t="shared" si="9"/>
        <v>9.4500000000000001E-2</v>
      </c>
      <c r="AY121" s="186">
        <f t="shared" si="9"/>
        <v>9.4500000000000001E-2</v>
      </c>
      <c r="AZ121" s="186">
        <f t="shared" si="9"/>
        <v>9.4500000000000001E-2</v>
      </c>
      <c r="BA121" s="186">
        <f t="shared" si="9"/>
        <v>9.4500000000000001E-2</v>
      </c>
      <c r="BB121" s="186">
        <f t="shared" si="9"/>
        <v>9.4500000000000001E-2</v>
      </c>
      <c r="BC121" s="186">
        <f t="shared" si="9"/>
        <v>9.4500000000000001E-2</v>
      </c>
      <c r="BD121" s="186">
        <f t="shared" si="9"/>
        <v>9.4500000000000001E-2</v>
      </c>
      <c r="BE121" s="186">
        <f t="shared" si="9"/>
        <v>9.4500000000000001E-2</v>
      </c>
    </row>
    <row r="122" spans="1:57" ht="15.75" thickBot="1" x14ac:dyDescent="0.3">
      <c r="A122" s="234">
        <v>6</v>
      </c>
      <c r="B122" s="237">
        <v>0</v>
      </c>
      <c r="C122" s="237">
        <v>0</v>
      </c>
      <c r="D122" s="237">
        <v>0</v>
      </c>
      <c r="E122" s="237">
        <v>0</v>
      </c>
      <c r="F122" s="237">
        <v>0</v>
      </c>
      <c r="G122" s="237">
        <v>0</v>
      </c>
      <c r="H122" s="237">
        <v>0</v>
      </c>
      <c r="I122" s="237">
        <v>0</v>
      </c>
      <c r="J122" s="237">
        <v>0</v>
      </c>
      <c r="K122" s="186">
        <f>K11-0.005</f>
        <v>5.1500000000000004E-2</v>
      </c>
      <c r="L122" s="186">
        <f>L11-0.005</f>
        <v>5.2000000000000005E-2</v>
      </c>
      <c r="M122" s="186">
        <f t="shared" ref="M122:AB185" si="10">M11-0.005</f>
        <v>5.2500000000000005E-2</v>
      </c>
      <c r="N122" s="186">
        <f t="shared" si="8"/>
        <v>5.3000000000000005E-2</v>
      </c>
      <c r="O122" s="186">
        <f t="shared" si="6"/>
        <v>5.3500000000000006E-2</v>
      </c>
      <c r="P122" s="186">
        <f t="shared" si="4"/>
        <v>5.6000000000000008E-2</v>
      </c>
      <c r="Q122" s="186">
        <f t="shared" si="1"/>
        <v>5.8000000000000003E-2</v>
      </c>
      <c r="R122" s="186">
        <f t="shared" si="1"/>
        <v>5.9000000000000004E-2</v>
      </c>
      <c r="S122" s="186">
        <f t="shared" si="1"/>
        <v>6.0000000000000005E-2</v>
      </c>
      <c r="T122" s="186">
        <f t="shared" si="1"/>
        <v>6.1000000000000006E-2</v>
      </c>
      <c r="U122" s="186">
        <f t="shared" ref="U122:BE122" si="11">U11-0.005</f>
        <v>6.2000000000000006E-2</v>
      </c>
      <c r="V122" s="186">
        <f t="shared" si="11"/>
        <v>6.3E-2</v>
      </c>
      <c r="W122" s="186">
        <f t="shared" si="11"/>
        <v>6.4000000000000001E-2</v>
      </c>
      <c r="X122" s="186">
        <f t="shared" si="11"/>
        <v>6.5000000000000002E-2</v>
      </c>
      <c r="Y122" s="186">
        <f t="shared" si="11"/>
        <v>6.6000000000000003E-2</v>
      </c>
      <c r="Z122" s="186">
        <f t="shared" si="11"/>
        <v>6.6500000000000004E-2</v>
      </c>
      <c r="AA122" s="186">
        <f t="shared" si="11"/>
        <v>6.7000000000000004E-2</v>
      </c>
      <c r="AB122" s="186">
        <f t="shared" si="11"/>
        <v>6.8500000000000005E-2</v>
      </c>
      <c r="AC122" s="186">
        <f t="shared" si="11"/>
        <v>6.9499999999999992E-2</v>
      </c>
      <c r="AD122" s="186">
        <f t="shared" si="11"/>
        <v>7.0999999999999994E-2</v>
      </c>
      <c r="AE122" s="186">
        <f t="shared" si="11"/>
        <v>7.1999999999999995E-2</v>
      </c>
      <c r="AF122" s="186">
        <f t="shared" si="11"/>
        <v>7.3499999999999996E-2</v>
      </c>
      <c r="AG122" s="186">
        <f t="shared" si="11"/>
        <v>7.4999999999999997E-2</v>
      </c>
      <c r="AH122" s="186">
        <f t="shared" si="11"/>
        <v>7.6999999999999999E-2</v>
      </c>
      <c r="AI122" s="186">
        <f t="shared" si="11"/>
        <v>7.8E-2</v>
      </c>
      <c r="AJ122" s="186">
        <f t="shared" si="11"/>
        <v>0.08</v>
      </c>
      <c r="AK122" s="186">
        <f t="shared" si="11"/>
        <v>8.1500000000000003E-2</v>
      </c>
      <c r="AL122" s="186">
        <f t="shared" si="11"/>
        <v>8.3000000000000004E-2</v>
      </c>
      <c r="AM122" s="186">
        <f t="shared" si="11"/>
        <v>8.5000000000000006E-2</v>
      </c>
      <c r="AN122" s="186">
        <f t="shared" si="11"/>
        <v>8.7499999999999994E-2</v>
      </c>
      <c r="AO122" s="186">
        <f t="shared" si="11"/>
        <v>8.8999999999999996E-2</v>
      </c>
      <c r="AP122" s="186">
        <f t="shared" si="11"/>
        <v>9.0999999999999998E-2</v>
      </c>
      <c r="AQ122" s="186">
        <f t="shared" si="11"/>
        <v>9.2499999999999999E-2</v>
      </c>
      <c r="AR122" s="186">
        <f t="shared" si="11"/>
        <v>9.4500000000000001E-2</v>
      </c>
      <c r="AS122" s="186">
        <f t="shared" si="11"/>
        <v>9.6500000000000002E-2</v>
      </c>
      <c r="AT122" s="186">
        <f t="shared" si="11"/>
        <v>9.9000000000000005E-2</v>
      </c>
      <c r="AU122" s="186">
        <f t="shared" si="11"/>
        <v>0.10100000000000001</v>
      </c>
      <c r="AV122" s="186">
        <f t="shared" si="11"/>
        <v>9.8000000000000004E-2</v>
      </c>
      <c r="AW122" s="186">
        <f t="shared" si="11"/>
        <v>9.8000000000000004E-2</v>
      </c>
      <c r="AX122" s="186">
        <f t="shared" si="11"/>
        <v>9.8000000000000004E-2</v>
      </c>
      <c r="AY122" s="186">
        <f t="shared" si="11"/>
        <v>9.8000000000000004E-2</v>
      </c>
      <c r="AZ122" s="186">
        <f t="shared" si="11"/>
        <v>9.8000000000000004E-2</v>
      </c>
      <c r="BA122" s="186">
        <f t="shared" si="11"/>
        <v>9.8000000000000004E-2</v>
      </c>
      <c r="BB122" s="186">
        <f t="shared" si="11"/>
        <v>9.8000000000000004E-2</v>
      </c>
      <c r="BC122" s="186">
        <f t="shared" si="11"/>
        <v>9.8000000000000004E-2</v>
      </c>
      <c r="BD122" s="186">
        <f t="shared" si="11"/>
        <v>9.8000000000000004E-2</v>
      </c>
      <c r="BE122" s="186">
        <f t="shared" si="11"/>
        <v>9.8000000000000004E-2</v>
      </c>
    </row>
    <row r="123" spans="1:57" ht="15.75" thickBot="1" x14ac:dyDescent="0.3">
      <c r="A123" s="234">
        <v>7</v>
      </c>
      <c r="B123" s="237">
        <v>0</v>
      </c>
      <c r="C123" s="237">
        <v>0</v>
      </c>
      <c r="D123" s="237">
        <v>0</v>
      </c>
      <c r="E123" s="237">
        <v>0</v>
      </c>
      <c r="F123" s="237">
        <v>0</v>
      </c>
      <c r="G123" s="237">
        <v>0</v>
      </c>
      <c r="H123" s="237">
        <v>0</v>
      </c>
      <c r="I123" s="237">
        <v>0</v>
      </c>
      <c r="J123" s="186">
        <f>J12-0.005</f>
        <v>5.1499999999999997E-2</v>
      </c>
      <c r="K123" s="186">
        <f>K12-0.005</f>
        <v>5.2000000000000005E-2</v>
      </c>
      <c r="L123" s="186">
        <f t="shared" ref="L123:AA186" si="12">L12-0.005</f>
        <v>5.2500000000000005E-2</v>
      </c>
      <c r="M123" s="186">
        <f t="shared" si="10"/>
        <v>5.3000000000000005E-2</v>
      </c>
      <c r="N123" s="186">
        <f t="shared" si="8"/>
        <v>5.3500000000000006E-2</v>
      </c>
      <c r="O123" s="186">
        <f t="shared" si="6"/>
        <v>5.4000000000000006E-2</v>
      </c>
      <c r="P123" s="186">
        <f t="shared" si="4"/>
        <v>5.6500000000000009E-2</v>
      </c>
      <c r="Q123" s="186">
        <f t="shared" si="1"/>
        <v>5.8500000000000003E-2</v>
      </c>
      <c r="R123" s="186">
        <f t="shared" si="1"/>
        <v>5.9500000000000004E-2</v>
      </c>
      <c r="S123" s="186">
        <f t="shared" si="1"/>
        <v>6.0500000000000005E-2</v>
      </c>
      <c r="T123" s="186">
        <f t="shared" si="1"/>
        <v>6.1500000000000006E-2</v>
      </c>
      <c r="U123" s="186">
        <f t="shared" ref="U123:BE123" si="13">U12-0.005</f>
        <v>6.25E-2</v>
      </c>
      <c r="V123" s="186">
        <f t="shared" si="13"/>
        <v>6.3500000000000001E-2</v>
      </c>
      <c r="W123" s="186">
        <f t="shared" si="13"/>
        <v>6.4500000000000002E-2</v>
      </c>
      <c r="X123" s="186">
        <f t="shared" si="13"/>
        <v>6.5500000000000003E-2</v>
      </c>
      <c r="Y123" s="186">
        <f t="shared" si="13"/>
        <v>6.6500000000000004E-2</v>
      </c>
      <c r="Z123" s="186">
        <f t="shared" si="13"/>
        <v>6.699999999999999E-2</v>
      </c>
      <c r="AA123" s="186">
        <f t="shared" si="13"/>
        <v>6.7999999999999991E-2</v>
      </c>
      <c r="AB123" s="186">
        <f t="shared" si="13"/>
        <v>6.9499999999999992E-2</v>
      </c>
      <c r="AC123" s="186">
        <f t="shared" si="13"/>
        <v>7.0499999999999993E-2</v>
      </c>
      <c r="AD123" s="186">
        <f t="shared" si="13"/>
        <v>7.1999999999999995E-2</v>
      </c>
      <c r="AE123" s="186">
        <f t="shared" si="13"/>
        <v>7.2999999999999995E-2</v>
      </c>
      <c r="AF123" s="186">
        <f t="shared" si="13"/>
        <v>7.3999999999999996E-2</v>
      </c>
      <c r="AG123" s="186">
        <f t="shared" si="13"/>
        <v>7.5999999999999998E-2</v>
      </c>
      <c r="AH123" s="186">
        <f t="shared" si="13"/>
        <v>7.7499999999999999E-2</v>
      </c>
      <c r="AI123" s="186">
        <f t="shared" si="13"/>
        <v>0.08</v>
      </c>
      <c r="AJ123" s="186">
        <f t="shared" si="13"/>
        <v>8.199999999999999E-2</v>
      </c>
      <c r="AK123" s="186">
        <f t="shared" si="13"/>
        <v>8.3500000000000005E-2</v>
      </c>
      <c r="AL123" s="186">
        <f t="shared" si="13"/>
        <v>8.5500000000000007E-2</v>
      </c>
      <c r="AM123" s="186">
        <f t="shared" si="13"/>
        <v>8.7499999999999994E-2</v>
      </c>
      <c r="AN123" s="186">
        <f t="shared" si="13"/>
        <v>0.09</v>
      </c>
      <c r="AO123" s="186">
        <f t="shared" si="13"/>
        <v>9.1999999999999998E-2</v>
      </c>
      <c r="AP123" s="186">
        <f t="shared" si="13"/>
        <v>9.4E-2</v>
      </c>
      <c r="AQ123" s="186">
        <f t="shared" si="13"/>
        <v>9.5500000000000002E-2</v>
      </c>
      <c r="AR123" s="186">
        <f t="shared" si="13"/>
        <v>9.7500000000000003E-2</v>
      </c>
      <c r="AS123" s="186">
        <f t="shared" si="13"/>
        <v>9.9500000000000005E-2</v>
      </c>
      <c r="AT123" s="186">
        <f t="shared" si="13"/>
        <v>0.10250000000000001</v>
      </c>
      <c r="AU123" s="186">
        <f t="shared" si="13"/>
        <v>0.10450000000000001</v>
      </c>
      <c r="AV123" s="186">
        <f t="shared" si="13"/>
        <v>0.10150000000000001</v>
      </c>
      <c r="AW123" s="186">
        <f t="shared" si="13"/>
        <v>0.10150000000000001</v>
      </c>
      <c r="AX123" s="186">
        <f t="shared" si="13"/>
        <v>0.10150000000000001</v>
      </c>
      <c r="AY123" s="186">
        <f t="shared" si="13"/>
        <v>0.10150000000000001</v>
      </c>
      <c r="AZ123" s="186">
        <f t="shared" si="13"/>
        <v>0.10150000000000001</v>
      </c>
      <c r="BA123" s="186">
        <f t="shared" si="13"/>
        <v>0.10150000000000001</v>
      </c>
      <c r="BB123" s="186">
        <f t="shared" si="13"/>
        <v>0.10150000000000001</v>
      </c>
      <c r="BC123" s="186">
        <f t="shared" si="13"/>
        <v>0.10150000000000001</v>
      </c>
      <c r="BD123" s="186">
        <f t="shared" si="13"/>
        <v>0.10150000000000001</v>
      </c>
      <c r="BE123" s="186">
        <f t="shared" si="13"/>
        <v>0.10150000000000001</v>
      </c>
    </row>
    <row r="124" spans="1:57" ht="15.75" thickBot="1" x14ac:dyDescent="0.3">
      <c r="A124" s="234">
        <v>8</v>
      </c>
      <c r="B124" s="237">
        <v>0</v>
      </c>
      <c r="C124" s="237">
        <v>0</v>
      </c>
      <c r="D124" s="237">
        <v>0</v>
      </c>
      <c r="E124" s="237">
        <v>0</v>
      </c>
      <c r="F124" s="237">
        <v>0</v>
      </c>
      <c r="G124" s="237">
        <v>0</v>
      </c>
      <c r="H124" s="237">
        <v>0</v>
      </c>
      <c r="I124" s="186">
        <f>I13-0.005</f>
        <v>5.0999999999999997E-2</v>
      </c>
      <c r="J124" s="186">
        <f>J13-0.005</f>
        <v>5.1999999999999998E-2</v>
      </c>
      <c r="K124" s="186">
        <f t="shared" ref="K124:Z187" si="14">K13-0.005</f>
        <v>5.2500000000000005E-2</v>
      </c>
      <c r="L124" s="186">
        <f t="shared" si="12"/>
        <v>5.3000000000000005E-2</v>
      </c>
      <c r="M124" s="186">
        <f t="shared" si="10"/>
        <v>5.3500000000000006E-2</v>
      </c>
      <c r="N124" s="186">
        <f t="shared" si="8"/>
        <v>5.4000000000000006E-2</v>
      </c>
      <c r="O124" s="186">
        <f t="shared" si="6"/>
        <v>5.6000000000000001E-2</v>
      </c>
      <c r="P124" s="186">
        <f t="shared" si="4"/>
        <v>5.7500000000000002E-2</v>
      </c>
      <c r="Q124" s="186">
        <f t="shared" si="1"/>
        <v>5.9000000000000004E-2</v>
      </c>
      <c r="R124" s="186">
        <f t="shared" si="1"/>
        <v>6.0000000000000005E-2</v>
      </c>
      <c r="S124" s="186">
        <f t="shared" si="1"/>
        <v>6.1000000000000006E-2</v>
      </c>
      <c r="T124" s="186">
        <f t="shared" si="1"/>
        <v>6.2000000000000006E-2</v>
      </c>
      <c r="U124" s="186">
        <f t="shared" ref="U124:BE124" si="15">U13-0.005</f>
        <v>6.4000000000000001E-2</v>
      </c>
      <c r="V124" s="186">
        <f t="shared" si="15"/>
        <v>6.5000000000000002E-2</v>
      </c>
      <c r="W124" s="186">
        <f t="shared" si="15"/>
        <v>6.5500000000000003E-2</v>
      </c>
      <c r="X124" s="186">
        <f t="shared" si="15"/>
        <v>6.6000000000000003E-2</v>
      </c>
      <c r="Y124" s="186">
        <f t="shared" si="15"/>
        <v>6.7000000000000004E-2</v>
      </c>
      <c r="Z124" s="186">
        <f t="shared" si="15"/>
        <v>6.7499999999999991E-2</v>
      </c>
      <c r="AA124" s="186">
        <f t="shared" si="15"/>
        <v>6.8499999999999991E-2</v>
      </c>
      <c r="AB124" s="186">
        <f t="shared" si="15"/>
        <v>6.9999999999999993E-2</v>
      </c>
      <c r="AC124" s="186">
        <f t="shared" si="15"/>
        <v>7.0999999999999994E-2</v>
      </c>
      <c r="AD124" s="186">
        <f t="shared" si="15"/>
        <v>7.2499999999999995E-2</v>
      </c>
      <c r="AE124" s="186">
        <f t="shared" si="15"/>
        <v>7.3499999999999996E-2</v>
      </c>
      <c r="AF124" s="186">
        <f t="shared" si="15"/>
        <v>7.4499999999999997E-2</v>
      </c>
      <c r="AG124" s="186">
        <f t="shared" si="15"/>
        <v>7.6499999999999999E-2</v>
      </c>
      <c r="AH124" s="186">
        <f t="shared" si="15"/>
        <v>7.8E-2</v>
      </c>
      <c r="AI124" s="186">
        <f t="shared" si="15"/>
        <v>8.0500000000000002E-2</v>
      </c>
      <c r="AJ124" s="186">
        <f t="shared" si="15"/>
        <v>8.249999999999999E-2</v>
      </c>
      <c r="AK124" s="186">
        <f t="shared" si="15"/>
        <v>8.4999999999999992E-2</v>
      </c>
      <c r="AL124" s="186">
        <f t="shared" si="15"/>
        <v>8.6999999999999994E-2</v>
      </c>
      <c r="AM124" s="186">
        <f t="shared" si="15"/>
        <v>8.9499999999999996E-2</v>
      </c>
      <c r="AN124" s="186">
        <f t="shared" si="15"/>
        <v>9.1499999999999998E-2</v>
      </c>
      <c r="AO124" s="186">
        <f t="shared" si="15"/>
        <v>9.35E-2</v>
      </c>
      <c r="AP124" s="186">
        <f t="shared" si="15"/>
        <v>0.995</v>
      </c>
      <c r="AQ124" s="186">
        <f t="shared" si="15"/>
        <v>9.7000000000000003E-2</v>
      </c>
      <c r="AR124" s="186">
        <f t="shared" si="15"/>
        <v>9.8999999999999991E-2</v>
      </c>
      <c r="AS124" s="186">
        <f t="shared" si="15"/>
        <v>0.10199999999999999</v>
      </c>
      <c r="AT124" s="186">
        <f t="shared" si="15"/>
        <v>0.105</v>
      </c>
      <c r="AU124" s="186">
        <f t="shared" si="15"/>
        <v>0.108</v>
      </c>
      <c r="AV124" s="186">
        <f t="shared" si="15"/>
        <v>0.10500000000000001</v>
      </c>
      <c r="AW124" s="186">
        <f t="shared" si="15"/>
        <v>0.10500000000000001</v>
      </c>
      <c r="AX124" s="186">
        <f t="shared" si="15"/>
        <v>0.10500000000000001</v>
      </c>
      <c r="AY124" s="186">
        <f t="shared" si="15"/>
        <v>0.10500000000000001</v>
      </c>
      <c r="AZ124" s="186">
        <f t="shared" si="15"/>
        <v>0.10500000000000001</v>
      </c>
      <c r="BA124" s="186">
        <f t="shared" si="15"/>
        <v>0.10500000000000001</v>
      </c>
      <c r="BB124" s="186">
        <f t="shared" si="15"/>
        <v>0.10500000000000001</v>
      </c>
      <c r="BC124" s="186">
        <f t="shared" si="15"/>
        <v>0.10500000000000001</v>
      </c>
      <c r="BD124" s="186">
        <f t="shared" si="15"/>
        <v>0.10500000000000001</v>
      </c>
      <c r="BE124" s="186">
        <f t="shared" si="15"/>
        <v>0.10500000000000001</v>
      </c>
    </row>
    <row r="125" spans="1:57" ht="15.75" thickBot="1" x14ac:dyDescent="0.3">
      <c r="A125" s="234">
        <v>9</v>
      </c>
      <c r="B125" s="237">
        <v>0</v>
      </c>
      <c r="C125" s="237">
        <v>0</v>
      </c>
      <c r="D125" s="237">
        <v>0</v>
      </c>
      <c r="E125" s="237">
        <v>0</v>
      </c>
      <c r="F125" s="237">
        <v>0</v>
      </c>
      <c r="G125" s="237">
        <v>0</v>
      </c>
      <c r="H125" s="186">
        <f>H14-0.005</f>
        <v>5.1499999999999997E-2</v>
      </c>
      <c r="I125" s="186">
        <f>I14-0.005</f>
        <v>5.2499999999999998E-2</v>
      </c>
      <c r="J125" s="186">
        <f t="shared" ref="J125:Y188" si="16">J14-0.005</f>
        <v>5.3499999999999999E-2</v>
      </c>
      <c r="K125" s="186">
        <f t="shared" si="14"/>
        <v>5.4000000000000006E-2</v>
      </c>
      <c r="L125" s="186">
        <f t="shared" si="12"/>
        <v>5.4500000000000007E-2</v>
      </c>
      <c r="M125" s="186">
        <f t="shared" si="10"/>
        <v>5.5000000000000007E-2</v>
      </c>
      <c r="N125" s="186">
        <f t="shared" si="8"/>
        <v>5.7500000000000002E-2</v>
      </c>
      <c r="O125" s="186">
        <f t="shared" si="6"/>
        <v>5.8500000000000003E-2</v>
      </c>
      <c r="P125" s="186">
        <f t="shared" si="4"/>
        <v>5.9500000000000004E-2</v>
      </c>
      <c r="Q125" s="186">
        <f t="shared" si="1"/>
        <v>6.0500000000000005E-2</v>
      </c>
      <c r="R125" s="186">
        <f t="shared" si="1"/>
        <v>6.1500000000000006E-2</v>
      </c>
      <c r="S125" s="186">
        <f t="shared" si="1"/>
        <v>6.3E-2</v>
      </c>
      <c r="T125" s="186">
        <f t="shared" si="1"/>
        <v>6.4500000000000002E-2</v>
      </c>
      <c r="U125" s="186">
        <f t="shared" ref="U125:BE125" si="17">U14-0.005</f>
        <v>6.6000000000000003E-2</v>
      </c>
      <c r="V125" s="186">
        <f t="shared" si="17"/>
        <v>6.6500000000000004E-2</v>
      </c>
      <c r="W125" s="186">
        <f t="shared" si="17"/>
        <v>6.7000000000000004E-2</v>
      </c>
      <c r="X125" s="186">
        <f t="shared" si="17"/>
        <v>6.7500000000000004E-2</v>
      </c>
      <c r="Y125" s="186">
        <f t="shared" si="17"/>
        <v>6.8500000000000005E-2</v>
      </c>
      <c r="Z125" s="186">
        <f t="shared" si="17"/>
        <v>6.8999999999999992E-2</v>
      </c>
      <c r="AA125" s="186">
        <f t="shared" si="17"/>
        <v>6.9999999999999993E-2</v>
      </c>
      <c r="AB125" s="186">
        <f t="shared" si="17"/>
        <v>7.1499999999999994E-2</v>
      </c>
      <c r="AC125" s="186">
        <f t="shared" si="17"/>
        <v>7.2499999999999995E-2</v>
      </c>
      <c r="AD125" s="186">
        <f t="shared" si="17"/>
        <v>7.3999999999999996E-2</v>
      </c>
      <c r="AE125" s="186">
        <f t="shared" si="17"/>
        <v>7.4999999999999997E-2</v>
      </c>
      <c r="AF125" s="186">
        <f t="shared" si="17"/>
        <v>7.5999999999999998E-2</v>
      </c>
      <c r="AG125" s="186">
        <f t="shared" si="17"/>
        <v>7.8E-2</v>
      </c>
      <c r="AH125" s="186">
        <f t="shared" si="17"/>
        <v>7.9500000000000001E-2</v>
      </c>
      <c r="AI125" s="186">
        <f t="shared" si="17"/>
        <v>8.2000000000000003E-2</v>
      </c>
      <c r="AJ125" s="186">
        <f t="shared" si="17"/>
        <v>8.3999999999999991E-2</v>
      </c>
      <c r="AK125" s="186">
        <f t="shared" si="17"/>
        <v>8.6499999999999994E-2</v>
      </c>
      <c r="AL125" s="186">
        <f t="shared" si="17"/>
        <v>8.8499999999999995E-2</v>
      </c>
      <c r="AM125" s="186">
        <f t="shared" si="17"/>
        <v>9.0999999999999998E-2</v>
      </c>
      <c r="AN125" s="186">
        <f t="shared" si="17"/>
        <v>9.2999999999999999E-2</v>
      </c>
      <c r="AO125" s="186">
        <f t="shared" si="17"/>
        <v>0.995</v>
      </c>
      <c r="AP125" s="186">
        <f t="shared" si="17"/>
        <v>9.6500000000000002E-2</v>
      </c>
      <c r="AQ125" s="186">
        <f t="shared" si="17"/>
        <v>9.8500000000000004E-2</v>
      </c>
      <c r="AR125" s="186">
        <f t="shared" si="17"/>
        <v>0.10049999999999999</v>
      </c>
      <c r="AS125" s="186">
        <f t="shared" si="17"/>
        <v>0.10349999999999999</v>
      </c>
      <c r="AT125" s="186">
        <f t="shared" si="17"/>
        <v>0.1065</v>
      </c>
      <c r="AU125" s="186">
        <f t="shared" si="17"/>
        <v>0.1105</v>
      </c>
      <c r="AV125" s="186">
        <f t="shared" si="17"/>
        <v>0.1085</v>
      </c>
      <c r="AW125" s="186">
        <f t="shared" si="17"/>
        <v>0.1085</v>
      </c>
      <c r="AX125" s="186">
        <f t="shared" si="17"/>
        <v>0.1085</v>
      </c>
      <c r="AY125" s="186">
        <f t="shared" si="17"/>
        <v>0.1085</v>
      </c>
      <c r="AZ125" s="186">
        <f t="shared" si="17"/>
        <v>0.1085</v>
      </c>
      <c r="BA125" s="186">
        <f t="shared" si="17"/>
        <v>0.1085</v>
      </c>
      <c r="BB125" s="186">
        <f t="shared" si="17"/>
        <v>0.1085</v>
      </c>
      <c r="BC125" s="186">
        <f t="shared" si="17"/>
        <v>0.1085</v>
      </c>
      <c r="BD125" s="186">
        <f t="shared" si="17"/>
        <v>0.1085</v>
      </c>
      <c r="BE125" s="186">
        <f t="shared" si="17"/>
        <v>0.1085</v>
      </c>
    </row>
    <row r="126" spans="1:57" ht="15.75" thickBot="1" x14ac:dyDescent="0.3">
      <c r="A126" s="234">
        <v>10</v>
      </c>
      <c r="B126" s="237">
        <v>0</v>
      </c>
      <c r="C126" s="237">
        <v>0</v>
      </c>
      <c r="D126" s="237">
        <v>0</v>
      </c>
      <c r="E126" s="237">
        <v>0</v>
      </c>
      <c r="F126" s="237">
        <v>0</v>
      </c>
      <c r="G126" s="186">
        <f>G15-0.005</f>
        <v>5.0999999999999997E-2</v>
      </c>
      <c r="H126" s="186">
        <f>H15-0.005</f>
        <v>5.1999999999999998E-2</v>
      </c>
      <c r="I126" s="186">
        <f t="shared" ref="I126:X189" si="18">I15-0.005</f>
        <v>5.2999999999999999E-2</v>
      </c>
      <c r="J126" s="186">
        <f t="shared" si="16"/>
        <v>5.3999999999999999E-2</v>
      </c>
      <c r="K126" s="186">
        <f t="shared" si="14"/>
        <v>5.4500000000000007E-2</v>
      </c>
      <c r="L126" s="186">
        <f t="shared" si="12"/>
        <v>5.5000000000000007E-2</v>
      </c>
      <c r="M126" s="186">
        <f t="shared" si="10"/>
        <v>5.7000000000000002E-2</v>
      </c>
      <c r="N126" s="186">
        <f t="shared" si="8"/>
        <v>5.8000000000000003E-2</v>
      </c>
      <c r="O126" s="186">
        <f t="shared" si="6"/>
        <v>5.9000000000000004E-2</v>
      </c>
      <c r="P126" s="186">
        <f t="shared" si="4"/>
        <v>6.0000000000000005E-2</v>
      </c>
      <c r="Q126" s="186">
        <f t="shared" si="1"/>
        <v>6.1000000000000006E-2</v>
      </c>
      <c r="R126" s="186">
        <f t="shared" si="1"/>
        <v>6.3E-2</v>
      </c>
      <c r="S126" s="186">
        <f t="shared" si="1"/>
        <v>6.4500000000000002E-2</v>
      </c>
      <c r="T126" s="186">
        <f t="shared" si="1"/>
        <v>6.6000000000000003E-2</v>
      </c>
      <c r="U126" s="186">
        <f t="shared" ref="U126:BE126" si="19">U15-0.005</f>
        <v>6.6500000000000004E-2</v>
      </c>
      <c r="V126" s="186">
        <f t="shared" si="19"/>
        <v>6.7000000000000004E-2</v>
      </c>
      <c r="W126" s="186">
        <f t="shared" si="19"/>
        <v>6.8499999999999991E-2</v>
      </c>
      <c r="X126" s="186">
        <f t="shared" si="19"/>
        <v>6.8999999999999992E-2</v>
      </c>
      <c r="Y126" s="186">
        <f t="shared" si="19"/>
        <v>7.0499999999999993E-2</v>
      </c>
      <c r="Z126" s="186">
        <f t="shared" si="19"/>
        <v>7.1499999999999994E-2</v>
      </c>
      <c r="AA126" s="186">
        <f t="shared" si="19"/>
        <v>7.3499999999999996E-2</v>
      </c>
      <c r="AB126" s="186">
        <f t="shared" si="19"/>
        <v>7.3999999999999996E-2</v>
      </c>
      <c r="AC126" s="186">
        <f t="shared" si="19"/>
        <v>7.5499999999999998E-2</v>
      </c>
      <c r="AD126" s="186">
        <f t="shared" si="19"/>
        <v>7.6499999999999999E-2</v>
      </c>
      <c r="AE126" s="186">
        <f t="shared" si="19"/>
        <v>7.8E-2</v>
      </c>
      <c r="AF126" s="186">
        <f t="shared" si="19"/>
        <v>7.9500000000000001E-2</v>
      </c>
      <c r="AG126" s="186">
        <f t="shared" si="19"/>
        <v>8.1500000000000003E-2</v>
      </c>
      <c r="AH126" s="186">
        <f t="shared" si="19"/>
        <v>8.3499999999999991E-2</v>
      </c>
      <c r="AI126" s="186">
        <f t="shared" si="19"/>
        <v>8.4500000000000006E-2</v>
      </c>
      <c r="AJ126" s="186">
        <f t="shared" si="19"/>
        <v>8.7000000000000008E-2</v>
      </c>
      <c r="AK126" s="186">
        <f t="shared" si="19"/>
        <v>8.950000000000001E-2</v>
      </c>
      <c r="AL126" s="186">
        <f t="shared" si="19"/>
        <v>9.2000000000000012E-2</v>
      </c>
      <c r="AM126" s="186">
        <f t="shared" si="19"/>
        <v>0.995</v>
      </c>
      <c r="AN126" s="186">
        <f t="shared" si="19"/>
        <v>9.7000000000000003E-2</v>
      </c>
      <c r="AO126" s="186">
        <f t="shared" si="19"/>
        <v>9.9000000000000005E-2</v>
      </c>
      <c r="AP126" s="186">
        <f t="shared" si="19"/>
        <v>0.10050000000000001</v>
      </c>
      <c r="AQ126" s="186">
        <f t="shared" si="19"/>
        <v>0.10250000000000001</v>
      </c>
      <c r="AR126" s="186">
        <f t="shared" si="19"/>
        <v>0.1045</v>
      </c>
      <c r="AS126" s="186">
        <f t="shared" si="19"/>
        <v>0.1075</v>
      </c>
      <c r="AT126" s="186">
        <f t="shared" si="19"/>
        <v>0.1105</v>
      </c>
      <c r="AU126" s="186">
        <f t="shared" si="19"/>
        <v>0.11449999999999999</v>
      </c>
      <c r="AV126" s="186">
        <f t="shared" si="19"/>
        <v>0.11249999999999999</v>
      </c>
      <c r="AW126" s="186">
        <f t="shared" si="19"/>
        <v>0.11249999999999999</v>
      </c>
      <c r="AX126" s="186">
        <f t="shared" si="19"/>
        <v>0.11249999999999999</v>
      </c>
      <c r="AY126" s="186">
        <f t="shared" si="19"/>
        <v>0.11249999999999999</v>
      </c>
      <c r="AZ126" s="186">
        <f t="shared" si="19"/>
        <v>0.11249999999999999</v>
      </c>
      <c r="BA126" s="186">
        <f t="shared" si="19"/>
        <v>0.11249999999999999</v>
      </c>
      <c r="BB126" s="186">
        <f t="shared" si="19"/>
        <v>0.11249999999999999</v>
      </c>
      <c r="BC126" s="186">
        <f t="shared" si="19"/>
        <v>0.11249999999999999</v>
      </c>
      <c r="BD126" s="186">
        <f t="shared" si="19"/>
        <v>0.11249999999999999</v>
      </c>
      <c r="BE126" s="186">
        <f t="shared" si="19"/>
        <v>0.11249999999999999</v>
      </c>
    </row>
    <row r="127" spans="1:57" ht="15.75" thickBot="1" x14ac:dyDescent="0.3">
      <c r="A127" s="234">
        <v>11</v>
      </c>
      <c r="B127" s="237">
        <v>0</v>
      </c>
      <c r="C127" s="237">
        <v>0</v>
      </c>
      <c r="D127" s="237">
        <v>0</v>
      </c>
      <c r="E127" s="237">
        <v>0</v>
      </c>
      <c r="F127" s="186">
        <f>F16-0.005</f>
        <v>5.0499999999999996E-2</v>
      </c>
      <c r="G127" s="186">
        <f>G16-0.005</f>
        <v>5.1499999999999997E-2</v>
      </c>
      <c r="H127" s="186">
        <f t="shared" ref="H127:W190" si="20">H16-0.005</f>
        <v>5.2499999999999998E-2</v>
      </c>
      <c r="I127" s="186">
        <f t="shared" si="18"/>
        <v>5.3499999999999999E-2</v>
      </c>
      <c r="J127" s="186">
        <f t="shared" si="16"/>
        <v>5.45E-2</v>
      </c>
      <c r="K127" s="186">
        <f t="shared" si="14"/>
        <v>5.5000000000000007E-2</v>
      </c>
      <c r="L127" s="186">
        <f t="shared" si="12"/>
        <v>5.6500000000000002E-2</v>
      </c>
      <c r="M127" s="186">
        <f t="shared" si="10"/>
        <v>5.7500000000000002E-2</v>
      </c>
      <c r="N127" s="186">
        <f t="shared" si="8"/>
        <v>5.8500000000000003E-2</v>
      </c>
      <c r="O127" s="186">
        <f t="shared" si="6"/>
        <v>5.9500000000000004E-2</v>
      </c>
      <c r="P127" s="186">
        <f t="shared" si="4"/>
        <v>6.0500000000000005E-2</v>
      </c>
      <c r="Q127" s="186">
        <f t="shared" si="1"/>
        <v>6.3E-2</v>
      </c>
      <c r="R127" s="186">
        <f t="shared" si="1"/>
        <v>6.4500000000000002E-2</v>
      </c>
      <c r="S127" s="186">
        <f t="shared" si="1"/>
        <v>6.6000000000000003E-2</v>
      </c>
      <c r="T127" s="186">
        <f t="shared" si="1"/>
        <v>6.6500000000000004E-2</v>
      </c>
      <c r="U127" s="186">
        <f t="shared" ref="U127:BE127" si="21">U16-0.005</f>
        <v>6.7000000000000004E-2</v>
      </c>
      <c r="V127" s="186">
        <f t="shared" si="21"/>
        <v>6.7500000000000004E-2</v>
      </c>
      <c r="W127" s="186">
        <f t="shared" si="21"/>
        <v>6.9499999999999992E-2</v>
      </c>
      <c r="X127" s="186">
        <f t="shared" si="21"/>
        <v>6.9999999999999993E-2</v>
      </c>
      <c r="Y127" s="186">
        <f t="shared" si="21"/>
        <v>7.0999999999999994E-2</v>
      </c>
      <c r="Z127" s="186">
        <f t="shared" si="21"/>
        <v>7.2499999999999995E-2</v>
      </c>
      <c r="AA127" s="186">
        <f t="shared" si="21"/>
        <v>7.4499999999999997E-2</v>
      </c>
      <c r="AB127" s="186">
        <f t="shared" si="21"/>
        <v>7.5499999999999998E-2</v>
      </c>
      <c r="AC127" s="186">
        <f t="shared" si="21"/>
        <v>7.5999999999999998E-2</v>
      </c>
      <c r="AD127" s="186">
        <f t="shared" si="21"/>
        <v>7.8E-2</v>
      </c>
      <c r="AE127" s="186">
        <f t="shared" si="21"/>
        <v>7.9000000000000001E-2</v>
      </c>
      <c r="AF127" s="186">
        <f t="shared" si="21"/>
        <v>8.0500000000000002E-2</v>
      </c>
      <c r="AG127" s="186">
        <f t="shared" si="21"/>
        <v>8.2000000000000003E-2</v>
      </c>
      <c r="AH127" s="186">
        <f t="shared" si="21"/>
        <v>8.4499999999999992E-2</v>
      </c>
      <c r="AI127" s="186">
        <f t="shared" si="21"/>
        <v>8.6999999999999994E-2</v>
      </c>
      <c r="AJ127" s="186">
        <f t="shared" si="21"/>
        <v>8.9499999999999996E-2</v>
      </c>
      <c r="AK127" s="186">
        <f t="shared" si="21"/>
        <v>9.2499999999999999E-2</v>
      </c>
      <c r="AL127" s="186">
        <f t="shared" si="21"/>
        <v>9.5500000000000002E-2</v>
      </c>
      <c r="AM127" s="186">
        <f t="shared" si="21"/>
        <v>9.9000000000000005E-2</v>
      </c>
      <c r="AN127" s="186">
        <f t="shared" si="21"/>
        <v>0.10100000000000001</v>
      </c>
      <c r="AO127" s="186">
        <f t="shared" si="21"/>
        <v>0.10300000000000001</v>
      </c>
      <c r="AP127" s="186">
        <f t="shared" si="21"/>
        <v>0.10450000000000001</v>
      </c>
      <c r="AQ127" s="186">
        <f t="shared" si="21"/>
        <v>0.10650000000000001</v>
      </c>
      <c r="AR127" s="186">
        <f t="shared" si="21"/>
        <v>0.1085</v>
      </c>
      <c r="AS127" s="186">
        <f t="shared" si="21"/>
        <v>0.1115</v>
      </c>
      <c r="AT127" s="186">
        <f t="shared" si="21"/>
        <v>0.11349999999999999</v>
      </c>
      <c r="AU127" s="186">
        <f t="shared" si="21"/>
        <v>0.11649999999999999</v>
      </c>
      <c r="AV127" s="186">
        <f t="shared" si="21"/>
        <v>0.11449999999999999</v>
      </c>
      <c r="AW127" s="186">
        <f t="shared" si="21"/>
        <v>0.11449999999999999</v>
      </c>
      <c r="AX127" s="186">
        <f t="shared" si="21"/>
        <v>0.11449999999999999</v>
      </c>
      <c r="AY127" s="186">
        <f t="shared" si="21"/>
        <v>0.11449999999999999</v>
      </c>
      <c r="AZ127" s="186">
        <f t="shared" si="21"/>
        <v>0.11449999999999999</v>
      </c>
      <c r="BA127" s="186">
        <f t="shared" si="21"/>
        <v>0.11449999999999999</v>
      </c>
      <c r="BB127" s="186">
        <f t="shared" si="21"/>
        <v>0.11449999999999999</v>
      </c>
      <c r="BC127" s="186">
        <f t="shared" si="21"/>
        <v>0.11449999999999999</v>
      </c>
      <c r="BD127" s="186">
        <f t="shared" si="21"/>
        <v>0.11449999999999999</v>
      </c>
      <c r="BE127" s="186">
        <f t="shared" si="21"/>
        <v>0.11449999999999999</v>
      </c>
    </row>
    <row r="128" spans="1:57" ht="15.75" thickBot="1" x14ac:dyDescent="0.3">
      <c r="A128" s="234">
        <v>12</v>
      </c>
      <c r="B128" s="237">
        <v>0</v>
      </c>
      <c r="C128" s="237">
        <v>0</v>
      </c>
      <c r="D128" s="237">
        <v>0</v>
      </c>
      <c r="E128" s="186">
        <f>E17-0.005</f>
        <v>4.9999999999999996E-2</v>
      </c>
      <c r="F128" s="186">
        <f t="shared" ref="F128:U191" si="22">F17-0.005</f>
        <v>5.0999999999999997E-2</v>
      </c>
      <c r="G128" s="186">
        <f t="shared" si="22"/>
        <v>5.1999999999999998E-2</v>
      </c>
      <c r="H128" s="186">
        <f t="shared" si="20"/>
        <v>5.2999999999999999E-2</v>
      </c>
      <c r="I128" s="186">
        <f t="shared" si="18"/>
        <v>5.3999999999999999E-2</v>
      </c>
      <c r="J128" s="186">
        <f t="shared" si="16"/>
        <v>5.5E-2</v>
      </c>
      <c r="K128" s="186">
        <f t="shared" si="14"/>
        <v>5.6000000000000001E-2</v>
      </c>
      <c r="L128" s="186">
        <f t="shared" si="12"/>
        <v>5.7000000000000002E-2</v>
      </c>
      <c r="M128" s="186">
        <f t="shared" si="10"/>
        <v>5.8000000000000003E-2</v>
      </c>
      <c r="N128" s="186">
        <f t="shared" si="8"/>
        <v>5.9500000000000004E-2</v>
      </c>
      <c r="O128" s="186">
        <f t="shared" si="6"/>
        <v>6.1000000000000006E-2</v>
      </c>
      <c r="P128" s="186">
        <f t="shared" si="4"/>
        <v>6.3E-2</v>
      </c>
      <c r="Q128" s="186">
        <f t="shared" si="1"/>
        <v>6.4500000000000002E-2</v>
      </c>
      <c r="R128" s="186">
        <f t="shared" si="1"/>
        <v>6.6000000000000003E-2</v>
      </c>
      <c r="S128" s="186">
        <f t="shared" si="1"/>
        <v>6.6500000000000004E-2</v>
      </c>
      <c r="T128" s="186">
        <f t="shared" si="1"/>
        <v>6.7500000000000004E-2</v>
      </c>
      <c r="U128" s="186">
        <f t="shared" ref="U128:BE128" si="23">U17-0.005</f>
        <v>6.8999999999999992E-2</v>
      </c>
      <c r="V128" s="186">
        <f t="shared" si="23"/>
        <v>6.9999999999999993E-2</v>
      </c>
      <c r="W128" s="186">
        <f t="shared" si="23"/>
        <v>7.1499999999999994E-2</v>
      </c>
      <c r="X128" s="186">
        <f t="shared" si="23"/>
        <v>7.2499999999999995E-2</v>
      </c>
      <c r="Y128" s="186">
        <f t="shared" si="23"/>
        <v>7.3999999999999996E-2</v>
      </c>
      <c r="Z128" s="186">
        <f t="shared" si="23"/>
        <v>7.4999999999999997E-2</v>
      </c>
      <c r="AA128" s="186">
        <f t="shared" si="23"/>
        <v>7.5999999999999998E-2</v>
      </c>
      <c r="AB128" s="186">
        <f t="shared" si="23"/>
        <v>7.7499999999999999E-2</v>
      </c>
      <c r="AC128" s="186">
        <f t="shared" si="23"/>
        <v>7.85E-2</v>
      </c>
      <c r="AD128" s="186">
        <f t="shared" si="23"/>
        <v>8.1000000000000003E-2</v>
      </c>
      <c r="AE128" s="186">
        <f t="shared" si="23"/>
        <v>8.199999999999999E-2</v>
      </c>
      <c r="AF128" s="186">
        <f t="shared" si="23"/>
        <v>8.3000000000000004E-2</v>
      </c>
      <c r="AG128" s="186">
        <f t="shared" si="23"/>
        <v>8.4499999999999992E-2</v>
      </c>
      <c r="AH128" s="186">
        <f t="shared" si="23"/>
        <v>8.6999999999999994E-2</v>
      </c>
      <c r="AI128" s="186">
        <f t="shared" si="23"/>
        <v>0.09</v>
      </c>
      <c r="AJ128" s="186">
        <f t="shared" si="23"/>
        <v>9.2999999999999999E-2</v>
      </c>
      <c r="AK128" s="186">
        <f t="shared" si="23"/>
        <v>9.6000000000000002E-2</v>
      </c>
      <c r="AL128" s="186">
        <f t="shared" si="23"/>
        <v>9.9000000000000005E-2</v>
      </c>
      <c r="AM128" s="186">
        <f t="shared" si="23"/>
        <v>0.10300000000000001</v>
      </c>
      <c r="AN128" s="186">
        <f t="shared" si="23"/>
        <v>0.10500000000000001</v>
      </c>
      <c r="AO128" s="186">
        <f t="shared" si="23"/>
        <v>0.10700000000000001</v>
      </c>
      <c r="AP128" s="186">
        <f t="shared" si="23"/>
        <v>0.10850000000000001</v>
      </c>
      <c r="AQ128" s="186">
        <f t="shared" si="23"/>
        <v>0.11050000000000001</v>
      </c>
      <c r="AR128" s="186">
        <f t="shared" si="23"/>
        <v>0.1125</v>
      </c>
      <c r="AS128" s="186">
        <f t="shared" si="23"/>
        <v>0.11349999999999999</v>
      </c>
      <c r="AT128" s="186">
        <f t="shared" si="23"/>
        <v>0.11599999999999999</v>
      </c>
      <c r="AU128" s="186">
        <f t="shared" si="23"/>
        <v>0.11849999999999999</v>
      </c>
      <c r="AV128" s="186">
        <f t="shared" si="23"/>
        <v>0.11649999999999999</v>
      </c>
      <c r="AW128" s="186">
        <f t="shared" si="23"/>
        <v>0.11649999999999999</v>
      </c>
      <c r="AX128" s="186">
        <f t="shared" si="23"/>
        <v>0.11649999999999999</v>
      </c>
      <c r="AY128" s="186">
        <f t="shared" si="23"/>
        <v>0.11649999999999999</v>
      </c>
      <c r="AZ128" s="186">
        <f t="shared" si="23"/>
        <v>0.11649999999999999</v>
      </c>
      <c r="BA128" s="186">
        <f t="shared" si="23"/>
        <v>0.11649999999999999</v>
      </c>
      <c r="BB128" s="186">
        <f t="shared" si="23"/>
        <v>0.11649999999999999</v>
      </c>
      <c r="BC128" s="186">
        <f t="shared" si="23"/>
        <v>0.11649999999999999</v>
      </c>
      <c r="BD128" s="186">
        <f t="shared" si="23"/>
        <v>0.11649999999999999</v>
      </c>
      <c r="BE128" s="186">
        <f t="shared" si="23"/>
        <v>0.11649999999999999</v>
      </c>
    </row>
    <row r="129" spans="1:57" ht="15.75" thickBot="1" x14ac:dyDescent="0.3">
      <c r="A129" s="234">
        <v>13</v>
      </c>
      <c r="B129" s="237">
        <v>0</v>
      </c>
      <c r="C129" s="237">
        <v>0</v>
      </c>
      <c r="D129" s="186">
        <f>D18-0.005</f>
        <v>4.9499999999999995E-2</v>
      </c>
      <c r="E129" s="186">
        <f>E18-0.005</f>
        <v>5.0499999999999996E-2</v>
      </c>
      <c r="F129" s="186">
        <f t="shared" si="22"/>
        <v>5.1499999999999997E-2</v>
      </c>
      <c r="G129" s="186">
        <f t="shared" si="22"/>
        <v>5.2499999999999998E-2</v>
      </c>
      <c r="H129" s="186">
        <f t="shared" si="20"/>
        <v>5.3499999999999999E-2</v>
      </c>
      <c r="I129" s="186">
        <f t="shared" si="18"/>
        <v>5.45E-2</v>
      </c>
      <c r="J129" s="186">
        <f t="shared" si="16"/>
        <v>5.5500000000000008E-2</v>
      </c>
      <c r="K129" s="186">
        <f t="shared" si="14"/>
        <v>5.7000000000000002E-2</v>
      </c>
      <c r="L129" s="186">
        <f t="shared" si="12"/>
        <v>5.8500000000000003E-2</v>
      </c>
      <c r="M129" s="186">
        <f t="shared" si="10"/>
        <v>5.9500000000000004E-2</v>
      </c>
      <c r="N129" s="186">
        <f t="shared" si="8"/>
        <v>6.1000000000000006E-2</v>
      </c>
      <c r="O129" s="186">
        <f t="shared" si="6"/>
        <v>6.25E-2</v>
      </c>
      <c r="P129" s="186">
        <f t="shared" si="4"/>
        <v>6.4500000000000002E-2</v>
      </c>
      <c r="Q129" s="186">
        <f t="shared" si="1"/>
        <v>6.6000000000000003E-2</v>
      </c>
      <c r="R129" s="186">
        <f t="shared" si="1"/>
        <v>6.7000000000000004E-2</v>
      </c>
      <c r="S129" s="186">
        <f t="shared" si="1"/>
        <v>6.8499999999999991E-2</v>
      </c>
      <c r="T129" s="186">
        <f t="shared" si="1"/>
        <v>6.9999999999999993E-2</v>
      </c>
      <c r="U129" s="186">
        <f t="shared" ref="U129:BE129" si="24">U18-0.005</f>
        <v>7.1499999999999994E-2</v>
      </c>
      <c r="V129" s="186">
        <f t="shared" si="24"/>
        <v>7.2499999999999995E-2</v>
      </c>
      <c r="W129" s="186">
        <f t="shared" si="24"/>
        <v>7.3999999999999996E-2</v>
      </c>
      <c r="X129" s="186">
        <f t="shared" si="24"/>
        <v>7.5999999999999998E-2</v>
      </c>
      <c r="Y129" s="186">
        <f t="shared" si="24"/>
        <v>7.6499999999999999E-2</v>
      </c>
      <c r="Z129" s="186">
        <f t="shared" si="24"/>
        <v>7.7499999999999999E-2</v>
      </c>
      <c r="AA129" s="186">
        <f t="shared" si="24"/>
        <v>7.9000000000000001E-2</v>
      </c>
      <c r="AB129" s="186">
        <f t="shared" si="24"/>
        <v>0.08</v>
      </c>
      <c r="AC129" s="186">
        <f t="shared" si="24"/>
        <v>8.1500000000000003E-2</v>
      </c>
      <c r="AD129" s="186">
        <f t="shared" si="24"/>
        <v>8.2500000000000004E-2</v>
      </c>
      <c r="AE129" s="186">
        <f t="shared" si="24"/>
        <v>8.3999999999999991E-2</v>
      </c>
      <c r="AF129" s="186">
        <f t="shared" si="24"/>
        <v>8.5499999999999993E-2</v>
      </c>
      <c r="AG129" s="186">
        <f t="shared" si="24"/>
        <v>8.6999999999999994E-2</v>
      </c>
      <c r="AH129" s="186">
        <f t="shared" si="24"/>
        <v>8.9499999999999996E-2</v>
      </c>
      <c r="AI129" s="186">
        <f t="shared" si="24"/>
        <v>9.2999999999999999E-2</v>
      </c>
      <c r="AJ129" s="186">
        <f t="shared" si="24"/>
        <v>9.6500000000000002E-2</v>
      </c>
      <c r="AK129" s="186">
        <f t="shared" si="24"/>
        <v>0.1</v>
      </c>
      <c r="AL129" s="186">
        <f t="shared" si="24"/>
        <v>0.10350000000000001</v>
      </c>
      <c r="AM129" s="186">
        <f t="shared" si="24"/>
        <v>0.10700000000000001</v>
      </c>
      <c r="AN129" s="186">
        <f t="shared" si="24"/>
        <v>0.10900000000000001</v>
      </c>
      <c r="AO129" s="186">
        <f t="shared" si="24"/>
        <v>0.11100000000000002</v>
      </c>
      <c r="AP129" s="186">
        <f t="shared" si="24"/>
        <v>0.11250000000000002</v>
      </c>
      <c r="AQ129" s="186">
        <f t="shared" si="24"/>
        <v>0.11349999999999999</v>
      </c>
      <c r="AR129" s="186">
        <f t="shared" si="24"/>
        <v>0.11449999999999999</v>
      </c>
      <c r="AS129" s="186">
        <f t="shared" si="24"/>
        <v>0.11549999999999999</v>
      </c>
      <c r="AT129" s="186">
        <f t="shared" si="24"/>
        <v>0.11799999999999999</v>
      </c>
      <c r="AU129" s="186">
        <f t="shared" si="24"/>
        <v>0.1205</v>
      </c>
      <c r="AV129" s="186">
        <f t="shared" si="24"/>
        <v>0.11849999999999999</v>
      </c>
      <c r="AW129" s="186">
        <f t="shared" si="24"/>
        <v>0.11849999999999999</v>
      </c>
      <c r="AX129" s="186">
        <f t="shared" si="24"/>
        <v>0.11849999999999999</v>
      </c>
      <c r="AY129" s="186">
        <f t="shared" si="24"/>
        <v>0.11849999999999999</v>
      </c>
      <c r="AZ129" s="186">
        <f t="shared" si="24"/>
        <v>0.11849999999999999</v>
      </c>
      <c r="BA129" s="186">
        <f t="shared" si="24"/>
        <v>0.11849999999999999</v>
      </c>
      <c r="BB129" s="186">
        <f t="shared" si="24"/>
        <v>0.11849999999999999</v>
      </c>
      <c r="BC129" s="186">
        <f t="shared" si="24"/>
        <v>0.11849999999999999</v>
      </c>
      <c r="BD129" s="186">
        <f t="shared" si="24"/>
        <v>0.11849999999999999</v>
      </c>
      <c r="BE129" s="186">
        <f t="shared" si="24"/>
        <v>0.11849999999999999</v>
      </c>
    </row>
    <row r="130" spans="1:57" ht="15.75" thickBot="1" x14ac:dyDescent="0.3">
      <c r="A130" s="234">
        <v>14</v>
      </c>
      <c r="B130" s="237">
        <v>0</v>
      </c>
      <c r="C130" s="186">
        <f>C19-0.005</f>
        <v>4.9999999999999996E-2</v>
      </c>
      <c r="D130" s="186">
        <f t="shared" ref="D130:S193" si="25">D19-0.005</f>
        <v>5.0999999999999997E-2</v>
      </c>
      <c r="E130" s="186">
        <f t="shared" si="25"/>
        <v>5.1999999999999998E-2</v>
      </c>
      <c r="F130" s="186">
        <f t="shared" si="22"/>
        <v>5.2999999999999999E-2</v>
      </c>
      <c r="G130" s="186">
        <f t="shared" si="22"/>
        <v>5.4000000000000006E-2</v>
      </c>
      <c r="H130" s="186">
        <f t="shared" si="20"/>
        <v>5.5000000000000007E-2</v>
      </c>
      <c r="I130" s="186">
        <f t="shared" si="18"/>
        <v>5.7000000000000002E-2</v>
      </c>
      <c r="J130" s="186">
        <f t="shared" si="16"/>
        <v>5.8000000000000003E-2</v>
      </c>
      <c r="K130" s="186">
        <f t="shared" si="14"/>
        <v>5.9500000000000004E-2</v>
      </c>
      <c r="L130" s="186">
        <f t="shared" si="12"/>
        <v>6.1000000000000006E-2</v>
      </c>
      <c r="M130" s="186">
        <f t="shared" si="10"/>
        <v>6.25E-2</v>
      </c>
      <c r="N130" s="186">
        <f t="shared" si="8"/>
        <v>6.5000000000000002E-2</v>
      </c>
      <c r="O130" s="186">
        <f t="shared" si="6"/>
        <v>6.5500000000000003E-2</v>
      </c>
      <c r="P130" s="186">
        <f t="shared" si="4"/>
        <v>6.7000000000000004E-2</v>
      </c>
      <c r="Q130" s="186">
        <f t="shared" si="1"/>
        <v>6.9000000000000006E-2</v>
      </c>
      <c r="R130" s="186">
        <f t="shared" si="1"/>
        <v>7.0499999999999993E-2</v>
      </c>
      <c r="S130" s="186">
        <f t="shared" si="1"/>
        <v>7.2999999999999995E-2</v>
      </c>
      <c r="T130" s="186">
        <f t="shared" si="1"/>
        <v>7.3499999999999996E-2</v>
      </c>
      <c r="U130" s="186">
        <f t="shared" ref="U130:BE130" si="26">U19-0.005</f>
        <v>7.4999999999999997E-2</v>
      </c>
      <c r="V130" s="186">
        <f t="shared" si="26"/>
        <v>7.6499999999999999E-2</v>
      </c>
      <c r="W130" s="186">
        <f t="shared" si="26"/>
        <v>7.7499999999999999E-2</v>
      </c>
      <c r="X130" s="186">
        <f t="shared" si="26"/>
        <v>7.9000000000000001E-2</v>
      </c>
      <c r="Y130" s="186">
        <f t="shared" si="26"/>
        <v>0.08</v>
      </c>
      <c r="Z130" s="186">
        <f t="shared" si="26"/>
        <v>8.1500000000000003E-2</v>
      </c>
      <c r="AA130" s="186">
        <f t="shared" si="26"/>
        <v>8.2500000000000004E-2</v>
      </c>
      <c r="AB130" s="186">
        <f t="shared" si="26"/>
        <v>8.4000000000000005E-2</v>
      </c>
      <c r="AC130" s="186">
        <f t="shared" si="26"/>
        <v>8.4999999999999992E-2</v>
      </c>
      <c r="AD130" s="186">
        <f t="shared" si="26"/>
        <v>8.5999999999999993E-2</v>
      </c>
      <c r="AE130" s="186">
        <f t="shared" si="26"/>
        <v>8.7499999999999994E-2</v>
      </c>
      <c r="AF130" s="186">
        <f t="shared" si="26"/>
        <v>8.8999999999999996E-2</v>
      </c>
      <c r="AG130" s="186">
        <f t="shared" si="26"/>
        <v>9.0999999999999998E-2</v>
      </c>
      <c r="AH130" s="186">
        <f t="shared" si="26"/>
        <v>9.4E-2</v>
      </c>
      <c r="AI130" s="186">
        <f t="shared" si="26"/>
        <v>9.7000000000000003E-2</v>
      </c>
      <c r="AJ130" s="186">
        <f t="shared" si="26"/>
        <v>0.10100000000000001</v>
      </c>
      <c r="AK130" s="186">
        <f t="shared" si="26"/>
        <v>0.10500000000000001</v>
      </c>
      <c r="AL130" s="186">
        <f t="shared" si="26"/>
        <v>0.10900000000000001</v>
      </c>
      <c r="AM130" s="186">
        <f t="shared" si="26"/>
        <v>0.11299999999999999</v>
      </c>
      <c r="AN130" s="186">
        <f t="shared" si="26"/>
        <v>0.115</v>
      </c>
      <c r="AO130" s="186">
        <f t="shared" si="26"/>
        <v>0.11600000000000001</v>
      </c>
      <c r="AP130" s="186">
        <f t="shared" si="26"/>
        <v>0.11700000000000001</v>
      </c>
      <c r="AQ130" s="186">
        <f t="shared" si="26"/>
        <v>0.11800000000000001</v>
      </c>
      <c r="AR130" s="186">
        <f t="shared" si="26"/>
        <v>0.11900000000000001</v>
      </c>
      <c r="AS130" s="186">
        <f t="shared" si="26"/>
        <v>0.12</v>
      </c>
      <c r="AT130" s="186">
        <f t="shared" si="26"/>
        <v>0.121</v>
      </c>
      <c r="AU130" s="186">
        <f t="shared" si="26"/>
        <v>0.1235</v>
      </c>
      <c r="AV130" s="186">
        <f t="shared" si="26"/>
        <v>0.1205</v>
      </c>
      <c r="AW130" s="186">
        <f t="shared" si="26"/>
        <v>0.1205</v>
      </c>
      <c r="AX130" s="186">
        <f t="shared" si="26"/>
        <v>0.1205</v>
      </c>
      <c r="AY130" s="186">
        <f t="shared" si="26"/>
        <v>0.1205</v>
      </c>
      <c r="AZ130" s="186">
        <f t="shared" si="26"/>
        <v>0.1205</v>
      </c>
      <c r="BA130" s="186">
        <f t="shared" si="26"/>
        <v>0.1205</v>
      </c>
      <c r="BB130" s="186">
        <f t="shared" si="26"/>
        <v>0.1205</v>
      </c>
      <c r="BC130" s="186">
        <f t="shared" si="26"/>
        <v>0.1205</v>
      </c>
      <c r="BD130" s="186">
        <f t="shared" si="26"/>
        <v>0.1205</v>
      </c>
      <c r="BE130" s="186">
        <f t="shared" si="26"/>
        <v>0.1205</v>
      </c>
    </row>
    <row r="131" spans="1:57" ht="15.75" thickBot="1" x14ac:dyDescent="0.3">
      <c r="A131" s="234">
        <v>15</v>
      </c>
      <c r="B131" s="186">
        <f>B20-0.005</f>
        <v>4.9500000000000002E-2</v>
      </c>
      <c r="C131" s="186">
        <f>C20-0.005</f>
        <v>5.0500000000000003E-2</v>
      </c>
      <c r="D131" s="186">
        <f t="shared" si="25"/>
        <v>5.1500000000000004E-2</v>
      </c>
      <c r="E131" s="186">
        <f t="shared" si="25"/>
        <v>5.2500000000000005E-2</v>
      </c>
      <c r="F131" s="186">
        <f t="shared" si="22"/>
        <v>5.4000000000000006E-2</v>
      </c>
      <c r="G131" s="186">
        <f t="shared" si="22"/>
        <v>5.5000000000000007E-2</v>
      </c>
      <c r="H131" s="186">
        <f t="shared" si="20"/>
        <v>5.6500000000000009E-2</v>
      </c>
      <c r="I131" s="186">
        <f t="shared" si="18"/>
        <v>5.9500000000000004E-2</v>
      </c>
      <c r="J131" s="186">
        <f t="shared" si="16"/>
        <v>6.1000000000000006E-2</v>
      </c>
      <c r="K131" s="186">
        <f t="shared" si="14"/>
        <v>6.25E-2</v>
      </c>
      <c r="L131" s="186">
        <f t="shared" si="12"/>
        <v>6.4500000000000002E-2</v>
      </c>
      <c r="M131" s="186">
        <f t="shared" si="10"/>
        <v>6.6000000000000003E-2</v>
      </c>
      <c r="N131" s="186">
        <f t="shared" si="8"/>
        <v>6.7500000000000004E-2</v>
      </c>
      <c r="O131" s="186">
        <f t="shared" si="6"/>
        <v>6.9000000000000006E-2</v>
      </c>
      <c r="P131" s="186">
        <f t="shared" si="4"/>
        <v>7.0999999999999994E-2</v>
      </c>
      <c r="Q131" s="186">
        <f t="shared" si="1"/>
        <v>7.2499999999999995E-2</v>
      </c>
      <c r="R131" s="186">
        <f t="shared" si="1"/>
        <v>7.3999999999999996E-2</v>
      </c>
      <c r="S131" s="186">
        <f t="shared" si="1"/>
        <v>7.5499999999999998E-2</v>
      </c>
      <c r="T131" s="186">
        <f t="shared" si="1"/>
        <v>7.6999999999999999E-2</v>
      </c>
      <c r="U131" s="186">
        <f t="shared" ref="U131:BE131" si="27">U20-0.005</f>
        <v>7.85E-2</v>
      </c>
      <c r="V131" s="186">
        <f t="shared" si="27"/>
        <v>0.08</v>
      </c>
      <c r="W131" s="186">
        <f t="shared" si="27"/>
        <v>8.1000000000000003E-2</v>
      </c>
      <c r="X131" s="186">
        <f t="shared" si="27"/>
        <v>8.2500000000000004E-2</v>
      </c>
      <c r="Y131" s="186">
        <f t="shared" si="27"/>
        <v>8.4000000000000005E-2</v>
      </c>
      <c r="Z131" s="186">
        <f t="shared" si="27"/>
        <v>8.4999999999999992E-2</v>
      </c>
      <c r="AA131" s="186">
        <f t="shared" si="27"/>
        <v>8.5999999999999993E-2</v>
      </c>
      <c r="AB131" s="186">
        <f t="shared" si="27"/>
        <v>8.6999999999999994E-2</v>
      </c>
      <c r="AC131" s="186">
        <f t="shared" si="27"/>
        <v>8.8499999999999995E-2</v>
      </c>
      <c r="AD131" s="186">
        <f t="shared" si="27"/>
        <v>8.9499999999999996E-2</v>
      </c>
      <c r="AE131" s="186">
        <f t="shared" si="27"/>
        <v>9.0499999999999997E-2</v>
      </c>
      <c r="AF131" s="186">
        <f t="shared" si="27"/>
        <v>9.1499999999999998E-2</v>
      </c>
      <c r="AG131" s="186">
        <f t="shared" si="27"/>
        <v>9.4500000000000001E-2</v>
      </c>
      <c r="AH131" s="186">
        <f t="shared" si="27"/>
        <v>9.7000000000000003E-2</v>
      </c>
      <c r="AI131" s="186">
        <f t="shared" si="27"/>
        <v>0.10149999999999999</v>
      </c>
      <c r="AJ131" s="186">
        <f t="shared" si="27"/>
        <v>0.1055</v>
      </c>
      <c r="AK131" s="186">
        <f t="shared" si="27"/>
        <v>0.1095</v>
      </c>
      <c r="AL131" s="186">
        <f t="shared" si="27"/>
        <v>0.114</v>
      </c>
      <c r="AM131" s="186">
        <f t="shared" si="27"/>
        <v>0.11550000000000001</v>
      </c>
      <c r="AN131" s="186">
        <f t="shared" si="27"/>
        <v>0.11700000000000001</v>
      </c>
      <c r="AO131" s="186">
        <f t="shared" si="27"/>
        <v>0.11800000000000001</v>
      </c>
      <c r="AP131" s="186">
        <f t="shared" si="27"/>
        <v>0.11950000000000001</v>
      </c>
      <c r="AQ131" s="186">
        <f t="shared" si="27"/>
        <v>0.1205</v>
      </c>
      <c r="AR131" s="186">
        <f t="shared" si="27"/>
        <v>0.122</v>
      </c>
      <c r="AS131" s="186">
        <f t="shared" si="27"/>
        <v>0.123</v>
      </c>
      <c r="AT131" s="186">
        <f t="shared" si="27"/>
        <v>0.124</v>
      </c>
      <c r="AU131" s="186">
        <f t="shared" si="27"/>
        <v>0.1255</v>
      </c>
      <c r="AV131" s="186">
        <f t="shared" si="27"/>
        <v>0.1225</v>
      </c>
      <c r="AW131" s="186">
        <f t="shared" si="27"/>
        <v>0.1225</v>
      </c>
      <c r="AX131" s="186">
        <f t="shared" si="27"/>
        <v>0.1225</v>
      </c>
      <c r="AY131" s="186">
        <f t="shared" si="27"/>
        <v>0.1225</v>
      </c>
      <c r="AZ131" s="186">
        <f t="shared" si="27"/>
        <v>0.1225</v>
      </c>
      <c r="BA131" s="186">
        <f t="shared" si="27"/>
        <v>0.1225</v>
      </c>
      <c r="BB131" s="186">
        <f t="shared" si="27"/>
        <v>0.1225</v>
      </c>
      <c r="BC131" s="186">
        <f t="shared" si="27"/>
        <v>0.1225</v>
      </c>
      <c r="BD131" s="186">
        <f t="shared" si="27"/>
        <v>0.1225</v>
      </c>
      <c r="BE131" s="186">
        <f t="shared" si="27"/>
        <v>0.1225</v>
      </c>
    </row>
    <row r="132" spans="1:57" ht="15.75" thickBot="1" x14ac:dyDescent="0.3">
      <c r="A132" s="234">
        <v>16</v>
      </c>
      <c r="B132" s="186">
        <f t="shared" ref="B132:Q195" si="28">B21-0.005</f>
        <v>5.0500000000000003E-2</v>
      </c>
      <c r="C132" s="186">
        <f t="shared" si="28"/>
        <v>5.1500000000000004E-2</v>
      </c>
      <c r="D132" s="186">
        <f t="shared" si="25"/>
        <v>5.2500000000000005E-2</v>
      </c>
      <c r="E132" s="186">
        <f t="shared" si="25"/>
        <v>5.4000000000000006E-2</v>
      </c>
      <c r="F132" s="186">
        <f t="shared" si="22"/>
        <v>5.5000000000000007E-2</v>
      </c>
      <c r="G132" s="186">
        <f t="shared" si="22"/>
        <v>5.6500000000000009E-2</v>
      </c>
      <c r="H132" s="186">
        <f t="shared" si="20"/>
        <v>5.9500000000000004E-2</v>
      </c>
      <c r="I132" s="186">
        <f t="shared" si="18"/>
        <v>6.3E-2</v>
      </c>
      <c r="J132" s="186">
        <f t="shared" si="16"/>
        <v>6.4500000000000002E-2</v>
      </c>
      <c r="K132" s="186">
        <f t="shared" si="14"/>
        <v>6.6000000000000003E-2</v>
      </c>
      <c r="L132" s="186">
        <f t="shared" si="12"/>
        <v>6.8000000000000005E-2</v>
      </c>
      <c r="M132" s="186">
        <f t="shared" si="10"/>
        <v>6.9499999999999992E-2</v>
      </c>
      <c r="N132" s="186">
        <f t="shared" si="8"/>
        <v>7.0999999999999994E-2</v>
      </c>
      <c r="O132" s="186">
        <f t="shared" si="6"/>
        <v>7.2999999999999995E-2</v>
      </c>
      <c r="P132" s="186">
        <f t="shared" si="4"/>
        <v>7.4499999999999997E-2</v>
      </c>
      <c r="Q132" s="186">
        <f t="shared" si="1"/>
        <v>7.5999999999999998E-2</v>
      </c>
      <c r="R132" s="186">
        <f t="shared" si="1"/>
        <v>7.7499999999999999E-2</v>
      </c>
      <c r="S132" s="186">
        <f t="shared" si="1"/>
        <v>7.9000000000000001E-2</v>
      </c>
      <c r="T132" s="186">
        <f t="shared" si="1"/>
        <v>8.0500000000000002E-2</v>
      </c>
      <c r="U132" s="186">
        <f t="shared" ref="U132:BE132" si="29">U21-0.005</f>
        <v>8.2000000000000003E-2</v>
      </c>
      <c r="V132" s="186">
        <f t="shared" si="29"/>
        <v>8.3500000000000005E-2</v>
      </c>
      <c r="W132" s="186">
        <f t="shared" si="29"/>
        <v>8.4999999999999992E-2</v>
      </c>
      <c r="X132" s="186">
        <f t="shared" si="29"/>
        <v>8.5999999999999993E-2</v>
      </c>
      <c r="Y132" s="186">
        <f t="shared" si="29"/>
        <v>8.7499999999999994E-2</v>
      </c>
      <c r="Z132" s="186">
        <f t="shared" si="29"/>
        <v>8.8499999999999995E-2</v>
      </c>
      <c r="AA132" s="186">
        <f t="shared" si="29"/>
        <v>8.9499999999999996E-2</v>
      </c>
      <c r="AB132" s="186">
        <f t="shared" si="29"/>
        <v>9.0499999999999997E-2</v>
      </c>
      <c r="AC132" s="186">
        <f t="shared" si="29"/>
        <v>9.1999999999999998E-2</v>
      </c>
      <c r="AD132" s="186">
        <f t="shared" si="29"/>
        <v>9.35E-2</v>
      </c>
      <c r="AE132" s="186">
        <f t="shared" si="29"/>
        <v>0.995</v>
      </c>
      <c r="AF132" s="186">
        <f t="shared" si="29"/>
        <v>9.6500000000000002E-2</v>
      </c>
      <c r="AG132" s="186">
        <f t="shared" si="29"/>
        <v>9.8000000000000004E-2</v>
      </c>
      <c r="AH132" s="186">
        <f t="shared" si="29"/>
        <v>0.10100000000000001</v>
      </c>
      <c r="AI132" s="186">
        <f t="shared" si="29"/>
        <v>0.1055</v>
      </c>
      <c r="AJ132" s="186">
        <f t="shared" si="29"/>
        <v>0.1095</v>
      </c>
      <c r="AK132" s="186">
        <f t="shared" si="29"/>
        <v>0.114</v>
      </c>
      <c r="AL132" s="186">
        <f t="shared" si="29"/>
        <v>0.11550000000000001</v>
      </c>
      <c r="AM132" s="186">
        <f t="shared" si="29"/>
        <v>0.11699999999999999</v>
      </c>
      <c r="AN132" s="186">
        <f t="shared" si="29"/>
        <v>0.11900000000000001</v>
      </c>
      <c r="AO132" s="186">
        <f t="shared" si="29"/>
        <v>0.12</v>
      </c>
      <c r="AP132" s="186">
        <f t="shared" si="29"/>
        <v>0.122</v>
      </c>
      <c r="AQ132" s="186">
        <f t="shared" si="29"/>
        <v>0.123</v>
      </c>
      <c r="AR132" s="186">
        <f t="shared" si="29"/>
        <v>0.125</v>
      </c>
      <c r="AS132" s="186">
        <f t="shared" si="29"/>
        <v>0.1255</v>
      </c>
      <c r="AT132" s="186">
        <f t="shared" si="29"/>
        <v>0.1265</v>
      </c>
      <c r="AU132" s="186">
        <f t="shared" si="29"/>
        <v>0.1255</v>
      </c>
      <c r="AV132" s="186">
        <f t="shared" si="29"/>
        <v>0.1245</v>
      </c>
      <c r="AW132" s="186">
        <f t="shared" si="29"/>
        <v>0.1245</v>
      </c>
      <c r="AX132" s="186">
        <f t="shared" si="29"/>
        <v>0.1245</v>
      </c>
      <c r="AY132" s="186">
        <f t="shared" si="29"/>
        <v>0.1245</v>
      </c>
      <c r="AZ132" s="186">
        <f t="shared" si="29"/>
        <v>0.1245</v>
      </c>
      <c r="BA132" s="186">
        <f t="shared" si="29"/>
        <v>0.1245</v>
      </c>
      <c r="BB132" s="186">
        <f t="shared" si="29"/>
        <v>0.1245</v>
      </c>
      <c r="BC132" s="186">
        <f t="shared" si="29"/>
        <v>0.1245</v>
      </c>
      <c r="BD132" s="186">
        <f t="shared" si="29"/>
        <v>0.1245</v>
      </c>
      <c r="BE132" s="186">
        <f t="shared" si="29"/>
        <v>0.1245</v>
      </c>
    </row>
    <row r="133" spans="1:57" ht="15.75" thickBot="1" x14ac:dyDescent="0.3">
      <c r="A133" s="234">
        <v>17</v>
      </c>
      <c r="B133" s="186">
        <f t="shared" si="28"/>
        <v>5.1500000000000004E-2</v>
      </c>
      <c r="C133" s="186">
        <f t="shared" si="28"/>
        <v>5.2500000000000005E-2</v>
      </c>
      <c r="D133" s="186">
        <f t="shared" si="25"/>
        <v>5.4000000000000006E-2</v>
      </c>
      <c r="E133" s="186">
        <f t="shared" si="25"/>
        <v>5.5000000000000007E-2</v>
      </c>
      <c r="F133" s="186">
        <f t="shared" si="22"/>
        <v>5.6500000000000009E-2</v>
      </c>
      <c r="G133" s="186">
        <f t="shared" si="22"/>
        <v>5.9500000000000004E-2</v>
      </c>
      <c r="H133" s="186">
        <f t="shared" si="20"/>
        <v>6.3E-2</v>
      </c>
      <c r="I133" s="186">
        <f t="shared" si="18"/>
        <v>6.6000000000000003E-2</v>
      </c>
      <c r="J133" s="186">
        <f t="shared" si="16"/>
        <v>6.8000000000000005E-2</v>
      </c>
      <c r="K133" s="186">
        <f t="shared" si="14"/>
        <v>6.9499999999999992E-2</v>
      </c>
      <c r="L133" s="186">
        <f t="shared" si="12"/>
        <v>7.1499999999999994E-2</v>
      </c>
      <c r="M133" s="186">
        <f t="shared" si="10"/>
        <v>7.2999999999999995E-2</v>
      </c>
      <c r="N133" s="186">
        <f t="shared" si="8"/>
        <v>7.4999999999999997E-2</v>
      </c>
      <c r="O133" s="186">
        <f t="shared" si="6"/>
        <v>7.6499999999999999E-2</v>
      </c>
      <c r="P133" s="186">
        <f t="shared" si="4"/>
        <v>7.8E-2</v>
      </c>
      <c r="Q133" s="186">
        <f t="shared" si="1"/>
        <v>7.9500000000000001E-2</v>
      </c>
      <c r="R133" s="186">
        <f t="shared" si="1"/>
        <v>8.1000000000000003E-2</v>
      </c>
      <c r="S133" s="186">
        <f t="shared" si="1"/>
        <v>8.2500000000000004E-2</v>
      </c>
      <c r="T133" s="186">
        <f t="shared" si="1"/>
        <v>8.4000000000000005E-2</v>
      </c>
      <c r="U133" s="186">
        <f t="shared" ref="U133:BE133" si="30">U22-0.005</f>
        <v>8.5499999999999993E-2</v>
      </c>
      <c r="V133" s="186">
        <f t="shared" si="30"/>
        <v>8.6999999999999994E-2</v>
      </c>
      <c r="W133" s="186">
        <f t="shared" si="30"/>
        <v>8.8499999999999995E-2</v>
      </c>
      <c r="X133" s="186">
        <f t="shared" si="30"/>
        <v>0.09</v>
      </c>
      <c r="Y133" s="186">
        <f t="shared" si="30"/>
        <v>9.0999999999999998E-2</v>
      </c>
      <c r="Z133" s="186">
        <f t="shared" si="30"/>
        <v>9.1999999999999998E-2</v>
      </c>
      <c r="AA133" s="186">
        <f t="shared" si="30"/>
        <v>9.2999999999999999E-2</v>
      </c>
      <c r="AB133" s="186">
        <f t="shared" si="30"/>
        <v>9.4E-2</v>
      </c>
      <c r="AC133" s="186">
        <f t="shared" si="30"/>
        <v>9.5500000000000002E-2</v>
      </c>
      <c r="AD133" s="186">
        <f t="shared" si="30"/>
        <v>9.7000000000000003E-2</v>
      </c>
      <c r="AE133" s="186">
        <f t="shared" si="30"/>
        <v>9.9000000000000005E-2</v>
      </c>
      <c r="AF133" s="186">
        <f t="shared" si="30"/>
        <v>0.10100000000000001</v>
      </c>
      <c r="AG133" s="186">
        <f t="shared" si="30"/>
        <v>0.10300000000000001</v>
      </c>
      <c r="AH133" s="186">
        <f t="shared" si="30"/>
        <v>0.10500000000000001</v>
      </c>
      <c r="AI133" s="186">
        <f t="shared" si="30"/>
        <v>0.1095</v>
      </c>
      <c r="AJ133" s="186">
        <f t="shared" si="30"/>
        <v>0.114</v>
      </c>
      <c r="AK133" s="186">
        <f t="shared" si="30"/>
        <v>0.11550000000000001</v>
      </c>
      <c r="AL133" s="186">
        <f t="shared" si="30"/>
        <v>0.11699999999999999</v>
      </c>
      <c r="AM133" s="186">
        <f t="shared" si="30"/>
        <v>0.11849999999999999</v>
      </c>
      <c r="AN133" s="186">
        <f t="shared" si="30"/>
        <v>0.12</v>
      </c>
      <c r="AO133" s="186">
        <f t="shared" si="30"/>
        <v>0.1215</v>
      </c>
      <c r="AP133" s="186">
        <f t="shared" si="30"/>
        <v>0.1245</v>
      </c>
      <c r="AQ133" s="186">
        <f t="shared" si="30"/>
        <v>0.1255</v>
      </c>
      <c r="AR133" s="186">
        <f t="shared" si="30"/>
        <v>0.1275</v>
      </c>
      <c r="AS133" s="186">
        <f t="shared" si="30"/>
        <v>0.1285</v>
      </c>
      <c r="AT133" s="186">
        <f t="shared" si="30"/>
        <v>0.1265</v>
      </c>
      <c r="AU133" s="186">
        <f t="shared" si="30"/>
        <v>0.1255</v>
      </c>
      <c r="AV133" s="186">
        <f t="shared" si="30"/>
        <v>0.1265</v>
      </c>
      <c r="AW133" s="186">
        <f t="shared" si="30"/>
        <v>0.1265</v>
      </c>
      <c r="AX133" s="186">
        <f t="shared" si="30"/>
        <v>0.1265</v>
      </c>
      <c r="AY133" s="186">
        <f t="shared" si="30"/>
        <v>0.1265</v>
      </c>
      <c r="AZ133" s="186">
        <f t="shared" si="30"/>
        <v>0.1265</v>
      </c>
      <c r="BA133" s="186">
        <f t="shared" si="30"/>
        <v>0.1265</v>
      </c>
      <c r="BB133" s="186">
        <f t="shared" si="30"/>
        <v>0.1265</v>
      </c>
      <c r="BC133" s="186">
        <f t="shared" si="30"/>
        <v>0.1265</v>
      </c>
      <c r="BD133" s="186">
        <f t="shared" si="30"/>
        <v>0.1265</v>
      </c>
      <c r="BE133" s="186">
        <f t="shared" si="30"/>
        <v>0.1265</v>
      </c>
    </row>
    <row r="134" spans="1:57" ht="15.75" thickBot="1" x14ac:dyDescent="0.3">
      <c r="A134" s="234">
        <v>18</v>
      </c>
      <c r="B134" s="186">
        <f t="shared" si="28"/>
        <v>5.2500000000000005E-2</v>
      </c>
      <c r="C134" s="186">
        <f t="shared" si="28"/>
        <v>5.4000000000000006E-2</v>
      </c>
      <c r="D134" s="186">
        <f t="shared" si="25"/>
        <v>5.5000000000000007E-2</v>
      </c>
      <c r="E134" s="186">
        <f t="shared" si="25"/>
        <v>5.6500000000000009E-2</v>
      </c>
      <c r="F134" s="186">
        <f t="shared" si="22"/>
        <v>5.9500000000000004E-2</v>
      </c>
      <c r="G134" s="186">
        <f t="shared" si="22"/>
        <v>6.3E-2</v>
      </c>
      <c r="H134" s="186">
        <f t="shared" si="20"/>
        <v>6.6000000000000003E-2</v>
      </c>
      <c r="I134" s="186">
        <f t="shared" si="18"/>
        <v>6.9499999999999992E-2</v>
      </c>
      <c r="J134" s="186">
        <f t="shared" si="16"/>
        <v>7.1499999999999994E-2</v>
      </c>
      <c r="K134" s="186">
        <f t="shared" si="14"/>
        <v>7.2999999999999995E-2</v>
      </c>
      <c r="L134" s="186">
        <f t="shared" si="12"/>
        <v>7.4999999999999997E-2</v>
      </c>
      <c r="M134" s="186">
        <f t="shared" si="10"/>
        <v>7.6499999999999999E-2</v>
      </c>
      <c r="N134" s="186">
        <f t="shared" si="8"/>
        <v>7.85E-2</v>
      </c>
      <c r="O134" s="186">
        <f t="shared" si="6"/>
        <v>0.08</v>
      </c>
      <c r="P134" s="186">
        <f t="shared" si="4"/>
        <v>8.1500000000000003E-2</v>
      </c>
      <c r="Q134" s="186">
        <f t="shared" si="1"/>
        <v>8.3000000000000004E-2</v>
      </c>
      <c r="R134" s="186">
        <f t="shared" si="1"/>
        <v>8.4500000000000006E-2</v>
      </c>
      <c r="S134" s="186">
        <f t="shared" si="1"/>
        <v>8.5999999999999993E-2</v>
      </c>
      <c r="T134" s="186">
        <f t="shared" si="1"/>
        <v>8.7499999999999994E-2</v>
      </c>
      <c r="U134" s="186">
        <f t="shared" ref="U134:BE134" si="31">U23-0.005</f>
        <v>8.8999999999999996E-2</v>
      </c>
      <c r="V134" s="186">
        <f t="shared" si="31"/>
        <v>9.0499999999999997E-2</v>
      </c>
      <c r="W134" s="186">
        <f t="shared" si="31"/>
        <v>9.1999999999999998E-2</v>
      </c>
      <c r="X134" s="186">
        <f t="shared" si="31"/>
        <v>9.35E-2</v>
      </c>
      <c r="Y134" s="186">
        <f t="shared" si="31"/>
        <v>9.4500000000000001E-2</v>
      </c>
      <c r="Z134" s="186">
        <f t="shared" si="31"/>
        <v>9.5500000000000002E-2</v>
      </c>
      <c r="AA134" s="186">
        <f t="shared" si="31"/>
        <v>9.7000000000000003E-2</v>
      </c>
      <c r="AB134" s="186">
        <f t="shared" si="31"/>
        <v>9.8000000000000004E-2</v>
      </c>
      <c r="AC134" s="186">
        <f t="shared" si="31"/>
        <v>9.8999999999999991E-2</v>
      </c>
      <c r="AD134" s="186">
        <f t="shared" si="31"/>
        <v>0.10100000000000001</v>
      </c>
      <c r="AE134" s="186">
        <f t="shared" si="31"/>
        <v>0.10350000000000001</v>
      </c>
      <c r="AF134" s="186">
        <f t="shared" si="31"/>
        <v>0.10600000000000001</v>
      </c>
      <c r="AG134" s="186">
        <f t="shared" si="31"/>
        <v>0.10850000000000001</v>
      </c>
      <c r="AH134" s="186">
        <f t="shared" si="31"/>
        <v>0.11100000000000002</v>
      </c>
      <c r="AI134" s="186">
        <f t="shared" si="31"/>
        <v>0.114</v>
      </c>
      <c r="AJ134" s="186">
        <f t="shared" si="31"/>
        <v>0.11550000000000001</v>
      </c>
      <c r="AK134" s="186">
        <f t="shared" si="31"/>
        <v>0.11699999999999999</v>
      </c>
      <c r="AL134" s="186">
        <f t="shared" si="31"/>
        <v>0.11849999999999999</v>
      </c>
      <c r="AM134" s="186">
        <f t="shared" si="31"/>
        <v>0.12</v>
      </c>
      <c r="AN134" s="186">
        <f t="shared" si="31"/>
        <v>0.1215</v>
      </c>
      <c r="AO134" s="186">
        <f t="shared" si="31"/>
        <v>0.123</v>
      </c>
      <c r="AP134" s="186">
        <f t="shared" si="31"/>
        <v>0.126</v>
      </c>
      <c r="AQ134" s="186">
        <f t="shared" si="31"/>
        <v>0.128</v>
      </c>
      <c r="AR134" s="186">
        <f t="shared" si="31"/>
        <v>0.1305</v>
      </c>
      <c r="AS134" s="186">
        <f t="shared" si="31"/>
        <v>0.1285</v>
      </c>
      <c r="AT134" s="186">
        <f t="shared" si="31"/>
        <v>0.1265</v>
      </c>
      <c r="AU134" s="186">
        <f t="shared" si="31"/>
        <v>0.1255</v>
      </c>
      <c r="AV134" s="186">
        <f t="shared" si="31"/>
        <v>0.1285</v>
      </c>
      <c r="AW134" s="186">
        <f t="shared" si="31"/>
        <v>0.1285</v>
      </c>
      <c r="AX134" s="186">
        <f t="shared" si="31"/>
        <v>0.1285</v>
      </c>
      <c r="AY134" s="186">
        <f t="shared" si="31"/>
        <v>0.1285</v>
      </c>
      <c r="AZ134" s="186">
        <f t="shared" si="31"/>
        <v>0.1285</v>
      </c>
      <c r="BA134" s="186">
        <f t="shared" si="31"/>
        <v>0.1285</v>
      </c>
      <c r="BB134" s="186">
        <f t="shared" si="31"/>
        <v>0.1285</v>
      </c>
      <c r="BC134" s="186">
        <f t="shared" si="31"/>
        <v>0.1285</v>
      </c>
      <c r="BD134" s="186">
        <f t="shared" si="31"/>
        <v>0.1285</v>
      </c>
      <c r="BE134" s="186">
        <f t="shared" si="31"/>
        <v>0.1285</v>
      </c>
    </row>
    <row r="135" spans="1:57" ht="15.75" thickBot="1" x14ac:dyDescent="0.3">
      <c r="A135" s="234">
        <v>19</v>
      </c>
      <c r="B135" s="186">
        <f t="shared" si="28"/>
        <v>5.4000000000000006E-2</v>
      </c>
      <c r="C135" s="186">
        <f t="shared" si="28"/>
        <v>5.5000000000000007E-2</v>
      </c>
      <c r="D135" s="186">
        <f t="shared" si="25"/>
        <v>5.6500000000000009E-2</v>
      </c>
      <c r="E135" s="186">
        <f t="shared" si="25"/>
        <v>5.9500000000000004E-2</v>
      </c>
      <c r="F135" s="186">
        <f t="shared" si="22"/>
        <v>6.3E-2</v>
      </c>
      <c r="G135" s="186">
        <f t="shared" si="22"/>
        <v>6.6000000000000003E-2</v>
      </c>
      <c r="H135" s="186">
        <f t="shared" si="20"/>
        <v>6.9499999999999992E-2</v>
      </c>
      <c r="I135" s="186">
        <f t="shared" si="18"/>
        <v>7.2999999999999995E-2</v>
      </c>
      <c r="J135" s="186">
        <f t="shared" si="16"/>
        <v>7.4999999999999997E-2</v>
      </c>
      <c r="K135" s="186">
        <f t="shared" si="14"/>
        <v>7.6499999999999999E-2</v>
      </c>
      <c r="L135" s="186">
        <f t="shared" si="12"/>
        <v>7.85E-2</v>
      </c>
      <c r="M135" s="186">
        <f t="shared" si="10"/>
        <v>0.08</v>
      </c>
      <c r="N135" s="186">
        <f t="shared" si="8"/>
        <v>8.2000000000000003E-2</v>
      </c>
      <c r="O135" s="186">
        <f t="shared" si="6"/>
        <v>8.3500000000000005E-2</v>
      </c>
      <c r="P135" s="186">
        <f t="shared" si="4"/>
        <v>8.4999999999999992E-2</v>
      </c>
      <c r="Q135" s="186">
        <f t="shared" si="1"/>
        <v>8.6999999999999994E-2</v>
      </c>
      <c r="R135" s="186">
        <f t="shared" si="1"/>
        <v>8.7999999999999995E-2</v>
      </c>
      <c r="S135" s="186">
        <f t="shared" si="1"/>
        <v>8.9499999999999996E-2</v>
      </c>
      <c r="T135" s="186">
        <f t="shared" si="1"/>
        <v>9.0999999999999998E-2</v>
      </c>
      <c r="U135" s="186">
        <f t="shared" ref="U135:BE135" si="32">U24-0.005</f>
        <v>9.2499999999999999E-2</v>
      </c>
      <c r="V135" s="186">
        <f t="shared" si="32"/>
        <v>9.4E-2</v>
      </c>
      <c r="W135" s="186">
        <f t="shared" si="32"/>
        <v>9.5500000000000002E-2</v>
      </c>
      <c r="X135" s="186">
        <f t="shared" si="32"/>
        <v>9.7000000000000003E-2</v>
      </c>
      <c r="Y135" s="186">
        <f t="shared" si="32"/>
        <v>9.8000000000000004E-2</v>
      </c>
      <c r="Z135" s="186">
        <f t="shared" si="32"/>
        <v>9.9499999999999991E-2</v>
      </c>
      <c r="AA135" s="186">
        <f t="shared" si="32"/>
        <v>0.10049999999999999</v>
      </c>
      <c r="AB135" s="186">
        <f t="shared" si="32"/>
        <v>0.10149999999999999</v>
      </c>
      <c r="AC135" s="186">
        <f t="shared" si="32"/>
        <v>0.10199999999999999</v>
      </c>
      <c r="AD135" s="186">
        <f t="shared" si="32"/>
        <v>0.1045</v>
      </c>
      <c r="AE135" s="186">
        <f t="shared" si="32"/>
        <v>0.107</v>
      </c>
      <c r="AF135" s="186">
        <f t="shared" si="32"/>
        <v>0.1095</v>
      </c>
      <c r="AG135" s="186">
        <f t="shared" si="32"/>
        <v>0.112</v>
      </c>
      <c r="AH135" s="186">
        <f t="shared" si="32"/>
        <v>0.114</v>
      </c>
      <c r="AI135" s="186">
        <f t="shared" si="32"/>
        <v>0.11550000000000001</v>
      </c>
      <c r="AJ135" s="186">
        <f t="shared" si="32"/>
        <v>0.11699999999999999</v>
      </c>
      <c r="AK135" s="186">
        <f t="shared" si="32"/>
        <v>0.11849999999999999</v>
      </c>
      <c r="AL135" s="186">
        <f t="shared" si="32"/>
        <v>0.12</v>
      </c>
      <c r="AM135" s="186">
        <f t="shared" si="32"/>
        <v>0.1215</v>
      </c>
      <c r="AN135" s="186">
        <f t="shared" si="32"/>
        <v>0.124</v>
      </c>
      <c r="AO135" s="186">
        <f t="shared" si="32"/>
        <v>0.1265</v>
      </c>
      <c r="AP135" s="186">
        <f t="shared" si="32"/>
        <v>0.1295</v>
      </c>
      <c r="AQ135" s="186">
        <f t="shared" si="32"/>
        <v>0.13450000000000001</v>
      </c>
      <c r="AR135" s="186">
        <f t="shared" si="32"/>
        <v>0.1305</v>
      </c>
      <c r="AS135" s="186">
        <f t="shared" si="32"/>
        <v>0.1285</v>
      </c>
      <c r="AT135" s="186">
        <f t="shared" si="32"/>
        <v>0.1265</v>
      </c>
      <c r="AU135" s="186">
        <f t="shared" si="32"/>
        <v>0.1255</v>
      </c>
      <c r="AV135" s="186">
        <f t="shared" si="32"/>
        <v>0.13250000000000001</v>
      </c>
      <c r="AW135" s="186">
        <f t="shared" si="32"/>
        <v>0.13250000000000001</v>
      </c>
      <c r="AX135" s="186">
        <f t="shared" si="32"/>
        <v>0.13250000000000001</v>
      </c>
      <c r="AY135" s="186">
        <f t="shared" si="32"/>
        <v>0.13250000000000001</v>
      </c>
      <c r="AZ135" s="186">
        <f t="shared" si="32"/>
        <v>0.13250000000000001</v>
      </c>
      <c r="BA135" s="186">
        <f t="shared" si="32"/>
        <v>0.13250000000000001</v>
      </c>
      <c r="BB135" s="186">
        <f t="shared" si="32"/>
        <v>0.13250000000000001</v>
      </c>
      <c r="BC135" s="186">
        <f t="shared" si="32"/>
        <v>0.13250000000000001</v>
      </c>
      <c r="BD135" s="186">
        <f t="shared" si="32"/>
        <v>0.13250000000000001</v>
      </c>
      <c r="BE135" s="186">
        <f t="shared" si="32"/>
        <v>0.13250000000000001</v>
      </c>
    </row>
    <row r="136" spans="1:57" ht="15.75" thickBot="1" x14ac:dyDescent="0.3">
      <c r="A136" s="234">
        <v>20</v>
      </c>
      <c r="B136" s="186">
        <f t="shared" si="28"/>
        <v>5.5000000000000007E-2</v>
      </c>
      <c r="C136" s="186">
        <f t="shared" si="28"/>
        <v>5.6500000000000009E-2</v>
      </c>
      <c r="D136" s="186">
        <f t="shared" si="25"/>
        <v>5.9500000000000004E-2</v>
      </c>
      <c r="E136" s="186">
        <f t="shared" si="25"/>
        <v>6.3E-2</v>
      </c>
      <c r="F136" s="186">
        <f t="shared" si="22"/>
        <v>6.6000000000000003E-2</v>
      </c>
      <c r="G136" s="186">
        <f t="shared" si="22"/>
        <v>6.9499999999999992E-2</v>
      </c>
      <c r="H136" s="186">
        <f t="shared" si="20"/>
        <v>7.2999999999999995E-2</v>
      </c>
      <c r="I136" s="186">
        <f t="shared" si="18"/>
        <v>7.4999999999999997E-2</v>
      </c>
      <c r="J136" s="186">
        <f t="shared" si="16"/>
        <v>7.6499999999999999E-2</v>
      </c>
      <c r="K136" s="186">
        <f t="shared" si="14"/>
        <v>7.85E-2</v>
      </c>
      <c r="L136" s="186">
        <f t="shared" si="12"/>
        <v>0.08</v>
      </c>
      <c r="M136" s="186">
        <f t="shared" si="10"/>
        <v>8.2000000000000003E-2</v>
      </c>
      <c r="N136" s="186">
        <f t="shared" si="8"/>
        <v>8.3500000000000005E-2</v>
      </c>
      <c r="O136" s="186">
        <f t="shared" si="6"/>
        <v>8.4999999999999992E-2</v>
      </c>
      <c r="P136" s="186">
        <f t="shared" si="4"/>
        <v>8.6499999999999994E-2</v>
      </c>
      <c r="Q136" s="186">
        <f t="shared" si="1"/>
        <v>8.7999999999999995E-2</v>
      </c>
      <c r="R136" s="186">
        <f t="shared" si="1"/>
        <v>8.9499999999999996E-2</v>
      </c>
      <c r="S136" s="186">
        <f t="shared" si="1"/>
        <v>9.0999999999999998E-2</v>
      </c>
      <c r="T136" s="186">
        <f t="shared" si="1"/>
        <v>9.2499999999999999E-2</v>
      </c>
      <c r="U136" s="186">
        <f t="shared" ref="U136:BE136" si="33">U25-0.005</f>
        <v>9.4E-2</v>
      </c>
      <c r="V136" s="186">
        <f t="shared" si="33"/>
        <v>9.5500000000000002E-2</v>
      </c>
      <c r="W136" s="186">
        <f t="shared" si="33"/>
        <v>9.7000000000000003E-2</v>
      </c>
      <c r="X136" s="186">
        <f t="shared" si="33"/>
        <v>9.8000000000000004E-2</v>
      </c>
      <c r="Y136" s="186">
        <f t="shared" si="33"/>
        <v>9.9000000000000005E-2</v>
      </c>
      <c r="Z136" s="186">
        <f t="shared" si="33"/>
        <v>0.1</v>
      </c>
      <c r="AA136" s="186">
        <f t="shared" si="33"/>
        <v>0.10100000000000001</v>
      </c>
      <c r="AB136" s="186">
        <f t="shared" si="33"/>
        <v>0.10199999999999999</v>
      </c>
      <c r="AC136" s="186">
        <f t="shared" si="33"/>
        <v>0.1045</v>
      </c>
      <c r="AD136" s="186">
        <f t="shared" si="33"/>
        <v>0.107</v>
      </c>
      <c r="AE136" s="186">
        <f t="shared" si="33"/>
        <v>0.1095</v>
      </c>
      <c r="AF136" s="186">
        <f t="shared" si="33"/>
        <v>0.112</v>
      </c>
      <c r="AG136" s="186">
        <f t="shared" si="33"/>
        <v>0.114</v>
      </c>
      <c r="AH136" s="186">
        <f t="shared" si="33"/>
        <v>0.11550000000000001</v>
      </c>
      <c r="AI136" s="186">
        <f t="shared" si="33"/>
        <v>0.11699999999999999</v>
      </c>
      <c r="AJ136" s="186">
        <f t="shared" si="33"/>
        <v>0.11849999999999999</v>
      </c>
      <c r="AK136" s="186">
        <f t="shared" si="33"/>
        <v>0.12</v>
      </c>
      <c r="AL136" s="186">
        <f t="shared" si="33"/>
        <v>0.122</v>
      </c>
      <c r="AM136" s="186">
        <f t="shared" si="33"/>
        <v>0.124</v>
      </c>
      <c r="AN136" s="186">
        <f t="shared" si="33"/>
        <v>0.1265</v>
      </c>
      <c r="AO136" s="186">
        <f t="shared" si="33"/>
        <v>0.1295</v>
      </c>
      <c r="AP136" s="186">
        <f t="shared" si="33"/>
        <v>0.13450000000000001</v>
      </c>
      <c r="AQ136" s="186">
        <f t="shared" si="33"/>
        <v>0.13450000000000001</v>
      </c>
      <c r="AR136" s="186">
        <f t="shared" si="33"/>
        <v>0.1305</v>
      </c>
      <c r="AS136" s="186">
        <f t="shared" si="33"/>
        <v>0.1285</v>
      </c>
      <c r="AT136" s="186">
        <f t="shared" si="33"/>
        <v>0.1265</v>
      </c>
      <c r="AU136" s="186">
        <f t="shared" si="33"/>
        <v>0.1255</v>
      </c>
      <c r="AV136" s="186">
        <f t="shared" si="33"/>
        <v>0.13250000000000001</v>
      </c>
      <c r="AW136" s="186">
        <f t="shared" si="33"/>
        <v>0.13250000000000001</v>
      </c>
      <c r="AX136" s="186">
        <f t="shared" si="33"/>
        <v>0.13250000000000001</v>
      </c>
      <c r="AY136" s="186">
        <f t="shared" si="33"/>
        <v>0.13250000000000001</v>
      </c>
      <c r="AZ136" s="186">
        <f t="shared" si="33"/>
        <v>0.13250000000000001</v>
      </c>
      <c r="BA136" s="186">
        <f t="shared" si="33"/>
        <v>0.13250000000000001</v>
      </c>
      <c r="BB136" s="186">
        <f t="shared" si="33"/>
        <v>0.13250000000000001</v>
      </c>
      <c r="BC136" s="186">
        <f t="shared" si="33"/>
        <v>0.13250000000000001</v>
      </c>
      <c r="BD136" s="186">
        <f t="shared" si="33"/>
        <v>0.13250000000000001</v>
      </c>
      <c r="BE136" s="186">
        <f t="shared" si="33"/>
        <v>0.13250000000000001</v>
      </c>
    </row>
    <row r="137" spans="1:57" ht="15.75" thickBot="1" x14ac:dyDescent="0.3">
      <c r="A137" s="234">
        <v>21</v>
      </c>
      <c r="B137" s="186">
        <f t="shared" si="28"/>
        <v>5.6500000000000009E-2</v>
      </c>
      <c r="C137" s="186">
        <f t="shared" si="28"/>
        <v>5.9500000000000004E-2</v>
      </c>
      <c r="D137" s="186">
        <f t="shared" si="25"/>
        <v>6.3E-2</v>
      </c>
      <c r="E137" s="186">
        <f t="shared" si="25"/>
        <v>6.6000000000000003E-2</v>
      </c>
      <c r="F137" s="186">
        <f t="shared" si="22"/>
        <v>6.9499999999999992E-2</v>
      </c>
      <c r="G137" s="186">
        <f t="shared" si="22"/>
        <v>7.2999999999999995E-2</v>
      </c>
      <c r="H137" s="186">
        <f t="shared" si="20"/>
        <v>7.4999999999999997E-2</v>
      </c>
      <c r="I137" s="186">
        <f t="shared" si="18"/>
        <v>7.6499999999999999E-2</v>
      </c>
      <c r="J137" s="186">
        <f t="shared" si="16"/>
        <v>7.85E-2</v>
      </c>
      <c r="K137" s="186">
        <f t="shared" si="14"/>
        <v>0.08</v>
      </c>
      <c r="L137" s="186">
        <f t="shared" si="12"/>
        <v>8.2000000000000003E-2</v>
      </c>
      <c r="M137" s="186">
        <f t="shared" si="10"/>
        <v>8.3500000000000005E-2</v>
      </c>
      <c r="N137" s="186">
        <f t="shared" si="8"/>
        <v>8.4999999999999992E-2</v>
      </c>
      <c r="O137" s="186">
        <f t="shared" si="6"/>
        <v>8.6499999999999994E-2</v>
      </c>
      <c r="P137" s="186">
        <f t="shared" si="4"/>
        <v>8.7999999999999995E-2</v>
      </c>
      <c r="Q137" s="186">
        <f t="shared" si="1"/>
        <v>8.9499999999999996E-2</v>
      </c>
      <c r="R137" s="186">
        <f t="shared" si="1"/>
        <v>9.0999999999999998E-2</v>
      </c>
      <c r="S137" s="186">
        <f t="shared" si="1"/>
        <v>9.2499999999999999E-2</v>
      </c>
      <c r="T137" s="186">
        <f t="shared" si="1"/>
        <v>9.4E-2</v>
      </c>
      <c r="U137" s="186">
        <f t="shared" ref="U137:BE137" si="34">U26-0.005</f>
        <v>9.5500000000000002E-2</v>
      </c>
      <c r="V137" s="186">
        <f t="shared" si="34"/>
        <v>9.7000000000000003E-2</v>
      </c>
      <c r="W137" s="186">
        <f t="shared" si="34"/>
        <v>9.8000000000000004E-2</v>
      </c>
      <c r="X137" s="186">
        <f t="shared" si="34"/>
        <v>9.9000000000000005E-2</v>
      </c>
      <c r="Y137" s="186">
        <f t="shared" si="34"/>
        <v>0.1</v>
      </c>
      <c r="Z137" s="186">
        <f t="shared" si="34"/>
        <v>0.10100000000000001</v>
      </c>
      <c r="AA137" s="186">
        <f t="shared" si="34"/>
        <v>0.10199999999999999</v>
      </c>
      <c r="AB137" s="186">
        <f t="shared" si="34"/>
        <v>0.1045</v>
      </c>
      <c r="AC137" s="186">
        <f t="shared" si="34"/>
        <v>0.107</v>
      </c>
      <c r="AD137" s="186">
        <f t="shared" si="34"/>
        <v>0.1095</v>
      </c>
      <c r="AE137" s="186">
        <f t="shared" si="34"/>
        <v>0.112</v>
      </c>
      <c r="AF137" s="186">
        <f t="shared" si="34"/>
        <v>0.114</v>
      </c>
      <c r="AG137" s="186">
        <f t="shared" si="34"/>
        <v>0.11550000000000001</v>
      </c>
      <c r="AH137" s="186">
        <f t="shared" si="34"/>
        <v>0.11699999999999999</v>
      </c>
      <c r="AI137" s="186">
        <f t="shared" si="34"/>
        <v>0.11849999999999999</v>
      </c>
      <c r="AJ137" s="186">
        <f t="shared" si="34"/>
        <v>0.12</v>
      </c>
      <c r="AK137" s="186">
        <f t="shared" si="34"/>
        <v>0.122</v>
      </c>
      <c r="AL137" s="186">
        <f t="shared" si="34"/>
        <v>0.124</v>
      </c>
      <c r="AM137" s="186">
        <f t="shared" si="34"/>
        <v>0.1265</v>
      </c>
      <c r="AN137" s="186">
        <f t="shared" si="34"/>
        <v>0.1295</v>
      </c>
      <c r="AO137" s="186">
        <f t="shared" si="34"/>
        <v>0.13450000000000001</v>
      </c>
      <c r="AP137" s="186">
        <f t="shared" si="34"/>
        <v>0.13450000000000001</v>
      </c>
      <c r="AQ137" s="186">
        <f t="shared" si="34"/>
        <v>0.13450000000000001</v>
      </c>
      <c r="AR137" s="186">
        <f t="shared" si="34"/>
        <v>0.1305</v>
      </c>
      <c r="AS137" s="186">
        <f t="shared" si="34"/>
        <v>0.1285</v>
      </c>
      <c r="AT137" s="186">
        <f t="shared" si="34"/>
        <v>0.1265</v>
      </c>
      <c r="AU137" s="186">
        <f t="shared" si="34"/>
        <v>0.1255</v>
      </c>
      <c r="AV137" s="186">
        <f t="shared" si="34"/>
        <v>0.13250000000000001</v>
      </c>
      <c r="AW137" s="186">
        <f t="shared" si="34"/>
        <v>0.13250000000000001</v>
      </c>
      <c r="AX137" s="186">
        <f t="shared" si="34"/>
        <v>0.13250000000000001</v>
      </c>
      <c r="AY137" s="186">
        <f t="shared" si="34"/>
        <v>0.13250000000000001</v>
      </c>
      <c r="AZ137" s="186">
        <f t="shared" si="34"/>
        <v>0.13250000000000001</v>
      </c>
      <c r="BA137" s="186">
        <f t="shared" si="34"/>
        <v>0.13250000000000001</v>
      </c>
      <c r="BB137" s="186">
        <f t="shared" si="34"/>
        <v>0.13250000000000001</v>
      </c>
      <c r="BC137" s="186">
        <f t="shared" si="34"/>
        <v>0.13250000000000001</v>
      </c>
      <c r="BD137" s="186">
        <f t="shared" si="34"/>
        <v>0.13250000000000001</v>
      </c>
      <c r="BE137" s="186">
        <f t="shared" si="34"/>
        <v>0.13250000000000001</v>
      </c>
    </row>
    <row r="138" spans="1:57" ht="15.75" thickBot="1" x14ac:dyDescent="0.3">
      <c r="A138" s="234">
        <v>22</v>
      </c>
      <c r="B138" s="186">
        <f t="shared" si="28"/>
        <v>6.0000000000000005E-2</v>
      </c>
      <c r="C138" s="186">
        <f t="shared" si="28"/>
        <v>6.3E-2</v>
      </c>
      <c r="D138" s="186">
        <f t="shared" si="25"/>
        <v>6.6000000000000003E-2</v>
      </c>
      <c r="E138" s="186">
        <f t="shared" si="25"/>
        <v>6.9499999999999992E-2</v>
      </c>
      <c r="F138" s="186">
        <f t="shared" si="22"/>
        <v>7.2999999999999995E-2</v>
      </c>
      <c r="G138" s="186">
        <f t="shared" si="22"/>
        <v>7.4999999999999997E-2</v>
      </c>
      <c r="H138" s="186">
        <f t="shared" si="20"/>
        <v>7.6499999999999999E-2</v>
      </c>
      <c r="I138" s="186">
        <f t="shared" si="18"/>
        <v>7.85E-2</v>
      </c>
      <c r="J138" s="186">
        <f t="shared" si="16"/>
        <v>0.08</v>
      </c>
      <c r="K138" s="186">
        <f t="shared" si="14"/>
        <v>8.2000000000000003E-2</v>
      </c>
      <c r="L138" s="186">
        <f t="shared" si="12"/>
        <v>8.3500000000000005E-2</v>
      </c>
      <c r="M138" s="186">
        <f t="shared" si="10"/>
        <v>8.4999999999999992E-2</v>
      </c>
      <c r="N138" s="186">
        <f t="shared" si="8"/>
        <v>8.6499999999999994E-2</v>
      </c>
      <c r="O138" s="186">
        <f t="shared" si="6"/>
        <v>8.7999999999999995E-2</v>
      </c>
      <c r="P138" s="186">
        <f t="shared" si="4"/>
        <v>8.9499999999999996E-2</v>
      </c>
      <c r="Q138" s="186">
        <f t="shared" si="1"/>
        <v>9.0999999999999998E-2</v>
      </c>
      <c r="R138" s="186">
        <f t="shared" si="1"/>
        <v>9.2499999999999999E-2</v>
      </c>
      <c r="S138" s="186">
        <f t="shared" si="1"/>
        <v>9.4E-2</v>
      </c>
      <c r="T138" s="186">
        <f t="shared" si="1"/>
        <v>9.5500000000000002E-2</v>
      </c>
      <c r="U138" s="186">
        <f t="shared" ref="U138:BE138" si="35">U27-0.005</f>
        <v>9.7000000000000003E-2</v>
      </c>
      <c r="V138" s="186">
        <f t="shared" si="35"/>
        <v>9.8000000000000004E-2</v>
      </c>
      <c r="W138" s="186">
        <f t="shared" si="35"/>
        <v>9.9000000000000005E-2</v>
      </c>
      <c r="X138" s="186">
        <f t="shared" si="35"/>
        <v>0.1</v>
      </c>
      <c r="Y138" s="186">
        <f t="shared" si="35"/>
        <v>0.10100000000000001</v>
      </c>
      <c r="Z138" s="186">
        <f t="shared" si="35"/>
        <v>0.10199999999999999</v>
      </c>
      <c r="AA138" s="186">
        <f t="shared" si="35"/>
        <v>0.1045</v>
      </c>
      <c r="AB138" s="186">
        <f t="shared" si="35"/>
        <v>0.107</v>
      </c>
      <c r="AC138" s="186">
        <f t="shared" si="35"/>
        <v>0.1095</v>
      </c>
      <c r="AD138" s="186">
        <f t="shared" si="35"/>
        <v>0.112</v>
      </c>
      <c r="AE138" s="186">
        <f t="shared" si="35"/>
        <v>0.114</v>
      </c>
      <c r="AF138" s="186">
        <f t="shared" si="35"/>
        <v>0.11550000000000001</v>
      </c>
      <c r="AG138" s="186">
        <f t="shared" si="35"/>
        <v>0.11699999999999999</v>
      </c>
      <c r="AH138" s="186">
        <f t="shared" si="35"/>
        <v>0.11849999999999999</v>
      </c>
      <c r="AI138" s="186">
        <f t="shared" si="35"/>
        <v>0.12</v>
      </c>
      <c r="AJ138" s="186">
        <f t="shared" si="35"/>
        <v>0.122</v>
      </c>
      <c r="AK138" s="186">
        <f t="shared" si="35"/>
        <v>0.124</v>
      </c>
      <c r="AL138" s="186">
        <f t="shared" si="35"/>
        <v>0.1265</v>
      </c>
      <c r="AM138" s="186">
        <f t="shared" si="35"/>
        <v>0.1295</v>
      </c>
      <c r="AN138" s="186">
        <f t="shared" si="35"/>
        <v>0.13450000000000001</v>
      </c>
      <c r="AO138" s="186">
        <f t="shared" si="35"/>
        <v>0.13450000000000001</v>
      </c>
      <c r="AP138" s="186">
        <f t="shared" si="35"/>
        <v>0.13450000000000001</v>
      </c>
      <c r="AQ138" s="186">
        <f t="shared" si="35"/>
        <v>0.13450000000000001</v>
      </c>
      <c r="AR138" s="186">
        <f t="shared" si="35"/>
        <v>0.1305</v>
      </c>
      <c r="AS138" s="186">
        <f t="shared" si="35"/>
        <v>0.1285</v>
      </c>
      <c r="AT138" s="186">
        <f t="shared" si="35"/>
        <v>0.1265</v>
      </c>
      <c r="AU138" s="186">
        <f t="shared" si="35"/>
        <v>0.1255</v>
      </c>
      <c r="AV138" s="186">
        <f t="shared" si="35"/>
        <v>0.13250000000000001</v>
      </c>
      <c r="AW138" s="186">
        <f t="shared" si="35"/>
        <v>0.13250000000000001</v>
      </c>
      <c r="AX138" s="186">
        <f t="shared" si="35"/>
        <v>0.13250000000000001</v>
      </c>
      <c r="AY138" s="186">
        <f t="shared" si="35"/>
        <v>0.13250000000000001</v>
      </c>
      <c r="AZ138" s="186">
        <f t="shared" si="35"/>
        <v>0.13250000000000001</v>
      </c>
      <c r="BA138" s="186">
        <f t="shared" si="35"/>
        <v>0.13250000000000001</v>
      </c>
      <c r="BB138" s="186">
        <f t="shared" si="35"/>
        <v>0.13250000000000001</v>
      </c>
      <c r="BC138" s="186">
        <f t="shared" si="35"/>
        <v>0.13250000000000001</v>
      </c>
      <c r="BD138" s="186">
        <f t="shared" si="35"/>
        <v>0.13250000000000001</v>
      </c>
      <c r="BE138" s="186">
        <f t="shared" si="35"/>
        <v>0.13250000000000001</v>
      </c>
    </row>
    <row r="139" spans="1:57" ht="15.75" thickBot="1" x14ac:dyDescent="0.3">
      <c r="A139" s="234">
        <v>23</v>
      </c>
      <c r="B139" s="186">
        <f t="shared" si="28"/>
        <v>6.3E-2</v>
      </c>
      <c r="C139" s="186">
        <f t="shared" si="28"/>
        <v>6.6000000000000003E-2</v>
      </c>
      <c r="D139" s="186">
        <f t="shared" si="25"/>
        <v>6.9499999999999992E-2</v>
      </c>
      <c r="E139" s="186">
        <f t="shared" si="25"/>
        <v>7.2999999999999995E-2</v>
      </c>
      <c r="F139" s="186">
        <f t="shared" si="22"/>
        <v>7.4999999999999997E-2</v>
      </c>
      <c r="G139" s="186">
        <f t="shared" si="22"/>
        <v>7.6499999999999999E-2</v>
      </c>
      <c r="H139" s="186">
        <f t="shared" si="20"/>
        <v>7.85E-2</v>
      </c>
      <c r="I139" s="186">
        <f t="shared" si="18"/>
        <v>0.08</v>
      </c>
      <c r="J139" s="186">
        <f t="shared" si="16"/>
        <v>8.2000000000000003E-2</v>
      </c>
      <c r="K139" s="186">
        <f t="shared" si="14"/>
        <v>8.3500000000000005E-2</v>
      </c>
      <c r="L139" s="186">
        <f t="shared" si="12"/>
        <v>8.4999999999999992E-2</v>
      </c>
      <c r="M139" s="186">
        <f t="shared" si="10"/>
        <v>8.6499999999999994E-2</v>
      </c>
      <c r="N139" s="186">
        <f t="shared" si="8"/>
        <v>8.7999999999999995E-2</v>
      </c>
      <c r="O139" s="186">
        <f t="shared" si="6"/>
        <v>8.9499999999999996E-2</v>
      </c>
      <c r="P139" s="186">
        <f t="shared" si="4"/>
        <v>9.0999999999999998E-2</v>
      </c>
      <c r="Q139" s="186">
        <f t="shared" si="1"/>
        <v>9.2499999999999999E-2</v>
      </c>
      <c r="R139" s="186">
        <f t="shared" si="1"/>
        <v>9.4E-2</v>
      </c>
      <c r="S139" s="186">
        <f t="shared" si="1"/>
        <v>9.5500000000000002E-2</v>
      </c>
      <c r="T139" s="186">
        <f t="shared" si="1"/>
        <v>9.7000000000000003E-2</v>
      </c>
      <c r="U139" s="186">
        <f t="shared" ref="U139:BE139" si="36">U28-0.005</f>
        <v>9.8000000000000004E-2</v>
      </c>
      <c r="V139" s="186">
        <f t="shared" si="36"/>
        <v>9.9000000000000005E-2</v>
      </c>
      <c r="W139" s="186">
        <f t="shared" si="36"/>
        <v>0.1</v>
      </c>
      <c r="X139" s="186">
        <f t="shared" si="36"/>
        <v>0.10100000000000001</v>
      </c>
      <c r="Y139" s="186">
        <f t="shared" si="36"/>
        <v>0.10199999999999999</v>
      </c>
      <c r="Z139" s="186">
        <f t="shared" si="36"/>
        <v>0.1045</v>
      </c>
      <c r="AA139" s="186">
        <f t="shared" si="36"/>
        <v>0.107</v>
      </c>
      <c r="AB139" s="186">
        <f t="shared" si="36"/>
        <v>0.1095</v>
      </c>
      <c r="AC139" s="186">
        <f t="shared" si="36"/>
        <v>0.112</v>
      </c>
      <c r="AD139" s="186">
        <f t="shared" si="36"/>
        <v>0.114</v>
      </c>
      <c r="AE139" s="186">
        <f t="shared" si="36"/>
        <v>0.11550000000000001</v>
      </c>
      <c r="AF139" s="186">
        <f t="shared" si="36"/>
        <v>0.11699999999999999</v>
      </c>
      <c r="AG139" s="186">
        <f t="shared" si="36"/>
        <v>0.11849999999999999</v>
      </c>
      <c r="AH139" s="186">
        <f t="shared" si="36"/>
        <v>0.12</v>
      </c>
      <c r="AI139" s="186">
        <f t="shared" si="36"/>
        <v>0.122</v>
      </c>
      <c r="AJ139" s="186">
        <f t="shared" si="36"/>
        <v>0.124</v>
      </c>
      <c r="AK139" s="186">
        <f t="shared" si="36"/>
        <v>0.1265</v>
      </c>
      <c r="AL139" s="186">
        <f t="shared" si="36"/>
        <v>0.1295</v>
      </c>
      <c r="AM139" s="186">
        <f t="shared" si="36"/>
        <v>0.13450000000000001</v>
      </c>
      <c r="AN139" s="186">
        <f t="shared" si="36"/>
        <v>0.13450000000000001</v>
      </c>
      <c r="AO139" s="186">
        <f t="shared" si="36"/>
        <v>0.13450000000000001</v>
      </c>
      <c r="AP139" s="186">
        <f t="shared" si="36"/>
        <v>0.13450000000000001</v>
      </c>
      <c r="AQ139" s="186">
        <f t="shared" si="36"/>
        <v>0.13450000000000001</v>
      </c>
      <c r="AR139" s="186">
        <f t="shared" si="36"/>
        <v>0.1305</v>
      </c>
      <c r="AS139" s="186">
        <f t="shared" si="36"/>
        <v>0.1285</v>
      </c>
      <c r="AT139" s="186">
        <f t="shared" si="36"/>
        <v>0.1265</v>
      </c>
      <c r="AU139" s="186">
        <f t="shared" si="36"/>
        <v>0.1255</v>
      </c>
      <c r="AV139" s="186">
        <f t="shared" si="36"/>
        <v>0.13250000000000001</v>
      </c>
      <c r="AW139" s="186">
        <f t="shared" si="36"/>
        <v>0.13250000000000001</v>
      </c>
      <c r="AX139" s="186">
        <f t="shared" si="36"/>
        <v>0.13250000000000001</v>
      </c>
      <c r="AY139" s="186">
        <f t="shared" si="36"/>
        <v>0.13250000000000001</v>
      </c>
      <c r="AZ139" s="186">
        <f t="shared" si="36"/>
        <v>0.13250000000000001</v>
      </c>
      <c r="BA139" s="186">
        <f t="shared" si="36"/>
        <v>0.13250000000000001</v>
      </c>
      <c r="BB139" s="186">
        <f t="shared" si="36"/>
        <v>0.13250000000000001</v>
      </c>
      <c r="BC139" s="186">
        <f t="shared" si="36"/>
        <v>0.13250000000000001</v>
      </c>
      <c r="BD139" s="186">
        <f t="shared" si="36"/>
        <v>0.13250000000000001</v>
      </c>
      <c r="BE139" s="186">
        <f t="shared" si="36"/>
        <v>0.13250000000000001</v>
      </c>
    </row>
    <row r="140" spans="1:57" ht="15.75" thickBot="1" x14ac:dyDescent="0.3">
      <c r="A140" s="234">
        <v>24</v>
      </c>
      <c r="B140" s="186">
        <f t="shared" si="28"/>
        <v>6.6000000000000003E-2</v>
      </c>
      <c r="C140" s="186">
        <f t="shared" si="28"/>
        <v>6.9499999999999992E-2</v>
      </c>
      <c r="D140" s="186">
        <f t="shared" si="25"/>
        <v>7.2999999999999995E-2</v>
      </c>
      <c r="E140" s="186">
        <f t="shared" si="25"/>
        <v>7.4999999999999997E-2</v>
      </c>
      <c r="F140" s="186">
        <f t="shared" si="22"/>
        <v>7.6499999999999999E-2</v>
      </c>
      <c r="G140" s="186">
        <f t="shared" si="22"/>
        <v>7.85E-2</v>
      </c>
      <c r="H140" s="186">
        <f t="shared" si="20"/>
        <v>0.08</v>
      </c>
      <c r="I140" s="186">
        <f t="shared" si="18"/>
        <v>8.2000000000000003E-2</v>
      </c>
      <c r="J140" s="186">
        <f t="shared" si="16"/>
        <v>8.3500000000000005E-2</v>
      </c>
      <c r="K140" s="186">
        <f t="shared" si="14"/>
        <v>8.4999999999999992E-2</v>
      </c>
      <c r="L140" s="186">
        <f t="shared" si="12"/>
        <v>8.6499999999999994E-2</v>
      </c>
      <c r="M140" s="186">
        <f t="shared" si="10"/>
        <v>8.7999999999999995E-2</v>
      </c>
      <c r="N140" s="186">
        <f t="shared" si="8"/>
        <v>8.9499999999999996E-2</v>
      </c>
      <c r="O140" s="186">
        <f t="shared" si="6"/>
        <v>9.0999999999999998E-2</v>
      </c>
      <c r="P140" s="186">
        <f t="shared" si="4"/>
        <v>9.2499999999999999E-2</v>
      </c>
      <c r="Q140" s="186">
        <f t="shared" si="1"/>
        <v>9.4E-2</v>
      </c>
      <c r="R140" s="186">
        <f t="shared" si="1"/>
        <v>9.5500000000000002E-2</v>
      </c>
      <c r="S140" s="186">
        <f t="shared" si="1"/>
        <v>9.7000000000000003E-2</v>
      </c>
      <c r="T140" s="186">
        <f t="shared" si="1"/>
        <v>9.8000000000000004E-2</v>
      </c>
      <c r="U140" s="186">
        <f t="shared" ref="U140:BE140" si="37">U29-0.005</f>
        <v>9.9000000000000005E-2</v>
      </c>
      <c r="V140" s="186">
        <f t="shared" si="37"/>
        <v>0.1</v>
      </c>
      <c r="W140" s="186">
        <f t="shared" si="37"/>
        <v>0.10100000000000001</v>
      </c>
      <c r="X140" s="186">
        <f t="shared" si="37"/>
        <v>0.10199999999999999</v>
      </c>
      <c r="Y140" s="186">
        <f t="shared" si="37"/>
        <v>0.1045</v>
      </c>
      <c r="Z140" s="186">
        <f t="shared" si="37"/>
        <v>0.107</v>
      </c>
      <c r="AA140" s="186">
        <f t="shared" si="37"/>
        <v>0.1095</v>
      </c>
      <c r="AB140" s="186">
        <f t="shared" si="37"/>
        <v>0.112</v>
      </c>
      <c r="AC140" s="186">
        <f t="shared" si="37"/>
        <v>0.114</v>
      </c>
      <c r="AD140" s="186">
        <f t="shared" si="37"/>
        <v>0.11550000000000001</v>
      </c>
      <c r="AE140" s="186">
        <f t="shared" si="37"/>
        <v>0.11699999999999999</v>
      </c>
      <c r="AF140" s="186">
        <f t="shared" si="37"/>
        <v>0.11849999999999999</v>
      </c>
      <c r="AG140" s="186">
        <f t="shared" si="37"/>
        <v>0.12</v>
      </c>
      <c r="AH140" s="186">
        <f t="shared" si="37"/>
        <v>0.122</v>
      </c>
      <c r="AI140" s="186">
        <f t="shared" si="37"/>
        <v>0.124</v>
      </c>
      <c r="AJ140" s="186">
        <f t="shared" si="37"/>
        <v>0.1265</v>
      </c>
      <c r="AK140" s="186">
        <f t="shared" si="37"/>
        <v>0.1295</v>
      </c>
      <c r="AL140" s="186">
        <f t="shared" si="37"/>
        <v>0.13450000000000001</v>
      </c>
      <c r="AM140" s="186">
        <f t="shared" si="37"/>
        <v>0.13450000000000001</v>
      </c>
      <c r="AN140" s="186">
        <f t="shared" si="37"/>
        <v>0.13450000000000001</v>
      </c>
      <c r="AO140" s="186">
        <f t="shared" si="37"/>
        <v>0.13450000000000001</v>
      </c>
      <c r="AP140" s="186">
        <f t="shared" si="37"/>
        <v>0.13450000000000001</v>
      </c>
      <c r="AQ140" s="186">
        <f t="shared" si="37"/>
        <v>0.13450000000000001</v>
      </c>
      <c r="AR140" s="186">
        <f t="shared" si="37"/>
        <v>0.1305</v>
      </c>
      <c r="AS140" s="186">
        <f t="shared" si="37"/>
        <v>0.1285</v>
      </c>
      <c r="AT140" s="186">
        <f t="shared" si="37"/>
        <v>0.1265</v>
      </c>
      <c r="AU140" s="186">
        <f t="shared" si="37"/>
        <v>0.1255</v>
      </c>
      <c r="AV140" s="186">
        <f t="shared" si="37"/>
        <v>0.13250000000000001</v>
      </c>
      <c r="AW140" s="186">
        <f t="shared" si="37"/>
        <v>0.13250000000000001</v>
      </c>
      <c r="AX140" s="186">
        <f t="shared" si="37"/>
        <v>0.13250000000000001</v>
      </c>
      <c r="AY140" s="186">
        <f t="shared" si="37"/>
        <v>0.13250000000000001</v>
      </c>
      <c r="AZ140" s="186">
        <f t="shared" si="37"/>
        <v>0.13250000000000001</v>
      </c>
      <c r="BA140" s="186">
        <f t="shared" si="37"/>
        <v>0.13250000000000001</v>
      </c>
      <c r="BB140" s="186">
        <f t="shared" si="37"/>
        <v>0.13250000000000001</v>
      </c>
      <c r="BC140" s="186">
        <f t="shared" si="37"/>
        <v>0.13250000000000001</v>
      </c>
      <c r="BD140" s="186">
        <f t="shared" si="37"/>
        <v>0.13250000000000001</v>
      </c>
      <c r="BE140" s="186">
        <f t="shared" si="37"/>
        <v>0.13250000000000001</v>
      </c>
    </row>
    <row r="141" spans="1:57" ht="15.75" thickBot="1" x14ac:dyDescent="0.3">
      <c r="A141" s="234">
        <v>25</v>
      </c>
      <c r="B141" s="186">
        <f t="shared" si="28"/>
        <v>6.9499999999999992E-2</v>
      </c>
      <c r="C141" s="186">
        <f t="shared" si="28"/>
        <v>7.2999999999999995E-2</v>
      </c>
      <c r="D141" s="186">
        <f t="shared" si="25"/>
        <v>7.4999999999999997E-2</v>
      </c>
      <c r="E141" s="186">
        <f t="shared" si="25"/>
        <v>7.6499999999999999E-2</v>
      </c>
      <c r="F141" s="186">
        <f t="shared" si="22"/>
        <v>7.85E-2</v>
      </c>
      <c r="G141" s="186">
        <f t="shared" si="22"/>
        <v>0.08</v>
      </c>
      <c r="H141" s="186">
        <f t="shared" si="20"/>
        <v>8.2000000000000003E-2</v>
      </c>
      <c r="I141" s="186">
        <f t="shared" si="18"/>
        <v>8.3500000000000005E-2</v>
      </c>
      <c r="J141" s="186">
        <f t="shared" si="16"/>
        <v>8.4999999999999992E-2</v>
      </c>
      <c r="K141" s="186">
        <f t="shared" si="14"/>
        <v>8.6499999999999994E-2</v>
      </c>
      <c r="L141" s="186">
        <f t="shared" si="12"/>
        <v>8.7999999999999995E-2</v>
      </c>
      <c r="M141" s="186">
        <f t="shared" si="10"/>
        <v>8.9499999999999996E-2</v>
      </c>
      <c r="N141" s="186">
        <f t="shared" si="8"/>
        <v>9.0999999999999998E-2</v>
      </c>
      <c r="O141" s="186">
        <f t="shared" si="6"/>
        <v>9.2499999999999999E-2</v>
      </c>
      <c r="P141" s="186">
        <f t="shared" si="4"/>
        <v>9.4E-2</v>
      </c>
      <c r="Q141" s="186">
        <f t="shared" si="1"/>
        <v>9.5500000000000002E-2</v>
      </c>
      <c r="R141" s="186">
        <f t="shared" si="1"/>
        <v>9.7000000000000003E-2</v>
      </c>
      <c r="S141" s="186">
        <f t="shared" si="1"/>
        <v>9.8000000000000004E-2</v>
      </c>
      <c r="T141" s="186">
        <f t="shared" si="1"/>
        <v>9.9000000000000005E-2</v>
      </c>
      <c r="U141" s="186">
        <f t="shared" ref="U141:BE141" si="38">U30-0.005</f>
        <v>0.1</v>
      </c>
      <c r="V141" s="186">
        <f t="shared" si="38"/>
        <v>0.10100000000000001</v>
      </c>
      <c r="W141" s="186">
        <f t="shared" si="38"/>
        <v>0.10199999999999999</v>
      </c>
      <c r="X141" s="186">
        <f t="shared" si="38"/>
        <v>0.1045</v>
      </c>
      <c r="Y141" s="186">
        <f t="shared" si="38"/>
        <v>0.107</v>
      </c>
      <c r="Z141" s="186">
        <f t="shared" si="38"/>
        <v>0.1095</v>
      </c>
      <c r="AA141" s="186">
        <f t="shared" si="38"/>
        <v>0.112</v>
      </c>
      <c r="AB141" s="186">
        <f t="shared" si="38"/>
        <v>0.114</v>
      </c>
      <c r="AC141" s="186">
        <f t="shared" si="38"/>
        <v>0.11550000000000001</v>
      </c>
      <c r="AD141" s="186">
        <f t="shared" si="38"/>
        <v>0.11699999999999999</v>
      </c>
      <c r="AE141" s="186">
        <f t="shared" si="38"/>
        <v>0.11849999999999999</v>
      </c>
      <c r="AF141" s="186">
        <f t="shared" si="38"/>
        <v>0.12</v>
      </c>
      <c r="AG141" s="186">
        <f t="shared" si="38"/>
        <v>0.122</v>
      </c>
      <c r="AH141" s="186">
        <f t="shared" si="38"/>
        <v>0.124</v>
      </c>
      <c r="AI141" s="186">
        <f t="shared" si="38"/>
        <v>0.1265</v>
      </c>
      <c r="AJ141" s="186">
        <f t="shared" si="38"/>
        <v>0.1295</v>
      </c>
      <c r="AK141" s="186">
        <f t="shared" si="38"/>
        <v>0.13450000000000001</v>
      </c>
      <c r="AL141" s="186">
        <f t="shared" si="38"/>
        <v>0.13450000000000001</v>
      </c>
      <c r="AM141" s="186">
        <f t="shared" si="38"/>
        <v>0.13450000000000001</v>
      </c>
      <c r="AN141" s="186">
        <f t="shared" si="38"/>
        <v>0.13450000000000001</v>
      </c>
      <c r="AO141" s="186">
        <f t="shared" si="38"/>
        <v>0.13450000000000001</v>
      </c>
      <c r="AP141" s="186">
        <f t="shared" si="38"/>
        <v>0.13450000000000001</v>
      </c>
      <c r="AQ141" s="186">
        <f t="shared" si="38"/>
        <v>0.13450000000000001</v>
      </c>
      <c r="AR141" s="186">
        <f t="shared" si="38"/>
        <v>0.1305</v>
      </c>
      <c r="AS141" s="186">
        <f t="shared" si="38"/>
        <v>0.1285</v>
      </c>
      <c r="AT141" s="186">
        <f t="shared" si="38"/>
        <v>0.1265</v>
      </c>
      <c r="AU141" s="186">
        <f t="shared" si="38"/>
        <v>0.1255</v>
      </c>
      <c r="AV141" s="186">
        <f t="shared" si="38"/>
        <v>0.13250000000000001</v>
      </c>
      <c r="AW141" s="186">
        <f t="shared" si="38"/>
        <v>0.13250000000000001</v>
      </c>
      <c r="AX141" s="186">
        <f t="shared" si="38"/>
        <v>0.13250000000000001</v>
      </c>
      <c r="AY141" s="186">
        <f t="shared" si="38"/>
        <v>0.13250000000000001</v>
      </c>
      <c r="AZ141" s="186">
        <f t="shared" si="38"/>
        <v>0.13250000000000001</v>
      </c>
      <c r="BA141" s="186">
        <f t="shared" si="38"/>
        <v>0.13250000000000001</v>
      </c>
      <c r="BB141" s="186">
        <f t="shared" si="38"/>
        <v>0.13250000000000001</v>
      </c>
      <c r="BC141" s="186">
        <f t="shared" si="38"/>
        <v>0.13250000000000001</v>
      </c>
      <c r="BD141" s="186">
        <f t="shared" si="38"/>
        <v>0.13250000000000001</v>
      </c>
      <c r="BE141" s="186">
        <f t="shared" si="38"/>
        <v>0.13250000000000001</v>
      </c>
    </row>
    <row r="142" spans="1:57" ht="15.75" thickBot="1" x14ac:dyDescent="0.3">
      <c r="A142" s="234">
        <v>26</v>
      </c>
      <c r="B142" s="186">
        <f t="shared" si="28"/>
        <v>7.2999999999999995E-2</v>
      </c>
      <c r="C142" s="186">
        <f t="shared" si="28"/>
        <v>7.4999999999999997E-2</v>
      </c>
      <c r="D142" s="186">
        <f t="shared" si="25"/>
        <v>7.6499999999999999E-2</v>
      </c>
      <c r="E142" s="186">
        <f t="shared" si="25"/>
        <v>7.85E-2</v>
      </c>
      <c r="F142" s="186">
        <f t="shared" si="22"/>
        <v>0.08</v>
      </c>
      <c r="G142" s="186">
        <f t="shared" si="22"/>
        <v>8.2000000000000003E-2</v>
      </c>
      <c r="H142" s="186">
        <f t="shared" si="20"/>
        <v>8.3500000000000005E-2</v>
      </c>
      <c r="I142" s="186">
        <f t="shared" si="18"/>
        <v>8.4999999999999992E-2</v>
      </c>
      <c r="J142" s="186">
        <f t="shared" si="16"/>
        <v>8.6499999999999994E-2</v>
      </c>
      <c r="K142" s="186">
        <f t="shared" si="14"/>
        <v>8.7999999999999995E-2</v>
      </c>
      <c r="L142" s="186">
        <f t="shared" si="12"/>
        <v>8.9499999999999996E-2</v>
      </c>
      <c r="M142" s="186">
        <f t="shared" si="10"/>
        <v>9.0999999999999998E-2</v>
      </c>
      <c r="N142" s="186">
        <f t="shared" si="8"/>
        <v>9.2499999999999999E-2</v>
      </c>
      <c r="O142" s="186">
        <f t="shared" si="6"/>
        <v>9.4E-2</v>
      </c>
      <c r="P142" s="186">
        <f t="shared" si="4"/>
        <v>9.5500000000000002E-2</v>
      </c>
      <c r="Q142" s="186">
        <f t="shared" si="1"/>
        <v>9.7000000000000003E-2</v>
      </c>
      <c r="R142" s="186">
        <f t="shared" si="1"/>
        <v>9.8000000000000004E-2</v>
      </c>
      <c r="S142" s="186">
        <f t="shared" si="1"/>
        <v>9.9000000000000005E-2</v>
      </c>
      <c r="T142" s="186">
        <f t="shared" si="1"/>
        <v>0.1</v>
      </c>
      <c r="U142" s="186">
        <f t="shared" ref="U142:BE142" si="39">U31-0.005</f>
        <v>0.10100000000000001</v>
      </c>
      <c r="V142" s="186">
        <f t="shared" si="39"/>
        <v>0.10199999999999999</v>
      </c>
      <c r="W142" s="186">
        <f t="shared" si="39"/>
        <v>0.1045</v>
      </c>
      <c r="X142" s="186">
        <f t="shared" si="39"/>
        <v>0.107</v>
      </c>
      <c r="Y142" s="186">
        <f t="shared" si="39"/>
        <v>0.1095</v>
      </c>
      <c r="Z142" s="186">
        <f t="shared" si="39"/>
        <v>0.112</v>
      </c>
      <c r="AA142" s="186">
        <f t="shared" si="39"/>
        <v>0.114</v>
      </c>
      <c r="AB142" s="186">
        <f t="shared" si="39"/>
        <v>0.11550000000000001</v>
      </c>
      <c r="AC142" s="186">
        <f t="shared" si="39"/>
        <v>0.11699999999999999</v>
      </c>
      <c r="AD142" s="186">
        <f t="shared" si="39"/>
        <v>0.11849999999999999</v>
      </c>
      <c r="AE142" s="186">
        <f t="shared" si="39"/>
        <v>0.12</v>
      </c>
      <c r="AF142" s="186">
        <f t="shared" si="39"/>
        <v>0.122</v>
      </c>
      <c r="AG142" s="186">
        <f t="shared" si="39"/>
        <v>0.124</v>
      </c>
      <c r="AH142" s="186">
        <f t="shared" si="39"/>
        <v>0.1265</v>
      </c>
      <c r="AI142" s="186">
        <f t="shared" si="39"/>
        <v>0.1295</v>
      </c>
      <c r="AJ142" s="186">
        <f t="shared" si="39"/>
        <v>0.13450000000000001</v>
      </c>
      <c r="AK142" s="186">
        <f t="shared" si="39"/>
        <v>0.13450000000000001</v>
      </c>
      <c r="AL142" s="186">
        <f t="shared" si="39"/>
        <v>0.13450000000000001</v>
      </c>
      <c r="AM142" s="186">
        <f t="shared" si="39"/>
        <v>0.13450000000000001</v>
      </c>
      <c r="AN142" s="186">
        <f t="shared" si="39"/>
        <v>0.13450000000000001</v>
      </c>
      <c r="AO142" s="186">
        <f t="shared" si="39"/>
        <v>0.13450000000000001</v>
      </c>
      <c r="AP142" s="186">
        <f t="shared" si="39"/>
        <v>0.13450000000000001</v>
      </c>
      <c r="AQ142" s="186">
        <f t="shared" si="39"/>
        <v>0.13450000000000001</v>
      </c>
      <c r="AR142" s="186">
        <f t="shared" si="39"/>
        <v>0.1305</v>
      </c>
      <c r="AS142" s="186">
        <f t="shared" si="39"/>
        <v>0.1285</v>
      </c>
      <c r="AT142" s="186">
        <f t="shared" si="39"/>
        <v>0.1265</v>
      </c>
      <c r="AU142" s="186">
        <f t="shared" si="39"/>
        <v>0.1255</v>
      </c>
      <c r="AV142" s="186">
        <f t="shared" si="39"/>
        <v>0.13250000000000001</v>
      </c>
      <c r="AW142" s="186">
        <f t="shared" si="39"/>
        <v>0.13250000000000001</v>
      </c>
      <c r="AX142" s="186">
        <f t="shared" si="39"/>
        <v>0.13250000000000001</v>
      </c>
      <c r="AY142" s="186">
        <f t="shared" si="39"/>
        <v>0.13250000000000001</v>
      </c>
      <c r="AZ142" s="186">
        <f t="shared" si="39"/>
        <v>0.13250000000000001</v>
      </c>
      <c r="BA142" s="186">
        <f t="shared" si="39"/>
        <v>0.13250000000000001</v>
      </c>
      <c r="BB142" s="186">
        <f t="shared" si="39"/>
        <v>0.13250000000000001</v>
      </c>
      <c r="BC142" s="186">
        <f t="shared" si="39"/>
        <v>0.13250000000000001</v>
      </c>
      <c r="BD142" s="186">
        <f t="shared" si="39"/>
        <v>0.13250000000000001</v>
      </c>
      <c r="BE142" s="186">
        <f t="shared" si="39"/>
        <v>0.13250000000000001</v>
      </c>
    </row>
    <row r="143" spans="1:57" ht="15.75" thickBot="1" x14ac:dyDescent="0.3">
      <c r="A143" s="234">
        <v>27</v>
      </c>
      <c r="B143" s="186">
        <f t="shared" si="28"/>
        <v>7.4999999999999997E-2</v>
      </c>
      <c r="C143" s="186">
        <f t="shared" si="28"/>
        <v>7.6499999999999999E-2</v>
      </c>
      <c r="D143" s="186">
        <f t="shared" si="25"/>
        <v>7.85E-2</v>
      </c>
      <c r="E143" s="186">
        <f t="shared" si="25"/>
        <v>0.08</v>
      </c>
      <c r="F143" s="186">
        <f t="shared" si="22"/>
        <v>8.2000000000000003E-2</v>
      </c>
      <c r="G143" s="186">
        <f t="shared" si="22"/>
        <v>8.3500000000000005E-2</v>
      </c>
      <c r="H143" s="186">
        <f t="shared" si="20"/>
        <v>8.4999999999999992E-2</v>
      </c>
      <c r="I143" s="186">
        <f t="shared" si="18"/>
        <v>8.6499999999999994E-2</v>
      </c>
      <c r="J143" s="186">
        <f t="shared" si="16"/>
        <v>8.7999999999999995E-2</v>
      </c>
      <c r="K143" s="186">
        <f t="shared" si="14"/>
        <v>8.9499999999999996E-2</v>
      </c>
      <c r="L143" s="186">
        <f t="shared" si="12"/>
        <v>9.0999999999999998E-2</v>
      </c>
      <c r="M143" s="186">
        <f t="shared" si="10"/>
        <v>9.2499999999999999E-2</v>
      </c>
      <c r="N143" s="186">
        <f t="shared" si="8"/>
        <v>9.4E-2</v>
      </c>
      <c r="O143" s="186">
        <f t="shared" si="6"/>
        <v>9.5500000000000002E-2</v>
      </c>
      <c r="P143" s="186">
        <f t="shared" si="4"/>
        <v>9.7000000000000003E-2</v>
      </c>
      <c r="Q143" s="186">
        <f t="shared" si="1"/>
        <v>9.8000000000000004E-2</v>
      </c>
      <c r="R143" s="186">
        <f t="shared" si="1"/>
        <v>9.9000000000000005E-2</v>
      </c>
      <c r="S143" s="186">
        <f t="shared" si="1"/>
        <v>0.1</v>
      </c>
      <c r="T143" s="186">
        <f t="shared" si="1"/>
        <v>0.10100000000000001</v>
      </c>
      <c r="U143" s="186">
        <f t="shared" ref="U143:BE143" si="40">U32-0.005</f>
        <v>0.10199999999999999</v>
      </c>
      <c r="V143" s="186">
        <f t="shared" si="40"/>
        <v>0.1045</v>
      </c>
      <c r="W143" s="186">
        <f t="shared" si="40"/>
        <v>0.107</v>
      </c>
      <c r="X143" s="186">
        <f t="shared" si="40"/>
        <v>0.1095</v>
      </c>
      <c r="Y143" s="186">
        <f t="shared" si="40"/>
        <v>0.112</v>
      </c>
      <c r="Z143" s="186">
        <f t="shared" si="40"/>
        <v>0.114</v>
      </c>
      <c r="AA143" s="186">
        <f t="shared" si="40"/>
        <v>0.11550000000000001</v>
      </c>
      <c r="AB143" s="186">
        <f t="shared" si="40"/>
        <v>0.11699999999999999</v>
      </c>
      <c r="AC143" s="186">
        <f t="shared" si="40"/>
        <v>0.11849999999999999</v>
      </c>
      <c r="AD143" s="186">
        <f t="shared" si="40"/>
        <v>0.12</v>
      </c>
      <c r="AE143" s="186">
        <f t="shared" si="40"/>
        <v>0.122</v>
      </c>
      <c r="AF143" s="186">
        <f t="shared" si="40"/>
        <v>0.124</v>
      </c>
      <c r="AG143" s="186">
        <f t="shared" si="40"/>
        <v>0.1265</v>
      </c>
      <c r="AH143" s="186">
        <f t="shared" si="40"/>
        <v>0.1295</v>
      </c>
      <c r="AI143" s="186">
        <f t="shared" si="40"/>
        <v>0.13450000000000001</v>
      </c>
      <c r="AJ143" s="186">
        <f t="shared" si="40"/>
        <v>0.13450000000000001</v>
      </c>
      <c r="AK143" s="186">
        <f t="shared" si="40"/>
        <v>0.13450000000000001</v>
      </c>
      <c r="AL143" s="186">
        <f t="shared" si="40"/>
        <v>0.13450000000000001</v>
      </c>
      <c r="AM143" s="186">
        <f t="shared" si="40"/>
        <v>0.13450000000000001</v>
      </c>
      <c r="AN143" s="186">
        <f t="shared" si="40"/>
        <v>0.13450000000000001</v>
      </c>
      <c r="AO143" s="186">
        <f t="shared" si="40"/>
        <v>0.13450000000000001</v>
      </c>
      <c r="AP143" s="186">
        <f t="shared" si="40"/>
        <v>0.13450000000000001</v>
      </c>
      <c r="AQ143" s="186">
        <f t="shared" si="40"/>
        <v>0.13450000000000001</v>
      </c>
      <c r="AR143" s="186">
        <f t="shared" si="40"/>
        <v>0.1305</v>
      </c>
      <c r="AS143" s="186">
        <f t="shared" si="40"/>
        <v>0.1285</v>
      </c>
      <c r="AT143" s="186">
        <f t="shared" si="40"/>
        <v>0.1265</v>
      </c>
      <c r="AU143" s="186">
        <f t="shared" si="40"/>
        <v>0.1255</v>
      </c>
      <c r="AV143" s="186">
        <f t="shared" si="40"/>
        <v>0.13250000000000001</v>
      </c>
      <c r="AW143" s="186">
        <f t="shared" si="40"/>
        <v>0.13250000000000001</v>
      </c>
      <c r="AX143" s="186">
        <f t="shared" si="40"/>
        <v>0.13250000000000001</v>
      </c>
      <c r="AY143" s="186">
        <f t="shared" si="40"/>
        <v>0.13250000000000001</v>
      </c>
      <c r="AZ143" s="186">
        <f t="shared" si="40"/>
        <v>0.13250000000000001</v>
      </c>
      <c r="BA143" s="186">
        <f t="shared" si="40"/>
        <v>0.13250000000000001</v>
      </c>
      <c r="BB143" s="186">
        <f t="shared" si="40"/>
        <v>0.13250000000000001</v>
      </c>
      <c r="BC143" s="186">
        <f t="shared" si="40"/>
        <v>0.13250000000000001</v>
      </c>
      <c r="BD143" s="186">
        <f t="shared" si="40"/>
        <v>0.13250000000000001</v>
      </c>
      <c r="BE143" s="186">
        <f t="shared" si="40"/>
        <v>0.13250000000000001</v>
      </c>
    </row>
    <row r="144" spans="1:57" ht="15.75" thickBot="1" x14ac:dyDescent="0.3">
      <c r="A144" s="234">
        <v>28</v>
      </c>
      <c r="B144" s="186">
        <f t="shared" si="28"/>
        <v>7.6499999999999999E-2</v>
      </c>
      <c r="C144" s="186">
        <f t="shared" si="28"/>
        <v>7.85E-2</v>
      </c>
      <c r="D144" s="186">
        <f t="shared" si="25"/>
        <v>0.08</v>
      </c>
      <c r="E144" s="186">
        <f t="shared" si="25"/>
        <v>8.2000000000000003E-2</v>
      </c>
      <c r="F144" s="186">
        <f t="shared" si="22"/>
        <v>8.3500000000000005E-2</v>
      </c>
      <c r="G144" s="186">
        <f t="shared" si="22"/>
        <v>8.4999999999999992E-2</v>
      </c>
      <c r="H144" s="186">
        <f t="shared" si="20"/>
        <v>8.6499999999999994E-2</v>
      </c>
      <c r="I144" s="186">
        <f t="shared" si="18"/>
        <v>8.7999999999999995E-2</v>
      </c>
      <c r="J144" s="186">
        <f t="shared" si="16"/>
        <v>8.9499999999999996E-2</v>
      </c>
      <c r="K144" s="186">
        <f t="shared" si="14"/>
        <v>9.0999999999999998E-2</v>
      </c>
      <c r="L144" s="186">
        <f t="shared" si="12"/>
        <v>9.2499999999999999E-2</v>
      </c>
      <c r="M144" s="186">
        <f t="shared" si="10"/>
        <v>9.4E-2</v>
      </c>
      <c r="N144" s="186">
        <f t="shared" si="8"/>
        <v>9.5500000000000002E-2</v>
      </c>
      <c r="O144" s="186">
        <f t="shared" si="6"/>
        <v>9.7000000000000003E-2</v>
      </c>
      <c r="P144" s="186">
        <f t="shared" si="4"/>
        <v>9.8000000000000004E-2</v>
      </c>
      <c r="Q144" s="186">
        <f t="shared" si="1"/>
        <v>9.9000000000000005E-2</v>
      </c>
      <c r="R144" s="186">
        <f t="shared" si="1"/>
        <v>0.1</v>
      </c>
      <c r="S144" s="186">
        <f t="shared" si="1"/>
        <v>0.10100000000000001</v>
      </c>
      <c r="T144" s="186">
        <f t="shared" si="1"/>
        <v>0.10199999999999999</v>
      </c>
      <c r="U144" s="186">
        <f t="shared" ref="U144:BE144" si="41">U33-0.005</f>
        <v>0.1045</v>
      </c>
      <c r="V144" s="186">
        <f t="shared" si="41"/>
        <v>0.107</v>
      </c>
      <c r="W144" s="186">
        <f t="shared" si="41"/>
        <v>0.1095</v>
      </c>
      <c r="X144" s="186">
        <f t="shared" si="41"/>
        <v>0.112</v>
      </c>
      <c r="Y144" s="186">
        <f t="shared" si="41"/>
        <v>0.114</v>
      </c>
      <c r="Z144" s="186">
        <f t="shared" si="41"/>
        <v>0.11550000000000001</v>
      </c>
      <c r="AA144" s="186">
        <f t="shared" si="41"/>
        <v>0.11699999999999999</v>
      </c>
      <c r="AB144" s="186">
        <f t="shared" si="41"/>
        <v>0.11849999999999999</v>
      </c>
      <c r="AC144" s="186">
        <f t="shared" si="41"/>
        <v>0.12</v>
      </c>
      <c r="AD144" s="186">
        <f t="shared" si="41"/>
        <v>0.122</v>
      </c>
      <c r="AE144" s="186">
        <f t="shared" si="41"/>
        <v>0.124</v>
      </c>
      <c r="AF144" s="186">
        <f t="shared" si="41"/>
        <v>0.1265</v>
      </c>
      <c r="AG144" s="186">
        <f t="shared" si="41"/>
        <v>0.1295</v>
      </c>
      <c r="AH144" s="186">
        <f t="shared" si="41"/>
        <v>0.13450000000000001</v>
      </c>
      <c r="AI144" s="186">
        <f t="shared" si="41"/>
        <v>0.13450000000000001</v>
      </c>
      <c r="AJ144" s="186">
        <f t="shared" si="41"/>
        <v>0.13450000000000001</v>
      </c>
      <c r="AK144" s="186">
        <f t="shared" si="41"/>
        <v>0.13450000000000001</v>
      </c>
      <c r="AL144" s="186">
        <f t="shared" si="41"/>
        <v>0.13450000000000001</v>
      </c>
      <c r="AM144" s="186">
        <f t="shared" si="41"/>
        <v>0.13450000000000001</v>
      </c>
      <c r="AN144" s="186">
        <f t="shared" si="41"/>
        <v>0.13450000000000001</v>
      </c>
      <c r="AO144" s="186">
        <f t="shared" si="41"/>
        <v>0.13450000000000001</v>
      </c>
      <c r="AP144" s="186">
        <f t="shared" si="41"/>
        <v>0.13450000000000001</v>
      </c>
      <c r="AQ144" s="186">
        <f t="shared" si="41"/>
        <v>0.13450000000000001</v>
      </c>
      <c r="AR144" s="186">
        <f t="shared" si="41"/>
        <v>0.1305</v>
      </c>
      <c r="AS144" s="186">
        <f t="shared" si="41"/>
        <v>0.1285</v>
      </c>
      <c r="AT144" s="186">
        <f t="shared" si="41"/>
        <v>0.1265</v>
      </c>
      <c r="AU144" s="186">
        <f t="shared" si="41"/>
        <v>0.1255</v>
      </c>
      <c r="AV144" s="186">
        <f t="shared" si="41"/>
        <v>0.13250000000000001</v>
      </c>
      <c r="AW144" s="186">
        <f t="shared" si="41"/>
        <v>0.13250000000000001</v>
      </c>
      <c r="AX144" s="186">
        <f t="shared" si="41"/>
        <v>0.13250000000000001</v>
      </c>
      <c r="AY144" s="186">
        <f t="shared" si="41"/>
        <v>0.13250000000000001</v>
      </c>
      <c r="AZ144" s="186">
        <f t="shared" si="41"/>
        <v>0.13250000000000001</v>
      </c>
      <c r="BA144" s="186">
        <f t="shared" si="41"/>
        <v>0.13250000000000001</v>
      </c>
      <c r="BB144" s="186">
        <f t="shared" si="41"/>
        <v>0.13250000000000001</v>
      </c>
      <c r="BC144" s="186">
        <f t="shared" si="41"/>
        <v>0.13250000000000001</v>
      </c>
      <c r="BD144" s="186">
        <f t="shared" si="41"/>
        <v>0.13250000000000001</v>
      </c>
      <c r="BE144" s="186">
        <f t="shared" si="41"/>
        <v>0.13250000000000001</v>
      </c>
    </row>
    <row r="145" spans="1:57" ht="15.75" thickBot="1" x14ac:dyDescent="0.3">
      <c r="A145" s="234">
        <v>29</v>
      </c>
      <c r="B145" s="186">
        <f t="shared" si="28"/>
        <v>7.85E-2</v>
      </c>
      <c r="C145" s="186">
        <f t="shared" si="28"/>
        <v>0.08</v>
      </c>
      <c r="D145" s="186">
        <f t="shared" si="25"/>
        <v>8.2000000000000003E-2</v>
      </c>
      <c r="E145" s="186">
        <f t="shared" si="25"/>
        <v>8.3500000000000005E-2</v>
      </c>
      <c r="F145" s="186">
        <f t="shared" si="22"/>
        <v>8.4999999999999992E-2</v>
      </c>
      <c r="G145" s="186">
        <f t="shared" si="22"/>
        <v>8.6499999999999994E-2</v>
      </c>
      <c r="H145" s="186">
        <f t="shared" si="20"/>
        <v>8.7999999999999995E-2</v>
      </c>
      <c r="I145" s="186">
        <f t="shared" si="18"/>
        <v>8.9499999999999996E-2</v>
      </c>
      <c r="J145" s="186">
        <f t="shared" si="16"/>
        <v>9.0999999999999998E-2</v>
      </c>
      <c r="K145" s="186">
        <f t="shared" si="14"/>
        <v>9.2499999999999999E-2</v>
      </c>
      <c r="L145" s="186">
        <f t="shared" si="12"/>
        <v>9.4E-2</v>
      </c>
      <c r="M145" s="186">
        <f t="shared" si="10"/>
        <v>9.5500000000000002E-2</v>
      </c>
      <c r="N145" s="186">
        <f t="shared" si="8"/>
        <v>9.7000000000000003E-2</v>
      </c>
      <c r="O145" s="186">
        <f t="shared" si="6"/>
        <v>9.8000000000000004E-2</v>
      </c>
      <c r="P145" s="186">
        <f t="shared" si="4"/>
        <v>9.9000000000000005E-2</v>
      </c>
      <c r="Q145" s="186">
        <f t="shared" si="1"/>
        <v>0.1</v>
      </c>
      <c r="R145" s="186">
        <f t="shared" si="1"/>
        <v>0.10100000000000001</v>
      </c>
      <c r="S145" s="186">
        <f t="shared" si="1"/>
        <v>0.10199999999999999</v>
      </c>
      <c r="T145" s="186">
        <f t="shared" si="1"/>
        <v>0.1045</v>
      </c>
      <c r="U145" s="186">
        <f t="shared" ref="U145:BE145" si="42">U34-0.005</f>
        <v>0.107</v>
      </c>
      <c r="V145" s="186">
        <f t="shared" si="42"/>
        <v>0.1095</v>
      </c>
      <c r="W145" s="186">
        <f t="shared" si="42"/>
        <v>0.112</v>
      </c>
      <c r="X145" s="186">
        <f t="shared" si="42"/>
        <v>0.114</v>
      </c>
      <c r="Y145" s="186">
        <f t="shared" si="42"/>
        <v>0.11550000000000001</v>
      </c>
      <c r="Z145" s="186">
        <f t="shared" si="42"/>
        <v>0.11699999999999999</v>
      </c>
      <c r="AA145" s="186">
        <f t="shared" si="42"/>
        <v>0.11849999999999999</v>
      </c>
      <c r="AB145" s="186">
        <f t="shared" si="42"/>
        <v>0.12</v>
      </c>
      <c r="AC145" s="186">
        <f t="shared" si="42"/>
        <v>0.122</v>
      </c>
      <c r="AD145" s="186">
        <f t="shared" si="42"/>
        <v>0.124</v>
      </c>
      <c r="AE145" s="186">
        <f t="shared" si="42"/>
        <v>0.1265</v>
      </c>
      <c r="AF145" s="186">
        <f t="shared" si="42"/>
        <v>0.1295</v>
      </c>
      <c r="AG145" s="186">
        <f t="shared" si="42"/>
        <v>0.13450000000000001</v>
      </c>
      <c r="AH145" s="186">
        <f t="shared" si="42"/>
        <v>0.13450000000000001</v>
      </c>
      <c r="AI145" s="186">
        <f t="shared" si="42"/>
        <v>0.13450000000000001</v>
      </c>
      <c r="AJ145" s="186">
        <f t="shared" si="42"/>
        <v>0.13450000000000001</v>
      </c>
      <c r="AK145" s="186">
        <f t="shared" si="42"/>
        <v>0.13450000000000001</v>
      </c>
      <c r="AL145" s="186">
        <f t="shared" si="42"/>
        <v>0.13450000000000001</v>
      </c>
      <c r="AM145" s="186">
        <f t="shared" si="42"/>
        <v>0.13450000000000001</v>
      </c>
      <c r="AN145" s="186">
        <f t="shared" si="42"/>
        <v>0.13450000000000001</v>
      </c>
      <c r="AO145" s="186">
        <f t="shared" si="42"/>
        <v>0.13450000000000001</v>
      </c>
      <c r="AP145" s="186">
        <f t="shared" si="42"/>
        <v>0.13450000000000001</v>
      </c>
      <c r="AQ145" s="186">
        <f t="shared" si="42"/>
        <v>0.13450000000000001</v>
      </c>
      <c r="AR145" s="186">
        <f t="shared" si="42"/>
        <v>0.1305</v>
      </c>
      <c r="AS145" s="186">
        <f t="shared" si="42"/>
        <v>0.1285</v>
      </c>
      <c r="AT145" s="186">
        <f t="shared" si="42"/>
        <v>0.1265</v>
      </c>
      <c r="AU145" s="186">
        <f t="shared" si="42"/>
        <v>0.1255</v>
      </c>
      <c r="AV145" s="186">
        <f t="shared" si="42"/>
        <v>0.13250000000000001</v>
      </c>
      <c r="AW145" s="186">
        <f t="shared" si="42"/>
        <v>0.13250000000000001</v>
      </c>
      <c r="AX145" s="186">
        <f t="shared" si="42"/>
        <v>0.13250000000000001</v>
      </c>
      <c r="AY145" s="186">
        <f t="shared" si="42"/>
        <v>0.13250000000000001</v>
      </c>
      <c r="AZ145" s="186">
        <f t="shared" si="42"/>
        <v>0.13250000000000001</v>
      </c>
      <c r="BA145" s="186">
        <f t="shared" si="42"/>
        <v>0.13250000000000001</v>
      </c>
      <c r="BB145" s="186">
        <f t="shared" si="42"/>
        <v>0.13250000000000001</v>
      </c>
      <c r="BC145" s="186">
        <f t="shared" si="42"/>
        <v>0.13250000000000001</v>
      </c>
      <c r="BD145" s="186">
        <f t="shared" si="42"/>
        <v>0.13250000000000001</v>
      </c>
      <c r="BE145" s="186">
        <f t="shared" si="42"/>
        <v>0.13250000000000001</v>
      </c>
    </row>
    <row r="146" spans="1:57" ht="15.75" thickBot="1" x14ac:dyDescent="0.3">
      <c r="A146" s="234">
        <v>30</v>
      </c>
      <c r="B146" s="186">
        <f t="shared" si="28"/>
        <v>0.08</v>
      </c>
      <c r="C146" s="186">
        <f t="shared" si="28"/>
        <v>8.2000000000000003E-2</v>
      </c>
      <c r="D146" s="186">
        <f t="shared" si="25"/>
        <v>8.3500000000000005E-2</v>
      </c>
      <c r="E146" s="186">
        <f t="shared" si="25"/>
        <v>8.4999999999999992E-2</v>
      </c>
      <c r="F146" s="186">
        <f t="shared" si="22"/>
        <v>8.6499999999999994E-2</v>
      </c>
      <c r="G146" s="186">
        <f t="shared" si="22"/>
        <v>8.7999999999999995E-2</v>
      </c>
      <c r="H146" s="186">
        <f t="shared" si="20"/>
        <v>8.9499999999999996E-2</v>
      </c>
      <c r="I146" s="186">
        <f t="shared" si="18"/>
        <v>9.0999999999999998E-2</v>
      </c>
      <c r="J146" s="186">
        <f t="shared" si="16"/>
        <v>9.2499999999999999E-2</v>
      </c>
      <c r="K146" s="186">
        <f t="shared" si="14"/>
        <v>9.4E-2</v>
      </c>
      <c r="L146" s="186">
        <f t="shared" si="12"/>
        <v>9.5500000000000002E-2</v>
      </c>
      <c r="M146" s="186">
        <f t="shared" si="10"/>
        <v>9.7000000000000003E-2</v>
      </c>
      <c r="N146" s="186">
        <f t="shared" si="8"/>
        <v>9.8000000000000004E-2</v>
      </c>
      <c r="O146" s="186">
        <f t="shared" si="6"/>
        <v>9.9000000000000005E-2</v>
      </c>
      <c r="P146" s="186">
        <f t="shared" si="4"/>
        <v>0.1</v>
      </c>
      <c r="Q146" s="186">
        <f t="shared" si="1"/>
        <v>0.10100000000000001</v>
      </c>
      <c r="R146" s="186">
        <f t="shared" si="1"/>
        <v>0.10199999999999999</v>
      </c>
      <c r="S146" s="186">
        <f t="shared" si="1"/>
        <v>0.1045</v>
      </c>
      <c r="T146" s="186">
        <f t="shared" si="1"/>
        <v>0.107</v>
      </c>
      <c r="U146" s="186">
        <f t="shared" ref="U146:BE146" si="43">U35-0.005</f>
        <v>0.1095</v>
      </c>
      <c r="V146" s="186">
        <f t="shared" si="43"/>
        <v>0.112</v>
      </c>
      <c r="W146" s="186">
        <f t="shared" si="43"/>
        <v>0.114</v>
      </c>
      <c r="X146" s="186">
        <f t="shared" si="43"/>
        <v>0.11550000000000001</v>
      </c>
      <c r="Y146" s="186">
        <f t="shared" si="43"/>
        <v>0.11699999999999999</v>
      </c>
      <c r="Z146" s="186">
        <f t="shared" si="43"/>
        <v>0.11849999999999999</v>
      </c>
      <c r="AA146" s="186">
        <f t="shared" si="43"/>
        <v>0.12</v>
      </c>
      <c r="AB146" s="186">
        <f t="shared" si="43"/>
        <v>0.122</v>
      </c>
      <c r="AC146" s="186">
        <f t="shared" si="43"/>
        <v>0.124</v>
      </c>
      <c r="AD146" s="186">
        <f t="shared" si="43"/>
        <v>0.1265</v>
      </c>
      <c r="AE146" s="186">
        <f t="shared" si="43"/>
        <v>0.1295</v>
      </c>
      <c r="AF146" s="186">
        <f t="shared" si="43"/>
        <v>0.13450000000000001</v>
      </c>
      <c r="AG146" s="186">
        <f t="shared" si="43"/>
        <v>0.13450000000000001</v>
      </c>
      <c r="AH146" s="186">
        <f t="shared" si="43"/>
        <v>0.13450000000000001</v>
      </c>
      <c r="AI146" s="186">
        <f t="shared" si="43"/>
        <v>0.13450000000000001</v>
      </c>
      <c r="AJ146" s="186">
        <f t="shared" si="43"/>
        <v>0.13450000000000001</v>
      </c>
      <c r="AK146" s="186">
        <f t="shared" si="43"/>
        <v>0.13450000000000001</v>
      </c>
      <c r="AL146" s="186">
        <f t="shared" si="43"/>
        <v>0.13450000000000001</v>
      </c>
      <c r="AM146" s="186">
        <f t="shared" si="43"/>
        <v>0.13450000000000001</v>
      </c>
      <c r="AN146" s="186">
        <f t="shared" si="43"/>
        <v>0.13450000000000001</v>
      </c>
      <c r="AO146" s="186">
        <f t="shared" si="43"/>
        <v>0.13450000000000001</v>
      </c>
      <c r="AP146" s="186">
        <f t="shared" si="43"/>
        <v>0.13450000000000001</v>
      </c>
      <c r="AQ146" s="186">
        <f t="shared" si="43"/>
        <v>0.13450000000000001</v>
      </c>
      <c r="AR146" s="186">
        <f t="shared" si="43"/>
        <v>0.1305</v>
      </c>
      <c r="AS146" s="186">
        <f t="shared" si="43"/>
        <v>0.1285</v>
      </c>
      <c r="AT146" s="186">
        <f t="shared" si="43"/>
        <v>0.1265</v>
      </c>
      <c r="AU146" s="186">
        <f t="shared" si="43"/>
        <v>0.1255</v>
      </c>
      <c r="AV146" s="186">
        <f t="shared" si="43"/>
        <v>0.13250000000000001</v>
      </c>
      <c r="AW146" s="186">
        <f t="shared" si="43"/>
        <v>0.13250000000000001</v>
      </c>
      <c r="AX146" s="186">
        <f t="shared" si="43"/>
        <v>0.13250000000000001</v>
      </c>
      <c r="AY146" s="186">
        <f t="shared" si="43"/>
        <v>0.13250000000000001</v>
      </c>
      <c r="AZ146" s="186">
        <f t="shared" si="43"/>
        <v>0.13250000000000001</v>
      </c>
      <c r="BA146" s="186">
        <f t="shared" si="43"/>
        <v>0.13250000000000001</v>
      </c>
      <c r="BB146" s="186">
        <f t="shared" si="43"/>
        <v>0.13250000000000001</v>
      </c>
      <c r="BC146" s="186">
        <f t="shared" si="43"/>
        <v>0.13250000000000001</v>
      </c>
      <c r="BD146" s="186">
        <f t="shared" si="43"/>
        <v>0.13250000000000001</v>
      </c>
      <c r="BE146" s="186">
        <f t="shared" si="43"/>
        <v>0.13250000000000001</v>
      </c>
    </row>
    <row r="147" spans="1:57" ht="15.75" thickBot="1" x14ac:dyDescent="0.3">
      <c r="A147" s="234">
        <v>31</v>
      </c>
      <c r="B147" s="186">
        <f t="shared" si="28"/>
        <v>8.2000000000000003E-2</v>
      </c>
      <c r="C147" s="186">
        <f t="shared" si="28"/>
        <v>8.3500000000000005E-2</v>
      </c>
      <c r="D147" s="186">
        <f t="shared" si="25"/>
        <v>8.4999999999999992E-2</v>
      </c>
      <c r="E147" s="186">
        <f t="shared" si="25"/>
        <v>8.6499999999999994E-2</v>
      </c>
      <c r="F147" s="186">
        <f t="shared" si="22"/>
        <v>8.7999999999999995E-2</v>
      </c>
      <c r="G147" s="186">
        <f t="shared" si="22"/>
        <v>8.9499999999999996E-2</v>
      </c>
      <c r="H147" s="186">
        <f t="shared" si="20"/>
        <v>9.0999999999999998E-2</v>
      </c>
      <c r="I147" s="186">
        <f t="shared" si="18"/>
        <v>9.2499999999999999E-2</v>
      </c>
      <c r="J147" s="186">
        <f t="shared" si="16"/>
        <v>9.4E-2</v>
      </c>
      <c r="K147" s="186">
        <f t="shared" si="14"/>
        <v>9.5500000000000002E-2</v>
      </c>
      <c r="L147" s="186">
        <f t="shared" si="12"/>
        <v>9.7000000000000003E-2</v>
      </c>
      <c r="M147" s="186">
        <f t="shared" si="10"/>
        <v>9.8000000000000004E-2</v>
      </c>
      <c r="N147" s="186">
        <f t="shared" si="8"/>
        <v>9.9000000000000005E-2</v>
      </c>
      <c r="O147" s="186">
        <f t="shared" si="6"/>
        <v>0.1</v>
      </c>
      <c r="P147" s="186">
        <f t="shared" si="4"/>
        <v>0.10100000000000001</v>
      </c>
      <c r="Q147" s="186">
        <f t="shared" si="1"/>
        <v>0.10199999999999999</v>
      </c>
      <c r="R147" s="186">
        <f t="shared" si="1"/>
        <v>0.1045</v>
      </c>
      <c r="S147" s="186">
        <f t="shared" si="1"/>
        <v>0.107</v>
      </c>
      <c r="T147" s="186">
        <f t="shared" si="1"/>
        <v>0.1095</v>
      </c>
      <c r="U147" s="186">
        <f t="shared" ref="U147:BE147" si="44">U36-0.005</f>
        <v>0.112</v>
      </c>
      <c r="V147" s="186">
        <f t="shared" si="44"/>
        <v>0.114</v>
      </c>
      <c r="W147" s="186">
        <f t="shared" si="44"/>
        <v>0.11550000000000001</v>
      </c>
      <c r="X147" s="186">
        <f t="shared" si="44"/>
        <v>0.11699999999999999</v>
      </c>
      <c r="Y147" s="186">
        <f t="shared" si="44"/>
        <v>0.11849999999999999</v>
      </c>
      <c r="Z147" s="186">
        <f t="shared" si="44"/>
        <v>0.12</v>
      </c>
      <c r="AA147" s="186">
        <f t="shared" si="44"/>
        <v>0.122</v>
      </c>
      <c r="AB147" s="186">
        <f t="shared" si="44"/>
        <v>0.124</v>
      </c>
      <c r="AC147" s="186">
        <f t="shared" si="44"/>
        <v>0.1265</v>
      </c>
      <c r="AD147" s="186">
        <f t="shared" si="44"/>
        <v>0.1295</v>
      </c>
      <c r="AE147" s="186">
        <f t="shared" si="44"/>
        <v>0.13450000000000001</v>
      </c>
      <c r="AF147" s="186">
        <f t="shared" si="44"/>
        <v>0.13450000000000001</v>
      </c>
      <c r="AG147" s="186">
        <f t="shared" si="44"/>
        <v>0.13450000000000001</v>
      </c>
      <c r="AH147" s="186">
        <f t="shared" si="44"/>
        <v>0.13450000000000001</v>
      </c>
      <c r="AI147" s="186">
        <f t="shared" si="44"/>
        <v>0.13450000000000001</v>
      </c>
      <c r="AJ147" s="186">
        <f t="shared" si="44"/>
        <v>0.13450000000000001</v>
      </c>
      <c r="AK147" s="186">
        <f t="shared" si="44"/>
        <v>0.13450000000000001</v>
      </c>
      <c r="AL147" s="186">
        <f t="shared" si="44"/>
        <v>0.13450000000000001</v>
      </c>
      <c r="AM147" s="186">
        <f t="shared" si="44"/>
        <v>0.13450000000000001</v>
      </c>
      <c r="AN147" s="186">
        <f t="shared" si="44"/>
        <v>0.13450000000000001</v>
      </c>
      <c r="AO147" s="186">
        <f t="shared" si="44"/>
        <v>0.13450000000000001</v>
      </c>
      <c r="AP147" s="186">
        <f t="shared" si="44"/>
        <v>0.13450000000000001</v>
      </c>
      <c r="AQ147" s="186">
        <f t="shared" si="44"/>
        <v>0.13450000000000001</v>
      </c>
      <c r="AR147" s="186">
        <f t="shared" si="44"/>
        <v>0.1305</v>
      </c>
      <c r="AS147" s="186">
        <f t="shared" si="44"/>
        <v>0.1285</v>
      </c>
      <c r="AT147" s="186">
        <f t="shared" si="44"/>
        <v>0.1265</v>
      </c>
      <c r="AU147" s="186">
        <f t="shared" si="44"/>
        <v>0.1255</v>
      </c>
      <c r="AV147" s="186">
        <f t="shared" si="44"/>
        <v>0.13250000000000001</v>
      </c>
      <c r="AW147" s="186">
        <f t="shared" si="44"/>
        <v>0.13250000000000001</v>
      </c>
      <c r="AX147" s="186">
        <f t="shared" si="44"/>
        <v>0.13250000000000001</v>
      </c>
      <c r="AY147" s="186">
        <f t="shared" si="44"/>
        <v>0.13250000000000001</v>
      </c>
      <c r="AZ147" s="186">
        <f t="shared" si="44"/>
        <v>0.13250000000000001</v>
      </c>
      <c r="BA147" s="186">
        <f t="shared" si="44"/>
        <v>0.13250000000000001</v>
      </c>
      <c r="BB147" s="186">
        <f t="shared" si="44"/>
        <v>0.13250000000000001</v>
      </c>
      <c r="BC147" s="186">
        <f t="shared" si="44"/>
        <v>0.13250000000000001</v>
      </c>
      <c r="BD147" s="186">
        <f t="shared" si="44"/>
        <v>0.13250000000000001</v>
      </c>
      <c r="BE147" s="186">
        <f t="shared" si="44"/>
        <v>0.13250000000000001</v>
      </c>
    </row>
    <row r="148" spans="1:57" ht="15.75" thickBot="1" x14ac:dyDescent="0.3">
      <c r="A148" s="234">
        <v>32</v>
      </c>
      <c r="B148" s="186">
        <f t="shared" si="28"/>
        <v>8.3500000000000005E-2</v>
      </c>
      <c r="C148" s="186">
        <f t="shared" si="28"/>
        <v>8.4999999999999992E-2</v>
      </c>
      <c r="D148" s="186">
        <f t="shared" si="25"/>
        <v>8.6499999999999994E-2</v>
      </c>
      <c r="E148" s="186">
        <f t="shared" si="25"/>
        <v>8.7999999999999995E-2</v>
      </c>
      <c r="F148" s="186">
        <f t="shared" si="22"/>
        <v>8.9499999999999996E-2</v>
      </c>
      <c r="G148" s="186">
        <f t="shared" si="22"/>
        <v>9.0999999999999998E-2</v>
      </c>
      <c r="H148" s="186">
        <f t="shared" si="20"/>
        <v>9.2499999999999999E-2</v>
      </c>
      <c r="I148" s="186">
        <f t="shared" si="18"/>
        <v>9.4E-2</v>
      </c>
      <c r="J148" s="186">
        <f t="shared" si="16"/>
        <v>9.5500000000000002E-2</v>
      </c>
      <c r="K148" s="186">
        <f t="shared" si="14"/>
        <v>9.7000000000000003E-2</v>
      </c>
      <c r="L148" s="186">
        <f t="shared" si="12"/>
        <v>9.8000000000000004E-2</v>
      </c>
      <c r="M148" s="186">
        <f t="shared" si="10"/>
        <v>9.9000000000000005E-2</v>
      </c>
      <c r="N148" s="186">
        <f t="shared" si="8"/>
        <v>0.1</v>
      </c>
      <c r="O148" s="186">
        <f t="shared" si="6"/>
        <v>0.10100000000000001</v>
      </c>
      <c r="P148" s="186">
        <f t="shared" si="4"/>
        <v>0.10199999999999999</v>
      </c>
      <c r="Q148" s="186">
        <f t="shared" si="1"/>
        <v>0.1045</v>
      </c>
      <c r="R148" s="186">
        <f t="shared" si="1"/>
        <v>0.107</v>
      </c>
      <c r="S148" s="186">
        <f t="shared" si="1"/>
        <v>0.1095</v>
      </c>
      <c r="T148" s="186">
        <f t="shared" si="1"/>
        <v>0.112</v>
      </c>
      <c r="U148" s="186">
        <f t="shared" ref="U148:BE148" si="45">U37-0.005</f>
        <v>0.114</v>
      </c>
      <c r="V148" s="186">
        <f t="shared" si="45"/>
        <v>0.11550000000000001</v>
      </c>
      <c r="W148" s="186">
        <f t="shared" si="45"/>
        <v>0.11699999999999999</v>
      </c>
      <c r="X148" s="186">
        <f t="shared" si="45"/>
        <v>0.11849999999999999</v>
      </c>
      <c r="Y148" s="186">
        <f t="shared" si="45"/>
        <v>0.12</v>
      </c>
      <c r="Z148" s="186">
        <f t="shared" si="45"/>
        <v>0.122</v>
      </c>
      <c r="AA148" s="186">
        <f t="shared" si="45"/>
        <v>0.124</v>
      </c>
      <c r="AB148" s="186">
        <f t="shared" si="45"/>
        <v>0.1265</v>
      </c>
      <c r="AC148" s="186">
        <f t="shared" si="45"/>
        <v>0.1295</v>
      </c>
      <c r="AD148" s="186">
        <f t="shared" si="45"/>
        <v>0.13450000000000001</v>
      </c>
      <c r="AE148" s="186">
        <f t="shared" si="45"/>
        <v>0.13450000000000001</v>
      </c>
      <c r="AF148" s="186">
        <f t="shared" si="45"/>
        <v>0.13450000000000001</v>
      </c>
      <c r="AG148" s="186">
        <f t="shared" si="45"/>
        <v>0.13450000000000001</v>
      </c>
      <c r="AH148" s="186">
        <f t="shared" si="45"/>
        <v>0.13450000000000001</v>
      </c>
      <c r="AI148" s="186">
        <f t="shared" si="45"/>
        <v>0.13450000000000001</v>
      </c>
      <c r="AJ148" s="186">
        <f t="shared" si="45"/>
        <v>0.13450000000000001</v>
      </c>
      <c r="AK148" s="186">
        <f t="shared" si="45"/>
        <v>0.13450000000000001</v>
      </c>
      <c r="AL148" s="186">
        <f t="shared" si="45"/>
        <v>0.13450000000000001</v>
      </c>
      <c r="AM148" s="186">
        <f t="shared" si="45"/>
        <v>0.13450000000000001</v>
      </c>
      <c r="AN148" s="186">
        <f t="shared" si="45"/>
        <v>0.13450000000000001</v>
      </c>
      <c r="AO148" s="186">
        <f t="shared" si="45"/>
        <v>0.13450000000000001</v>
      </c>
      <c r="AP148" s="186">
        <f t="shared" si="45"/>
        <v>0.13450000000000001</v>
      </c>
      <c r="AQ148" s="186">
        <f t="shared" si="45"/>
        <v>0.13450000000000001</v>
      </c>
      <c r="AR148" s="186">
        <f t="shared" si="45"/>
        <v>0.1305</v>
      </c>
      <c r="AS148" s="186">
        <f t="shared" si="45"/>
        <v>0.1285</v>
      </c>
      <c r="AT148" s="186">
        <f t="shared" si="45"/>
        <v>0.1265</v>
      </c>
      <c r="AU148" s="186">
        <f t="shared" si="45"/>
        <v>0.1255</v>
      </c>
      <c r="AV148" s="186">
        <f t="shared" si="45"/>
        <v>0.13250000000000001</v>
      </c>
      <c r="AW148" s="186">
        <f t="shared" si="45"/>
        <v>0.13250000000000001</v>
      </c>
      <c r="AX148" s="186">
        <f t="shared" si="45"/>
        <v>0.13250000000000001</v>
      </c>
      <c r="AY148" s="186">
        <f t="shared" si="45"/>
        <v>0.13250000000000001</v>
      </c>
      <c r="AZ148" s="186">
        <f t="shared" si="45"/>
        <v>0.13250000000000001</v>
      </c>
      <c r="BA148" s="186">
        <f t="shared" si="45"/>
        <v>0.13250000000000001</v>
      </c>
      <c r="BB148" s="186">
        <f t="shared" si="45"/>
        <v>0.13250000000000001</v>
      </c>
      <c r="BC148" s="186">
        <f t="shared" si="45"/>
        <v>0.13250000000000001</v>
      </c>
      <c r="BD148" s="186">
        <f t="shared" si="45"/>
        <v>0.13250000000000001</v>
      </c>
      <c r="BE148" s="186">
        <f t="shared" si="45"/>
        <v>0.13250000000000001</v>
      </c>
    </row>
    <row r="149" spans="1:57" ht="15.75" thickBot="1" x14ac:dyDescent="0.3">
      <c r="A149" s="234">
        <v>33</v>
      </c>
      <c r="B149" s="186">
        <f t="shared" si="28"/>
        <v>8.4999999999999992E-2</v>
      </c>
      <c r="C149" s="186">
        <f t="shared" si="28"/>
        <v>8.6499999999999994E-2</v>
      </c>
      <c r="D149" s="186">
        <f t="shared" si="25"/>
        <v>8.7999999999999995E-2</v>
      </c>
      <c r="E149" s="186">
        <f t="shared" si="25"/>
        <v>8.9499999999999996E-2</v>
      </c>
      <c r="F149" s="186">
        <f t="shared" si="22"/>
        <v>9.0999999999999998E-2</v>
      </c>
      <c r="G149" s="186">
        <f t="shared" si="22"/>
        <v>9.2499999999999999E-2</v>
      </c>
      <c r="H149" s="186">
        <f t="shared" si="20"/>
        <v>9.4E-2</v>
      </c>
      <c r="I149" s="186">
        <f t="shared" si="18"/>
        <v>9.5500000000000002E-2</v>
      </c>
      <c r="J149" s="186">
        <f t="shared" si="16"/>
        <v>9.7000000000000003E-2</v>
      </c>
      <c r="K149" s="186">
        <f t="shared" si="14"/>
        <v>9.8000000000000004E-2</v>
      </c>
      <c r="L149" s="186">
        <f t="shared" si="12"/>
        <v>9.9000000000000005E-2</v>
      </c>
      <c r="M149" s="186">
        <f t="shared" si="10"/>
        <v>0.1</v>
      </c>
      <c r="N149" s="186">
        <f t="shared" si="8"/>
        <v>0.10100000000000001</v>
      </c>
      <c r="O149" s="186">
        <f t="shared" si="6"/>
        <v>0.10199999999999999</v>
      </c>
      <c r="P149" s="186">
        <f t="shared" si="4"/>
        <v>0.1045</v>
      </c>
      <c r="Q149" s="186">
        <f t="shared" si="1"/>
        <v>0.107</v>
      </c>
      <c r="R149" s="186">
        <f t="shared" si="1"/>
        <v>0.1095</v>
      </c>
      <c r="S149" s="186">
        <f t="shared" si="1"/>
        <v>0.112</v>
      </c>
      <c r="T149" s="186">
        <f t="shared" si="1"/>
        <v>0.114</v>
      </c>
      <c r="U149" s="186">
        <f t="shared" ref="U149:BE149" si="46">U38-0.005</f>
        <v>0.11550000000000001</v>
      </c>
      <c r="V149" s="186">
        <f t="shared" si="46"/>
        <v>0.11699999999999999</v>
      </c>
      <c r="W149" s="186">
        <f t="shared" si="46"/>
        <v>0.11849999999999999</v>
      </c>
      <c r="X149" s="186">
        <f t="shared" si="46"/>
        <v>0.12</v>
      </c>
      <c r="Y149" s="186">
        <f t="shared" si="46"/>
        <v>0.122</v>
      </c>
      <c r="Z149" s="186">
        <f t="shared" si="46"/>
        <v>0.124</v>
      </c>
      <c r="AA149" s="186">
        <f t="shared" si="46"/>
        <v>0.1265</v>
      </c>
      <c r="AB149" s="186">
        <f t="shared" si="46"/>
        <v>0.1295</v>
      </c>
      <c r="AC149" s="186">
        <f t="shared" si="46"/>
        <v>0.13450000000000001</v>
      </c>
      <c r="AD149" s="186">
        <f t="shared" si="46"/>
        <v>0.13450000000000001</v>
      </c>
      <c r="AE149" s="186">
        <f t="shared" si="46"/>
        <v>0.13450000000000001</v>
      </c>
      <c r="AF149" s="186">
        <f t="shared" si="46"/>
        <v>0.13450000000000001</v>
      </c>
      <c r="AG149" s="186">
        <f t="shared" si="46"/>
        <v>0.13450000000000001</v>
      </c>
      <c r="AH149" s="186">
        <f t="shared" si="46"/>
        <v>0.13450000000000001</v>
      </c>
      <c r="AI149" s="186">
        <f t="shared" si="46"/>
        <v>0.13450000000000001</v>
      </c>
      <c r="AJ149" s="186">
        <f t="shared" si="46"/>
        <v>0.13450000000000001</v>
      </c>
      <c r="AK149" s="186">
        <f t="shared" si="46"/>
        <v>0.13450000000000001</v>
      </c>
      <c r="AL149" s="186">
        <f t="shared" si="46"/>
        <v>0.13450000000000001</v>
      </c>
      <c r="AM149" s="186">
        <f t="shared" si="46"/>
        <v>0.13450000000000001</v>
      </c>
      <c r="AN149" s="186">
        <f t="shared" si="46"/>
        <v>0.13450000000000001</v>
      </c>
      <c r="AO149" s="186">
        <f t="shared" si="46"/>
        <v>0.13450000000000001</v>
      </c>
      <c r="AP149" s="186">
        <f t="shared" si="46"/>
        <v>0.13450000000000001</v>
      </c>
      <c r="AQ149" s="186">
        <f t="shared" si="46"/>
        <v>0.13450000000000001</v>
      </c>
      <c r="AR149" s="186">
        <f t="shared" si="46"/>
        <v>0.1305</v>
      </c>
      <c r="AS149" s="186">
        <f t="shared" si="46"/>
        <v>0.1285</v>
      </c>
      <c r="AT149" s="186">
        <f t="shared" si="46"/>
        <v>0.1265</v>
      </c>
      <c r="AU149" s="186">
        <f t="shared" si="46"/>
        <v>0.1255</v>
      </c>
      <c r="AV149" s="186">
        <f t="shared" si="46"/>
        <v>0.13250000000000001</v>
      </c>
      <c r="AW149" s="186">
        <f t="shared" si="46"/>
        <v>0.13250000000000001</v>
      </c>
      <c r="AX149" s="186">
        <f t="shared" si="46"/>
        <v>0.13250000000000001</v>
      </c>
      <c r="AY149" s="186">
        <f t="shared" si="46"/>
        <v>0.13250000000000001</v>
      </c>
      <c r="AZ149" s="186">
        <f t="shared" si="46"/>
        <v>0.13250000000000001</v>
      </c>
      <c r="BA149" s="186">
        <f t="shared" si="46"/>
        <v>0.13250000000000001</v>
      </c>
      <c r="BB149" s="186">
        <f t="shared" si="46"/>
        <v>0.13250000000000001</v>
      </c>
      <c r="BC149" s="186">
        <f t="shared" si="46"/>
        <v>0.13250000000000001</v>
      </c>
      <c r="BD149" s="186">
        <f t="shared" si="46"/>
        <v>0.13250000000000001</v>
      </c>
      <c r="BE149" s="186">
        <f t="shared" si="46"/>
        <v>0.13250000000000001</v>
      </c>
    </row>
    <row r="150" spans="1:57" ht="15.75" thickBot="1" x14ac:dyDescent="0.3">
      <c r="A150" s="234">
        <v>34</v>
      </c>
      <c r="B150" s="186">
        <f t="shared" si="28"/>
        <v>8.6499999999999994E-2</v>
      </c>
      <c r="C150" s="186">
        <f t="shared" si="28"/>
        <v>8.7999999999999995E-2</v>
      </c>
      <c r="D150" s="186">
        <f t="shared" si="25"/>
        <v>8.9499999999999996E-2</v>
      </c>
      <c r="E150" s="186">
        <f t="shared" si="25"/>
        <v>9.0999999999999998E-2</v>
      </c>
      <c r="F150" s="186">
        <f t="shared" si="22"/>
        <v>9.2499999999999999E-2</v>
      </c>
      <c r="G150" s="186">
        <f t="shared" si="22"/>
        <v>9.4E-2</v>
      </c>
      <c r="H150" s="186">
        <f t="shared" si="20"/>
        <v>9.5500000000000002E-2</v>
      </c>
      <c r="I150" s="186">
        <f t="shared" si="18"/>
        <v>9.7000000000000003E-2</v>
      </c>
      <c r="J150" s="186">
        <f t="shared" si="16"/>
        <v>9.8000000000000004E-2</v>
      </c>
      <c r="K150" s="186">
        <f t="shared" si="14"/>
        <v>9.9000000000000005E-2</v>
      </c>
      <c r="L150" s="186">
        <f t="shared" si="12"/>
        <v>0.1</v>
      </c>
      <c r="M150" s="186">
        <f t="shared" si="10"/>
        <v>0.10100000000000001</v>
      </c>
      <c r="N150" s="186">
        <f t="shared" si="8"/>
        <v>0.10199999999999999</v>
      </c>
      <c r="O150" s="186">
        <f t="shared" si="6"/>
        <v>0.1045</v>
      </c>
      <c r="P150" s="186">
        <f t="shared" si="4"/>
        <v>0.107</v>
      </c>
      <c r="Q150" s="186">
        <f t="shared" si="1"/>
        <v>0.1095</v>
      </c>
      <c r="R150" s="186">
        <f t="shared" si="1"/>
        <v>0.112</v>
      </c>
      <c r="S150" s="186">
        <f t="shared" si="1"/>
        <v>0.114</v>
      </c>
      <c r="T150" s="186">
        <f t="shared" si="1"/>
        <v>0.11550000000000001</v>
      </c>
      <c r="U150" s="186">
        <f t="shared" ref="U150:BE150" si="47">U39-0.005</f>
        <v>0.11699999999999999</v>
      </c>
      <c r="V150" s="186">
        <f t="shared" si="47"/>
        <v>0.11849999999999999</v>
      </c>
      <c r="W150" s="186">
        <f t="shared" si="47"/>
        <v>0.12</v>
      </c>
      <c r="X150" s="186">
        <f t="shared" si="47"/>
        <v>0.122</v>
      </c>
      <c r="Y150" s="186">
        <f t="shared" si="47"/>
        <v>0.124</v>
      </c>
      <c r="Z150" s="186">
        <f t="shared" si="47"/>
        <v>0.1265</v>
      </c>
      <c r="AA150" s="186">
        <f t="shared" si="47"/>
        <v>0.1295</v>
      </c>
      <c r="AB150" s="186">
        <f t="shared" si="47"/>
        <v>0.13450000000000001</v>
      </c>
      <c r="AC150" s="186">
        <f t="shared" si="47"/>
        <v>0.13450000000000001</v>
      </c>
      <c r="AD150" s="186">
        <f t="shared" si="47"/>
        <v>0.13450000000000001</v>
      </c>
      <c r="AE150" s="186">
        <f t="shared" si="47"/>
        <v>0.13450000000000001</v>
      </c>
      <c r="AF150" s="186">
        <f t="shared" si="47"/>
        <v>0.13450000000000001</v>
      </c>
      <c r="AG150" s="186">
        <f t="shared" si="47"/>
        <v>0.13450000000000001</v>
      </c>
      <c r="AH150" s="186">
        <f t="shared" si="47"/>
        <v>0.13450000000000001</v>
      </c>
      <c r="AI150" s="186">
        <f t="shared" si="47"/>
        <v>0.13450000000000001</v>
      </c>
      <c r="AJ150" s="186">
        <f t="shared" si="47"/>
        <v>0.13450000000000001</v>
      </c>
      <c r="AK150" s="186">
        <f t="shared" si="47"/>
        <v>0.13450000000000001</v>
      </c>
      <c r="AL150" s="186">
        <f t="shared" si="47"/>
        <v>0.13450000000000001</v>
      </c>
      <c r="AM150" s="186">
        <f t="shared" si="47"/>
        <v>0.13450000000000001</v>
      </c>
      <c r="AN150" s="186">
        <f t="shared" si="47"/>
        <v>0.13450000000000001</v>
      </c>
      <c r="AO150" s="186">
        <f t="shared" si="47"/>
        <v>0.13450000000000001</v>
      </c>
      <c r="AP150" s="186">
        <f t="shared" si="47"/>
        <v>0.13450000000000001</v>
      </c>
      <c r="AQ150" s="186">
        <f t="shared" si="47"/>
        <v>0.13450000000000001</v>
      </c>
      <c r="AR150" s="186">
        <f t="shared" si="47"/>
        <v>0.1305</v>
      </c>
      <c r="AS150" s="186">
        <f t="shared" si="47"/>
        <v>0.1285</v>
      </c>
      <c r="AT150" s="186">
        <f t="shared" si="47"/>
        <v>0.1265</v>
      </c>
      <c r="AU150" s="186">
        <f t="shared" si="47"/>
        <v>0.1255</v>
      </c>
      <c r="AV150" s="186">
        <f t="shared" si="47"/>
        <v>0.13250000000000001</v>
      </c>
      <c r="AW150" s="186">
        <f t="shared" si="47"/>
        <v>0.13250000000000001</v>
      </c>
      <c r="AX150" s="186">
        <f t="shared" si="47"/>
        <v>0.13250000000000001</v>
      </c>
      <c r="AY150" s="186">
        <f t="shared" si="47"/>
        <v>0.13250000000000001</v>
      </c>
      <c r="AZ150" s="186">
        <f t="shared" si="47"/>
        <v>0.13250000000000001</v>
      </c>
      <c r="BA150" s="186">
        <f t="shared" si="47"/>
        <v>0.13250000000000001</v>
      </c>
      <c r="BB150" s="186">
        <f t="shared" si="47"/>
        <v>0.13250000000000001</v>
      </c>
      <c r="BC150" s="186">
        <f t="shared" si="47"/>
        <v>0.13250000000000001</v>
      </c>
      <c r="BD150" s="186">
        <f t="shared" si="47"/>
        <v>0.13250000000000001</v>
      </c>
      <c r="BE150" s="186">
        <f t="shared" si="47"/>
        <v>0.13250000000000001</v>
      </c>
    </row>
    <row r="151" spans="1:57" ht="15.75" thickBot="1" x14ac:dyDescent="0.3">
      <c r="A151" s="234">
        <v>35</v>
      </c>
      <c r="B151" s="186">
        <f t="shared" si="28"/>
        <v>8.7999999999999995E-2</v>
      </c>
      <c r="C151" s="186">
        <f t="shared" si="28"/>
        <v>8.9499999999999996E-2</v>
      </c>
      <c r="D151" s="186">
        <f t="shared" si="25"/>
        <v>9.0999999999999998E-2</v>
      </c>
      <c r="E151" s="186">
        <f t="shared" si="25"/>
        <v>9.2499999999999999E-2</v>
      </c>
      <c r="F151" s="186">
        <f t="shared" si="22"/>
        <v>9.4E-2</v>
      </c>
      <c r="G151" s="186">
        <f t="shared" si="22"/>
        <v>9.5500000000000002E-2</v>
      </c>
      <c r="H151" s="186">
        <f t="shared" si="20"/>
        <v>9.7000000000000003E-2</v>
      </c>
      <c r="I151" s="186">
        <f t="shared" si="18"/>
        <v>9.8000000000000004E-2</v>
      </c>
      <c r="J151" s="186">
        <f t="shared" si="16"/>
        <v>9.9000000000000005E-2</v>
      </c>
      <c r="K151" s="186">
        <f t="shared" si="14"/>
        <v>0.1</v>
      </c>
      <c r="L151" s="186">
        <f t="shared" si="12"/>
        <v>0.10100000000000001</v>
      </c>
      <c r="M151" s="186">
        <f t="shared" si="10"/>
        <v>0.10199999999999999</v>
      </c>
      <c r="N151" s="186">
        <f t="shared" si="8"/>
        <v>0.1045</v>
      </c>
      <c r="O151" s="186">
        <f t="shared" si="6"/>
        <v>0.107</v>
      </c>
      <c r="P151" s="186">
        <f t="shared" si="4"/>
        <v>0.1095</v>
      </c>
      <c r="Q151" s="186">
        <f t="shared" si="1"/>
        <v>0.112</v>
      </c>
      <c r="R151" s="186">
        <f t="shared" si="1"/>
        <v>0.114</v>
      </c>
      <c r="S151" s="186">
        <f t="shared" si="1"/>
        <v>0.11550000000000001</v>
      </c>
      <c r="T151" s="186">
        <f t="shared" si="1"/>
        <v>0.11699999999999999</v>
      </c>
      <c r="U151" s="186">
        <f t="shared" ref="U151:BE151" si="48">U40-0.005</f>
        <v>0.11849999999999999</v>
      </c>
      <c r="V151" s="186">
        <f t="shared" si="48"/>
        <v>0.12</v>
      </c>
      <c r="W151" s="186">
        <f t="shared" si="48"/>
        <v>0.122</v>
      </c>
      <c r="X151" s="186">
        <f t="shared" si="48"/>
        <v>0.124</v>
      </c>
      <c r="Y151" s="186">
        <f t="shared" si="48"/>
        <v>0.1265</v>
      </c>
      <c r="Z151" s="186">
        <f t="shared" si="48"/>
        <v>0.1295</v>
      </c>
      <c r="AA151" s="186">
        <f t="shared" si="48"/>
        <v>0.13450000000000001</v>
      </c>
      <c r="AB151" s="186">
        <f t="shared" si="48"/>
        <v>0.13450000000000001</v>
      </c>
      <c r="AC151" s="186">
        <f t="shared" si="48"/>
        <v>0.13450000000000001</v>
      </c>
      <c r="AD151" s="186">
        <f t="shared" si="48"/>
        <v>0.13450000000000001</v>
      </c>
      <c r="AE151" s="186">
        <f t="shared" si="48"/>
        <v>0.13450000000000001</v>
      </c>
      <c r="AF151" s="186">
        <f t="shared" si="48"/>
        <v>0.13450000000000001</v>
      </c>
      <c r="AG151" s="186">
        <f t="shared" si="48"/>
        <v>0.13450000000000001</v>
      </c>
      <c r="AH151" s="186">
        <f t="shared" si="48"/>
        <v>0.13450000000000001</v>
      </c>
      <c r="AI151" s="186">
        <f t="shared" si="48"/>
        <v>0.13450000000000001</v>
      </c>
      <c r="AJ151" s="186">
        <f t="shared" si="48"/>
        <v>0.13450000000000001</v>
      </c>
      <c r="AK151" s="186">
        <f t="shared" si="48"/>
        <v>0.13450000000000001</v>
      </c>
      <c r="AL151" s="186">
        <f t="shared" si="48"/>
        <v>0.13450000000000001</v>
      </c>
      <c r="AM151" s="186">
        <f t="shared" si="48"/>
        <v>0.13450000000000001</v>
      </c>
      <c r="AN151" s="186">
        <f t="shared" si="48"/>
        <v>0.13450000000000001</v>
      </c>
      <c r="AO151" s="186">
        <f t="shared" si="48"/>
        <v>0.13450000000000001</v>
      </c>
      <c r="AP151" s="186">
        <f t="shared" si="48"/>
        <v>0.13450000000000001</v>
      </c>
      <c r="AQ151" s="186">
        <f t="shared" si="48"/>
        <v>0.13450000000000001</v>
      </c>
      <c r="AR151" s="186">
        <f t="shared" si="48"/>
        <v>0.1305</v>
      </c>
      <c r="AS151" s="186">
        <f t="shared" si="48"/>
        <v>0.1285</v>
      </c>
      <c r="AT151" s="186">
        <f t="shared" si="48"/>
        <v>0.1265</v>
      </c>
      <c r="AU151" s="186">
        <f t="shared" si="48"/>
        <v>0.1255</v>
      </c>
      <c r="AV151" s="186">
        <f t="shared" si="48"/>
        <v>0.13250000000000001</v>
      </c>
      <c r="AW151" s="186">
        <f t="shared" si="48"/>
        <v>0.13250000000000001</v>
      </c>
      <c r="AX151" s="186">
        <f t="shared" si="48"/>
        <v>0.13250000000000001</v>
      </c>
      <c r="AY151" s="186">
        <f t="shared" si="48"/>
        <v>0.13250000000000001</v>
      </c>
      <c r="AZ151" s="186">
        <f t="shared" si="48"/>
        <v>0.13250000000000001</v>
      </c>
      <c r="BA151" s="186">
        <f t="shared" si="48"/>
        <v>0.13250000000000001</v>
      </c>
      <c r="BB151" s="186">
        <f t="shared" si="48"/>
        <v>0.13250000000000001</v>
      </c>
      <c r="BC151" s="186">
        <f t="shared" si="48"/>
        <v>0.13250000000000001</v>
      </c>
      <c r="BD151" s="186">
        <f t="shared" si="48"/>
        <v>0.13250000000000001</v>
      </c>
      <c r="BE151" s="186">
        <f t="shared" si="48"/>
        <v>0.13250000000000001</v>
      </c>
    </row>
    <row r="152" spans="1:57" ht="15.75" thickBot="1" x14ac:dyDescent="0.3">
      <c r="A152" s="234">
        <v>36</v>
      </c>
      <c r="B152" s="186">
        <f t="shared" si="28"/>
        <v>8.9499999999999996E-2</v>
      </c>
      <c r="C152" s="186">
        <f t="shared" si="28"/>
        <v>9.0999999999999998E-2</v>
      </c>
      <c r="D152" s="186">
        <f t="shared" si="25"/>
        <v>9.2499999999999999E-2</v>
      </c>
      <c r="E152" s="186">
        <f t="shared" si="25"/>
        <v>9.4E-2</v>
      </c>
      <c r="F152" s="186">
        <f t="shared" si="22"/>
        <v>9.5500000000000002E-2</v>
      </c>
      <c r="G152" s="186">
        <f t="shared" si="22"/>
        <v>9.7000000000000003E-2</v>
      </c>
      <c r="H152" s="186">
        <f t="shared" si="20"/>
        <v>9.8000000000000004E-2</v>
      </c>
      <c r="I152" s="186">
        <f t="shared" si="18"/>
        <v>9.9000000000000005E-2</v>
      </c>
      <c r="J152" s="186">
        <f t="shared" si="16"/>
        <v>0.1</v>
      </c>
      <c r="K152" s="186">
        <f t="shared" si="14"/>
        <v>0.10100000000000001</v>
      </c>
      <c r="L152" s="186">
        <f t="shared" si="12"/>
        <v>0.10199999999999999</v>
      </c>
      <c r="M152" s="186">
        <f t="shared" si="10"/>
        <v>0.1045</v>
      </c>
      <c r="N152" s="186">
        <f t="shared" si="8"/>
        <v>0.107</v>
      </c>
      <c r="O152" s="186">
        <f t="shared" si="6"/>
        <v>0.1095</v>
      </c>
      <c r="P152" s="186">
        <f t="shared" si="4"/>
        <v>0.112</v>
      </c>
      <c r="Q152" s="186">
        <f t="shared" si="1"/>
        <v>0.114</v>
      </c>
      <c r="R152" s="186">
        <f t="shared" si="1"/>
        <v>0.11550000000000001</v>
      </c>
      <c r="S152" s="186">
        <f t="shared" si="1"/>
        <v>0.11699999999999999</v>
      </c>
      <c r="T152" s="186">
        <f t="shared" si="1"/>
        <v>0.11849999999999999</v>
      </c>
      <c r="U152" s="186">
        <f t="shared" ref="U152:BE152" si="49">U41-0.005</f>
        <v>0.12</v>
      </c>
      <c r="V152" s="186">
        <f t="shared" si="49"/>
        <v>0.122</v>
      </c>
      <c r="W152" s="186">
        <f t="shared" si="49"/>
        <v>0.124</v>
      </c>
      <c r="X152" s="186">
        <f t="shared" si="49"/>
        <v>0.1265</v>
      </c>
      <c r="Y152" s="186">
        <f t="shared" si="49"/>
        <v>0.1295</v>
      </c>
      <c r="Z152" s="186">
        <f t="shared" si="49"/>
        <v>0.13450000000000001</v>
      </c>
      <c r="AA152" s="186">
        <f t="shared" si="49"/>
        <v>0.13450000000000001</v>
      </c>
      <c r="AB152" s="186">
        <f t="shared" si="49"/>
        <v>0.13450000000000001</v>
      </c>
      <c r="AC152" s="186">
        <f t="shared" si="49"/>
        <v>0.13450000000000001</v>
      </c>
      <c r="AD152" s="186">
        <f t="shared" si="49"/>
        <v>0.13450000000000001</v>
      </c>
      <c r="AE152" s="186">
        <f t="shared" si="49"/>
        <v>0.13450000000000001</v>
      </c>
      <c r="AF152" s="186">
        <f t="shared" si="49"/>
        <v>0.13450000000000001</v>
      </c>
      <c r="AG152" s="186">
        <f t="shared" si="49"/>
        <v>0.13450000000000001</v>
      </c>
      <c r="AH152" s="186">
        <f t="shared" si="49"/>
        <v>0.13450000000000001</v>
      </c>
      <c r="AI152" s="186">
        <f t="shared" si="49"/>
        <v>0.13450000000000001</v>
      </c>
      <c r="AJ152" s="186">
        <f t="shared" si="49"/>
        <v>0.13450000000000001</v>
      </c>
      <c r="AK152" s="186">
        <f t="shared" si="49"/>
        <v>0.13450000000000001</v>
      </c>
      <c r="AL152" s="186">
        <f t="shared" si="49"/>
        <v>0.13450000000000001</v>
      </c>
      <c r="AM152" s="186">
        <f t="shared" si="49"/>
        <v>0.13450000000000001</v>
      </c>
      <c r="AN152" s="186">
        <f t="shared" si="49"/>
        <v>0.13450000000000001</v>
      </c>
      <c r="AO152" s="186">
        <f t="shared" si="49"/>
        <v>0.13450000000000001</v>
      </c>
      <c r="AP152" s="186">
        <f t="shared" si="49"/>
        <v>0.13450000000000001</v>
      </c>
      <c r="AQ152" s="186">
        <f t="shared" si="49"/>
        <v>0.13450000000000001</v>
      </c>
      <c r="AR152" s="186">
        <f t="shared" si="49"/>
        <v>0.1305</v>
      </c>
      <c r="AS152" s="186">
        <f t="shared" si="49"/>
        <v>0.1285</v>
      </c>
      <c r="AT152" s="186">
        <f t="shared" si="49"/>
        <v>0.1265</v>
      </c>
      <c r="AU152" s="186">
        <f t="shared" si="49"/>
        <v>0.1255</v>
      </c>
      <c r="AV152" s="186">
        <f t="shared" si="49"/>
        <v>0.13250000000000001</v>
      </c>
      <c r="AW152" s="186">
        <f t="shared" si="49"/>
        <v>0.13250000000000001</v>
      </c>
      <c r="AX152" s="186">
        <f t="shared" si="49"/>
        <v>0.13250000000000001</v>
      </c>
      <c r="AY152" s="186">
        <f t="shared" si="49"/>
        <v>0.13250000000000001</v>
      </c>
      <c r="AZ152" s="186">
        <f t="shared" si="49"/>
        <v>0.13250000000000001</v>
      </c>
      <c r="BA152" s="186">
        <f t="shared" si="49"/>
        <v>0.13250000000000001</v>
      </c>
      <c r="BB152" s="186">
        <f t="shared" si="49"/>
        <v>0.13250000000000001</v>
      </c>
      <c r="BC152" s="186">
        <f t="shared" si="49"/>
        <v>0.13250000000000001</v>
      </c>
      <c r="BD152" s="186">
        <f t="shared" si="49"/>
        <v>0.13250000000000001</v>
      </c>
      <c r="BE152" s="186">
        <f t="shared" si="49"/>
        <v>0.13250000000000001</v>
      </c>
    </row>
    <row r="153" spans="1:57" ht="15.75" thickBot="1" x14ac:dyDescent="0.3">
      <c r="A153" s="234">
        <v>37</v>
      </c>
      <c r="B153" s="186">
        <f t="shared" si="28"/>
        <v>9.0999999999999998E-2</v>
      </c>
      <c r="C153" s="186">
        <f t="shared" si="28"/>
        <v>9.2499999999999999E-2</v>
      </c>
      <c r="D153" s="186">
        <f t="shared" si="25"/>
        <v>9.4E-2</v>
      </c>
      <c r="E153" s="186">
        <f t="shared" si="25"/>
        <v>9.5500000000000002E-2</v>
      </c>
      <c r="F153" s="186">
        <f t="shared" si="22"/>
        <v>9.7000000000000003E-2</v>
      </c>
      <c r="G153" s="186">
        <f t="shared" si="22"/>
        <v>9.8000000000000004E-2</v>
      </c>
      <c r="H153" s="186">
        <f t="shared" si="20"/>
        <v>9.9000000000000005E-2</v>
      </c>
      <c r="I153" s="186">
        <f t="shared" si="18"/>
        <v>0.1</v>
      </c>
      <c r="J153" s="186">
        <f t="shared" si="16"/>
        <v>0.10100000000000001</v>
      </c>
      <c r="K153" s="186">
        <f t="shared" si="14"/>
        <v>0.10199999999999999</v>
      </c>
      <c r="L153" s="186">
        <f t="shared" si="12"/>
        <v>0.1045</v>
      </c>
      <c r="M153" s="186">
        <f t="shared" si="10"/>
        <v>0.107</v>
      </c>
      <c r="N153" s="186">
        <f t="shared" si="8"/>
        <v>0.1095</v>
      </c>
      <c r="O153" s="186">
        <f t="shared" si="6"/>
        <v>0.112</v>
      </c>
      <c r="P153" s="186">
        <f t="shared" si="4"/>
        <v>0.114</v>
      </c>
      <c r="Q153" s="186">
        <f t="shared" si="1"/>
        <v>0.11550000000000001</v>
      </c>
      <c r="R153" s="186">
        <f t="shared" si="1"/>
        <v>0.11699999999999999</v>
      </c>
      <c r="S153" s="186">
        <f t="shared" si="1"/>
        <v>0.11849999999999999</v>
      </c>
      <c r="T153" s="186">
        <f t="shared" si="1"/>
        <v>0.12</v>
      </c>
      <c r="U153" s="186">
        <f t="shared" ref="U153:BE153" si="50">U42-0.005</f>
        <v>0.122</v>
      </c>
      <c r="V153" s="186">
        <f t="shared" si="50"/>
        <v>0.124</v>
      </c>
      <c r="W153" s="186">
        <f t="shared" si="50"/>
        <v>0.1265</v>
      </c>
      <c r="X153" s="186">
        <f t="shared" si="50"/>
        <v>0.1295</v>
      </c>
      <c r="Y153" s="186">
        <f t="shared" si="50"/>
        <v>0.13450000000000001</v>
      </c>
      <c r="Z153" s="186">
        <f t="shared" si="50"/>
        <v>0.13450000000000001</v>
      </c>
      <c r="AA153" s="186">
        <f t="shared" si="50"/>
        <v>0.13450000000000001</v>
      </c>
      <c r="AB153" s="186">
        <f t="shared" si="50"/>
        <v>0.13450000000000001</v>
      </c>
      <c r="AC153" s="186">
        <f t="shared" si="50"/>
        <v>0.13450000000000001</v>
      </c>
      <c r="AD153" s="186">
        <f t="shared" si="50"/>
        <v>0.13450000000000001</v>
      </c>
      <c r="AE153" s="186">
        <f t="shared" si="50"/>
        <v>0.13450000000000001</v>
      </c>
      <c r="AF153" s="186">
        <f t="shared" si="50"/>
        <v>0.13450000000000001</v>
      </c>
      <c r="AG153" s="186">
        <f t="shared" si="50"/>
        <v>0.13450000000000001</v>
      </c>
      <c r="AH153" s="186">
        <f t="shared" si="50"/>
        <v>0.13450000000000001</v>
      </c>
      <c r="AI153" s="186">
        <f t="shared" si="50"/>
        <v>0.13450000000000001</v>
      </c>
      <c r="AJ153" s="186">
        <f t="shared" si="50"/>
        <v>0.13450000000000001</v>
      </c>
      <c r="AK153" s="186">
        <f t="shared" si="50"/>
        <v>0.13450000000000001</v>
      </c>
      <c r="AL153" s="186">
        <f t="shared" si="50"/>
        <v>0.13450000000000001</v>
      </c>
      <c r="AM153" s="186">
        <f t="shared" si="50"/>
        <v>0.13450000000000001</v>
      </c>
      <c r="AN153" s="186">
        <f t="shared" si="50"/>
        <v>0.13450000000000001</v>
      </c>
      <c r="AO153" s="186">
        <f t="shared" si="50"/>
        <v>0.13450000000000001</v>
      </c>
      <c r="AP153" s="186">
        <f t="shared" si="50"/>
        <v>0.13450000000000001</v>
      </c>
      <c r="AQ153" s="186">
        <f t="shared" si="50"/>
        <v>0.13450000000000001</v>
      </c>
      <c r="AR153" s="186">
        <f t="shared" si="50"/>
        <v>0.1305</v>
      </c>
      <c r="AS153" s="186">
        <f t="shared" si="50"/>
        <v>0.1285</v>
      </c>
      <c r="AT153" s="186">
        <f t="shared" si="50"/>
        <v>0.1265</v>
      </c>
      <c r="AU153" s="186">
        <f t="shared" si="50"/>
        <v>0.1255</v>
      </c>
      <c r="AV153" s="186">
        <f t="shared" si="50"/>
        <v>0.13250000000000001</v>
      </c>
      <c r="AW153" s="186">
        <f t="shared" si="50"/>
        <v>0.13250000000000001</v>
      </c>
      <c r="AX153" s="186">
        <f t="shared" si="50"/>
        <v>0.13250000000000001</v>
      </c>
      <c r="AY153" s="186">
        <f t="shared" si="50"/>
        <v>0.13250000000000001</v>
      </c>
      <c r="AZ153" s="186">
        <f t="shared" si="50"/>
        <v>0.13250000000000001</v>
      </c>
      <c r="BA153" s="186">
        <f t="shared" si="50"/>
        <v>0.13250000000000001</v>
      </c>
      <c r="BB153" s="186">
        <f t="shared" si="50"/>
        <v>0.13250000000000001</v>
      </c>
      <c r="BC153" s="186">
        <f t="shared" si="50"/>
        <v>0.13250000000000001</v>
      </c>
      <c r="BD153" s="186">
        <f t="shared" si="50"/>
        <v>0.13250000000000001</v>
      </c>
      <c r="BE153" s="186">
        <f t="shared" si="50"/>
        <v>0.13250000000000001</v>
      </c>
    </row>
    <row r="154" spans="1:57" ht="15.75" thickBot="1" x14ac:dyDescent="0.3">
      <c r="A154" s="234">
        <v>38</v>
      </c>
      <c r="B154" s="186">
        <f t="shared" si="28"/>
        <v>9.2499999999999999E-2</v>
      </c>
      <c r="C154" s="186">
        <f t="shared" si="28"/>
        <v>9.4E-2</v>
      </c>
      <c r="D154" s="186">
        <f t="shared" si="25"/>
        <v>9.5500000000000002E-2</v>
      </c>
      <c r="E154" s="186">
        <f t="shared" si="25"/>
        <v>9.7000000000000003E-2</v>
      </c>
      <c r="F154" s="186">
        <f t="shared" si="22"/>
        <v>9.8000000000000004E-2</v>
      </c>
      <c r="G154" s="186">
        <f t="shared" si="22"/>
        <v>9.9000000000000005E-2</v>
      </c>
      <c r="H154" s="186">
        <f t="shared" si="20"/>
        <v>0.1</v>
      </c>
      <c r="I154" s="186">
        <f t="shared" si="18"/>
        <v>0.10100000000000001</v>
      </c>
      <c r="J154" s="186">
        <f t="shared" si="16"/>
        <v>0.10199999999999999</v>
      </c>
      <c r="K154" s="186">
        <f t="shared" si="14"/>
        <v>0.1045</v>
      </c>
      <c r="L154" s="186">
        <f t="shared" si="12"/>
        <v>0.107</v>
      </c>
      <c r="M154" s="186">
        <f t="shared" si="10"/>
        <v>0.1095</v>
      </c>
      <c r="N154" s="186">
        <f t="shared" si="8"/>
        <v>0.112</v>
      </c>
      <c r="O154" s="186">
        <f t="shared" si="6"/>
        <v>0.114</v>
      </c>
      <c r="P154" s="186">
        <f t="shared" si="4"/>
        <v>0.11550000000000001</v>
      </c>
      <c r="Q154" s="186">
        <f t="shared" si="1"/>
        <v>0.11699999999999999</v>
      </c>
      <c r="R154" s="186">
        <f t="shared" si="1"/>
        <v>0.11849999999999999</v>
      </c>
      <c r="S154" s="186">
        <f t="shared" si="1"/>
        <v>0.12</v>
      </c>
      <c r="T154" s="186">
        <f t="shared" si="1"/>
        <v>0.122</v>
      </c>
      <c r="U154" s="186">
        <f t="shared" ref="U154:BE154" si="51">U43-0.005</f>
        <v>0.124</v>
      </c>
      <c r="V154" s="186">
        <f t="shared" si="51"/>
        <v>0.1265</v>
      </c>
      <c r="W154" s="186">
        <f t="shared" si="51"/>
        <v>0.1295</v>
      </c>
      <c r="X154" s="186">
        <f t="shared" si="51"/>
        <v>0.13450000000000001</v>
      </c>
      <c r="Y154" s="186">
        <f t="shared" si="51"/>
        <v>0.13450000000000001</v>
      </c>
      <c r="Z154" s="186">
        <f t="shared" si="51"/>
        <v>0.13450000000000001</v>
      </c>
      <c r="AA154" s="186">
        <f t="shared" si="51"/>
        <v>0.13450000000000001</v>
      </c>
      <c r="AB154" s="186">
        <f t="shared" si="51"/>
        <v>0.13450000000000001</v>
      </c>
      <c r="AC154" s="186">
        <f t="shared" si="51"/>
        <v>0.13450000000000001</v>
      </c>
      <c r="AD154" s="186">
        <f t="shared" si="51"/>
        <v>0.13450000000000001</v>
      </c>
      <c r="AE154" s="186">
        <f t="shared" si="51"/>
        <v>0.13450000000000001</v>
      </c>
      <c r="AF154" s="186">
        <f t="shared" si="51"/>
        <v>0.13450000000000001</v>
      </c>
      <c r="AG154" s="186">
        <f t="shared" si="51"/>
        <v>0.13450000000000001</v>
      </c>
      <c r="AH154" s="186">
        <f t="shared" si="51"/>
        <v>0.13450000000000001</v>
      </c>
      <c r="AI154" s="186">
        <f t="shared" si="51"/>
        <v>0.13450000000000001</v>
      </c>
      <c r="AJ154" s="186">
        <f t="shared" si="51"/>
        <v>0.13450000000000001</v>
      </c>
      <c r="AK154" s="186">
        <f t="shared" si="51"/>
        <v>0.13450000000000001</v>
      </c>
      <c r="AL154" s="186">
        <f t="shared" si="51"/>
        <v>0.13450000000000001</v>
      </c>
      <c r="AM154" s="186">
        <f t="shared" si="51"/>
        <v>0.13450000000000001</v>
      </c>
      <c r="AN154" s="186">
        <f t="shared" si="51"/>
        <v>0.13450000000000001</v>
      </c>
      <c r="AO154" s="186">
        <f t="shared" si="51"/>
        <v>0.13450000000000001</v>
      </c>
      <c r="AP154" s="186">
        <f t="shared" si="51"/>
        <v>0.13450000000000001</v>
      </c>
      <c r="AQ154" s="186">
        <f t="shared" si="51"/>
        <v>0.13450000000000001</v>
      </c>
      <c r="AR154" s="186">
        <f t="shared" si="51"/>
        <v>0.1305</v>
      </c>
      <c r="AS154" s="186">
        <f t="shared" si="51"/>
        <v>0.1285</v>
      </c>
      <c r="AT154" s="186">
        <f t="shared" si="51"/>
        <v>0.1265</v>
      </c>
      <c r="AU154" s="186">
        <f t="shared" si="51"/>
        <v>0.1255</v>
      </c>
      <c r="AV154" s="186">
        <f t="shared" si="51"/>
        <v>0.13250000000000001</v>
      </c>
      <c r="AW154" s="186">
        <f t="shared" si="51"/>
        <v>0.13250000000000001</v>
      </c>
      <c r="AX154" s="186">
        <f t="shared" si="51"/>
        <v>0.13250000000000001</v>
      </c>
      <c r="AY154" s="186">
        <f t="shared" si="51"/>
        <v>0.13250000000000001</v>
      </c>
      <c r="AZ154" s="186">
        <f t="shared" si="51"/>
        <v>0.13250000000000001</v>
      </c>
      <c r="BA154" s="186">
        <f t="shared" si="51"/>
        <v>0.13250000000000001</v>
      </c>
      <c r="BB154" s="186">
        <f t="shared" si="51"/>
        <v>0.13250000000000001</v>
      </c>
      <c r="BC154" s="186">
        <f t="shared" si="51"/>
        <v>0.13250000000000001</v>
      </c>
      <c r="BD154" s="186">
        <f t="shared" si="51"/>
        <v>0.13250000000000001</v>
      </c>
      <c r="BE154" s="186">
        <f t="shared" si="51"/>
        <v>0.13250000000000001</v>
      </c>
    </row>
    <row r="155" spans="1:57" ht="15.75" thickBot="1" x14ac:dyDescent="0.3">
      <c r="A155" s="234">
        <v>39</v>
      </c>
      <c r="B155" s="186">
        <f t="shared" si="28"/>
        <v>9.4E-2</v>
      </c>
      <c r="C155" s="186">
        <f t="shared" si="28"/>
        <v>9.5500000000000002E-2</v>
      </c>
      <c r="D155" s="186">
        <f t="shared" si="25"/>
        <v>9.7000000000000003E-2</v>
      </c>
      <c r="E155" s="186">
        <f t="shared" si="25"/>
        <v>9.8000000000000004E-2</v>
      </c>
      <c r="F155" s="186">
        <f t="shared" si="22"/>
        <v>9.9000000000000005E-2</v>
      </c>
      <c r="G155" s="186">
        <f t="shared" si="22"/>
        <v>0.1</v>
      </c>
      <c r="H155" s="186">
        <f t="shared" si="20"/>
        <v>0.10100000000000001</v>
      </c>
      <c r="I155" s="186">
        <f t="shared" si="18"/>
        <v>0.10199999999999999</v>
      </c>
      <c r="J155" s="186">
        <f t="shared" si="16"/>
        <v>0.1045</v>
      </c>
      <c r="K155" s="186">
        <f t="shared" si="14"/>
        <v>0.107</v>
      </c>
      <c r="L155" s="186">
        <f t="shared" si="12"/>
        <v>0.1095</v>
      </c>
      <c r="M155" s="186">
        <f t="shared" si="10"/>
        <v>0.112</v>
      </c>
      <c r="N155" s="186">
        <f t="shared" si="8"/>
        <v>0.114</v>
      </c>
      <c r="O155" s="186">
        <f t="shared" si="6"/>
        <v>0.11550000000000001</v>
      </c>
      <c r="P155" s="186">
        <f t="shared" si="4"/>
        <v>0.11699999999999999</v>
      </c>
      <c r="Q155" s="186">
        <f t="shared" si="1"/>
        <v>0.11849999999999999</v>
      </c>
      <c r="R155" s="186">
        <f t="shared" si="1"/>
        <v>0.12</v>
      </c>
      <c r="S155" s="186">
        <f t="shared" si="1"/>
        <v>0.122</v>
      </c>
      <c r="T155" s="186">
        <f t="shared" si="1"/>
        <v>0.124</v>
      </c>
      <c r="U155" s="186">
        <f t="shared" ref="U155:BE155" si="52">U44-0.005</f>
        <v>0.1265</v>
      </c>
      <c r="V155" s="186">
        <f t="shared" si="52"/>
        <v>0.1295</v>
      </c>
      <c r="W155" s="186">
        <f t="shared" si="52"/>
        <v>0.13450000000000001</v>
      </c>
      <c r="X155" s="186">
        <f t="shared" si="52"/>
        <v>0.13450000000000001</v>
      </c>
      <c r="Y155" s="186">
        <f t="shared" si="52"/>
        <v>0.13450000000000001</v>
      </c>
      <c r="Z155" s="186">
        <f t="shared" si="52"/>
        <v>0.13450000000000001</v>
      </c>
      <c r="AA155" s="186">
        <f t="shared" si="52"/>
        <v>0.13450000000000001</v>
      </c>
      <c r="AB155" s="186">
        <f t="shared" si="52"/>
        <v>0.13450000000000001</v>
      </c>
      <c r="AC155" s="186">
        <f t="shared" si="52"/>
        <v>0.13450000000000001</v>
      </c>
      <c r="AD155" s="186">
        <f t="shared" si="52"/>
        <v>0.13450000000000001</v>
      </c>
      <c r="AE155" s="186">
        <f t="shared" si="52"/>
        <v>0.13450000000000001</v>
      </c>
      <c r="AF155" s="186">
        <f t="shared" si="52"/>
        <v>0.13450000000000001</v>
      </c>
      <c r="AG155" s="186">
        <f t="shared" si="52"/>
        <v>0.13450000000000001</v>
      </c>
      <c r="AH155" s="186">
        <f t="shared" si="52"/>
        <v>0.13450000000000001</v>
      </c>
      <c r="AI155" s="186">
        <f t="shared" si="52"/>
        <v>0.13450000000000001</v>
      </c>
      <c r="AJ155" s="186">
        <f t="shared" si="52"/>
        <v>0.13450000000000001</v>
      </c>
      <c r="AK155" s="186">
        <f t="shared" si="52"/>
        <v>0.13450000000000001</v>
      </c>
      <c r="AL155" s="186">
        <f t="shared" si="52"/>
        <v>0.13450000000000001</v>
      </c>
      <c r="AM155" s="186">
        <f t="shared" si="52"/>
        <v>0.13450000000000001</v>
      </c>
      <c r="AN155" s="186">
        <f t="shared" si="52"/>
        <v>0.13450000000000001</v>
      </c>
      <c r="AO155" s="186">
        <f t="shared" si="52"/>
        <v>0.13450000000000001</v>
      </c>
      <c r="AP155" s="186">
        <f t="shared" si="52"/>
        <v>0.13450000000000001</v>
      </c>
      <c r="AQ155" s="186">
        <f t="shared" si="52"/>
        <v>0.13450000000000001</v>
      </c>
      <c r="AR155" s="186">
        <f t="shared" si="52"/>
        <v>0.1305</v>
      </c>
      <c r="AS155" s="186">
        <f t="shared" si="52"/>
        <v>0.1285</v>
      </c>
      <c r="AT155" s="186">
        <f t="shared" si="52"/>
        <v>0.1265</v>
      </c>
      <c r="AU155" s="186">
        <f t="shared" si="52"/>
        <v>0.1255</v>
      </c>
      <c r="AV155" s="186">
        <f t="shared" si="52"/>
        <v>0.13250000000000001</v>
      </c>
      <c r="AW155" s="186">
        <f t="shared" si="52"/>
        <v>0.13250000000000001</v>
      </c>
      <c r="AX155" s="186">
        <f t="shared" si="52"/>
        <v>0.13250000000000001</v>
      </c>
      <c r="AY155" s="186">
        <f t="shared" si="52"/>
        <v>0.13250000000000001</v>
      </c>
      <c r="AZ155" s="186">
        <f t="shared" si="52"/>
        <v>0.13250000000000001</v>
      </c>
      <c r="BA155" s="186">
        <f t="shared" si="52"/>
        <v>0.13250000000000001</v>
      </c>
      <c r="BB155" s="186">
        <f t="shared" si="52"/>
        <v>0.13250000000000001</v>
      </c>
      <c r="BC155" s="186">
        <f t="shared" si="52"/>
        <v>0.13250000000000001</v>
      </c>
      <c r="BD155" s="186">
        <f t="shared" si="52"/>
        <v>0.13250000000000001</v>
      </c>
      <c r="BE155" s="186">
        <f t="shared" si="52"/>
        <v>0.13250000000000001</v>
      </c>
    </row>
    <row r="156" spans="1:57" ht="15.75" thickBot="1" x14ac:dyDescent="0.3">
      <c r="A156" s="234">
        <v>40</v>
      </c>
      <c r="B156" s="186">
        <f t="shared" si="28"/>
        <v>9.5500000000000002E-2</v>
      </c>
      <c r="C156" s="186">
        <f t="shared" si="28"/>
        <v>9.7000000000000003E-2</v>
      </c>
      <c r="D156" s="186">
        <f t="shared" si="25"/>
        <v>9.8000000000000004E-2</v>
      </c>
      <c r="E156" s="186">
        <f t="shared" si="25"/>
        <v>9.9000000000000005E-2</v>
      </c>
      <c r="F156" s="186">
        <f t="shared" si="22"/>
        <v>0.1</v>
      </c>
      <c r="G156" s="186">
        <f t="shared" si="22"/>
        <v>0.10100000000000001</v>
      </c>
      <c r="H156" s="186">
        <f t="shared" si="20"/>
        <v>0.10199999999999999</v>
      </c>
      <c r="I156" s="186">
        <f t="shared" si="18"/>
        <v>0.1045</v>
      </c>
      <c r="J156" s="186">
        <f t="shared" si="16"/>
        <v>0.107</v>
      </c>
      <c r="K156" s="186">
        <f t="shared" si="14"/>
        <v>0.1095</v>
      </c>
      <c r="L156" s="186">
        <f t="shared" si="12"/>
        <v>0.112</v>
      </c>
      <c r="M156" s="186">
        <f t="shared" si="10"/>
        <v>0.114</v>
      </c>
      <c r="N156" s="186">
        <f t="shared" si="8"/>
        <v>0.11550000000000001</v>
      </c>
      <c r="O156" s="186">
        <f t="shared" si="6"/>
        <v>0.11699999999999999</v>
      </c>
      <c r="P156" s="186">
        <f t="shared" si="4"/>
        <v>0.11849999999999999</v>
      </c>
      <c r="Q156" s="186">
        <f t="shared" si="1"/>
        <v>0.12</v>
      </c>
      <c r="R156" s="186">
        <f t="shared" si="1"/>
        <v>0.122</v>
      </c>
      <c r="S156" s="186">
        <f t="shared" si="1"/>
        <v>0.124</v>
      </c>
      <c r="T156" s="186">
        <f t="shared" si="1"/>
        <v>0.1265</v>
      </c>
      <c r="U156" s="186">
        <f t="shared" ref="U156:BE156" si="53">U45-0.005</f>
        <v>0.1295</v>
      </c>
      <c r="V156" s="186">
        <f t="shared" si="53"/>
        <v>0.13450000000000001</v>
      </c>
      <c r="W156" s="186">
        <f t="shared" si="53"/>
        <v>0.13450000000000001</v>
      </c>
      <c r="X156" s="186">
        <f t="shared" si="53"/>
        <v>0.13450000000000001</v>
      </c>
      <c r="Y156" s="186">
        <f t="shared" si="53"/>
        <v>0.13450000000000001</v>
      </c>
      <c r="Z156" s="186">
        <f t="shared" si="53"/>
        <v>0.13450000000000001</v>
      </c>
      <c r="AA156" s="186">
        <f t="shared" si="53"/>
        <v>0.13450000000000001</v>
      </c>
      <c r="AB156" s="186">
        <f t="shared" si="53"/>
        <v>0.13450000000000001</v>
      </c>
      <c r="AC156" s="186">
        <f t="shared" si="53"/>
        <v>0.13450000000000001</v>
      </c>
      <c r="AD156" s="186">
        <f t="shared" si="53"/>
        <v>0.13450000000000001</v>
      </c>
      <c r="AE156" s="186">
        <f t="shared" si="53"/>
        <v>0.13450000000000001</v>
      </c>
      <c r="AF156" s="186">
        <f t="shared" si="53"/>
        <v>0.13450000000000001</v>
      </c>
      <c r="AG156" s="186">
        <f t="shared" si="53"/>
        <v>0.13450000000000001</v>
      </c>
      <c r="AH156" s="186">
        <f t="shared" si="53"/>
        <v>0.13450000000000001</v>
      </c>
      <c r="AI156" s="186">
        <f t="shared" si="53"/>
        <v>0.13450000000000001</v>
      </c>
      <c r="AJ156" s="186">
        <f t="shared" si="53"/>
        <v>0.13450000000000001</v>
      </c>
      <c r="AK156" s="186">
        <f t="shared" si="53"/>
        <v>0.13450000000000001</v>
      </c>
      <c r="AL156" s="186">
        <f t="shared" si="53"/>
        <v>0.13450000000000001</v>
      </c>
      <c r="AM156" s="186">
        <f t="shared" si="53"/>
        <v>0.13450000000000001</v>
      </c>
      <c r="AN156" s="186">
        <f t="shared" si="53"/>
        <v>0.13450000000000001</v>
      </c>
      <c r="AO156" s="186">
        <f t="shared" si="53"/>
        <v>0.13450000000000001</v>
      </c>
      <c r="AP156" s="186">
        <f t="shared" si="53"/>
        <v>0.13450000000000001</v>
      </c>
      <c r="AQ156" s="186">
        <f t="shared" si="53"/>
        <v>0.13450000000000001</v>
      </c>
      <c r="AR156" s="186">
        <f t="shared" si="53"/>
        <v>0.1305</v>
      </c>
      <c r="AS156" s="186">
        <f t="shared" si="53"/>
        <v>0.1285</v>
      </c>
      <c r="AT156" s="186">
        <f t="shared" si="53"/>
        <v>0.1265</v>
      </c>
      <c r="AU156" s="186">
        <f t="shared" si="53"/>
        <v>0.1255</v>
      </c>
      <c r="AV156" s="186">
        <f t="shared" si="53"/>
        <v>0.13250000000000001</v>
      </c>
      <c r="AW156" s="186">
        <f t="shared" si="53"/>
        <v>0.13250000000000001</v>
      </c>
      <c r="AX156" s="186">
        <f t="shared" si="53"/>
        <v>0.13250000000000001</v>
      </c>
      <c r="AY156" s="186">
        <f t="shared" si="53"/>
        <v>0.13250000000000001</v>
      </c>
      <c r="AZ156" s="186">
        <f t="shared" si="53"/>
        <v>0.13250000000000001</v>
      </c>
      <c r="BA156" s="186">
        <f t="shared" si="53"/>
        <v>0.13250000000000001</v>
      </c>
      <c r="BB156" s="186">
        <f t="shared" si="53"/>
        <v>0.13250000000000001</v>
      </c>
      <c r="BC156" s="186">
        <f t="shared" si="53"/>
        <v>0.13250000000000001</v>
      </c>
      <c r="BD156" s="186">
        <f t="shared" si="53"/>
        <v>0.13250000000000001</v>
      </c>
      <c r="BE156" s="186">
        <f t="shared" si="53"/>
        <v>0.13250000000000001</v>
      </c>
    </row>
    <row r="157" spans="1:57" ht="15.75" thickBot="1" x14ac:dyDescent="0.3">
      <c r="A157" s="234">
        <v>41</v>
      </c>
      <c r="B157" s="186">
        <f t="shared" si="28"/>
        <v>9.7000000000000003E-2</v>
      </c>
      <c r="C157" s="186">
        <f t="shared" si="28"/>
        <v>9.8000000000000004E-2</v>
      </c>
      <c r="D157" s="186">
        <f t="shared" si="25"/>
        <v>9.9000000000000005E-2</v>
      </c>
      <c r="E157" s="186">
        <f t="shared" si="25"/>
        <v>0.1</v>
      </c>
      <c r="F157" s="186">
        <f t="shared" si="22"/>
        <v>0.10100000000000001</v>
      </c>
      <c r="G157" s="186">
        <f t="shared" si="22"/>
        <v>0.10199999999999999</v>
      </c>
      <c r="H157" s="186">
        <f t="shared" si="20"/>
        <v>0.1045</v>
      </c>
      <c r="I157" s="186">
        <f t="shared" si="18"/>
        <v>0.107</v>
      </c>
      <c r="J157" s="186">
        <f t="shared" si="16"/>
        <v>0.1095</v>
      </c>
      <c r="K157" s="186">
        <f t="shared" si="14"/>
        <v>0.112</v>
      </c>
      <c r="L157" s="186">
        <f t="shared" si="12"/>
        <v>0.114</v>
      </c>
      <c r="M157" s="186">
        <f t="shared" si="10"/>
        <v>0.11550000000000001</v>
      </c>
      <c r="N157" s="186">
        <f t="shared" si="8"/>
        <v>0.11699999999999999</v>
      </c>
      <c r="O157" s="186">
        <f t="shared" si="6"/>
        <v>0.11849999999999999</v>
      </c>
      <c r="P157" s="186">
        <f t="shared" si="4"/>
        <v>0.12</v>
      </c>
      <c r="Q157" s="186">
        <f t="shared" si="1"/>
        <v>0.122</v>
      </c>
      <c r="R157" s="186">
        <f t="shared" si="1"/>
        <v>0.124</v>
      </c>
      <c r="S157" s="186">
        <f t="shared" si="1"/>
        <v>0.1265</v>
      </c>
      <c r="T157" s="186">
        <f t="shared" si="1"/>
        <v>0.1295</v>
      </c>
      <c r="U157" s="186">
        <f t="shared" ref="U157:BE157" si="54">U46-0.005</f>
        <v>0.13450000000000001</v>
      </c>
      <c r="V157" s="186">
        <f t="shared" si="54"/>
        <v>0.13450000000000001</v>
      </c>
      <c r="W157" s="186">
        <f t="shared" si="54"/>
        <v>0.13450000000000001</v>
      </c>
      <c r="X157" s="186">
        <f t="shared" si="54"/>
        <v>0.13450000000000001</v>
      </c>
      <c r="Y157" s="186">
        <f t="shared" si="54"/>
        <v>0.13450000000000001</v>
      </c>
      <c r="Z157" s="186">
        <f t="shared" si="54"/>
        <v>0.13450000000000001</v>
      </c>
      <c r="AA157" s="186">
        <f t="shared" si="54"/>
        <v>0.13450000000000001</v>
      </c>
      <c r="AB157" s="186">
        <f t="shared" si="54"/>
        <v>0.13450000000000001</v>
      </c>
      <c r="AC157" s="186">
        <f t="shared" si="54"/>
        <v>0.13450000000000001</v>
      </c>
      <c r="AD157" s="186">
        <f t="shared" si="54"/>
        <v>0.13450000000000001</v>
      </c>
      <c r="AE157" s="186">
        <f t="shared" si="54"/>
        <v>0.13450000000000001</v>
      </c>
      <c r="AF157" s="186">
        <f t="shared" si="54"/>
        <v>0.13450000000000001</v>
      </c>
      <c r="AG157" s="186">
        <f t="shared" si="54"/>
        <v>0.13450000000000001</v>
      </c>
      <c r="AH157" s="186">
        <f t="shared" si="54"/>
        <v>0.13450000000000001</v>
      </c>
      <c r="AI157" s="186">
        <f t="shared" si="54"/>
        <v>0.13450000000000001</v>
      </c>
      <c r="AJ157" s="186">
        <f t="shared" si="54"/>
        <v>0.13450000000000001</v>
      </c>
      <c r="AK157" s="186">
        <f t="shared" si="54"/>
        <v>0.13450000000000001</v>
      </c>
      <c r="AL157" s="186">
        <f t="shared" si="54"/>
        <v>0.13450000000000001</v>
      </c>
      <c r="AM157" s="186">
        <f t="shared" si="54"/>
        <v>0.13450000000000001</v>
      </c>
      <c r="AN157" s="186">
        <f t="shared" si="54"/>
        <v>0.13450000000000001</v>
      </c>
      <c r="AO157" s="186">
        <f t="shared" si="54"/>
        <v>0.13450000000000001</v>
      </c>
      <c r="AP157" s="186">
        <f t="shared" si="54"/>
        <v>0.13450000000000001</v>
      </c>
      <c r="AQ157" s="186">
        <f t="shared" si="54"/>
        <v>0.13450000000000001</v>
      </c>
      <c r="AR157" s="186">
        <f t="shared" si="54"/>
        <v>0.1305</v>
      </c>
      <c r="AS157" s="186">
        <f t="shared" si="54"/>
        <v>0.1285</v>
      </c>
      <c r="AT157" s="186">
        <f t="shared" si="54"/>
        <v>0.1265</v>
      </c>
      <c r="AU157" s="186">
        <f t="shared" si="54"/>
        <v>0.1255</v>
      </c>
      <c r="AV157" s="186">
        <f t="shared" si="54"/>
        <v>0.13250000000000001</v>
      </c>
      <c r="AW157" s="186">
        <f t="shared" si="54"/>
        <v>0.13250000000000001</v>
      </c>
      <c r="AX157" s="186">
        <f t="shared" si="54"/>
        <v>0.13250000000000001</v>
      </c>
      <c r="AY157" s="186">
        <f t="shared" si="54"/>
        <v>0.13250000000000001</v>
      </c>
      <c r="AZ157" s="186">
        <f t="shared" si="54"/>
        <v>0.13250000000000001</v>
      </c>
      <c r="BA157" s="186">
        <f t="shared" si="54"/>
        <v>0.13250000000000001</v>
      </c>
      <c r="BB157" s="186">
        <f t="shared" si="54"/>
        <v>0.13250000000000001</v>
      </c>
      <c r="BC157" s="186">
        <f t="shared" si="54"/>
        <v>0.13250000000000001</v>
      </c>
      <c r="BD157" s="186">
        <f t="shared" si="54"/>
        <v>0.13250000000000001</v>
      </c>
      <c r="BE157" s="186">
        <f t="shared" si="54"/>
        <v>0.13250000000000001</v>
      </c>
    </row>
    <row r="158" spans="1:57" ht="15.75" thickBot="1" x14ac:dyDescent="0.3">
      <c r="A158" s="234">
        <v>42</v>
      </c>
      <c r="B158" s="186">
        <f t="shared" si="28"/>
        <v>9.8000000000000004E-2</v>
      </c>
      <c r="C158" s="186">
        <f t="shared" si="28"/>
        <v>9.9000000000000005E-2</v>
      </c>
      <c r="D158" s="186">
        <f t="shared" si="25"/>
        <v>0.1</v>
      </c>
      <c r="E158" s="186">
        <f t="shared" si="25"/>
        <v>0.10100000000000001</v>
      </c>
      <c r="F158" s="186">
        <f t="shared" si="22"/>
        <v>0.10199999999999999</v>
      </c>
      <c r="G158" s="186">
        <f t="shared" si="22"/>
        <v>0.1045</v>
      </c>
      <c r="H158" s="186">
        <f t="shared" si="20"/>
        <v>0.107</v>
      </c>
      <c r="I158" s="186">
        <f t="shared" si="18"/>
        <v>0.1095</v>
      </c>
      <c r="J158" s="186">
        <f t="shared" si="16"/>
        <v>0.112</v>
      </c>
      <c r="K158" s="186">
        <f t="shared" si="14"/>
        <v>0.114</v>
      </c>
      <c r="L158" s="186">
        <f t="shared" si="12"/>
        <v>0.11550000000000001</v>
      </c>
      <c r="M158" s="186">
        <f t="shared" si="10"/>
        <v>0.11699999999999999</v>
      </c>
      <c r="N158" s="186">
        <f t="shared" si="8"/>
        <v>0.11849999999999999</v>
      </c>
      <c r="O158" s="186">
        <f t="shared" si="6"/>
        <v>0.12</v>
      </c>
      <c r="P158" s="186">
        <f t="shared" si="4"/>
        <v>0.122</v>
      </c>
      <c r="Q158" s="186">
        <f t="shared" si="1"/>
        <v>0.124</v>
      </c>
      <c r="R158" s="186">
        <f t="shared" si="1"/>
        <v>0.1265</v>
      </c>
      <c r="S158" s="186">
        <f t="shared" si="1"/>
        <v>0.1295</v>
      </c>
      <c r="T158" s="186">
        <f t="shared" si="1"/>
        <v>0.13450000000000001</v>
      </c>
      <c r="U158" s="186">
        <f t="shared" ref="U158:BE158" si="55">U47-0.005</f>
        <v>0.13450000000000001</v>
      </c>
      <c r="V158" s="186">
        <f t="shared" si="55"/>
        <v>0.13450000000000001</v>
      </c>
      <c r="W158" s="186">
        <f t="shared" si="55"/>
        <v>0.13450000000000001</v>
      </c>
      <c r="X158" s="186">
        <f t="shared" si="55"/>
        <v>0.13450000000000001</v>
      </c>
      <c r="Y158" s="186">
        <f t="shared" si="55"/>
        <v>0.13450000000000001</v>
      </c>
      <c r="Z158" s="186">
        <f t="shared" si="55"/>
        <v>0.13450000000000001</v>
      </c>
      <c r="AA158" s="186">
        <f t="shared" si="55"/>
        <v>0.13450000000000001</v>
      </c>
      <c r="AB158" s="186">
        <f t="shared" si="55"/>
        <v>0.13450000000000001</v>
      </c>
      <c r="AC158" s="186">
        <f t="shared" si="55"/>
        <v>0.13450000000000001</v>
      </c>
      <c r="AD158" s="186">
        <f t="shared" si="55"/>
        <v>0.13450000000000001</v>
      </c>
      <c r="AE158" s="186">
        <f t="shared" si="55"/>
        <v>0.13450000000000001</v>
      </c>
      <c r="AF158" s="186">
        <f t="shared" si="55"/>
        <v>0.13450000000000001</v>
      </c>
      <c r="AG158" s="186">
        <f t="shared" si="55"/>
        <v>0.13450000000000001</v>
      </c>
      <c r="AH158" s="186">
        <f t="shared" si="55"/>
        <v>0.13450000000000001</v>
      </c>
      <c r="AI158" s="186">
        <f t="shared" si="55"/>
        <v>0.13450000000000001</v>
      </c>
      <c r="AJ158" s="186">
        <f t="shared" si="55"/>
        <v>0.13450000000000001</v>
      </c>
      <c r="AK158" s="186">
        <f t="shared" si="55"/>
        <v>0.13450000000000001</v>
      </c>
      <c r="AL158" s="186">
        <f t="shared" si="55"/>
        <v>0.13450000000000001</v>
      </c>
      <c r="AM158" s="186">
        <f t="shared" si="55"/>
        <v>0.13450000000000001</v>
      </c>
      <c r="AN158" s="186">
        <f t="shared" si="55"/>
        <v>0.13450000000000001</v>
      </c>
      <c r="AO158" s="186">
        <f t="shared" si="55"/>
        <v>0.13450000000000001</v>
      </c>
      <c r="AP158" s="186">
        <f t="shared" si="55"/>
        <v>0.13450000000000001</v>
      </c>
      <c r="AQ158" s="186">
        <f t="shared" si="55"/>
        <v>0.13450000000000001</v>
      </c>
      <c r="AR158" s="186">
        <f t="shared" si="55"/>
        <v>0.1305</v>
      </c>
      <c r="AS158" s="186">
        <f t="shared" si="55"/>
        <v>0.1285</v>
      </c>
      <c r="AT158" s="186">
        <f t="shared" si="55"/>
        <v>0.1265</v>
      </c>
      <c r="AU158" s="186">
        <f t="shared" si="55"/>
        <v>0.1255</v>
      </c>
      <c r="AV158" s="186">
        <f t="shared" si="55"/>
        <v>0.13250000000000001</v>
      </c>
      <c r="AW158" s="186">
        <f t="shared" si="55"/>
        <v>0.13250000000000001</v>
      </c>
      <c r="AX158" s="186">
        <f t="shared" si="55"/>
        <v>0.13250000000000001</v>
      </c>
      <c r="AY158" s="186">
        <f t="shared" si="55"/>
        <v>0.13250000000000001</v>
      </c>
      <c r="AZ158" s="186">
        <f t="shared" si="55"/>
        <v>0.13250000000000001</v>
      </c>
      <c r="BA158" s="186">
        <f t="shared" si="55"/>
        <v>0.13250000000000001</v>
      </c>
      <c r="BB158" s="186">
        <f t="shared" si="55"/>
        <v>0.13250000000000001</v>
      </c>
      <c r="BC158" s="186">
        <f t="shared" si="55"/>
        <v>0.13250000000000001</v>
      </c>
      <c r="BD158" s="186">
        <f t="shared" si="55"/>
        <v>0.13250000000000001</v>
      </c>
      <c r="BE158" s="186">
        <f t="shared" si="55"/>
        <v>0.13250000000000001</v>
      </c>
    </row>
    <row r="159" spans="1:57" ht="15.75" thickBot="1" x14ac:dyDescent="0.3">
      <c r="A159" s="234">
        <v>43</v>
      </c>
      <c r="B159" s="186">
        <f t="shared" si="28"/>
        <v>9.9000000000000005E-2</v>
      </c>
      <c r="C159" s="186">
        <f t="shared" si="28"/>
        <v>0.1</v>
      </c>
      <c r="D159" s="186">
        <f t="shared" si="25"/>
        <v>0.10100000000000001</v>
      </c>
      <c r="E159" s="186">
        <f t="shared" si="25"/>
        <v>0.10199999999999999</v>
      </c>
      <c r="F159" s="186">
        <f t="shared" si="22"/>
        <v>0.1045</v>
      </c>
      <c r="G159" s="186">
        <f t="shared" si="22"/>
        <v>0.107</v>
      </c>
      <c r="H159" s="186">
        <f t="shared" si="20"/>
        <v>0.1095</v>
      </c>
      <c r="I159" s="186">
        <f t="shared" si="18"/>
        <v>0.112</v>
      </c>
      <c r="J159" s="186">
        <f t="shared" si="16"/>
        <v>0.114</v>
      </c>
      <c r="K159" s="186">
        <f t="shared" si="14"/>
        <v>0.11550000000000001</v>
      </c>
      <c r="L159" s="186">
        <f t="shared" si="12"/>
        <v>0.11699999999999999</v>
      </c>
      <c r="M159" s="186">
        <f t="shared" si="10"/>
        <v>0.11849999999999999</v>
      </c>
      <c r="N159" s="186">
        <f t="shared" si="8"/>
        <v>0.12</v>
      </c>
      <c r="O159" s="186">
        <f t="shared" si="6"/>
        <v>0.122</v>
      </c>
      <c r="P159" s="186">
        <f t="shared" si="4"/>
        <v>0.124</v>
      </c>
      <c r="Q159" s="186">
        <f t="shared" si="1"/>
        <v>0.1265</v>
      </c>
      <c r="R159" s="186">
        <f t="shared" si="1"/>
        <v>0.1295</v>
      </c>
      <c r="S159" s="186">
        <f t="shared" si="1"/>
        <v>0.13450000000000001</v>
      </c>
      <c r="T159" s="186">
        <f t="shared" si="1"/>
        <v>0.13450000000000001</v>
      </c>
      <c r="U159" s="186">
        <f t="shared" ref="U159:BE159" si="56">U48-0.005</f>
        <v>0.13450000000000001</v>
      </c>
      <c r="V159" s="186">
        <f t="shared" si="56"/>
        <v>0.13450000000000001</v>
      </c>
      <c r="W159" s="186">
        <f t="shared" si="56"/>
        <v>0.13450000000000001</v>
      </c>
      <c r="X159" s="186">
        <f t="shared" si="56"/>
        <v>0.13450000000000001</v>
      </c>
      <c r="Y159" s="186">
        <f t="shared" si="56"/>
        <v>0.13450000000000001</v>
      </c>
      <c r="Z159" s="186">
        <f t="shared" si="56"/>
        <v>0.13450000000000001</v>
      </c>
      <c r="AA159" s="186">
        <f t="shared" si="56"/>
        <v>0.13450000000000001</v>
      </c>
      <c r="AB159" s="186">
        <f t="shared" si="56"/>
        <v>0.13450000000000001</v>
      </c>
      <c r="AC159" s="186">
        <f t="shared" si="56"/>
        <v>0.13450000000000001</v>
      </c>
      <c r="AD159" s="186">
        <f t="shared" si="56"/>
        <v>0.13450000000000001</v>
      </c>
      <c r="AE159" s="186">
        <f t="shared" si="56"/>
        <v>0.13450000000000001</v>
      </c>
      <c r="AF159" s="186">
        <f t="shared" si="56"/>
        <v>0.13450000000000001</v>
      </c>
      <c r="AG159" s="186">
        <f t="shared" si="56"/>
        <v>0.13450000000000001</v>
      </c>
      <c r="AH159" s="186">
        <f t="shared" si="56"/>
        <v>0.13450000000000001</v>
      </c>
      <c r="AI159" s="186">
        <f t="shared" si="56"/>
        <v>0.13450000000000001</v>
      </c>
      <c r="AJ159" s="186">
        <f t="shared" si="56"/>
        <v>0.13450000000000001</v>
      </c>
      <c r="AK159" s="186">
        <f t="shared" si="56"/>
        <v>0.13450000000000001</v>
      </c>
      <c r="AL159" s="186">
        <f t="shared" si="56"/>
        <v>0.13450000000000001</v>
      </c>
      <c r="AM159" s="186">
        <f t="shared" si="56"/>
        <v>0.13450000000000001</v>
      </c>
      <c r="AN159" s="186">
        <f t="shared" si="56"/>
        <v>0.13450000000000001</v>
      </c>
      <c r="AO159" s="186">
        <f t="shared" si="56"/>
        <v>0.13450000000000001</v>
      </c>
      <c r="AP159" s="186">
        <f t="shared" si="56"/>
        <v>0.13450000000000001</v>
      </c>
      <c r="AQ159" s="186">
        <f t="shared" si="56"/>
        <v>0.13450000000000001</v>
      </c>
      <c r="AR159" s="186">
        <f t="shared" si="56"/>
        <v>0.1305</v>
      </c>
      <c r="AS159" s="186">
        <f t="shared" si="56"/>
        <v>0.1285</v>
      </c>
      <c r="AT159" s="186">
        <f t="shared" si="56"/>
        <v>0.1265</v>
      </c>
      <c r="AU159" s="186">
        <f t="shared" si="56"/>
        <v>0.1255</v>
      </c>
      <c r="AV159" s="186">
        <f t="shared" si="56"/>
        <v>0.13250000000000001</v>
      </c>
      <c r="AW159" s="186">
        <f t="shared" si="56"/>
        <v>0.13250000000000001</v>
      </c>
      <c r="AX159" s="186">
        <f t="shared" si="56"/>
        <v>0.13250000000000001</v>
      </c>
      <c r="AY159" s="186">
        <f t="shared" si="56"/>
        <v>0.13250000000000001</v>
      </c>
      <c r="AZ159" s="186">
        <f t="shared" si="56"/>
        <v>0.13250000000000001</v>
      </c>
      <c r="BA159" s="186">
        <f t="shared" si="56"/>
        <v>0.13250000000000001</v>
      </c>
      <c r="BB159" s="186">
        <f t="shared" si="56"/>
        <v>0.13250000000000001</v>
      </c>
      <c r="BC159" s="186">
        <f t="shared" si="56"/>
        <v>0.13250000000000001</v>
      </c>
      <c r="BD159" s="186">
        <f t="shared" si="56"/>
        <v>0.13250000000000001</v>
      </c>
      <c r="BE159" s="186">
        <f t="shared" si="56"/>
        <v>0.13250000000000001</v>
      </c>
    </row>
    <row r="160" spans="1:57" ht="15.75" thickBot="1" x14ac:dyDescent="0.3">
      <c r="A160" s="234">
        <v>44</v>
      </c>
      <c r="B160" s="186">
        <f t="shared" si="28"/>
        <v>0.1</v>
      </c>
      <c r="C160" s="186">
        <f t="shared" si="28"/>
        <v>0.10100000000000001</v>
      </c>
      <c r="D160" s="186">
        <f t="shared" si="25"/>
        <v>0.10199999999999999</v>
      </c>
      <c r="E160" s="186">
        <f t="shared" si="25"/>
        <v>0.1045</v>
      </c>
      <c r="F160" s="186">
        <f t="shared" si="22"/>
        <v>0.107</v>
      </c>
      <c r="G160" s="186">
        <f t="shared" si="22"/>
        <v>0.1095</v>
      </c>
      <c r="H160" s="186">
        <f t="shared" si="20"/>
        <v>0.112</v>
      </c>
      <c r="I160" s="186">
        <f t="shared" si="18"/>
        <v>0.114</v>
      </c>
      <c r="J160" s="186">
        <f t="shared" si="16"/>
        <v>0.11550000000000001</v>
      </c>
      <c r="K160" s="186">
        <f t="shared" si="14"/>
        <v>0.11699999999999999</v>
      </c>
      <c r="L160" s="186">
        <f t="shared" si="12"/>
        <v>0.11849999999999999</v>
      </c>
      <c r="M160" s="186">
        <f t="shared" si="10"/>
        <v>0.12</v>
      </c>
      <c r="N160" s="186">
        <f t="shared" si="8"/>
        <v>0.122</v>
      </c>
      <c r="O160" s="186">
        <f t="shared" si="6"/>
        <v>0.124</v>
      </c>
      <c r="P160" s="186">
        <f t="shared" si="4"/>
        <v>0.1265</v>
      </c>
      <c r="Q160" s="186">
        <f t="shared" si="1"/>
        <v>0.1295</v>
      </c>
      <c r="R160" s="186">
        <f t="shared" si="1"/>
        <v>0.13450000000000001</v>
      </c>
      <c r="S160" s="186">
        <f t="shared" si="1"/>
        <v>0.13450000000000001</v>
      </c>
      <c r="T160" s="186">
        <f t="shared" si="1"/>
        <v>0.13450000000000001</v>
      </c>
      <c r="U160" s="186">
        <f t="shared" ref="U160:BE160" si="57">U49-0.005</f>
        <v>0.13450000000000001</v>
      </c>
      <c r="V160" s="186">
        <f t="shared" si="57"/>
        <v>0.13450000000000001</v>
      </c>
      <c r="W160" s="186">
        <f t="shared" si="57"/>
        <v>0.13450000000000001</v>
      </c>
      <c r="X160" s="186">
        <f t="shared" si="57"/>
        <v>0.13450000000000001</v>
      </c>
      <c r="Y160" s="186">
        <f t="shared" si="57"/>
        <v>0.13450000000000001</v>
      </c>
      <c r="Z160" s="186">
        <f t="shared" si="57"/>
        <v>0.13450000000000001</v>
      </c>
      <c r="AA160" s="186">
        <f t="shared" si="57"/>
        <v>0.13450000000000001</v>
      </c>
      <c r="AB160" s="186">
        <f t="shared" si="57"/>
        <v>0.13450000000000001</v>
      </c>
      <c r="AC160" s="186">
        <f t="shared" si="57"/>
        <v>0.13450000000000001</v>
      </c>
      <c r="AD160" s="186">
        <f t="shared" si="57"/>
        <v>0.13450000000000001</v>
      </c>
      <c r="AE160" s="186">
        <f t="shared" si="57"/>
        <v>0.13450000000000001</v>
      </c>
      <c r="AF160" s="186">
        <f t="shared" si="57"/>
        <v>0.13450000000000001</v>
      </c>
      <c r="AG160" s="186">
        <f t="shared" si="57"/>
        <v>0.13450000000000001</v>
      </c>
      <c r="AH160" s="186">
        <f t="shared" si="57"/>
        <v>0.13450000000000001</v>
      </c>
      <c r="AI160" s="186">
        <f t="shared" si="57"/>
        <v>0.13450000000000001</v>
      </c>
      <c r="AJ160" s="186">
        <f t="shared" si="57"/>
        <v>0.13450000000000001</v>
      </c>
      <c r="AK160" s="186">
        <f t="shared" si="57"/>
        <v>0.13450000000000001</v>
      </c>
      <c r="AL160" s="186">
        <f t="shared" si="57"/>
        <v>0.13450000000000001</v>
      </c>
      <c r="AM160" s="186">
        <f t="shared" si="57"/>
        <v>0.13450000000000001</v>
      </c>
      <c r="AN160" s="186">
        <f t="shared" si="57"/>
        <v>0.13450000000000001</v>
      </c>
      <c r="AO160" s="186">
        <f t="shared" si="57"/>
        <v>0.13450000000000001</v>
      </c>
      <c r="AP160" s="186">
        <f t="shared" si="57"/>
        <v>0.13450000000000001</v>
      </c>
      <c r="AQ160" s="186">
        <f t="shared" si="57"/>
        <v>0.13450000000000001</v>
      </c>
      <c r="AR160" s="186">
        <f t="shared" si="57"/>
        <v>0.1305</v>
      </c>
      <c r="AS160" s="186">
        <f t="shared" si="57"/>
        <v>0.1285</v>
      </c>
      <c r="AT160" s="186">
        <f t="shared" si="57"/>
        <v>0.1265</v>
      </c>
      <c r="AU160" s="186">
        <f t="shared" si="57"/>
        <v>0.1255</v>
      </c>
      <c r="AV160" s="186">
        <f t="shared" si="57"/>
        <v>0.13250000000000001</v>
      </c>
      <c r="AW160" s="186">
        <f t="shared" si="57"/>
        <v>0.13250000000000001</v>
      </c>
      <c r="AX160" s="186">
        <f t="shared" si="57"/>
        <v>0.13250000000000001</v>
      </c>
      <c r="AY160" s="186">
        <f t="shared" si="57"/>
        <v>0.13250000000000001</v>
      </c>
      <c r="AZ160" s="186">
        <f t="shared" si="57"/>
        <v>0.13250000000000001</v>
      </c>
      <c r="BA160" s="186">
        <f t="shared" si="57"/>
        <v>0.13250000000000001</v>
      </c>
      <c r="BB160" s="186">
        <f t="shared" si="57"/>
        <v>0.13250000000000001</v>
      </c>
      <c r="BC160" s="186">
        <f t="shared" si="57"/>
        <v>0.13250000000000001</v>
      </c>
      <c r="BD160" s="186">
        <f t="shared" si="57"/>
        <v>0.13250000000000001</v>
      </c>
      <c r="BE160" s="186">
        <f t="shared" si="57"/>
        <v>0.13250000000000001</v>
      </c>
    </row>
    <row r="161" spans="1:57" ht="15.75" thickBot="1" x14ac:dyDescent="0.3">
      <c r="A161" s="234">
        <v>45</v>
      </c>
      <c r="B161" s="186">
        <f t="shared" si="28"/>
        <v>0.10100000000000001</v>
      </c>
      <c r="C161" s="186">
        <f t="shared" si="28"/>
        <v>0.10199999999999999</v>
      </c>
      <c r="D161" s="186">
        <f t="shared" si="25"/>
        <v>0.1045</v>
      </c>
      <c r="E161" s="186">
        <f t="shared" si="25"/>
        <v>0.107</v>
      </c>
      <c r="F161" s="186">
        <f t="shared" si="22"/>
        <v>0.1095</v>
      </c>
      <c r="G161" s="186">
        <f t="shared" si="22"/>
        <v>0.112</v>
      </c>
      <c r="H161" s="186">
        <f t="shared" si="20"/>
        <v>0.114</v>
      </c>
      <c r="I161" s="186">
        <f t="shared" si="18"/>
        <v>0.11550000000000001</v>
      </c>
      <c r="J161" s="186">
        <f t="shared" si="16"/>
        <v>0.11699999999999999</v>
      </c>
      <c r="K161" s="186">
        <f t="shared" si="14"/>
        <v>0.11849999999999999</v>
      </c>
      <c r="L161" s="186">
        <f t="shared" si="12"/>
        <v>0.12</v>
      </c>
      <c r="M161" s="186">
        <f t="shared" si="10"/>
        <v>0.122</v>
      </c>
      <c r="N161" s="186">
        <f t="shared" si="8"/>
        <v>0.124</v>
      </c>
      <c r="O161" s="186">
        <f t="shared" si="6"/>
        <v>0.1265</v>
      </c>
      <c r="P161" s="186">
        <f t="shared" si="4"/>
        <v>0.1295</v>
      </c>
      <c r="Q161" s="186">
        <f t="shared" si="1"/>
        <v>0.13450000000000001</v>
      </c>
      <c r="R161" s="186">
        <f t="shared" si="1"/>
        <v>0.13450000000000001</v>
      </c>
      <c r="S161" s="186">
        <f t="shared" si="1"/>
        <v>0.13450000000000001</v>
      </c>
      <c r="T161" s="186">
        <f t="shared" si="1"/>
        <v>0.13450000000000001</v>
      </c>
      <c r="U161" s="186">
        <f t="shared" ref="U161:BE161" si="58">U50-0.005</f>
        <v>0.13450000000000001</v>
      </c>
      <c r="V161" s="186">
        <f t="shared" si="58"/>
        <v>0.13450000000000001</v>
      </c>
      <c r="W161" s="186">
        <f t="shared" si="58"/>
        <v>0.13450000000000001</v>
      </c>
      <c r="X161" s="186">
        <f t="shared" si="58"/>
        <v>0.13450000000000001</v>
      </c>
      <c r="Y161" s="186">
        <f t="shared" si="58"/>
        <v>0.13450000000000001</v>
      </c>
      <c r="Z161" s="186">
        <f t="shared" si="58"/>
        <v>0.13450000000000001</v>
      </c>
      <c r="AA161" s="186">
        <f t="shared" si="58"/>
        <v>0.13450000000000001</v>
      </c>
      <c r="AB161" s="186">
        <f t="shared" si="58"/>
        <v>0.13450000000000001</v>
      </c>
      <c r="AC161" s="186">
        <f t="shared" si="58"/>
        <v>0.13450000000000001</v>
      </c>
      <c r="AD161" s="186">
        <f t="shared" si="58"/>
        <v>0.13450000000000001</v>
      </c>
      <c r="AE161" s="186">
        <f t="shared" si="58"/>
        <v>0.13450000000000001</v>
      </c>
      <c r="AF161" s="186">
        <f t="shared" si="58"/>
        <v>0.13450000000000001</v>
      </c>
      <c r="AG161" s="186">
        <f t="shared" si="58"/>
        <v>0.13450000000000001</v>
      </c>
      <c r="AH161" s="186">
        <f t="shared" si="58"/>
        <v>0.13450000000000001</v>
      </c>
      <c r="AI161" s="186">
        <f t="shared" si="58"/>
        <v>0.13450000000000001</v>
      </c>
      <c r="AJ161" s="186">
        <f t="shared" si="58"/>
        <v>0.13450000000000001</v>
      </c>
      <c r="AK161" s="186">
        <f t="shared" si="58"/>
        <v>0.13450000000000001</v>
      </c>
      <c r="AL161" s="186">
        <f t="shared" si="58"/>
        <v>0.13450000000000001</v>
      </c>
      <c r="AM161" s="186">
        <f t="shared" si="58"/>
        <v>0.13450000000000001</v>
      </c>
      <c r="AN161" s="186">
        <f t="shared" si="58"/>
        <v>0.13450000000000001</v>
      </c>
      <c r="AO161" s="186">
        <f t="shared" si="58"/>
        <v>0.13450000000000001</v>
      </c>
      <c r="AP161" s="186">
        <f t="shared" si="58"/>
        <v>0.13450000000000001</v>
      </c>
      <c r="AQ161" s="186">
        <f t="shared" si="58"/>
        <v>0.13450000000000001</v>
      </c>
      <c r="AR161" s="186">
        <f t="shared" si="58"/>
        <v>0.1305</v>
      </c>
      <c r="AS161" s="186">
        <f t="shared" si="58"/>
        <v>0.1285</v>
      </c>
      <c r="AT161" s="186">
        <f t="shared" si="58"/>
        <v>0.1265</v>
      </c>
      <c r="AU161" s="186">
        <f t="shared" si="58"/>
        <v>0.1255</v>
      </c>
      <c r="AV161" s="186">
        <f t="shared" si="58"/>
        <v>0.13250000000000001</v>
      </c>
      <c r="AW161" s="186">
        <f t="shared" si="58"/>
        <v>0.13250000000000001</v>
      </c>
      <c r="AX161" s="186">
        <f t="shared" si="58"/>
        <v>0.13250000000000001</v>
      </c>
      <c r="AY161" s="186">
        <f t="shared" si="58"/>
        <v>0.13250000000000001</v>
      </c>
      <c r="AZ161" s="186">
        <f t="shared" si="58"/>
        <v>0.13250000000000001</v>
      </c>
      <c r="BA161" s="186">
        <f t="shared" si="58"/>
        <v>0.13250000000000001</v>
      </c>
      <c r="BB161" s="186">
        <f t="shared" si="58"/>
        <v>0.13250000000000001</v>
      </c>
      <c r="BC161" s="186">
        <f t="shared" si="58"/>
        <v>0.13250000000000001</v>
      </c>
      <c r="BD161" s="186">
        <f t="shared" si="58"/>
        <v>0.13250000000000001</v>
      </c>
      <c r="BE161" s="186">
        <f t="shared" si="58"/>
        <v>0.13250000000000001</v>
      </c>
    </row>
    <row r="162" spans="1:57" ht="15.75" thickBot="1" x14ac:dyDescent="0.3">
      <c r="A162" s="234">
        <v>46</v>
      </c>
      <c r="B162" s="186">
        <f t="shared" si="28"/>
        <v>0.10199999999999999</v>
      </c>
      <c r="C162" s="186">
        <f t="shared" si="28"/>
        <v>0.1045</v>
      </c>
      <c r="D162" s="186">
        <f t="shared" si="25"/>
        <v>0.107</v>
      </c>
      <c r="E162" s="186">
        <f t="shared" si="25"/>
        <v>0.1095</v>
      </c>
      <c r="F162" s="186">
        <f t="shared" si="22"/>
        <v>0.112</v>
      </c>
      <c r="G162" s="186">
        <f t="shared" si="22"/>
        <v>0.114</v>
      </c>
      <c r="H162" s="186">
        <f t="shared" si="20"/>
        <v>0.11550000000000001</v>
      </c>
      <c r="I162" s="186">
        <f t="shared" si="18"/>
        <v>0.11699999999999999</v>
      </c>
      <c r="J162" s="186">
        <f t="shared" si="16"/>
        <v>0.11849999999999999</v>
      </c>
      <c r="K162" s="186">
        <f t="shared" si="14"/>
        <v>0.12</v>
      </c>
      <c r="L162" s="186">
        <f t="shared" si="12"/>
        <v>0.122</v>
      </c>
      <c r="M162" s="186">
        <f t="shared" si="10"/>
        <v>0.124</v>
      </c>
      <c r="N162" s="186">
        <f t="shared" si="8"/>
        <v>0.1265</v>
      </c>
      <c r="O162" s="186">
        <f t="shared" si="6"/>
        <v>0.1295</v>
      </c>
      <c r="P162" s="186">
        <f t="shared" si="4"/>
        <v>0.13450000000000001</v>
      </c>
      <c r="Q162" s="186">
        <f t="shared" si="1"/>
        <v>0.13450000000000001</v>
      </c>
      <c r="R162" s="186">
        <f t="shared" si="1"/>
        <v>0.13450000000000001</v>
      </c>
      <c r="S162" s="186">
        <f t="shared" si="1"/>
        <v>0.13450000000000001</v>
      </c>
      <c r="T162" s="186">
        <f t="shared" si="1"/>
        <v>0.13450000000000001</v>
      </c>
      <c r="U162" s="186">
        <f t="shared" ref="U162:BE162" si="59">U51-0.005</f>
        <v>0.13450000000000001</v>
      </c>
      <c r="V162" s="186">
        <f t="shared" si="59"/>
        <v>0.13450000000000001</v>
      </c>
      <c r="W162" s="186">
        <f t="shared" si="59"/>
        <v>0.13450000000000001</v>
      </c>
      <c r="X162" s="186">
        <f t="shared" si="59"/>
        <v>0.13450000000000001</v>
      </c>
      <c r="Y162" s="186">
        <f t="shared" si="59"/>
        <v>0.13450000000000001</v>
      </c>
      <c r="Z162" s="186">
        <f t="shared" si="59"/>
        <v>0.13450000000000001</v>
      </c>
      <c r="AA162" s="186">
        <f t="shared" si="59"/>
        <v>0.13450000000000001</v>
      </c>
      <c r="AB162" s="186">
        <f t="shared" si="59"/>
        <v>0.13450000000000001</v>
      </c>
      <c r="AC162" s="186">
        <f t="shared" si="59"/>
        <v>0.13450000000000001</v>
      </c>
      <c r="AD162" s="186">
        <f t="shared" si="59"/>
        <v>0.13450000000000001</v>
      </c>
      <c r="AE162" s="186">
        <f t="shared" si="59"/>
        <v>0.13450000000000001</v>
      </c>
      <c r="AF162" s="186">
        <f t="shared" si="59"/>
        <v>0.13450000000000001</v>
      </c>
      <c r="AG162" s="186">
        <f t="shared" si="59"/>
        <v>0.13450000000000001</v>
      </c>
      <c r="AH162" s="186">
        <f t="shared" si="59"/>
        <v>0.13450000000000001</v>
      </c>
      <c r="AI162" s="186">
        <f t="shared" si="59"/>
        <v>0.13450000000000001</v>
      </c>
      <c r="AJ162" s="186">
        <f t="shared" si="59"/>
        <v>0.13450000000000001</v>
      </c>
      <c r="AK162" s="186">
        <f t="shared" si="59"/>
        <v>0.13450000000000001</v>
      </c>
      <c r="AL162" s="186">
        <f t="shared" si="59"/>
        <v>0.13450000000000001</v>
      </c>
      <c r="AM162" s="186">
        <f t="shared" si="59"/>
        <v>0.13450000000000001</v>
      </c>
      <c r="AN162" s="186">
        <f t="shared" si="59"/>
        <v>0.13450000000000001</v>
      </c>
      <c r="AO162" s="186">
        <f t="shared" si="59"/>
        <v>0.13450000000000001</v>
      </c>
      <c r="AP162" s="186">
        <f t="shared" si="59"/>
        <v>0.13450000000000001</v>
      </c>
      <c r="AQ162" s="186">
        <f t="shared" si="59"/>
        <v>0.13450000000000001</v>
      </c>
      <c r="AR162" s="186">
        <f t="shared" si="59"/>
        <v>0.1305</v>
      </c>
      <c r="AS162" s="186">
        <f t="shared" si="59"/>
        <v>0.1285</v>
      </c>
      <c r="AT162" s="186">
        <f t="shared" si="59"/>
        <v>0.1265</v>
      </c>
      <c r="AU162" s="186">
        <f t="shared" si="59"/>
        <v>0.1255</v>
      </c>
      <c r="AV162" s="186">
        <f t="shared" si="59"/>
        <v>0.13250000000000001</v>
      </c>
      <c r="AW162" s="186">
        <f t="shared" si="59"/>
        <v>0.13250000000000001</v>
      </c>
      <c r="AX162" s="186">
        <f t="shared" si="59"/>
        <v>0.13250000000000001</v>
      </c>
      <c r="AY162" s="186">
        <f t="shared" si="59"/>
        <v>0.13250000000000001</v>
      </c>
      <c r="AZ162" s="186">
        <f t="shared" si="59"/>
        <v>0.13250000000000001</v>
      </c>
      <c r="BA162" s="186">
        <f t="shared" si="59"/>
        <v>0.13250000000000001</v>
      </c>
      <c r="BB162" s="186">
        <f t="shared" si="59"/>
        <v>0.13250000000000001</v>
      </c>
      <c r="BC162" s="186">
        <f t="shared" si="59"/>
        <v>0.13250000000000001</v>
      </c>
      <c r="BD162" s="186">
        <f t="shared" si="59"/>
        <v>0.13250000000000001</v>
      </c>
      <c r="BE162" s="186">
        <f t="shared" si="59"/>
        <v>0.13250000000000001</v>
      </c>
    </row>
    <row r="163" spans="1:57" ht="15.75" thickBot="1" x14ac:dyDescent="0.3">
      <c r="A163" s="234">
        <v>47</v>
      </c>
      <c r="B163" s="186">
        <f t="shared" si="28"/>
        <v>0.1045</v>
      </c>
      <c r="C163" s="186">
        <f t="shared" si="28"/>
        <v>0.107</v>
      </c>
      <c r="D163" s="186">
        <f t="shared" si="25"/>
        <v>0.1095</v>
      </c>
      <c r="E163" s="186">
        <f t="shared" si="25"/>
        <v>0.112</v>
      </c>
      <c r="F163" s="186">
        <f t="shared" si="22"/>
        <v>0.114</v>
      </c>
      <c r="G163" s="186">
        <f t="shared" si="22"/>
        <v>0.11550000000000001</v>
      </c>
      <c r="H163" s="186">
        <f t="shared" si="20"/>
        <v>0.11699999999999999</v>
      </c>
      <c r="I163" s="186">
        <f t="shared" si="18"/>
        <v>0.11849999999999999</v>
      </c>
      <c r="J163" s="186">
        <f t="shared" si="16"/>
        <v>0.12</v>
      </c>
      <c r="K163" s="186">
        <f t="shared" si="14"/>
        <v>0.122</v>
      </c>
      <c r="L163" s="186">
        <f t="shared" si="12"/>
        <v>0.124</v>
      </c>
      <c r="M163" s="186">
        <f t="shared" si="10"/>
        <v>0.1265</v>
      </c>
      <c r="N163" s="186">
        <f t="shared" si="8"/>
        <v>0.1295</v>
      </c>
      <c r="O163" s="186">
        <f t="shared" si="6"/>
        <v>0.13450000000000001</v>
      </c>
      <c r="P163" s="186">
        <f t="shared" si="4"/>
        <v>0.13450000000000001</v>
      </c>
      <c r="Q163" s="186">
        <f t="shared" si="1"/>
        <v>0.13450000000000001</v>
      </c>
      <c r="R163" s="186">
        <f t="shared" si="1"/>
        <v>0.13450000000000001</v>
      </c>
      <c r="S163" s="186">
        <f t="shared" si="1"/>
        <v>0.13450000000000001</v>
      </c>
      <c r="T163" s="186">
        <f t="shared" si="1"/>
        <v>0.13450000000000001</v>
      </c>
      <c r="U163" s="186">
        <f t="shared" ref="U163:BE163" si="60">U52-0.005</f>
        <v>0.13450000000000001</v>
      </c>
      <c r="V163" s="186">
        <f t="shared" si="60"/>
        <v>0.13450000000000001</v>
      </c>
      <c r="W163" s="186">
        <f t="shared" si="60"/>
        <v>0.13450000000000001</v>
      </c>
      <c r="X163" s="186">
        <f t="shared" si="60"/>
        <v>0.13450000000000001</v>
      </c>
      <c r="Y163" s="186">
        <f t="shared" si="60"/>
        <v>0.13450000000000001</v>
      </c>
      <c r="Z163" s="186">
        <f t="shared" si="60"/>
        <v>0.13450000000000001</v>
      </c>
      <c r="AA163" s="186">
        <f t="shared" si="60"/>
        <v>0.13450000000000001</v>
      </c>
      <c r="AB163" s="186">
        <f t="shared" si="60"/>
        <v>0.13450000000000001</v>
      </c>
      <c r="AC163" s="186">
        <f t="shared" si="60"/>
        <v>0.13450000000000001</v>
      </c>
      <c r="AD163" s="186">
        <f t="shared" si="60"/>
        <v>0.13450000000000001</v>
      </c>
      <c r="AE163" s="186">
        <f t="shared" si="60"/>
        <v>0.13450000000000001</v>
      </c>
      <c r="AF163" s="186">
        <f t="shared" si="60"/>
        <v>0.13450000000000001</v>
      </c>
      <c r="AG163" s="186">
        <f t="shared" si="60"/>
        <v>0.13450000000000001</v>
      </c>
      <c r="AH163" s="186">
        <f t="shared" si="60"/>
        <v>0.13450000000000001</v>
      </c>
      <c r="AI163" s="186">
        <f t="shared" si="60"/>
        <v>0.13450000000000001</v>
      </c>
      <c r="AJ163" s="186">
        <f t="shared" si="60"/>
        <v>0.13450000000000001</v>
      </c>
      <c r="AK163" s="186">
        <f t="shared" si="60"/>
        <v>0.13450000000000001</v>
      </c>
      <c r="AL163" s="186">
        <f t="shared" si="60"/>
        <v>0.13450000000000001</v>
      </c>
      <c r="AM163" s="186">
        <f t="shared" si="60"/>
        <v>0.13450000000000001</v>
      </c>
      <c r="AN163" s="186">
        <f t="shared" si="60"/>
        <v>0.13450000000000001</v>
      </c>
      <c r="AO163" s="186">
        <f t="shared" si="60"/>
        <v>0.13450000000000001</v>
      </c>
      <c r="AP163" s="186">
        <f t="shared" si="60"/>
        <v>0.13450000000000001</v>
      </c>
      <c r="AQ163" s="186">
        <f t="shared" si="60"/>
        <v>0.13450000000000001</v>
      </c>
      <c r="AR163" s="186">
        <f t="shared" si="60"/>
        <v>0.1305</v>
      </c>
      <c r="AS163" s="186">
        <f t="shared" si="60"/>
        <v>0.1285</v>
      </c>
      <c r="AT163" s="186">
        <f t="shared" si="60"/>
        <v>0.1265</v>
      </c>
      <c r="AU163" s="186">
        <f t="shared" si="60"/>
        <v>0.1255</v>
      </c>
      <c r="AV163" s="186">
        <f t="shared" si="60"/>
        <v>0.13250000000000001</v>
      </c>
      <c r="AW163" s="186">
        <f t="shared" si="60"/>
        <v>0.13250000000000001</v>
      </c>
      <c r="AX163" s="186">
        <f t="shared" si="60"/>
        <v>0.13250000000000001</v>
      </c>
      <c r="AY163" s="186">
        <f t="shared" si="60"/>
        <v>0.13250000000000001</v>
      </c>
      <c r="AZ163" s="186">
        <f t="shared" si="60"/>
        <v>0.13250000000000001</v>
      </c>
      <c r="BA163" s="186">
        <f t="shared" si="60"/>
        <v>0.13250000000000001</v>
      </c>
      <c r="BB163" s="186">
        <f t="shared" si="60"/>
        <v>0.13250000000000001</v>
      </c>
      <c r="BC163" s="186">
        <f t="shared" si="60"/>
        <v>0.13250000000000001</v>
      </c>
      <c r="BD163" s="186">
        <f t="shared" si="60"/>
        <v>0.13250000000000001</v>
      </c>
      <c r="BE163" s="186">
        <f t="shared" si="60"/>
        <v>0.13250000000000001</v>
      </c>
    </row>
    <row r="164" spans="1:57" ht="15.75" thickBot="1" x14ac:dyDescent="0.3">
      <c r="A164" s="234">
        <v>48</v>
      </c>
      <c r="B164" s="186">
        <f t="shared" si="28"/>
        <v>0.107</v>
      </c>
      <c r="C164" s="186">
        <f t="shared" si="28"/>
        <v>0.1095</v>
      </c>
      <c r="D164" s="186">
        <f t="shared" si="25"/>
        <v>0.112</v>
      </c>
      <c r="E164" s="186">
        <f t="shared" si="25"/>
        <v>0.114</v>
      </c>
      <c r="F164" s="186">
        <f t="shared" si="22"/>
        <v>0.11550000000000001</v>
      </c>
      <c r="G164" s="186">
        <f t="shared" si="22"/>
        <v>0.11699999999999999</v>
      </c>
      <c r="H164" s="186">
        <f t="shared" si="20"/>
        <v>0.11849999999999999</v>
      </c>
      <c r="I164" s="186">
        <f t="shared" si="18"/>
        <v>0.12</v>
      </c>
      <c r="J164" s="186">
        <f t="shared" si="16"/>
        <v>0.122</v>
      </c>
      <c r="K164" s="186">
        <f t="shared" si="14"/>
        <v>0.124</v>
      </c>
      <c r="L164" s="186">
        <f t="shared" si="12"/>
        <v>0.1265</v>
      </c>
      <c r="M164" s="186">
        <f t="shared" si="10"/>
        <v>0.1295</v>
      </c>
      <c r="N164" s="186">
        <f t="shared" si="8"/>
        <v>0.13450000000000001</v>
      </c>
      <c r="O164" s="186">
        <f t="shared" si="6"/>
        <v>0.13450000000000001</v>
      </c>
      <c r="P164" s="186">
        <f t="shared" si="4"/>
        <v>0.13450000000000001</v>
      </c>
      <c r="Q164" s="186">
        <f t="shared" si="1"/>
        <v>0.13450000000000001</v>
      </c>
      <c r="R164" s="186">
        <f t="shared" si="1"/>
        <v>0.13450000000000001</v>
      </c>
      <c r="S164" s="186">
        <f t="shared" si="1"/>
        <v>0.13450000000000001</v>
      </c>
      <c r="T164" s="186">
        <f t="shared" si="1"/>
        <v>0.13450000000000001</v>
      </c>
      <c r="U164" s="186">
        <f t="shared" ref="U164:BE164" si="61">U53-0.005</f>
        <v>0.13450000000000001</v>
      </c>
      <c r="V164" s="186">
        <f t="shared" si="61"/>
        <v>0.13450000000000001</v>
      </c>
      <c r="W164" s="186">
        <f t="shared" si="61"/>
        <v>0.13450000000000001</v>
      </c>
      <c r="X164" s="186">
        <f t="shared" si="61"/>
        <v>0.13450000000000001</v>
      </c>
      <c r="Y164" s="186">
        <f t="shared" si="61"/>
        <v>0.13450000000000001</v>
      </c>
      <c r="Z164" s="186">
        <f t="shared" si="61"/>
        <v>0.13450000000000001</v>
      </c>
      <c r="AA164" s="186">
        <f t="shared" si="61"/>
        <v>0.13450000000000001</v>
      </c>
      <c r="AB164" s="186">
        <f t="shared" si="61"/>
        <v>0.13450000000000001</v>
      </c>
      <c r="AC164" s="186">
        <f t="shared" si="61"/>
        <v>0.13450000000000001</v>
      </c>
      <c r="AD164" s="186">
        <f t="shared" si="61"/>
        <v>0.13450000000000001</v>
      </c>
      <c r="AE164" s="186">
        <f t="shared" si="61"/>
        <v>0.13450000000000001</v>
      </c>
      <c r="AF164" s="186">
        <f t="shared" si="61"/>
        <v>0.13450000000000001</v>
      </c>
      <c r="AG164" s="186">
        <f t="shared" si="61"/>
        <v>0.13450000000000001</v>
      </c>
      <c r="AH164" s="186">
        <f t="shared" si="61"/>
        <v>0.13450000000000001</v>
      </c>
      <c r="AI164" s="186">
        <f t="shared" si="61"/>
        <v>0.13450000000000001</v>
      </c>
      <c r="AJ164" s="186">
        <f t="shared" si="61"/>
        <v>0.13450000000000001</v>
      </c>
      <c r="AK164" s="186">
        <f t="shared" si="61"/>
        <v>0.13450000000000001</v>
      </c>
      <c r="AL164" s="186">
        <f t="shared" si="61"/>
        <v>0.13450000000000001</v>
      </c>
      <c r="AM164" s="186">
        <f t="shared" si="61"/>
        <v>0.13450000000000001</v>
      </c>
      <c r="AN164" s="186">
        <f t="shared" si="61"/>
        <v>0.13450000000000001</v>
      </c>
      <c r="AO164" s="186">
        <f t="shared" si="61"/>
        <v>0.13450000000000001</v>
      </c>
      <c r="AP164" s="186">
        <f t="shared" si="61"/>
        <v>0.13450000000000001</v>
      </c>
      <c r="AQ164" s="186">
        <f t="shared" si="61"/>
        <v>0.13450000000000001</v>
      </c>
      <c r="AR164" s="186">
        <f t="shared" si="61"/>
        <v>0.1305</v>
      </c>
      <c r="AS164" s="186">
        <f t="shared" si="61"/>
        <v>0.1285</v>
      </c>
      <c r="AT164" s="186">
        <f t="shared" si="61"/>
        <v>0.1265</v>
      </c>
      <c r="AU164" s="186">
        <f t="shared" si="61"/>
        <v>0.1255</v>
      </c>
      <c r="AV164" s="186">
        <f t="shared" si="61"/>
        <v>0.13250000000000001</v>
      </c>
      <c r="AW164" s="186">
        <f t="shared" si="61"/>
        <v>0.13250000000000001</v>
      </c>
      <c r="AX164" s="186">
        <f t="shared" si="61"/>
        <v>0.13250000000000001</v>
      </c>
      <c r="AY164" s="186">
        <f t="shared" si="61"/>
        <v>0.13250000000000001</v>
      </c>
      <c r="AZ164" s="186">
        <f t="shared" si="61"/>
        <v>0.13250000000000001</v>
      </c>
      <c r="BA164" s="186">
        <f t="shared" si="61"/>
        <v>0.13250000000000001</v>
      </c>
      <c r="BB164" s="186">
        <f t="shared" si="61"/>
        <v>0.13250000000000001</v>
      </c>
      <c r="BC164" s="186">
        <f t="shared" si="61"/>
        <v>0.13250000000000001</v>
      </c>
      <c r="BD164" s="186">
        <f t="shared" si="61"/>
        <v>0.13250000000000001</v>
      </c>
      <c r="BE164" s="186">
        <f t="shared" si="61"/>
        <v>0.13250000000000001</v>
      </c>
    </row>
    <row r="165" spans="1:57" ht="15.75" thickBot="1" x14ac:dyDescent="0.3">
      <c r="A165" s="234">
        <v>49</v>
      </c>
      <c r="B165" s="186">
        <f t="shared" si="28"/>
        <v>0.1095</v>
      </c>
      <c r="C165" s="186">
        <f t="shared" si="28"/>
        <v>0.112</v>
      </c>
      <c r="D165" s="186">
        <f t="shared" si="25"/>
        <v>0.114</v>
      </c>
      <c r="E165" s="186">
        <f t="shared" si="25"/>
        <v>0.11550000000000001</v>
      </c>
      <c r="F165" s="186">
        <f t="shared" si="22"/>
        <v>0.11699999999999999</v>
      </c>
      <c r="G165" s="186">
        <f t="shared" si="22"/>
        <v>0.11849999999999999</v>
      </c>
      <c r="H165" s="186">
        <f t="shared" si="20"/>
        <v>0.12</v>
      </c>
      <c r="I165" s="186">
        <f t="shared" si="18"/>
        <v>0.122</v>
      </c>
      <c r="J165" s="186">
        <f t="shared" si="16"/>
        <v>0.124</v>
      </c>
      <c r="K165" s="186">
        <f t="shared" si="14"/>
        <v>0.1265</v>
      </c>
      <c r="L165" s="186">
        <f t="shared" si="12"/>
        <v>0.1295</v>
      </c>
      <c r="M165" s="186">
        <f t="shared" si="10"/>
        <v>0.13450000000000001</v>
      </c>
      <c r="N165" s="186">
        <f t="shared" si="8"/>
        <v>0.13450000000000001</v>
      </c>
      <c r="O165" s="186">
        <f t="shared" si="6"/>
        <v>0.13450000000000001</v>
      </c>
      <c r="P165" s="186">
        <f t="shared" si="4"/>
        <v>0.13450000000000001</v>
      </c>
      <c r="Q165" s="186">
        <f t="shared" si="1"/>
        <v>0.13450000000000001</v>
      </c>
      <c r="R165" s="186">
        <f t="shared" si="1"/>
        <v>0.13450000000000001</v>
      </c>
      <c r="S165" s="186">
        <f t="shared" si="1"/>
        <v>0.13450000000000001</v>
      </c>
      <c r="T165" s="186">
        <f t="shared" si="1"/>
        <v>0.13450000000000001</v>
      </c>
      <c r="U165" s="186">
        <f t="shared" ref="U165:BE165" si="62">U54-0.005</f>
        <v>0.13450000000000001</v>
      </c>
      <c r="V165" s="186">
        <f t="shared" si="62"/>
        <v>0.13450000000000001</v>
      </c>
      <c r="W165" s="186">
        <f t="shared" si="62"/>
        <v>0.13450000000000001</v>
      </c>
      <c r="X165" s="186">
        <f t="shared" si="62"/>
        <v>0.13450000000000001</v>
      </c>
      <c r="Y165" s="186">
        <f t="shared" si="62"/>
        <v>0.13450000000000001</v>
      </c>
      <c r="Z165" s="186">
        <f t="shared" si="62"/>
        <v>0.13450000000000001</v>
      </c>
      <c r="AA165" s="186">
        <f t="shared" si="62"/>
        <v>0.13450000000000001</v>
      </c>
      <c r="AB165" s="186">
        <f t="shared" si="62"/>
        <v>0.13450000000000001</v>
      </c>
      <c r="AC165" s="186">
        <f t="shared" si="62"/>
        <v>0.13450000000000001</v>
      </c>
      <c r="AD165" s="186">
        <f t="shared" si="62"/>
        <v>0.13450000000000001</v>
      </c>
      <c r="AE165" s="186">
        <f t="shared" si="62"/>
        <v>0.13450000000000001</v>
      </c>
      <c r="AF165" s="186">
        <f t="shared" si="62"/>
        <v>0.13450000000000001</v>
      </c>
      <c r="AG165" s="186">
        <f t="shared" si="62"/>
        <v>0.13450000000000001</v>
      </c>
      <c r="AH165" s="186">
        <f t="shared" si="62"/>
        <v>0.13450000000000001</v>
      </c>
      <c r="AI165" s="186">
        <f t="shared" si="62"/>
        <v>0.13450000000000001</v>
      </c>
      <c r="AJ165" s="186">
        <f t="shared" si="62"/>
        <v>0.13450000000000001</v>
      </c>
      <c r="AK165" s="186">
        <f t="shared" si="62"/>
        <v>0.13450000000000001</v>
      </c>
      <c r="AL165" s="186">
        <f t="shared" si="62"/>
        <v>0.13450000000000001</v>
      </c>
      <c r="AM165" s="186">
        <f t="shared" si="62"/>
        <v>0.13450000000000001</v>
      </c>
      <c r="AN165" s="186">
        <f t="shared" si="62"/>
        <v>0.13450000000000001</v>
      </c>
      <c r="AO165" s="186">
        <f t="shared" si="62"/>
        <v>0.13450000000000001</v>
      </c>
      <c r="AP165" s="186">
        <f t="shared" si="62"/>
        <v>0.13450000000000001</v>
      </c>
      <c r="AQ165" s="186">
        <f t="shared" si="62"/>
        <v>0.13450000000000001</v>
      </c>
      <c r="AR165" s="186">
        <f t="shared" si="62"/>
        <v>0.1305</v>
      </c>
      <c r="AS165" s="186">
        <f t="shared" si="62"/>
        <v>0.1285</v>
      </c>
      <c r="AT165" s="186">
        <f t="shared" si="62"/>
        <v>0.1265</v>
      </c>
      <c r="AU165" s="186">
        <f t="shared" si="62"/>
        <v>0.1255</v>
      </c>
      <c r="AV165" s="186">
        <f t="shared" si="62"/>
        <v>0.13250000000000001</v>
      </c>
      <c r="AW165" s="186">
        <f t="shared" si="62"/>
        <v>0.13250000000000001</v>
      </c>
      <c r="AX165" s="186">
        <f t="shared" si="62"/>
        <v>0.13250000000000001</v>
      </c>
      <c r="AY165" s="186">
        <f t="shared" si="62"/>
        <v>0.13250000000000001</v>
      </c>
      <c r="AZ165" s="186">
        <f t="shared" si="62"/>
        <v>0.13250000000000001</v>
      </c>
      <c r="BA165" s="186">
        <f t="shared" si="62"/>
        <v>0.13250000000000001</v>
      </c>
      <c r="BB165" s="186">
        <f t="shared" si="62"/>
        <v>0.13250000000000001</v>
      </c>
      <c r="BC165" s="186">
        <f t="shared" si="62"/>
        <v>0.13250000000000001</v>
      </c>
      <c r="BD165" s="186">
        <f t="shared" si="62"/>
        <v>0.13250000000000001</v>
      </c>
      <c r="BE165" s="186">
        <f t="shared" si="62"/>
        <v>0.13250000000000001</v>
      </c>
    </row>
    <row r="166" spans="1:57" ht="15.75" thickBot="1" x14ac:dyDescent="0.3">
      <c r="A166" s="234">
        <v>50</v>
      </c>
      <c r="B166" s="186">
        <f t="shared" si="28"/>
        <v>0.112</v>
      </c>
      <c r="C166" s="186">
        <f t="shared" si="28"/>
        <v>0.114</v>
      </c>
      <c r="D166" s="186">
        <f t="shared" si="25"/>
        <v>0.11550000000000001</v>
      </c>
      <c r="E166" s="186">
        <f t="shared" si="25"/>
        <v>0.11699999999999999</v>
      </c>
      <c r="F166" s="186">
        <f t="shared" si="22"/>
        <v>0.11849999999999999</v>
      </c>
      <c r="G166" s="186">
        <f t="shared" si="22"/>
        <v>0.12</v>
      </c>
      <c r="H166" s="186">
        <f t="shared" si="20"/>
        <v>0.122</v>
      </c>
      <c r="I166" s="186">
        <f t="shared" si="18"/>
        <v>0.124</v>
      </c>
      <c r="J166" s="186">
        <f t="shared" si="16"/>
        <v>0.1265</v>
      </c>
      <c r="K166" s="186">
        <f t="shared" si="14"/>
        <v>0.1295</v>
      </c>
      <c r="L166" s="186">
        <f t="shared" si="12"/>
        <v>0.13450000000000001</v>
      </c>
      <c r="M166" s="186">
        <f t="shared" si="10"/>
        <v>0.13450000000000001</v>
      </c>
      <c r="N166" s="186">
        <f t="shared" si="8"/>
        <v>0.13450000000000001</v>
      </c>
      <c r="O166" s="186">
        <f t="shared" si="6"/>
        <v>0.13450000000000001</v>
      </c>
      <c r="P166" s="186">
        <f t="shared" si="4"/>
        <v>0.13450000000000001</v>
      </c>
      <c r="Q166" s="186">
        <f t="shared" si="1"/>
        <v>0.13450000000000001</v>
      </c>
      <c r="R166" s="186">
        <f t="shared" si="1"/>
        <v>0.13450000000000001</v>
      </c>
      <c r="S166" s="186">
        <f t="shared" si="1"/>
        <v>0.13450000000000001</v>
      </c>
      <c r="T166" s="186">
        <f t="shared" si="1"/>
        <v>0.13450000000000001</v>
      </c>
      <c r="U166" s="186">
        <f t="shared" ref="U166:BE166" si="63">U55-0.005</f>
        <v>0.13450000000000001</v>
      </c>
      <c r="V166" s="186">
        <f t="shared" si="63"/>
        <v>0.13450000000000001</v>
      </c>
      <c r="W166" s="186">
        <f t="shared" si="63"/>
        <v>0.13450000000000001</v>
      </c>
      <c r="X166" s="186">
        <f t="shared" si="63"/>
        <v>0.13450000000000001</v>
      </c>
      <c r="Y166" s="186">
        <f t="shared" si="63"/>
        <v>0.13450000000000001</v>
      </c>
      <c r="Z166" s="186">
        <f t="shared" si="63"/>
        <v>0.13450000000000001</v>
      </c>
      <c r="AA166" s="186">
        <f t="shared" si="63"/>
        <v>0.13450000000000001</v>
      </c>
      <c r="AB166" s="186">
        <f t="shared" si="63"/>
        <v>0.13450000000000001</v>
      </c>
      <c r="AC166" s="186">
        <f t="shared" si="63"/>
        <v>0.13450000000000001</v>
      </c>
      <c r="AD166" s="186">
        <f t="shared" si="63"/>
        <v>0.13450000000000001</v>
      </c>
      <c r="AE166" s="186">
        <f t="shared" si="63"/>
        <v>0.13450000000000001</v>
      </c>
      <c r="AF166" s="186">
        <f t="shared" si="63"/>
        <v>0.13450000000000001</v>
      </c>
      <c r="AG166" s="186">
        <f t="shared" si="63"/>
        <v>0.13450000000000001</v>
      </c>
      <c r="AH166" s="186">
        <f t="shared" si="63"/>
        <v>0.13450000000000001</v>
      </c>
      <c r="AI166" s="186">
        <f t="shared" si="63"/>
        <v>0.13450000000000001</v>
      </c>
      <c r="AJ166" s="186">
        <f t="shared" si="63"/>
        <v>0.13450000000000001</v>
      </c>
      <c r="AK166" s="186">
        <f t="shared" si="63"/>
        <v>0.13450000000000001</v>
      </c>
      <c r="AL166" s="186">
        <f t="shared" si="63"/>
        <v>0.13450000000000001</v>
      </c>
      <c r="AM166" s="186">
        <f t="shared" si="63"/>
        <v>0.13450000000000001</v>
      </c>
      <c r="AN166" s="186">
        <f t="shared" si="63"/>
        <v>0.13450000000000001</v>
      </c>
      <c r="AO166" s="186">
        <f t="shared" si="63"/>
        <v>0.13450000000000001</v>
      </c>
      <c r="AP166" s="186">
        <f t="shared" si="63"/>
        <v>0.13450000000000001</v>
      </c>
      <c r="AQ166" s="186">
        <f t="shared" si="63"/>
        <v>0.13450000000000001</v>
      </c>
      <c r="AR166" s="186">
        <f t="shared" si="63"/>
        <v>0.1305</v>
      </c>
      <c r="AS166" s="186">
        <f t="shared" si="63"/>
        <v>0.1285</v>
      </c>
      <c r="AT166" s="186">
        <f t="shared" si="63"/>
        <v>0.1265</v>
      </c>
      <c r="AU166" s="186">
        <f t="shared" si="63"/>
        <v>0.1255</v>
      </c>
      <c r="AV166" s="186">
        <f t="shared" si="63"/>
        <v>0.13250000000000001</v>
      </c>
      <c r="AW166" s="186">
        <f t="shared" si="63"/>
        <v>0.13250000000000001</v>
      </c>
      <c r="AX166" s="186">
        <f t="shared" si="63"/>
        <v>0.13250000000000001</v>
      </c>
      <c r="AY166" s="186">
        <f t="shared" si="63"/>
        <v>0.13250000000000001</v>
      </c>
      <c r="AZ166" s="186">
        <f t="shared" si="63"/>
        <v>0.13250000000000001</v>
      </c>
      <c r="BA166" s="186">
        <f t="shared" si="63"/>
        <v>0.13250000000000001</v>
      </c>
      <c r="BB166" s="186">
        <f t="shared" si="63"/>
        <v>0.13250000000000001</v>
      </c>
      <c r="BC166" s="186">
        <f t="shared" si="63"/>
        <v>0.13250000000000001</v>
      </c>
      <c r="BD166" s="186">
        <f t="shared" si="63"/>
        <v>0.13250000000000001</v>
      </c>
      <c r="BE166" s="186">
        <f t="shared" si="63"/>
        <v>0.13250000000000001</v>
      </c>
    </row>
    <row r="167" spans="1:57" ht="15.75" thickBot="1" x14ac:dyDescent="0.3">
      <c r="A167" s="234">
        <v>51</v>
      </c>
      <c r="B167" s="186">
        <f t="shared" si="28"/>
        <v>0.1145</v>
      </c>
      <c r="C167" s="186">
        <f t="shared" si="28"/>
        <v>0.11550000000000001</v>
      </c>
      <c r="D167" s="186">
        <f t="shared" si="25"/>
        <v>0.11699999999999999</v>
      </c>
      <c r="E167" s="186">
        <f t="shared" si="25"/>
        <v>0.11849999999999999</v>
      </c>
      <c r="F167" s="186">
        <f t="shared" si="22"/>
        <v>0.12</v>
      </c>
      <c r="G167" s="186">
        <f t="shared" si="22"/>
        <v>0.122</v>
      </c>
      <c r="H167" s="186">
        <f t="shared" si="20"/>
        <v>0.124</v>
      </c>
      <c r="I167" s="186">
        <f t="shared" si="18"/>
        <v>0.1265</v>
      </c>
      <c r="J167" s="186">
        <f t="shared" si="16"/>
        <v>0.1295</v>
      </c>
      <c r="K167" s="186">
        <f t="shared" si="14"/>
        <v>0.13450000000000001</v>
      </c>
      <c r="L167" s="186">
        <f t="shared" si="12"/>
        <v>0.13450000000000001</v>
      </c>
      <c r="M167" s="186">
        <f t="shared" si="10"/>
        <v>0.13450000000000001</v>
      </c>
      <c r="N167" s="186">
        <f t="shared" si="8"/>
        <v>0.13450000000000001</v>
      </c>
      <c r="O167" s="186">
        <f t="shared" si="6"/>
        <v>0.13450000000000001</v>
      </c>
      <c r="P167" s="186">
        <f t="shared" si="4"/>
        <v>0.13450000000000001</v>
      </c>
      <c r="Q167" s="186">
        <f t="shared" si="1"/>
        <v>0.13450000000000001</v>
      </c>
      <c r="R167" s="186">
        <f t="shared" si="1"/>
        <v>0.13450000000000001</v>
      </c>
      <c r="S167" s="186">
        <f t="shared" si="1"/>
        <v>0.13450000000000001</v>
      </c>
      <c r="T167" s="186">
        <f t="shared" si="1"/>
        <v>0.13450000000000001</v>
      </c>
      <c r="U167" s="186">
        <f t="shared" ref="U167:BE167" si="64">U56-0.005</f>
        <v>0.13450000000000001</v>
      </c>
      <c r="V167" s="186">
        <f t="shared" si="64"/>
        <v>0.13450000000000001</v>
      </c>
      <c r="W167" s="186">
        <f t="shared" si="64"/>
        <v>0.13450000000000001</v>
      </c>
      <c r="X167" s="186">
        <f t="shared" si="64"/>
        <v>0.13450000000000001</v>
      </c>
      <c r="Y167" s="186">
        <f t="shared" si="64"/>
        <v>0.13450000000000001</v>
      </c>
      <c r="Z167" s="186">
        <f t="shared" si="64"/>
        <v>0.13450000000000001</v>
      </c>
      <c r="AA167" s="186">
        <f t="shared" si="64"/>
        <v>0.13450000000000001</v>
      </c>
      <c r="AB167" s="186">
        <f t="shared" si="64"/>
        <v>0.13450000000000001</v>
      </c>
      <c r="AC167" s="186">
        <f t="shared" si="64"/>
        <v>0.13450000000000001</v>
      </c>
      <c r="AD167" s="186">
        <f t="shared" si="64"/>
        <v>0.13450000000000001</v>
      </c>
      <c r="AE167" s="186">
        <f t="shared" si="64"/>
        <v>0.13450000000000001</v>
      </c>
      <c r="AF167" s="186">
        <f t="shared" si="64"/>
        <v>0.13450000000000001</v>
      </c>
      <c r="AG167" s="186">
        <f t="shared" si="64"/>
        <v>0.13450000000000001</v>
      </c>
      <c r="AH167" s="186">
        <f t="shared" si="64"/>
        <v>0.13450000000000001</v>
      </c>
      <c r="AI167" s="186">
        <f t="shared" si="64"/>
        <v>0.13450000000000001</v>
      </c>
      <c r="AJ167" s="186">
        <f t="shared" si="64"/>
        <v>0.13450000000000001</v>
      </c>
      <c r="AK167" s="186">
        <f t="shared" si="64"/>
        <v>0.13450000000000001</v>
      </c>
      <c r="AL167" s="186">
        <f t="shared" si="64"/>
        <v>0.13450000000000001</v>
      </c>
      <c r="AM167" s="186">
        <f t="shared" si="64"/>
        <v>0.13450000000000001</v>
      </c>
      <c r="AN167" s="186">
        <f t="shared" si="64"/>
        <v>0.13450000000000001</v>
      </c>
      <c r="AO167" s="186">
        <f t="shared" si="64"/>
        <v>0.13450000000000001</v>
      </c>
      <c r="AP167" s="186">
        <f t="shared" si="64"/>
        <v>0.13450000000000001</v>
      </c>
      <c r="AQ167" s="186">
        <f t="shared" si="64"/>
        <v>0.13450000000000001</v>
      </c>
      <c r="AR167" s="186">
        <f t="shared" si="64"/>
        <v>0.1305</v>
      </c>
      <c r="AS167" s="186">
        <f t="shared" si="64"/>
        <v>0.1285</v>
      </c>
      <c r="AT167" s="186">
        <f t="shared" si="64"/>
        <v>0.1265</v>
      </c>
      <c r="AU167" s="186">
        <f t="shared" si="64"/>
        <v>0.1255</v>
      </c>
      <c r="AV167" s="186">
        <f t="shared" si="64"/>
        <v>0.13250000000000001</v>
      </c>
      <c r="AW167" s="186">
        <f t="shared" si="64"/>
        <v>0.13250000000000001</v>
      </c>
      <c r="AX167" s="186">
        <f t="shared" si="64"/>
        <v>0.13250000000000001</v>
      </c>
      <c r="AY167" s="186">
        <f t="shared" si="64"/>
        <v>0.13250000000000001</v>
      </c>
      <c r="AZ167" s="186">
        <f t="shared" si="64"/>
        <v>0.13250000000000001</v>
      </c>
      <c r="BA167" s="186">
        <f t="shared" si="64"/>
        <v>0.13250000000000001</v>
      </c>
      <c r="BB167" s="186">
        <f t="shared" si="64"/>
        <v>0.13250000000000001</v>
      </c>
      <c r="BC167" s="186">
        <f t="shared" si="64"/>
        <v>0.13250000000000001</v>
      </c>
      <c r="BD167" s="186">
        <f t="shared" si="64"/>
        <v>0.13250000000000001</v>
      </c>
      <c r="BE167" s="186">
        <f t="shared" si="64"/>
        <v>0.13250000000000001</v>
      </c>
    </row>
    <row r="168" spans="1:57" ht="15.75" thickBot="1" x14ac:dyDescent="0.3">
      <c r="A168" s="234">
        <v>52</v>
      </c>
      <c r="B168" s="186">
        <f t="shared" si="28"/>
        <v>0.11550000000000001</v>
      </c>
      <c r="C168" s="186">
        <f t="shared" si="28"/>
        <v>0.11699999999999999</v>
      </c>
      <c r="D168" s="186">
        <f t="shared" si="25"/>
        <v>0.11849999999999999</v>
      </c>
      <c r="E168" s="186">
        <f t="shared" si="25"/>
        <v>0.12</v>
      </c>
      <c r="F168" s="186">
        <f t="shared" si="22"/>
        <v>0.122</v>
      </c>
      <c r="G168" s="186">
        <f t="shared" si="22"/>
        <v>0.124</v>
      </c>
      <c r="H168" s="186">
        <f t="shared" si="20"/>
        <v>0.1265</v>
      </c>
      <c r="I168" s="186">
        <f t="shared" si="18"/>
        <v>0.1295</v>
      </c>
      <c r="J168" s="186">
        <f t="shared" si="16"/>
        <v>0.13450000000000001</v>
      </c>
      <c r="K168" s="186">
        <f t="shared" si="14"/>
        <v>0.13450000000000001</v>
      </c>
      <c r="L168" s="186">
        <f t="shared" si="12"/>
        <v>0.13450000000000001</v>
      </c>
      <c r="M168" s="186">
        <f t="shared" si="10"/>
        <v>0.13450000000000001</v>
      </c>
      <c r="N168" s="186">
        <f t="shared" si="8"/>
        <v>0.13450000000000001</v>
      </c>
      <c r="O168" s="186">
        <f t="shared" si="6"/>
        <v>0.13450000000000001</v>
      </c>
      <c r="P168" s="186">
        <f t="shared" si="4"/>
        <v>0.13450000000000001</v>
      </c>
      <c r="Q168" s="186">
        <f t="shared" si="1"/>
        <v>0.13450000000000001</v>
      </c>
      <c r="R168" s="186">
        <f t="shared" si="1"/>
        <v>0.13450000000000001</v>
      </c>
      <c r="S168" s="186">
        <f t="shared" si="1"/>
        <v>0.13450000000000001</v>
      </c>
      <c r="T168" s="186">
        <f t="shared" si="1"/>
        <v>0.13450000000000001</v>
      </c>
      <c r="U168" s="186">
        <f t="shared" ref="U168:BE168" si="65">U57-0.005</f>
        <v>0.13450000000000001</v>
      </c>
      <c r="V168" s="186">
        <f t="shared" si="65"/>
        <v>0.13450000000000001</v>
      </c>
      <c r="W168" s="186">
        <f t="shared" si="65"/>
        <v>0.13450000000000001</v>
      </c>
      <c r="X168" s="186">
        <f t="shared" si="65"/>
        <v>0.13450000000000001</v>
      </c>
      <c r="Y168" s="186">
        <f t="shared" si="65"/>
        <v>0.13450000000000001</v>
      </c>
      <c r="Z168" s="186">
        <f t="shared" si="65"/>
        <v>0.13450000000000001</v>
      </c>
      <c r="AA168" s="186">
        <f t="shared" si="65"/>
        <v>0.13450000000000001</v>
      </c>
      <c r="AB168" s="186">
        <f t="shared" si="65"/>
        <v>0.13450000000000001</v>
      </c>
      <c r="AC168" s="186">
        <f t="shared" si="65"/>
        <v>0.13450000000000001</v>
      </c>
      <c r="AD168" s="186">
        <f t="shared" si="65"/>
        <v>0.13450000000000001</v>
      </c>
      <c r="AE168" s="186">
        <f t="shared" si="65"/>
        <v>0.13450000000000001</v>
      </c>
      <c r="AF168" s="186">
        <f t="shared" si="65"/>
        <v>0.13450000000000001</v>
      </c>
      <c r="AG168" s="186">
        <f t="shared" si="65"/>
        <v>0.13450000000000001</v>
      </c>
      <c r="AH168" s="186">
        <f t="shared" si="65"/>
        <v>0.13450000000000001</v>
      </c>
      <c r="AI168" s="186">
        <f t="shared" si="65"/>
        <v>0.13450000000000001</v>
      </c>
      <c r="AJ168" s="186">
        <f t="shared" si="65"/>
        <v>0.13450000000000001</v>
      </c>
      <c r="AK168" s="186">
        <f t="shared" si="65"/>
        <v>0.13450000000000001</v>
      </c>
      <c r="AL168" s="186">
        <f t="shared" si="65"/>
        <v>0.13450000000000001</v>
      </c>
      <c r="AM168" s="186">
        <f t="shared" si="65"/>
        <v>0.13450000000000001</v>
      </c>
      <c r="AN168" s="186">
        <f t="shared" si="65"/>
        <v>0.13450000000000001</v>
      </c>
      <c r="AO168" s="186">
        <f t="shared" si="65"/>
        <v>0.13450000000000001</v>
      </c>
      <c r="AP168" s="186">
        <f t="shared" si="65"/>
        <v>0.13450000000000001</v>
      </c>
      <c r="AQ168" s="186">
        <f t="shared" si="65"/>
        <v>0.13450000000000001</v>
      </c>
      <c r="AR168" s="186">
        <f t="shared" si="65"/>
        <v>0.1305</v>
      </c>
      <c r="AS168" s="186">
        <f t="shared" si="65"/>
        <v>0.1285</v>
      </c>
      <c r="AT168" s="186">
        <f t="shared" si="65"/>
        <v>0.1265</v>
      </c>
      <c r="AU168" s="186">
        <f t="shared" si="65"/>
        <v>0.1255</v>
      </c>
      <c r="AV168" s="186">
        <f t="shared" si="65"/>
        <v>0.13250000000000001</v>
      </c>
      <c r="AW168" s="186">
        <f t="shared" si="65"/>
        <v>0.13250000000000001</v>
      </c>
      <c r="AX168" s="186">
        <f t="shared" si="65"/>
        <v>0.13250000000000001</v>
      </c>
      <c r="AY168" s="186">
        <f t="shared" si="65"/>
        <v>0.13250000000000001</v>
      </c>
      <c r="AZ168" s="186">
        <f t="shared" si="65"/>
        <v>0.13250000000000001</v>
      </c>
      <c r="BA168" s="186">
        <f t="shared" si="65"/>
        <v>0.13250000000000001</v>
      </c>
      <c r="BB168" s="186">
        <f t="shared" si="65"/>
        <v>0.13250000000000001</v>
      </c>
      <c r="BC168" s="186">
        <f t="shared" si="65"/>
        <v>0.13250000000000001</v>
      </c>
      <c r="BD168" s="186">
        <f t="shared" si="65"/>
        <v>0.13250000000000001</v>
      </c>
      <c r="BE168" s="186">
        <f t="shared" si="65"/>
        <v>0.13250000000000001</v>
      </c>
    </row>
    <row r="169" spans="1:57" ht="15.75" thickBot="1" x14ac:dyDescent="0.3">
      <c r="A169" s="234">
        <v>53</v>
      </c>
      <c r="B169" s="186">
        <f t="shared" si="28"/>
        <v>0.11699999999999999</v>
      </c>
      <c r="C169" s="186">
        <f t="shared" si="28"/>
        <v>0.11849999999999999</v>
      </c>
      <c r="D169" s="186">
        <f t="shared" si="25"/>
        <v>0.12</v>
      </c>
      <c r="E169" s="186">
        <f t="shared" si="25"/>
        <v>0.122</v>
      </c>
      <c r="F169" s="186">
        <f t="shared" si="22"/>
        <v>0.124</v>
      </c>
      <c r="G169" s="186">
        <f t="shared" si="22"/>
        <v>0.1265</v>
      </c>
      <c r="H169" s="186">
        <f t="shared" si="20"/>
        <v>0.1295</v>
      </c>
      <c r="I169" s="186">
        <f t="shared" si="18"/>
        <v>0.13450000000000001</v>
      </c>
      <c r="J169" s="186">
        <f t="shared" si="16"/>
        <v>0.13450000000000001</v>
      </c>
      <c r="K169" s="186">
        <f t="shared" si="14"/>
        <v>0.13450000000000001</v>
      </c>
      <c r="L169" s="186">
        <f t="shared" si="12"/>
        <v>0.13450000000000001</v>
      </c>
      <c r="M169" s="186">
        <f t="shared" si="10"/>
        <v>0.13450000000000001</v>
      </c>
      <c r="N169" s="186">
        <f t="shared" si="8"/>
        <v>0.13450000000000001</v>
      </c>
      <c r="O169" s="186">
        <f t="shared" si="6"/>
        <v>0.13450000000000001</v>
      </c>
      <c r="P169" s="186">
        <f t="shared" si="4"/>
        <v>0.13450000000000001</v>
      </c>
      <c r="Q169" s="186">
        <f t="shared" si="1"/>
        <v>0.13450000000000001</v>
      </c>
      <c r="R169" s="186">
        <f t="shared" si="1"/>
        <v>0.13450000000000001</v>
      </c>
      <c r="S169" s="186">
        <f t="shared" si="1"/>
        <v>0.13450000000000001</v>
      </c>
      <c r="T169" s="186">
        <f t="shared" si="1"/>
        <v>0.13450000000000001</v>
      </c>
      <c r="U169" s="186">
        <f t="shared" ref="U169:BE169" si="66">U58-0.005</f>
        <v>0.13450000000000001</v>
      </c>
      <c r="V169" s="186">
        <f t="shared" si="66"/>
        <v>0.13450000000000001</v>
      </c>
      <c r="W169" s="186">
        <f t="shared" si="66"/>
        <v>0.13450000000000001</v>
      </c>
      <c r="X169" s="186">
        <f t="shared" si="66"/>
        <v>0.13450000000000001</v>
      </c>
      <c r="Y169" s="186">
        <f t="shared" si="66"/>
        <v>0.13450000000000001</v>
      </c>
      <c r="Z169" s="186">
        <f t="shared" si="66"/>
        <v>0.13450000000000001</v>
      </c>
      <c r="AA169" s="186">
        <f t="shared" si="66"/>
        <v>0.13450000000000001</v>
      </c>
      <c r="AB169" s="186">
        <f t="shared" si="66"/>
        <v>0.13450000000000001</v>
      </c>
      <c r="AC169" s="186">
        <f t="shared" si="66"/>
        <v>0.13450000000000001</v>
      </c>
      <c r="AD169" s="186">
        <f t="shared" si="66"/>
        <v>0.13450000000000001</v>
      </c>
      <c r="AE169" s="186">
        <f t="shared" si="66"/>
        <v>0.13450000000000001</v>
      </c>
      <c r="AF169" s="186">
        <f t="shared" si="66"/>
        <v>0.13450000000000001</v>
      </c>
      <c r="AG169" s="186">
        <f t="shared" si="66"/>
        <v>0.13450000000000001</v>
      </c>
      <c r="AH169" s="186">
        <f t="shared" si="66"/>
        <v>0.13450000000000001</v>
      </c>
      <c r="AI169" s="186">
        <f t="shared" si="66"/>
        <v>0.13450000000000001</v>
      </c>
      <c r="AJ169" s="186">
        <f t="shared" si="66"/>
        <v>0.13450000000000001</v>
      </c>
      <c r="AK169" s="186">
        <f t="shared" si="66"/>
        <v>0.13450000000000001</v>
      </c>
      <c r="AL169" s="186">
        <f t="shared" si="66"/>
        <v>0.13450000000000001</v>
      </c>
      <c r="AM169" s="186">
        <f t="shared" si="66"/>
        <v>0.13450000000000001</v>
      </c>
      <c r="AN169" s="186">
        <f t="shared" si="66"/>
        <v>0.13450000000000001</v>
      </c>
      <c r="AO169" s="186">
        <f t="shared" si="66"/>
        <v>0.13450000000000001</v>
      </c>
      <c r="AP169" s="186">
        <f t="shared" si="66"/>
        <v>0.13450000000000001</v>
      </c>
      <c r="AQ169" s="186">
        <f t="shared" si="66"/>
        <v>0.13450000000000001</v>
      </c>
      <c r="AR169" s="186">
        <f t="shared" si="66"/>
        <v>0.1305</v>
      </c>
      <c r="AS169" s="186">
        <f t="shared" si="66"/>
        <v>0.1285</v>
      </c>
      <c r="AT169" s="186">
        <f t="shared" si="66"/>
        <v>0.1265</v>
      </c>
      <c r="AU169" s="186">
        <f t="shared" si="66"/>
        <v>0.1255</v>
      </c>
      <c r="AV169" s="186">
        <f t="shared" si="66"/>
        <v>0.13250000000000001</v>
      </c>
      <c r="AW169" s="186">
        <f t="shared" si="66"/>
        <v>0.13250000000000001</v>
      </c>
      <c r="AX169" s="186">
        <f t="shared" si="66"/>
        <v>0.13250000000000001</v>
      </c>
      <c r="AY169" s="186">
        <f t="shared" si="66"/>
        <v>0.13250000000000001</v>
      </c>
      <c r="AZ169" s="186">
        <f t="shared" si="66"/>
        <v>0.13250000000000001</v>
      </c>
      <c r="BA169" s="186">
        <f t="shared" si="66"/>
        <v>0.13250000000000001</v>
      </c>
      <c r="BB169" s="186">
        <f t="shared" si="66"/>
        <v>0.13250000000000001</v>
      </c>
      <c r="BC169" s="186">
        <f t="shared" si="66"/>
        <v>0.13250000000000001</v>
      </c>
      <c r="BD169" s="186">
        <f t="shared" si="66"/>
        <v>0.13250000000000001</v>
      </c>
      <c r="BE169" s="186">
        <f t="shared" si="66"/>
        <v>0.13250000000000001</v>
      </c>
    </row>
    <row r="170" spans="1:57" ht="15.75" thickBot="1" x14ac:dyDescent="0.3">
      <c r="A170" s="234">
        <v>54</v>
      </c>
      <c r="B170" s="186">
        <f t="shared" si="28"/>
        <v>0.11849999999999999</v>
      </c>
      <c r="C170" s="186">
        <f t="shared" si="28"/>
        <v>0.12</v>
      </c>
      <c r="D170" s="186">
        <f t="shared" si="25"/>
        <v>0.122</v>
      </c>
      <c r="E170" s="186">
        <f t="shared" si="25"/>
        <v>0.124</v>
      </c>
      <c r="F170" s="186">
        <f t="shared" si="22"/>
        <v>0.1265</v>
      </c>
      <c r="G170" s="186">
        <f t="shared" si="22"/>
        <v>0.1295</v>
      </c>
      <c r="H170" s="186">
        <f t="shared" si="20"/>
        <v>0.13450000000000001</v>
      </c>
      <c r="I170" s="186">
        <f t="shared" si="18"/>
        <v>0.13450000000000001</v>
      </c>
      <c r="J170" s="186">
        <f t="shared" si="16"/>
        <v>0.13450000000000001</v>
      </c>
      <c r="K170" s="186">
        <f t="shared" si="14"/>
        <v>0.13450000000000001</v>
      </c>
      <c r="L170" s="186">
        <f t="shared" si="12"/>
        <v>0.13450000000000001</v>
      </c>
      <c r="M170" s="186">
        <f t="shared" si="10"/>
        <v>0.13450000000000001</v>
      </c>
      <c r="N170" s="186">
        <f t="shared" si="8"/>
        <v>0.13450000000000001</v>
      </c>
      <c r="O170" s="186">
        <f t="shared" si="6"/>
        <v>0.13450000000000001</v>
      </c>
      <c r="P170" s="186">
        <f t="shared" si="4"/>
        <v>0.13450000000000001</v>
      </c>
      <c r="Q170" s="186">
        <f t="shared" si="1"/>
        <v>0.13450000000000001</v>
      </c>
      <c r="R170" s="186">
        <f t="shared" si="1"/>
        <v>0.13450000000000001</v>
      </c>
      <c r="S170" s="186">
        <f t="shared" si="1"/>
        <v>0.13450000000000001</v>
      </c>
      <c r="T170" s="186">
        <f t="shared" si="1"/>
        <v>0.13450000000000001</v>
      </c>
      <c r="U170" s="186">
        <f t="shared" ref="U170:BE170" si="67">U59-0.005</f>
        <v>0.13450000000000001</v>
      </c>
      <c r="V170" s="186">
        <f t="shared" si="67"/>
        <v>0.13450000000000001</v>
      </c>
      <c r="W170" s="186">
        <f t="shared" si="67"/>
        <v>0.13450000000000001</v>
      </c>
      <c r="X170" s="186">
        <f t="shared" si="67"/>
        <v>0.13450000000000001</v>
      </c>
      <c r="Y170" s="186">
        <f t="shared" si="67"/>
        <v>0.13450000000000001</v>
      </c>
      <c r="Z170" s="186">
        <f t="shared" si="67"/>
        <v>0.13450000000000001</v>
      </c>
      <c r="AA170" s="186">
        <f t="shared" si="67"/>
        <v>0.13450000000000001</v>
      </c>
      <c r="AB170" s="186">
        <f t="shared" si="67"/>
        <v>0.13450000000000001</v>
      </c>
      <c r="AC170" s="186">
        <f t="shared" si="67"/>
        <v>0.13450000000000001</v>
      </c>
      <c r="AD170" s="186">
        <f t="shared" si="67"/>
        <v>0.13450000000000001</v>
      </c>
      <c r="AE170" s="186">
        <f t="shared" si="67"/>
        <v>0.13450000000000001</v>
      </c>
      <c r="AF170" s="186">
        <f t="shared" si="67"/>
        <v>0.13450000000000001</v>
      </c>
      <c r="AG170" s="186">
        <f t="shared" si="67"/>
        <v>0.13450000000000001</v>
      </c>
      <c r="AH170" s="186">
        <f t="shared" si="67"/>
        <v>0.13450000000000001</v>
      </c>
      <c r="AI170" s="186">
        <f t="shared" si="67"/>
        <v>0.13450000000000001</v>
      </c>
      <c r="AJ170" s="186">
        <f t="shared" si="67"/>
        <v>0.13450000000000001</v>
      </c>
      <c r="AK170" s="186">
        <f t="shared" si="67"/>
        <v>0.13450000000000001</v>
      </c>
      <c r="AL170" s="186">
        <f t="shared" si="67"/>
        <v>0.13450000000000001</v>
      </c>
      <c r="AM170" s="186">
        <f t="shared" si="67"/>
        <v>0.13450000000000001</v>
      </c>
      <c r="AN170" s="186">
        <f t="shared" si="67"/>
        <v>0.13450000000000001</v>
      </c>
      <c r="AO170" s="186">
        <f t="shared" si="67"/>
        <v>0.13450000000000001</v>
      </c>
      <c r="AP170" s="186">
        <f t="shared" si="67"/>
        <v>0.13450000000000001</v>
      </c>
      <c r="AQ170" s="186">
        <f t="shared" si="67"/>
        <v>0.13450000000000001</v>
      </c>
      <c r="AR170" s="186">
        <f t="shared" si="67"/>
        <v>0.1305</v>
      </c>
      <c r="AS170" s="186">
        <f t="shared" si="67"/>
        <v>0.1285</v>
      </c>
      <c r="AT170" s="186">
        <f t="shared" si="67"/>
        <v>0.1265</v>
      </c>
      <c r="AU170" s="186">
        <f t="shared" si="67"/>
        <v>0.1255</v>
      </c>
      <c r="AV170" s="186">
        <f t="shared" si="67"/>
        <v>0.13250000000000001</v>
      </c>
      <c r="AW170" s="186">
        <f t="shared" si="67"/>
        <v>0.13250000000000001</v>
      </c>
      <c r="AX170" s="186">
        <f t="shared" si="67"/>
        <v>0.13250000000000001</v>
      </c>
      <c r="AY170" s="186">
        <f t="shared" si="67"/>
        <v>0.13250000000000001</v>
      </c>
      <c r="AZ170" s="186">
        <f t="shared" si="67"/>
        <v>0.13250000000000001</v>
      </c>
      <c r="BA170" s="186">
        <f t="shared" si="67"/>
        <v>0.13250000000000001</v>
      </c>
      <c r="BB170" s="186">
        <f t="shared" si="67"/>
        <v>0.13250000000000001</v>
      </c>
      <c r="BC170" s="186">
        <f t="shared" si="67"/>
        <v>0.13250000000000001</v>
      </c>
      <c r="BD170" s="186">
        <f t="shared" si="67"/>
        <v>0.13250000000000001</v>
      </c>
      <c r="BE170" s="186">
        <f t="shared" si="67"/>
        <v>0.13250000000000001</v>
      </c>
    </row>
    <row r="171" spans="1:57" ht="15.75" thickBot="1" x14ac:dyDescent="0.3">
      <c r="A171" s="234">
        <v>55</v>
      </c>
      <c r="B171" s="186">
        <f t="shared" si="28"/>
        <v>0.12</v>
      </c>
      <c r="C171" s="186">
        <f t="shared" si="28"/>
        <v>0.122</v>
      </c>
      <c r="D171" s="186">
        <f t="shared" si="25"/>
        <v>0.124</v>
      </c>
      <c r="E171" s="186">
        <f t="shared" si="25"/>
        <v>0.1265</v>
      </c>
      <c r="F171" s="186">
        <f t="shared" si="22"/>
        <v>0.1295</v>
      </c>
      <c r="G171" s="186">
        <f t="shared" si="22"/>
        <v>0.13200000000000001</v>
      </c>
      <c r="H171" s="186">
        <f t="shared" si="20"/>
        <v>0.13450000000000001</v>
      </c>
      <c r="I171" s="186">
        <f t="shared" si="18"/>
        <v>0.13450000000000001</v>
      </c>
      <c r="J171" s="186">
        <f t="shared" si="16"/>
        <v>0.13450000000000001</v>
      </c>
      <c r="K171" s="186">
        <f t="shared" si="14"/>
        <v>0.13450000000000001</v>
      </c>
      <c r="L171" s="186">
        <f t="shared" si="12"/>
        <v>0.13450000000000001</v>
      </c>
      <c r="M171" s="186">
        <f t="shared" si="10"/>
        <v>0.13450000000000001</v>
      </c>
      <c r="N171" s="186">
        <f t="shared" si="8"/>
        <v>0.13450000000000001</v>
      </c>
      <c r="O171" s="186">
        <f t="shared" si="6"/>
        <v>0.13450000000000001</v>
      </c>
      <c r="P171" s="186">
        <f t="shared" si="4"/>
        <v>0.13450000000000001</v>
      </c>
      <c r="Q171" s="186">
        <f t="shared" si="1"/>
        <v>0.13450000000000001</v>
      </c>
      <c r="R171" s="186">
        <f t="shared" si="1"/>
        <v>0.13450000000000001</v>
      </c>
      <c r="S171" s="186">
        <f t="shared" si="1"/>
        <v>0.13450000000000001</v>
      </c>
      <c r="T171" s="186">
        <f t="shared" si="1"/>
        <v>0.13450000000000001</v>
      </c>
      <c r="U171" s="186">
        <f t="shared" ref="U171:BE171" si="68">U60-0.005</f>
        <v>0.13450000000000001</v>
      </c>
      <c r="V171" s="186">
        <f t="shared" si="68"/>
        <v>0.13450000000000001</v>
      </c>
      <c r="W171" s="186">
        <f t="shared" si="68"/>
        <v>0.13450000000000001</v>
      </c>
      <c r="X171" s="186">
        <f t="shared" si="68"/>
        <v>0.13450000000000001</v>
      </c>
      <c r="Y171" s="186">
        <f t="shared" si="68"/>
        <v>0.13450000000000001</v>
      </c>
      <c r="Z171" s="186">
        <f t="shared" si="68"/>
        <v>0.13450000000000001</v>
      </c>
      <c r="AA171" s="186">
        <f t="shared" si="68"/>
        <v>0.13450000000000001</v>
      </c>
      <c r="AB171" s="186">
        <f t="shared" si="68"/>
        <v>0.13450000000000001</v>
      </c>
      <c r="AC171" s="186">
        <f t="shared" si="68"/>
        <v>0.13450000000000001</v>
      </c>
      <c r="AD171" s="186">
        <f t="shared" si="68"/>
        <v>0.13450000000000001</v>
      </c>
      <c r="AE171" s="186">
        <f t="shared" si="68"/>
        <v>0.13450000000000001</v>
      </c>
      <c r="AF171" s="186">
        <f t="shared" si="68"/>
        <v>0.13450000000000001</v>
      </c>
      <c r="AG171" s="186">
        <f t="shared" si="68"/>
        <v>0.13450000000000001</v>
      </c>
      <c r="AH171" s="186">
        <f t="shared" si="68"/>
        <v>0.13450000000000001</v>
      </c>
      <c r="AI171" s="186">
        <f t="shared" si="68"/>
        <v>0.13450000000000001</v>
      </c>
      <c r="AJ171" s="186">
        <f t="shared" si="68"/>
        <v>0.13450000000000001</v>
      </c>
      <c r="AK171" s="186">
        <f t="shared" si="68"/>
        <v>0.13450000000000001</v>
      </c>
      <c r="AL171" s="186">
        <f t="shared" si="68"/>
        <v>0.13450000000000001</v>
      </c>
      <c r="AM171" s="186">
        <f t="shared" si="68"/>
        <v>0.13450000000000001</v>
      </c>
      <c r="AN171" s="186">
        <f t="shared" si="68"/>
        <v>0.13450000000000001</v>
      </c>
      <c r="AO171" s="186">
        <f t="shared" si="68"/>
        <v>0.13450000000000001</v>
      </c>
      <c r="AP171" s="186">
        <f t="shared" si="68"/>
        <v>0.13450000000000001</v>
      </c>
      <c r="AQ171" s="186">
        <f t="shared" si="68"/>
        <v>0.13450000000000001</v>
      </c>
      <c r="AR171" s="186">
        <f t="shared" si="68"/>
        <v>0.1305</v>
      </c>
      <c r="AS171" s="186">
        <f t="shared" si="68"/>
        <v>0.1285</v>
      </c>
      <c r="AT171" s="186">
        <f t="shared" si="68"/>
        <v>0.1265</v>
      </c>
      <c r="AU171" s="186">
        <f t="shared" si="68"/>
        <v>0.1255</v>
      </c>
      <c r="AV171" s="186">
        <f t="shared" si="68"/>
        <v>0.13250000000000001</v>
      </c>
      <c r="AW171" s="186">
        <f t="shared" si="68"/>
        <v>0.13250000000000001</v>
      </c>
      <c r="AX171" s="186">
        <f t="shared" si="68"/>
        <v>0.13250000000000001</v>
      </c>
      <c r="AY171" s="186">
        <f t="shared" si="68"/>
        <v>0.13250000000000001</v>
      </c>
      <c r="AZ171" s="186">
        <f t="shared" si="68"/>
        <v>0.13250000000000001</v>
      </c>
      <c r="BA171" s="186">
        <f t="shared" si="68"/>
        <v>0.13250000000000001</v>
      </c>
      <c r="BB171" s="186">
        <f t="shared" si="68"/>
        <v>0.13250000000000001</v>
      </c>
      <c r="BC171" s="186">
        <f t="shared" si="68"/>
        <v>0.13250000000000001</v>
      </c>
      <c r="BD171" s="186">
        <f t="shared" si="68"/>
        <v>0.13250000000000001</v>
      </c>
      <c r="BE171" s="186">
        <f t="shared" si="68"/>
        <v>0.13250000000000001</v>
      </c>
    </row>
    <row r="172" spans="1:57" ht="15.75" thickBot="1" x14ac:dyDescent="0.3">
      <c r="A172" s="234">
        <v>56</v>
      </c>
      <c r="B172" s="186">
        <f t="shared" si="28"/>
        <v>0.12</v>
      </c>
      <c r="C172" s="186">
        <f t="shared" si="28"/>
        <v>0.122</v>
      </c>
      <c r="D172" s="186">
        <f t="shared" si="25"/>
        <v>0.124</v>
      </c>
      <c r="E172" s="186">
        <f t="shared" si="25"/>
        <v>0.1265</v>
      </c>
      <c r="F172" s="186">
        <f t="shared" si="22"/>
        <v>0.1295</v>
      </c>
      <c r="G172" s="186">
        <f t="shared" si="22"/>
        <v>0.13200000000000001</v>
      </c>
      <c r="H172" s="186">
        <f t="shared" si="20"/>
        <v>0.13450000000000001</v>
      </c>
      <c r="I172" s="186">
        <f t="shared" si="18"/>
        <v>0.13450000000000001</v>
      </c>
      <c r="J172" s="186">
        <f t="shared" si="16"/>
        <v>0.13450000000000001</v>
      </c>
      <c r="K172" s="186">
        <f t="shared" si="14"/>
        <v>0.13450000000000001</v>
      </c>
      <c r="L172" s="186">
        <f t="shared" si="12"/>
        <v>0.13450000000000001</v>
      </c>
      <c r="M172" s="186">
        <f t="shared" si="10"/>
        <v>0.13450000000000001</v>
      </c>
      <c r="N172" s="186">
        <f t="shared" si="8"/>
        <v>0.13450000000000001</v>
      </c>
      <c r="O172" s="186">
        <f t="shared" si="6"/>
        <v>0.13450000000000001</v>
      </c>
      <c r="P172" s="186">
        <f t="shared" si="4"/>
        <v>0.13450000000000001</v>
      </c>
      <c r="Q172" s="186">
        <f t="shared" si="1"/>
        <v>0.13450000000000001</v>
      </c>
      <c r="R172" s="186">
        <f t="shared" si="1"/>
        <v>0.13450000000000001</v>
      </c>
      <c r="S172" s="186">
        <f t="shared" si="1"/>
        <v>0.13450000000000001</v>
      </c>
      <c r="T172" s="186">
        <f t="shared" si="1"/>
        <v>0.13450000000000001</v>
      </c>
      <c r="U172" s="186">
        <f t="shared" ref="U172:BE172" si="69">U61-0.005</f>
        <v>0.13450000000000001</v>
      </c>
      <c r="V172" s="186">
        <f t="shared" si="69"/>
        <v>0.13450000000000001</v>
      </c>
      <c r="W172" s="186">
        <f t="shared" si="69"/>
        <v>0.13450000000000001</v>
      </c>
      <c r="X172" s="186">
        <f t="shared" si="69"/>
        <v>0.13450000000000001</v>
      </c>
      <c r="Y172" s="186">
        <f t="shared" si="69"/>
        <v>0.13450000000000001</v>
      </c>
      <c r="Z172" s="186">
        <f t="shared" si="69"/>
        <v>0.13450000000000001</v>
      </c>
      <c r="AA172" s="186">
        <f t="shared" si="69"/>
        <v>0.13450000000000001</v>
      </c>
      <c r="AB172" s="186">
        <f t="shared" si="69"/>
        <v>0.13450000000000001</v>
      </c>
      <c r="AC172" s="186">
        <f t="shared" si="69"/>
        <v>0.13450000000000001</v>
      </c>
      <c r="AD172" s="186">
        <f t="shared" si="69"/>
        <v>0.13450000000000001</v>
      </c>
      <c r="AE172" s="186">
        <f t="shared" si="69"/>
        <v>0.13450000000000001</v>
      </c>
      <c r="AF172" s="186">
        <f t="shared" si="69"/>
        <v>0.13450000000000001</v>
      </c>
      <c r="AG172" s="186">
        <f t="shared" si="69"/>
        <v>0.13450000000000001</v>
      </c>
      <c r="AH172" s="186">
        <f t="shared" si="69"/>
        <v>0.13450000000000001</v>
      </c>
      <c r="AI172" s="186">
        <f t="shared" si="69"/>
        <v>0.13450000000000001</v>
      </c>
      <c r="AJ172" s="186">
        <f t="shared" si="69"/>
        <v>0.13450000000000001</v>
      </c>
      <c r="AK172" s="186">
        <f t="shared" si="69"/>
        <v>0.13450000000000001</v>
      </c>
      <c r="AL172" s="186">
        <f t="shared" si="69"/>
        <v>0.13450000000000001</v>
      </c>
      <c r="AM172" s="186">
        <f t="shared" si="69"/>
        <v>0.13450000000000001</v>
      </c>
      <c r="AN172" s="186">
        <f t="shared" si="69"/>
        <v>0.13450000000000001</v>
      </c>
      <c r="AO172" s="186">
        <f t="shared" si="69"/>
        <v>0.13450000000000001</v>
      </c>
      <c r="AP172" s="186">
        <f t="shared" si="69"/>
        <v>0.13450000000000001</v>
      </c>
      <c r="AQ172" s="186">
        <f t="shared" si="69"/>
        <v>0.13450000000000001</v>
      </c>
      <c r="AR172" s="186">
        <f t="shared" si="69"/>
        <v>0.1305</v>
      </c>
      <c r="AS172" s="186">
        <f t="shared" si="69"/>
        <v>0.1285</v>
      </c>
      <c r="AT172" s="186">
        <f t="shared" si="69"/>
        <v>0.1265</v>
      </c>
      <c r="AU172" s="186">
        <f t="shared" si="69"/>
        <v>0.1255</v>
      </c>
      <c r="AV172" s="186">
        <f t="shared" si="69"/>
        <v>0.13250000000000001</v>
      </c>
      <c r="AW172" s="186">
        <f t="shared" si="69"/>
        <v>0.13250000000000001</v>
      </c>
      <c r="AX172" s="186">
        <f t="shared" si="69"/>
        <v>0.13250000000000001</v>
      </c>
      <c r="AY172" s="186">
        <f t="shared" si="69"/>
        <v>0.13250000000000001</v>
      </c>
      <c r="AZ172" s="186">
        <f t="shared" si="69"/>
        <v>0.13250000000000001</v>
      </c>
      <c r="BA172" s="186">
        <f t="shared" si="69"/>
        <v>0.13250000000000001</v>
      </c>
      <c r="BB172" s="186">
        <f t="shared" si="69"/>
        <v>0.13250000000000001</v>
      </c>
      <c r="BC172" s="186">
        <f t="shared" si="69"/>
        <v>0.13250000000000001</v>
      </c>
      <c r="BD172" s="186">
        <f t="shared" si="69"/>
        <v>0.13250000000000001</v>
      </c>
      <c r="BE172" s="186">
        <f t="shared" si="69"/>
        <v>0.13250000000000001</v>
      </c>
    </row>
    <row r="173" spans="1:57" ht="15.75" thickBot="1" x14ac:dyDescent="0.3">
      <c r="A173" s="234">
        <v>57</v>
      </c>
      <c r="B173" s="186">
        <f t="shared" si="28"/>
        <v>0.12</v>
      </c>
      <c r="C173" s="186">
        <f t="shared" si="28"/>
        <v>0.122</v>
      </c>
      <c r="D173" s="186">
        <f t="shared" si="25"/>
        <v>0.124</v>
      </c>
      <c r="E173" s="186">
        <f t="shared" si="25"/>
        <v>0.1265</v>
      </c>
      <c r="F173" s="186">
        <f t="shared" si="22"/>
        <v>0.1295</v>
      </c>
      <c r="G173" s="186">
        <f t="shared" si="22"/>
        <v>0.13200000000000001</v>
      </c>
      <c r="H173" s="186">
        <f t="shared" si="20"/>
        <v>0.13450000000000001</v>
      </c>
      <c r="I173" s="186">
        <f t="shared" si="18"/>
        <v>0.13450000000000001</v>
      </c>
      <c r="J173" s="186">
        <f t="shared" si="16"/>
        <v>0.13450000000000001</v>
      </c>
      <c r="K173" s="186">
        <f t="shared" si="14"/>
        <v>0.13450000000000001</v>
      </c>
      <c r="L173" s="186">
        <f t="shared" si="12"/>
        <v>0.13450000000000001</v>
      </c>
      <c r="M173" s="186">
        <f t="shared" si="10"/>
        <v>0.13450000000000001</v>
      </c>
      <c r="N173" s="186">
        <f t="shared" si="8"/>
        <v>0.13450000000000001</v>
      </c>
      <c r="O173" s="186">
        <f t="shared" si="6"/>
        <v>0.13450000000000001</v>
      </c>
      <c r="P173" s="186">
        <f t="shared" si="4"/>
        <v>0.13450000000000001</v>
      </c>
      <c r="Q173" s="186">
        <f t="shared" si="1"/>
        <v>0.13450000000000001</v>
      </c>
      <c r="R173" s="186">
        <f t="shared" si="1"/>
        <v>0.13450000000000001</v>
      </c>
      <c r="S173" s="186">
        <f t="shared" si="1"/>
        <v>0.13450000000000001</v>
      </c>
      <c r="T173" s="186">
        <f t="shared" si="1"/>
        <v>0.13450000000000001</v>
      </c>
      <c r="U173" s="186">
        <f t="shared" ref="U173:BE173" si="70">U62-0.005</f>
        <v>0.13450000000000001</v>
      </c>
      <c r="V173" s="186">
        <f t="shared" si="70"/>
        <v>0.13450000000000001</v>
      </c>
      <c r="W173" s="186">
        <f t="shared" si="70"/>
        <v>0.13450000000000001</v>
      </c>
      <c r="X173" s="186">
        <f t="shared" si="70"/>
        <v>0.13450000000000001</v>
      </c>
      <c r="Y173" s="186">
        <f t="shared" si="70"/>
        <v>0.13450000000000001</v>
      </c>
      <c r="Z173" s="186">
        <f t="shared" si="70"/>
        <v>0.13450000000000001</v>
      </c>
      <c r="AA173" s="186">
        <f t="shared" si="70"/>
        <v>0.13450000000000001</v>
      </c>
      <c r="AB173" s="186">
        <f t="shared" si="70"/>
        <v>0.13450000000000001</v>
      </c>
      <c r="AC173" s="186">
        <f t="shared" si="70"/>
        <v>0.13450000000000001</v>
      </c>
      <c r="AD173" s="186">
        <f t="shared" si="70"/>
        <v>0.13450000000000001</v>
      </c>
      <c r="AE173" s="186">
        <f t="shared" si="70"/>
        <v>0.13450000000000001</v>
      </c>
      <c r="AF173" s="186">
        <f t="shared" si="70"/>
        <v>0.13450000000000001</v>
      </c>
      <c r="AG173" s="186">
        <f t="shared" si="70"/>
        <v>0.13450000000000001</v>
      </c>
      <c r="AH173" s="186">
        <f t="shared" si="70"/>
        <v>0.13450000000000001</v>
      </c>
      <c r="AI173" s="186">
        <f t="shared" si="70"/>
        <v>0.13450000000000001</v>
      </c>
      <c r="AJ173" s="186">
        <f t="shared" si="70"/>
        <v>0.13450000000000001</v>
      </c>
      <c r="AK173" s="186">
        <f t="shared" si="70"/>
        <v>0.13450000000000001</v>
      </c>
      <c r="AL173" s="186">
        <f t="shared" si="70"/>
        <v>0.13450000000000001</v>
      </c>
      <c r="AM173" s="186">
        <f t="shared" si="70"/>
        <v>0.13450000000000001</v>
      </c>
      <c r="AN173" s="186">
        <f t="shared" si="70"/>
        <v>0.13450000000000001</v>
      </c>
      <c r="AO173" s="186">
        <f t="shared" si="70"/>
        <v>0.13450000000000001</v>
      </c>
      <c r="AP173" s="186">
        <f t="shared" si="70"/>
        <v>0.13450000000000001</v>
      </c>
      <c r="AQ173" s="186">
        <f t="shared" si="70"/>
        <v>0.13450000000000001</v>
      </c>
      <c r="AR173" s="186">
        <f t="shared" si="70"/>
        <v>0.1305</v>
      </c>
      <c r="AS173" s="186">
        <f t="shared" si="70"/>
        <v>0.1285</v>
      </c>
      <c r="AT173" s="186">
        <f t="shared" si="70"/>
        <v>0.1265</v>
      </c>
      <c r="AU173" s="186">
        <f t="shared" si="70"/>
        <v>0.1255</v>
      </c>
      <c r="AV173" s="186">
        <f t="shared" si="70"/>
        <v>0.13250000000000001</v>
      </c>
      <c r="AW173" s="186">
        <f t="shared" si="70"/>
        <v>0.13250000000000001</v>
      </c>
      <c r="AX173" s="186">
        <f t="shared" si="70"/>
        <v>0.13250000000000001</v>
      </c>
      <c r="AY173" s="186">
        <f t="shared" si="70"/>
        <v>0.13250000000000001</v>
      </c>
      <c r="AZ173" s="186">
        <f t="shared" si="70"/>
        <v>0.13250000000000001</v>
      </c>
      <c r="BA173" s="186">
        <f t="shared" si="70"/>
        <v>0.13250000000000001</v>
      </c>
      <c r="BB173" s="186">
        <f t="shared" si="70"/>
        <v>0.13250000000000001</v>
      </c>
      <c r="BC173" s="186">
        <f t="shared" si="70"/>
        <v>0.13250000000000001</v>
      </c>
      <c r="BD173" s="186">
        <f t="shared" si="70"/>
        <v>0.13250000000000001</v>
      </c>
      <c r="BE173" s="186">
        <f t="shared" si="70"/>
        <v>0.13250000000000001</v>
      </c>
    </row>
    <row r="174" spans="1:57" ht="15.75" thickBot="1" x14ac:dyDescent="0.3">
      <c r="A174" s="234">
        <v>58</v>
      </c>
      <c r="B174" s="186">
        <f t="shared" si="28"/>
        <v>0.12</v>
      </c>
      <c r="C174" s="186">
        <f t="shared" si="28"/>
        <v>0.122</v>
      </c>
      <c r="D174" s="186">
        <f t="shared" si="25"/>
        <v>0.124</v>
      </c>
      <c r="E174" s="186">
        <f t="shared" si="25"/>
        <v>0.1265</v>
      </c>
      <c r="F174" s="186">
        <f t="shared" si="22"/>
        <v>0.1295</v>
      </c>
      <c r="G174" s="186">
        <f t="shared" si="22"/>
        <v>0.13200000000000001</v>
      </c>
      <c r="H174" s="186">
        <f t="shared" si="20"/>
        <v>0.13450000000000001</v>
      </c>
      <c r="I174" s="186">
        <f t="shared" si="18"/>
        <v>0.13450000000000001</v>
      </c>
      <c r="J174" s="186">
        <f t="shared" si="16"/>
        <v>0.13450000000000001</v>
      </c>
      <c r="K174" s="186">
        <f t="shared" si="14"/>
        <v>0.13450000000000001</v>
      </c>
      <c r="L174" s="186">
        <f t="shared" si="12"/>
        <v>0.13450000000000001</v>
      </c>
      <c r="M174" s="186">
        <f t="shared" si="10"/>
        <v>0.13450000000000001</v>
      </c>
      <c r="N174" s="186">
        <f t="shared" si="8"/>
        <v>0.13450000000000001</v>
      </c>
      <c r="O174" s="186">
        <f t="shared" si="6"/>
        <v>0.13450000000000001</v>
      </c>
      <c r="P174" s="186">
        <f t="shared" si="4"/>
        <v>0.13450000000000001</v>
      </c>
      <c r="Q174" s="186">
        <f t="shared" si="1"/>
        <v>0.13450000000000001</v>
      </c>
      <c r="R174" s="186">
        <f t="shared" si="1"/>
        <v>0.13450000000000001</v>
      </c>
      <c r="S174" s="186">
        <f t="shared" si="1"/>
        <v>0.13450000000000001</v>
      </c>
      <c r="T174" s="186">
        <f t="shared" si="1"/>
        <v>0.13450000000000001</v>
      </c>
      <c r="U174" s="186">
        <f t="shared" ref="U174:BE174" si="71">U63-0.005</f>
        <v>0.13450000000000001</v>
      </c>
      <c r="V174" s="186">
        <f t="shared" si="71"/>
        <v>0.13450000000000001</v>
      </c>
      <c r="W174" s="186">
        <f t="shared" si="71"/>
        <v>0.13450000000000001</v>
      </c>
      <c r="X174" s="186">
        <f t="shared" si="71"/>
        <v>0.13450000000000001</v>
      </c>
      <c r="Y174" s="186">
        <f t="shared" si="71"/>
        <v>0.13450000000000001</v>
      </c>
      <c r="Z174" s="186">
        <f t="shared" si="71"/>
        <v>0.13450000000000001</v>
      </c>
      <c r="AA174" s="186">
        <f t="shared" si="71"/>
        <v>0.13450000000000001</v>
      </c>
      <c r="AB174" s="186">
        <f t="shared" si="71"/>
        <v>0.13450000000000001</v>
      </c>
      <c r="AC174" s="186">
        <f t="shared" si="71"/>
        <v>0.13450000000000001</v>
      </c>
      <c r="AD174" s="186">
        <f t="shared" si="71"/>
        <v>0.13450000000000001</v>
      </c>
      <c r="AE174" s="186">
        <f t="shared" si="71"/>
        <v>0.13450000000000001</v>
      </c>
      <c r="AF174" s="186">
        <f t="shared" si="71"/>
        <v>0.13450000000000001</v>
      </c>
      <c r="AG174" s="186">
        <f t="shared" si="71"/>
        <v>0.13450000000000001</v>
      </c>
      <c r="AH174" s="186">
        <f t="shared" si="71"/>
        <v>0.13450000000000001</v>
      </c>
      <c r="AI174" s="186">
        <f t="shared" si="71"/>
        <v>0.13450000000000001</v>
      </c>
      <c r="AJ174" s="186">
        <f t="shared" si="71"/>
        <v>0.13450000000000001</v>
      </c>
      <c r="AK174" s="186">
        <f t="shared" si="71"/>
        <v>0.13450000000000001</v>
      </c>
      <c r="AL174" s="186">
        <f t="shared" si="71"/>
        <v>0.13450000000000001</v>
      </c>
      <c r="AM174" s="186">
        <f t="shared" si="71"/>
        <v>0.13450000000000001</v>
      </c>
      <c r="AN174" s="186">
        <f t="shared" si="71"/>
        <v>0.13450000000000001</v>
      </c>
      <c r="AO174" s="186">
        <f t="shared" si="71"/>
        <v>0.13450000000000001</v>
      </c>
      <c r="AP174" s="186">
        <f t="shared" si="71"/>
        <v>0.13450000000000001</v>
      </c>
      <c r="AQ174" s="186">
        <f t="shared" si="71"/>
        <v>0.13450000000000001</v>
      </c>
      <c r="AR174" s="186">
        <f t="shared" si="71"/>
        <v>0.1305</v>
      </c>
      <c r="AS174" s="186">
        <f t="shared" si="71"/>
        <v>0.1285</v>
      </c>
      <c r="AT174" s="186">
        <f t="shared" si="71"/>
        <v>0.1265</v>
      </c>
      <c r="AU174" s="186">
        <f t="shared" si="71"/>
        <v>0.1255</v>
      </c>
      <c r="AV174" s="186">
        <f t="shared" si="71"/>
        <v>0.13250000000000001</v>
      </c>
      <c r="AW174" s="186">
        <f t="shared" si="71"/>
        <v>0.13250000000000001</v>
      </c>
      <c r="AX174" s="186">
        <f t="shared" si="71"/>
        <v>0.13250000000000001</v>
      </c>
      <c r="AY174" s="186">
        <f t="shared" si="71"/>
        <v>0.13250000000000001</v>
      </c>
      <c r="AZ174" s="186">
        <f t="shared" si="71"/>
        <v>0.13250000000000001</v>
      </c>
      <c r="BA174" s="186">
        <f t="shared" si="71"/>
        <v>0.13250000000000001</v>
      </c>
      <c r="BB174" s="186">
        <f t="shared" si="71"/>
        <v>0.13250000000000001</v>
      </c>
      <c r="BC174" s="186">
        <f t="shared" si="71"/>
        <v>0.13250000000000001</v>
      </c>
      <c r="BD174" s="186">
        <f t="shared" si="71"/>
        <v>0.13250000000000001</v>
      </c>
      <c r="BE174" s="186">
        <f t="shared" si="71"/>
        <v>0.13250000000000001</v>
      </c>
    </row>
    <row r="175" spans="1:57" ht="15.75" thickBot="1" x14ac:dyDescent="0.3">
      <c r="A175" s="234">
        <v>59</v>
      </c>
      <c r="B175" s="186">
        <f t="shared" si="28"/>
        <v>0.12</v>
      </c>
      <c r="C175" s="186">
        <f t="shared" si="28"/>
        <v>0.122</v>
      </c>
      <c r="D175" s="186">
        <f t="shared" si="25"/>
        <v>0.124</v>
      </c>
      <c r="E175" s="186">
        <f t="shared" si="25"/>
        <v>0.1265</v>
      </c>
      <c r="F175" s="186">
        <f t="shared" si="22"/>
        <v>0.1295</v>
      </c>
      <c r="G175" s="186">
        <f t="shared" si="22"/>
        <v>0.13200000000000001</v>
      </c>
      <c r="H175" s="186">
        <f t="shared" si="20"/>
        <v>0.13450000000000001</v>
      </c>
      <c r="I175" s="186">
        <f t="shared" si="18"/>
        <v>0.13450000000000001</v>
      </c>
      <c r="J175" s="186">
        <f t="shared" si="16"/>
        <v>0.13450000000000001</v>
      </c>
      <c r="K175" s="186">
        <f t="shared" si="14"/>
        <v>0.13450000000000001</v>
      </c>
      <c r="L175" s="186">
        <f t="shared" si="12"/>
        <v>0.13450000000000001</v>
      </c>
      <c r="M175" s="186">
        <f t="shared" si="10"/>
        <v>0.13450000000000001</v>
      </c>
      <c r="N175" s="186">
        <f t="shared" si="8"/>
        <v>0.13450000000000001</v>
      </c>
      <c r="O175" s="186">
        <f t="shared" si="6"/>
        <v>0.13450000000000001</v>
      </c>
      <c r="P175" s="186">
        <f t="shared" si="4"/>
        <v>0.13450000000000001</v>
      </c>
      <c r="Q175" s="186">
        <f t="shared" si="1"/>
        <v>0.13450000000000001</v>
      </c>
      <c r="R175" s="186">
        <f t="shared" si="1"/>
        <v>0.13450000000000001</v>
      </c>
      <c r="S175" s="186">
        <f t="shared" si="1"/>
        <v>0.13450000000000001</v>
      </c>
      <c r="T175" s="186">
        <f t="shared" si="1"/>
        <v>0.13450000000000001</v>
      </c>
      <c r="U175" s="186">
        <f t="shared" ref="U175:BE175" si="72">U64-0.005</f>
        <v>0.13450000000000001</v>
      </c>
      <c r="V175" s="186">
        <f t="shared" si="72"/>
        <v>0.13450000000000001</v>
      </c>
      <c r="W175" s="186">
        <f t="shared" si="72"/>
        <v>0.13450000000000001</v>
      </c>
      <c r="X175" s="186">
        <f t="shared" si="72"/>
        <v>0.13450000000000001</v>
      </c>
      <c r="Y175" s="186">
        <f t="shared" si="72"/>
        <v>0.13450000000000001</v>
      </c>
      <c r="Z175" s="186">
        <f t="shared" si="72"/>
        <v>0.13450000000000001</v>
      </c>
      <c r="AA175" s="186">
        <f t="shared" si="72"/>
        <v>0.13450000000000001</v>
      </c>
      <c r="AB175" s="186">
        <f t="shared" si="72"/>
        <v>0.13450000000000001</v>
      </c>
      <c r="AC175" s="186">
        <f t="shared" si="72"/>
        <v>0.13450000000000001</v>
      </c>
      <c r="AD175" s="186">
        <f t="shared" si="72"/>
        <v>0.13450000000000001</v>
      </c>
      <c r="AE175" s="186">
        <f t="shared" si="72"/>
        <v>0.13450000000000001</v>
      </c>
      <c r="AF175" s="186">
        <f t="shared" si="72"/>
        <v>0.13450000000000001</v>
      </c>
      <c r="AG175" s="186">
        <f t="shared" si="72"/>
        <v>0.13450000000000001</v>
      </c>
      <c r="AH175" s="186">
        <f t="shared" si="72"/>
        <v>0.13450000000000001</v>
      </c>
      <c r="AI175" s="186">
        <f t="shared" si="72"/>
        <v>0.13450000000000001</v>
      </c>
      <c r="AJ175" s="186">
        <f t="shared" si="72"/>
        <v>0.13450000000000001</v>
      </c>
      <c r="AK175" s="186">
        <f t="shared" si="72"/>
        <v>0.13450000000000001</v>
      </c>
      <c r="AL175" s="186">
        <f t="shared" si="72"/>
        <v>0.13450000000000001</v>
      </c>
      <c r="AM175" s="186">
        <f t="shared" si="72"/>
        <v>0.13450000000000001</v>
      </c>
      <c r="AN175" s="186">
        <f t="shared" si="72"/>
        <v>0.13450000000000001</v>
      </c>
      <c r="AO175" s="186">
        <f t="shared" si="72"/>
        <v>0.13450000000000001</v>
      </c>
      <c r="AP175" s="186">
        <f t="shared" si="72"/>
        <v>0.13450000000000001</v>
      </c>
      <c r="AQ175" s="186">
        <f t="shared" si="72"/>
        <v>0.13450000000000001</v>
      </c>
      <c r="AR175" s="186">
        <f t="shared" si="72"/>
        <v>0.1305</v>
      </c>
      <c r="AS175" s="186">
        <f t="shared" si="72"/>
        <v>0.1285</v>
      </c>
      <c r="AT175" s="186">
        <f t="shared" si="72"/>
        <v>0.1265</v>
      </c>
      <c r="AU175" s="186">
        <f t="shared" si="72"/>
        <v>0.1255</v>
      </c>
      <c r="AV175" s="186">
        <f t="shared" si="72"/>
        <v>0.13250000000000001</v>
      </c>
      <c r="AW175" s="186">
        <f t="shared" si="72"/>
        <v>0.13250000000000001</v>
      </c>
      <c r="AX175" s="186">
        <f t="shared" si="72"/>
        <v>0.13250000000000001</v>
      </c>
      <c r="AY175" s="186">
        <f t="shared" si="72"/>
        <v>0.13250000000000001</v>
      </c>
      <c r="AZ175" s="186">
        <f t="shared" si="72"/>
        <v>0.13250000000000001</v>
      </c>
      <c r="BA175" s="186">
        <f t="shared" si="72"/>
        <v>0.13250000000000001</v>
      </c>
      <c r="BB175" s="186">
        <f t="shared" si="72"/>
        <v>0.13250000000000001</v>
      </c>
      <c r="BC175" s="186">
        <f t="shared" si="72"/>
        <v>0.13250000000000001</v>
      </c>
      <c r="BD175" s="186">
        <f t="shared" si="72"/>
        <v>0.13250000000000001</v>
      </c>
      <c r="BE175" s="186">
        <f t="shared" si="72"/>
        <v>0.13250000000000001</v>
      </c>
    </row>
    <row r="176" spans="1:57" ht="15.75" thickBot="1" x14ac:dyDescent="0.3">
      <c r="A176" s="234">
        <v>60</v>
      </c>
      <c r="B176" s="186">
        <f t="shared" si="28"/>
        <v>0.12</v>
      </c>
      <c r="C176" s="186">
        <f t="shared" si="28"/>
        <v>0.122</v>
      </c>
      <c r="D176" s="186">
        <f t="shared" si="25"/>
        <v>0.124</v>
      </c>
      <c r="E176" s="186">
        <f t="shared" si="25"/>
        <v>0.1265</v>
      </c>
      <c r="F176" s="186">
        <f t="shared" si="22"/>
        <v>0.1295</v>
      </c>
      <c r="G176" s="186">
        <f t="shared" si="22"/>
        <v>0.13200000000000001</v>
      </c>
      <c r="H176" s="186">
        <f t="shared" si="20"/>
        <v>0.13450000000000001</v>
      </c>
      <c r="I176" s="186">
        <f t="shared" si="18"/>
        <v>0.13450000000000001</v>
      </c>
      <c r="J176" s="186">
        <f t="shared" si="16"/>
        <v>0.13450000000000001</v>
      </c>
      <c r="K176" s="186">
        <f t="shared" si="14"/>
        <v>0.13450000000000001</v>
      </c>
      <c r="L176" s="186">
        <f t="shared" si="12"/>
        <v>0.13450000000000001</v>
      </c>
      <c r="M176" s="186">
        <f t="shared" si="10"/>
        <v>0.13450000000000001</v>
      </c>
      <c r="N176" s="186">
        <f t="shared" si="8"/>
        <v>0.13450000000000001</v>
      </c>
      <c r="O176" s="186">
        <f t="shared" si="6"/>
        <v>0.13450000000000001</v>
      </c>
      <c r="P176" s="186">
        <f t="shared" si="4"/>
        <v>0.13450000000000001</v>
      </c>
      <c r="Q176" s="186">
        <f t="shared" si="1"/>
        <v>0.13450000000000001</v>
      </c>
      <c r="R176" s="186">
        <f t="shared" si="1"/>
        <v>0.13450000000000001</v>
      </c>
      <c r="S176" s="186">
        <f t="shared" si="1"/>
        <v>0.13450000000000001</v>
      </c>
      <c r="T176" s="186">
        <f t="shared" si="1"/>
        <v>0.13450000000000001</v>
      </c>
      <c r="U176" s="186">
        <f t="shared" ref="U176:BE176" si="73">U65-0.005</f>
        <v>0.13450000000000001</v>
      </c>
      <c r="V176" s="186">
        <f t="shared" si="73"/>
        <v>0.13450000000000001</v>
      </c>
      <c r="W176" s="186">
        <f t="shared" si="73"/>
        <v>0.13450000000000001</v>
      </c>
      <c r="X176" s="186">
        <f t="shared" si="73"/>
        <v>0.13450000000000001</v>
      </c>
      <c r="Y176" s="186">
        <f t="shared" si="73"/>
        <v>0.13450000000000001</v>
      </c>
      <c r="Z176" s="186">
        <f t="shared" si="73"/>
        <v>0.13450000000000001</v>
      </c>
      <c r="AA176" s="186">
        <f t="shared" si="73"/>
        <v>0.13450000000000001</v>
      </c>
      <c r="AB176" s="186">
        <f t="shared" si="73"/>
        <v>0.13450000000000001</v>
      </c>
      <c r="AC176" s="186">
        <f t="shared" si="73"/>
        <v>0.13450000000000001</v>
      </c>
      <c r="AD176" s="186">
        <f t="shared" si="73"/>
        <v>0.13450000000000001</v>
      </c>
      <c r="AE176" s="186">
        <f t="shared" si="73"/>
        <v>0.13450000000000001</v>
      </c>
      <c r="AF176" s="186">
        <f t="shared" si="73"/>
        <v>0.13450000000000001</v>
      </c>
      <c r="AG176" s="186">
        <f t="shared" si="73"/>
        <v>0.13450000000000001</v>
      </c>
      <c r="AH176" s="186">
        <f t="shared" si="73"/>
        <v>0.13450000000000001</v>
      </c>
      <c r="AI176" s="186">
        <f t="shared" si="73"/>
        <v>0.13450000000000001</v>
      </c>
      <c r="AJ176" s="186">
        <f t="shared" si="73"/>
        <v>0.13450000000000001</v>
      </c>
      <c r="AK176" s="186">
        <f t="shared" si="73"/>
        <v>0.13450000000000001</v>
      </c>
      <c r="AL176" s="186">
        <f t="shared" si="73"/>
        <v>0.13450000000000001</v>
      </c>
      <c r="AM176" s="186">
        <f t="shared" si="73"/>
        <v>0.13450000000000001</v>
      </c>
      <c r="AN176" s="186">
        <f t="shared" si="73"/>
        <v>0.13450000000000001</v>
      </c>
      <c r="AO176" s="186">
        <f t="shared" si="73"/>
        <v>0.13450000000000001</v>
      </c>
      <c r="AP176" s="186">
        <f t="shared" si="73"/>
        <v>0.13450000000000001</v>
      </c>
      <c r="AQ176" s="186">
        <f t="shared" si="73"/>
        <v>0.13450000000000001</v>
      </c>
      <c r="AR176" s="186">
        <f t="shared" si="73"/>
        <v>0.1305</v>
      </c>
      <c r="AS176" s="186">
        <f t="shared" si="73"/>
        <v>0.1285</v>
      </c>
      <c r="AT176" s="186">
        <f t="shared" si="73"/>
        <v>0.1265</v>
      </c>
      <c r="AU176" s="186">
        <f t="shared" si="73"/>
        <v>0.1255</v>
      </c>
      <c r="AV176" s="186">
        <f t="shared" si="73"/>
        <v>0.13250000000000001</v>
      </c>
      <c r="AW176" s="186">
        <f t="shared" si="73"/>
        <v>0.13250000000000001</v>
      </c>
      <c r="AX176" s="186">
        <f t="shared" si="73"/>
        <v>0.13250000000000001</v>
      </c>
      <c r="AY176" s="186">
        <f t="shared" si="73"/>
        <v>0.13250000000000001</v>
      </c>
      <c r="AZ176" s="186">
        <f t="shared" si="73"/>
        <v>0.13250000000000001</v>
      </c>
      <c r="BA176" s="186">
        <f t="shared" si="73"/>
        <v>0.13250000000000001</v>
      </c>
      <c r="BB176" s="186">
        <f t="shared" si="73"/>
        <v>0.13250000000000001</v>
      </c>
      <c r="BC176" s="186">
        <f t="shared" si="73"/>
        <v>0.13250000000000001</v>
      </c>
      <c r="BD176" s="186">
        <f t="shared" si="73"/>
        <v>0.13250000000000001</v>
      </c>
      <c r="BE176" s="186">
        <f t="shared" si="73"/>
        <v>0.13250000000000001</v>
      </c>
    </row>
    <row r="177" spans="1:57" ht="15.75" thickBot="1" x14ac:dyDescent="0.3">
      <c r="A177" s="234">
        <v>61</v>
      </c>
      <c r="B177" s="186">
        <f t="shared" si="28"/>
        <v>0.12</v>
      </c>
      <c r="C177" s="186">
        <f t="shared" si="28"/>
        <v>0.122</v>
      </c>
      <c r="D177" s="186">
        <f t="shared" si="25"/>
        <v>0.124</v>
      </c>
      <c r="E177" s="186">
        <f t="shared" si="25"/>
        <v>0.1265</v>
      </c>
      <c r="F177" s="186">
        <f t="shared" si="22"/>
        <v>0.1295</v>
      </c>
      <c r="G177" s="186">
        <f t="shared" si="22"/>
        <v>0.13200000000000001</v>
      </c>
      <c r="H177" s="186">
        <f t="shared" si="20"/>
        <v>0.13450000000000001</v>
      </c>
      <c r="I177" s="186">
        <f t="shared" si="18"/>
        <v>0.13450000000000001</v>
      </c>
      <c r="J177" s="186">
        <f t="shared" si="16"/>
        <v>0.13450000000000001</v>
      </c>
      <c r="K177" s="186">
        <f t="shared" si="14"/>
        <v>0.13450000000000001</v>
      </c>
      <c r="L177" s="186">
        <f t="shared" si="12"/>
        <v>0.13450000000000001</v>
      </c>
      <c r="M177" s="186">
        <f t="shared" si="10"/>
        <v>0.13450000000000001</v>
      </c>
      <c r="N177" s="186">
        <f t="shared" si="8"/>
        <v>0.13450000000000001</v>
      </c>
      <c r="O177" s="186">
        <f t="shared" si="6"/>
        <v>0.13450000000000001</v>
      </c>
      <c r="P177" s="186">
        <f t="shared" si="4"/>
        <v>0.13450000000000001</v>
      </c>
      <c r="Q177" s="186">
        <f t="shared" si="1"/>
        <v>0.13450000000000001</v>
      </c>
      <c r="R177" s="186">
        <f t="shared" si="1"/>
        <v>0.13450000000000001</v>
      </c>
      <c r="S177" s="186">
        <f t="shared" si="1"/>
        <v>0.13450000000000001</v>
      </c>
      <c r="T177" s="186">
        <f t="shared" si="1"/>
        <v>0.13450000000000001</v>
      </c>
      <c r="U177" s="186">
        <f t="shared" ref="U177:BE177" si="74">U66-0.005</f>
        <v>0.13450000000000001</v>
      </c>
      <c r="V177" s="186">
        <f t="shared" si="74"/>
        <v>0.13450000000000001</v>
      </c>
      <c r="W177" s="186">
        <f t="shared" si="74"/>
        <v>0.13450000000000001</v>
      </c>
      <c r="X177" s="186">
        <f t="shared" si="74"/>
        <v>0.13450000000000001</v>
      </c>
      <c r="Y177" s="186">
        <f t="shared" si="74"/>
        <v>0.13450000000000001</v>
      </c>
      <c r="Z177" s="186">
        <f t="shared" si="74"/>
        <v>0.13450000000000001</v>
      </c>
      <c r="AA177" s="186">
        <f t="shared" si="74"/>
        <v>0.13450000000000001</v>
      </c>
      <c r="AB177" s="186">
        <f t="shared" si="74"/>
        <v>0.13450000000000001</v>
      </c>
      <c r="AC177" s="186">
        <f t="shared" si="74"/>
        <v>0.13450000000000001</v>
      </c>
      <c r="AD177" s="186">
        <f t="shared" si="74"/>
        <v>0.13450000000000001</v>
      </c>
      <c r="AE177" s="186">
        <f t="shared" si="74"/>
        <v>0.13450000000000001</v>
      </c>
      <c r="AF177" s="186">
        <f t="shared" si="74"/>
        <v>0.13450000000000001</v>
      </c>
      <c r="AG177" s="186">
        <f t="shared" si="74"/>
        <v>0.13450000000000001</v>
      </c>
      <c r="AH177" s="186">
        <f t="shared" si="74"/>
        <v>0.13450000000000001</v>
      </c>
      <c r="AI177" s="186">
        <f t="shared" si="74"/>
        <v>0.13450000000000001</v>
      </c>
      <c r="AJ177" s="186">
        <f t="shared" si="74"/>
        <v>0.13450000000000001</v>
      </c>
      <c r="AK177" s="186">
        <f t="shared" si="74"/>
        <v>0.13450000000000001</v>
      </c>
      <c r="AL177" s="186">
        <f t="shared" si="74"/>
        <v>0.13450000000000001</v>
      </c>
      <c r="AM177" s="186">
        <f t="shared" si="74"/>
        <v>0.13450000000000001</v>
      </c>
      <c r="AN177" s="186">
        <f t="shared" si="74"/>
        <v>0.13450000000000001</v>
      </c>
      <c r="AO177" s="186">
        <f t="shared" si="74"/>
        <v>0.13450000000000001</v>
      </c>
      <c r="AP177" s="186">
        <f t="shared" si="74"/>
        <v>0.13450000000000001</v>
      </c>
      <c r="AQ177" s="186">
        <f t="shared" si="74"/>
        <v>0.13450000000000001</v>
      </c>
      <c r="AR177" s="186">
        <f t="shared" si="74"/>
        <v>0.1305</v>
      </c>
      <c r="AS177" s="186">
        <f t="shared" si="74"/>
        <v>0.1285</v>
      </c>
      <c r="AT177" s="186">
        <f t="shared" si="74"/>
        <v>0.1265</v>
      </c>
      <c r="AU177" s="186">
        <f t="shared" si="74"/>
        <v>0.1255</v>
      </c>
      <c r="AV177" s="186">
        <f t="shared" si="74"/>
        <v>0.13250000000000001</v>
      </c>
      <c r="AW177" s="186">
        <f t="shared" si="74"/>
        <v>0.13250000000000001</v>
      </c>
      <c r="AX177" s="186">
        <f t="shared" si="74"/>
        <v>0.13250000000000001</v>
      </c>
      <c r="AY177" s="186">
        <f t="shared" si="74"/>
        <v>0.13250000000000001</v>
      </c>
      <c r="AZ177" s="186">
        <f t="shared" si="74"/>
        <v>0.13250000000000001</v>
      </c>
      <c r="BA177" s="186">
        <f t="shared" si="74"/>
        <v>0.13250000000000001</v>
      </c>
      <c r="BB177" s="186">
        <f t="shared" si="74"/>
        <v>0.13250000000000001</v>
      </c>
      <c r="BC177" s="186">
        <f t="shared" si="74"/>
        <v>0.13250000000000001</v>
      </c>
      <c r="BD177" s="186">
        <f t="shared" si="74"/>
        <v>0.13250000000000001</v>
      </c>
      <c r="BE177" s="186">
        <f t="shared" si="74"/>
        <v>0.13250000000000001</v>
      </c>
    </row>
    <row r="178" spans="1:57" ht="15.75" thickBot="1" x14ac:dyDescent="0.3">
      <c r="A178" s="234">
        <v>62</v>
      </c>
      <c r="B178" s="186">
        <f t="shared" si="28"/>
        <v>0.12</v>
      </c>
      <c r="C178" s="186">
        <f t="shared" si="28"/>
        <v>0.122</v>
      </c>
      <c r="D178" s="186">
        <f t="shared" si="25"/>
        <v>0.124</v>
      </c>
      <c r="E178" s="186">
        <f t="shared" si="25"/>
        <v>0.1265</v>
      </c>
      <c r="F178" s="186">
        <f t="shared" si="22"/>
        <v>0.1295</v>
      </c>
      <c r="G178" s="186">
        <f t="shared" si="22"/>
        <v>0.13200000000000001</v>
      </c>
      <c r="H178" s="186">
        <f t="shared" si="20"/>
        <v>0.13450000000000001</v>
      </c>
      <c r="I178" s="186">
        <f t="shared" si="18"/>
        <v>0.13450000000000001</v>
      </c>
      <c r="J178" s="186">
        <f t="shared" si="16"/>
        <v>0.13450000000000001</v>
      </c>
      <c r="K178" s="186">
        <f t="shared" si="14"/>
        <v>0.13450000000000001</v>
      </c>
      <c r="L178" s="186">
        <f t="shared" si="12"/>
        <v>0.13450000000000001</v>
      </c>
      <c r="M178" s="186">
        <f t="shared" si="10"/>
        <v>0.13450000000000001</v>
      </c>
      <c r="N178" s="186">
        <f t="shared" si="8"/>
        <v>0.13450000000000001</v>
      </c>
      <c r="O178" s="186">
        <f t="shared" si="6"/>
        <v>0.13450000000000001</v>
      </c>
      <c r="P178" s="186">
        <f t="shared" si="4"/>
        <v>0.13450000000000001</v>
      </c>
      <c r="Q178" s="186">
        <f t="shared" si="1"/>
        <v>0.13450000000000001</v>
      </c>
      <c r="R178" s="186">
        <f t="shared" si="1"/>
        <v>0.13450000000000001</v>
      </c>
      <c r="S178" s="186">
        <f t="shared" si="1"/>
        <v>0.13450000000000001</v>
      </c>
      <c r="T178" s="186">
        <f t="shared" si="1"/>
        <v>0.13450000000000001</v>
      </c>
      <c r="U178" s="186">
        <f t="shared" ref="U178:BE178" si="75">U67-0.005</f>
        <v>0.13450000000000001</v>
      </c>
      <c r="V178" s="186">
        <f t="shared" si="75"/>
        <v>0.13450000000000001</v>
      </c>
      <c r="W178" s="186">
        <f t="shared" si="75"/>
        <v>0.13450000000000001</v>
      </c>
      <c r="X178" s="186">
        <f t="shared" si="75"/>
        <v>0.13450000000000001</v>
      </c>
      <c r="Y178" s="186">
        <f t="shared" si="75"/>
        <v>0.13450000000000001</v>
      </c>
      <c r="Z178" s="186">
        <f t="shared" si="75"/>
        <v>0.13450000000000001</v>
      </c>
      <c r="AA178" s="186">
        <f t="shared" si="75"/>
        <v>0.13450000000000001</v>
      </c>
      <c r="AB178" s="186">
        <f t="shared" si="75"/>
        <v>0.13450000000000001</v>
      </c>
      <c r="AC178" s="186">
        <f t="shared" si="75"/>
        <v>0.13450000000000001</v>
      </c>
      <c r="AD178" s="186">
        <f t="shared" si="75"/>
        <v>0.13450000000000001</v>
      </c>
      <c r="AE178" s="186">
        <f t="shared" si="75"/>
        <v>0.13450000000000001</v>
      </c>
      <c r="AF178" s="186">
        <f t="shared" si="75"/>
        <v>0.13450000000000001</v>
      </c>
      <c r="AG178" s="186">
        <f t="shared" si="75"/>
        <v>0.13450000000000001</v>
      </c>
      <c r="AH178" s="186">
        <f t="shared" si="75"/>
        <v>0.13450000000000001</v>
      </c>
      <c r="AI178" s="186">
        <f t="shared" si="75"/>
        <v>0.13450000000000001</v>
      </c>
      <c r="AJ178" s="186">
        <f t="shared" si="75"/>
        <v>0.13450000000000001</v>
      </c>
      <c r="AK178" s="186">
        <f t="shared" si="75"/>
        <v>0.13450000000000001</v>
      </c>
      <c r="AL178" s="186">
        <f t="shared" si="75"/>
        <v>0.13450000000000001</v>
      </c>
      <c r="AM178" s="186">
        <f t="shared" si="75"/>
        <v>0.13450000000000001</v>
      </c>
      <c r="AN178" s="186">
        <f t="shared" si="75"/>
        <v>0.13450000000000001</v>
      </c>
      <c r="AO178" s="186">
        <f t="shared" si="75"/>
        <v>0.13450000000000001</v>
      </c>
      <c r="AP178" s="186">
        <f t="shared" si="75"/>
        <v>0.13450000000000001</v>
      </c>
      <c r="AQ178" s="186">
        <f t="shared" si="75"/>
        <v>0.13450000000000001</v>
      </c>
      <c r="AR178" s="186">
        <f t="shared" si="75"/>
        <v>0.1305</v>
      </c>
      <c r="AS178" s="186">
        <f t="shared" si="75"/>
        <v>0.1285</v>
      </c>
      <c r="AT178" s="186">
        <f t="shared" si="75"/>
        <v>0.1265</v>
      </c>
      <c r="AU178" s="186">
        <f t="shared" si="75"/>
        <v>0.1255</v>
      </c>
      <c r="AV178" s="186">
        <f t="shared" si="75"/>
        <v>0.13250000000000001</v>
      </c>
      <c r="AW178" s="186">
        <f t="shared" si="75"/>
        <v>0.13250000000000001</v>
      </c>
      <c r="AX178" s="186">
        <f t="shared" si="75"/>
        <v>0.13250000000000001</v>
      </c>
      <c r="AY178" s="186">
        <f t="shared" si="75"/>
        <v>0.13250000000000001</v>
      </c>
      <c r="AZ178" s="186">
        <f t="shared" si="75"/>
        <v>0.13250000000000001</v>
      </c>
      <c r="BA178" s="186">
        <f t="shared" si="75"/>
        <v>0.13250000000000001</v>
      </c>
      <c r="BB178" s="186">
        <f t="shared" si="75"/>
        <v>0.13250000000000001</v>
      </c>
      <c r="BC178" s="186">
        <f t="shared" si="75"/>
        <v>0.13250000000000001</v>
      </c>
      <c r="BD178" s="186">
        <f t="shared" si="75"/>
        <v>0.13250000000000001</v>
      </c>
      <c r="BE178" s="186">
        <f t="shared" si="75"/>
        <v>0.13250000000000001</v>
      </c>
    </row>
    <row r="179" spans="1:57" ht="15.75" thickBot="1" x14ac:dyDescent="0.3">
      <c r="A179" s="234">
        <v>63</v>
      </c>
      <c r="B179" s="186">
        <f t="shared" si="28"/>
        <v>0.12</v>
      </c>
      <c r="C179" s="186">
        <f t="shared" si="28"/>
        <v>0.122</v>
      </c>
      <c r="D179" s="186">
        <f t="shared" si="25"/>
        <v>0.124</v>
      </c>
      <c r="E179" s="186">
        <f t="shared" si="25"/>
        <v>0.1265</v>
      </c>
      <c r="F179" s="186">
        <f t="shared" si="22"/>
        <v>0.1295</v>
      </c>
      <c r="G179" s="186">
        <f t="shared" si="22"/>
        <v>0.13200000000000001</v>
      </c>
      <c r="H179" s="186">
        <f t="shared" si="20"/>
        <v>0.13450000000000001</v>
      </c>
      <c r="I179" s="186">
        <f t="shared" si="18"/>
        <v>0.13450000000000001</v>
      </c>
      <c r="J179" s="186">
        <f t="shared" si="16"/>
        <v>0.13450000000000001</v>
      </c>
      <c r="K179" s="186">
        <f t="shared" si="14"/>
        <v>0.13450000000000001</v>
      </c>
      <c r="L179" s="186">
        <f t="shared" si="12"/>
        <v>0.13450000000000001</v>
      </c>
      <c r="M179" s="186">
        <f t="shared" si="10"/>
        <v>0.13450000000000001</v>
      </c>
      <c r="N179" s="186">
        <f t="shared" si="8"/>
        <v>0.13450000000000001</v>
      </c>
      <c r="O179" s="186">
        <f t="shared" si="6"/>
        <v>0.13450000000000001</v>
      </c>
      <c r="P179" s="186">
        <f t="shared" si="4"/>
        <v>0.13450000000000001</v>
      </c>
      <c r="Q179" s="186">
        <f t="shared" si="1"/>
        <v>0.13450000000000001</v>
      </c>
      <c r="R179" s="186">
        <f t="shared" si="1"/>
        <v>0.13450000000000001</v>
      </c>
      <c r="S179" s="186">
        <f t="shared" si="1"/>
        <v>0.13450000000000001</v>
      </c>
      <c r="T179" s="186">
        <f t="shared" si="1"/>
        <v>0.13450000000000001</v>
      </c>
      <c r="U179" s="186">
        <f t="shared" ref="U179:BE179" si="76">U68-0.005</f>
        <v>0.13450000000000001</v>
      </c>
      <c r="V179" s="186">
        <f t="shared" si="76"/>
        <v>0.13450000000000001</v>
      </c>
      <c r="W179" s="186">
        <f t="shared" si="76"/>
        <v>0.13450000000000001</v>
      </c>
      <c r="X179" s="186">
        <f t="shared" si="76"/>
        <v>0.13450000000000001</v>
      </c>
      <c r="Y179" s="186">
        <f t="shared" si="76"/>
        <v>0.13450000000000001</v>
      </c>
      <c r="Z179" s="186">
        <f t="shared" si="76"/>
        <v>0.13450000000000001</v>
      </c>
      <c r="AA179" s="186">
        <f t="shared" si="76"/>
        <v>0.13450000000000001</v>
      </c>
      <c r="AB179" s="186">
        <f t="shared" si="76"/>
        <v>0.13450000000000001</v>
      </c>
      <c r="AC179" s="186">
        <f t="shared" si="76"/>
        <v>0.13450000000000001</v>
      </c>
      <c r="AD179" s="186">
        <f t="shared" si="76"/>
        <v>0.13450000000000001</v>
      </c>
      <c r="AE179" s="186">
        <f t="shared" si="76"/>
        <v>0.13450000000000001</v>
      </c>
      <c r="AF179" s="186">
        <f t="shared" si="76"/>
        <v>0.13450000000000001</v>
      </c>
      <c r="AG179" s="186">
        <f t="shared" si="76"/>
        <v>0.13450000000000001</v>
      </c>
      <c r="AH179" s="186">
        <f t="shared" si="76"/>
        <v>0.13450000000000001</v>
      </c>
      <c r="AI179" s="186">
        <f t="shared" si="76"/>
        <v>0.13450000000000001</v>
      </c>
      <c r="AJ179" s="186">
        <f t="shared" si="76"/>
        <v>0.13450000000000001</v>
      </c>
      <c r="AK179" s="186">
        <f t="shared" si="76"/>
        <v>0.13450000000000001</v>
      </c>
      <c r="AL179" s="186">
        <f t="shared" si="76"/>
        <v>0.13450000000000001</v>
      </c>
      <c r="AM179" s="186">
        <f t="shared" si="76"/>
        <v>0.13450000000000001</v>
      </c>
      <c r="AN179" s="186">
        <f t="shared" si="76"/>
        <v>0.13450000000000001</v>
      </c>
      <c r="AO179" s="186">
        <f t="shared" si="76"/>
        <v>0.13450000000000001</v>
      </c>
      <c r="AP179" s="186">
        <f t="shared" si="76"/>
        <v>0.13450000000000001</v>
      </c>
      <c r="AQ179" s="186">
        <f t="shared" si="76"/>
        <v>0.13450000000000001</v>
      </c>
      <c r="AR179" s="186">
        <f t="shared" si="76"/>
        <v>0.1305</v>
      </c>
      <c r="AS179" s="186">
        <f t="shared" si="76"/>
        <v>0.1285</v>
      </c>
      <c r="AT179" s="186">
        <f t="shared" si="76"/>
        <v>0.1265</v>
      </c>
      <c r="AU179" s="186">
        <f t="shared" si="76"/>
        <v>0.1255</v>
      </c>
      <c r="AV179" s="186">
        <f t="shared" si="76"/>
        <v>0.13250000000000001</v>
      </c>
      <c r="AW179" s="186">
        <f t="shared" si="76"/>
        <v>0.13250000000000001</v>
      </c>
      <c r="AX179" s="186">
        <f t="shared" si="76"/>
        <v>0.13250000000000001</v>
      </c>
      <c r="AY179" s="186">
        <f t="shared" si="76"/>
        <v>0.13250000000000001</v>
      </c>
      <c r="AZ179" s="186">
        <f t="shared" si="76"/>
        <v>0.13250000000000001</v>
      </c>
      <c r="BA179" s="186">
        <f t="shared" si="76"/>
        <v>0.13250000000000001</v>
      </c>
      <c r="BB179" s="186">
        <f t="shared" si="76"/>
        <v>0.13250000000000001</v>
      </c>
      <c r="BC179" s="186">
        <f t="shared" si="76"/>
        <v>0.13250000000000001</v>
      </c>
      <c r="BD179" s="186">
        <f t="shared" si="76"/>
        <v>0.13250000000000001</v>
      </c>
      <c r="BE179" s="186">
        <f t="shared" si="76"/>
        <v>0.13250000000000001</v>
      </c>
    </row>
    <row r="180" spans="1:57" ht="15.75" thickBot="1" x14ac:dyDescent="0.3">
      <c r="A180" s="234">
        <v>64</v>
      </c>
      <c r="B180" s="186">
        <f t="shared" si="28"/>
        <v>0.12</v>
      </c>
      <c r="C180" s="186">
        <f t="shared" si="28"/>
        <v>0.122</v>
      </c>
      <c r="D180" s="186">
        <f t="shared" si="25"/>
        <v>0.124</v>
      </c>
      <c r="E180" s="186">
        <f t="shared" si="25"/>
        <v>0.1265</v>
      </c>
      <c r="F180" s="186">
        <f t="shared" si="22"/>
        <v>0.1295</v>
      </c>
      <c r="G180" s="186">
        <f t="shared" si="22"/>
        <v>0.13200000000000001</v>
      </c>
      <c r="H180" s="186">
        <f t="shared" si="20"/>
        <v>0.13450000000000001</v>
      </c>
      <c r="I180" s="186">
        <f t="shared" si="18"/>
        <v>0.13450000000000001</v>
      </c>
      <c r="J180" s="186">
        <f t="shared" si="16"/>
        <v>0.13450000000000001</v>
      </c>
      <c r="K180" s="186">
        <f t="shared" si="14"/>
        <v>0.13450000000000001</v>
      </c>
      <c r="L180" s="186">
        <f t="shared" si="12"/>
        <v>0.13450000000000001</v>
      </c>
      <c r="M180" s="186">
        <f t="shared" si="10"/>
        <v>0.13450000000000001</v>
      </c>
      <c r="N180" s="186">
        <f t="shared" si="8"/>
        <v>0.13450000000000001</v>
      </c>
      <c r="O180" s="186">
        <f t="shared" si="6"/>
        <v>0.13450000000000001</v>
      </c>
      <c r="P180" s="186">
        <f t="shared" si="4"/>
        <v>0.13450000000000001</v>
      </c>
      <c r="Q180" s="186">
        <f t="shared" si="1"/>
        <v>0.13450000000000001</v>
      </c>
      <c r="R180" s="186">
        <f t="shared" si="1"/>
        <v>0.13450000000000001</v>
      </c>
      <c r="S180" s="186">
        <f t="shared" si="1"/>
        <v>0.13450000000000001</v>
      </c>
      <c r="T180" s="186">
        <f t="shared" ref="T180:BE180" si="77">T69-0.005</f>
        <v>0.13450000000000001</v>
      </c>
      <c r="U180" s="186">
        <f t="shared" si="77"/>
        <v>0.13450000000000001</v>
      </c>
      <c r="V180" s="186">
        <f t="shared" si="77"/>
        <v>0.13450000000000001</v>
      </c>
      <c r="W180" s="186">
        <f t="shared" si="77"/>
        <v>0.13450000000000001</v>
      </c>
      <c r="X180" s="186">
        <f t="shared" si="77"/>
        <v>0.13450000000000001</v>
      </c>
      <c r="Y180" s="186">
        <f t="shared" si="77"/>
        <v>0.13450000000000001</v>
      </c>
      <c r="Z180" s="186">
        <f t="shared" si="77"/>
        <v>0.13450000000000001</v>
      </c>
      <c r="AA180" s="186">
        <f t="shared" si="77"/>
        <v>0.13450000000000001</v>
      </c>
      <c r="AB180" s="186">
        <f t="shared" si="77"/>
        <v>0.13450000000000001</v>
      </c>
      <c r="AC180" s="186">
        <f t="shared" si="77"/>
        <v>0.13450000000000001</v>
      </c>
      <c r="AD180" s="186">
        <f t="shared" si="77"/>
        <v>0.13450000000000001</v>
      </c>
      <c r="AE180" s="186">
        <f t="shared" si="77"/>
        <v>0.13450000000000001</v>
      </c>
      <c r="AF180" s="186">
        <f t="shared" si="77"/>
        <v>0.13450000000000001</v>
      </c>
      <c r="AG180" s="186">
        <f t="shared" si="77"/>
        <v>0.13450000000000001</v>
      </c>
      <c r="AH180" s="186">
        <f t="shared" si="77"/>
        <v>0.13450000000000001</v>
      </c>
      <c r="AI180" s="186">
        <f t="shared" si="77"/>
        <v>0.13450000000000001</v>
      </c>
      <c r="AJ180" s="186">
        <f t="shared" si="77"/>
        <v>0.13450000000000001</v>
      </c>
      <c r="AK180" s="186">
        <f t="shared" si="77"/>
        <v>0.13450000000000001</v>
      </c>
      <c r="AL180" s="186">
        <f t="shared" si="77"/>
        <v>0.13450000000000001</v>
      </c>
      <c r="AM180" s="186">
        <f t="shared" si="77"/>
        <v>0.13450000000000001</v>
      </c>
      <c r="AN180" s="186">
        <f t="shared" si="77"/>
        <v>0.13450000000000001</v>
      </c>
      <c r="AO180" s="186">
        <f t="shared" si="77"/>
        <v>0.13450000000000001</v>
      </c>
      <c r="AP180" s="186">
        <f t="shared" si="77"/>
        <v>0.13450000000000001</v>
      </c>
      <c r="AQ180" s="186">
        <f t="shared" si="77"/>
        <v>0.13450000000000001</v>
      </c>
      <c r="AR180" s="186">
        <f t="shared" si="77"/>
        <v>0.1305</v>
      </c>
      <c r="AS180" s="186">
        <f t="shared" si="77"/>
        <v>0.1285</v>
      </c>
      <c r="AT180" s="186">
        <f t="shared" si="77"/>
        <v>0.1265</v>
      </c>
      <c r="AU180" s="186">
        <f t="shared" si="77"/>
        <v>0.1255</v>
      </c>
      <c r="AV180" s="186">
        <f t="shared" si="77"/>
        <v>0.13250000000000001</v>
      </c>
      <c r="AW180" s="186">
        <f t="shared" si="77"/>
        <v>0.13250000000000001</v>
      </c>
      <c r="AX180" s="186">
        <f t="shared" si="77"/>
        <v>0.13250000000000001</v>
      </c>
      <c r="AY180" s="186">
        <f t="shared" si="77"/>
        <v>0.13250000000000001</v>
      </c>
      <c r="AZ180" s="186">
        <f t="shared" si="77"/>
        <v>0.13250000000000001</v>
      </c>
      <c r="BA180" s="186">
        <f t="shared" si="77"/>
        <v>0.13250000000000001</v>
      </c>
      <c r="BB180" s="186">
        <f t="shared" si="77"/>
        <v>0.13250000000000001</v>
      </c>
      <c r="BC180" s="186">
        <f t="shared" si="77"/>
        <v>0.13250000000000001</v>
      </c>
      <c r="BD180" s="186">
        <f t="shared" si="77"/>
        <v>0.13250000000000001</v>
      </c>
      <c r="BE180" s="186">
        <f t="shared" si="77"/>
        <v>0.13250000000000001</v>
      </c>
    </row>
    <row r="181" spans="1:57" ht="15.75" thickBot="1" x14ac:dyDescent="0.3">
      <c r="A181" s="234">
        <v>65</v>
      </c>
      <c r="B181" s="186">
        <f t="shared" si="28"/>
        <v>0.12</v>
      </c>
      <c r="C181" s="186">
        <f t="shared" si="28"/>
        <v>0.122</v>
      </c>
      <c r="D181" s="186">
        <f t="shared" si="25"/>
        <v>0.124</v>
      </c>
      <c r="E181" s="186">
        <f t="shared" si="25"/>
        <v>0.1265</v>
      </c>
      <c r="F181" s="186">
        <f t="shared" si="22"/>
        <v>0.1295</v>
      </c>
      <c r="G181" s="186">
        <f t="shared" si="22"/>
        <v>0.13200000000000001</v>
      </c>
      <c r="H181" s="186">
        <f t="shared" si="20"/>
        <v>0.13450000000000001</v>
      </c>
      <c r="I181" s="186">
        <f t="shared" si="18"/>
        <v>0.13450000000000001</v>
      </c>
      <c r="J181" s="186">
        <f t="shared" si="16"/>
        <v>0.13450000000000001</v>
      </c>
      <c r="K181" s="186">
        <f t="shared" si="14"/>
        <v>0.13450000000000001</v>
      </c>
      <c r="L181" s="186">
        <f t="shared" si="12"/>
        <v>0.13450000000000001</v>
      </c>
      <c r="M181" s="186">
        <f t="shared" si="10"/>
        <v>0.13450000000000001</v>
      </c>
      <c r="N181" s="186">
        <f t="shared" si="8"/>
        <v>0.13450000000000001</v>
      </c>
      <c r="O181" s="186">
        <f t="shared" si="6"/>
        <v>0.13450000000000001</v>
      </c>
      <c r="P181" s="186">
        <f t="shared" si="4"/>
        <v>0.13450000000000001</v>
      </c>
      <c r="Q181" s="186">
        <f t="shared" si="4"/>
        <v>0.13450000000000001</v>
      </c>
      <c r="R181" s="186">
        <f t="shared" si="4"/>
        <v>0.13450000000000001</v>
      </c>
      <c r="S181" s="186">
        <f t="shared" si="4"/>
        <v>0.13450000000000001</v>
      </c>
      <c r="T181" s="186">
        <f t="shared" si="4"/>
        <v>0.13450000000000001</v>
      </c>
      <c r="U181" s="186">
        <f t="shared" si="4"/>
        <v>0.13450000000000001</v>
      </c>
      <c r="V181" s="186">
        <f t="shared" si="4"/>
        <v>0.13450000000000001</v>
      </c>
      <c r="W181" s="186">
        <f t="shared" si="4"/>
        <v>0.13450000000000001</v>
      </c>
      <c r="X181" s="186">
        <f t="shared" si="4"/>
        <v>0.13450000000000001</v>
      </c>
      <c r="Y181" s="186">
        <f t="shared" si="4"/>
        <v>0.13450000000000001</v>
      </c>
      <c r="Z181" s="186">
        <f t="shared" si="4"/>
        <v>0.13450000000000001</v>
      </c>
      <c r="AA181" s="186">
        <f t="shared" si="4"/>
        <v>0.13450000000000001</v>
      </c>
      <c r="AB181" s="186">
        <f t="shared" si="4"/>
        <v>0.13450000000000001</v>
      </c>
      <c r="AC181" s="186">
        <f t="shared" si="4"/>
        <v>0.13450000000000001</v>
      </c>
      <c r="AD181" s="186">
        <f t="shared" si="4"/>
        <v>0.13450000000000001</v>
      </c>
      <c r="AE181" s="186">
        <f t="shared" si="4"/>
        <v>0.13450000000000001</v>
      </c>
      <c r="AF181" s="186">
        <f t="shared" ref="AF181:BE181" si="78">AF70-0.005</f>
        <v>0.13450000000000001</v>
      </c>
      <c r="AG181" s="186">
        <f t="shared" si="78"/>
        <v>0.13450000000000001</v>
      </c>
      <c r="AH181" s="186">
        <f t="shared" si="78"/>
        <v>0.13450000000000001</v>
      </c>
      <c r="AI181" s="186">
        <f t="shared" si="78"/>
        <v>0.13450000000000001</v>
      </c>
      <c r="AJ181" s="186">
        <f t="shared" si="78"/>
        <v>0.13450000000000001</v>
      </c>
      <c r="AK181" s="186">
        <f t="shared" si="78"/>
        <v>0.13450000000000001</v>
      </c>
      <c r="AL181" s="186">
        <f t="shared" si="78"/>
        <v>0.13450000000000001</v>
      </c>
      <c r="AM181" s="186">
        <f t="shared" si="78"/>
        <v>0.13450000000000001</v>
      </c>
      <c r="AN181" s="186">
        <f t="shared" si="78"/>
        <v>0.13450000000000001</v>
      </c>
      <c r="AO181" s="186">
        <f t="shared" si="78"/>
        <v>0.13450000000000001</v>
      </c>
      <c r="AP181" s="186">
        <f t="shared" si="78"/>
        <v>0.13450000000000001</v>
      </c>
      <c r="AQ181" s="186">
        <f t="shared" si="78"/>
        <v>0.13450000000000001</v>
      </c>
      <c r="AR181" s="186">
        <f t="shared" si="78"/>
        <v>0.1305</v>
      </c>
      <c r="AS181" s="186">
        <f t="shared" si="78"/>
        <v>0.1285</v>
      </c>
      <c r="AT181" s="186">
        <f t="shared" si="78"/>
        <v>0.1265</v>
      </c>
      <c r="AU181" s="186">
        <f t="shared" si="78"/>
        <v>0.1255</v>
      </c>
      <c r="AV181" s="186">
        <f t="shared" si="78"/>
        <v>0.13250000000000001</v>
      </c>
      <c r="AW181" s="186">
        <f t="shared" si="78"/>
        <v>0.13250000000000001</v>
      </c>
      <c r="AX181" s="186">
        <f t="shared" si="78"/>
        <v>0.13250000000000001</v>
      </c>
      <c r="AY181" s="186">
        <f t="shared" si="78"/>
        <v>0.13250000000000001</v>
      </c>
      <c r="AZ181" s="186">
        <f t="shared" si="78"/>
        <v>0.13250000000000001</v>
      </c>
      <c r="BA181" s="186">
        <f t="shared" si="78"/>
        <v>0.13250000000000001</v>
      </c>
      <c r="BB181" s="186">
        <f t="shared" si="78"/>
        <v>0.13250000000000001</v>
      </c>
      <c r="BC181" s="186">
        <f t="shared" si="78"/>
        <v>0.13250000000000001</v>
      </c>
      <c r="BD181" s="186">
        <f t="shared" si="78"/>
        <v>0.13250000000000001</v>
      </c>
      <c r="BE181" s="186">
        <f t="shared" si="78"/>
        <v>0.13250000000000001</v>
      </c>
    </row>
    <row r="182" spans="1:57" ht="15.75" thickBot="1" x14ac:dyDescent="0.3">
      <c r="A182" s="234">
        <v>66</v>
      </c>
      <c r="B182" s="186">
        <f t="shared" si="28"/>
        <v>0.12</v>
      </c>
      <c r="C182" s="186">
        <f t="shared" si="28"/>
        <v>0.122</v>
      </c>
      <c r="D182" s="186">
        <f t="shared" si="25"/>
        <v>0.124</v>
      </c>
      <c r="E182" s="186">
        <f t="shared" si="25"/>
        <v>0.1265</v>
      </c>
      <c r="F182" s="186">
        <f t="shared" si="22"/>
        <v>0.1295</v>
      </c>
      <c r="G182" s="186">
        <f t="shared" si="22"/>
        <v>0.13200000000000001</v>
      </c>
      <c r="H182" s="186">
        <f t="shared" si="20"/>
        <v>0.13450000000000001</v>
      </c>
      <c r="I182" s="186">
        <f t="shared" si="18"/>
        <v>0.13450000000000001</v>
      </c>
      <c r="J182" s="186">
        <f t="shared" si="16"/>
        <v>0.13450000000000001</v>
      </c>
      <c r="K182" s="186">
        <f t="shared" si="14"/>
        <v>0.13450000000000001</v>
      </c>
      <c r="L182" s="186">
        <f t="shared" si="12"/>
        <v>0.13450000000000001</v>
      </c>
      <c r="M182" s="186">
        <f t="shared" si="10"/>
        <v>0.13450000000000001</v>
      </c>
      <c r="N182" s="186">
        <f t="shared" si="8"/>
        <v>0.13450000000000001</v>
      </c>
      <c r="O182" s="186">
        <f t="shared" si="6"/>
        <v>0.13450000000000001</v>
      </c>
      <c r="P182" s="186">
        <f t="shared" si="4"/>
        <v>0.13450000000000001</v>
      </c>
      <c r="Q182" s="186">
        <f t="shared" si="4"/>
        <v>0.13450000000000001</v>
      </c>
      <c r="R182" s="186">
        <f t="shared" si="4"/>
        <v>0.13450000000000001</v>
      </c>
      <c r="S182" s="186">
        <f t="shared" si="4"/>
        <v>0.13450000000000001</v>
      </c>
      <c r="T182" s="186">
        <f t="shared" si="4"/>
        <v>0.13450000000000001</v>
      </c>
      <c r="U182" s="186">
        <f t="shared" si="4"/>
        <v>0.13450000000000001</v>
      </c>
      <c r="V182" s="186">
        <f t="shared" si="4"/>
        <v>0.13450000000000001</v>
      </c>
      <c r="W182" s="186">
        <f t="shared" si="4"/>
        <v>0.13450000000000001</v>
      </c>
      <c r="X182" s="186">
        <f t="shared" si="4"/>
        <v>0.13450000000000001</v>
      </c>
      <c r="Y182" s="186">
        <f t="shared" si="4"/>
        <v>0.13450000000000001</v>
      </c>
      <c r="Z182" s="186">
        <f t="shared" si="4"/>
        <v>0.13450000000000001</v>
      </c>
      <c r="AA182" s="186">
        <f t="shared" si="4"/>
        <v>0.13450000000000001</v>
      </c>
      <c r="AB182" s="186">
        <f t="shared" si="4"/>
        <v>0.13450000000000001</v>
      </c>
      <c r="AC182" s="186">
        <f t="shared" si="4"/>
        <v>0.13450000000000001</v>
      </c>
      <c r="AD182" s="186">
        <f t="shared" si="4"/>
        <v>0.13450000000000001</v>
      </c>
      <c r="AE182" s="186">
        <f t="shared" si="4"/>
        <v>0.13450000000000001</v>
      </c>
      <c r="AF182" s="186">
        <f t="shared" ref="AF182:BE182" si="79">AF71-0.005</f>
        <v>0.13450000000000001</v>
      </c>
      <c r="AG182" s="186">
        <f t="shared" si="79"/>
        <v>0.13450000000000001</v>
      </c>
      <c r="AH182" s="186">
        <f t="shared" si="79"/>
        <v>0.13450000000000001</v>
      </c>
      <c r="AI182" s="186">
        <f t="shared" si="79"/>
        <v>0.13450000000000001</v>
      </c>
      <c r="AJ182" s="186">
        <f t="shared" si="79"/>
        <v>0.13450000000000001</v>
      </c>
      <c r="AK182" s="186">
        <f t="shared" si="79"/>
        <v>0.13450000000000001</v>
      </c>
      <c r="AL182" s="186">
        <f t="shared" si="79"/>
        <v>0.13450000000000001</v>
      </c>
      <c r="AM182" s="186">
        <f t="shared" si="79"/>
        <v>0.13450000000000001</v>
      </c>
      <c r="AN182" s="186">
        <f t="shared" si="79"/>
        <v>0.13450000000000001</v>
      </c>
      <c r="AO182" s="186">
        <f t="shared" si="79"/>
        <v>0.13450000000000001</v>
      </c>
      <c r="AP182" s="186">
        <f t="shared" si="79"/>
        <v>0.13450000000000001</v>
      </c>
      <c r="AQ182" s="186">
        <f t="shared" si="79"/>
        <v>0.13450000000000001</v>
      </c>
      <c r="AR182" s="186">
        <f t="shared" si="79"/>
        <v>0.1305</v>
      </c>
      <c r="AS182" s="186">
        <f t="shared" si="79"/>
        <v>0.1285</v>
      </c>
      <c r="AT182" s="186">
        <f t="shared" si="79"/>
        <v>0.1265</v>
      </c>
      <c r="AU182" s="186">
        <f t="shared" si="79"/>
        <v>0.1255</v>
      </c>
      <c r="AV182" s="186">
        <f t="shared" si="79"/>
        <v>0.13250000000000001</v>
      </c>
      <c r="AW182" s="186">
        <f t="shared" si="79"/>
        <v>0.13250000000000001</v>
      </c>
      <c r="AX182" s="186">
        <f t="shared" si="79"/>
        <v>0.13250000000000001</v>
      </c>
      <c r="AY182" s="186">
        <f t="shared" si="79"/>
        <v>0.13250000000000001</v>
      </c>
      <c r="AZ182" s="186">
        <f t="shared" si="79"/>
        <v>0.13250000000000001</v>
      </c>
      <c r="BA182" s="186">
        <f t="shared" si="79"/>
        <v>0.13250000000000001</v>
      </c>
      <c r="BB182" s="186">
        <f t="shared" si="79"/>
        <v>0.13250000000000001</v>
      </c>
      <c r="BC182" s="186">
        <f t="shared" si="79"/>
        <v>0.13250000000000001</v>
      </c>
      <c r="BD182" s="186">
        <f t="shared" si="79"/>
        <v>0.13250000000000001</v>
      </c>
      <c r="BE182" s="186">
        <f t="shared" si="79"/>
        <v>0.13250000000000001</v>
      </c>
    </row>
    <row r="183" spans="1:57" ht="15.75" thickBot="1" x14ac:dyDescent="0.3">
      <c r="A183" s="234">
        <v>67</v>
      </c>
      <c r="B183" s="186">
        <f t="shared" si="28"/>
        <v>0.12</v>
      </c>
      <c r="C183" s="186">
        <f t="shared" si="28"/>
        <v>0.122</v>
      </c>
      <c r="D183" s="186">
        <f t="shared" si="25"/>
        <v>0.124</v>
      </c>
      <c r="E183" s="186">
        <f t="shared" si="25"/>
        <v>0.1265</v>
      </c>
      <c r="F183" s="186">
        <f t="shared" si="22"/>
        <v>0.1295</v>
      </c>
      <c r="G183" s="186">
        <f t="shared" si="22"/>
        <v>0.13200000000000001</v>
      </c>
      <c r="H183" s="186">
        <f t="shared" si="20"/>
        <v>0.13450000000000001</v>
      </c>
      <c r="I183" s="186">
        <f t="shared" si="18"/>
        <v>0.13450000000000001</v>
      </c>
      <c r="J183" s="186">
        <f t="shared" si="16"/>
        <v>0.13450000000000001</v>
      </c>
      <c r="K183" s="186">
        <f t="shared" si="14"/>
        <v>0.13450000000000001</v>
      </c>
      <c r="L183" s="186">
        <f t="shared" si="12"/>
        <v>0.13450000000000001</v>
      </c>
      <c r="M183" s="186">
        <f t="shared" si="10"/>
        <v>0.13450000000000001</v>
      </c>
      <c r="N183" s="186">
        <f t="shared" si="8"/>
        <v>0.13450000000000001</v>
      </c>
      <c r="O183" s="186">
        <f t="shared" si="6"/>
        <v>0.13450000000000001</v>
      </c>
      <c r="P183" s="186">
        <f t="shared" si="6"/>
        <v>0.13450000000000001</v>
      </c>
      <c r="Q183" s="186">
        <f t="shared" si="6"/>
        <v>0.13450000000000001</v>
      </c>
      <c r="R183" s="186">
        <f t="shared" si="6"/>
        <v>0.13450000000000001</v>
      </c>
      <c r="S183" s="186">
        <f t="shared" si="6"/>
        <v>0.13450000000000001</v>
      </c>
      <c r="T183" s="186">
        <f t="shared" si="6"/>
        <v>0.13450000000000001</v>
      </c>
      <c r="U183" s="186">
        <f t="shared" si="6"/>
        <v>0.13450000000000001</v>
      </c>
      <c r="V183" s="186">
        <f t="shared" si="6"/>
        <v>0.13450000000000001</v>
      </c>
      <c r="W183" s="186">
        <f t="shared" si="6"/>
        <v>0.13450000000000001</v>
      </c>
      <c r="X183" s="186">
        <f t="shared" si="6"/>
        <v>0.13450000000000001</v>
      </c>
      <c r="Y183" s="186">
        <f t="shared" si="6"/>
        <v>0.13450000000000001</v>
      </c>
      <c r="Z183" s="186">
        <f t="shared" si="6"/>
        <v>0.13450000000000001</v>
      </c>
      <c r="AA183" s="186">
        <f t="shared" si="6"/>
        <v>0.13450000000000001</v>
      </c>
      <c r="AB183" s="186">
        <f t="shared" si="6"/>
        <v>0.13450000000000001</v>
      </c>
      <c r="AC183" s="186">
        <f t="shared" si="6"/>
        <v>0.13450000000000001</v>
      </c>
      <c r="AD183" s="186">
        <f t="shared" si="6"/>
        <v>0.13450000000000001</v>
      </c>
      <c r="AE183" s="186">
        <f t="shared" ref="AE183:BE183" si="80">AE72-0.005</f>
        <v>0.13450000000000001</v>
      </c>
      <c r="AF183" s="186">
        <f t="shared" si="80"/>
        <v>0.13450000000000001</v>
      </c>
      <c r="AG183" s="186">
        <f t="shared" si="80"/>
        <v>0.13450000000000001</v>
      </c>
      <c r="AH183" s="186">
        <f t="shared" si="80"/>
        <v>0.13450000000000001</v>
      </c>
      <c r="AI183" s="186">
        <f t="shared" si="80"/>
        <v>0.13450000000000001</v>
      </c>
      <c r="AJ183" s="186">
        <f t="shared" si="80"/>
        <v>0.13450000000000001</v>
      </c>
      <c r="AK183" s="186">
        <f t="shared" si="80"/>
        <v>0.13450000000000001</v>
      </c>
      <c r="AL183" s="186">
        <f t="shared" si="80"/>
        <v>0.13450000000000001</v>
      </c>
      <c r="AM183" s="186">
        <f t="shared" si="80"/>
        <v>0.13450000000000001</v>
      </c>
      <c r="AN183" s="186">
        <f t="shared" si="80"/>
        <v>0.13450000000000001</v>
      </c>
      <c r="AO183" s="186">
        <f t="shared" si="80"/>
        <v>0.13450000000000001</v>
      </c>
      <c r="AP183" s="186">
        <f t="shared" si="80"/>
        <v>0.13450000000000001</v>
      </c>
      <c r="AQ183" s="186">
        <f t="shared" si="80"/>
        <v>0.13450000000000001</v>
      </c>
      <c r="AR183" s="186">
        <f t="shared" si="80"/>
        <v>0.1305</v>
      </c>
      <c r="AS183" s="186">
        <f t="shared" si="80"/>
        <v>0.1285</v>
      </c>
      <c r="AT183" s="186">
        <f t="shared" si="80"/>
        <v>0.1265</v>
      </c>
      <c r="AU183" s="186">
        <f t="shared" si="80"/>
        <v>0.1255</v>
      </c>
      <c r="AV183" s="186">
        <f t="shared" si="80"/>
        <v>0.13250000000000001</v>
      </c>
      <c r="AW183" s="186">
        <f t="shared" si="80"/>
        <v>0.13250000000000001</v>
      </c>
      <c r="AX183" s="186">
        <f t="shared" si="80"/>
        <v>0.13250000000000001</v>
      </c>
      <c r="AY183" s="186">
        <f t="shared" si="80"/>
        <v>0.13250000000000001</v>
      </c>
      <c r="AZ183" s="186">
        <f t="shared" si="80"/>
        <v>0.13250000000000001</v>
      </c>
      <c r="BA183" s="186">
        <f t="shared" si="80"/>
        <v>0.13250000000000001</v>
      </c>
      <c r="BB183" s="186">
        <f t="shared" si="80"/>
        <v>0.13250000000000001</v>
      </c>
      <c r="BC183" s="186">
        <f t="shared" si="80"/>
        <v>0.13250000000000001</v>
      </c>
      <c r="BD183" s="186">
        <f t="shared" si="80"/>
        <v>0.13250000000000001</v>
      </c>
      <c r="BE183" s="186">
        <f t="shared" si="80"/>
        <v>0.13250000000000001</v>
      </c>
    </row>
    <row r="184" spans="1:57" ht="15.75" thickBot="1" x14ac:dyDescent="0.3">
      <c r="A184" s="234">
        <v>68</v>
      </c>
      <c r="B184" s="186">
        <f t="shared" si="28"/>
        <v>0.12</v>
      </c>
      <c r="C184" s="186">
        <f t="shared" si="28"/>
        <v>0.122</v>
      </c>
      <c r="D184" s="186">
        <f t="shared" si="25"/>
        <v>0.124</v>
      </c>
      <c r="E184" s="186">
        <f t="shared" si="25"/>
        <v>0.1265</v>
      </c>
      <c r="F184" s="186">
        <f t="shared" si="22"/>
        <v>0.1295</v>
      </c>
      <c r="G184" s="186">
        <f t="shared" si="22"/>
        <v>0.13200000000000001</v>
      </c>
      <c r="H184" s="186">
        <f t="shared" si="20"/>
        <v>0.13450000000000001</v>
      </c>
      <c r="I184" s="186">
        <f t="shared" si="18"/>
        <v>0.13450000000000001</v>
      </c>
      <c r="J184" s="186">
        <f t="shared" si="16"/>
        <v>0.13450000000000001</v>
      </c>
      <c r="K184" s="186">
        <f t="shared" si="14"/>
        <v>0.13450000000000001</v>
      </c>
      <c r="L184" s="186">
        <f t="shared" si="12"/>
        <v>0.13450000000000001</v>
      </c>
      <c r="M184" s="186">
        <f t="shared" si="10"/>
        <v>0.13450000000000001</v>
      </c>
      <c r="N184" s="186">
        <f t="shared" si="8"/>
        <v>0.13450000000000001</v>
      </c>
      <c r="O184" s="186">
        <f t="shared" si="8"/>
        <v>0.13450000000000001</v>
      </c>
      <c r="P184" s="186">
        <f t="shared" si="8"/>
        <v>0.13450000000000001</v>
      </c>
      <c r="Q184" s="186">
        <f t="shared" si="8"/>
        <v>0.13450000000000001</v>
      </c>
      <c r="R184" s="186">
        <f t="shared" si="8"/>
        <v>0.13450000000000001</v>
      </c>
      <c r="S184" s="186">
        <f t="shared" si="8"/>
        <v>0.13450000000000001</v>
      </c>
      <c r="T184" s="186">
        <f t="shared" si="8"/>
        <v>0.13450000000000001</v>
      </c>
      <c r="U184" s="186">
        <f t="shared" si="8"/>
        <v>0.13450000000000001</v>
      </c>
      <c r="V184" s="186">
        <f t="shared" si="8"/>
        <v>0.13450000000000001</v>
      </c>
      <c r="W184" s="186">
        <f t="shared" si="8"/>
        <v>0.13450000000000001</v>
      </c>
      <c r="X184" s="186">
        <f t="shared" si="8"/>
        <v>0.13450000000000001</v>
      </c>
      <c r="Y184" s="186">
        <f t="shared" si="8"/>
        <v>0.13450000000000001</v>
      </c>
      <c r="Z184" s="186">
        <f t="shared" si="8"/>
        <v>0.13450000000000001</v>
      </c>
      <c r="AA184" s="186">
        <f t="shared" si="8"/>
        <v>0.13450000000000001</v>
      </c>
      <c r="AB184" s="186">
        <f t="shared" si="8"/>
        <v>0.13450000000000001</v>
      </c>
      <c r="AC184" s="186">
        <f t="shared" si="8"/>
        <v>0.13450000000000001</v>
      </c>
      <c r="AD184" s="186">
        <f t="shared" ref="AD184:BE184" si="81">AD73-0.005</f>
        <v>0.13450000000000001</v>
      </c>
      <c r="AE184" s="186">
        <f t="shared" si="81"/>
        <v>0.13450000000000001</v>
      </c>
      <c r="AF184" s="186">
        <f t="shared" si="81"/>
        <v>0.13450000000000001</v>
      </c>
      <c r="AG184" s="186">
        <f t="shared" si="81"/>
        <v>0.13450000000000001</v>
      </c>
      <c r="AH184" s="186">
        <f t="shared" si="81"/>
        <v>0.13450000000000001</v>
      </c>
      <c r="AI184" s="186">
        <f t="shared" si="81"/>
        <v>0.13450000000000001</v>
      </c>
      <c r="AJ184" s="186">
        <f t="shared" si="81"/>
        <v>0.13450000000000001</v>
      </c>
      <c r="AK184" s="186">
        <f t="shared" si="81"/>
        <v>0.13450000000000001</v>
      </c>
      <c r="AL184" s="186">
        <f t="shared" si="81"/>
        <v>0.13450000000000001</v>
      </c>
      <c r="AM184" s="186">
        <f t="shared" si="81"/>
        <v>0.13450000000000001</v>
      </c>
      <c r="AN184" s="186">
        <f t="shared" si="81"/>
        <v>0.13450000000000001</v>
      </c>
      <c r="AO184" s="186">
        <f t="shared" si="81"/>
        <v>0.13450000000000001</v>
      </c>
      <c r="AP184" s="186">
        <f t="shared" si="81"/>
        <v>0.13450000000000001</v>
      </c>
      <c r="AQ184" s="186">
        <f t="shared" si="81"/>
        <v>0.13450000000000001</v>
      </c>
      <c r="AR184" s="186">
        <f t="shared" si="81"/>
        <v>0.1305</v>
      </c>
      <c r="AS184" s="186">
        <f t="shared" si="81"/>
        <v>0.1285</v>
      </c>
      <c r="AT184" s="186">
        <f t="shared" si="81"/>
        <v>0.1265</v>
      </c>
      <c r="AU184" s="186">
        <f t="shared" si="81"/>
        <v>0.1255</v>
      </c>
      <c r="AV184" s="186">
        <f t="shared" si="81"/>
        <v>0.13250000000000001</v>
      </c>
      <c r="AW184" s="186">
        <f t="shared" si="81"/>
        <v>0.13250000000000001</v>
      </c>
      <c r="AX184" s="186">
        <f t="shared" si="81"/>
        <v>0.13250000000000001</v>
      </c>
      <c r="AY184" s="186">
        <f t="shared" si="81"/>
        <v>0.13250000000000001</v>
      </c>
      <c r="AZ184" s="186">
        <f t="shared" si="81"/>
        <v>0.13250000000000001</v>
      </c>
      <c r="BA184" s="186">
        <f t="shared" si="81"/>
        <v>0.13250000000000001</v>
      </c>
      <c r="BB184" s="186">
        <f t="shared" si="81"/>
        <v>0.13250000000000001</v>
      </c>
      <c r="BC184" s="186">
        <f t="shared" si="81"/>
        <v>0.13250000000000001</v>
      </c>
      <c r="BD184" s="186">
        <f t="shared" si="81"/>
        <v>0.13250000000000001</v>
      </c>
      <c r="BE184" s="186">
        <f t="shared" si="81"/>
        <v>0.13250000000000001</v>
      </c>
    </row>
    <row r="185" spans="1:57" ht="15.75" thickBot="1" x14ac:dyDescent="0.3">
      <c r="A185" s="234">
        <v>69</v>
      </c>
      <c r="B185" s="186">
        <f t="shared" si="28"/>
        <v>0.12</v>
      </c>
      <c r="C185" s="186">
        <f t="shared" si="28"/>
        <v>0.122</v>
      </c>
      <c r="D185" s="186">
        <f t="shared" si="25"/>
        <v>0.124</v>
      </c>
      <c r="E185" s="186">
        <f t="shared" si="25"/>
        <v>0.1265</v>
      </c>
      <c r="F185" s="186">
        <f t="shared" si="22"/>
        <v>0.1295</v>
      </c>
      <c r="G185" s="186">
        <f t="shared" si="22"/>
        <v>0.13200000000000001</v>
      </c>
      <c r="H185" s="186">
        <f t="shared" si="20"/>
        <v>0.13450000000000001</v>
      </c>
      <c r="I185" s="186">
        <f t="shared" si="18"/>
        <v>0.13450000000000001</v>
      </c>
      <c r="J185" s="186">
        <f t="shared" si="16"/>
        <v>0.13450000000000001</v>
      </c>
      <c r="K185" s="186">
        <f t="shared" si="14"/>
        <v>0.13450000000000001</v>
      </c>
      <c r="L185" s="186">
        <f t="shared" si="12"/>
        <v>0.13450000000000001</v>
      </c>
      <c r="M185" s="186">
        <f t="shared" si="10"/>
        <v>0.13450000000000001</v>
      </c>
      <c r="N185" s="186">
        <f t="shared" si="10"/>
        <v>0.13450000000000001</v>
      </c>
      <c r="O185" s="186">
        <f t="shared" si="10"/>
        <v>0.13450000000000001</v>
      </c>
      <c r="P185" s="186">
        <f t="shared" si="10"/>
        <v>0.13450000000000001</v>
      </c>
      <c r="Q185" s="186">
        <f t="shared" si="10"/>
        <v>0.13450000000000001</v>
      </c>
      <c r="R185" s="186">
        <f t="shared" si="10"/>
        <v>0.13450000000000001</v>
      </c>
      <c r="S185" s="186">
        <f t="shared" si="10"/>
        <v>0.13450000000000001</v>
      </c>
      <c r="T185" s="186">
        <f t="shared" si="10"/>
        <v>0.13450000000000001</v>
      </c>
      <c r="U185" s="186">
        <f t="shared" si="10"/>
        <v>0.13450000000000001</v>
      </c>
      <c r="V185" s="186">
        <f t="shared" si="10"/>
        <v>0.13450000000000001</v>
      </c>
      <c r="W185" s="186">
        <f t="shared" si="10"/>
        <v>0.13450000000000001</v>
      </c>
      <c r="X185" s="186">
        <f t="shared" si="10"/>
        <v>0.13450000000000001</v>
      </c>
      <c r="Y185" s="186">
        <f t="shared" si="10"/>
        <v>0.13450000000000001</v>
      </c>
      <c r="Z185" s="186">
        <f t="shared" si="10"/>
        <v>0.13450000000000001</v>
      </c>
      <c r="AA185" s="186">
        <f t="shared" si="10"/>
        <v>0.13450000000000001</v>
      </c>
      <c r="AB185" s="186">
        <f t="shared" si="10"/>
        <v>0.13450000000000001</v>
      </c>
      <c r="AC185" s="186">
        <f t="shared" ref="AC185:BE185" si="82">AC74-0.005</f>
        <v>0.13450000000000001</v>
      </c>
      <c r="AD185" s="186">
        <f t="shared" si="82"/>
        <v>0.13450000000000001</v>
      </c>
      <c r="AE185" s="186">
        <f t="shared" si="82"/>
        <v>0.13450000000000001</v>
      </c>
      <c r="AF185" s="186">
        <f t="shared" si="82"/>
        <v>0.13450000000000001</v>
      </c>
      <c r="AG185" s="186">
        <f t="shared" si="82"/>
        <v>0.13450000000000001</v>
      </c>
      <c r="AH185" s="186">
        <f t="shared" si="82"/>
        <v>0.13450000000000001</v>
      </c>
      <c r="AI185" s="186">
        <f t="shared" si="82"/>
        <v>0.13450000000000001</v>
      </c>
      <c r="AJ185" s="186">
        <f t="shared" si="82"/>
        <v>0.13450000000000001</v>
      </c>
      <c r="AK185" s="186">
        <f t="shared" si="82"/>
        <v>0.13450000000000001</v>
      </c>
      <c r="AL185" s="186">
        <f t="shared" si="82"/>
        <v>0.13450000000000001</v>
      </c>
      <c r="AM185" s="186">
        <f t="shared" si="82"/>
        <v>0.13450000000000001</v>
      </c>
      <c r="AN185" s="186">
        <f t="shared" si="82"/>
        <v>0.13450000000000001</v>
      </c>
      <c r="AO185" s="186">
        <f t="shared" si="82"/>
        <v>0.13450000000000001</v>
      </c>
      <c r="AP185" s="186">
        <f t="shared" si="82"/>
        <v>0.13450000000000001</v>
      </c>
      <c r="AQ185" s="186">
        <f t="shared" si="82"/>
        <v>0.13450000000000001</v>
      </c>
      <c r="AR185" s="186">
        <f t="shared" si="82"/>
        <v>0.1305</v>
      </c>
      <c r="AS185" s="186">
        <f t="shared" si="82"/>
        <v>0.1285</v>
      </c>
      <c r="AT185" s="186">
        <f t="shared" si="82"/>
        <v>0.1265</v>
      </c>
      <c r="AU185" s="186">
        <f t="shared" si="82"/>
        <v>0.1255</v>
      </c>
      <c r="AV185" s="186">
        <f t="shared" si="82"/>
        <v>0.13250000000000001</v>
      </c>
      <c r="AW185" s="186">
        <f t="shared" si="82"/>
        <v>0.13250000000000001</v>
      </c>
      <c r="AX185" s="186">
        <f t="shared" si="82"/>
        <v>0.13250000000000001</v>
      </c>
      <c r="AY185" s="186">
        <f t="shared" si="82"/>
        <v>0.13250000000000001</v>
      </c>
      <c r="AZ185" s="186">
        <f t="shared" si="82"/>
        <v>0.13250000000000001</v>
      </c>
      <c r="BA185" s="186">
        <f t="shared" si="82"/>
        <v>0.13250000000000001</v>
      </c>
      <c r="BB185" s="186">
        <f t="shared" si="82"/>
        <v>0.13250000000000001</v>
      </c>
      <c r="BC185" s="186">
        <f t="shared" si="82"/>
        <v>0.13250000000000001</v>
      </c>
      <c r="BD185" s="186">
        <f t="shared" si="82"/>
        <v>0.13250000000000001</v>
      </c>
      <c r="BE185" s="186">
        <f t="shared" si="82"/>
        <v>0.13250000000000001</v>
      </c>
    </row>
    <row r="186" spans="1:57" ht="15.75" thickBot="1" x14ac:dyDescent="0.3">
      <c r="A186" s="234">
        <v>70</v>
      </c>
      <c r="B186" s="186">
        <f t="shared" si="28"/>
        <v>0.12</v>
      </c>
      <c r="C186" s="186">
        <f t="shared" si="28"/>
        <v>0.122</v>
      </c>
      <c r="D186" s="186">
        <f t="shared" si="25"/>
        <v>0.124</v>
      </c>
      <c r="E186" s="186">
        <f t="shared" si="25"/>
        <v>0.1265</v>
      </c>
      <c r="F186" s="186">
        <f t="shared" si="22"/>
        <v>0.1295</v>
      </c>
      <c r="G186" s="186">
        <f t="shared" si="22"/>
        <v>0.13200000000000001</v>
      </c>
      <c r="H186" s="186">
        <f t="shared" si="20"/>
        <v>0.13450000000000001</v>
      </c>
      <c r="I186" s="186">
        <f t="shared" si="18"/>
        <v>0.13450000000000001</v>
      </c>
      <c r="J186" s="186">
        <f t="shared" si="16"/>
        <v>0.13450000000000001</v>
      </c>
      <c r="K186" s="186">
        <f t="shared" si="14"/>
        <v>0.13450000000000001</v>
      </c>
      <c r="L186" s="186">
        <f t="shared" si="12"/>
        <v>0.13450000000000001</v>
      </c>
      <c r="M186" s="186">
        <f t="shared" si="12"/>
        <v>0.13450000000000001</v>
      </c>
      <c r="N186" s="186">
        <f t="shared" si="12"/>
        <v>0.13450000000000001</v>
      </c>
      <c r="O186" s="186">
        <f t="shared" si="12"/>
        <v>0.13450000000000001</v>
      </c>
      <c r="P186" s="186">
        <f t="shared" si="12"/>
        <v>0.13450000000000001</v>
      </c>
      <c r="Q186" s="186">
        <f t="shared" si="12"/>
        <v>0.13450000000000001</v>
      </c>
      <c r="R186" s="186">
        <f t="shared" si="12"/>
        <v>0.13450000000000001</v>
      </c>
      <c r="S186" s="186">
        <f t="shared" si="12"/>
        <v>0.13450000000000001</v>
      </c>
      <c r="T186" s="186">
        <f t="shared" si="12"/>
        <v>0.13450000000000001</v>
      </c>
      <c r="U186" s="186">
        <f t="shared" si="12"/>
        <v>0.13450000000000001</v>
      </c>
      <c r="V186" s="186">
        <f t="shared" si="12"/>
        <v>0.13450000000000001</v>
      </c>
      <c r="W186" s="186">
        <f t="shared" si="12"/>
        <v>0.13450000000000001</v>
      </c>
      <c r="X186" s="186">
        <f t="shared" si="12"/>
        <v>0.13450000000000001</v>
      </c>
      <c r="Y186" s="186">
        <f t="shared" si="12"/>
        <v>0.13450000000000001</v>
      </c>
      <c r="Z186" s="186">
        <f t="shared" si="12"/>
        <v>0.13450000000000001</v>
      </c>
      <c r="AA186" s="186">
        <f t="shared" si="12"/>
        <v>0.13450000000000001</v>
      </c>
      <c r="AB186" s="186">
        <f t="shared" ref="AB186:BE186" si="83">AB75-0.005</f>
        <v>0.13450000000000001</v>
      </c>
      <c r="AC186" s="186">
        <f t="shared" si="83"/>
        <v>0.13450000000000001</v>
      </c>
      <c r="AD186" s="186">
        <f t="shared" si="83"/>
        <v>0.13450000000000001</v>
      </c>
      <c r="AE186" s="186">
        <f t="shared" si="83"/>
        <v>0.13450000000000001</v>
      </c>
      <c r="AF186" s="186">
        <f t="shared" si="83"/>
        <v>0.13450000000000001</v>
      </c>
      <c r="AG186" s="186">
        <f t="shared" si="83"/>
        <v>0.13450000000000001</v>
      </c>
      <c r="AH186" s="186">
        <f t="shared" si="83"/>
        <v>0.13450000000000001</v>
      </c>
      <c r="AI186" s="186">
        <f t="shared" si="83"/>
        <v>0.13450000000000001</v>
      </c>
      <c r="AJ186" s="186">
        <f t="shared" si="83"/>
        <v>0.13450000000000001</v>
      </c>
      <c r="AK186" s="186">
        <f t="shared" si="83"/>
        <v>0.13450000000000001</v>
      </c>
      <c r="AL186" s="186">
        <f t="shared" si="83"/>
        <v>0.13450000000000001</v>
      </c>
      <c r="AM186" s="186">
        <f t="shared" si="83"/>
        <v>0.13450000000000001</v>
      </c>
      <c r="AN186" s="186">
        <f t="shared" si="83"/>
        <v>0.13450000000000001</v>
      </c>
      <c r="AO186" s="186">
        <f t="shared" si="83"/>
        <v>0.13450000000000001</v>
      </c>
      <c r="AP186" s="186">
        <f t="shared" si="83"/>
        <v>0.13450000000000001</v>
      </c>
      <c r="AQ186" s="186">
        <f t="shared" si="83"/>
        <v>0.13450000000000001</v>
      </c>
      <c r="AR186" s="186">
        <f t="shared" si="83"/>
        <v>0.1305</v>
      </c>
      <c r="AS186" s="186">
        <f t="shared" si="83"/>
        <v>0.1285</v>
      </c>
      <c r="AT186" s="186">
        <f t="shared" si="83"/>
        <v>0.1265</v>
      </c>
      <c r="AU186" s="186">
        <f t="shared" si="83"/>
        <v>0.1255</v>
      </c>
      <c r="AV186" s="186">
        <f t="shared" si="83"/>
        <v>0.13250000000000001</v>
      </c>
      <c r="AW186" s="186">
        <f t="shared" si="83"/>
        <v>0.13250000000000001</v>
      </c>
      <c r="AX186" s="186">
        <f t="shared" si="83"/>
        <v>0.13250000000000001</v>
      </c>
      <c r="AY186" s="186">
        <f t="shared" si="83"/>
        <v>0.13250000000000001</v>
      </c>
      <c r="AZ186" s="186">
        <f t="shared" si="83"/>
        <v>0.13250000000000001</v>
      </c>
      <c r="BA186" s="186">
        <f t="shared" si="83"/>
        <v>0.13250000000000001</v>
      </c>
      <c r="BB186" s="186">
        <f t="shared" si="83"/>
        <v>0.13250000000000001</v>
      </c>
      <c r="BC186" s="186">
        <f t="shared" si="83"/>
        <v>0.13250000000000001</v>
      </c>
      <c r="BD186" s="186">
        <f t="shared" si="83"/>
        <v>0.13250000000000001</v>
      </c>
      <c r="BE186" s="186">
        <f t="shared" si="83"/>
        <v>0.13250000000000001</v>
      </c>
    </row>
    <row r="187" spans="1:57" ht="15.75" thickBot="1" x14ac:dyDescent="0.3">
      <c r="A187" s="234">
        <v>71</v>
      </c>
      <c r="B187" s="186">
        <f t="shared" si="28"/>
        <v>0.12</v>
      </c>
      <c r="C187" s="186">
        <f t="shared" si="28"/>
        <v>0.122</v>
      </c>
      <c r="D187" s="186">
        <f t="shared" si="25"/>
        <v>0.124</v>
      </c>
      <c r="E187" s="186">
        <f t="shared" si="25"/>
        <v>0.1265</v>
      </c>
      <c r="F187" s="186">
        <f t="shared" si="22"/>
        <v>0.1295</v>
      </c>
      <c r="G187" s="186">
        <f t="shared" si="22"/>
        <v>0.13200000000000001</v>
      </c>
      <c r="H187" s="186">
        <f t="shared" si="20"/>
        <v>0.13450000000000001</v>
      </c>
      <c r="I187" s="186">
        <f t="shared" si="18"/>
        <v>0.13450000000000001</v>
      </c>
      <c r="J187" s="186">
        <f t="shared" si="16"/>
        <v>0.13450000000000001</v>
      </c>
      <c r="K187" s="186">
        <f t="shared" si="14"/>
        <v>0.13450000000000001</v>
      </c>
      <c r="L187" s="186">
        <f t="shared" si="14"/>
        <v>0.13450000000000001</v>
      </c>
      <c r="M187" s="186">
        <f t="shared" si="14"/>
        <v>0.13450000000000001</v>
      </c>
      <c r="N187" s="186">
        <f t="shared" si="14"/>
        <v>0.13450000000000001</v>
      </c>
      <c r="O187" s="186">
        <f t="shared" si="14"/>
        <v>0.13450000000000001</v>
      </c>
      <c r="P187" s="186">
        <f t="shared" si="14"/>
        <v>0.13450000000000001</v>
      </c>
      <c r="Q187" s="186">
        <f t="shared" si="14"/>
        <v>0.13450000000000001</v>
      </c>
      <c r="R187" s="186">
        <f t="shared" si="14"/>
        <v>0.13450000000000001</v>
      </c>
      <c r="S187" s="186">
        <f t="shared" si="14"/>
        <v>0.13450000000000001</v>
      </c>
      <c r="T187" s="186">
        <f t="shared" si="14"/>
        <v>0.13450000000000001</v>
      </c>
      <c r="U187" s="186">
        <f t="shared" si="14"/>
        <v>0.13450000000000001</v>
      </c>
      <c r="V187" s="186">
        <f t="shared" si="14"/>
        <v>0.13450000000000001</v>
      </c>
      <c r="W187" s="186">
        <f t="shared" si="14"/>
        <v>0.13450000000000001</v>
      </c>
      <c r="X187" s="186">
        <f t="shared" si="14"/>
        <v>0.13450000000000001</v>
      </c>
      <c r="Y187" s="186">
        <f t="shared" si="14"/>
        <v>0.13450000000000001</v>
      </c>
      <c r="Z187" s="186">
        <f t="shared" si="14"/>
        <v>0.13450000000000001</v>
      </c>
      <c r="AA187" s="186">
        <f t="shared" ref="AA187:BE187" si="84">AA76-0.005</f>
        <v>0.13450000000000001</v>
      </c>
      <c r="AB187" s="186">
        <f t="shared" si="84"/>
        <v>0.13450000000000001</v>
      </c>
      <c r="AC187" s="186">
        <f t="shared" si="84"/>
        <v>0.13450000000000001</v>
      </c>
      <c r="AD187" s="186">
        <f t="shared" si="84"/>
        <v>0.13450000000000001</v>
      </c>
      <c r="AE187" s="186">
        <f t="shared" si="84"/>
        <v>0.13450000000000001</v>
      </c>
      <c r="AF187" s="186">
        <f t="shared" si="84"/>
        <v>0.13450000000000001</v>
      </c>
      <c r="AG187" s="186">
        <f t="shared" si="84"/>
        <v>0.13450000000000001</v>
      </c>
      <c r="AH187" s="186">
        <f t="shared" si="84"/>
        <v>0.13450000000000001</v>
      </c>
      <c r="AI187" s="186">
        <f t="shared" si="84"/>
        <v>0.13450000000000001</v>
      </c>
      <c r="AJ187" s="186">
        <f t="shared" si="84"/>
        <v>0.13450000000000001</v>
      </c>
      <c r="AK187" s="186">
        <f t="shared" si="84"/>
        <v>0.13450000000000001</v>
      </c>
      <c r="AL187" s="186">
        <f t="shared" si="84"/>
        <v>0.13450000000000001</v>
      </c>
      <c r="AM187" s="186">
        <f t="shared" si="84"/>
        <v>0.13450000000000001</v>
      </c>
      <c r="AN187" s="186">
        <f t="shared" si="84"/>
        <v>0.13450000000000001</v>
      </c>
      <c r="AO187" s="186">
        <f t="shared" si="84"/>
        <v>0.13450000000000001</v>
      </c>
      <c r="AP187" s="186">
        <f t="shared" si="84"/>
        <v>0.13450000000000001</v>
      </c>
      <c r="AQ187" s="186">
        <f t="shared" si="84"/>
        <v>0.13450000000000001</v>
      </c>
      <c r="AR187" s="186">
        <f t="shared" si="84"/>
        <v>0.1305</v>
      </c>
      <c r="AS187" s="186">
        <f t="shared" si="84"/>
        <v>0.1285</v>
      </c>
      <c r="AT187" s="186">
        <f t="shared" si="84"/>
        <v>0.1265</v>
      </c>
      <c r="AU187" s="186">
        <f t="shared" si="84"/>
        <v>0.1255</v>
      </c>
      <c r="AV187" s="186">
        <f t="shared" si="84"/>
        <v>0.13250000000000001</v>
      </c>
      <c r="AW187" s="186">
        <f t="shared" si="84"/>
        <v>0.13250000000000001</v>
      </c>
      <c r="AX187" s="186">
        <f t="shared" si="84"/>
        <v>0.13250000000000001</v>
      </c>
      <c r="AY187" s="186">
        <f t="shared" si="84"/>
        <v>0.13250000000000001</v>
      </c>
      <c r="AZ187" s="186">
        <f t="shared" si="84"/>
        <v>0.13250000000000001</v>
      </c>
      <c r="BA187" s="186">
        <f t="shared" si="84"/>
        <v>0.13250000000000001</v>
      </c>
      <c r="BB187" s="186">
        <f t="shared" si="84"/>
        <v>0.13250000000000001</v>
      </c>
      <c r="BC187" s="186">
        <f t="shared" si="84"/>
        <v>0.13250000000000001</v>
      </c>
      <c r="BD187" s="186">
        <f t="shared" si="84"/>
        <v>0.13250000000000001</v>
      </c>
      <c r="BE187" s="186">
        <f t="shared" si="84"/>
        <v>0.13250000000000001</v>
      </c>
    </row>
    <row r="188" spans="1:57" ht="15.75" thickBot="1" x14ac:dyDescent="0.3">
      <c r="A188" s="234">
        <v>72</v>
      </c>
      <c r="B188" s="186">
        <f t="shared" si="28"/>
        <v>0.12</v>
      </c>
      <c r="C188" s="186">
        <f t="shared" si="28"/>
        <v>0.122</v>
      </c>
      <c r="D188" s="186">
        <f t="shared" si="25"/>
        <v>0.124</v>
      </c>
      <c r="E188" s="186">
        <f t="shared" si="25"/>
        <v>0.1265</v>
      </c>
      <c r="F188" s="186">
        <f t="shared" si="22"/>
        <v>0.1295</v>
      </c>
      <c r="G188" s="186">
        <f t="shared" si="22"/>
        <v>0.13200000000000001</v>
      </c>
      <c r="H188" s="186">
        <f t="shared" si="20"/>
        <v>0.13450000000000001</v>
      </c>
      <c r="I188" s="186">
        <f t="shared" si="18"/>
        <v>0.13450000000000001</v>
      </c>
      <c r="J188" s="186">
        <f t="shared" si="16"/>
        <v>0.13450000000000001</v>
      </c>
      <c r="K188" s="186">
        <f t="shared" si="16"/>
        <v>0.13450000000000001</v>
      </c>
      <c r="L188" s="186">
        <f t="shared" si="16"/>
        <v>0.13450000000000001</v>
      </c>
      <c r="M188" s="186">
        <f t="shared" si="16"/>
        <v>0.13450000000000001</v>
      </c>
      <c r="N188" s="186">
        <f t="shared" si="16"/>
        <v>0.13450000000000001</v>
      </c>
      <c r="O188" s="186">
        <f t="shared" si="16"/>
        <v>0.13450000000000001</v>
      </c>
      <c r="P188" s="186">
        <f t="shared" si="16"/>
        <v>0.13450000000000001</v>
      </c>
      <c r="Q188" s="186">
        <f t="shared" si="16"/>
        <v>0.13450000000000001</v>
      </c>
      <c r="R188" s="186">
        <f t="shared" si="16"/>
        <v>0.13450000000000001</v>
      </c>
      <c r="S188" s="186">
        <f t="shared" si="16"/>
        <v>0.13450000000000001</v>
      </c>
      <c r="T188" s="186">
        <f t="shared" si="16"/>
        <v>0.13450000000000001</v>
      </c>
      <c r="U188" s="186">
        <f t="shared" si="16"/>
        <v>0.13450000000000001</v>
      </c>
      <c r="V188" s="186">
        <f t="shared" si="16"/>
        <v>0.13450000000000001</v>
      </c>
      <c r="W188" s="186">
        <f t="shared" si="16"/>
        <v>0.13450000000000001</v>
      </c>
      <c r="X188" s="186">
        <f t="shared" si="16"/>
        <v>0.13450000000000001</v>
      </c>
      <c r="Y188" s="186">
        <f t="shared" si="16"/>
        <v>0.13450000000000001</v>
      </c>
      <c r="Z188" s="186">
        <f t="shared" ref="Z188:BE188" si="85">Z77-0.005</f>
        <v>0.13450000000000001</v>
      </c>
      <c r="AA188" s="186">
        <f t="shared" si="85"/>
        <v>0.13450000000000001</v>
      </c>
      <c r="AB188" s="186">
        <f t="shared" si="85"/>
        <v>0.13450000000000001</v>
      </c>
      <c r="AC188" s="186">
        <f t="shared" si="85"/>
        <v>0.13450000000000001</v>
      </c>
      <c r="AD188" s="186">
        <f t="shared" si="85"/>
        <v>0.13450000000000001</v>
      </c>
      <c r="AE188" s="186">
        <f t="shared" si="85"/>
        <v>0.13450000000000001</v>
      </c>
      <c r="AF188" s="186">
        <f t="shared" si="85"/>
        <v>0.13450000000000001</v>
      </c>
      <c r="AG188" s="186">
        <f t="shared" si="85"/>
        <v>0.13450000000000001</v>
      </c>
      <c r="AH188" s="186">
        <f t="shared" si="85"/>
        <v>0.13450000000000001</v>
      </c>
      <c r="AI188" s="186">
        <f t="shared" si="85"/>
        <v>0.13450000000000001</v>
      </c>
      <c r="AJ188" s="186">
        <f t="shared" si="85"/>
        <v>0.13450000000000001</v>
      </c>
      <c r="AK188" s="186">
        <f t="shared" si="85"/>
        <v>0.13450000000000001</v>
      </c>
      <c r="AL188" s="186">
        <f t="shared" si="85"/>
        <v>0.13450000000000001</v>
      </c>
      <c r="AM188" s="186">
        <f t="shared" si="85"/>
        <v>0.13450000000000001</v>
      </c>
      <c r="AN188" s="186">
        <f t="shared" si="85"/>
        <v>0.13450000000000001</v>
      </c>
      <c r="AO188" s="186">
        <f t="shared" si="85"/>
        <v>0.13450000000000001</v>
      </c>
      <c r="AP188" s="186">
        <f t="shared" si="85"/>
        <v>0.13450000000000001</v>
      </c>
      <c r="AQ188" s="186">
        <f t="shared" si="85"/>
        <v>0.13450000000000001</v>
      </c>
      <c r="AR188" s="186">
        <f t="shared" si="85"/>
        <v>0.1305</v>
      </c>
      <c r="AS188" s="186">
        <f t="shared" si="85"/>
        <v>0.1285</v>
      </c>
      <c r="AT188" s="186">
        <f t="shared" si="85"/>
        <v>0.1265</v>
      </c>
      <c r="AU188" s="186">
        <f t="shared" si="85"/>
        <v>0.1255</v>
      </c>
      <c r="AV188" s="186">
        <f t="shared" si="85"/>
        <v>0.13250000000000001</v>
      </c>
      <c r="AW188" s="186">
        <f t="shared" si="85"/>
        <v>0.13250000000000001</v>
      </c>
      <c r="AX188" s="186">
        <f t="shared" si="85"/>
        <v>0.13250000000000001</v>
      </c>
      <c r="AY188" s="186">
        <f t="shared" si="85"/>
        <v>0.13250000000000001</v>
      </c>
      <c r="AZ188" s="186">
        <f t="shared" si="85"/>
        <v>0.13250000000000001</v>
      </c>
      <c r="BA188" s="186">
        <f t="shared" si="85"/>
        <v>0.13250000000000001</v>
      </c>
      <c r="BB188" s="186">
        <f t="shared" si="85"/>
        <v>0.13250000000000001</v>
      </c>
      <c r="BC188" s="186">
        <f t="shared" si="85"/>
        <v>0.13250000000000001</v>
      </c>
      <c r="BD188" s="186">
        <f t="shared" si="85"/>
        <v>0.13250000000000001</v>
      </c>
      <c r="BE188" s="186">
        <f t="shared" si="85"/>
        <v>0.13250000000000001</v>
      </c>
    </row>
    <row r="189" spans="1:57" ht="15.75" thickBot="1" x14ac:dyDescent="0.3">
      <c r="A189" s="234">
        <v>73</v>
      </c>
      <c r="B189" s="186">
        <f t="shared" si="28"/>
        <v>0.12</v>
      </c>
      <c r="C189" s="186">
        <f t="shared" si="28"/>
        <v>0.122</v>
      </c>
      <c r="D189" s="186">
        <f t="shared" si="25"/>
        <v>0.124</v>
      </c>
      <c r="E189" s="186">
        <f t="shared" si="25"/>
        <v>0.1265</v>
      </c>
      <c r="F189" s="186">
        <f t="shared" si="22"/>
        <v>0.1295</v>
      </c>
      <c r="G189" s="186">
        <f t="shared" si="22"/>
        <v>0.13200000000000001</v>
      </c>
      <c r="H189" s="186">
        <f t="shared" si="20"/>
        <v>0.13450000000000001</v>
      </c>
      <c r="I189" s="186">
        <f t="shared" si="18"/>
        <v>0.13450000000000001</v>
      </c>
      <c r="J189" s="186">
        <f t="shared" si="18"/>
        <v>0.13450000000000001</v>
      </c>
      <c r="K189" s="186">
        <f t="shared" si="18"/>
        <v>0.13450000000000001</v>
      </c>
      <c r="L189" s="186">
        <f t="shared" si="18"/>
        <v>0.13450000000000001</v>
      </c>
      <c r="M189" s="186">
        <f t="shared" si="18"/>
        <v>0.13450000000000001</v>
      </c>
      <c r="N189" s="186">
        <f t="shared" si="18"/>
        <v>0.13450000000000001</v>
      </c>
      <c r="O189" s="186">
        <f t="shared" si="18"/>
        <v>0.13450000000000001</v>
      </c>
      <c r="P189" s="186">
        <f t="shared" si="18"/>
        <v>0.13450000000000001</v>
      </c>
      <c r="Q189" s="186">
        <f t="shared" si="18"/>
        <v>0.13450000000000001</v>
      </c>
      <c r="R189" s="186">
        <f t="shared" si="18"/>
        <v>0.13450000000000001</v>
      </c>
      <c r="S189" s="186">
        <f t="shared" si="18"/>
        <v>0.13450000000000001</v>
      </c>
      <c r="T189" s="186">
        <f t="shared" si="18"/>
        <v>0.13450000000000001</v>
      </c>
      <c r="U189" s="186">
        <f t="shared" si="18"/>
        <v>0.13450000000000001</v>
      </c>
      <c r="V189" s="186">
        <f t="shared" si="18"/>
        <v>0.13450000000000001</v>
      </c>
      <c r="W189" s="186">
        <f t="shared" si="18"/>
        <v>0.13450000000000001</v>
      </c>
      <c r="X189" s="186">
        <f t="shared" si="18"/>
        <v>0.13450000000000001</v>
      </c>
      <c r="Y189" s="186">
        <f t="shared" ref="Y189:BE189" si="86">Y78-0.005</f>
        <v>0.13450000000000001</v>
      </c>
      <c r="Z189" s="186">
        <f t="shared" si="86"/>
        <v>0.13450000000000001</v>
      </c>
      <c r="AA189" s="186">
        <f t="shared" si="86"/>
        <v>0.13450000000000001</v>
      </c>
      <c r="AB189" s="186">
        <f t="shared" si="86"/>
        <v>0.13450000000000001</v>
      </c>
      <c r="AC189" s="186">
        <f t="shared" si="86"/>
        <v>0.13450000000000001</v>
      </c>
      <c r="AD189" s="186">
        <f t="shared" si="86"/>
        <v>0.13450000000000001</v>
      </c>
      <c r="AE189" s="186">
        <f t="shared" si="86"/>
        <v>0.13450000000000001</v>
      </c>
      <c r="AF189" s="186">
        <f t="shared" si="86"/>
        <v>0.13450000000000001</v>
      </c>
      <c r="AG189" s="186">
        <f t="shared" si="86"/>
        <v>0.13450000000000001</v>
      </c>
      <c r="AH189" s="186">
        <f t="shared" si="86"/>
        <v>0.13450000000000001</v>
      </c>
      <c r="AI189" s="186">
        <f t="shared" si="86"/>
        <v>0.13450000000000001</v>
      </c>
      <c r="AJ189" s="186">
        <f t="shared" si="86"/>
        <v>0.13450000000000001</v>
      </c>
      <c r="AK189" s="186">
        <f t="shared" si="86"/>
        <v>0.13450000000000001</v>
      </c>
      <c r="AL189" s="186">
        <f t="shared" si="86"/>
        <v>0.13450000000000001</v>
      </c>
      <c r="AM189" s="186">
        <f t="shared" si="86"/>
        <v>0.13450000000000001</v>
      </c>
      <c r="AN189" s="186">
        <f t="shared" si="86"/>
        <v>0.13450000000000001</v>
      </c>
      <c r="AO189" s="186">
        <f t="shared" si="86"/>
        <v>0.13450000000000001</v>
      </c>
      <c r="AP189" s="186">
        <f t="shared" si="86"/>
        <v>0.13450000000000001</v>
      </c>
      <c r="AQ189" s="186">
        <f t="shared" si="86"/>
        <v>0.13450000000000001</v>
      </c>
      <c r="AR189" s="186">
        <f t="shared" si="86"/>
        <v>0.1305</v>
      </c>
      <c r="AS189" s="186">
        <f t="shared" si="86"/>
        <v>0.1285</v>
      </c>
      <c r="AT189" s="186">
        <f t="shared" si="86"/>
        <v>0.1265</v>
      </c>
      <c r="AU189" s="186">
        <f t="shared" si="86"/>
        <v>0.1255</v>
      </c>
      <c r="AV189" s="186">
        <f t="shared" si="86"/>
        <v>0.13250000000000001</v>
      </c>
      <c r="AW189" s="186">
        <f t="shared" si="86"/>
        <v>0.13250000000000001</v>
      </c>
      <c r="AX189" s="186">
        <f t="shared" si="86"/>
        <v>0.13250000000000001</v>
      </c>
      <c r="AY189" s="186">
        <f t="shared" si="86"/>
        <v>0.13250000000000001</v>
      </c>
      <c r="AZ189" s="186">
        <f t="shared" si="86"/>
        <v>0.13250000000000001</v>
      </c>
      <c r="BA189" s="186">
        <f t="shared" si="86"/>
        <v>0.13250000000000001</v>
      </c>
      <c r="BB189" s="186">
        <f t="shared" si="86"/>
        <v>0.13250000000000001</v>
      </c>
      <c r="BC189" s="186">
        <f t="shared" si="86"/>
        <v>0.13250000000000001</v>
      </c>
      <c r="BD189" s="186">
        <f t="shared" si="86"/>
        <v>0.13250000000000001</v>
      </c>
      <c r="BE189" s="186">
        <f t="shared" si="86"/>
        <v>0.13250000000000001</v>
      </c>
    </row>
    <row r="190" spans="1:57" ht="15.75" thickBot="1" x14ac:dyDescent="0.3">
      <c r="A190" s="234">
        <v>74</v>
      </c>
      <c r="B190" s="186">
        <f t="shared" si="28"/>
        <v>0.12</v>
      </c>
      <c r="C190" s="186">
        <f t="shared" si="28"/>
        <v>0.122</v>
      </c>
      <c r="D190" s="186">
        <f t="shared" si="25"/>
        <v>0.124</v>
      </c>
      <c r="E190" s="186">
        <f t="shared" si="25"/>
        <v>0.1265</v>
      </c>
      <c r="F190" s="186">
        <f t="shared" si="22"/>
        <v>0.1295</v>
      </c>
      <c r="G190" s="186">
        <f t="shared" si="22"/>
        <v>0.13200000000000001</v>
      </c>
      <c r="H190" s="186">
        <f t="shared" si="20"/>
        <v>0.13450000000000001</v>
      </c>
      <c r="I190" s="186">
        <f t="shared" si="20"/>
        <v>0.13450000000000001</v>
      </c>
      <c r="J190" s="186">
        <f t="shared" si="20"/>
        <v>0.13450000000000001</v>
      </c>
      <c r="K190" s="186">
        <f t="shared" si="20"/>
        <v>0.13450000000000001</v>
      </c>
      <c r="L190" s="186">
        <f t="shared" si="20"/>
        <v>0.13450000000000001</v>
      </c>
      <c r="M190" s="186">
        <f t="shared" si="20"/>
        <v>0.13450000000000001</v>
      </c>
      <c r="N190" s="186">
        <f t="shared" si="20"/>
        <v>0.13450000000000001</v>
      </c>
      <c r="O190" s="186">
        <f t="shared" si="20"/>
        <v>0.13450000000000001</v>
      </c>
      <c r="P190" s="186">
        <f t="shared" si="20"/>
        <v>0.13450000000000001</v>
      </c>
      <c r="Q190" s="186">
        <f t="shared" si="20"/>
        <v>0.13450000000000001</v>
      </c>
      <c r="R190" s="186">
        <f t="shared" si="20"/>
        <v>0.13450000000000001</v>
      </c>
      <c r="S190" s="186">
        <f t="shared" si="20"/>
        <v>0.13450000000000001</v>
      </c>
      <c r="T190" s="186">
        <f t="shared" si="20"/>
        <v>0.13450000000000001</v>
      </c>
      <c r="U190" s="186">
        <f t="shared" si="20"/>
        <v>0.13450000000000001</v>
      </c>
      <c r="V190" s="186">
        <f t="shared" si="20"/>
        <v>0.13450000000000001</v>
      </c>
      <c r="W190" s="186">
        <f t="shared" si="20"/>
        <v>0.13450000000000001</v>
      </c>
      <c r="X190" s="186">
        <f t="shared" ref="X190:BE190" si="87">X79-0.005</f>
        <v>0.13450000000000001</v>
      </c>
      <c r="Y190" s="186">
        <f t="shared" si="87"/>
        <v>0.13450000000000001</v>
      </c>
      <c r="Z190" s="186">
        <f t="shared" si="87"/>
        <v>0.13450000000000001</v>
      </c>
      <c r="AA190" s="186">
        <f t="shared" si="87"/>
        <v>0.13450000000000001</v>
      </c>
      <c r="AB190" s="186">
        <f t="shared" si="87"/>
        <v>0.13450000000000001</v>
      </c>
      <c r="AC190" s="186">
        <f t="shared" si="87"/>
        <v>0.13450000000000001</v>
      </c>
      <c r="AD190" s="186">
        <f t="shared" si="87"/>
        <v>0.13450000000000001</v>
      </c>
      <c r="AE190" s="186">
        <f t="shared" si="87"/>
        <v>0.13450000000000001</v>
      </c>
      <c r="AF190" s="186">
        <f t="shared" si="87"/>
        <v>0.13450000000000001</v>
      </c>
      <c r="AG190" s="186">
        <f t="shared" si="87"/>
        <v>0.13450000000000001</v>
      </c>
      <c r="AH190" s="186">
        <f t="shared" si="87"/>
        <v>0.13450000000000001</v>
      </c>
      <c r="AI190" s="186">
        <f t="shared" si="87"/>
        <v>0.13450000000000001</v>
      </c>
      <c r="AJ190" s="186">
        <f t="shared" si="87"/>
        <v>0.13450000000000001</v>
      </c>
      <c r="AK190" s="186">
        <f t="shared" si="87"/>
        <v>0.13450000000000001</v>
      </c>
      <c r="AL190" s="186">
        <f t="shared" si="87"/>
        <v>0.13450000000000001</v>
      </c>
      <c r="AM190" s="186">
        <f t="shared" si="87"/>
        <v>0.13450000000000001</v>
      </c>
      <c r="AN190" s="186">
        <f t="shared" si="87"/>
        <v>0.13450000000000001</v>
      </c>
      <c r="AO190" s="186">
        <f t="shared" si="87"/>
        <v>0.13450000000000001</v>
      </c>
      <c r="AP190" s="186">
        <f t="shared" si="87"/>
        <v>0.13450000000000001</v>
      </c>
      <c r="AQ190" s="186">
        <f t="shared" si="87"/>
        <v>0.13450000000000001</v>
      </c>
      <c r="AR190" s="186">
        <f t="shared" si="87"/>
        <v>0.1305</v>
      </c>
      <c r="AS190" s="186">
        <f t="shared" si="87"/>
        <v>0.1285</v>
      </c>
      <c r="AT190" s="186">
        <f t="shared" si="87"/>
        <v>0.1265</v>
      </c>
      <c r="AU190" s="186">
        <f t="shared" si="87"/>
        <v>0.1255</v>
      </c>
      <c r="AV190" s="186">
        <f t="shared" si="87"/>
        <v>0.13250000000000001</v>
      </c>
      <c r="AW190" s="186">
        <f t="shared" si="87"/>
        <v>0.13250000000000001</v>
      </c>
      <c r="AX190" s="186">
        <f t="shared" si="87"/>
        <v>0.13250000000000001</v>
      </c>
      <c r="AY190" s="186">
        <f t="shared" si="87"/>
        <v>0.13250000000000001</v>
      </c>
      <c r="AZ190" s="186">
        <f t="shared" si="87"/>
        <v>0.13250000000000001</v>
      </c>
      <c r="BA190" s="186">
        <f t="shared" si="87"/>
        <v>0.13250000000000001</v>
      </c>
      <c r="BB190" s="186">
        <f t="shared" si="87"/>
        <v>0.13250000000000001</v>
      </c>
      <c r="BC190" s="186">
        <f t="shared" si="87"/>
        <v>0.13250000000000001</v>
      </c>
      <c r="BD190" s="186">
        <f t="shared" si="87"/>
        <v>0.13250000000000001</v>
      </c>
      <c r="BE190" s="186">
        <f t="shared" si="87"/>
        <v>0.13250000000000001</v>
      </c>
    </row>
    <row r="191" spans="1:57" ht="15.75" thickBot="1" x14ac:dyDescent="0.3">
      <c r="A191" s="234">
        <v>75</v>
      </c>
      <c r="B191" s="186">
        <f t="shared" si="28"/>
        <v>0.12</v>
      </c>
      <c r="C191" s="186">
        <f t="shared" si="28"/>
        <v>0.122</v>
      </c>
      <c r="D191" s="186">
        <f t="shared" si="25"/>
        <v>0.124</v>
      </c>
      <c r="E191" s="186">
        <f t="shared" si="25"/>
        <v>0.1265</v>
      </c>
      <c r="F191" s="186">
        <f t="shared" si="22"/>
        <v>0.1295</v>
      </c>
      <c r="G191" s="186">
        <f t="shared" si="22"/>
        <v>0.13200000000000001</v>
      </c>
      <c r="H191" s="186">
        <f t="shared" si="22"/>
        <v>0.13450000000000001</v>
      </c>
      <c r="I191" s="186">
        <f t="shared" si="22"/>
        <v>0.13450000000000001</v>
      </c>
      <c r="J191" s="186">
        <f t="shared" si="22"/>
        <v>0.13450000000000001</v>
      </c>
      <c r="K191" s="186">
        <f t="shared" si="22"/>
        <v>0.13450000000000001</v>
      </c>
      <c r="L191" s="186">
        <f t="shared" si="22"/>
        <v>0.13450000000000001</v>
      </c>
      <c r="M191" s="186">
        <f t="shared" si="22"/>
        <v>0.13450000000000001</v>
      </c>
      <c r="N191" s="186">
        <f t="shared" si="22"/>
        <v>0.13450000000000001</v>
      </c>
      <c r="O191" s="186">
        <f t="shared" si="22"/>
        <v>0.13450000000000001</v>
      </c>
      <c r="P191" s="186">
        <f t="shared" si="22"/>
        <v>0.13450000000000001</v>
      </c>
      <c r="Q191" s="186">
        <f t="shared" si="22"/>
        <v>0.13450000000000001</v>
      </c>
      <c r="R191" s="186">
        <f t="shared" si="22"/>
        <v>0.13450000000000001</v>
      </c>
      <c r="S191" s="186">
        <f t="shared" si="22"/>
        <v>0.13450000000000001</v>
      </c>
      <c r="T191" s="186">
        <f t="shared" si="22"/>
        <v>0.13450000000000001</v>
      </c>
      <c r="U191" s="186">
        <f t="shared" si="22"/>
        <v>0.13450000000000001</v>
      </c>
      <c r="V191" s="186">
        <f t="shared" ref="V191:BE191" si="88">V80-0.005</f>
        <v>0.13450000000000001</v>
      </c>
      <c r="W191" s="186">
        <f t="shared" si="88"/>
        <v>0.13450000000000001</v>
      </c>
      <c r="X191" s="186">
        <f t="shared" si="88"/>
        <v>0.13450000000000001</v>
      </c>
      <c r="Y191" s="186">
        <f t="shared" si="88"/>
        <v>0.13450000000000001</v>
      </c>
      <c r="Z191" s="186">
        <f t="shared" si="88"/>
        <v>0.13450000000000001</v>
      </c>
      <c r="AA191" s="186">
        <f t="shared" si="88"/>
        <v>0.13450000000000001</v>
      </c>
      <c r="AB191" s="186">
        <f t="shared" si="88"/>
        <v>0.13450000000000001</v>
      </c>
      <c r="AC191" s="186">
        <f t="shared" si="88"/>
        <v>0.13450000000000001</v>
      </c>
      <c r="AD191" s="186">
        <f t="shared" si="88"/>
        <v>0.13450000000000001</v>
      </c>
      <c r="AE191" s="186">
        <f t="shared" si="88"/>
        <v>0.13450000000000001</v>
      </c>
      <c r="AF191" s="186">
        <f t="shared" si="88"/>
        <v>0.13450000000000001</v>
      </c>
      <c r="AG191" s="186">
        <f t="shared" si="88"/>
        <v>0.13450000000000001</v>
      </c>
      <c r="AH191" s="186">
        <f t="shared" si="88"/>
        <v>0.13450000000000001</v>
      </c>
      <c r="AI191" s="186">
        <f t="shared" si="88"/>
        <v>0.13450000000000001</v>
      </c>
      <c r="AJ191" s="186">
        <f t="shared" si="88"/>
        <v>0.13450000000000001</v>
      </c>
      <c r="AK191" s="186">
        <f t="shared" si="88"/>
        <v>0.13450000000000001</v>
      </c>
      <c r="AL191" s="186">
        <f t="shared" si="88"/>
        <v>0.13450000000000001</v>
      </c>
      <c r="AM191" s="186">
        <f t="shared" si="88"/>
        <v>0.13450000000000001</v>
      </c>
      <c r="AN191" s="186">
        <f t="shared" si="88"/>
        <v>0.13450000000000001</v>
      </c>
      <c r="AO191" s="186">
        <f t="shared" si="88"/>
        <v>0.13450000000000001</v>
      </c>
      <c r="AP191" s="186">
        <f t="shared" si="88"/>
        <v>0.13450000000000001</v>
      </c>
      <c r="AQ191" s="186">
        <f t="shared" si="88"/>
        <v>0.13450000000000001</v>
      </c>
      <c r="AR191" s="186">
        <f t="shared" si="88"/>
        <v>0.1305</v>
      </c>
      <c r="AS191" s="186">
        <f t="shared" si="88"/>
        <v>0.1285</v>
      </c>
      <c r="AT191" s="186">
        <f t="shared" si="88"/>
        <v>0.1265</v>
      </c>
      <c r="AU191" s="186">
        <f t="shared" si="88"/>
        <v>0.1255</v>
      </c>
      <c r="AV191" s="186">
        <f t="shared" si="88"/>
        <v>0.13250000000000001</v>
      </c>
      <c r="AW191" s="186">
        <f t="shared" si="88"/>
        <v>0.13250000000000001</v>
      </c>
      <c r="AX191" s="186">
        <f t="shared" si="88"/>
        <v>0.13250000000000001</v>
      </c>
      <c r="AY191" s="186">
        <f t="shared" si="88"/>
        <v>0.13250000000000001</v>
      </c>
      <c r="AZ191" s="186">
        <f t="shared" si="88"/>
        <v>0.13250000000000001</v>
      </c>
      <c r="BA191" s="186">
        <f t="shared" si="88"/>
        <v>0.13250000000000001</v>
      </c>
      <c r="BB191" s="186">
        <f t="shared" si="88"/>
        <v>0.13250000000000001</v>
      </c>
      <c r="BC191" s="186">
        <f t="shared" si="88"/>
        <v>0.13250000000000001</v>
      </c>
      <c r="BD191" s="186">
        <f t="shared" si="88"/>
        <v>0.13250000000000001</v>
      </c>
      <c r="BE191" s="186">
        <f t="shared" si="88"/>
        <v>0.13250000000000001</v>
      </c>
    </row>
    <row r="192" spans="1:57" ht="15.75" thickBot="1" x14ac:dyDescent="0.3">
      <c r="A192" s="234">
        <v>76</v>
      </c>
      <c r="B192" s="186">
        <f t="shared" si="28"/>
        <v>0.12</v>
      </c>
      <c r="C192" s="186">
        <f t="shared" si="28"/>
        <v>0.122</v>
      </c>
      <c r="D192" s="186">
        <f t="shared" si="25"/>
        <v>0.124</v>
      </c>
      <c r="E192" s="186">
        <f t="shared" si="25"/>
        <v>0.1265</v>
      </c>
      <c r="F192" s="186">
        <f t="shared" si="25"/>
        <v>0.1295</v>
      </c>
      <c r="G192" s="186">
        <f t="shared" si="25"/>
        <v>0.13200000000000001</v>
      </c>
      <c r="H192" s="186">
        <f t="shared" si="25"/>
        <v>0.13450000000000001</v>
      </c>
      <c r="I192" s="186">
        <f t="shared" si="25"/>
        <v>0.13450000000000001</v>
      </c>
      <c r="J192" s="186">
        <f t="shared" si="25"/>
        <v>0.13450000000000001</v>
      </c>
      <c r="K192" s="186">
        <f t="shared" si="25"/>
        <v>0.13450000000000001</v>
      </c>
      <c r="L192" s="186">
        <f t="shared" si="25"/>
        <v>0.13450000000000001</v>
      </c>
      <c r="M192" s="186">
        <f t="shared" si="25"/>
        <v>0.13450000000000001</v>
      </c>
      <c r="N192" s="186">
        <f t="shared" si="25"/>
        <v>0.13450000000000001</v>
      </c>
      <c r="O192" s="186">
        <f t="shared" si="25"/>
        <v>0.13450000000000001</v>
      </c>
      <c r="P192" s="186">
        <f t="shared" si="25"/>
        <v>0.13450000000000001</v>
      </c>
      <c r="Q192" s="186">
        <f t="shared" si="25"/>
        <v>0.13450000000000001</v>
      </c>
      <c r="R192" s="186">
        <f t="shared" si="25"/>
        <v>0.13450000000000001</v>
      </c>
      <c r="S192" s="186">
        <f t="shared" si="25"/>
        <v>0.13450000000000001</v>
      </c>
      <c r="T192" s="186">
        <f t="shared" ref="T192:BE192" si="89">T81-0.005</f>
        <v>0.13450000000000001</v>
      </c>
      <c r="U192" s="186">
        <f t="shared" si="89"/>
        <v>0.13450000000000001</v>
      </c>
      <c r="V192" s="186">
        <f t="shared" si="89"/>
        <v>0.13450000000000001</v>
      </c>
      <c r="W192" s="186">
        <f t="shared" si="89"/>
        <v>0.13450000000000001</v>
      </c>
      <c r="X192" s="186">
        <f t="shared" si="89"/>
        <v>0.13450000000000001</v>
      </c>
      <c r="Y192" s="186">
        <f t="shared" si="89"/>
        <v>0.13450000000000001</v>
      </c>
      <c r="Z192" s="186">
        <f t="shared" si="89"/>
        <v>0.13450000000000001</v>
      </c>
      <c r="AA192" s="186">
        <f t="shared" si="89"/>
        <v>0.13450000000000001</v>
      </c>
      <c r="AB192" s="186">
        <f t="shared" si="89"/>
        <v>0.13450000000000001</v>
      </c>
      <c r="AC192" s="186">
        <f t="shared" si="89"/>
        <v>0.13450000000000001</v>
      </c>
      <c r="AD192" s="186">
        <f t="shared" si="89"/>
        <v>0.13450000000000001</v>
      </c>
      <c r="AE192" s="186">
        <f t="shared" si="89"/>
        <v>0.13450000000000001</v>
      </c>
      <c r="AF192" s="186">
        <f t="shared" si="89"/>
        <v>0.13450000000000001</v>
      </c>
      <c r="AG192" s="186">
        <f t="shared" si="89"/>
        <v>0.13450000000000001</v>
      </c>
      <c r="AH192" s="186">
        <f t="shared" si="89"/>
        <v>0.13450000000000001</v>
      </c>
      <c r="AI192" s="186">
        <f t="shared" si="89"/>
        <v>0.13450000000000001</v>
      </c>
      <c r="AJ192" s="186">
        <f t="shared" si="89"/>
        <v>0.13450000000000001</v>
      </c>
      <c r="AK192" s="186">
        <f t="shared" si="89"/>
        <v>0.13450000000000001</v>
      </c>
      <c r="AL192" s="186">
        <f t="shared" si="89"/>
        <v>0.13450000000000001</v>
      </c>
      <c r="AM192" s="186">
        <f t="shared" si="89"/>
        <v>0.13450000000000001</v>
      </c>
      <c r="AN192" s="186">
        <f t="shared" si="89"/>
        <v>0.13450000000000001</v>
      </c>
      <c r="AO192" s="186">
        <f t="shared" si="89"/>
        <v>0.13450000000000001</v>
      </c>
      <c r="AP192" s="186">
        <f t="shared" si="89"/>
        <v>0.13450000000000001</v>
      </c>
      <c r="AQ192" s="186">
        <f t="shared" si="89"/>
        <v>0.13450000000000001</v>
      </c>
      <c r="AR192" s="186">
        <f t="shared" si="89"/>
        <v>0.1305</v>
      </c>
      <c r="AS192" s="186">
        <f t="shared" si="89"/>
        <v>0.1285</v>
      </c>
      <c r="AT192" s="186">
        <f t="shared" si="89"/>
        <v>0.1265</v>
      </c>
      <c r="AU192" s="186">
        <f t="shared" si="89"/>
        <v>0.1255</v>
      </c>
      <c r="AV192" s="186">
        <f t="shared" si="89"/>
        <v>0.13250000000000001</v>
      </c>
      <c r="AW192" s="186">
        <f t="shared" si="89"/>
        <v>0.13250000000000001</v>
      </c>
      <c r="AX192" s="186">
        <f t="shared" si="89"/>
        <v>0.13250000000000001</v>
      </c>
      <c r="AY192" s="186">
        <f t="shared" si="89"/>
        <v>0.13250000000000001</v>
      </c>
      <c r="AZ192" s="186">
        <f t="shared" si="89"/>
        <v>0.13250000000000001</v>
      </c>
      <c r="BA192" s="186">
        <f t="shared" si="89"/>
        <v>0.13250000000000001</v>
      </c>
      <c r="BB192" s="186">
        <f t="shared" si="89"/>
        <v>0.13250000000000001</v>
      </c>
      <c r="BC192" s="186">
        <f t="shared" si="89"/>
        <v>0.13250000000000001</v>
      </c>
      <c r="BD192" s="186">
        <f t="shared" si="89"/>
        <v>0.13250000000000001</v>
      </c>
      <c r="BE192" s="186">
        <f t="shared" si="89"/>
        <v>0.13250000000000001</v>
      </c>
    </row>
    <row r="193" spans="1:57" ht="15.75" thickBot="1" x14ac:dyDescent="0.3">
      <c r="A193" s="234">
        <v>77</v>
      </c>
      <c r="B193" s="186">
        <f t="shared" si="28"/>
        <v>0.12</v>
      </c>
      <c r="C193" s="186">
        <f t="shared" si="28"/>
        <v>0.122</v>
      </c>
      <c r="D193" s="186">
        <f t="shared" si="25"/>
        <v>0.124</v>
      </c>
      <c r="E193" s="186">
        <f t="shared" si="25"/>
        <v>0.1265</v>
      </c>
      <c r="F193" s="186">
        <f t="shared" si="25"/>
        <v>0.1295</v>
      </c>
      <c r="G193" s="186">
        <f t="shared" si="25"/>
        <v>0.13200000000000001</v>
      </c>
      <c r="H193" s="186">
        <f t="shared" si="25"/>
        <v>0.13450000000000001</v>
      </c>
      <c r="I193" s="186">
        <f t="shared" si="25"/>
        <v>0.13450000000000001</v>
      </c>
      <c r="J193" s="186">
        <f t="shared" si="25"/>
        <v>0.13450000000000001</v>
      </c>
      <c r="K193" s="186">
        <f t="shared" si="25"/>
        <v>0.13450000000000001</v>
      </c>
      <c r="L193" s="186">
        <f t="shared" si="25"/>
        <v>0.13450000000000001</v>
      </c>
      <c r="M193" s="186">
        <f t="shared" si="25"/>
        <v>0.13450000000000001</v>
      </c>
      <c r="N193" s="186">
        <f t="shared" si="25"/>
        <v>0.13450000000000001</v>
      </c>
      <c r="O193" s="186">
        <f t="shared" si="25"/>
        <v>0.13450000000000001</v>
      </c>
      <c r="P193" s="186">
        <f t="shared" si="25"/>
        <v>0.13450000000000001</v>
      </c>
      <c r="Q193" s="186">
        <f t="shared" si="25"/>
        <v>0.13450000000000001</v>
      </c>
      <c r="R193" s="186">
        <f t="shared" si="25"/>
        <v>0.13450000000000001</v>
      </c>
      <c r="S193" s="186">
        <f t="shared" si="25"/>
        <v>0.13450000000000001</v>
      </c>
      <c r="T193" s="186">
        <f t="shared" ref="T193:BE193" si="90">T82-0.005</f>
        <v>0.13450000000000001</v>
      </c>
      <c r="U193" s="186">
        <f t="shared" si="90"/>
        <v>0.13450000000000001</v>
      </c>
      <c r="V193" s="186">
        <f t="shared" si="90"/>
        <v>0.13450000000000001</v>
      </c>
      <c r="W193" s="186">
        <f t="shared" si="90"/>
        <v>0.13450000000000001</v>
      </c>
      <c r="X193" s="186">
        <f t="shared" si="90"/>
        <v>0.13450000000000001</v>
      </c>
      <c r="Y193" s="186">
        <f t="shared" si="90"/>
        <v>0.13450000000000001</v>
      </c>
      <c r="Z193" s="186">
        <f t="shared" si="90"/>
        <v>0.13450000000000001</v>
      </c>
      <c r="AA193" s="186">
        <f t="shared" si="90"/>
        <v>0.13450000000000001</v>
      </c>
      <c r="AB193" s="186">
        <f t="shared" si="90"/>
        <v>0.13450000000000001</v>
      </c>
      <c r="AC193" s="186">
        <f t="shared" si="90"/>
        <v>0.13450000000000001</v>
      </c>
      <c r="AD193" s="186">
        <f t="shared" si="90"/>
        <v>0.13450000000000001</v>
      </c>
      <c r="AE193" s="186">
        <f t="shared" si="90"/>
        <v>0.13450000000000001</v>
      </c>
      <c r="AF193" s="186">
        <f t="shared" si="90"/>
        <v>0.13450000000000001</v>
      </c>
      <c r="AG193" s="186">
        <f t="shared" si="90"/>
        <v>0.13450000000000001</v>
      </c>
      <c r="AH193" s="186">
        <f t="shared" si="90"/>
        <v>0.13450000000000001</v>
      </c>
      <c r="AI193" s="186">
        <f t="shared" si="90"/>
        <v>0.13450000000000001</v>
      </c>
      <c r="AJ193" s="186">
        <f t="shared" si="90"/>
        <v>0.13450000000000001</v>
      </c>
      <c r="AK193" s="186">
        <f t="shared" si="90"/>
        <v>0.13450000000000001</v>
      </c>
      <c r="AL193" s="186">
        <f t="shared" si="90"/>
        <v>0.13450000000000001</v>
      </c>
      <c r="AM193" s="186">
        <f t="shared" si="90"/>
        <v>0.13450000000000001</v>
      </c>
      <c r="AN193" s="186">
        <f t="shared" si="90"/>
        <v>0.13450000000000001</v>
      </c>
      <c r="AO193" s="186">
        <f t="shared" si="90"/>
        <v>0.13450000000000001</v>
      </c>
      <c r="AP193" s="186">
        <f t="shared" si="90"/>
        <v>0.13450000000000001</v>
      </c>
      <c r="AQ193" s="186">
        <f t="shared" si="90"/>
        <v>0.13450000000000001</v>
      </c>
      <c r="AR193" s="186">
        <f t="shared" si="90"/>
        <v>0.1305</v>
      </c>
      <c r="AS193" s="186">
        <f t="shared" si="90"/>
        <v>0.1285</v>
      </c>
      <c r="AT193" s="186">
        <f t="shared" si="90"/>
        <v>0.1265</v>
      </c>
      <c r="AU193" s="186">
        <f t="shared" si="90"/>
        <v>0.1255</v>
      </c>
      <c r="AV193" s="186">
        <f t="shared" si="90"/>
        <v>0.13250000000000001</v>
      </c>
      <c r="AW193" s="186">
        <f t="shared" si="90"/>
        <v>0.13250000000000001</v>
      </c>
      <c r="AX193" s="186">
        <f t="shared" si="90"/>
        <v>0.13250000000000001</v>
      </c>
      <c r="AY193" s="186">
        <f t="shared" si="90"/>
        <v>0.13250000000000001</v>
      </c>
      <c r="AZ193" s="186">
        <f t="shared" si="90"/>
        <v>0.13250000000000001</v>
      </c>
      <c r="BA193" s="186">
        <f t="shared" si="90"/>
        <v>0.13250000000000001</v>
      </c>
      <c r="BB193" s="186">
        <f t="shared" si="90"/>
        <v>0.13250000000000001</v>
      </c>
      <c r="BC193" s="186">
        <f t="shared" si="90"/>
        <v>0.13250000000000001</v>
      </c>
      <c r="BD193" s="186">
        <f t="shared" si="90"/>
        <v>0.13250000000000001</v>
      </c>
      <c r="BE193" s="186">
        <f t="shared" si="90"/>
        <v>0.13250000000000001</v>
      </c>
    </row>
    <row r="194" spans="1:57" ht="15.75" thickBot="1" x14ac:dyDescent="0.3">
      <c r="A194" s="234">
        <v>78</v>
      </c>
      <c r="B194" s="186">
        <f t="shared" si="28"/>
        <v>0.12</v>
      </c>
      <c r="C194" s="186">
        <f t="shared" si="28"/>
        <v>0.122</v>
      </c>
      <c r="D194" s="186">
        <f t="shared" si="28"/>
        <v>0.124</v>
      </c>
      <c r="E194" s="186">
        <f t="shared" si="28"/>
        <v>0.1265</v>
      </c>
      <c r="F194" s="186">
        <f t="shared" si="28"/>
        <v>0.1295</v>
      </c>
      <c r="G194" s="186">
        <f t="shared" si="28"/>
        <v>0.13200000000000001</v>
      </c>
      <c r="H194" s="186">
        <f t="shared" si="28"/>
        <v>0.13450000000000001</v>
      </c>
      <c r="I194" s="186">
        <f t="shared" si="28"/>
        <v>0.13450000000000001</v>
      </c>
      <c r="J194" s="186">
        <f t="shared" si="28"/>
        <v>0.13450000000000001</v>
      </c>
      <c r="K194" s="186">
        <f t="shared" si="28"/>
        <v>0.13450000000000001</v>
      </c>
      <c r="L194" s="186">
        <f t="shared" si="28"/>
        <v>0.13450000000000001</v>
      </c>
      <c r="M194" s="186">
        <f t="shared" si="28"/>
        <v>0.13450000000000001</v>
      </c>
      <c r="N194" s="186">
        <f t="shared" si="28"/>
        <v>0.13450000000000001</v>
      </c>
      <c r="O194" s="186">
        <f t="shared" si="28"/>
        <v>0.13450000000000001</v>
      </c>
      <c r="P194" s="186">
        <f t="shared" si="28"/>
        <v>0.13450000000000001</v>
      </c>
      <c r="Q194" s="186">
        <f t="shared" si="28"/>
        <v>0.13450000000000001</v>
      </c>
      <c r="R194" s="186">
        <f t="shared" ref="R194:BE194" si="91">R83-0.005</f>
        <v>0.13450000000000001</v>
      </c>
      <c r="S194" s="186">
        <f t="shared" si="91"/>
        <v>0.13450000000000001</v>
      </c>
      <c r="T194" s="186">
        <f t="shared" si="91"/>
        <v>0.13450000000000001</v>
      </c>
      <c r="U194" s="186">
        <f t="shared" si="91"/>
        <v>0.13450000000000001</v>
      </c>
      <c r="V194" s="186">
        <f t="shared" si="91"/>
        <v>0.13450000000000001</v>
      </c>
      <c r="W194" s="186">
        <f t="shared" si="91"/>
        <v>0.13450000000000001</v>
      </c>
      <c r="X194" s="186">
        <f t="shared" si="91"/>
        <v>0.13450000000000001</v>
      </c>
      <c r="Y194" s="186">
        <f t="shared" si="91"/>
        <v>0.13450000000000001</v>
      </c>
      <c r="Z194" s="186">
        <f t="shared" si="91"/>
        <v>0.13450000000000001</v>
      </c>
      <c r="AA194" s="186">
        <f t="shared" si="91"/>
        <v>0.13450000000000001</v>
      </c>
      <c r="AB194" s="186">
        <f t="shared" si="91"/>
        <v>0.13450000000000001</v>
      </c>
      <c r="AC194" s="186">
        <f t="shared" si="91"/>
        <v>0.13450000000000001</v>
      </c>
      <c r="AD194" s="186">
        <f t="shared" si="91"/>
        <v>0.13450000000000001</v>
      </c>
      <c r="AE194" s="186">
        <f t="shared" si="91"/>
        <v>0.13450000000000001</v>
      </c>
      <c r="AF194" s="186">
        <f t="shared" si="91"/>
        <v>0.13450000000000001</v>
      </c>
      <c r="AG194" s="186">
        <f t="shared" si="91"/>
        <v>0.13450000000000001</v>
      </c>
      <c r="AH194" s="186">
        <f t="shared" si="91"/>
        <v>0.13450000000000001</v>
      </c>
      <c r="AI194" s="186">
        <f t="shared" si="91"/>
        <v>0.13450000000000001</v>
      </c>
      <c r="AJ194" s="186">
        <f t="shared" si="91"/>
        <v>0.13450000000000001</v>
      </c>
      <c r="AK194" s="186">
        <f t="shared" si="91"/>
        <v>0.13450000000000001</v>
      </c>
      <c r="AL194" s="186">
        <f t="shared" si="91"/>
        <v>0.13450000000000001</v>
      </c>
      <c r="AM194" s="186">
        <f t="shared" si="91"/>
        <v>0.13450000000000001</v>
      </c>
      <c r="AN194" s="186">
        <f t="shared" si="91"/>
        <v>0.13450000000000001</v>
      </c>
      <c r="AO194" s="186">
        <f t="shared" si="91"/>
        <v>0.13450000000000001</v>
      </c>
      <c r="AP194" s="186">
        <f t="shared" si="91"/>
        <v>0.13450000000000001</v>
      </c>
      <c r="AQ194" s="186">
        <f t="shared" si="91"/>
        <v>0.13450000000000001</v>
      </c>
      <c r="AR194" s="186">
        <f t="shared" si="91"/>
        <v>0.1305</v>
      </c>
      <c r="AS194" s="186">
        <f t="shared" si="91"/>
        <v>0.1285</v>
      </c>
      <c r="AT194" s="186">
        <f t="shared" si="91"/>
        <v>0.1265</v>
      </c>
      <c r="AU194" s="186">
        <f t="shared" si="91"/>
        <v>0.1255</v>
      </c>
      <c r="AV194" s="186">
        <f t="shared" si="91"/>
        <v>0.13250000000000001</v>
      </c>
      <c r="AW194" s="186">
        <f t="shared" si="91"/>
        <v>0.13250000000000001</v>
      </c>
      <c r="AX194" s="186">
        <f t="shared" si="91"/>
        <v>0.13250000000000001</v>
      </c>
      <c r="AY194" s="186">
        <f t="shared" si="91"/>
        <v>0.13250000000000001</v>
      </c>
      <c r="AZ194" s="186">
        <f t="shared" si="91"/>
        <v>0.13250000000000001</v>
      </c>
      <c r="BA194" s="186">
        <f t="shared" si="91"/>
        <v>0.13250000000000001</v>
      </c>
      <c r="BB194" s="186">
        <f t="shared" si="91"/>
        <v>0.13250000000000001</v>
      </c>
      <c r="BC194" s="186">
        <f t="shared" si="91"/>
        <v>0.13250000000000001</v>
      </c>
      <c r="BD194" s="186">
        <f t="shared" si="91"/>
        <v>0.13250000000000001</v>
      </c>
      <c r="BE194" s="186">
        <f t="shared" si="91"/>
        <v>0.13250000000000001</v>
      </c>
    </row>
    <row r="195" spans="1:57" ht="15.75" thickBot="1" x14ac:dyDescent="0.3">
      <c r="A195" s="234">
        <v>79</v>
      </c>
      <c r="B195" s="186">
        <f t="shared" si="28"/>
        <v>0.12</v>
      </c>
      <c r="C195" s="186">
        <f t="shared" si="28"/>
        <v>0.122</v>
      </c>
      <c r="D195" s="186">
        <f t="shared" si="28"/>
        <v>0.124</v>
      </c>
      <c r="E195" s="186">
        <f t="shared" si="28"/>
        <v>0.1265</v>
      </c>
      <c r="F195" s="186">
        <f t="shared" si="28"/>
        <v>0.1295</v>
      </c>
      <c r="G195" s="186">
        <f t="shared" si="28"/>
        <v>0.13200000000000001</v>
      </c>
      <c r="H195" s="186">
        <f t="shared" si="28"/>
        <v>0.13450000000000001</v>
      </c>
      <c r="I195" s="186">
        <f t="shared" si="28"/>
        <v>0.13450000000000001</v>
      </c>
      <c r="J195" s="186">
        <f t="shared" si="28"/>
        <v>0.13450000000000001</v>
      </c>
      <c r="K195" s="186">
        <f t="shared" si="28"/>
        <v>0.13450000000000001</v>
      </c>
      <c r="L195" s="186">
        <f t="shared" si="28"/>
        <v>0.13450000000000001</v>
      </c>
      <c r="M195" s="186">
        <f t="shared" si="28"/>
        <v>0.13450000000000001</v>
      </c>
      <c r="N195" s="186">
        <f t="shared" si="28"/>
        <v>0.13450000000000001</v>
      </c>
      <c r="O195" s="186">
        <f t="shared" si="28"/>
        <v>0.13450000000000001</v>
      </c>
      <c r="P195" s="186">
        <f t="shared" si="28"/>
        <v>0.13450000000000001</v>
      </c>
      <c r="Q195" s="186">
        <f t="shared" si="28"/>
        <v>0.13450000000000001</v>
      </c>
      <c r="R195" s="186">
        <f t="shared" ref="R195:BE195" si="92">R84-0.005</f>
        <v>0.13450000000000001</v>
      </c>
      <c r="S195" s="186">
        <f t="shared" si="92"/>
        <v>0.13450000000000001</v>
      </c>
      <c r="T195" s="186">
        <f t="shared" si="92"/>
        <v>0.13450000000000001</v>
      </c>
      <c r="U195" s="186">
        <f t="shared" si="92"/>
        <v>0.13450000000000001</v>
      </c>
      <c r="V195" s="186">
        <f t="shared" si="92"/>
        <v>0.13450000000000001</v>
      </c>
      <c r="W195" s="186">
        <f t="shared" si="92"/>
        <v>0.13450000000000001</v>
      </c>
      <c r="X195" s="186">
        <f t="shared" si="92"/>
        <v>0.13450000000000001</v>
      </c>
      <c r="Y195" s="186">
        <f t="shared" si="92"/>
        <v>0.13450000000000001</v>
      </c>
      <c r="Z195" s="186">
        <f t="shared" si="92"/>
        <v>0.13450000000000001</v>
      </c>
      <c r="AA195" s="186">
        <f t="shared" si="92"/>
        <v>0.13450000000000001</v>
      </c>
      <c r="AB195" s="186">
        <f t="shared" si="92"/>
        <v>0.13450000000000001</v>
      </c>
      <c r="AC195" s="186">
        <f t="shared" si="92"/>
        <v>0.13450000000000001</v>
      </c>
      <c r="AD195" s="186">
        <f t="shared" si="92"/>
        <v>0.13450000000000001</v>
      </c>
      <c r="AE195" s="186">
        <f t="shared" si="92"/>
        <v>0.13450000000000001</v>
      </c>
      <c r="AF195" s="186">
        <f t="shared" si="92"/>
        <v>0.13450000000000001</v>
      </c>
      <c r="AG195" s="186">
        <f t="shared" si="92"/>
        <v>0.13450000000000001</v>
      </c>
      <c r="AH195" s="186">
        <f t="shared" si="92"/>
        <v>0.13450000000000001</v>
      </c>
      <c r="AI195" s="186">
        <f t="shared" si="92"/>
        <v>0.13450000000000001</v>
      </c>
      <c r="AJ195" s="186">
        <f t="shared" si="92"/>
        <v>0.13450000000000001</v>
      </c>
      <c r="AK195" s="186">
        <f t="shared" si="92"/>
        <v>0.13450000000000001</v>
      </c>
      <c r="AL195" s="186">
        <f t="shared" si="92"/>
        <v>0.13450000000000001</v>
      </c>
      <c r="AM195" s="186">
        <f t="shared" si="92"/>
        <v>0.13450000000000001</v>
      </c>
      <c r="AN195" s="186">
        <f t="shared" si="92"/>
        <v>0.13450000000000001</v>
      </c>
      <c r="AO195" s="186">
        <f t="shared" si="92"/>
        <v>0.13450000000000001</v>
      </c>
      <c r="AP195" s="186">
        <f t="shared" si="92"/>
        <v>0.13450000000000001</v>
      </c>
      <c r="AQ195" s="186">
        <f t="shared" si="92"/>
        <v>0.13450000000000001</v>
      </c>
      <c r="AR195" s="186">
        <f t="shared" si="92"/>
        <v>0.1305</v>
      </c>
      <c r="AS195" s="186">
        <f t="shared" si="92"/>
        <v>0.1285</v>
      </c>
      <c r="AT195" s="186">
        <f t="shared" si="92"/>
        <v>0.1265</v>
      </c>
      <c r="AU195" s="186">
        <f t="shared" si="92"/>
        <v>0.1255</v>
      </c>
      <c r="AV195" s="186">
        <f t="shared" si="92"/>
        <v>0.13250000000000001</v>
      </c>
      <c r="AW195" s="186">
        <f t="shared" si="92"/>
        <v>0.13250000000000001</v>
      </c>
      <c r="AX195" s="186">
        <f t="shared" si="92"/>
        <v>0.13250000000000001</v>
      </c>
      <c r="AY195" s="186">
        <f t="shared" si="92"/>
        <v>0.13250000000000001</v>
      </c>
      <c r="AZ195" s="186">
        <f t="shared" si="92"/>
        <v>0.13250000000000001</v>
      </c>
      <c r="BA195" s="186">
        <f t="shared" si="92"/>
        <v>0.13250000000000001</v>
      </c>
      <c r="BB195" s="186">
        <f t="shared" si="92"/>
        <v>0.13250000000000001</v>
      </c>
      <c r="BC195" s="186">
        <f t="shared" si="92"/>
        <v>0.13250000000000001</v>
      </c>
      <c r="BD195" s="186">
        <f t="shared" si="92"/>
        <v>0.13250000000000001</v>
      </c>
      <c r="BE195" s="186">
        <f t="shared" si="92"/>
        <v>0.13250000000000001</v>
      </c>
    </row>
    <row r="196" spans="1:57" ht="15.75" thickBot="1" x14ac:dyDescent="0.3">
      <c r="A196" s="234">
        <v>80</v>
      </c>
      <c r="B196" s="186">
        <f t="shared" ref="B196:K216" si="93">B85-0.005</f>
        <v>0.12</v>
      </c>
      <c r="C196" s="186">
        <f t="shared" si="93"/>
        <v>0.122</v>
      </c>
      <c r="D196" s="186">
        <f t="shared" si="93"/>
        <v>0.124</v>
      </c>
      <c r="E196" s="186">
        <f t="shared" si="93"/>
        <v>0.1265</v>
      </c>
      <c r="F196" s="186">
        <f t="shared" si="93"/>
        <v>0.1295</v>
      </c>
      <c r="G196" s="186">
        <f t="shared" si="93"/>
        <v>0.13200000000000001</v>
      </c>
      <c r="H196" s="186">
        <f t="shared" si="93"/>
        <v>0.13450000000000001</v>
      </c>
      <c r="I196" s="186">
        <f t="shared" si="93"/>
        <v>0.13450000000000001</v>
      </c>
      <c r="J196" s="186">
        <f t="shared" si="93"/>
        <v>0.13450000000000001</v>
      </c>
      <c r="K196" s="186">
        <f t="shared" si="93"/>
        <v>0.13450000000000001</v>
      </c>
      <c r="L196" s="186">
        <f t="shared" ref="L196:X216" si="94">L85-0.005</f>
        <v>0.13450000000000001</v>
      </c>
      <c r="M196" s="186">
        <f t="shared" si="94"/>
        <v>0.13450000000000001</v>
      </c>
      <c r="N196" s="186">
        <f t="shared" si="94"/>
        <v>0.13450000000000001</v>
      </c>
      <c r="O196" s="186">
        <f t="shared" si="94"/>
        <v>0.13450000000000001</v>
      </c>
      <c r="P196" s="186">
        <f t="shared" si="94"/>
        <v>0.13450000000000001</v>
      </c>
      <c r="Q196" s="186">
        <f t="shared" si="94"/>
        <v>0.13450000000000001</v>
      </c>
      <c r="R196" s="186">
        <f t="shared" si="94"/>
        <v>0.13450000000000001</v>
      </c>
      <c r="S196" s="186">
        <f t="shared" si="94"/>
        <v>0.13450000000000001</v>
      </c>
      <c r="T196" s="186">
        <f t="shared" si="94"/>
        <v>0.13450000000000001</v>
      </c>
      <c r="U196" s="186">
        <f t="shared" si="94"/>
        <v>0.13450000000000001</v>
      </c>
      <c r="V196" s="186">
        <f t="shared" si="94"/>
        <v>0.13450000000000001</v>
      </c>
      <c r="W196" s="186">
        <f t="shared" si="94"/>
        <v>0.13450000000000001</v>
      </c>
      <c r="X196" s="186">
        <f t="shared" si="94"/>
        <v>0.13450000000000001</v>
      </c>
      <c r="Y196" s="186">
        <f t="shared" ref="Y196:BE196" si="95">Y85-0.005</f>
        <v>0.13450000000000001</v>
      </c>
      <c r="Z196" s="186">
        <f t="shared" si="95"/>
        <v>0.13450000000000001</v>
      </c>
      <c r="AA196" s="186">
        <f t="shared" si="95"/>
        <v>0.13450000000000001</v>
      </c>
      <c r="AB196" s="186">
        <f t="shared" si="95"/>
        <v>0.13450000000000001</v>
      </c>
      <c r="AC196" s="186">
        <f t="shared" si="95"/>
        <v>0.13450000000000001</v>
      </c>
      <c r="AD196" s="186">
        <f t="shared" si="95"/>
        <v>0.13450000000000001</v>
      </c>
      <c r="AE196" s="186">
        <f t="shared" si="95"/>
        <v>0.13450000000000001</v>
      </c>
      <c r="AF196" s="186">
        <f t="shared" si="95"/>
        <v>0.13450000000000001</v>
      </c>
      <c r="AG196" s="186">
        <f t="shared" si="95"/>
        <v>0.13450000000000001</v>
      </c>
      <c r="AH196" s="186">
        <f t="shared" si="95"/>
        <v>0.13450000000000001</v>
      </c>
      <c r="AI196" s="186">
        <f t="shared" si="95"/>
        <v>0.13450000000000001</v>
      </c>
      <c r="AJ196" s="186">
        <f t="shared" si="95"/>
        <v>0.13450000000000001</v>
      </c>
      <c r="AK196" s="186">
        <f t="shared" si="95"/>
        <v>0.13450000000000001</v>
      </c>
      <c r="AL196" s="186">
        <f t="shared" si="95"/>
        <v>0.13450000000000001</v>
      </c>
      <c r="AM196" s="186">
        <f t="shared" si="95"/>
        <v>0.13450000000000001</v>
      </c>
      <c r="AN196" s="186">
        <f t="shared" si="95"/>
        <v>0.13450000000000001</v>
      </c>
      <c r="AO196" s="186">
        <f t="shared" si="95"/>
        <v>0.13450000000000001</v>
      </c>
      <c r="AP196" s="186">
        <f t="shared" si="95"/>
        <v>0.13450000000000001</v>
      </c>
      <c r="AQ196" s="186">
        <f t="shared" si="95"/>
        <v>0.13450000000000001</v>
      </c>
      <c r="AR196" s="186">
        <f t="shared" si="95"/>
        <v>0.1305</v>
      </c>
      <c r="AS196" s="186">
        <f t="shared" si="95"/>
        <v>0.1285</v>
      </c>
      <c r="AT196" s="186">
        <f t="shared" si="95"/>
        <v>0.1265</v>
      </c>
      <c r="AU196" s="186">
        <f t="shared" si="95"/>
        <v>0.1255</v>
      </c>
      <c r="AV196" s="186">
        <f t="shared" si="95"/>
        <v>0.13250000000000001</v>
      </c>
      <c r="AW196" s="186">
        <f t="shared" si="95"/>
        <v>0.13250000000000001</v>
      </c>
      <c r="AX196" s="186">
        <f t="shared" si="95"/>
        <v>0.13250000000000001</v>
      </c>
      <c r="AY196" s="186">
        <f t="shared" si="95"/>
        <v>0.13250000000000001</v>
      </c>
      <c r="AZ196" s="186">
        <f t="shared" si="95"/>
        <v>0.13250000000000001</v>
      </c>
      <c r="BA196" s="186">
        <f t="shared" si="95"/>
        <v>0.13250000000000001</v>
      </c>
      <c r="BB196" s="186">
        <f t="shared" si="95"/>
        <v>0.13250000000000001</v>
      </c>
      <c r="BC196" s="186">
        <f t="shared" si="95"/>
        <v>0.13250000000000001</v>
      </c>
      <c r="BD196" s="186">
        <f t="shared" si="95"/>
        <v>0.13250000000000001</v>
      </c>
      <c r="BE196" s="186">
        <f t="shared" si="95"/>
        <v>0.13250000000000001</v>
      </c>
    </row>
    <row r="197" spans="1:57" ht="15.75" thickBot="1" x14ac:dyDescent="0.3">
      <c r="A197" s="234">
        <v>81</v>
      </c>
      <c r="B197" s="186">
        <f t="shared" si="93"/>
        <v>0.12</v>
      </c>
      <c r="C197" s="186">
        <f t="shared" si="93"/>
        <v>0.122</v>
      </c>
      <c r="D197" s="186">
        <f t="shared" si="93"/>
        <v>0.124</v>
      </c>
      <c r="E197" s="186">
        <f t="shared" si="93"/>
        <v>0.1265</v>
      </c>
      <c r="F197" s="186">
        <f t="shared" si="93"/>
        <v>0.1295</v>
      </c>
      <c r="G197" s="186">
        <f t="shared" si="93"/>
        <v>0.13200000000000001</v>
      </c>
      <c r="H197" s="186">
        <f t="shared" si="93"/>
        <v>0.13450000000000001</v>
      </c>
      <c r="I197" s="186">
        <f t="shared" si="93"/>
        <v>0.13450000000000001</v>
      </c>
      <c r="J197" s="186">
        <f t="shared" si="93"/>
        <v>0.13450000000000001</v>
      </c>
      <c r="K197" s="186">
        <f t="shared" si="93"/>
        <v>0.13450000000000001</v>
      </c>
      <c r="L197" s="186">
        <f t="shared" si="94"/>
        <v>0.13450000000000001</v>
      </c>
      <c r="M197" s="186">
        <f t="shared" si="94"/>
        <v>0.13450000000000001</v>
      </c>
      <c r="N197" s="186">
        <f t="shared" si="94"/>
        <v>0.13450000000000001</v>
      </c>
      <c r="O197" s="186">
        <f t="shared" si="94"/>
        <v>0.13450000000000001</v>
      </c>
      <c r="P197" s="186">
        <f t="shared" si="94"/>
        <v>0.13450000000000001</v>
      </c>
      <c r="Q197" s="186">
        <f t="shared" si="94"/>
        <v>0.13450000000000001</v>
      </c>
      <c r="R197" s="186">
        <f t="shared" si="94"/>
        <v>0.13450000000000001</v>
      </c>
      <c r="S197" s="186">
        <f t="shared" si="94"/>
        <v>0.13450000000000001</v>
      </c>
      <c r="T197" s="186">
        <f t="shared" si="94"/>
        <v>0.13450000000000001</v>
      </c>
      <c r="U197" s="186">
        <f t="shared" si="94"/>
        <v>0.13450000000000001</v>
      </c>
      <c r="V197" s="186">
        <f t="shared" si="94"/>
        <v>0.13450000000000001</v>
      </c>
      <c r="W197" s="186">
        <f t="shared" si="94"/>
        <v>0.13450000000000001</v>
      </c>
      <c r="X197" s="186">
        <f t="shared" si="94"/>
        <v>0.13450000000000001</v>
      </c>
      <c r="Y197" s="186">
        <f t="shared" ref="Y197:BE197" si="96">Y86-0.005</f>
        <v>0.13450000000000001</v>
      </c>
      <c r="Z197" s="186">
        <f t="shared" si="96"/>
        <v>0.13450000000000001</v>
      </c>
      <c r="AA197" s="186">
        <f t="shared" si="96"/>
        <v>0.13450000000000001</v>
      </c>
      <c r="AB197" s="186">
        <f t="shared" si="96"/>
        <v>0.13450000000000001</v>
      </c>
      <c r="AC197" s="186">
        <f t="shared" si="96"/>
        <v>0.13450000000000001</v>
      </c>
      <c r="AD197" s="186">
        <f t="shared" si="96"/>
        <v>0.13450000000000001</v>
      </c>
      <c r="AE197" s="186">
        <f t="shared" si="96"/>
        <v>0.13450000000000001</v>
      </c>
      <c r="AF197" s="186">
        <f t="shared" si="96"/>
        <v>0.13450000000000001</v>
      </c>
      <c r="AG197" s="186">
        <f t="shared" si="96"/>
        <v>0.13450000000000001</v>
      </c>
      <c r="AH197" s="186">
        <f t="shared" si="96"/>
        <v>0.13450000000000001</v>
      </c>
      <c r="AI197" s="186">
        <f t="shared" si="96"/>
        <v>0.13450000000000001</v>
      </c>
      <c r="AJ197" s="186">
        <f t="shared" si="96"/>
        <v>0.13450000000000001</v>
      </c>
      <c r="AK197" s="186">
        <f t="shared" si="96"/>
        <v>0.13450000000000001</v>
      </c>
      <c r="AL197" s="186">
        <f t="shared" si="96"/>
        <v>0.13450000000000001</v>
      </c>
      <c r="AM197" s="186">
        <f t="shared" si="96"/>
        <v>0.13450000000000001</v>
      </c>
      <c r="AN197" s="186">
        <f t="shared" si="96"/>
        <v>0.13450000000000001</v>
      </c>
      <c r="AO197" s="186">
        <f t="shared" si="96"/>
        <v>0.13450000000000001</v>
      </c>
      <c r="AP197" s="186">
        <f t="shared" si="96"/>
        <v>0.13450000000000001</v>
      </c>
      <c r="AQ197" s="186">
        <f t="shared" si="96"/>
        <v>0.13450000000000001</v>
      </c>
      <c r="AR197" s="186">
        <f t="shared" si="96"/>
        <v>0.1305</v>
      </c>
      <c r="AS197" s="186">
        <f t="shared" si="96"/>
        <v>0.1285</v>
      </c>
      <c r="AT197" s="186">
        <f t="shared" si="96"/>
        <v>0.1265</v>
      </c>
      <c r="AU197" s="186">
        <f t="shared" si="96"/>
        <v>0.1255</v>
      </c>
      <c r="AV197" s="186">
        <f t="shared" si="96"/>
        <v>0.13250000000000001</v>
      </c>
      <c r="AW197" s="186">
        <f t="shared" si="96"/>
        <v>0.13250000000000001</v>
      </c>
      <c r="AX197" s="186">
        <f t="shared" si="96"/>
        <v>0.13250000000000001</v>
      </c>
      <c r="AY197" s="186">
        <f t="shared" si="96"/>
        <v>0.13250000000000001</v>
      </c>
      <c r="AZ197" s="186">
        <f t="shared" si="96"/>
        <v>0.13250000000000001</v>
      </c>
      <c r="BA197" s="186">
        <f t="shared" si="96"/>
        <v>0.13250000000000001</v>
      </c>
      <c r="BB197" s="186">
        <f t="shared" si="96"/>
        <v>0.13250000000000001</v>
      </c>
      <c r="BC197" s="186">
        <f t="shared" si="96"/>
        <v>0.13250000000000001</v>
      </c>
      <c r="BD197" s="186">
        <f t="shared" si="96"/>
        <v>0.13250000000000001</v>
      </c>
      <c r="BE197" s="186">
        <f t="shared" si="96"/>
        <v>0.13250000000000001</v>
      </c>
    </row>
    <row r="198" spans="1:57" ht="15.75" thickBot="1" x14ac:dyDescent="0.3">
      <c r="A198" s="234">
        <v>82</v>
      </c>
      <c r="B198" s="186">
        <f t="shared" si="93"/>
        <v>0.12</v>
      </c>
      <c r="C198" s="186">
        <f t="shared" si="93"/>
        <v>0.122</v>
      </c>
      <c r="D198" s="186">
        <f t="shared" si="93"/>
        <v>0.124</v>
      </c>
      <c r="E198" s="186">
        <f t="shared" si="93"/>
        <v>0.1265</v>
      </c>
      <c r="F198" s="186">
        <f t="shared" si="93"/>
        <v>0.1295</v>
      </c>
      <c r="G198" s="186">
        <f t="shared" si="93"/>
        <v>0.13200000000000001</v>
      </c>
      <c r="H198" s="186">
        <f t="shared" si="93"/>
        <v>0.13450000000000001</v>
      </c>
      <c r="I198" s="186">
        <f t="shared" si="93"/>
        <v>0.13450000000000001</v>
      </c>
      <c r="J198" s="186">
        <f t="shared" si="93"/>
        <v>0.13450000000000001</v>
      </c>
      <c r="K198" s="186">
        <f t="shared" si="93"/>
        <v>0.13450000000000001</v>
      </c>
      <c r="L198" s="186">
        <f t="shared" si="94"/>
        <v>0.13450000000000001</v>
      </c>
      <c r="M198" s="186">
        <f t="shared" si="94"/>
        <v>0.13450000000000001</v>
      </c>
      <c r="N198" s="186">
        <f t="shared" si="94"/>
        <v>0.13450000000000001</v>
      </c>
      <c r="O198" s="186">
        <f t="shared" si="94"/>
        <v>0.13450000000000001</v>
      </c>
      <c r="P198" s="186">
        <f t="shared" si="94"/>
        <v>0.13450000000000001</v>
      </c>
      <c r="Q198" s="186">
        <f t="shared" si="94"/>
        <v>0.13450000000000001</v>
      </c>
      <c r="R198" s="186">
        <f t="shared" si="94"/>
        <v>0.13450000000000001</v>
      </c>
      <c r="S198" s="186">
        <f t="shared" si="94"/>
        <v>0.13450000000000001</v>
      </c>
      <c r="T198" s="186">
        <f t="shared" si="94"/>
        <v>0.13450000000000001</v>
      </c>
      <c r="U198" s="186">
        <f t="shared" si="94"/>
        <v>0.13450000000000001</v>
      </c>
      <c r="V198" s="186">
        <f t="shared" si="94"/>
        <v>0.13450000000000001</v>
      </c>
      <c r="W198" s="186">
        <f t="shared" si="94"/>
        <v>0.13450000000000001</v>
      </c>
      <c r="X198" s="186">
        <f t="shared" si="94"/>
        <v>0.13450000000000001</v>
      </c>
      <c r="Y198" s="186">
        <f t="shared" ref="Y198:BE198" si="97">Y87-0.005</f>
        <v>0.13450000000000001</v>
      </c>
      <c r="Z198" s="186">
        <f t="shared" si="97"/>
        <v>0.13450000000000001</v>
      </c>
      <c r="AA198" s="186">
        <f t="shared" si="97"/>
        <v>0.13450000000000001</v>
      </c>
      <c r="AB198" s="186">
        <f t="shared" si="97"/>
        <v>0.13450000000000001</v>
      </c>
      <c r="AC198" s="186">
        <f t="shared" si="97"/>
        <v>0.13450000000000001</v>
      </c>
      <c r="AD198" s="186">
        <f t="shared" si="97"/>
        <v>0.13450000000000001</v>
      </c>
      <c r="AE198" s="186">
        <f t="shared" si="97"/>
        <v>0.13450000000000001</v>
      </c>
      <c r="AF198" s="186">
        <f t="shared" si="97"/>
        <v>0.13450000000000001</v>
      </c>
      <c r="AG198" s="186">
        <f t="shared" si="97"/>
        <v>0.13450000000000001</v>
      </c>
      <c r="AH198" s="186">
        <f t="shared" si="97"/>
        <v>0.13450000000000001</v>
      </c>
      <c r="AI198" s="186">
        <f t="shared" si="97"/>
        <v>0.13450000000000001</v>
      </c>
      <c r="AJ198" s="186">
        <f t="shared" si="97"/>
        <v>0.13450000000000001</v>
      </c>
      <c r="AK198" s="186">
        <f t="shared" si="97"/>
        <v>0.13450000000000001</v>
      </c>
      <c r="AL198" s="186">
        <f t="shared" si="97"/>
        <v>0.13450000000000001</v>
      </c>
      <c r="AM198" s="186">
        <f t="shared" si="97"/>
        <v>0.13450000000000001</v>
      </c>
      <c r="AN198" s="186">
        <f t="shared" si="97"/>
        <v>0.13450000000000001</v>
      </c>
      <c r="AO198" s="186">
        <f t="shared" si="97"/>
        <v>0.13450000000000001</v>
      </c>
      <c r="AP198" s="186">
        <f t="shared" si="97"/>
        <v>0.13450000000000001</v>
      </c>
      <c r="AQ198" s="186">
        <f t="shared" si="97"/>
        <v>0.13450000000000001</v>
      </c>
      <c r="AR198" s="186">
        <f t="shared" si="97"/>
        <v>0.1305</v>
      </c>
      <c r="AS198" s="186">
        <f t="shared" si="97"/>
        <v>0.1285</v>
      </c>
      <c r="AT198" s="186">
        <f t="shared" si="97"/>
        <v>0.1265</v>
      </c>
      <c r="AU198" s="186">
        <f t="shared" si="97"/>
        <v>0.1255</v>
      </c>
      <c r="AV198" s="186">
        <f t="shared" si="97"/>
        <v>0.13250000000000001</v>
      </c>
      <c r="AW198" s="186">
        <f t="shared" si="97"/>
        <v>0.13250000000000001</v>
      </c>
      <c r="AX198" s="186">
        <f t="shared" si="97"/>
        <v>0.13250000000000001</v>
      </c>
      <c r="AY198" s="186">
        <f t="shared" si="97"/>
        <v>0.13250000000000001</v>
      </c>
      <c r="AZ198" s="186">
        <f t="shared" si="97"/>
        <v>0.13250000000000001</v>
      </c>
      <c r="BA198" s="186">
        <f t="shared" si="97"/>
        <v>0.13250000000000001</v>
      </c>
      <c r="BB198" s="186">
        <f t="shared" si="97"/>
        <v>0.13250000000000001</v>
      </c>
      <c r="BC198" s="186">
        <f t="shared" si="97"/>
        <v>0.13250000000000001</v>
      </c>
      <c r="BD198" s="186">
        <f t="shared" si="97"/>
        <v>0.13250000000000001</v>
      </c>
      <c r="BE198" s="186">
        <f t="shared" si="97"/>
        <v>0.13250000000000001</v>
      </c>
    </row>
    <row r="199" spans="1:57" ht="15.75" thickBot="1" x14ac:dyDescent="0.3">
      <c r="A199" s="234">
        <v>83</v>
      </c>
      <c r="B199" s="186">
        <f t="shared" si="93"/>
        <v>0.12</v>
      </c>
      <c r="C199" s="186">
        <f t="shared" si="93"/>
        <v>0.122</v>
      </c>
      <c r="D199" s="186">
        <f t="shared" si="93"/>
        <v>0.124</v>
      </c>
      <c r="E199" s="186">
        <f t="shared" si="93"/>
        <v>0.1265</v>
      </c>
      <c r="F199" s="186">
        <f t="shared" si="93"/>
        <v>0.1295</v>
      </c>
      <c r="G199" s="186">
        <f t="shared" si="93"/>
        <v>0.13200000000000001</v>
      </c>
      <c r="H199" s="186">
        <f t="shared" si="93"/>
        <v>0.13450000000000001</v>
      </c>
      <c r="I199" s="186">
        <f t="shared" si="93"/>
        <v>0.13450000000000001</v>
      </c>
      <c r="J199" s="186">
        <f t="shared" si="93"/>
        <v>0.13450000000000001</v>
      </c>
      <c r="K199" s="186">
        <f t="shared" ref="K199:K216" si="98">K88-0.005</f>
        <v>0.13450000000000001</v>
      </c>
      <c r="L199" s="186">
        <f t="shared" si="94"/>
        <v>0.13450000000000001</v>
      </c>
      <c r="M199" s="186">
        <f t="shared" si="94"/>
        <v>0.13450000000000001</v>
      </c>
      <c r="N199" s="186">
        <f t="shared" si="94"/>
        <v>0.13450000000000001</v>
      </c>
      <c r="O199" s="186">
        <f t="shared" si="94"/>
        <v>0.13450000000000001</v>
      </c>
      <c r="P199" s="186">
        <f t="shared" si="94"/>
        <v>0.13450000000000001</v>
      </c>
      <c r="Q199" s="186">
        <f t="shared" si="94"/>
        <v>0.13450000000000001</v>
      </c>
      <c r="R199" s="186">
        <f t="shared" si="94"/>
        <v>0.13450000000000001</v>
      </c>
      <c r="S199" s="186">
        <f t="shared" si="94"/>
        <v>0.13450000000000001</v>
      </c>
      <c r="T199" s="186">
        <f t="shared" si="94"/>
        <v>0.13450000000000001</v>
      </c>
      <c r="U199" s="186">
        <f t="shared" si="94"/>
        <v>0.13450000000000001</v>
      </c>
      <c r="V199" s="186">
        <f t="shared" si="94"/>
        <v>0.13450000000000001</v>
      </c>
      <c r="W199" s="186">
        <f t="shared" si="94"/>
        <v>0.13450000000000001</v>
      </c>
      <c r="X199" s="186">
        <f t="shared" ref="X199:BE199" si="99">X88-0.005</f>
        <v>0.13450000000000001</v>
      </c>
      <c r="Y199" s="186">
        <f t="shared" si="99"/>
        <v>0.13450000000000001</v>
      </c>
      <c r="Z199" s="186">
        <f t="shared" si="99"/>
        <v>0.13450000000000001</v>
      </c>
      <c r="AA199" s="186">
        <f t="shared" si="99"/>
        <v>0.13450000000000001</v>
      </c>
      <c r="AB199" s="186">
        <f t="shared" si="99"/>
        <v>0.13450000000000001</v>
      </c>
      <c r="AC199" s="186">
        <f t="shared" si="99"/>
        <v>0.13450000000000001</v>
      </c>
      <c r="AD199" s="186">
        <f t="shared" si="99"/>
        <v>0.13450000000000001</v>
      </c>
      <c r="AE199" s="186">
        <f t="shared" si="99"/>
        <v>0.13450000000000001</v>
      </c>
      <c r="AF199" s="186">
        <f t="shared" si="99"/>
        <v>0.13450000000000001</v>
      </c>
      <c r="AG199" s="186">
        <f t="shared" si="99"/>
        <v>0.13450000000000001</v>
      </c>
      <c r="AH199" s="186">
        <f t="shared" si="99"/>
        <v>0.13450000000000001</v>
      </c>
      <c r="AI199" s="186">
        <f t="shared" si="99"/>
        <v>0.13450000000000001</v>
      </c>
      <c r="AJ199" s="186">
        <f t="shared" si="99"/>
        <v>0.13450000000000001</v>
      </c>
      <c r="AK199" s="186">
        <f t="shared" si="99"/>
        <v>0.13450000000000001</v>
      </c>
      <c r="AL199" s="186">
        <f t="shared" si="99"/>
        <v>0.13450000000000001</v>
      </c>
      <c r="AM199" s="186">
        <f t="shared" si="99"/>
        <v>0.13450000000000001</v>
      </c>
      <c r="AN199" s="186">
        <f t="shared" si="99"/>
        <v>0.13450000000000001</v>
      </c>
      <c r="AO199" s="186">
        <f t="shared" si="99"/>
        <v>0.13450000000000001</v>
      </c>
      <c r="AP199" s="186">
        <f t="shared" si="99"/>
        <v>0.13450000000000001</v>
      </c>
      <c r="AQ199" s="186">
        <f t="shared" si="99"/>
        <v>0.13450000000000001</v>
      </c>
      <c r="AR199" s="186">
        <f t="shared" si="99"/>
        <v>0.1305</v>
      </c>
      <c r="AS199" s="186">
        <f t="shared" si="99"/>
        <v>0.1285</v>
      </c>
      <c r="AT199" s="186">
        <f t="shared" si="99"/>
        <v>0.1265</v>
      </c>
      <c r="AU199" s="186">
        <f t="shared" si="99"/>
        <v>0.1255</v>
      </c>
      <c r="AV199" s="186">
        <f t="shared" si="99"/>
        <v>0.13250000000000001</v>
      </c>
      <c r="AW199" s="186">
        <f t="shared" si="99"/>
        <v>0.13250000000000001</v>
      </c>
      <c r="AX199" s="186">
        <f t="shared" si="99"/>
        <v>0.13250000000000001</v>
      </c>
      <c r="AY199" s="186">
        <f t="shared" si="99"/>
        <v>0.13250000000000001</v>
      </c>
      <c r="AZ199" s="186">
        <f t="shared" si="99"/>
        <v>0.13250000000000001</v>
      </c>
      <c r="BA199" s="186">
        <f t="shared" si="99"/>
        <v>0.13250000000000001</v>
      </c>
      <c r="BB199" s="186">
        <f t="shared" si="99"/>
        <v>0.13250000000000001</v>
      </c>
      <c r="BC199" s="186">
        <f t="shared" si="99"/>
        <v>0.13250000000000001</v>
      </c>
      <c r="BD199" s="186">
        <f t="shared" si="99"/>
        <v>0.13250000000000001</v>
      </c>
      <c r="BE199" s="186">
        <f t="shared" si="99"/>
        <v>0.13250000000000001</v>
      </c>
    </row>
    <row r="200" spans="1:57" ht="15.75" thickBot="1" x14ac:dyDescent="0.3">
      <c r="A200" s="234">
        <v>84</v>
      </c>
      <c r="B200" s="186">
        <f t="shared" si="93"/>
        <v>0.12</v>
      </c>
      <c r="C200" s="186">
        <f t="shared" si="93"/>
        <v>0.122</v>
      </c>
      <c r="D200" s="186">
        <f t="shared" si="93"/>
        <v>0.124</v>
      </c>
      <c r="E200" s="186">
        <f t="shared" si="93"/>
        <v>0.1265</v>
      </c>
      <c r="F200" s="186">
        <f t="shared" si="93"/>
        <v>0.1295</v>
      </c>
      <c r="G200" s="186">
        <f t="shared" si="93"/>
        <v>0.13200000000000001</v>
      </c>
      <c r="H200" s="186">
        <f t="shared" si="93"/>
        <v>0.13450000000000001</v>
      </c>
      <c r="I200" s="186">
        <f t="shared" si="93"/>
        <v>0.13450000000000001</v>
      </c>
      <c r="J200" s="186">
        <f t="shared" si="93"/>
        <v>0.13450000000000001</v>
      </c>
      <c r="K200" s="186">
        <f t="shared" si="98"/>
        <v>0.13450000000000001</v>
      </c>
      <c r="L200" s="186">
        <f t="shared" si="94"/>
        <v>0.13450000000000001</v>
      </c>
      <c r="M200" s="186">
        <f t="shared" si="94"/>
        <v>0.13450000000000001</v>
      </c>
      <c r="N200" s="186">
        <f t="shared" si="94"/>
        <v>0.13450000000000001</v>
      </c>
      <c r="O200" s="186">
        <f t="shared" si="94"/>
        <v>0.13450000000000001</v>
      </c>
      <c r="P200" s="186">
        <f t="shared" si="94"/>
        <v>0.13450000000000001</v>
      </c>
      <c r="Q200" s="186">
        <f t="shared" si="94"/>
        <v>0.13450000000000001</v>
      </c>
      <c r="R200" s="186">
        <f t="shared" si="94"/>
        <v>0.13450000000000001</v>
      </c>
      <c r="S200" s="186">
        <f t="shared" si="94"/>
        <v>0.13450000000000001</v>
      </c>
      <c r="T200" s="186">
        <f t="shared" si="94"/>
        <v>0.13450000000000001</v>
      </c>
      <c r="U200" s="186">
        <f t="shared" si="94"/>
        <v>0.13450000000000001</v>
      </c>
      <c r="V200" s="186">
        <f t="shared" si="94"/>
        <v>0.13450000000000001</v>
      </c>
      <c r="W200" s="186">
        <f t="shared" si="94"/>
        <v>0.13450000000000001</v>
      </c>
      <c r="X200" s="186">
        <f t="shared" ref="X200:BE200" si="100">X89-0.005</f>
        <v>0.13450000000000001</v>
      </c>
      <c r="Y200" s="186">
        <f t="shared" si="100"/>
        <v>0.13450000000000001</v>
      </c>
      <c r="Z200" s="186">
        <f t="shared" si="100"/>
        <v>0.13450000000000001</v>
      </c>
      <c r="AA200" s="186">
        <f t="shared" si="100"/>
        <v>0.13450000000000001</v>
      </c>
      <c r="AB200" s="186">
        <f t="shared" si="100"/>
        <v>0.13450000000000001</v>
      </c>
      <c r="AC200" s="186">
        <f t="shared" si="100"/>
        <v>0.13450000000000001</v>
      </c>
      <c r="AD200" s="186">
        <f t="shared" si="100"/>
        <v>0.13450000000000001</v>
      </c>
      <c r="AE200" s="186">
        <f t="shared" si="100"/>
        <v>0.13450000000000001</v>
      </c>
      <c r="AF200" s="186">
        <f t="shared" si="100"/>
        <v>0.13450000000000001</v>
      </c>
      <c r="AG200" s="186">
        <f t="shared" si="100"/>
        <v>0.13450000000000001</v>
      </c>
      <c r="AH200" s="186">
        <f t="shared" si="100"/>
        <v>0.13450000000000001</v>
      </c>
      <c r="AI200" s="186">
        <f t="shared" si="100"/>
        <v>0.13450000000000001</v>
      </c>
      <c r="AJ200" s="186">
        <f t="shared" si="100"/>
        <v>0.13450000000000001</v>
      </c>
      <c r="AK200" s="186">
        <f t="shared" si="100"/>
        <v>0.13450000000000001</v>
      </c>
      <c r="AL200" s="186">
        <f t="shared" si="100"/>
        <v>0.13450000000000001</v>
      </c>
      <c r="AM200" s="186">
        <f t="shared" si="100"/>
        <v>0.13450000000000001</v>
      </c>
      <c r="AN200" s="186">
        <f t="shared" si="100"/>
        <v>0.13450000000000001</v>
      </c>
      <c r="AO200" s="186">
        <f t="shared" si="100"/>
        <v>0.13450000000000001</v>
      </c>
      <c r="AP200" s="186">
        <f t="shared" si="100"/>
        <v>0.13450000000000001</v>
      </c>
      <c r="AQ200" s="186">
        <f t="shared" si="100"/>
        <v>0.13450000000000001</v>
      </c>
      <c r="AR200" s="186">
        <f t="shared" si="100"/>
        <v>0.1305</v>
      </c>
      <c r="AS200" s="186">
        <f t="shared" si="100"/>
        <v>0.1285</v>
      </c>
      <c r="AT200" s="186">
        <f t="shared" si="100"/>
        <v>0.1265</v>
      </c>
      <c r="AU200" s="186">
        <f t="shared" si="100"/>
        <v>0.1255</v>
      </c>
      <c r="AV200" s="186">
        <f t="shared" si="100"/>
        <v>0.13250000000000001</v>
      </c>
      <c r="AW200" s="186">
        <f t="shared" si="100"/>
        <v>0.13250000000000001</v>
      </c>
      <c r="AX200" s="186">
        <f t="shared" si="100"/>
        <v>0.13250000000000001</v>
      </c>
      <c r="AY200" s="186">
        <f t="shared" si="100"/>
        <v>0.13250000000000001</v>
      </c>
      <c r="AZ200" s="186">
        <f t="shared" si="100"/>
        <v>0.13250000000000001</v>
      </c>
      <c r="BA200" s="186">
        <f t="shared" si="100"/>
        <v>0.13250000000000001</v>
      </c>
      <c r="BB200" s="186">
        <f t="shared" si="100"/>
        <v>0.13250000000000001</v>
      </c>
      <c r="BC200" s="186">
        <f t="shared" si="100"/>
        <v>0.13250000000000001</v>
      </c>
      <c r="BD200" s="186">
        <f t="shared" si="100"/>
        <v>0.13250000000000001</v>
      </c>
      <c r="BE200" s="186">
        <f t="shared" si="100"/>
        <v>0.13250000000000001</v>
      </c>
    </row>
    <row r="201" spans="1:57" ht="15.75" thickBot="1" x14ac:dyDescent="0.3">
      <c r="A201" s="234">
        <v>85</v>
      </c>
      <c r="B201" s="186">
        <f t="shared" si="93"/>
        <v>0.12</v>
      </c>
      <c r="C201" s="186">
        <f t="shared" si="93"/>
        <v>0.122</v>
      </c>
      <c r="D201" s="186">
        <f t="shared" si="93"/>
        <v>0.124</v>
      </c>
      <c r="E201" s="186">
        <f t="shared" si="93"/>
        <v>0.1265</v>
      </c>
      <c r="F201" s="186">
        <f t="shared" si="93"/>
        <v>0.1295</v>
      </c>
      <c r="G201" s="186">
        <f t="shared" si="93"/>
        <v>0.13200000000000001</v>
      </c>
      <c r="H201" s="186">
        <f t="shared" si="93"/>
        <v>0.13450000000000001</v>
      </c>
      <c r="I201" s="186">
        <f t="shared" si="93"/>
        <v>0.13450000000000001</v>
      </c>
      <c r="J201" s="186">
        <f t="shared" si="93"/>
        <v>0.13450000000000001</v>
      </c>
      <c r="K201" s="186">
        <f t="shared" si="98"/>
        <v>0.13450000000000001</v>
      </c>
      <c r="L201" s="186">
        <f t="shared" si="94"/>
        <v>0.13450000000000001</v>
      </c>
      <c r="M201" s="186">
        <f t="shared" si="94"/>
        <v>0.13450000000000001</v>
      </c>
      <c r="N201" s="186">
        <f t="shared" si="94"/>
        <v>0.13450000000000001</v>
      </c>
      <c r="O201" s="186">
        <f t="shared" si="94"/>
        <v>0.13450000000000001</v>
      </c>
      <c r="P201" s="186">
        <f t="shared" si="94"/>
        <v>0.13450000000000001</v>
      </c>
      <c r="Q201" s="186">
        <f t="shared" si="94"/>
        <v>0.13450000000000001</v>
      </c>
      <c r="R201" s="186">
        <f t="shared" si="94"/>
        <v>0.13450000000000001</v>
      </c>
      <c r="S201" s="186">
        <f t="shared" si="94"/>
        <v>0.13450000000000001</v>
      </c>
      <c r="T201" s="186">
        <f t="shared" si="94"/>
        <v>0.13450000000000001</v>
      </c>
      <c r="U201" s="186">
        <f t="shared" si="94"/>
        <v>0.13450000000000001</v>
      </c>
      <c r="V201" s="186">
        <f t="shared" si="94"/>
        <v>0.13450000000000001</v>
      </c>
      <c r="W201" s="186">
        <f t="shared" si="94"/>
        <v>0.13450000000000001</v>
      </c>
      <c r="X201" s="186">
        <f t="shared" ref="X201:BE201" si="101">X90-0.005</f>
        <v>0.13450000000000001</v>
      </c>
      <c r="Y201" s="186">
        <f t="shared" si="101"/>
        <v>0.13450000000000001</v>
      </c>
      <c r="Z201" s="186">
        <f t="shared" si="101"/>
        <v>0.13450000000000001</v>
      </c>
      <c r="AA201" s="186">
        <f t="shared" si="101"/>
        <v>0.13450000000000001</v>
      </c>
      <c r="AB201" s="186">
        <f t="shared" si="101"/>
        <v>0.13450000000000001</v>
      </c>
      <c r="AC201" s="186">
        <f t="shared" si="101"/>
        <v>0.13450000000000001</v>
      </c>
      <c r="AD201" s="186">
        <f t="shared" si="101"/>
        <v>0.13450000000000001</v>
      </c>
      <c r="AE201" s="186">
        <f t="shared" si="101"/>
        <v>0.13450000000000001</v>
      </c>
      <c r="AF201" s="186">
        <f t="shared" si="101"/>
        <v>0.13450000000000001</v>
      </c>
      <c r="AG201" s="186">
        <f t="shared" si="101"/>
        <v>0.13450000000000001</v>
      </c>
      <c r="AH201" s="186">
        <f t="shared" si="101"/>
        <v>0.13450000000000001</v>
      </c>
      <c r="AI201" s="186">
        <f t="shared" si="101"/>
        <v>0.13450000000000001</v>
      </c>
      <c r="AJ201" s="186">
        <f t="shared" si="101"/>
        <v>0.13450000000000001</v>
      </c>
      <c r="AK201" s="186">
        <f t="shared" si="101"/>
        <v>0.13450000000000001</v>
      </c>
      <c r="AL201" s="186">
        <f t="shared" si="101"/>
        <v>0.13450000000000001</v>
      </c>
      <c r="AM201" s="186">
        <f t="shared" si="101"/>
        <v>0.13450000000000001</v>
      </c>
      <c r="AN201" s="186">
        <f t="shared" si="101"/>
        <v>0.13450000000000001</v>
      </c>
      <c r="AO201" s="186">
        <f t="shared" si="101"/>
        <v>0.13450000000000001</v>
      </c>
      <c r="AP201" s="186">
        <f t="shared" si="101"/>
        <v>0.13450000000000001</v>
      </c>
      <c r="AQ201" s="186">
        <f t="shared" si="101"/>
        <v>0.13450000000000001</v>
      </c>
      <c r="AR201" s="186">
        <f t="shared" si="101"/>
        <v>0.1305</v>
      </c>
      <c r="AS201" s="186">
        <f t="shared" si="101"/>
        <v>0.1285</v>
      </c>
      <c r="AT201" s="186">
        <f t="shared" si="101"/>
        <v>0.1265</v>
      </c>
      <c r="AU201" s="186">
        <f t="shared" si="101"/>
        <v>0.1255</v>
      </c>
      <c r="AV201" s="186">
        <f t="shared" si="101"/>
        <v>0.13250000000000001</v>
      </c>
      <c r="AW201" s="186">
        <f t="shared" si="101"/>
        <v>0.13250000000000001</v>
      </c>
      <c r="AX201" s="186">
        <f t="shared" si="101"/>
        <v>0.13250000000000001</v>
      </c>
      <c r="AY201" s="186">
        <f t="shared" si="101"/>
        <v>0.13250000000000001</v>
      </c>
      <c r="AZ201" s="186">
        <f t="shared" si="101"/>
        <v>0.13250000000000001</v>
      </c>
      <c r="BA201" s="186">
        <f t="shared" si="101"/>
        <v>0.13250000000000001</v>
      </c>
      <c r="BB201" s="186">
        <f t="shared" si="101"/>
        <v>0.13250000000000001</v>
      </c>
      <c r="BC201" s="186">
        <f t="shared" si="101"/>
        <v>0.13250000000000001</v>
      </c>
      <c r="BD201" s="186">
        <f t="shared" si="101"/>
        <v>0.13250000000000001</v>
      </c>
      <c r="BE201" s="186">
        <f t="shared" si="101"/>
        <v>0.13250000000000001</v>
      </c>
    </row>
    <row r="202" spans="1:57" ht="15.75" thickBot="1" x14ac:dyDescent="0.3">
      <c r="A202" s="234">
        <v>86</v>
      </c>
      <c r="B202" s="186">
        <f t="shared" si="93"/>
        <v>0.12</v>
      </c>
      <c r="C202" s="186">
        <f t="shared" si="93"/>
        <v>0.122</v>
      </c>
      <c r="D202" s="186">
        <f t="shared" si="93"/>
        <v>0.124</v>
      </c>
      <c r="E202" s="186">
        <f t="shared" si="93"/>
        <v>0.1265</v>
      </c>
      <c r="F202" s="186">
        <f t="shared" si="93"/>
        <v>0.1295</v>
      </c>
      <c r="G202" s="186">
        <f t="shared" si="93"/>
        <v>0.13200000000000001</v>
      </c>
      <c r="H202" s="186">
        <f t="shared" si="93"/>
        <v>0.13450000000000001</v>
      </c>
      <c r="I202" s="186">
        <f t="shared" si="93"/>
        <v>0.13450000000000001</v>
      </c>
      <c r="J202" s="186">
        <f t="shared" si="93"/>
        <v>0.13450000000000001</v>
      </c>
      <c r="K202" s="186">
        <f t="shared" si="98"/>
        <v>0.13450000000000001</v>
      </c>
      <c r="L202" s="186">
        <f t="shared" si="94"/>
        <v>0.13450000000000001</v>
      </c>
      <c r="M202" s="186">
        <f t="shared" si="94"/>
        <v>0.13450000000000001</v>
      </c>
      <c r="N202" s="186">
        <f t="shared" si="94"/>
        <v>0.13450000000000001</v>
      </c>
      <c r="O202" s="186">
        <f t="shared" si="94"/>
        <v>0.13450000000000001</v>
      </c>
      <c r="P202" s="186">
        <f t="shared" si="94"/>
        <v>0.13450000000000001</v>
      </c>
      <c r="Q202" s="186">
        <f t="shared" si="94"/>
        <v>0.13450000000000001</v>
      </c>
      <c r="R202" s="186">
        <f t="shared" si="94"/>
        <v>0.13450000000000001</v>
      </c>
      <c r="S202" s="186">
        <f t="shared" si="94"/>
        <v>0.13450000000000001</v>
      </c>
      <c r="T202" s="186">
        <f t="shared" si="94"/>
        <v>0.13450000000000001</v>
      </c>
      <c r="U202" s="186">
        <f t="shared" si="94"/>
        <v>0.13450000000000001</v>
      </c>
      <c r="V202" s="186">
        <f t="shared" si="94"/>
        <v>0.13450000000000001</v>
      </c>
      <c r="W202" s="186">
        <f t="shared" si="94"/>
        <v>0.13450000000000001</v>
      </c>
      <c r="X202" s="186">
        <f t="shared" ref="X202:BE202" si="102">X91-0.005</f>
        <v>0.13450000000000001</v>
      </c>
      <c r="Y202" s="186">
        <f t="shared" si="102"/>
        <v>0.13450000000000001</v>
      </c>
      <c r="Z202" s="186">
        <f t="shared" si="102"/>
        <v>0.13450000000000001</v>
      </c>
      <c r="AA202" s="186">
        <f t="shared" si="102"/>
        <v>0.13450000000000001</v>
      </c>
      <c r="AB202" s="186">
        <f t="shared" si="102"/>
        <v>0.13450000000000001</v>
      </c>
      <c r="AC202" s="186">
        <f t="shared" si="102"/>
        <v>0.13450000000000001</v>
      </c>
      <c r="AD202" s="186">
        <f t="shared" si="102"/>
        <v>0.13450000000000001</v>
      </c>
      <c r="AE202" s="186">
        <f t="shared" si="102"/>
        <v>0.13450000000000001</v>
      </c>
      <c r="AF202" s="186">
        <f t="shared" si="102"/>
        <v>0.13450000000000001</v>
      </c>
      <c r="AG202" s="186">
        <f t="shared" si="102"/>
        <v>0.13450000000000001</v>
      </c>
      <c r="AH202" s="186">
        <f t="shared" si="102"/>
        <v>0.13450000000000001</v>
      </c>
      <c r="AI202" s="186">
        <f t="shared" si="102"/>
        <v>0.13450000000000001</v>
      </c>
      <c r="AJ202" s="186">
        <f t="shared" si="102"/>
        <v>0.13450000000000001</v>
      </c>
      <c r="AK202" s="186">
        <f t="shared" si="102"/>
        <v>0.13450000000000001</v>
      </c>
      <c r="AL202" s="186">
        <f t="shared" si="102"/>
        <v>0.13450000000000001</v>
      </c>
      <c r="AM202" s="186">
        <f t="shared" si="102"/>
        <v>0.13450000000000001</v>
      </c>
      <c r="AN202" s="186">
        <f t="shared" si="102"/>
        <v>0.13450000000000001</v>
      </c>
      <c r="AO202" s="186">
        <f t="shared" si="102"/>
        <v>0.13450000000000001</v>
      </c>
      <c r="AP202" s="186">
        <f t="shared" si="102"/>
        <v>0.13450000000000001</v>
      </c>
      <c r="AQ202" s="186">
        <f t="shared" si="102"/>
        <v>0.13450000000000001</v>
      </c>
      <c r="AR202" s="186">
        <f t="shared" si="102"/>
        <v>0.1305</v>
      </c>
      <c r="AS202" s="186">
        <f t="shared" si="102"/>
        <v>0.1285</v>
      </c>
      <c r="AT202" s="186">
        <f t="shared" si="102"/>
        <v>0.1265</v>
      </c>
      <c r="AU202" s="186">
        <f t="shared" si="102"/>
        <v>0.1255</v>
      </c>
      <c r="AV202" s="186">
        <f t="shared" si="102"/>
        <v>0.13250000000000001</v>
      </c>
      <c r="AW202" s="186">
        <f t="shared" si="102"/>
        <v>0.13250000000000001</v>
      </c>
      <c r="AX202" s="186">
        <f t="shared" si="102"/>
        <v>0.13250000000000001</v>
      </c>
      <c r="AY202" s="186">
        <f t="shared" si="102"/>
        <v>0.13250000000000001</v>
      </c>
      <c r="AZ202" s="186">
        <f t="shared" si="102"/>
        <v>0.13250000000000001</v>
      </c>
      <c r="BA202" s="186">
        <f t="shared" si="102"/>
        <v>0.13250000000000001</v>
      </c>
      <c r="BB202" s="186">
        <f t="shared" si="102"/>
        <v>0.13250000000000001</v>
      </c>
      <c r="BC202" s="186">
        <f t="shared" si="102"/>
        <v>0.13250000000000001</v>
      </c>
      <c r="BD202" s="186">
        <f t="shared" si="102"/>
        <v>0.13250000000000001</v>
      </c>
      <c r="BE202" s="186">
        <f t="shared" si="102"/>
        <v>0.13250000000000001</v>
      </c>
    </row>
    <row r="203" spans="1:57" ht="15.75" thickBot="1" x14ac:dyDescent="0.3">
      <c r="A203" s="234">
        <v>87</v>
      </c>
      <c r="B203" s="186">
        <f t="shared" si="93"/>
        <v>0.12</v>
      </c>
      <c r="C203" s="186">
        <f t="shared" si="93"/>
        <v>0.122</v>
      </c>
      <c r="D203" s="186">
        <f t="shared" si="93"/>
        <v>0.124</v>
      </c>
      <c r="E203" s="186">
        <f t="shared" si="93"/>
        <v>0.1265</v>
      </c>
      <c r="F203" s="186">
        <f t="shared" si="93"/>
        <v>0.1295</v>
      </c>
      <c r="G203" s="186">
        <f t="shared" si="93"/>
        <v>0.13200000000000001</v>
      </c>
      <c r="H203" s="186">
        <f t="shared" si="93"/>
        <v>0.13450000000000001</v>
      </c>
      <c r="I203" s="186">
        <f t="shared" si="93"/>
        <v>0.13450000000000001</v>
      </c>
      <c r="J203" s="186">
        <f t="shared" si="93"/>
        <v>0.13450000000000001</v>
      </c>
      <c r="K203" s="186">
        <f t="shared" si="98"/>
        <v>0.13450000000000001</v>
      </c>
      <c r="L203" s="186">
        <f t="shared" si="94"/>
        <v>0.13450000000000001</v>
      </c>
      <c r="M203" s="186">
        <f t="shared" si="94"/>
        <v>0.13450000000000001</v>
      </c>
      <c r="N203" s="186">
        <f t="shared" si="94"/>
        <v>0.13450000000000001</v>
      </c>
      <c r="O203" s="186">
        <f t="shared" si="94"/>
        <v>0.13450000000000001</v>
      </c>
      <c r="P203" s="186">
        <f t="shared" si="94"/>
        <v>0.13450000000000001</v>
      </c>
      <c r="Q203" s="186">
        <f t="shared" si="94"/>
        <v>0.13450000000000001</v>
      </c>
      <c r="R203" s="186">
        <f t="shared" si="94"/>
        <v>0.13450000000000001</v>
      </c>
      <c r="S203" s="186">
        <f t="shared" si="94"/>
        <v>0.13450000000000001</v>
      </c>
      <c r="T203" s="186">
        <f t="shared" si="94"/>
        <v>0.13450000000000001</v>
      </c>
      <c r="U203" s="186">
        <f t="shared" si="94"/>
        <v>0.13450000000000001</v>
      </c>
      <c r="V203" s="186">
        <f t="shared" si="94"/>
        <v>0.13450000000000001</v>
      </c>
      <c r="W203" s="186">
        <f t="shared" si="94"/>
        <v>0.13450000000000001</v>
      </c>
      <c r="X203" s="186">
        <f t="shared" ref="X203:BE203" si="103">X92-0.005</f>
        <v>0.13450000000000001</v>
      </c>
      <c r="Y203" s="186">
        <f t="shared" si="103"/>
        <v>0.13450000000000001</v>
      </c>
      <c r="Z203" s="186">
        <f t="shared" si="103"/>
        <v>0.13450000000000001</v>
      </c>
      <c r="AA203" s="186">
        <f t="shared" si="103"/>
        <v>0.13450000000000001</v>
      </c>
      <c r="AB203" s="186">
        <f t="shared" si="103"/>
        <v>0.13450000000000001</v>
      </c>
      <c r="AC203" s="186">
        <f t="shared" si="103"/>
        <v>0.13450000000000001</v>
      </c>
      <c r="AD203" s="186">
        <f t="shared" si="103"/>
        <v>0.13450000000000001</v>
      </c>
      <c r="AE203" s="186">
        <f t="shared" si="103"/>
        <v>0.13450000000000001</v>
      </c>
      <c r="AF203" s="186">
        <f t="shared" si="103"/>
        <v>0.13450000000000001</v>
      </c>
      <c r="AG203" s="186">
        <f t="shared" si="103"/>
        <v>0.13450000000000001</v>
      </c>
      <c r="AH203" s="186">
        <f t="shared" si="103"/>
        <v>0.13450000000000001</v>
      </c>
      <c r="AI203" s="186">
        <f t="shared" si="103"/>
        <v>0.13450000000000001</v>
      </c>
      <c r="AJ203" s="186">
        <f t="shared" si="103"/>
        <v>0.13450000000000001</v>
      </c>
      <c r="AK203" s="186">
        <f t="shared" si="103"/>
        <v>0.13450000000000001</v>
      </c>
      <c r="AL203" s="186">
        <f t="shared" si="103"/>
        <v>0.13450000000000001</v>
      </c>
      <c r="AM203" s="186">
        <f t="shared" si="103"/>
        <v>0.13450000000000001</v>
      </c>
      <c r="AN203" s="186">
        <f t="shared" si="103"/>
        <v>0.13450000000000001</v>
      </c>
      <c r="AO203" s="186">
        <f t="shared" si="103"/>
        <v>0.13450000000000001</v>
      </c>
      <c r="AP203" s="186">
        <f t="shared" si="103"/>
        <v>0.13450000000000001</v>
      </c>
      <c r="AQ203" s="186">
        <f t="shared" si="103"/>
        <v>0.13450000000000001</v>
      </c>
      <c r="AR203" s="186">
        <f t="shared" si="103"/>
        <v>0.1305</v>
      </c>
      <c r="AS203" s="186">
        <f t="shared" si="103"/>
        <v>0.1285</v>
      </c>
      <c r="AT203" s="186">
        <f t="shared" si="103"/>
        <v>0.1265</v>
      </c>
      <c r="AU203" s="186">
        <f t="shared" si="103"/>
        <v>0.1255</v>
      </c>
      <c r="AV203" s="186">
        <f t="shared" si="103"/>
        <v>0.13250000000000001</v>
      </c>
      <c r="AW203" s="186">
        <f t="shared" si="103"/>
        <v>0.13250000000000001</v>
      </c>
      <c r="AX203" s="186">
        <f t="shared" si="103"/>
        <v>0.13250000000000001</v>
      </c>
      <c r="AY203" s="186">
        <f t="shared" si="103"/>
        <v>0.13250000000000001</v>
      </c>
      <c r="AZ203" s="186">
        <f t="shared" si="103"/>
        <v>0.13250000000000001</v>
      </c>
      <c r="BA203" s="186">
        <f t="shared" si="103"/>
        <v>0.13250000000000001</v>
      </c>
      <c r="BB203" s="186">
        <f t="shared" si="103"/>
        <v>0.13250000000000001</v>
      </c>
      <c r="BC203" s="186">
        <f t="shared" si="103"/>
        <v>0.13250000000000001</v>
      </c>
      <c r="BD203" s="186">
        <f t="shared" si="103"/>
        <v>0.13250000000000001</v>
      </c>
      <c r="BE203" s="186">
        <f t="shared" si="103"/>
        <v>0.13250000000000001</v>
      </c>
    </row>
    <row r="204" spans="1:57" ht="15.75" thickBot="1" x14ac:dyDescent="0.3">
      <c r="A204" s="234">
        <v>88</v>
      </c>
      <c r="B204" s="186">
        <f t="shared" si="93"/>
        <v>0.12</v>
      </c>
      <c r="C204" s="186">
        <f t="shared" si="93"/>
        <v>0.122</v>
      </c>
      <c r="D204" s="186">
        <f t="shared" si="93"/>
        <v>0.124</v>
      </c>
      <c r="E204" s="186">
        <f t="shared" si="93"/>
        <v>0.1265</v>
      </c>
      <c r="F204" s="186">
        <f t="shared" si="93"/>
        <v>0.1295</v>
      </c>
      <c r="G204" s="186">
        <f t="shared" si="93"/>
        <v>0.13200000000000001</v>
      </c>
      <c r="H204" s="186">
        <f t="shared" si="93"/>
        <v>0.13450000000000001</v>
      </c>
      <c r="I204" s="186">
        <f t="shared" si="93"/>
        <v>0.13450000000000001</v>
      </c>
      <c r="J204" s="186">
        <f t="shared" si="93"/>
        <v>0.13450000000000001</v>
      </c>
      <c r="K204" s="186">
        <f t="shared" si="98"/>
        <v>0.13450000000000001</v>
      </c>
      <c r="L204" s="186">
        <f t="shared" si="94"/>
        <v>0.13450000000000001</v>
      </c>
      <c r="M204" s="186">
        <f t="shared" si="94"/>
        <v>0.13450000000000001</v>
      </c>
      <c r="N204" s="186">
        <f t="shared" si="94"/>
        <v>0.13450000000000001</v>
      </c>
      <c r="O204" s="186">
        <f t="shared" si="94"/>
        <v>0.13450000000000001</v>
      </c>
      <c r="P204" s="186">
        <f t="shared" si="94"/>
        <v>0.13450000000000001</v>
      </c>
      <c r="Q204" s="186">
        <f t="shared" si="94"/>
        <v>0.13450000000000001</v>
      </c>
      <c r="R204" s="186">
        <f t="shared" si="94"/>
        <v>0.13450000000000001</v>
      </c>
      <c r="S204" s="186">
        <f t="shared" si="94"/>
        <v>0.13450000000000001</v>
      </c>
      <c r="T204" s="186">
        <f t="shared" si="94"/>
        <v>0.13450000000000001</v>
      </c>
      <c r="U204" s="186">
        <f t="shared" si="94"/>
        <v>0.13450000000000001</v>
      </c>
      <c r="V204" s="186">
        <f t="shared" si="94"/>
        <v>0.13450000000000001</v>
      </c>
      <c r="W204" s="186">
        <f t="shared" si="94"/>
        <v>0.13450000000000001</v>
      </c>
      <c r="X204" s="186">
        <f t="shared" ref="X204:BE204" si="104">X93-0.005</f>
        <v>0.13450000000000001</v>
      </c>
      <c r="Y204" s="186">
        <f t="shared" si="104"/>
        <v>0.13450000000000001</v>
      </c>
      <c r="Z204" s="186">
        <f t="shared" si="104"/>
        <v>0.13450000000000001</v>
      </c>
      <c r="AA204" s="186">
        <f t="shared" si="104"/>
        <v>0.13450000000000001</v>
      </c>
      <c r="AB204" s="186">
        <f t="shared" si="104"/>
        <v>0.13450000000000001</v>
      </c>
      <c r="AC204" s="186">
        <f t="shared" si="104"/>
        <v>0.13450000000000001</v>
      </c>
      <c r="AD204" s="186">
        <f t="shared" si="104"/>
        <v>0.13450000000000001</v>
      </c>
      <c r="AE204" s="186">
        <f t="shared" si="104"/>
        <v>0.13450000000000001</v>
      </c>
      <c r="AF204" s="186">
        <f t="shared" si="104"/>
        <v>0.13450000000000001</v>
      </c>
      <c r="AG204" s="186">
        <f t="shared" si="104"/>
        <v>0.13450000000000001</v>
      </c>
      <c r="AH204" s="186">
        <f t="shared" si="104"/>
        <v>0.13450000000000001</v>
      </c>
      <c r="AI204" s="186">
        <f t="shared" si="104"/>
        <v>0.13450000000000001</v>
      </c>
      <c r="AJ204" s="186">
        <f t="shared" si="104"/>
        <v>0.13450000000000001</v>
      </c>
      <c r="AK204" s="186">
        <f t="shared" si="104"/>
        <v>0.13450000000000001</v>
      </c>
      <c r="AL204" s="186">
        <f t="shared" si="104"/>
        <v>0.13450000000000001</v>
      </c>
      <c r="AM204" s="186">
        <f t="shared" si="104"/>
        <v>0.13450000000000001</v>
      </c>
      <c r="AN204" s="186">
        <f t="shared" si="104"/>
        <v>0.13450000000000001</v>
      </c>
      <c r="AO204" s="186">
        <f t="shared" si="104"/>
        <v>0.13450000000000001</v>
      </c>
      <c r="AP204" s="186">
        <f t="shared" si="104"/>
        <v>0.13450000000000001</v>
      </c>
      <c r="AQ204" s="186">
        <f t="shared" si="104"/>
        <v>0.13450000000000001</v>
      </c>
      <c r="AR204" s="186">
        <f t="shared" si="104"/>
        <v>0.1305</v>
      </c>
      <c r="AS204" s="186">
        <f t="shared" si="104"/>
        <v>0.1285</v>
      </c>
      <c r="AT204" s="186">
        <f t="shared" si="104"/>
        <v>0.1265</v>
      </c>
      <c r="AU204" s="186">
        <f t="shared" si="104"/>
        <v>0.1255</v>
      </c>
      <c r="AV204" s="186">
        <f t="shared" si="104"/>
        <v>0.13250000000000001</v>
      </c>
      <c r="AW204" s="186">
        <f t="shared" si="104"/>
        <v>0.13250000000000001</v>
      </c>
      <c r="AX204" s="186">
        <f t="shared" si="104"/>
        <v>0.13250000000000001</v>
      </c>
      <c r="AY204" s="186">
        <f t="shared" si="104"/>
        <v>0.13250000000000001</v>
      </c>
      <c r="AZ204" s="186">
        <f t="shared" si="104"/>
        <v>0.13250000000000001</v>
      </c>
      <c r="BA204" s="186">
        <f t="shared" si="104"/>
        <v>0.13250000000000001</v>
      </c>
      <c r="BB204" s="186">
        <f t="shared" si="104"/>
        <v>0.13250000000000001</v>
      </c>
      <c r="BC204" s="186">
        <f t="shared" si="104"/>
        <v>0.13250000000000001</v>
      </c>
      <c r="BD204" s="186">
        <f t="shared" si="104"/>
        <v>0.13250000000000001</v>
      </c>
      <c r="BE204" s="186">
        <f t="shared" si="104"/>
        <v>0.13250000000000001</v>
      </c>
    </row>
    <row r="205" spans="1:57" ht="15.75" thickBot="1" x14ac:dyDescent="0.3">
      <c r="A205" s="234">
        <v>89</v>
      </c>
      <c r="B205" s="186">
        <f t="shared" si="93"/>
        <v>0.12</v>
      </c>
      <c r="C205" s="186">
        <f t="shared" si="93"/>
        <v>0.122</v>
      </c>
      <c r="D205" s="186">
        <f t="shared" si="93"/>
        <v>0.124</v>
      </c>
      <c r="E205" s="186">
        <f t="shared" si="93"/>
        <v>0.1265</v>
      </c>
      <c r="F205" s="186">
        <f t="shared" si="93"/>
        <v>0.1295</v>
      </c>
      <c r="G205" s="186">
        <f t="shared" si="93"/>
        <v>0.13200000000000001</v>
      </c>
      <c r="H205" s="186">
        <f t="shared" si="93"/>
        <v>0.13450000000000001</v>
      </c>
      <c r="I205" s="186">
        <f t="shared" si="93"/>
        <v>0.13450000000000001</v>
      </c>
      <c r="J205" s="186">
        <f t="shared" si="93"/>
        <v>0.13450000000000001</v>
      </c>
      <c r="K205" s="186">
        <f t="shared" si="98"/>
        <v>0.13450000000000001</v>
      </c>
      <c r="L205" s="186">
        <f t="shared" si="94"/>
        <v>0.13450000000000001</v>
      </c>
      <c r="M205" s="186">
        <f t="shared" si="94"/>
        <v>0.13450000000000001</v>
      </c>
      <c r="N205" s="186">
        <f t="shared" si="94"/>
        <v>0.13450000000000001</v>
      </c>
      <c r="O205" s="186">
        <f t="shared" si="94"/>
        <v>0.13450000000000001</v>
      </c>
      <c r="P205" s="186">
        <f t="shared" si="94"/>
        <v>0.13450000000000001</v>
      </c>
      <c r="Q205" s="186">
        <f t="shared" si="94"/>
        <v>0.13450000000000001</v>
      </c>
      <c r="R205" s="186">
        <f t="shared" si="94"/>
        <v>0.13450000000000001</v>
      </c>
      <c r="S205" s="186">
        <f t="shared" si="94"/>
        <v>0.13450000000000001</v>
      </c>
      <c r="T205" s="186">
        <f t="shared" si="94"/>
        <v>0.13450000000000001</v>
      </c>
      <c r="U205" s="186">
        <f t="shared" si="94"/>
        <v>0.13450000000000001</v>
      </c>
      <c r="V205" s="186">
        <f t="shared" si="94"/>
        <v>0.13450000000000001</v>
      </c>
      <c r="W205" s="186">
        <f t="shared" si="94"/>
        <v>0.13450000000000001</v>
      </c>
      <c r="X205" s="186">
        <f t="shared" ref="X205:BE205" si="105">X94-0.005</f>
        <v>0.13450000000000001</v>
      </c>
      <c r="Y205" s="186">
        <f t="shared" si="105"/>
        <v>0.13450000000000001</v>
      </c>
      <c r="Z205" s="186">
        <f t="shared" si="105"/>
        <v>0.13450000000000001</v>
      </c>
      <c r="AA205" s="186">
        <f t="shared" si="105"/>
        <v>0.13450000000000001</v>
      </c>
      <c r="AB205" s="186">
        <f t="shared" si="105"/>
        <v>0.13450000000000001</v>
      </c>
      <c r="AC205" s="186">
        <f t="shared" si="105"/>
        <v>0.13450000000000001</v>
      </c>
      <c r="AD205" s="186">
        <f t="shared" si="105"/>
        <v>0.13450000000000001</v>
      </c>
      <c r="AE205" s="186">
        <f t="shared" si="105"/>
        <v>0.13450000000000001</v>
      </c>
      <c r="AF205" s="186">
        <f t="shared" si="105"/>
        <v>0.13450000000000001</v>
      </c>
      <c r="AG205" s="186">
        <f t="shared" si="105"/>
        <v>0.13450000000000001</v>
      </c>
      <c r="AH205" s="186">
        <f t="shared" si="105"/>
        <v>0.13450000000000001</v>
      </c>
      <c r="AI205" s="186">
        <f t="shared" si="105"/>
        <v>0.13450000000000001</v>
      </c>
      <c r="AJ205" s="186">
        <f t="shared" si="105"/>
        <v>0.13450000000000001</v>
      </c>
      <c r="AK205" s="186">
        <f t="shared" si="105"/>
        <v>0.13450000000000001</v>
      </c>
      <c r="AL205" s="186">
        <f t="shared" si="105"/>
        <v>0.13450000000000001</v>
      </c>
      <c r="AM205" s="186">
        <f t="shared" si="105"/>
        <v>0.13450000000000001</v>
      </c>
      <c r="AN205" s="186">
        <f t="shared" si="105"/>
        <v>0.13450000000000001</v>
      </c>
      <c r="AO205" s="186">
        <f t="shared" si="105"/>
        <v>0.13450000000000001</v>
      </c>
      <c r="AP205" s="186">
        <f t="shared" si="105"/>
        <v>0.13450000000000001</v>
      </c>
      <c r="AQ205" s="186">
        <f t="shared" si="105"/>
        <v>0.13450000000000001</v>
      </c>
      <c r="AR205" s="186">
        <f t="shared" si="105"/>
        <v>0.1305</v>
      </c>
      <c r="AS205" s="186">
        <f t="shared" si="105"/>
        <v>0.1285</v>
      </c>
      <c r="AT205" s="186">
        <f t="shared" si="105"/>
        <v>0.1265</v>
      </c>
      <c r="AU205" s="186">
        <f t="shared" si="105"/>
        <v>0.1255</v>
      </c>
      <c r="AV205" s="186">
        <f t="shared" si="105"/>
        <v>0.13250000000000001</v>
      </c>
      <c r="AW205" s="186">
        <f t="shared" si="105"/>
        <v>0.13250000000000001</v>
      </c>
      <c r="AX205" s="186">
        <f t="shared" si="105"/>
        <v>0.13250000000000001</v>
      </c>
      <c r="AY205" s="186">
        <f t="shared" si="105"/>
        <v>0.13250000000000001</v>
      </c>
      <c r="AZ205" s="186">
        <f t="shared" si="105"/>
        <v>0.13250000000000001</v>
      </c>
      <c r="BA205" s="186">
        <f t="shared" si="105"/>
        <v>0.13250000000000001</v>
      </c>
      <c r="BB205" s="186">
        <f t="shared" si="105"/>
        <v>0.13250000000000001</v>
      </c>
      <c r="BC205" s="186">
        <f t="shared" si="105"/>
        <v>0.13250000000000001</v>
      </c>
      <c r="BD205" s="186">
        <f t="shared" si="105"/>
        <v>0.13250000000000001</v>
      </c>
      <c r="BE205" s="186">
        <f t="shared" si="105"/>
        <v>0.13250000000000001</v>
      </c>
    </row>
    <row r="206" spans="1:57" ht="15.75" thickBot="1" x14ac:dyDescent="0.3">
      <c r="A206" s="234">
        <v>90</v>
      </c>
      <c r="B206" s="186">
        <f t="shared" si="93"/>
        <v>0.12</v>
      </c>
      <c r="C206" s="186">
        <f t="shared" si="93"/>
        <v>0.122</v>
      </c>
      <c r="D206" s="186">
        <f t="shared" si="93"/>
        <v>0.124</v>
      </c>
      <c r="E206" s="186">
        <f t="shared" si="93"/>
        <v>0.1265</v>
      </c>
      <c r="F206" s="186">
        <f t="shared" si="93"/>
        <v>0.1295</v>
      </c>
      <c r="G206" s="186">
        <f t="shared" si="93"/>
        <v>0.13200000000000001</v>
      </c>
      <c r="H206" s="186">
        <f t="shared" si="93"/>
        <v>0.13450000000000001</v>
      </c>
      <c r="I206" s="186">
        <f t="shared" si="93"/>
        <v>0.13450000000000001</v>
      </c>
      <c r="J206" s="186">
        <f t="shared" si="93"/>
        <v>0.13450000000000001</v>
      </c>
      <c r="K206" s="186">
        <f t="shared" si="98"/>
        <v>0.13450000000000001</v>
      </c>
      <c r="L206" s="186">
        <f t="shared" si="94"/>
        <v>0.13450000000000001</v>
      </c>
      <c r="M206" s="186">
        <f t="shared" si="94"/>
        <v>0.13450000000000001</v>
      </c>
      <c r="N206" s="186">
        <f t="shared" si="94"/>
        <v>0.13450000000000001</v>
      </c>
      <c r="O206" s="186">
        <f t="shared" si="94"/>
        <v>0.13450000000000001</v>
      </c>
      <c r="P206" s="186">
        <f t="shared" si="94"/>
        <v>0.13450000000000001</v>
      </c>
      <c r="Q206" s="186">
        <f t="shared" si="94"/>
        <v>0.13450000000000001</v>
      </c>
      <c r="R206" s="186">
        <f t="shared" si="94"/>
        <v>0.13450000000000001</v>
      </c>
      <c r="S206" s="186">
        <f t="shared" si="94"/>
        <v>0.13450000000000001</v>
      </c>
      <c r="T206" s="186">
        <f t="shared" si="94"/>
        <v>0.13450000000000001</v>
      </c>
      <c r="U206" s="186">
        <f t="shared" si="94"/>
        <v>0.13450000000000001</v>
      </c>
      <c r="V206" s="186">
        <f t="shared" si="94"/>
        <v>0.13450000000000001</v>
      </c>
      <c r="W206" s="186">
        <f t="shared" si="94"/>
        <v>0.13450000000000001</v>
      </c>
      <c r="X206" s="186">
        <f t="shared" ref="X206:BE206" si="106">X95-0.005</f>
        <v>0.13450000000000001</v>
      </c>
      <c r="Y206" s="186">
        <f t="shared" si="106"/>
        <v>0.13450000000000001</v>
      </c>
      <c r="Z206" s="186">
        <f t="shared" si="106"/>
        <v>0.13450000000000001</v>
      </c>
      <c r="AA206" s="186">
        <f t="shared" si="106"/>
        <v>0.13450000000000001</v>
      </c>
      <c r="AB206" s="186">
        <f t="shared" si="106"/>
        <v>0.13450000000000001</v>
      </c>
      <c r="AC206" s="186">
        <f t="shared" si="106"/>
        <v>0.13450000000000001</v>
      </c>
      <c r="AD206" s="186">
        <f t="shared" si="106"/>
        <v>0.13450000000000001</v>
      </c>
      <c r="AE206" s="186">
        <f t="shared" si="106"/>
        <v>0.13450000000000001</v>
      </c>
      <c r="AF206" s="186">
        <f t="shared" si="106"/>
        <v>0.13450000000000001</v>
      </c>
      <c r="AG206" s="186">
        <f t="shared" si="106"/>
        <v>0.13450000000000001</v>
      </c>
      <c r="AH206" s="186">
        <f t="shared" si="106"/>
        <v>0.13450000000000001</v>
      </c>
      <c r="AI206" s="186">
        <f t="shared" si="106"/>
        <v>0.13450000000000001</v>
      </c>
      <c r="AJ206" s="186">
        <f t="shared" si="106"/>
        <v>0.13450000000000001</v>
      </c>
      <c r="AK206" s="186">
        <f t="shared" si="106"/>
        <v>0.13450000000000001</v>
      </c>
      <c r="AL206" s="186">
        <f t="shared" si="106"/>
        <v>0.13450000000000001</v>
      </c>
      <c r="AM206" s="186">
        <f t="shared" si="106"/>
        <v>0.13450000000000001</v>
      </c>
      <c r="AN206" s="186">
        <f t="shared" si="106"/>
        <v>0.13450000000000001</v>
      </c>
      <c r="AO206" s="186">
        <f t="shared" si="106"/>
        <v>0.13450000000000001</v>
      </c>
      <c r="AP206" s="186">
        <f t="shared" si="106"/>
        <v>0.13450000000000001</v>
      </c>
      <c r="AQ206" s="186">
        <f t="shared" si="106"/>
        <v>0.13450000000000001</v>
      </c>
      <c r="AR206" s="186">
        <f t="shared" si="106"/>
        <v>0.1305</v>
      </c>
      <c r="AS206" s="186">
        <f t="shared" si="106"/>
        <v>0.1285</v>
      </c>
      <c r="AT206" s="186">
        <f t="shared" si="106"/>
        <v>0.1265</v>
      </c>
      <c r="AU206" s="186">
        <f t="shared" si="106"/>
        <v>0.1255</v>
      </c>
      <c r="AV206" s="186">
        <f t="shared" si="106"/>
        <v>0.13250000000000001</v>
      </c>
      <c r="AW206" s="186">
        <f t="shared" si="106"/>
        <v>0.13250000000000001</v>
      </c>
      <c r="AX206" s="186">
        <f t="shared" si="106"/>
        <v>0.13250000000000001</v>
      </c>
      <c r="AY206" s="186">
        <f t="shared" si="106"/>
        <v>0.13250000000000001</v>
      </c>
      <c r="AZ206" s="186">
        <f t="shared" si="106"/>
        <v>0.13250000000000001</v>
      </c>
      <c r="BA206" s="186">
        <f t="shared" si="106"/>
        <v>0.13250000000000001</v>
      </c>
      <c r="BB206" s="186">
        <f t="shared" si="106"/>
        <v>0.13250000000000001</v>
      </c>
      <c r="BC206" s="186">
        <f t="shared" si="106"/>
        <v>0.13250000000000001</v>
      </c>
      <c r="BD206" s="186">
        <f t="shared" si="106"/>
        <v>0.13250000000000001</v>
      </c>
      <c r="BE206" s="186">
        <f t="shared" si="106"/>
        <v>0.13250000000000001</v>
      </c>
    </row>
    <row r="207" spans="1:57" ht="15.75" thickBot="1" x14ac:dyDescent="0.3">
      <c r="A207" s="234">
        <v>91</v>
      </c>
      <c r="B207" s="186">
        <f t="shared" si="93"/>
        <v>0.12</v>
      </c>
      <c r="C207" s="186">
        <f t="shared" si="93"/>
        <v>0.122</v>
      </c>
      <c r="D207" s="186">
        <f t="shared" si="93"/>
        <v>0.124</v>
      </c>
      <c r="E207" s="186">
        <f t="shared" si="93"/>
        <v>0.1265</v>
      </c>
      <c r="F207" s="186">
        <f t="shared" si="93"/>
        <v>0.1295</v>
      </c>
      <c r="G207" s="186">
        <f t="shared" si="93"/>
        <v>0.13200000000000001</v>
      </c>
      <c r="H207" s="186">
        <f t="shared" si="93"/>
        <v>0.13450000000000001</v>
      </c>
      <c r="I207" s="186">
        <f t="shared" si="93"/>
        <v>0.13450000000000001</v>
      </c>
      <c r="J207" s="186">
        <f t="shared" si="93"/>
        <v>0.13450000000000001</v>
      </c>
      <c r="K207" s="186">
        <f t="shared" si="98"/>
        <v>0.13450000000000001</v>
      </c>
      <c r="L207" s="186">
        <f t="shared" si="94"/>
        <v>0.13450000000000001</v>
      </c>
      <c r="M207" s="186">
        <f t="shared" si="94"/>
        <v>0.13450000000000001</v>
      </c>
      <c r="N207" s="186">
        <f t="shared" si="94"/>
        <v>0.13450000000000001</v>
      </c>
      <c r="O207" s="186">
        <f t="shared" si="94"/>
        <v>0.13450000000000001</v>
      </c>
      <c r="P207" s="186">
        <f t="shared" si="94"/>
        <v>0.13450000000000001</v>
      </c>
      <c r="Q207" s="186">
        <f t="shared" si="94"/>
        <v>0.13450000000000001</v>
      </c>
      <c r="R207" s="186">
        <f t="shared" si="94"/>
        <v>0.13450000000000001</v>
      </c>
      <c r="S207" s="186">
        <f t="shared" si="94"/>
        <v>0.13450000000000001</v>
      </c>
      <c r="T207" s="186">
        <f t="shared" si="94"/>
        <v>0.13450000000000001</v>
      </c>
      <c r="U207" s="186">
        <f t="shared" si="94"/>
        <v>0.13450000000000001</v>
      </c>
      <c r="V207" s="186">
        <f t="shared" si="94"/>
        <v>0.13450000000000001</v>
      </c>
      <c r="W207" s="186">
        <f t="shared" si="94"/>
        <v>0.13450000000000001</v>
      </c>
      <c r="X207" s="186">
        <f t="shared" ref="X207:BE207" si="107">X96-0.005</f>
        <v>0.13450000000000001</v>
      </c>
      <c r="Y207" s="186">
        <f t="shared" si="107"/>
        <v>0.13450000000000001</v>
      </c>
      <c r="Z207" s="186">
        <f t="shared" si="107"/>
        <v>0.13450000000000001</v>
      </c>
      <c r="AA207" s="186">
        <f t="shared" si="107"/>
        <v>0.13450000000000001</v>
      </c>
      <c r="AB207" s="186">
        <f t="shared" si="107"/>
        <v>0.13450000000000001</v>
      </c>
      <c r="AC207" s="186">
        <f t="shared" si="107"/>
        <v>0.13450000000000001</v>
      </c>
      <c r="AD207" s="186">
        <f t="shared" si="107"/>
        <v>0.13450000000000001</v>
      </c>
      <c r="AE207" s="186">
        <f t="shared" si="107"/>
        <v>0.13450000000000001</v>
      </c>
      <c r="AF207" s="186">
        <f t="shared" si="107"/>
        <v>0.13450000000000001</v>
      </c>
      <c r="AG207" s="186">
        <f t="shared" si="107"/>
        <v>0.13450000000000001</v>
      </c>
      <c r="AH207" s="186">
        <f t="shared" si="107"/>
        <v>0.13450000000000001</v>
      </c>
      <c r="AI207" s="186">
        <f t="shared" si="107"/>
        <v>0.13450000000000001</v>
      </c>
      <c r="AJ207" s="186">
        <f t="shared" si="107"/>
        <v>0.13450000000000001</v>
      </c>
      <c r="AK207" s="186">
        <f t="shared" si="107"/>
        <v>0.13450000000000001</v>
      </c>
      <c r="AL207" s="186">
        <f t="shared" si="107"/>
        <v>0.13450000000000001</v>
      </c>
      <c r="AM207" s="186">
        <f t="shared" si="107"/>
        <v>0.13450000000000001</v>
      </c>
      <c r="AN207" s="186">
        <f t="shared" si="107"/>
        <v>0.13450000000000001</v>
      </c>
      <c r="AO207" s="186">
        <f t="shared" si="107"/>
        <v>0.13450000000000001</v>
      </c>
      <c r="AP207" s="186">
        <f t="shared" si="107"/>
        <v>0.13450000000000001</v>
      </c>
      <c r="AQ207" s="186">
        <f t="shared" si="107"/>
        <v>0.13450000000000001</v>
      </c>
      <c r="AR207" s="186">
        <f t="shared" si="107"/>
        <v>0.1305</v>
      </c>
      <c r="AS207" s="186">
        <f t="shared" si="107"/>
        <v>0.1285</v>
      </c>
      <c r="AT207" s="186">
        <f t="shared" si="107"/>
        <v>0.1265</v>
      </c>
      <c r="AU207" s="186">
        <f t="shared" si="107"/>
        <v>0.1255</v>
      </c>
      <c r="AV207" s="186">
        <f t="shared" si="107"/>
        <v>0.13250000000000001</v>
      </c>
      <c r="AW207" s="186">
        <f t="shared" si="107"/>
        <v>0.13250000000000001</v>
      </c>
      <c r="AX207" s="186">
        <f t="shared" si="107"/>
        <v>0.13250000000000001</v>
      </c>
      <c r="AY207" s="186">
        <f t="shared" si="107"/>
        <v>0.13250000000000001</v>
      </c>
      <c r="AZ207" s="186">
        <f t="shared" si="107"/>
        <v>0.13250000000000001</v>
      </c>
      <c r="BA207" s="186">
        <f t="shared" si="107"/>
        <v>0.13250000000000001</v>
      </c>
      <c r="BB207" s="186">
        <f t="shared" si="107"/>
        <v>0.13250000000000001</v>
      </c>
      <c r="BC207" s="186">
        <f t="shared" si="107"/>
        <v>0.13250000000000001</v>
      </c>
      <c r="BD207" s="186">
        <f t="shared" si="107"/>
        <v>0.13250000000000001</v>
      </c>
      <c r="BE207" s="186">
        <f t="shared" si="107"/>
        <v>0.13250000000000001</v>
      </c>
    </row>
    <row r="208" spans="1:57" ht="15.75" thickBot="1" x14ac:dyDescent="0.3">
      <c r="A208" s="234">
        <v>92</v>
      </c>
      <c r="B208" s="186">
        <f t="shared" si="93"/>
        <v>0.12</v>
      </c>
      <c r="C208" s="186">
        <f t="shared" si="93"/>
        <v>0.122</v>
      </c>
      <c r="D208" s="186">
        <f t="shared" si="93"/>
        <v>0.124</v>
      </c>
      <c r="E208" s="186">
        <f t="shared" si="93"/>
        <v>0.1265</v>
      </c>
      <c r="F208" s="186">
        <f t="shared" si="93"/>
        <v>0.1295</v>
      </c>
      <c r="G208" s="186">
        <f t="shared" si="93"/>
        <v>0.13200000000000001</v>
      </c>
      <c r="H208" s="186">
        <f t="shared" si="93"/>
        <v>0.13450000000000001</v>
      </c>
      <c r="I208" s="186">
        <f t="shared" si="93"/>
        <v>0.13450000000000001</v>
      </c>
      <c r="J208" s="186">
        <f t="shared" si="93"/>
        <v>0.13450000000000001</v>
      </c>
      <c r="K208" s="186">
        <f t="shared" si="98"/>
        <v>0.13450000000000001</v>
      </c>
      <c r="L208" s="186">
        <f t="shared" si="94"/>
        <v>0.13450000000000001</v>
      </c>
      <c r="M208" s="186">
        <f t="shared" si="94"/>
        <v>0.13450000000000001</v>
      </c>
      <c r="N208" s="186">
        <f t="shared" si="94"/>
        <v>0.13450000000000001</v>
      </c>
      <c r="O208" s="186">
        <f t="shared" si="94"/>
        <v>0.13450000000000001</v>
      </c>
      <c r="P208" s="186">
        <f t="shared" si="94"/>
        <v>0.13450000000000001</v>
      </c>
      <c r="Q208" s="186">
        <f t="shared" si="94"/>
        <v>0.13450000000000001</v>
      </c>
      <c r="R208" s="186">
        <f t="shared" si="94"/>
        <v>0.13450000000000001</v>
      </c>
      <c r="S208" s="186">
        <f t="shared" si="94"/>
        <v>0.13450000000000001</v>
      </c>
      <c r="T208" s="186">
        <f t="shared" si="94"/>
        <v>0.13450000000000001</v>
      </c>
      <c r="U208" s="186">
        <f t="shared" si="94"/>
        <v>0.13450000000000001</v>
      </c>
      <c r="V208" s="186">
        <f t="shared" si="94"/>
        <v>0.13450000000000001</v>
      </c>
      <c r="W208" s="186">
        <f t="shared" si="94"/>
        <v>0.13450000000000001</v>
      </c>
      <c r="X208" s="186">
        <f t="shared" ref="X208:BE208" si="108">X97-0.005</f>
        <v>0.13450000000000001</v>
      </c>
      <c r="Y208" s="186">
        <f t="shared" si="108"/>
        <v>0.13450000000000001</v>
      </c>
      <c r="Z208" s="186">
        <f t="shared" si="108"/>
        <v>0.13450000000000001</v>
      </c>
      <c r="AA208" s="186">
        <f t="shared" si="108"/>
        <v>0.13450000000000001</v>
      </c>
      <c r="AB208" s="186">
        <f t="shared" si="108"/>
        <v>0.13450000000000001</v>
      </c>
      <c r="AC208" s="186">
        <f t="shared" si="108"/>
        <v>0.13450000000000001</v>
      </c>
      <c r="AD208" s="186">
        <f t="shared" si="108"/>
        <v>0.13450000000000001</v>
      </c>
      <c r="AE208" s="186">
        <f t="shared" si="108"/>
        <v>0.13450000000000001</v>
      </c>
      <c r="AF208" s="186">
        <f t="shared" si="108"/>
        <v>0.13450000000000001</v>
      </c>
      <c r="AG208" s="186">
        <f t="shared" si="108"/>
        <v>0.13450000000000001</v>
      </c>
      <c r="AH208" s="186">
        <f t="shared" si="108"/>
        <v>0.13450000000000001</v>
      </c>
      <c r="AI208" s="186">
        <f t="shared" si="108"/>
        <v>0.13450000000000001</v>
      </c>
      <c r="AJ208" s="186">
        <f t="shared" si="108"/>
        <v>0.13450000000000001</v>
      </c>
      <c r="AK208" s="186">
        <f t="shared" si="108"/>
        <v>0.13450000000000001</v>
      </c>
      <c r="AL208" s="186">
        <f t="shared" si="108"/>
        <v>0.13450000000000001</v>
      </c>
      <c r="AM208" s="186">
        <f t="shared" si="108"/>
        <v>0.13450000000000001</v>
      </c>
      <c r="AN208" s="186">
        <f t="shared" si="108"/>
        <v>0.13450000000000001</v>
      </c>
      <c r="AO208" s="186">
        <f t="shared" si="108"/>
        <v>0.13450000000000001</v>
      </c>
      <c r="AP208" s="186">
        <f t="shared" si="108"/>
        <v>0.13450000000000001</v>
      </c>
      <c r="AQ208" s="186">
        <f t="shared" si="108"/>
        <v>0.13450000000000001</v>
      </c>
      <c r="AR208" s="186">
        <f t="shared" si="108"/>
        <v>0.1305</v>
      </c>
      <c r="AS208" s="186">
        <f t="shared" si="108"/>
        <v>0.1285</v>
      </c>
      <c r="AT208" s="186">
        <f t="shared" si="108"/>
        <v>0.1265</v>
      </c>
      <c r="AU208" s="186">
        <f t="shared" si="108"/>
        <v>0.1255</v>
      </c>
      <c r="AV208" s="186">
        <f t="shared" si="108"/>
        <v>0.13250000000000001</v>
      </c>
      <c r="AW208" s="186">
        <f t="shared" si="108"/>
        <v>0.13250000000000001</v>
      </c>
      <c r="AX208" s="186">
        <f t="shared" si="108"/>
        <v>0.13250000000000001</v>
      </c>
      <c r="AY208" s="186">
        <f t="shared" si="108"/>
        <v>0.13250000000000001</v>
      </c>
      <c r="AZ208" s="186">
        <f t="shared" si="108"/>
        <v>0.13250000000000001</v>
      </c>
      <c r="BA208" s="186">
        <f t="shared" si="108"/>
        <v>0.13250000000000001</v>
      </c>
      <c r="BB208" s="186">
        <f t="shared" si="108"/>
        <v>0.13250000000000001</v>
      </c>
      <c r="BC208" s="186">
        <f t="shared" si="108"/>
        <v>0.13250000000000001</v>
      </c>
      <c r="BD208" s="186">
        <f t="shared" si="108"/>
        <v>0.13250000000000001</v>
      </c>
      <c r="BE208" s="186">
        <f t="shared" si="108"/>
        <v>0.13250000000000001</v>
      </c>
    </row>
    <row r="209" spans="1:57" ht="15.75" thickBot="1" x14ac:dyDescent="0.3">
      <c r="A209" s="234">
        <v>93</v>
      </c>
      <c r="B209" s="186">
        <f t="shared" si="93"/>
        <v>0.12</v>
      </c>
      <c r="C209" s="186">
        <f t="shared" si="93"/>
        <v>0.122</v>
      </c>
      <c r="D209" s="186">
        <f t="shared" si="93"/>
        <v>0.124</v>
      </c>
      <c r="E209" s="186">
        <f t="shared" si="93"/>
        <v>0.1265</v>
      </c>
      <c r="F209" s="186">
        <f t="shared" si="93"/>
        <v>0.1295</v>
      </c>
      <c r="G209" s="186">
        <f t="shared" si="93"/>
        <v>0.13200000000000001</v>
      </c>
      <c r="H209" s="186">
        <f t="shared" si="93"/>
        <v>0.13450000000000001</v>
      </c>
      <c r="I209" s="186">
        <f t="shared" si="93"/>
        <v>0.13450000000000001</v>
      </c>
      <c r="J209" s="186">
        <f t="shared" si="93"/>
        <v>0.13450000000000001</v>
      </c>
      <c r="K209" s="186">
        <f t="shared" si="98"/>
        <v>0.13450000000000001</v>
      </c>
      <c r="L209" s="186">
        <f t="shared" si="94"/>
        <v>0.13450000000000001</v>
      </c>
      <c r="M209" s="186">
        <f t="shared" si="94"/>
        <v>0.13450000000000001</v>
      </c>
      <c r="N209" s="186">
        <f t="shared" si="94"/>
        <v>0.13450000000000001</v>
      </c>
      <c r="O209" s="186">
        <f t="shared" si="94"/>
        <v>0.13450000000000001</v>
      </c>
      <c r="P209" s="186">
        <f t="shared" si="94"/>
        <v>0.13450000000000001</v>
      </c>
      <c r="Q209" s="186">
        <f t="shared" si="94"/>
        <v>0.13450000000000001</v>
      </c>
      <c r="R209" s="186">
        <f t="shared" si="94"/>
        <v>0.13450000000000001</v>
      </c>
      <c r="S209" s="186">
        <f t="shared" si="94"/>
        <v>0.13450000000000001</v>
      </c>
      <c r="T209" s="186">
        <f t="shared" si="94"/>
        <v>0.13450000000000001</v>
      </c>
      <c r="U209" s="186">
        <f t="shared" si="94"/>
        <v>0.13450000000000001</v>
      </c>
      <c r="V209" s="186">
        <f t="shared" si="94"/>
        <v>0.13450000000000001</v>
      </c>
      <c r="W209" s="186">
        <f t="shared" si="94"/>
        <v>0.13450000000000001</v>
      </c>
      <c r="X209" s="186">
        <f t="shared" ref="X209:BE209" si="109">X98-0.005</f>
        <v>0.13450000000000001</v>
      </c>
      <c r="Y209" s="186">
        <f t="shared" si="109"/>
        <v>0.13450000000000001</v>
      </c>
      <c r="Z209" s="186">
        <f t="shared" si="109"/>
        <v>0.13450000000000001</v>
      </c>
      <c r="AA209" s="186">
        <f t="shared" si="109"/>
        <v>0.13450000000000001</v>
      </c>
      <c r="AB209" s="186">
        <f t="shared" si="109"/>
        <v>0.13450000000000001</v>
      </c>
      <c r="AC209" s="186">
        <f t="shared" si="109"/>
        <v>0.13450000000000001</v>
      </c>
      <c r="AD209" s="186">
        <f t="shared" si="109"/>
        <v>0.13450000000000001</v>
      </c>
      <c r="AE209" s="186">
        <f t="shared" si="109"/>
        <v>0.13450000000000001</v>
      </c>
      <c r="AF209" s="186">
        <f t="shared" si="109"/>
        <v>0.13450000000000001</v>
      </c>
      <c r="AG209" s="186">
        <f t="shared" si="109"/>
        <v>0.13450000000000001</v>
      </c>
      <c r="AH209" s="186">
        <f t="shared" si="109"/>
        <v>0.13450000000000001</v>
      </c>
      <c r="AI209" s="186">
        <f t="shared" si="109"/>
        <v>0.13450000000000001</v>
      </c>
      <c r="AJ209" s="186">
        <f t="shared" si="109"/>
        <v>0.13450000000000001</v>
      </c>
      <c r="AK209" s="186">
        <f t="shared" si="109"/>
        <v>0.13450000000000001</v>
      </c>
      <c r="AL209" s="186">
        <f t="shared" si="109"/>
        <v>0.13450000000000001</v>
      </c>
      <c r="AM209" s="186">
        <f t="shared" si="109"/>
        <v>0.13450000000000001</v>
      </c>
      <c r="AN209" s="186">
        <f t="shared" si="109"/>
        <v>0.13450000000000001</v>
      </c>
      <c r="AO209" s="186">
        <f t="shared" si="109"/>
        <v>0.13450000000000001</v>
      </c>
      <c r="AP209" s="186">
        <f t="shared" si="109"/>
        <v>0.13450000000000001</v>
      </c>
      <c r="AQ209" s="186">
        <f t="shared" si="109"/>
        <v>0.13450000000000001</v>
      </c>
      <c r="AR209" s="186">
        <f t="shared" si="109"/>
        <v>0.1305</v>
      </c>
      <c r="AS209" s="186">
        <f t="shared" si="109"/>
        <v>0.1285</v>
      </c>
      <c r="AT209" s="186">
        <f t="shared" si="109"/>
        <v>0.1265</v>
      </c>
      <c r="AU209" s="186">
        <f t="shared" si="109"/>
        <v>0.1255</v>
      </c>
      <c r="AV209" s="186">
        <f t="shared" si="109"/>
        <v>0.13250000000000001</v>
      </c>
      <c r="AW209" s="186">
        <f t="shared" si="109"/>
        <v>0.13250000000000001</v>
      </c>
      <c r="AX209" s="186">
        <f t="shared" si="109"/>
        <v>0.13250000000000001</v>
      </c>
      <c r="AY209" s="186">
        <f t="shared" si="109"/>
        <v>0.13250000000000001</v>
      </c>
      <c r="AZ209" s="186">
        <f t="shared" si="109"/>
        <v>0.13250000000000001</v>
      </c>
      <c r="BA209" s="186">
        <f t="shared" si="109"/>
        <v>0.13250000000000001</v>
      </c>
      <c r="BB209" s="186">
        <f t="shared" si="109"/>
        <v>0.13250000000000001</v>
      </c>
      <c r="BC209" s="186">
        <f t="shared" si="109"/>
        <v>0.13250000000000001</v>
      </c>
      <c r="BD209" s="186">
        <f t="shared" si="109"/>
        <v>0.13250000000000001</v>
      </c>
      <c r="BE209" s="186">
        <f t="shared" si="109"/>
        <v>0.13250000000000001</v>
      </c>
    </row>
    <row r="210" spans="1:57" ht="15.75" thickBot="1" x14ac:dyDescent="0.3">
      <c r="A210" s="234">
        <v>94</v>
      </c>
      <c r="B210" s="186">
        <f t="shared" si="93"/>
        <v>0.12</v>
      </c>
      <c r="C210" s="186">
        <f t="shared" si="93"/>
        <v>0.122</v>
      </c>
      <c r="D210" s="186">
        <f t="shared" si="93"/>
        <v>0.124</v>
      </c>
      <c r="E210" s="186">
        <f t="shared" si="93"/>
        <v>0.1265</v>
      </c>
      <c r="F210" s="186">
        <f t="shared" si="93"/>
        <v>0.1295</v>
      </c>
      <c r="G210" s="186">
        <f t="shared" si="93"/>
        <v>0.13200000000000001</v>
      </c>
      <c r="H210" s="186">
        <f t="shared" si="93"/>
        <v>0.13450000000000001</v>
      </c>
      <c r="I210" s="186">
        <f t="shared" si="93"/>
        <v>0.13450000000000001</v>
      </c>
      <c r="J210" s="186">
        <f t="shared" si="93"/>
        <v>0.13450000000000001</v>
      </c>
      <c r="K210" s="186">
        <f t="shared" si="98"/>
        <v>0.13450000000000001</v>
      </c>
      <c r="L210" s="186">
        <f t="shared" si="94"/>
        <v>0.13450000000000001</v>
      </c>
      <c r="M210" s="186">
        <f t="shared" si="94"/>
        <v>0.13450000000000001</v>
      </c>
      <c r="N210" s="186">
        <f t="shared" si="94"/>
        <v>0.13450000000000001</v>
      </c>
      <c r="O210" s="186">
        <f t="shared" si="94"/>
        <v>0.13450000000000001</v>
      </c>
      <c r="P210" s="186">
        <f t="shared" si="94"/>
        <v>0.13450000000000001</v>
      </c>
      <c r="Q210" s="186">
        <f t="shared" si="94"/>
        <v>0.13450000000000001</v>
      </c>
      <c r="R210" s="186">
        <f t="shared" si="94"/>
        <v>0.13450000000000001</v>
      </c>
      <c r="S210" s="186">
        <f t="shared" si="94"/>
        <v>0.13450000000000001</v>
      </c>
      <c r="T210" s="186">
        <f t="shared" si="94"/>
        <v>0.13450000000000001</v>
      </c>
      <c r="U210" s="186">
        <f t="shared" si="94"/>
        <v>0.13450000000000001</v>
      </c>
      <c r="V210" s="186">
        <f t="shared" si="94"/>
        <v>0.13450000000000001</v>
      </c>
      <c r="W210" s="186">
        <f t="shared" si="94"/>
        <v>0.13450000000000001</v>
      </c>
      <c r="X210" s="186">
        <f t="shared" ref="X210:BE210" si="110">X99-0.005</f>
        <v>0.13450000000000001</v>
      </c>
      <c r="Y210" s="186">
        <f t="shared" si="110"/>
        <v>0.13450000000000001</v>
      </c>
      <c r="Z210" s="186">
        <f t="shared" si="110"/>
        <v>0.13450000000000001</v>
      </c>
      <c r="AA210" s="186">
        <f t="shared" si="110"/>
        <v>0.13450000000000001</v>
      </c>
      <c r="AB210" s="186">
        <f t="shared" si="110"/>
        <v>0.13450000000000001</v>
      </c>
      <c r="AC210" s="186">
        <f t="shared" si="110"/>
        <v>0.13450000000000001</v>
      </c>
      <c r="AD210" s="186">
        <f t="shared" si="110"/>
        <v>0.13450000000000001</v>
      </c>
      <c r="AE210" s="186">
        <f t="shared" si="110"/>
        <v>0.13450000000000001</v>
      </c>
      <c r="AF210" s="186">
        <f t="shared" si="110"/>
        <v>0.13450000000000001</v>
      </c>
      <c r="AG210" s="186">
        <f t="shared" si="110"/>
        <v>0.13450000000000001</v>
      </c>
      <c r="AH210" s="186">
        <f t="shared" si="110"/>
        <v>0.13450000000000001</v>
      </c>
      <c r="AI210" s="186">
        <f t="shared" si="110"/>
        <v>0.13450000000000001</v>
      </c>
      <c r="AJ210" s="186">
        <f t="shared" si="110"/>
        <v>0.13450000000000001</v>
      </c>
      <c r="AK210" s="186">
        <f t="shared" si="110"/>
        <v>0.13450000000000001</v>
      </c>
      <c r="AL210" s="186">
        <f t="shared" si="110"/>
        <v>0.13450000000000001</v>
      </c>
      <c r="AM210" s="186">
        <f t="shared" si="110"/>
        <v>0.13450000000000001</v>
      </c>
      <c r="AN210" s="186">
        <f t="shared" si="110"/>
        <v>0.13450000000000001</v>
      </c>
      <c r="AO210" s="186">
        <f t="shared" si="110"/>
        <v>0.13450000000000001</v>
      </c>
      <c r="AP210" s="186">
        <f t="shared" si="110"/>
        <v>0.13450000000000001</v>
      </c>
      <c r="AQ210" s="186">
        <f t="shared" si="110"/>
        <v>0.13450000000000001</v>
      </c>
      <c r="AR210" s="186">
        <f t="shared" si="110"/>
        <v>0.1305</v>
      </c>
      <c r="AS210" s="186">
        <f t="shared" si="110"/>
        <v>0.1285</v>
      </c>
      <c r="AT210" s="186">
        <f t="shared" si="110"/>
        <v>0.1265</v>
      </c>
      <c r="AU210" s="186">
        <f t="shared" si="110"/>
        <v>0.1255</v>
      </c>
      <c r="AV210" s="186">
        <f t="shared" si="110"/>
        <v>0.13250000000000001</v>
      </c>
      <c r="AW210" s="186">
        <f t="shared" si="110"/>
        <v>0.13250000000000001</v>
      </c>
      <c r="AX210" s="186">
        <f t="shared" si="110"/>
        <v>0.13250000000000001</v>
      </c>
      <c r="AY210" s="186">
        <f t="shared" si="110"/>
        <v>0.13250000000000001</v>
      </c>
      <c r="AZ210" s="186">
        <f t="shared" si="110"/>
        <v>0.13250000000000001</v>
      </c>
      <c r="BA210" s="186">
        <f t="shared" si="110"/>
        <v>0.13250000000000001</v>
      </c>
      <c r="BB210" s="186">
        <f t="shared" si="110"/>
        <v>0.13250000000000001</v>
      </c>
      <c r="BC210" s="186">
        <f t="shared" si="110"/>
        <v>0.13250000000000001</v>
      </c>
      <c r="BD210" s="186">
        <f t="shared" si="110"/>
        <v>0.13250000000000001</v>
      </c>
      <c r="BE210" s="186">
        <f t="shared" si="110"/>
        <v>0.13250000000000001</v>
      </c>
    </row>
    <row r="211" spans="1:57" ht="15.75" thickBot="1" x14ac:dyDescent="0.3">
      <c r="A211" s="234">
        <v>95</v>
      </c>
      <c r="B211" s="186">
        <f t="shared" si="93"/>
        <v>0.12</v>
      </c>
      <c r="C211" s="186">
        <f t="shared" si="93"/>
        <v>0.122</v>
      </c>
      <c r="D211" s="186">
        <f t="shared" si="93"/>
        <v>0.124</v>
      </c>
      <c r="E211" s="186">
        <f t="shared" si="93"/>
        <v>0.1265</v>
      </c>
      <c r="F211" s="186">
        <f t="shared" si="93"/>
        <v>0.1295</v>
      </c>
      <c r="G211" s="186">
        <f t="shared" si="93"/>
        <v>0.13200000000000001</v>
      </c>
      <c r="H211" s="186">
        <f t="shared" si="93"/>
        <v>0.13450000000000001</v>
      </c>
      <c r="I211" s="186">
        <f t="shared" si="93"/>
        <v>0.13450000000000001</v>
      </c>
      <c r="J211" s="186">
        <f t="shared" si="93"/>
        <v>0.13450000000000001</v>
      </c>
      <c r="K211" s="186">
        <f t="shared" si="98"/>
        <v>0.13450000000000001</v>
      </c>
      <c r="L211" s="186">
        <f t="shared" si="94"/>
        <v>0.13450000000000001</v>
      </c>
      <c r="M211" s="186">
        <f t="shared" si="94"/>
        <v>0.13450000000000001</v>
      </c>
      <c r="N211" s="186">
        <f t="shared" si="94"/>
        <v>0.13450000000000001</v>
      </c>
      <c r="O211" s="186">
        <f t="shared" si="94"/>
        <v>0.13450000000000001</v>
      </c>
      <c r="P211" s="186">
        <f t="shared" si="94"/>
        <v>0.13450000000000001</v>
      </c>
      <c r="Q211" s="186">
        <f t="shared" si="94"/>
        <v>0.13450000000000001</v>
      </c>
      <c r="R211" s="186">
        <f t="shared" si="94"/>
        <v>0.13450000000000001</v>
      </c>
      <c r="S211" s="186">
        <f t="shared" si="94"/>
        <v>0.13450000000000001</v>
      </c>
      <c r="T211" s="186">
        <f t="shared" si="94"/>
        <v>0.13450000000000001</v>
      </c>
      <c r="U211" s="186">
        <f t="shared" si="94"/>
        <v>0.13450000000000001</v>
      </c>
      <c r="V211" s="186">
        <f t="shared" si="94"/>
        <v>0.13450000000000001</v>
      </c>
      <c r="W211" s="186">
        <f t="shared" si="94"/>
        <v>0.13450000000000001</v>
      </c>
      <c r="X211" s="186">
        <f t="shared" ref="X211:BE211" si="111">X100-0.005</f>
        <v>0.13450000000000001</v>
      </c>
      <c r="Y211" s="186">
        <f t="shared" si="111"/>
        <v>0.13450000000000001</v>
      </c>
      <c r="Z211" s="186">
        <f t="shared" si="111"/>
        <v>0.13450000000000001</v>
      </c>
      <c r="AA211" s="186">
        <f t="shared" si="111"/>
        <v>0.13450000000000001</v>
      </c>
      <c r="AB211" s="186">
        <f t="shared" si="111"/>
        <v>0.13450000000000001</v>
      </c>
      <c r="AC211" s="186">
        <f t="shared" si="111"/>
        <v>0.13450000000000001</v>
      </c>
      <c r="AD211" s="186">
        <f t="shared" si="111"/>
        <v>0.13450000000000001</v>
      </c>
      <c r="AE211" s="186">
        <f t="shared" si="111"/>
        <v>0.13450000000000001</v>
      </c>
      <c r="AF211" s="186">
        <f t="shared" si="111"/>
        <v>0.13450000000000001</v>
      </c>
      <c r="AG211" s="186">
        <f t="shared" si="111"/>
        <v>0.13450000000000001</v>
      </c>
      <c r="AH211" s="186">
        <f t="shared" si="111"/>
        <v>0.13450000000000001</v>
      </c>
      <c r="AI211" s="186">
        <f t="shared" si="111"/>
        <v>0.13450000000000001</v>
      </c>
      <c r="AJ211" s="186">
        <f t="shared" si="111"/>
        <v>0.13450000000000001</v>
      </c>
      <c r="AK211" s="186">
        <f t="shared" si="111"/>
        <v>0.13450000000000001</v>
      </c>
      <c r="AL211" s="186">
        <f t="shared" si="111"/>
        <v>0.13450000000000001</v>
      </c>
      <c r="AM211" s="186">
        <f t="shared" si="111"/>
        <v>0.13450000000000001</v>
      </c>
      <c r="AN211" s="186">
        <f t="shared" si="111"/>
        <v>0.13450000000000001</v>
      </c>
      <c r="AO211" s="186">
        <f t="shared" si="111"/>
        <v>0.13450000000000001</v>
      </c>
      <c r="AP211" s="186">
        <f t="shared" si="111"/>
        <v>0.13450000000000001</v>
      </c>
      <c r="AQ211" s="186">
        <f t="shared" si="111"/>
        <v>0.13450000000000001</v>
      </c>
      <c r="AR211" s="186">
        <f t="shared" si="111"/>
        <v>0.1305</v>
      </c>
      <c r="AS211" s="186">
        <f t="shared" si="111"/>
        <v>0.1285</v>
      </c>
      <c r="AT211" s="186">
        <f t="shared" si="111"/>
        <v>0.1265</v>
      </c>
      <c r="AU211" s="186">
        <f t="shared" si="111"/>
        <v>0.1255</v>
      </c>
      <c r="AV211" s="186">
        <f t="shared" si="111"/>
        <v>0.13250000000000001</v>
      </c>
      <c r="AW211" s="186">
        <f t="shared" si="111"/>
        <v>0.13250000000000001</v>
      </c>
      <c r="AX211" s="186">
        <f t="shared" si="111"/>
        <v>0.13250000000000001</v>
      </c>
      <c r="AY211" s="186">
        <f t="shared" si="111"/>
        <v>0.13250000000000001</v>
      </c>
      <c r="AZ211" s="186">
        <f t="shared" si="111"/>
        <v>0.13250000000000001</v>
      </c>
      <c r="BA211" s="186">
        <f t="shared" si="111"/>
        <v>0.13250000000000001</v>
      </c>
      <c r="BB211" s="186">
        <f t="shared" si="111"/>
        <v>0.13250000000000001</v>
      </c>
      <c r="BC211" s="186">
        <f t="shared" si="111"/>
        <v>0.13250000000000001</v>
      </c>
      <c r="BD211" s="186">
        <f t="shared" si="111"/>
        <v>0.13250000000000001</v>
      </c>
      <c r="BE211" s="186">
        <f t="shared" si="111"/>
        <v>0.13250000000000001</v>
      </c>
    </row>
    <row r="212" spans="1:57" ht="15.75" thickBot="1" x14ac:dyDescent="0.3">
      <c r="A212" s="234">
        <v>96</v>
      </c>
      <c r="B212" s="186">
        <f t="shared" si="93"/>
        <v>0.12</v>
      </c>
      <c r="C212" s="186">
        <f t="shared" si="93"/>
        <v>0.122</v>
      </c>
      <c r="D212" s="186">
        <f t="shared" si="93"/>
        <v>0.124</v>
      </c>
      <c r="E212" s="186">
        <f t="shared" si="93"/>
        <v>0.1265</v>
      </c>
      <c r="F212" s="186">
        <f t="shared" si="93"/>
        <v>0.1295</v>
      </c>
      <c r="G212" s="186">
        <f t="shared" si="93"/>
        <v>0.13200000000000001</v>
      </c>
      <c r="H212" s="186">
        <f t="shared" si="93"/>
        <v>0.13450000000000001</v>
      </c>
      <c r="I212" s="186">
        <f t="shared" si="93"/>
        <v>0.13450000000000001</v>
      </c>
      <c r="J212" s="186">
        <f t="shared" si="93"/>
        <v>0.13450000000000001</v>
      </c>
      <c r="K212" s="186">
        <f t="shared" si="98"/>
        <v>0.13450000000000001</v>
      </c>
      <c r="L212" s="186">
        <f t="shared" si="94"/>
        <v>0.13450000000000001</v>
      </c>
      <c r="M212" s="186">
        <f t="shared" si="94"/>
        <v>0.13450000000000001</v>
      </c>
      <c r="N212" s="186">
        <f t="shared" si="94"/>
        <v>0.13450000000000001</v>
      </c>
      <c r="O212" s="186">
        <f t="shared" si="94"/>
        <v>0.13450000000000001</v>
      </c>
      <c r="P212" s="186">
        <f t="shared" si="94"/>
        <v>0.13450000000000001</v>
      </c>
      <c r="Q212" s="186">
        <f t="shared" si="94"/>
        <v>0.13450000000000001</v>
      </c>
      <c r="R212" s="186">
        <f t="shared" si="94"/>
        <v>0.13450000000000001</v>
      </c>
      <c r="S212" s="186">
        <f t="shared" si="94"/>
        <v>0.13450000000000001</v>
      </c>
      <c r="T212" s="186">
        <f t="shared" si="94"/>
        <v>0.13450000000000001</v>
      </c>
      <c r="U212" s="186">
        <f t="shared" si="94"/>
        <v>0.13450000000000001</v>
      </c>
      <c r="V212" s="186">
        <f t="shared" si="94"/>
        <v>0.13450000000000001</v>
      </c>
      <c r="W212" s="186">
        <f t="shared" si="94"/>
        <v>0.13450000000000001</v>
      </c>
      <c r="X212" s="186">
        <f t="shared" ref="X212:BE212" si="112">X101-0.005</f>
        <v>0.13450000000000001</v>
      </c>
      <c r="Y212" s="186">
        <f t="shared" si="112"/>
        <v>0.13450000000000001</v>
      </c>
      <c r="Z212" s="186">
        <f t="shared" si="112"/>
        <v>0.13450000000000001</v>
      </c>
      <c r="AA212" s="186">
        <f t="shared" si="112"/>
        <v>0.13450000000000001</v>
      </c>
      <c r="AB212" s="186">
        <f t="shared" si="112"/>
        <v>0.13450000000000001</v>
      </c>
      <c r="AC212" s="186">
        <f t="shared" si="112"/>
        <v>0.13450000000000001</v>
      </c>
      <c r="AD212" s="186">
        <f t="shared" si="112"/>
        <v>0.13450000000000001</v>
      </c>
      <c r="AE212" s="186">
        <f t="shared" si="112"/>
        <v>0.13450000000000001</v>
      </c>
      <c r="AF212" s="186">
        <f t="shared" si="112"/>
        <v>0.13450000000000001</v>
      </c>
      <c r="AG212" s="186">
        <f t="shared" si="112"/>
        <v>0.13450000000000001</v>
      </c>
      <c r="AH212" s="186">
        <f t="shared" si="112"/>
        <v>0.13450000000000001</v>
      </c>
      <c r="AI212" s="186">
        <f t="shared" si="112"/>
        <v>0.13450000000000001</v>
      </c>
      <c r="AJ212" s="186">
        <f t="shared" si="112"/>
        <v>0.13450000000000001</v>
      </c>
      <c r="AK212" s="186">
        <f t="shared" si="112"/>
        <v>0.13450000000000001</v>
      </c>
      <c r="AL212" s="186">
        <f t="shared" si="112"/>
        <v>0.13450000000000001</v>
      </c>
      <c r="AM212" s="186">
        <f t="shared" si="112"/>
        <v>0.13450000000000001</v>
      </c>
      <c r="AN212" s="186">
        <f t="shared" si="112"/>
        <v>0.13450000000000001</v>
      </c>
      <c r="AO212" s="186">
        <f t="shared" si="112"/>
        <v>0.13450000000000001</v>
      </c>
      <c r="AP212" s="186">
        <f t="shared" si="112"/>
        <v>0.13450000000000001</v>
      </c>
      <c r="AQ212" s="186">
        <f t="shared" si="112"/>
        <v>0.13450000000000001</v>
      </c>
      <c r="AR212" s="186">
        <f t="shared" si="112"/>
        <v>0.1305</v>
      </c>
      <c r="AS212" s="186">
        <f t="shared" si="112"/>
        <v>0.1285</v>
      </c>
      <c r="AT212" s="186">
        <f t="shared" si="112"/>
        <v>0.1265</v>
      </c>
      <c r="AU212" s="186">
        <f t="shared" si="112"/>
        <v>0.1255</v>
      </c>
      <c r="AV212" s="186">
        <f t="shared" si="112"/>
        <v>0.13250000000000001</v>
      </c>
      <c r="AW212" s="186">
        <f t="shared" si="112"/>
        <v>0.13250000000000001</v>
      </c>
      <c r="AX212" s="186">
        <f t="shared" si="112"/>
        <v>0.13250000000000001</v>
      </c>
      <c r="AY212" s="186">
        <f t="shared" si="112"/>
        <v>0.13250000000000001</v>
      </c>
      <c r="AZ212" s="186">
        <f t="shared" si="112"/>
        <v>0.13250000000000001</v>
      </c>
      <c r="BA212" s="186">
        <f t="shared" si="112"/>
        <v>0.13250000000000001</v>
      </c>
      <c r="BB212" s="186">
        <f t="shared" si="112"/>
        <v>0.13250000000000001</v>
      </c>
      <c r="BC212" s="186">
        <f t="shared" si="112"/>
        <v>0.13250000000000001</v>
      </c>
      <c r="BD212" s="186">
        <f t="shared" si="112"/>
        <v>0.13250000000000001</v>
      </c>
      <c r="BE212" s="186">
        <f t="shared" si="112"/>
        <v>0.13250000000000001</v>
      </c>
    </row>
    <row r="213" spans="1:57" ht="15.75" thickBot="1" x14ac:dyDescent="0.3">
      <c r="A213" s="234">
        <v>97</v>
      </c>
      <c r="B213" s="186">
        <f t="shared" si="93"/>
        <v>0.12</v>
      </c>
      <c r="C213" s="186">
        <f t="shared" si="93"/>
        <v>0.122</v>
      </c>
      <c r="D213" s="186">
        <f t="shared" si="93"/>
        <v>0.124</v>
      </c>
      <c r="E213" s="186">
        <f t="shared" si="93"/>
        <v>0.1265</v>
      </c>
      <c r="F213" s="186">
        <f t="shared" si="93"/>
        <v>0.1295</v>
      </c>
      <c r="G213" s="186">
        <f t="shared" si="93"/>
        <v>0.13200000000000001</v>
      </c>
      <c r="H213" s="186">
        <f t="shared" si="93"/>
        <v>0.13450000000000001</v>
      </c>
      <c r="I213" s="186">
        <f t="shared" si="93"/>
        <v>0.13450000000000001</v>
      </c>
      <c r="J213" s="186">
        <f t="shared" si="93"/>
        <v>0.13450000000000001</v>
      </c>
      <c r="K213" s="186">
        <f t="shared" si="98"/>
        <v>0.13450000000000001</v>
      </c>
      <c r="L213" s="186">
        <f t="shared" si="94"/>
        <v>0.13450000000000001</v>
      </c>
      <c r="M213" s="186">
        <f t="shared" si="94"/>
        <v>0.13450000000000001</v>
      </c>
      <c r="N213" s="186">
        <f t="shared" si="94"/>
        <v>0.13450000000000001</v>
      </c>
      <c r="O213" s="186">
        <f t="shared" si="94"/>
        <v>0.13450000000000001</v>
      </c>
      <c r="P213" s="186">
        <f t="shared" si="94"/>
        <v>0.13450000000000001</v>
      </c>
      <c r="Q213" s="186">
        <f t="shared" si="94"/>
        <v>0.13450000000000001</v>
      </c>
      <c r="R213" s="186">
        <f t="shared" si="94"/>
        <v>0.13450000000000001</v>
      </c>
      <c r="S213" s="186">
        <f t="shared" si="94"/>
        <v>0.13450000000000001</v>
      </c>
      <c r="T213" s="186">
        <f t="shared" si="94"/>
        <v>0.13450000000000001</v>
      </c>
      <c r="U213" s="186">
        <f t="shared" si="94"/>
        <v>0.13450000000000001</v>
      </c>
      <c r="V213" s="186">
        <f t="shared" si="94"/>
        <v>0.13450000000000001</v>
      </c>
      <c r="W213" s="186">
        <f t="shared" si="94"/>
        <v>0.13450000000000001</v>
      </c>
      <c r="X213" s="186">
        <f t="shared" ref="X213:BE213" si="113">X102-0.005</f>
        <v>0.13450000000000001</v>
      </c>
      <c r="Y213" s="186">
        <f t="shared" si="113"/>
        <v>0.13450000000000001</v>
      </c>
      <c r="Z213" s="186">
        <f t="shared" si="113"/>
        <v>0.13450000000000001</v>
      </c>
      <c r="AA213" s="186">
        <f t="shared" si="113"/>
        <v>0.13450000000000001</v>
      </c>
      <c r="AB213" s="186">
        <f t="shared" si="113"/>
        <v>0.13450000000000001</v>
      </c>
      <c r="AC213" s="186">
        <f t="shared" si="113"/>
        <v>0.13450000000000001</v>
      </c>
      <c r="AD213" s="186">
        <f t="shared" si="113"/>
        <v>0.13450000000000001</v>
      </c>
      <c r="AE213" s="186">
        <f t="shared" si="113"/>
        <v>0.13450000000000001</v>
      </c>
      <c r="AF213" s="186">
        <f t="shared" si="113"/>
        <v>0.13450000000000001</v>
      </c>
      <c r="AG213" s="186">
        <f t="shared" si="113"/>
        <v>0.13450000000000001</v>
      </c>
      <c r="AH213" s="186">
        <f t="shared" si="113"/>
        <v>0.13450000000000001</v>
      </c>
      <c r="AI213" s="186">
        <f t="shared" si="113"/>
        <v>0.13450000000000001</v>
      </c>
      <c r="AJ213" s="186">
        <f t="shared" si="113"/>
        <v>0.13450000000000001</v>
      </c>
      <c r="AK213" s="186">
        <f t="shared" si="113"/>
        <v>0.13450000000000001</v>
      </c>
      <c r="AL213" s="186">
        <f t="shared" si="113"/>
        <v>0.13450000000000001</v>
      </c>
      <c r="AM213" s="186">
        <f t="shared" si="113"/>
        <v>0.13450000000000001</v>
      </c>
      <c r="AN213" s="186">
        <f t="shared" si="113"/>
        <v>0.13450000000000001</v>
      </c>
      <c r="AO213" s="186">
        <f t="shared" si="113"/>
        <v>0.13450000000000001</v>
      </c>
      <c r="AP213" s="186">
        <f t="shared" si="113"/>
        <v>0.13450000000000001</v>
      </c>
      <c r="AQ213" s="186">
        <f t="shared" si="113"/>
        <v>0.13450000000000001</v>
      </c>
      <c r="AR213" s="186">
        <f t="shared" si="113"/>
        <v>0.1305</v>
      </c>
      <c r="AS213" s="186">
        <f t="shared" si="113"/>
        <v>0.1285</v>
      </c>
      <c r="AT213" s="186">
        <f t="shared" si="113"/>
        <v>0.1265</v>
      </c>
      <c r="AU213" s="186">
        <f t="shared" si="113"/>
        <v>0.1255</v>
      </c>
      <c r="AV213" s="186">
        <f t="shared" si="113"/>
        <v>0.13250000000000001</v>
      </c>
      <c r="AW213" s="186">
        <f t="shared" si="113"/>
        <v>0.13250000000000001</v>
      </c>
      <c r="AX213" s="186">
        <f t="shared" si="113"/>
        <v>0.13250000000000001</v>
      </c>
      <c r="AY213" s="186">
        <f t="shared" si="113"/>
        <v>0.13250000000000001</v>
      </c>
      <c r="AZ213" s="186">
        <f t="shared" si="113"/>
        <v>0.13250000000000001</v>
      </c>
      <c r="BA213" s="186">
        <f t="shared" si="113"/>
        <v>0.13250000000000001</v>
      </c>
      <c r="BB213" s="186">
        <f t="shared" si="113"/>
        <v>0.13250000000000001</v>
      </c>
      <c r="BC213" s="186">
        <f t="shared" si="113"/>
        <v>0.13250000000000001</v>
      </c>
      <c r="BD213" s="186">
        <f t="shared" si="113"/>
        <v>0.13250000000000001</v>
      </c>
      <c r="BE213" s="186">
        <f t="shared" si="113"/>
        <v>0.13250000000000001</v>
      </c>
    </row>
    <row r="214" spans="1:57" ht="15.75" thickBot="1" x14ac:dyDescent="0.3">
      <c r="A214" s="234">
        <v>98</v>
      </c>
      <c r="B214" s="186">
        <f t="shared" si="93"/>
        <v>0.12</v>
      </c>
      <c r="C214" s="186">
        <f t="shared" si="93"/>
        <v>0.122</v>
      </c>
      <c r="D214" s="186">
        <f t="shared" si="93"/>
        <v>0.124</v>
      </c>
      <c r="E214" s="186">
        <f t="shared" si="93"/>
        <v>0.1265</v>
      </c>
      <c r="F214" s="186">
        <f t="shared" si="93"/>
        <v>0.1295</v>
      </c>
      <c r="G214" s="186">
        <f t="shared" si="93"/>
        <v>0.13200000000000001</v>
      </c>
      <c r="H214" s="186">
        <f t="shared" si="93"/>
        <v>0.13450000000000001</v>
      </c>
      <c r="I214" s="186">
        <f t="shared" si="93"/>
        <v>0.13450000000000001</v>
      </c>
      <c r="J214" s="186">
        <f t="shared" si="93"/>
        <v>0.13450000000000001</v>
      </c>
      <c r="K214" s="186">
        <f t="shared" si="98"/>
        <v>0.13450000000000001</v>
      </c>
      <c r="L214" s="186">
        <f t="shared" si="94"/>
        <v>0.13450000000000001</v>
      </c>
      <c r="M214" s="186">
        <f t="shared" si="94"/>
        <v>0.13450000000000001</v>
      </c>
      <c r="N214" s="186">
        <f t="shared" si="94"/>
        <v>0.13450000000000001</v>
      </c>
      <c r="O214" s="186">
        <f t="shared" si="94"/>
        <v>0.13450000000000001</v>
      </c>
      <c r="P214" s="186">
        <f t="shared" si="94"/>
        <v>0.13450000000000001</v>
      </c>
      <c r="Q214" s="186">
        <f t="shared" si="94"/>
        <v>0.13450000000000001</v>
      </c>
      <c r="R214" s="186">
        <f t="shared" si="94"/>
        <v>0.13450000000000001</v>
      </c>
      <c r="S214" s="186">
        <f t="shared" si="94"/>
        <v>0.13450000000000001</v>
      </c>
      <c r="T214" s="186">
        <f t="shared" si="94"/>
        <v>0.13450000000000001</v>
      </c>
      <c r="U214" s="186">
        <f t="shared" si="94"/>
        <v>0.13450000000000001</v>
      </c>
      <c r="V214" s="186">
        <f t="shared" si="94"/>
        <v>0.13450000000000001</v>
      </c>
      <c r="W214" s="186">
        <f t="shared" si="94"/>
        <v>0.13450000000000001</v>
      </c>
      <c r="X214" s="186">
        <f t="shared" ref="X214:BE214" si="114">X103-0.005</f>
        <v>0.13450000000000001</v>
      </c>
      <c r="Y214" s="186">
        <f t="shared" si="114"/>
        <v>0.13450000000000001</v>
      </c>
      <c r="Z214" s="186">
        <f t="shared" si="114"/>
        <v>0.13450000000000001</v>
      </c>
      <c r="AA214" s="186">
        <f t="shared" si="114"/>
        <v>0.13450000000000001</v>
      </c>
      <c r="AB214" s="186">
        <f t="shared" si="114"/>
        <v>0.13450000000000001</v>
      </c>
      <c r="AC214" s="186">
        <f t="shared" si="114"/>
        <v>0.13450000000000001</v>
      </c>
      <c r="AD214" s="186">
        <f t="shared" si="114"/>
        <v>0.13450000000000001</v>
      </c>
      <c r="AE214" s="186">
        <f t="shared" si="114"/>
        <v>0.13450000000000001</v>
      </c>
      <c r="AF214" s="186">
        <f t="shared" si="114"/>
        <v>0.13450000000000001</v>
      </c>
      <c r="AG214" s="186">
        <f t="shared" si="114"/>
        <v>0.13450000000000001</v>
      </c>
      <c r="AH214" s="186">
        <f t="shared" si="114"/>
        <v>0.13450000000000001</v>
      </c>
      <c r="AI214" s="186">
        <f t="shared" si="114"/>
        <v>0.13450000000000001</v>
      </c>
      <c r="AJ214" s="186">
        <f t="shared" si="114"/>
        <v>0.13450000000000001</v>
      </c>
      <c r="AK214" s="186">
        <f t="shared" si="114"/>
        <v>0.13450000000000001</v>
      </c>
      <c r="AL214" s="186">
        <f t="shared" si="114"/>
        <v>0.13450000000000001</v>
      </c>
      <c r="AM214" s="186">
        <f t="shared" si="114"/>
        <v>0.13450000000000001</v>
      </c>
      <c r="AN214" s="186">
        <f t="shared" si="114"/>
        <v>0.13450000000000001</v>
      </c>
      <c r="AO214" s="186">
        <f t="shared" si="114"/>
        <v>0.13450000000000001</v>
      </c>
      <c r="AP214" s="186">
        <f t="shared" si="114"/>
        <v>0.13450000000000001</v>
      </c>
      <c r="AQ214" s="186">
        <f t="shared" si="114"/>
        <v>0.13450000000000001</v>
      </c>
      <c r="AR214" s="186">
        <f t="shared" si="114"/>
        <v>0.1305</v>
      </c>
      <c r="AS214" s="186">
        <f t="shared" si="114"/>
        <v>0.1285</v>
      </c>
      <c r="AT214" s="186">
        <f t="shared" si="114"/>
        <v>0.1265</v>
      </c>
      <c r="AU214" s="186">
        <f t="shared" si="114"/>
        <v>0.1255</v>
      </c>
      <c r="AV214" s="186">
        <f t="shared" si="114"/>
        <v>0.13250000000000001</v>
      </c>
      <c r="AW214" s="186">
        <f t="shared" si="114"/>
        <v>0.13250000000000001</v>
      </c>
      <c r="AX214" s="186">
        <f t="shared" si="114"/>
        <v>0.13250000000000001</v>
      </c>
      <c r="AY214" s="186">
        <f t="shared" si="114"/>
        <v>0.13250000000000001</v>
      </c>
      <c r="AZ214" s="186">
        <f t="shared" si="114"/>
        <v>0.13250000000000001</v>
      </c>
      <c r="BA214" s="186">
        <f t="shared" si="114"/>
        <v>0.13250000000000001</v>
      </c>
      <c r="BB214" s="186">
        <f t="shared" si="114"/>
        <v>0.13250000000000001</v>
      </c>
      <c r="BC214" s="186">
        <f t="shared" si="114"/>
        <v>0.13250000000000001</v>
      </c>
      <c r="BD214" s="186">
        <f t="shared" si="114"/>
        <v>0.13250000000000001</v>
      </c>
      <c r="BE214" s="186">
        <f t="shared" si="114"/>
        <v>0.13250000000000001</v>
      </c>
    </row>
    <row r="215" spans="1:57" ht="15.75" thickBot="1" x14ac:dyDescent="0.3">
      <c r="A215" s="234">
        <v>99</v>
      </c>
      <c r="B215" s="186">
        <f t="shared" si="93"/>
        <v>0.12</v>
      </c>
      <c r="C215" s="186">
        <f t="shared" si="93"/>
        <v>0.122</v>
      </c>
      <c r="D215" s="186">
        <f t="shared" si="93"/>
        <v>0.124</v>
      </c>
      <c r="E215" s="186">
        <f t="shared" si="93"/>
        <v>0.1265</v>
      </c>
      <c r="F215" s="186">
        <f t="shared" si="93"/>
        <v>0.1295</v>
      </c>
      <c r="G215" s="186">
        <f t="shared" si="93"/>
        <v>0.13200000000000001</v>
      </c>
      <c r="H215" s="186">
        <f t="shared" si="93"/>
        <v>0.13450000000000001</v>
      </c>
      <c r="I215" s="186">
        <f t="shared" si="93"/>
        <v>0.13450000000000001</v>
      </c>
      <c r="J215" s="186">
        <f t="shared" si="93"/>
        <v>0.13450000000000001</v>
      </c>
      <c r="K215" s="186">
        <f t="shared" si="98"/>
        <v>0.13450000000000001</v>
      </c>
      <c r="L215" s="186">
        <f t="shared" si="94"/>
        <v>0.13450000000000001</v>
      </c>
      <c r="M215" s="186">
        <f t="shared" si="94"/>
        <v>0.13450000000000001</v>
      </c>
      <c r="N215" s="186">
        <f t="shared" si="94"/>
        <v>0.13450000000000001</v>
      </c>
      <c r="O215" s="186">
        <f t="shared" si="94"/>
        <v>0.13450000000000001</v>
      </c>
      <c r="P215" s="186">
        <f t="shared" si="94"/>
        <v>0.13450000000000001</v>
      </c>
      <c r="Q215" s="186">
        <f t="shared" si="94"/>
        <v>0.13450000000000001</v>
      </c>
      <c r="R215" s="186">
        <f t="shared" si="94"/>
        <v>0.13450000000000001</v>
      </c>
      <c r="S215" s="186">
        <f t="shared" si="94"/>
        <v>0.13450000000000001</v>
      </c>
      <c r="T215" s="186">
        <f t="shared" si="94"/>
        <v>0.13450000000000001</v>
      </c>
      <c r="U215" s="186">
        <f t="shared" si="94"/>
        <v>0.13450000000000001</v>
      </c>
      <c r="V215" s="186">
        <f t="shared" si="94"/>
        <v>0.13450000000000001</v>
      </c>
      <c r="W215" s="186">
        <f t="shared" si="94"/>
        <v>0.13450000000000001</v>
      </c>
      <c r="X215" s="186">
        <f t="shared" ref="X215:BE215" si="115">X104-0.005</f>
        <v>0.13450000000000001</v>
      </c>
      <c r="Y215" s="186">
        <f t="shared" si="115"/>
        <v>0.13450000000000001</v>
      </c>
      <c r="Z215" s="186">
        <f t="shared" si="115"/>
        <v>0.13450000000000001</v>
      </c>
      <c r="AA215" s="186">
        <f t="shared" si="115"/>
        <v>0.13450000000000001</v>
      </c>
      <c r="AB215" s="186">
        <f t="shared" si="115"/>
        <v>0.13450000000000001</v>
      </c>
      <c r="AC215" s="186">
        <f t="shared" si="115"/>
        <v>0.13450000000000001</v>
      </c>
      <c r="AD215" s="186">
        <f t="shared" si="115"/>
        <v>0.13450000000000001</v>
      </c>
      <c r="AE215" s="186">
        <f t="shared" si="115"/>
        <v>0.13450000000000001</v>
      </c>
      <c r="AF215" s="186">
        <f t="shared" si="115"/>
        <v>0.13450000000000001</v>
      </c>
      <c r="AG215" s="186">
        <f t="shared" si="115"/>
        <v>0.13450000000000001</v>
      </c>
      <c r="AH215" s="186">
        <f t="shared" si="115"/>
        <v>0.13450000000000001</v>
      </c>
      <c r="AI215" s="186">
        <f t="shared" si="115"/>
        <v>0.13450000000000001</v>
      </c>
      <c r="AJ215" s="186">
        <f t="shared" si="115"/>
        <v>0.13450000000000001</v>
      </c>
      <c r="AK215" s="186">
        <f t="shared" si="115"/>
        <v>0.13450000000000001</v>
      </c>
      <c r="AL215" s="186">
        <f t="shared" si="115"/>
        <v>0.13450000000000001</v>
      </c>
      <c r="AM215" s="186">
        <f t="shared" si="115"/>
        <v>0.13450000000000001</v>
      </c>
      <c r="AN215" s="186">
        <f t="shared" si="115"/>
        <v>0.13450000000000001</v>
      </c>
      <c r="AO215" s="186">
        <f t="shared" si="115"/>
        <v>0.13450000000000001</v>
      </c>
      <c r="AP215" s="186">
        <f t="shared" si="115"/>
        <v>0.13450000000000001</v>
      </c>
      <c r="AQ215" s="186">
        <f t="shared" si="115"/>
        <v>0.13450000000000001</v>
      </c>
      <c r="AR215" s="186">
        <f t="shared" si="115"/>
        <v>0.1305</v>
      </c>
      <c r="AS215" s="186">
        <f t="shared" si="115"/>
        <v>0.1285</v>
      </c>
      <c r="AT215" s="186">
        <f t="shared" si="115"/>
        <v>0.1265</v>
      </c>
      <c r="AU215" s="186">
        <f t="shared" si="115"/>
        <v>0.1255</v>
      </c>
      <c r="AV215" s="186">
        <f t="shared" si="115"/>
        <v>0.13250000000000001</v>
      </c>
      <c r="AW215" s="186">
        <f t="shared" si="115"/>
        <v>0.13250000000000001</v>
      </c>
      <c r="AX215" s="186">
        <f t="shared" si="115"/>
        <v>0.13250000000000001</v>
      </c>
      <c r="AY215" s="186">
        <f t="shared" si="115"/>
        <v>0.13250000000000001</v>
      </c>
      <c r="AZ215" s="186">
        <f t="shared" si="115"/>
        <v>0.13250000000000001</v>
      </c>
      <c r="BA215" s="186">
        <f t="shared" si="115"/>
        <v>0.13250000000000001</v>
      </c>
      <c r="BB215" s="186">
        <f t="shared" si="115"/>
        <v>0.13250000000000001</v>
      </c>
      <c r="BC215" s="186">
        <f t="shared" si="115"/>
        <v>0.13250000000000001</v>
      </c>
      <c r="BD215" s="186">
        <f t="shared" si="115"/>
        <v>0.13250000000000001</v>
      </c>
      <c r="BE215" s="186">
        <f t="shared" si="115"/>
        <v>0.13250000000000001</v>
      </c>
    </row>
    <row r="216" spans="1:57" ht="15.75" thickBot="1" x14ac:dyDescent="0.3">
      <c r="A216" s="234">
        <v>100</v>
      </c>
      <c r="B216" s="186">
        <f t="shared" si="93"/>
        <v>0.12</v>
      </c>
      <c r="C216" s="186">
        <f t="shared" si="93"/>
        <v>0.122</v>
      </c>
      <c r="D216" s="186">
        <f t="shared" si="93"/>
        <v>0.124</v>
      </c>
      <c r="E216" s="186">
        <f t="shared" si="93"/>
        <v>0.1265</v>
      </c>
      <c r="F216" s="186">
        <f t="shared" si="93"/>
        <v>0.1295</v>
      </c>
      <c r="G216" s="186">
        <f t="shared" si="93"/>
        <v>0.13200000000000001</v>
      </c>
      <c r="H216" s="186">
        <f t="shared" si="93"/>
        <v>0.13450000000000001</v>
      </c>
      <c r="I216" s="186">
        <f t="shared" si="93"/>
        <v>0.13450000000000001</v>
      </c>
      <c r="J216" s="186">
        <f t="shared" si="93"/>
        <v>0.13450000000000001</v>
      </c>
      <c r="K216" s="186">
        <f t="shared" si="98"/>
        <v>0.13450000000000001</v>
      </c>
      <c r="L216" s="186">
        <f t="shared" si="94"/>
        <v>0.13450000000000001</v>
      </c>
      <c r="M216" s="186">
        <f t="shared" si="94"/>
        <v>0.13450000000000001</v>
      </c>
      <c r="N216" s="186">
        <f t="shared" si="94"/>
        <v>0.13450000000000001</v>
      </c>
      <c r="O216" s="186">
        <f t="shared" si="94"/>
        <v>0.13450000000000001</v>
      </c>
      <c r="P216" s="186">
        <f t="shared" si="94"/>
        <v>0.13450000000000001</v>
      </c>
      <c r="Q216" s="186">
        <f t="shared" si="94"/>
        <v>0.13450000000000001</v>
      </c>
      <c r="R216" s="186">
        <f t="shared" si="94"/>
        <v>0.13450000000000001</v>
      </c>
      <c r="S216" s="186">
        <f t="shared" si="94"/>
        <v>0.13450000000000001</v>
      </c>
      <c r="T216" s="186">
        <f t="shared" si="94"/>
        <v>0.13450000000000001</v>
      </c>
      <c r="U216" s="186">
        <f t="shared" si="94"/>
        <v>0.13450000000000001</v>
      </c>
      <c r="V216" s="186">
        <f t="shared" si="94"/>
        <v>0.13450000000000001</v>
      </c>
      <c r="W216" s="186">
        <f t="shared" si="94"/>
        <v>0.13450000000000001</v>
      </c>
      <c r="X216" s="186">
        <f t="shared" ref="X216:BE216" si="116">X105-0.005</f>
        <v>0.13450000000000001</v>
      </c>
      <c r="Y216" s="186">
        <f t="shared" si="116"/>
        <v>0.13450000000000001</v>
      </c>
      <c r="Z216" s="186">
        <f t="shared" si="116"/>
        <v>0.13450000000000001</v>
      </c>
      <c r="AA216" s="186">
        <f t="shared" si="116"/>
        <v>0.13450000000000001</v>
      </c>
      <c r="AB216" s="186">
        <f t="shared" si="116"/>
        <v>0.13450000000000001</v>
      </c>
      <c r="AC216" s="186">
        <f t="shared" si="116"/>
        <v>0.13450000000000001</v>
      </c>
      <c r="AD216" s="186">
        <f t="shared" si="116"/>
        <v>0.13450000000000001</v>
      </c>
      <c r="AE216" s="186">
        <f t="shared" si="116"/>
        <v>0.13450000000000001</v>
      </c>
      <c r="AF216" s="186">
        <f t="shared" si="116"/>
        <v>0.13450000000000001</v>
      </c>
      <c r="AG216" s="186">
        <f t="shared" si="116"/>
        <v>0.13450000000000001</v>
      </c>
      <c r="AH216" s="186">
        <f t="shared" si="116"/>
        <v>0.13450000000000001</v>
      </c>
      <c r="AI216" s="186">
        <f t="shared" si="116"/>
        <v>0.13450000000000001</v>
      </c>
      <c r="AJ216" s="186">
        <f t="shared" si="116"/>
        <v>0.13450000000000001</v>
      </c>
      <c r="AK216" s="186">
        <f t="shared" si="116"/>
        <v>0.13450000000000001</v>
      </c>
      <c r="AL216" s="186">
        <f t="shared" si="116"/>
        <v>0.13450000000000001</v>
      </c>
      <c r="AM216" s="186">
        <f t="shared" si="116"/>
        <v>0.13450000000000001</v>
      </c>
      <c r="AN216" s="186">
        <f t="shared" si="116"/>
        <v>0.13450000000000001</v>
      </c>
      <c r="AO216" s="186">
        <f t="shared" si="116"/>
        <v>0.13450000000000001</v>
      </c>
      <c r="AP216" s="186">
        <f t="shared" si="116"/>
        <v>0.13450000000000001</v>
      </c>
      <c r="AQ216" s="186">
        <f t="shared" si="116"/>
        <v>0.13450000000000001</v>
      </c>
      <c r="AR216" s="186">
        <f t="shared" si="116"/>
        <v>0.1305</v>
      </c>
      <c r="AS216" s="186">
        <f t="shared" si="116"/>
        <v>0.1285</v>
      </c>
      <c r="AT216" s="186">
        <f t="shared" si="116"/>
        <v>0.1265</v>
      </c>
      <c r="AU216" s="186">
        <f t="shared" si="116"/>
        <v>0.1255</v>
      </c>
      <c r="AV216" s="186">
        <f t="shared" si="116"/>
        <v>0.13250000000000001</v>
      </c>
      <c r="AW216" s="186">
        <f t="shared" si="116"/>
        <v>0.13250000000000001</v>
      </c>
      <c r="AX216" s="186">
        <f t="shared" si="116"/>
        <v>0.13250000000000001</v>
      </c>
      <c r="AY216" s="186">
        <f t="shared" si="116"/>
        <v>0.13250000000000001</v>
      </c>
      <c r="AZ216" s="186">
        <f t="shared" si="116"/>
        <v>0.13250000000000001</v>
      </c>
      <c r="BA216" s="186">
        <f t="shared" si="116"/>
        <v>0.13250000000000001</v>
      </c>
      <c r="BB216" s="186">
        <f t="shared" si="116"/>
        <v>0.13250000000000001</v>
      </c>
      <c r="BC216" s="186">
        <f t="shared" si="116"/>
        <v>0.13250000000000001</v>
      </c>
      <c r="BD216" s="186">
        <f t="shared" si="116"/>
        <v>0.13250000000000001</v>
      </c>
      <c r="BE216" s="186">
        <f t="shared" si="116"/>
        <v>0.13250000000000001</v>
      </c>
    </row>
    <row r="217" spans="1:57" ht="15" x14ac:dyDescent="0.25">
      <c r="A217" s="241"/>
      <c r="B217" s="242"/>
      <c r="C217" s="242"/>
      <c r="D217" s="242"/>
      <c r="E217" s="242"/>
      <c r="F217" s="242"/>
      <c r="G217" s="240"/>
      <c r="H217" s="242"/>
      <c r="I217" s="242"/>
      <c r="J217" s="242"/>
      <c r="K217" s="242"/>
      <c r="L217" s="242"/>
      <c r="M217" s="242"/>
      <c r="N217" s="242"/>
      <c r="O217" s="242"/>
      <c r="P217" s="242"/>
      <c r="Q217" s="242"/>
      <c r="R217" s="242"/>
      <c r="S217" s="242"/>
      <c r="T217" s="242"/>
      <c r="U217" s="242"/>
      <c r="V217" s="242"/>
      <c r="W217" s="242"/>
      <c r="X217" s="242"/>
      <c r="Y217" s="242"/>
      <c r="Z217" s="242"/>
      <c r="AA217" s="242"/>
      <c r="AB217" s="242"/>
      <c r="AC217" s="242"/>
      <c r="AD217" s="242"/>
      <c r="AE217" s="242"/>
      <c r="AF217" s="242"/>
      <c r="AG217" s="242"/>
      <c r="AH217" s="242"/>
      <c r="AI217" s="242"/>
      <c r="AJ217" s="242"/>
      <c r="AK217" s="242"/>
      <c r="AL217" s="242"/>
      <c r="AM217" s="242"/>
      <c r="AN217" s="242"/>
      <c r="AO217" s="242"/>
      <c r="AP217" s="242"/>
      <c r="AQ217" s="242"/>
      <c r="AR217" s="242"/>
      <c r="AS217" s="242"/>
      <c r="AT217" s="242"/>
      <c r="AU217" s="242"/>
      <c r="AV217" s="242"/>
      <c r="AW217" s="242"/>
      <c r="AX217" s="242"/>
      <c r="AY217" s="242"/>
      <c r="AZ217" s="242"/>
      <c r="BA217" s="242"/>
      <c r="BB217" s="242"/>
      <c r="BC217" s="242"/>
      <c r="BD217" s="242"/>
      <c r="BE217" s="242"/>
    </row>
    <row r="218" spans="1:57" x14ac:dyDescent="0.2">
      <c r="B218" s="186"/>
      <c r="C218" s="186"/>
      <c r="D218" s="191"/>
      <c r="E218" s="191"/>
      <c r="F218" s="192" t="s">
        <v>127</v>
      </c>
      <c r="G218" s="193">
        <v>50000</v>
      </c>
      <c r="H218" s="187"/>
      <c r="I218" s="187"/>
      <c r="J218" s="187"/>
      <c r="K218" s="187"/>
      <c r="L218" s="187"/>
      <c r="M218" s="187"/>
      <c r="N218" s="187"/>
      <c r="O218" s="187"/>
      <c r="P218" s="187"/>
      <c r="Q218" s="187"/>
      <c r="R218" s="187"/>
      <c r="S218" s="187"/>
      <c r="T218" s="187"/>
      <c r="U218" s="187"/>
      <c r="V218" s="187"/>
      <c r="W218" s="187"/>
      <c r="X218" s="187"/>
      <c r="Y218" s="187"/>
      <c r="Z218" s="187"/>
      <c r="AA218" s="187"/>
      <c r="AB218" s="187"/>
      <c r="AC218" s="187"/>
      <c r="AD218" s="187"/>
      <c r="AE218" s="187"/>
      <c r="AF218" s="187"/>
    </row>
    <row r="219" spans="1:57" x14ac:dyDescent="0.2">
      <c r="B219" s="187"/>
      <c r="C219" s="187"/>
      <c r="D219" s="187"/>
      <c r="E219" s="187"/>
      <c r="F219" s="187"/>
      <c r="G219" s="187"/>
      <c r="H219" s="187"/>
      <c r="I219" s="187"/>
      <c r="J219" s="187"/>
      <c r="K219" s="187"/>
      <c r="L219" s="187"/>
      <c r="M219" s="187"/>
      <c r="N219" s="187"/>
      <c r="O219" s="187"/>
      <c r="P219" s="187"/>
      <c r="Q219" s="187"/>
      <c r="R219" s="187"/>
      <c r="S219" s="194" t="s">
        <v>128</v>
      </c>
      <c r="T219" s="195"/>
      <c r="U219" s="195"/>
      <c r="V219" s="195"/>
      <c r="W219" s="187"/>
      <c r="X219" s="187"/>
      <c r="Y219" s="187"/>
      <c r="Z219" s="187"/>
      <c r="AA219" s="187"/>
      <c r="AB219" s="187"/>
      <c r="AC219" s="187"/>
      <c r="AD219" s="187"/>
      <c r="AE219" s="187"/>
      <c r="AF219" s="187"/>
    </row>
    <row r="220" spans="1:57" x14ac:dyDescent="0.2">
      <c r="B220" s="192"/>
      <c r="C220" s="192" t="s">
        <v>122</v>
      </c>
      <c r="D220" s="196">
        <f>'Joint Life Calculator'!$E$5</f>
        <v>55</v>
      </c>
      <c r="E220" s="191"/>
      <c r="F220" s="192" t="s">
        <v>123</v>
      </c>
      <c r="G220" s="193">
        <f>IF('Joint Life Calculator'!$E$7&gt;49999,'Joint Life Calculator'!$E$7,0)</f>
        <v>100000</v>
      </c>
      <c r="H220" s="191"/>
      <c r="I220" s="192" t="s">
        <v>124</v>
      </c>
      <c r="J220" s="196">
        <f>'Joint Life Calculator'!$E$8</f>
        <v>10</v>
      </c>
      <c r="K220" s="191"/>
      <c r="L220" s="192" t="s">
        <v>111</v>
      </c>
      <c r="M220" s="197">
        <f>HLOOKUP($D$220,A115:BE216,($J$220+2),FALSE)</f>
        <v>6.7000000000000004E-2</v>
      </c>
      <c r="N220" s="186"/>
      <c r="O220" s="191"/>
      <c r="P220" s="191"/>
      <c r="Q220" s="192" t="s">
        <v>125</v>
      </c>
      <c r="R220" s="193">
        <f>G220*M220</f>
        <v>6700</v>
      </c>
      <c r="S220" s="193">
        <f>IF($R$220=0,"N/A",R220)</f>
        <v>6700</v>
      </c>
    </row>
  </sheetData>
  <mergeCells count="2">
    <mergeCell ref="B3:AF3"/>
    <mergeCell ref="B114:AF114"/>
  </mergeCells>
  <conditionalFormatting sqref="B116:B130">
    <cfRule type="cellIs" dxfId="16" priority="119" operator="equal">
      <formula>0</formula>
    </cfRule>
  </conditionalFormatting>
  <conditionalFormatting sqref="B5:BE105">
    <cfRule type="cellIs" dxfId="15" priority="1" operator="equal">
      <formula>0</formula>
    </cfRule>
  </conditionalFormatting>
  <conditionalFormatting sqref="B217:BE217">
    <cfRule type="cellIs" dxfId="14" priority="122" operator="equal">
      <formula>0</formula>
    </cfRule>
  </conditionalFormatting>
  <conditionalFormatting sqref="C116:C129">
    <cfRule type="cellIs" dxfId="13" priority="118" operator="equal">
      <formula>0</formula>
    </cfRule>
  </conditionalFormatting>
  <conditionalFormatting sqref="D116:D128">
    <cfRule type="cellIs" dxfId="12" priority="117" operator="equal">
      <formula>0</formula>
    </cfRule>
  </conditionalFormatting>
  <conditionalFormatting sqref="E116:E127">
    <cfRule type="cellIs" dxfId="11" priority="116" operator="equal">
      <formula>0</formula>
    </cfRule>
  </conditionalFormatting>
  <conditionalFormatting sqref="F116:F126">
    <cfRule type="cellIs" dxfId="10" priority="115" operator="equal">
      <formula>0</formula>
    </cfRule>
  </conditionalFormatting>
  <conditionalFormatting sqref="G116:G125">
    <cfRule type="cellIs" dxfId="9" priority="114" operator="equal">
      <formula>0</formula>
    </cfRule>
  </conditionalFormatting>
  <conditionalFormatting sqref="H116:H124">
    <cfRule type="cellIs" dxfId="8" priority="113" operator="equal">
      <formula>0</formula>
    </cfRule>
  </conditionalFormatting>
  <conditionalFormatting sqref="I116:I123">
    <cfRule type="cellIs" dxfId="7" priority="112" operator="equal">
      <formula>0</formula>
    </cfRule>
  </conditionalFormatting>
  <conditionalFormatting sqref="J116:J122">
    <cfRule type="cellIs" dxfId="6" priority="111" operator="equal">
      <formula>0</formula>
    </cfRule>
  </conditionalFormatting>
  <conditionalFormatting sqref="K116:K121">
    <cfRule type="cellIs" dxfId="5" priority="110" operator="equal">
      <formula>0</formula>
    </cfRule>
  </conditionalFormatting>
  <conditionalFormatting sqref="L116:L120">
    <cfRule type="cellIs" dxfId="4" priority="109" operator="equal">
      <formula>0</formula>
    </cfRule>
  </conditionalFormatting>
  <conditionalFormatting sqref="M116:M119">
    <cfRule type="cellIs" dxfId="3" priority="108" operator="equal">
      <formula>0</formula>
    </cfRule>
  </conditionalFormatting>
  <conditionalFormatting sqref="N116:N118">
    <cfRule type="cellIs" dxfId="2" priority="107" operator="equal">
      <formula>0</formula>
    </cfRule>
  </conditionalFormatting>
  <conditionalFormatting sqref="O116:O117">
    <cfRule type="cellIs" dxfId="1" priority="106" operator="equal">
      <formula>0</formula>
    </cfRule>
  </conditionalFormatting>
  <conditionalFormatting sqref="P116">
    <cfRule type="cellIs" dxfId="0" priority="105" operator="equal">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B1:AC107"/>
  <sheetViews>
    <sheetView topLeftCell="A32" workbookViewId="0">
      <selection activeCell="J65" sqref="J65"/>
    </sheetView>
  </sheetViews>
  <sheetFormatPr defaultColWidth="9.42578125" defaultRowHeight="12.75" x14ac:dyDescent="0.2"/>
  <cols>
    <col min="1" max="1" width="3.42578125" style="33" customWidth="1"/>
    <col min="2" max="3" width="9.42578125" style="33"/>
    <col min="4" max="4" width="9.42578125" style="34"/>
    <col min="5" max="5" width="3.42578125" style="33" customWidth="1"/>
    <col min="6" max="7" width="9.42578125" style="33"/>
    <col min="8" max="8" width="9.42578125" style="34"/>
    <col min="9" max="9" width="4.42578125" style="33" customWidth="1"/>
    <col min="10" max="10" width="7.5703125" style="33" customWidth="1"/>
    <col min="11" max="11" width="4" style="33" bestFit="1" customWidth="1"/>
    <col min="12" max="12" width="8.5703125" style="33" bestFit="1" customWidth="1"/>
    <col min="13" max="13" width="8.42578125" style="33" bestFit="1" customWidth="1"/>
    <col min="14" max="14" width="15.42578125" style="33" bestFit="1" customWidth="1"/>
    <col min="15" max="15" width="10.42578125" style="33" bestFit="1" customWidth="1"/>
    <col min="16" max="16" width="10.42578125" style="33" hidden="1" customWidth="1"/>
    <col min="17" max="17" width="12" style="33" bestFit="1" customWidth="1"/>
    <col min="18" max="18" width="4" style="33" customWidth="1"/>
    <col min="19" max="19" width="8.42578125" style="33" customWidth="1"/>
    <col min="20" max="20" width="4" style="33" bestFit="1" customWidth="1"/>
    <col min="21" max="21" width="8.5703125" style="33" bestFit="1" customWidth="1"/>
    <col min="22" max="22" width="8.42578125" style="33" bestFit="1" customWidth="1"/>
    <col min="23" max="23" width="15.42578125" style="33" bestFit="1" customWidth="1"/>
    <col min="24" max="24" width="10.42578125" style="33" bestFit="1" customWidth="1"/>
    <col min="25" max="25" width="10.42578125" style="33" hidden="1" customWidth="1"/>
    <col min="26" max="26" width="10" style="33" bestFit="1" customWidth="1"/>
    <col min="27" max="16384" width="9.42578125" style="33"/>
  </cols>
  <sheetData>
    <row r="1" spans="2:26" ht="9" customHeight="1" x14ac:dyDescent="0.2"/>
    <row r="2" spans="2:26" x14ac:dyDescent="0.2">
      <c r="B2" s="463" t="s">
        <v>100</v>
      </c>
      <c r="C2" s="464"/>
      <c r="D2" s="465"/>
      <c r="F2" s="463" t="s">
        <v>75</v>
      </c>
      <c r="G2" s="464"/>
      <c r="H2" s="465"/>
      <c r="J2" s="35" t="s">
        <v>101</v>
      </c>
      <c r="K2" s="36"/>
      <c r="L2" s="36"/>
      <c r="M2" s="36"/>
      <c r="N2" s="36"/>
      <c r="O2" s="36"/>
      <c r="P2" s="36"/>
      <c r="Q2" s="37"/>
      <c r="S2" s="35" t="s">
        <v>102</v>
      </c>
      <c r="T2" s="36"/>
      <c r="U2" s="36"/>
      <c r="V2" s="36"/>
      <c r="W2" s="36"/>
      <c r="X2" s="36"/>
      <c r="Y2" s="36"/>
      <c r="Z2" s="37"/>
    </row>
    <row r="3" spans="2:26" x14ac:dyDescent="0.2">
      <c r="B3" s="38" t="s">
        <v>54</v>
      </c>
      <c r="C3" s="38" t="s">
        <v>55</v>
      </c>
      <c r="D3" s="39" t="s">
        <v>56</v>
      </c>
      <c r="F3" s="38" t="s">
        <v>54</v>
      </c>
      <c r="G3" s="38" t="s">
        <v>55</v>
      </c>
      <c r="H3" s="39" t="s">
        <v>56</v>
      </c>
      <c r="J3" s="38" t="s">
        <v>57</v>
      </c>
      <c r="K3" s="38" t="s">
        <v>54</v>
      </c>
      <c r="L3" s="38" t="s">
        <v>58</v>
      </c>
      <c r="M3" s="38" t="s">
        <v>59</v>
      </c>
      <c r="N3" s="40" t="s">
        <v>60</v>
      </c>
      <c r="O3" s="38" t="s">
        <v>61</v>
      </c>
      <c r="P3" s="99" t="s">
        <v>54</v>
      </c>
      <c r="Q3" s="38" t="s">
        <v>62</v>
      </c>
      <c r="S3" s="38" t="s">
        <v>57</v>
      </c>
      <c r="T3" s="38" t="s">
        <v>54</v>
      </c>
      <c r="U3" s="38" t="s">
        <v>58</v>
      </c>
      <c r="V3" s="38" t="s">
        <v>59</v>
      </c>
      <c r="W3" s="40" t="s">
        <v>60</v>
      </c>
      <c r="X3" s="38" t="s">
        <v>61</v>
      </c>
      <c r="Y3" s="99" t="s">
        <v>54</v>
      </c>
      <c r="Z3" s="38" t="s">
        <v>62</v>
      </c>
    </row>
    <row r="4" spans="2:26" x14ac:dyDescent="0.2">
      <c r="B4" s="41">
        <v>0</v>
      </c>
      <c r="C4" s="42">
        <v>0</v>
      </c>
      <c r="D4" s="42">
        <v>0</v>
      </c>
      <c r="F4" s="41">
        <v>0</v>
      </c>
      <c r="G4" s="42">
        <v>0</v>
      </c>
      <c r="H4" s="42">
        <v>0</v>
      </c>
      <c r="J4" s="41">
        <v>0</v>
      </c>
      <c r="K4" s="41">
        <f>'Single Life Calculator'!$E$5</f>
        <v>55</v>
      </c>
      <c r="L4" s="41"/>
      <c r="M4" s="41"/>
      <c r="N4" s="43">
        <f>'Single Life Calculator'!$E$7</f>
        <v>100000</v>
      </c>
      <c r="O4" s="44">
        <f t="shared" ref="O4:O44" si="0">VLOOKUP(K4,$F$3:$H$104,2,FALSE)</f>
        <v>0</v>
      </c>
      <c r="P4" s="100">
        <f>'Single Life Calculator'!$E$5</f>
        <v>55</v>
      </c>
      <c r="Q4" s="43">
        <f>O4*N4</f>
        <v>0</v>
      </c>
      <c r="S4" s="41">
        <v>0</v>
      </c>
      <c r="T4" s="41">
        <f>'Joint Life Calculator'!$E$5</f>
        <v>55</v>
      </c>
      <c r="U4" s="44"/>
      <c r="V4" s="41"/>
      <c r="W4" s="43">
        <f>'Joint Life Calculator'!$E$7</f>
        <v>100000</v>
      </c>
      <c r="X4" s="44">
        <f t="shared" ref="X4:X44" si="1">VLOOKUP(T4,$F$3:$H$104,3,FALSE)</f>
        <v>0</v>
      </c>
      <c r="Y4" s="100">
        <f>'Joint Life Calculator'!$E$5</f>
        <v>55</v>
      </c>
      <c r="Z4" s="43">
        <f>X4*W4</f>
        <v>0</v>
      </c>
    </row>
    <row r="5" spans="2:26" x14ac:dyDescent="0.2">
      <c r="B5" s="41">
        <v>1</v>
      </c>
      <c r="C5" s="42">
        <v>0</v>
      </c>
      <c r="D5" s="42">
        <v>0</v>
      </c>
      <c r="F5" s="41">
        <v>1</v>
      </c>
      <c r="G5" s="42">
        <v>0</v>
      </c>
      <c r="H5" s="42">
        <v>0</v>
      </c>
      <c r="J5" s="41">
        <f>J4+1</f>
        <v>1</v>
      </c>
      <c r="K5" s="41">
        <f>K4+1</f>
        <v>56</v>
      </c>
      <c r="L5" s="44">
        <f t="shared" ref="L5:L14" si="2">VLOOKUP(K5,$B$3:$D$104,2,FALSE)</f>
        <v>3.7499999999999999E-2</v>
      </c>
      <c r="M5" s="41">
        <f>L5*'Single Life Calculator'!$E$7</f>
        <v>3750</v>
      </c>
      <c r="N5" s="43">
        <f>N4+M5</f>
        <v>103750</v>
      </c>
      <c r="O5" s="44">
        <f t="shared" si="0"/>
        <v>0</v>
      </c>
      <c r="P5" s="100">
        <f>P4+1</f>
        <v>56</v>
      </c>
      <c r="Q5" s="43">
        <f>O5*N5</f>
        <v>0</v>
      </c>
      <c r="S5" s="41">
        <f>S4+1</f>
        <v>1</v>
      </c>
      <c r="T5" s="41">
        <f>T4+1</f>
        <v>56</v>
      </c>
      <c r="U5" s="44">
        <f t="shared" ref="U5:U14" si="3">VLOOKUP(T5,$B$3:$D$104,3,FALSE)</f>
        <v>3.7499999999999999E-2</v>
      </c>
      <c r="V5" s="41">
        <f>U5*'Joint Life Calculator'!$E$7</f>
        <v>3750</v>
      </c>
      <c r="W5" s="43">
        <f>V5+W4</f>
        <v>103750</v>
      </c>
      <c r="X5" s="44">
        <f t="shared" si="1"/>
        <v>0</v>
      </c>
      <c r="Y5" s="100">
        <f>Y4+1</f>
        <v>56</v>
      </c>
      <c r="Z5" s="43">
        <f>X5*W5</f>
        <v>0</v>
      </c>
    </row>
    <row r="6" spans="2:26" x14ac:dyDescent="0.2">
      <c r="B6" s="41">
        <v>2</v>
      </c>
      <c r="C6" s="42">
        <v>0</v>
      </c>
      <c r="D6" s="42">
        <v>0</v>
      </c>
      <c r="F6" s="41">
        <v>2</v>
      </c>
      <c r="G6" s="42">
        <v>0</v>
      </c>
      <c r="H6" s="42">
        <v>0</v>
      </c>
      <c r="J6" s="41">
        <f t="shared" ref="J6:K21" si="4">J5+1</f>
        <v>2</v>
      </c>
      <c r="K6" s="41">
        <f>K5+1</f>
        <v>57</v>
      </c>
      <c r="L6" s="44">
        <f t="shared" si="2"/>
        <v>3.7499999999999999E-2</v>
      </c>
      <c r="M6" s="41">
        <f>L6*'Single Life Calculator'!$E$7</f>
        <v>3750</v>
      </c>
      <c r="N6" s="43">
        <f t="shared" ref="N6:N44" si="5">N5+M6</f>
        <v>107500</v>
      </c>
      <c r="O6" s="44">
        <f t="shared" si="0"/>
        <v>0</v>
      </c>
      <c r="P6" s="100">
        <f>P5+1</f>
        <v>57</v>
      </c>
      <c r="Q6" s="43">
        <f t="shared" ref="Q6:Q44" si="6">O6*N6</f>
        <v>0</v>
      </c>
      <c r="S6" s="41">
        <f t="shared" ref="S6:T21" si="7">S5+1</f>
        <v>2</v>
      </c>
      <c r="T6" s="41">
        <f>T5+1</f>
        <v>57</v>
      </c>
      <c r="U6" s="44">
        <f t="shared" si="3"/>
        <v>3.7499999999999999E-2</v>
      </c>
      <c r="V6" s="41">
        <f>U6*'Joint Life Calculator'!$E$7</f>
        <v>3750</v>
      </c>
      <c r="W6" s="43">
        <f t="shared" ref="W6:W44" si="8">V6+W5</f>
        <v>107500</v>
      </c>
      <c r="X6" s="44">
        <f t="shared" si="1"/>
        <v>0</v>
      </c>
      <c r="Y6" s="100">
        <f>Y5+1</f>
        <v>57</v>
      </c>
      <c r="Z6" s="43">
        <f t="shared" ref="Z6:Z44" si="9">X6*W6</f>
        <v>0</v>
      </c>
    </row>
    <row r="7" spans="2:26" x14ac:dyDescent="0.2">
      <c r="B7" s="41">
        <v>3</v>
      </c>
      <c r="C7" s="42">
        <v>0</v>
      </c>
      <c r="D7" s="42">
        <v>0</v>
      </c>
      <c r="F7" s="41">
        <v>3</v>
      </c>
      <c r="G7" s="42">
        <v>0</v>
      </c>
      <c r="H7" s="42">
        <v>0</v>
      </c>
      <c r="J7" s="41">
        <f t="shared" si="4"/>
        <v>3</v>
      </c>
      <c r="K7" s="41">
        <f t="shared" si="4"/>
        <v>58</v>
      </c>
      <c r="L7" s="44">
        <f t="shared" si="2"/>
        <v>3.7499999999999999E-2</v>
      </c>
      <c r="M7" s="41">
        <f>L7*'Single Life Calculator'!$E$7</f>
        <v>3750</v>
      </c>
      <c r="N7" s="43">
        <f t="shared" si="5"/>
        <v>111250</v>
      </c>
      <c r="O7" s="44">
        <f t="shared" si="0"/>
        <v>0</v>
      </c>
      <c r="P7" s="100">
        <f t="shared" ref="P7" si="10">P6+1</f>
        <v>58</v>
      </c>
      <c r="Q7" s="43">
        <f t="shared" si="6"/>
        <v>0</v>
      </c>
      <c r="S7" s="41">
        <f t="shared" si="7"/>
        <v>3</v>
      </c>
      <c r="T7" s="41">
        <f t="shared" si="7"/>
        <v>58</v>
      </c>
      <c r="U7" s="44">
        <f t="shared" si="3"/>
        <v>3.7499999999999999E-2</v>
      </c>
      <c r="V7" s="41">
        <f>U7*'Joint Life Calculator'!$E$7</f>
        <v>3750</v>
      </c>
      <c r="W7" s="43">
        <f t="shared" si="8"/>
        <v>111250</v>
      </c>
      <c r="X7" s="44">
        <f t="shared" si="1"/>
        <v>0</v>
      </c>
      <c r="Y7" s="100">
        <f t="shared" ref="Y7" si="11">Y6+1</f>
        <v>58</v>
      </c>
      <c r="Z7" s="43">
        <f t="shared" si="9"/>
        <v>0</v>
      </c>
    </row>
    <row r="8" spans="2:26" x14ac:dyDescent="0.2">
      <c r="B8" s="41">
        <v>4</v>
      </c>
      <c r="C8" s="42">
        <v>0</v>
      </c>
      <c r="D8" s="42">
        <v>0</v>
      </c>
      <c r="F8" s="41">
        <v>4</v>
      </c>
      <c r="G8" s="42">
        <v>0</v>
      </c>
      <c r="H8" s="42">
        <v>0</v>
      </c>
      <c r="J8" s="41">
        <f t="shared" si="4"/>
        <v>4</v>
      </c>
      <c r="K8" s="41">
        <f t="shared" si="4"/>
        <v>59</v>
      </c>
      <c r="L8" s="44">
        <f t="shared" si="2"/>
        <v>3.7499999999999999E-2</v>
      </c>
      <c r="M8" s="41">
        <f>L8*'Single Life Calculator'!$E$7</f>
        <v>3750</v>
      </c>
      <c r="N8" s="43">
        <f t="shared" si="5"/>
        <v>115000</v>
      </c>
      <c r="O8" s="44">
        <f t="shared" si="0"/>
        <v>0</v>
      </c>
      <c r="P8" s="100">
        <f t="shared" ref="P8" si="12">P7+1</f>
        <v>59</v>
      </c>
      <c r="Q8" s="43">
        <f t="shared" si="6"/>
        <v>0</v>
      </c>
      <c r="S8" s="41">
        <f t="shared" si="7"/>
        <v>4</v>
      </c>
      <c r="T8" s="41">
        <f t="shared" si="7"/>
        <v>59</v>
      </c>
      <c r="U8" s="44">
        <f t="shared" si="3"/>
        <v>3.7499999999999999E-2</v>
      </c>
      <c r="V8" s="41">
        <f>U8*'Joint Life Calculator'!$E$7</f>
        <v>3750</v>
      </c>
      <c r="W8" s="43">
        <f t="shared" si="8"/>
        <v>115000</v>
      </c>
      <c r="X8" s="44">
        <f t="shared" si="1"/>
        <v>0</v>
      </c>
      <c r="Y8" s="100">
        <f t="shared" ref="Y8" si="13">Y7+1</f>
        <v>59</v>
      </c>
      <c r="Z8" s="43">
        <f t="shared" si="9"/>
        <v>0</v>
      </c>
    </row>
    <row r="9" spans="2:26" x14ac:dyDescent="0.2">
      <c r="B9" s="41">
        <v>5</v>
      </c>
      <c r="C9" s="42">
        <v>0</v>
      </c>
      <c r="D9" s="42">
        <v>0</v>
      </c>
      <c r="F9" s="41">
        <v>5</v>
      </c>
      <c r="G9" s="42">
        <v>0</v>
      </c>
      <c r="H9" s="42">
        <v>0</v>
      </c>
      <c r="J9" s="41">
        <f t="shared" si="4"/>
        <v>5</v>
      </c>
      <c r="K9" s="41">
        <f t="shared" si="4"/>
        <v>60</v>
      </c>
      <c r="L9" s="44">
        <f t="shared" si="2"/>
        <v>3.7499999999999999E-2</v>
      </c>
      <c r="M9" s="41">
        <f>L9*'Single Life Calculator'!$E$7</f>
        <v>3750</v>
      </c>
      <c r="N9" s="43">
        <f t="shared" si="5"/>
        <v>118750</v>
      </c>
      <c r="O9" s="44">
        <f t="shared" si="0"/>
        <v>3.7499999999999999E-2</v>
      </c>
      <c r="P9" s="100">
        <f t="shared" ref="P9" si="14">P8+1</f>
        <v>60</v>
      </c>
      <c r="Q9" s="43">
        <f t="shared" si="6"/>
        <v>4453.125</v>
      </c>
      <c r="S9" s="41">
        <f t="shared" si="7"/>
        <v>5</v>
      </c>
      <c r="T9" s="41">
        <f t="shared" si="7"/>
        <v>60</v>
      </c>
      <c r="U9" s="44">
        <f t="shared" si="3"/>
        <v>3.7499999999999999E-2</v>
      </c>
      <c r="V9" s="41">
        <f>U9*'Joint Life Calculator'!$E$7</f>
        <v>3750</v>
      </c>
      <c r="W9" s="43">
        <f t="shared" si="8"/>
        <v>118750</v>
      </c>
      <c r="X9" s="44">
        <f t="shared" si="1"/>
        <v>3.7499999999999999E-2</v>
      </c>
      <c r="Y9" s="100">
        <f t="shared" ref="Y9" si="15">Y8+1</f>
        <v>60</v>
      </c>
      <c r="Z9" s="43">
        <f t="shared" si="9"/>
        <v>4453.125</v>
      </c>
    </row>
    <row r="10" spans="2:26" x14ac:dyDescent="0.2">
      <c r="B10" s="41">
        <v>6</v>
      </c>
      <c r="C10" s="42">
        <v>0</v>
      </c>
      <c r="D10" s="42">
        <v>0</v>
      </c>
      <c r="F10" s="41">
        <v>6</v>
      </c>
      <c r="G10" s="42">
        <v>0</v>
      </c>
      <c r="H10" s="42">
        <v>0</v>
      </c>
      <c r="J10" s="41">
        <f t="shared" si="4"/>
        <v>6</v>
      </c>
      <c r="K10" s="41">
        <f t="shared" si="4"/>
        <v>61</v>
      </c>
      <c r="L10" s="44">
        <f t="shared" si="2"/>
        <v>3.7499999999999999E-2</v>
      </c>
      <c r="M10" s="41">
        <f>L10*'Single Life Calculator'!$E$7</f>
        <v>3750</v>
      </c>
      <c r="N10" s="43">
        <f t="shared" si="5"/>
        <v>122500</v>
      </c>
      <c r="O10" s="44">
        <f t="shared" si="0"/>
        <v>3.7499999999999999E-2</v>
      </c>
      <c r="P10" s="100">
        <f t="shared" ref="P10" si="16">P9+1</f>
        <v>61</v>
      </c>
      <c r="Q10" s="43">
        <f t="shared" si="6"/>
        <v>4593.75</v>
      </c>
      <c r="S10" s="41">
        <f t="shared" si="7"/>
        <v>6</v>
      </c>
      <c r="T10" s="41">
        <f t="shared" si="7"/>
        <v>61</v>
      </c>
      <c r="U10" s="44">
        <f t="shared" si="3"/>
        <v>3.7499999999999999E-2</v>
      </c>
      <c r="V10" s="41">
        <f>U10*'Joint Life Calculator'!$E$7</f>
        <v>3750</v>
      </c>
      <c r="W10" s="43">
        <f t="shared" si="8"/>
        <v>122500</v>
      </c>
      <c r="X10" s="44">
        <f t="shared" si="1"/>
        <v>3.7499999999999999E-2</v>
      </c>
      <c r="Y10" s="100">
        <f t="shared" ref="Y10" si="17">Y9+1</f>
        <v>61</v>
      </c>
      <c r="Z10" s="43">
        <f t="shared" si="9"/>
        <v>4593.75</v>
      </c>
    </row>
    <row r="11" spans="2:26" x14ac:dyDescent="0.2">
      <c r="B11" s="41">
        <v>7</v>
      </c>
      <c r="C11" s="42">
        <v>0</v>
      </c>
      <c r="D11" s="42">
        <v>0</v>
      </c>
      <c r="F11" s="41">
        <v>7</v>
      </c>
      <c r="G11" s="42">
        <v>0</v>
      </c>
      <c r="H11" s="42">
        <v>0</v>
      </c>
      <c r="J11" s="41">
        <f t="shared" si="4"/>
        <v>7</v>
      </c>
      <c r="K11" s="41">
        <f t="shared" si="4"/>
        <v>62</v>
      </c>
      <c r="L11" s="44">
        <f t="shared" si="2"/>
        <v>3.7499999999999999E-2</v>
      </c>
      <c r="M11" s="41">
        <f>L11*'Single Life Calculator'!$E$7</f>
        <v>3750</v>
      </c>
      <c r="N11" s="43">
        <f t="shared" si="5"/>
        <v>126250</v>
      </c>
      <c r="O11" s="44">
        <f t="shared" si="0"/>
        <v>3.7499999999999999E-2</v>
      </c>
      <c r="P11" s="100">
        <f t="shared" ref="P11" si="18">P10+1</f>
        <v>62</v>
      </c>
      <c r="Q11" s="43">
        <f t="shared" si="6"/>
        <v>4734.375</v>
      </c>
      <c r="S11" s="41">
        <f t="shared" si="7"/>
        <v>7</v>
      </c>
      <c r="T11" s="41">
        <f t="shared" si="7"/>
        <v>62</v>
      </c>
      <c r="U11" s="44">
        <f t="shared" si="3"/>
        <v>3.7499999999999999E-2</v>
      </c>
      <c r="V11" s="41">
        <f>U11*'Joint Life Calculator'!$E$7</f>
        <v>3750</v>
      </c>
      <c r="W11" s="43">
        <f t="shared" si="8"/>
        <v>126250</v>
      </c>
      <c r="X11" s="44">
        <f t="shared" si="1"/>
        <v>3.7499999999999999E-2</v>
      </c>
      <c r="Y11" s="100">
        <f t="shared" ref="Y11" si="19">Y10+1</f>
        <v>62</v>
      </c>
      <c r="Z11" s="43">
        <f t="shared" si="9"/>
        <v>4734.375</v>
      </c>
    </row>
    <row r="12" spans="2:26" x14ac:dyDescent="0.2">
      <c r="B12" s="41">
        <v>8</v>
      </c>
      <c r="C12" s="42">
        <v>0</v>
      </c>
      <c r="D12" s="42">
        <v>0</v>
      </c>
      <c r="F12" s="41">
        <v>8</v>
      </c>
      <c r="G12" s="42">
        <v>0</v>
      </c>
      <c r="H12" s="42">
        <v>0</v>
      </c>
      <c r="J12" s="41">
        <f t="shared" si="4"/>
        <v>8</v>
      </c>
      <c r="K12" s="41">
        <f t="shared" si="4"/>
        <v>63</v>
      </c>
      <c r="L12" s="44">
        <f t="shared" si="2"/>
        <v>3.7499999999999999E-2</v>
      </c>
      <c r="M12" s="41">
        <f>L12*'Single Life Calculator'!$E$7</f>
        <v>3750</v>
      </c>
      <c r="N12" s="43">
        <f t="shared" si="5"/>
        <v>130000</v>
      </c>
      <c r="O12" s="44">
        <f t="shared" si="0"/>
        <v>3.7499999999999999E-2</v>
      </c>
      <c r="P12" s="100">
        <f t="shared" ref="P12" si="20">P11+1</f>
        <v>63</v>
      </c>
      <c r="Q12" s="43">
        <f t="shared" si="6"/>
        <v>4875</v>
      </c>
      <c r="S12" s="41">
        <f t="shared" si="7"/>
        <v>8</v>
      </c>
      <c r="T12" s="41">
        <f t="shared" si="7"/>
        <v>63</v>
      </c>
      <c r="U12" s="44">
        <f t="shared" si="3"/>
        <v>3.7499999999999999E-2</v>
      </c>
      <c r="V12" s="41">
        <f>U12*'Joint Life Calculator'!$E$7</f>
        <v>3750</v>
      </c>
      <c r="W12" s="43">
        <f t="shared" si="8"/>
        <v>130000</v>
      </c>
      <c r="X12" s="44">
        <f t="shared" si="1"/>
        <v>3.7499999999999999E-2</v>
      </c>
      <c r="Y12" s="100">
        <f t="shared" ref="Y12" si="21">Y11+1</f>
        <v>63</v>
      </c>
      <c r="Z12" s="43">
        <f t="shared" si="9"/>
        <v>4875</v>
      </c>
    </row>
    <row r="13" spans="2:26" x14ac:dyDescent="0.2">
      <c r="B13" s="41">
        <v>9</v>
      </c>
      <c r="C13" s="42">
        <v>0</v>
      </c>
      <c r="D13" s="42">
        <v>0</v>
      </c>
      <c r="F13" s="41">
        <v>9</v>
      </c>
      <c r="G13" s="42">
        <v>0</v>
      </c>
      <c r="H13" s="42">
        <v>0</v>
      </c>
      <c r="J13" s="41">
        <f t="shared" si="4"/>
        <v>9</v>
      </c>
      <c r="K13" s="41">
        <f t="shared" si="4"/>
        <v>64</v>
      </c>
      <c r="L13" s="44">
        <f t="shared" si="2"/>
        <v>3.7499999999999999E-2</v>
      </c>
      <c r="M13" s="41">
        <f>L13*'Single Life Calculator'!$E$7</f>
        <v>3750</v>
      </c>
      <c r="N13" s="43">
        <f t="shared" si="5"/>
        <v>133750</v>
      </c>
      <c r="O13" s="44">
        <f t="shared" si="0"/>
        <v>3.7499999999999999E-2</v>
      </c>
      <c r="P13" s="100">
        <f t="shared" ref="P13" si="22">P12+1</f>
        <v>64</v>
      </c>
      <c r="Q13" s="43">
        <f t="shared" si="6"/>
        <v>5015.625</v>
      </c>
      <c r="S13" s="41">
        <f t="shared" si="7"/>
        <v>9</v>
      </c>
      <c r="T13" s="41">
        <f t="shared" si="7"/>
        <v>64</v>
      </c>
      <c r="U13" s="44">
        <f t="shared" si="3"/>
        <v>3.7499999999999999E-2</v>
      </c>
      <c r="V13" s="41">
        <f>U13*'Joint Life Calculator'!$E$7</f>
        <v>3750</v>
      </c>
      <c r="W13" s="43">
        <f t="shared" si="8"/>
        <v>133750</v>
      </c>
      <c r="X13" s="44">
        <f t="shared" si="1"/>
        <v>3.7499999999999999E-2</v>
      </c>
      <c r="Y13" s="100">
        <f t="shared" ref="Y13" si="23">Y12+1</f>
        <v>64</v>
      </c>
      <c r="Z13" s="43">
        <f t="shared" si="9"/>
        <v>5015.625</v>
      </c>
    </row>
    <row r="14" spans="2:26" x14ac:dyDescent="0.2">
      <c r="B14" s="41">
        <v>10</v>
      </c>
      <c r="C14" s="42">
        <v>0</v>
      </c>
      <c r="D14" s="42">
        <v>0</v>
      </c>
      <c r="F14" s="41">
        <v>10</v>
      </c>
      <c r="G14" s="42">
        <v>0</v>
      </c>
      <c r="H14" s="42">
        <v>0</v>
      </c>
      <c r="J14" s="41">
        <f t="shared" si="4"/>
        <v>10</v>
      </c>
      <c r="K14" s="41">
        <f t="shared" si="4"/>
        <v>65</v>
      </c>
      <c r="L14" s="44">
        <f t="shared" si="2"/>
        <v>4.2499999999999996E-2</v>
      </c>
      <c r="M14" s="41">
        <f>L14*'Single Life Calculator'!$E$7</f>
        <v>4250</v>
      </c>
      <c r="N14" s="43">
        <f t="shared" si="5"/>
        <v>138000</v>
      </c>
      <c r="O14" s="44">
        <f t="shared" si="0"/>
        <v>4.2499999999999996E-2</v>
      </c>
      <c r="P14" s="100">
        <f t="shared" ref="P14" si="24">P13+1</f>
        <v>65</v>
      </c>
      <c r="Q14" s="43">
        <f t="shared" si="6"/>
        <v>5864.9999999999991</v>
      </c>
      <c r="S14" s="41">
        <f t="shared" si="7"/>
        <v>10</v>
      </c>
      <c r="T14" s="41">
        <f t="shared" si="7"/>
        <v>65</v>
      </c>
      <c r="U14" s="44">
        <f t="shared" si="3"/>
        <v>4.2499999999999996E-2</v>
      </c>
      <c r="V14" s="41">
        <f>U14*'Joint Life Calculator'!$E$7</f>
        <v>4250</v>
      </c>
      <c r="W14" s="43">
        <f t="shared" si="8"/>
        <v>138000</v>
      </c>
      <c r="X14" s="44">
        <f t="shared" si="1"/>
        <v>4.2499999999999996E-2</v>
      </c>
      <c r="Y14" s="100">
        <f t="shared" ref="Y14" si="25">Y13+1</f>
        <v>65</v>
      </c>
      <c r="Z14" s="43">
        <f t="shared" si="9"/>
        <v>5864.9999999999991</v>
      </c>
    </row>
    <row r="15" spans="2:26" x14ac:dyDescent="0.2">
      <c r="B15" s="41">
        <v>11</v>
      </c>
      <c r="C15" s="42">
        <v>0</v>
      </c>
      <c r="D15" s="42">
        <v>0</v>
      </c>
      <c r="F15" s="41">
        <v>11</v>
      </c>
      <c r="G15" s="42">
        <v>0</v>
      </c>
      <c r="H15" s="42">
        <v>0</v>
      </c>
      <c r="J15" s="41">
        <f t="shared" si="4"/>
        <v>11</v>
      </c>
      <c r="K15" s="41">
        <f t="shared" si="4"/>
        <v>66</v>
      </c>
      <c r="L15" s="44">
        <v>0</v>
      </c>
      <c r="M15" s="41">
        <f>L15*'Single Life Calculator'!$E$7</f>
        <v>0</v>
      </c>
      <c r="N15" s="43">
        <f t="shared" si="5"/>
        <v>138000</v>
      </c>
      <c r="O15" s="44">
        <f t="shared" si="0"/>
        <v>4.2499999999999996E-2</v>
      </c>
      <c r="P15" s="100">
        <f t="shared" ref="P15" si="26">P14+1</f>
        <v>66</v>
      </c>
      <c r="Q15" s="43">
        <f t="shared" si="6"/>
        <v>5864.9999999999991</v>
      </c>
      <c r="S15" s="41">
        <f t="shared" si="7"/>
        <v>11</v>
      </c>
      <c r="T15" s="41">
        <f t="shared" si="7"/>
        <v>66</v>
      </c>
      <c r="U15" s="44">
        <v>0</v>
      </c>
      <c r="V15" s="41">
        <f>U15*'Joint Life Calculator'!$E$7</f>
        <v>0</v>
      </c>
      <c r="W15" s="43">
        <f t="shared" si="8"/>
        <v>138000</v>
      </c>
      <c r="X15" s="44">
        <f t="shared" si="1"/>
        <v>4.2499999999999996E-2</v>
      </c>
      <c r="Y15" s="100">
        <f t="shared" ref="Y15" si="27">Y14+1</f>
        <v>66</v>
      </c>
      <c r="Z15" s="43">
        <f t="shared" si="9"/>
        <v>5864.9999999999991</v>
      </c>
    </row>
    <row r="16" spans="2:26" x14ac:dyDescent="0.2">
      <c r="B16" s="41">
        <v>12</v>
      </c>
      <c r="C16" s="42">
        <v>0</v>
      </c>
      <c r="D16" s="42">
        <v>0</v>
      </c>
      <c r="F16" s="41">
        <v>12</v>
      </c>
      <c r="G16" s="42">
        <v>0</v>
      </c>
      <c r="H16" s="42">
        <v>0</v>
      </c>
      <c r="J16" s="41">
        <f t="shared" si="4"/>
        <v>12</v>
      </c>
      <c r="K16" s="41">
        <f t="shared" si="4"/>
        <v>67</v>
      </c>
      <c r="L16" s="44">
        <v>0</v>
      </c>
      <c r="M16" s="41">
        <f>L16*'Single Life Calculator'!$E$7</f>
        <v>0</v>
      </c>
      <c r="N16" s="43">
        <f t="shared" si="5"/>
        <v>138000</v>
      </c>
      <c r="O16" s="44">
        <f t="shared" si="0"/>
        <v>4.2499999999999996E-2</v>
      </c>
      <c r="P16" s="100">
        <f t="shared" ref="P16" si="28">P15+1</f>
        <v>67</v>
      </c>
      <c r="Q16" s="43">
        <f t="shared" si="6"/>
        <v>5864.9999999999991</v>
      </c>
      <c r="S16" s="41">
        <f t="shared" si="7"/>
        <v>12</v>
      </c>
      <c r="T16" s="41">
        <f t="shared" si="7"/>
        <v>67</v>
      </c>
      <c r="U16" s="44">
        <v>0</v>
      </c>
      <c r="V16" s="41">
        <f>U16*'Joint Life Calculator'!$E$7</f>
        <v>0</v>
      </c>
      <c r="W16" s="43">
        <f t="shared" si="8"/>
        <v>138000</v>
      </c>
      <c r="X16" s="44">
        <f t="shared" si="1"/>
        <v>4.2499999999999996E-2</v>
      </c>
      <c r="Y16" s="100">
        <f t="shared" ref="Y16" si="29">Y15+1</f>
        <v>67</v>
      </c>
      <c r="Z16" s="43">
        <f t="shared" si="9"/>
        <v>5864.9999999999991</v>
      </c>
    </row>
    <row r="17" spans="2:26" x14ac:dyDescent="0.2">
      <c r="B17" s="41">
        <v>13</v>
      </c>
      <c r="C17" s="42">
        <v>0</v>
      </c>
      <c r="D17" s="42">
        <v>0</v>
      </c>
      <c r="F17" s="41">
        <v>13</v>
      </c>
      <c r="G17" s="42">
        <v>0</v>
      </c>
      <c r="H17" s="42">
        <v>0</v>
      </c>
      <c r="J17" s="41">
        <f t="shared" si="4"/>
        <v>13</v>
      </c>
      <c r="K17" s="41">
        <f t="shared" si="4"/>
        <v>68</v>
      </c>
      <c r="L17" s="44">
        <v>0</v>
      </c>
      <c r="M17" s="41">
        <f>L17*'Single Life Calculator'!$E$7</f>
        <v>0</v>
      </c>
      <c r="N17" s="43">
        <f t="shared" si="5"/>
        <v>138000</v>
      </c>
      <c r="O17" s="44">
        <f t="shared" si="0"/>
        <v>4.2499999999999996E-2</v>
      </c>
      <c r="P17" s="100">
        <f t="shared" ref="P17" si="30">P16+1</f>
        <v>68</v>
      </c>
      <c r="Q17" s="43">
        <f t="shared" si="6"/>
        <v>5864.9999999999991</v>
      </c>
      <c r="S17" s="41">
        <f t="shared" si="7"/>
        <v>13</v>
      </c>
      <c r="T17" s="41">
        <f t="shared" si="7"/>
        <v>68</v>
      </c>
      <c r="U17" s="44">
        <v>0</v>
      </c>
      <c r="V17" s="41">
        <f>U17*'Joint Life Calculator'!$E$7</f>
        <v>0</v>
      </c>
      <c r="W17" s="43">
        <f t="shared" si="8"/>
        <v>138000</v>
      </c>
      <c r="X17" s="44">
        <f t="shared" si="1"/>
        <v>4.2499999999999996E-2</v>
      </c>
      <c r="Y17" s="100">
        <f t="shared" ref="Y17" si="31">Y16+1</f>
        <v>68</v>
      </c>
      <c r="Z17" s="43">
        <f t="shared" si="9"/>
        <v>5864.9999999999991</v>
      </c>
    </row>
    <row r="18" spans="2:26" x14ac:dyDescent="0.2">
      <c r="B18" s="41">
        <v>14</v>
      </c>
      <c r="C18" s="42">
        <v>0</v>
      </c>
      <c r="D18" s="42">
        <v>0</v>
      </c>
      <c r="F18" s="41">
        <v>14</v>
      </c>
      <c r="G18" s="42">
        <v>0</v>
      </c>
      <c r="H18" s="42">
        <v>0</v>
      </c>
      <c r="J18" s="41">
        <f t="shared" si="4"/>
        <v>14</v>
      </c>
      <c r="K18" s="41">
        <f t="shared" si="4"/>
        <v>69</v>
      </c>
      <c r="L18" s="44">
        <v>0</v>
      </c>
      <c r="M18" s="41">
        <f>L18*'Single Life Calculator'!$E$7</f>
        <v>0</v>
      </c>
      <c r="N18" s="43">
        <f t="shared" si="5"/>
        <v>138000</v>
      </c>
      <c r="O18" s="44">
        <f t="shared" si="0"/>
        <v>4.2499999999999996E-2</v>
      </c>
      <c r="P18" s="100">
        <f t="shared" ref="P18" si="32">P17+1</f>
        <v>69</v>
      </c>
      <c r="Q18" s="43">
        <f t="shared" si="6"/>
        <v>5864.9999999999991</v>
      </c>
      <c r="S18" s="41">
        <f t="shared" si="7"/>
        <v>14</v>
      </c>
      <c r="T18" s="41">
        <f t="shared" si="7"/>
        <v>69</v>
      </c>
      <c r="U18" s="44">
        <v>0</v>
      </c>
      <c r="V18" s="41">
        <f>U18*'Joint Life Calculator'!$E$7</f>
        <v>0</v>
      </c>
      <c r="W18" s="43">
        <f t="shared" si="8"/>
        <v>138000</v>
      </c>
      <c r="X18" s="44">
        <f t="shared" si="1"/>
        <v>4.2499999999999996E-2</v>
      </c>
      <c r="Y18" s="100">
        <f t="shared" ref="Y18" si="33">Y17+1</f>
        <v>69</v>
      </c>
      <c r="Z18" s="43">
        <f t="shared" si="9"/>
        <v>5864.9999999999991</v>
      </c>
    </row>
    <row r="19" spans="2:26" x14ac:dyDescent="0.2">
      <c r="B19" s="41">
        <v>15</v>
      </c>
      <c r="C19" s="42">
        <v>0</v>
      </c>
      <c r="D19" s="42">
        <v>0</v>
      </c>
      <c r="F19" s="41">
        <v>15</v>
      </c>
      <c r="G19" s="42">
        <v>0</v>
      </c>
      <c r="H19" s="42">
        <v>0</v>
      </c>
      <c r="J19" s="41">
        <f t="shared" si="4"/>
        <v>15</v>
      </c>
      <c r="K19" s="41">
        <f t="shared" si="4"/>
        <v>70</v>
      </c>
      <c r="L19" s="44">
        <v>0</v>
      </c>
      <c r="M19" s="41">
        <f>L19*'Single Life Calculator'!$E$7</f>
        <v>0</v>
      </c>
      <c r="N19" s="43">
        <f t="shared" si="5"/>
        <v>138000</v>
      </c>
      <c r="O19" s="44">
        <f t="shared" si="0"/>
        <v>4.7500000000000001E-2</v>
      </c>
      <c r="P19" s="100">
        <f t="shared" ref="P19" si="34">P18+1</f>
        <v>70</v>
      </c>
      <c r="Q19" s="43">
        <f t="shared" si="6"/>
        <v>6555</v>
      </c>
      <c r="S19" s="41">
        <f t="shared" si="7"/>
        <v>15</v>
      </c>
      <c r="T19" s="41">
        <f t="shared" si="7"/>
        <v>70</v>
      </c>
      <c r="U19" s="44">
        <v>0</v>
      </c>
      <c r="V19" s="41">
        <f>U19*'Joint Life Calculator'!$E$7</f>
        <v>0</v>
      </c>
      <c r="W19" s="43">
        <f t="shared" si="8"/>
        <v>138000</v>
      </c>
      <c r="X19" s="44">
        <f t="shared" si="1"/>
        <v>4.7500000000000001E-2</v>
      </c>
      <c r="Y19" s="100">
        <f t="shared" ref="Y19" si="35">Y18+1</f>
        <v>70</v>
      </c>
      <c r="Z19" s="43">
        <f t="shared" si="9"/>
        <v>6555</v>
      </c>
    </row>
    <row r="20" spans="2:26" x14ac:dyDescent="0.2">
      <c r="B20" s="41">
        <v>16</v>
      </c>
      <c r="C20" s="42">
        <v>0</v>
      </c>
      <c r="D20" s="42">
        <v>0</v>
      </c>
      <c r="F20" s="41">
        <v>16</v>
      </c>
      <c r="G20" s="42">
        <v>0</v>
      </c>
      <c r="H20" s="42">
        <v>0</v>
      </c>
      <c r="J20" s="41">
        <f t="shared" si="4"/>
        <v>16</v>
      </c>
      <c r="K20" s="41">
        <f t="shared" si="4"/>
        <v>71</v>
      </c>
      <c r="L20" s="44">
        <v>0</v>
      </c>
      <c r="M20" s="41">
        <f>L20*'Single Life Calculator'!$E$7</f>
        <v>0</v>
      </c>
      <c r="N20" s="43">
        <f t="shared" si="5"/>
        <v>138000</v>
      </c>
      <c r="O20" s="44">
        <f t="shared" si="0"/>
        <v>4.7500000000000001E-2</v>
      </c>
      <c r="P20" s="100">
        <f t="shared" ref="P20" si="36">P19+1</f>
        <v>71</v>
      </c>
      <c r="Q20" s="43">
        <f t="shared" si="6"/>
        <v>6555</v>
      </c>
      <c r="S20" s="41">
        <f t="shared" si="7"/>
        <v>16</v>
      </c>
      <c r="T20" s="41">
        <f t="shared" si="7"/>
        <v>71</v>
      </c>
      <c r="U20" s="44">
        <v>0</v>
      </c>
      <c r="V20" s="41">
        <f>U20*'Joint Life Calculator'!$E$7</f>
        <v>0</v>
      </c>
      <c r="W20" s="43">
        <f t="shared" si="8"/>
        <v>138000</v>
      </c>
      <c r="X20" s="44">
        <f t="shared" si="1"/>
        <v>4.7500000000000001E-2</v>
      </c>
      <c r="Y20" s="100">
        <f t="shared" ref="Y20" si="37">Y19+1</f>
        <v>71</v>
      </c>
      <c r="Z20" s="43">
        <f t="shared" si="9"/>
        <v>6555</v>
      </c>
    </row>
    <row r="21" spans="2:26" x14ac:dyDescent="0.2">
      <c r="B21" s="41">
        <v>17</v>
      </c>
      <c r="C21" s="42">
        <v>0</v>
      </c>
      <c r="D21" s="42">
        <v>0</v>
      </c>
      <c r="F21" s="41">
        <v>17</v>
      </c>
      <c r="G21" s="42">
        <v>0</v>
      </c>
      <c r="H21" s="42">
        <v>0</v>
      </c>
      <c r="J21" s="41">
        <f t="shared" si="4"/>
        <v>17</v>
      </c>
      <c r="K21" s="41">
        <f t="shared" si="4"/>
        <v>72</v>
      </c>
      <c r="L21" s="44">
        <v>0</v>
      </c>
      <c r="M21" s="41">
        <f>L21*'Single Life Calculator'!$E$7</f>
        <v>0</v>
      </c>
      <c r="N21" s="43">
        <f t="shared" si="5"/>
        <v>138000</v>
      </c>
      <c r="O21" s="44">
        <f t="shared" si="0"/>
        <v>4.7500000000000001E-2</v>
      </c>
      <c r="P21" s="100">
        <f t="shared" ref="P21" si="38">P20+1</f>
        <v>72</v>
      </c>
      <c r="Q21" s="43">
        <f t="shared" si="6"/>
        <v>6555</v>
      </c>
      <c r="S21" s="41">
        <f t="shared" si="7"/>
        <v>17</v>
      </c>
      <c r="T21" s="41">
        <f t="shared" si="7"/>
        <v>72</v>
      </c>
      <c r="U21" s="44">
        <v>0</v>
      </c>
      <c r="V21" s="41">
        <f>U21*'Joint Life Calculator'!$E$7</f>
        <v>0</v>
      </c>
      <c r="W21" s="43">
        <f t="shared" si="8"/>
        <v>138000</v>
      </c>
      <c r="X21" s="44">
        <f t="shared" si="1"/>
        <v>4.7500000000000001E-2</v>
      </c>
      <c r="Y21" s="100">
        <f t="shared" ref="Y21" si="39">Y20+1</f>
        <v>72</v>
      </c>
      <c r="Z21" s="43">
        <f t="shared" si="9"/>
        <v>6555</v>
      </c>
    </row>
    <row r="22" spans="2:26" x14ac:dyDescent="0.2">
      <c r="B22" s="41">
        <v>18</v>
      </c>
      <c r="C22" s="42">
        <v>0</v>
      </c>
      <c r="D22" s="42">
        <v>0</v>
      </c>
      <c r="F22" s="41">
        <v>18</v>
      </c>
      <c r="G22" s="42">
        <v>0</v>
      </c>
      <c r="H22" s="42">
        <v>0</v>
      </c>
      <c r="J22" s="41">
        <f t="shared" ref="J22:K37" si="40">J21+1</f>
        <v>18</v>
      </c>
      <c r="K22" s="41">
        <f t="shared" si="40"/>
        <v>73</v>
      </c>
      <c r="L22" s="44">
        <v>0</v>
      </c>
      <c r="M22" s="41">
        <f>L22*'Single Life Calculator'!$E$7</f>
        <v>0</v>
      </c>
      <c r="N22" s="43">
        <f t="shared" si="5"/>
        <v>138000</v>
      </c>
      <c r="O22" s="44">
        <f t="shared" si="0"/>
        <v>4.7500000000000001E-2</v>
      </c>
      <c r="P22" s="100">
        <f t="shared" ref="P22" si="41">P21+1</f>
        <v>73</v>
      </c>
      <c r="Q22" s="43">
        <f t="shared" si="6"/>
        <v>6555</v>
      </c>
      <c r="S22" s="41">
        <f t="shared" ref="S22:T37" si="42">S21+1</f>
        <v>18</v>
      </c>
      <c r="T22" s="41">
        <f t="shared" si="42"/>
        <v>73</v>
      </c>
      <c r="U22" s="44">
        <v>0</v>
      </c>
      <c r="V22" s="41">
        <f>U22*'Joint Life Calculator'!$E$7</f>
        <v>0</v>
      </c>
      <c r="W22" s="43">
        <f t="shared" si="8"/>
        <v>138000</v>
      </c>
      <c r="X22" s="44">
        <f t="shared" si="1"/>
        <v>4.7500000000000001E-2</v>
      </c>
      <c r="Y22" s="100">
        <f t="shared" ref="Y22" si="43">Y21+1</f>
        <v>73</v>
      </c>
      <c r="Z22" s="43">
        <f t="shared" si="9"/>
        <v>6555</v>
      </c>
    </row>
    <row r="23" spans="2:26" x14ac:dyDescent="0.2">
      <c r="B23" s="41">
        <v>19</v>
      </c>
      <c r="C23" s="42">
        <v>0</v>
      </c>
      <c r="D23" s="42">
        <v>0</v>
      </c>
      <c r="F23" s="41">
        <v>19</v>
      </c>
      <c r="G23" s="42">
        <v>0</v>
      </c>
      <c r="H23" s="42">
        <v>0</v>
      </c>
      <c r="J23" s="41">
        <f t="shared" si="40"/>
        <v>19</v>
      </c>
      <c r="K23" s="41">
        <f t="shared" si="40"/>
        <v>74</v>
      </c>
      <c r="L23" s="44">
        <v>0</v>
      </c>
      <c r="M23" s="41">
        <f>L23*'Single Life Calculator'!$E$7</f>
        <v>0</v>
      </c>
      <c r="N23" s="43">
        <f t="shared" si="5"/>
        <v>138000</v>
      </c>
      <c r="O23" s="44">
        <f t="shared" si="0"/>
        <v>4.7500000000000001E-2</v>
      </c>
      <c r="P23" s="100">
        <f t="shared" ref="P23" si="44">P22+1</f>
        <v>74</v>
      </c>
      <c r="Q23" s="43">
        <f t="shared" si="6"/>
        <v>6555</v>
      </c>
      <c r="S23" s="41">
        <f t="shared" si="42"/>
        <v>19</v>
      </c>
      <c r="T23" s="41">
        <f t="shared" si="42"/>
        <v>74</v>
      </c>
      <c r="U23" s="44">
        <v>0</v>
      </c>
      <c r="V23" s="41">
        <f>U23*'Joint Life Calculator'!$E$7</f>
        <v>0</v>
      </c>
      <c r="W23" s="43">
        <f t="shared" si="8"/>
        <v>138000</v>
      </c>
      <c r="X23" s="44">
        <f t="shared" si="1"/>
        <v>4.7500000000000001E-2</v>
      </c>
      <c r="Y23" s="100">
        <f t="shared" ref="Y23" si="45">Y22+1</f>
        <v>74</v>
      </c>
      <c r="Z23" s="43">
        <f t="shared" si="9"/>
        <v>6555</v>
      </c>
    </row>
    <row r="24" spans="2:26" x14ac:dyDescent="0.2">
      <c r="B24" s="41">
        <v>20</v>
      </c>
      <c r="C24" s="42">
        <v>0</v>
      </c>
      <c r="D24" s="42">
        <v>0</v>
      </c>
      <c r="F24" s="41">
        <v>20</v>
      </c>
      <c r="G24" s="42">
        <v>0</v>
      </c>
      <c r="H24" s="42">
        <v>0</v>
      </c>
      <c r="J24" s="41">
        <f t="shared" si="40"/>
        <v>20</v>
      </c>
      <c r="K24" s="41">
        <f t="shared" si="40"/>
        <v>75</v>
      </c>
      <c r="L24" s="44">
        <v>0</v>
      </c>
      <c r="M24" s="41">
        <f>L24*'Single Life Calculator'!$E$7</f>
        <v>0</v>
      </c>
      <c r="N24" s="43">
        <f t="shared" si="5"/>
        <v>138000</v>
      </c>
      <c r="O24" s="44">
        <f t="shared" si="0"/>
        <v>5.2499999999999998E-2</v>
      </c>
      <c r="P24" s="100">
        <f t="shared" ref="P24" si="46">P23+1</f>
        <v>75</v>
      </c>
      <c r="Q24" s="43">
        <f t="shared" si="6"/>
        <v>7245</v>
      </c>
      <c r="S24" s="41">
        <f t="shared" si="42"/>
        <v>20</v>
      </c>
      <c r="T24" s="41">
        <f t="shared" si="42"/>
        <v>75</v>
      </c>
      <c r="U24" s="44">
        <v>0</v>
      </c>
      <c r="V24" s="41">
        <f>U24*'Joint Life Calculator'!$E$7</f>
        <v>0</v>
      </c>
      <c r="W24" s="43">
        <f t="shared" si="8"/>
        <v>138000</v>
      </c>
      <c r="X24" s="44">
        <f t="shared" si="1"/>
        <v>5.2499999999999998E-2</v>
      </c>
      <c r="Y24" s="100">
        <f t="shared" ref="Y24" si="47">Y23+1</f>
        <v>75</v>
      </c>
      <c r="Z24" s="43">
        <f t="shared" si="9"/>
        <v>7245</v>
      </c>
    </row>
    <row r="25" spans="2:26" x14ac:dyDescent="0.2">
      <c r="B25" s="41">
        <v>21</v>
      </c>
      <c r="C25" s="42">
        <v>0</v>
      </c>
      <c r="D25" s="42">
        <v>0</v>
      </c>
      <c r="F25" s="41">
        <v>21</v>
      </c>
      <c r="G25" s="42">
        <v>0</v>
      </c>
      <c r="H25" s="42">
        <v>0</v>
      </c>
      <c r="J25" s="41">
        <f t="shared" si="40"/>
        <v>21</v>
      </c>
      <c r="K25" s="41">
        <f t="shared" si="40"/>
        <v>76</v>
      </c>
      <c r="L25" s="44">
        <v>0</v>
      </c>
      <c r="M25" s="41">
        <f>L25*'Single Life Calculator'!$E$7</f>
        <v>0</v>
      </c>
      <c r="N25" s="43">
        <f t="shared" si="5"/>
        <v>138000</v>
      </c>
      <c r="O25" s="44">
        <f t="shared" si="0"/>
        <v>5.2499999999999998E-2</v>
      </c>
      <c r="P25" s="100">
        <f t="shared" ref="P25" si="48">P24+1</f>
        <v>76</v>
      </c>
      <c r="Q25" s="43">
        <f t="shared" si="6"/>
        <v>7245</v>
      </c>
      <c r="S25" s="41">
        <f t="shared" si="42"/>
        <v>21</v>
      </c>
      <c r="T25" s="41">
        <f t="shared" si="42"/>
        <v>76</v>
      </c>
      <c r="U25" s="44">
        <v>0</v>
      </c>
      <c r="V25" s="41">
        <f>U25*'Joint Life Calculator'!$E$7</f>
        <v>0</v>
      </c>
      <c r="W25" s="43">
        <f t="shared" si="8"/>
        <v>138000</v>
      </c>
      <c r="X25" s="44">
        <f t="shared" si="1"/>
        <v>5.2499999999999998E-2</v>
      </c>
      <c r="Y25" s="100">
        <f t="shared" ref="Y25" si="49">Y24+1</f>
        <v>76</v>
      </c>
      <c r="Z25" s="43">
        <f t="shared" si="9"/>
        <v>7245</v>
      </c>
    </row>
    <row r="26" spans="2:26" x14ac:dyDescent="0.2">
      <c r="B26" s="41">
        <v>22</v>
      </c>
      <c r="C26" s="42">
        <v>0</v>
      </c>
      <c r="D26" s="42">
        <v>0</v>
      </c>
      <c r="F26" s="41">
        <v>22</v>
      </c>
      <c r="G26" s="42">
        <v>0</v>
      </c>
      <c r="H26" s="42">
        <v>0</v>
      </c>
      <c r="J26" s="41">
        <f t="shared" si="40"/>
        <v>22</v>
      </c>
      <c r="K26" s="41">
        <f t="shared" si="40"/>
        <v>77</v>
      </c>
      <c r="L26" s="44">
        <v>0</v>
      </c>
      <c r="M26" s="41">
        <f>L26*'Single Life Calculator'!$E$7</f>
        <v>0</v>
      </c>
      <c r="N26" s="43">
        <f t="shared" si="5"/>
        <v>138000</v>
      </c>
      <c r="O26" s="44">
        <f t="shared" si="0"/>
        <v>5.2499999999999998E-2</v>
      </c>
      <c r="P26" s="100">
        <f t="shared" ref="P26" si="50">P25+1</f>
        <v>77</v>
      </c>
      <c r="Q26" s="43">
        <f t="shared" si="6"/>
        <v>7245</v>
      </c>
      <c r="S26" s="41">
        <f t="shared" si="42"/>
        <v>22</v>
      </c>
      <c r="T26" s="41">
        <f t="shared" si="42"/>
        <v>77</v>
      </c>
      <c r="U26" s="44">
        <v>0</v>
      </c>
      <c r="V26" s="41">
        <f>U26*'Joint Life Calculator'!$E$7</f>
        <v>0</v>
      </c>
      <c r="W26" s="43">
        <f t="shared" si="8"/>
        <v>138000</v>
      </c>
      <c r="X26" s="44">
        <f t="shared" si="1"/>
        <v>5.2499999999999998E-2</v>
      </c>
      <c r="Y26" s="100">
        <f t="shared" ref="Y26" si="51">Y25+1</f>
        <v>77</v>
      </c>
      <c r="Z26" s="43">
        <f t="shared" si="9"/>
        <v>7245</v>
      </c>
    </row>
    <row r="27" spans="2:26" x14ac:dyDescent="0.2">
      <c r="B27" s="41">
        <v>23</v>
      </c>
      <c r="C27" s="42">
        <v>0</v>
      </c>
      <c r="D27" s="42">
        <v>0</v>
      </c>
      <c r="F27" s="41">
        <v>23</v>
      </c>
      <c r="G27" s="42">
        <v>0</v>
      </c>
      <c r="H27" s="42">
        <v>0</v>
      </c>
      <c r="J27" s="41">
        <f t="shared" si="40"/>
        <v>23</v>
      </c>
      <c r="K27" s="41">
        <f t="shared" si="40"/>
        <v>78</v>
      </c>
      <c r="L27" s="44">
        <v>0</v>
      </c>
      <c r="M27" s="41">
        <f>L27*'Single Life Calculator'!$E$7</f>
        <v>0</v>
      </c>
      <c r="N27" s="43">
        <f t="shared" si="5"/>
        <v>138000</v>
      </c>
      <c r="O27" s="44">
        <f t="shared" si="0"/>
        <v>5.2499999999999998E-2</v>
      </c>
      <c r="P27" s="100">
        <f t="shared" ref="P27" si="52">P26+1</f>
        <v>78</v>
      </c>
      <c r="Q27" s="43">
        <f t="shared" si="6"/>
        <v>7245</v>
      </c>
      <c r="S27" s="41">
        <f t="shared" si="42"/>
        <v>23</v>
      </c>
      <c r="T27" s="41">
        <f t="shared" si="42"/>
        <v>78</v>
      </c>
      <c r="U27" s="44">
        <v>0</v>
      </c>
      <c r="V27" s="41">
        <f>U27*'Joint Life Calculator'!$E$7</f>
        <v>0</v>
      </c>
      <c r="W27" s="43">
        <f t="shared" si="8"/>
        <v>138000</v>
      </c>
      <c r="X27" s="44">
        <f t="shared" si="1"/>
        <v>5.2499999999999998E-2</v>
      </c>
      <c r="Y27" s="100">
        <f t="shared" ref="Y27" si="53">Y26+1</f>
        <v>78</v>
      </c>
      <c r="Z27" s="43">
        <f t="shared" si="9"/>
        <v>7245</v>
      </c>
    </row>
    <row r="28" spans="2:26" x14ac:dyDescent="0.2">
      <c r="B28" s="41">
        <v>24</v>
      </c>
      <c r="C28" s="42">
        <v>0</v>
      </c>
      <c r="D28" s="42">
        <v>0</v>
      </c>
      <c r="F28" s="41">
        <v>24</v>
      </c>
      <c r="G28" s="42">
        <v>0</v>
      </c>
      <c r="H28" s="42">
        <v>0</v>
      </c>
      <c r="J28" s="41">
        <f t="shared" si="40"/>
        <v>24</v>
      </c>
      <c r="K28" s="41">
        <f t="shared" si="40"/>
        <v>79</v>
      </c>
      <c r="L28" s="44">
        <v>0</v>
      </c>
      <c r="M28" s="41">
        <f>L28*'Single Life Calculator'!$E$7</f>
        <v>0</v>
      </c>
      <c r="N28" s="43">
        <f t="shared" si="5"/>
        <v>138000</v>
      </c>
      <c r="O28" s="44">
        <f t="shared" si="0"/>
        <v>5.2499999999999998E-2</v>
      </c>
      <c r="P28" s="100">
        <f t="shared" ref="P28" si="54">P27+1</f>
        <v>79</v>
      </c>
      <c r="Q28" s="43">
        <f t="shared" si="6"/>
        <v>7245</v>
      </c>
      <c r="S28" s="41">
        <f t="shared" si="42"/>
        <v>24</v>
      </c>
      <c r="T28" s="41">
        <f t="shared" si="42"/>
        <v>79</v>
      </c>
      <c r="U28" s="44">
        <v>0</v>
      </c>
      <c r="V28" s="41">
        <f>U28*'Joint Life Calculator'!$E$7</f>
        <v>0</v>
      </c>
      <c r="W28" s="43">
        <f t="shared" si="8"/>
        <v>138000</v>
      </c>
      <c r="X28" s="44">
        <f t="shared" si="1"/>
        <v>5.2499999999999998E-2</v>
      </c>
      <c r="Y28" s="100">
        <f t="shared" ref="Y28" si="55">Y27+1</f>
        <v>79</v>
      </c>
      <c r="Z28" s="43">
        <f t="shared" si="9"/>
        <v>7245</v>
      </c>
    </row>
    <row r="29" spans="2:26" x14ac:dyDescent="0.2">
      <c r="B29" s="41">
        <v>25</v>
      </c>
      <c r="C29" s="42">
        <v>0</v>
      </c>
      <c r="D29" s="42">
        <v>0</v>
      </c>
      <c r="F29" s="41">
        <v>25</v>
      </c>
      <c r="G29" s="42">
        <v>0</v>
      </c>
      <c r="H29" s="42">
        <v>0</v>
      </c>
      <c r="J29" s="41">
        <f t="shared" si="40"/>
        <v>25</v>
      </c>
      <c r="K29" s="41">
        <f t="shared" si="40"/>
        <v>80</v>
      </c>
      <c r="L29" s="44">
        <v>0</v>
      </c>
      <c r="M29" s="41">
        <f>L29*'Single Life Calculator'!$E$7</f>
        <v>0</v>
      </c>
      <c r="N29" s="43">
        <f t="shared" si="5"/>
        <v>138000</v>
      </c>
      <c r="O29" s="44">
        <f t="shared" si="0"/>
        <v>6.25E-2</v>
      </c>
      <c r="P29" s="100">
        <f t="shared" ref="P29" si="56">P28+1</f>
        <v>80</v>
      </c>
      <c r="Q29" s="43">
        <f t="shared" si="6"/>
        <v>8625</v>
      </c>
      <c r="S29" s="41">
        <f t="shared" si="42"/>
        <v>25</v>
      </c>
      <c r="T29" s="41">
        <f t="shared" si="42"/>
        <v>80</v>
      </c>
      <c r="U29" s="44">
        <v>0</v>
      </c>
      <c r="V29" s="41">
        <f>U29*'Joint Life Calculator'!$E$7</f>
        <v>0</v>
      </c>
      <c r="W29" s="43">
        <f t="shared" si="8"/>
        <v>138000</v>
      </c>
      <c r="X29" s="44">
        <f t="shared" si="1"/>
        <v>6.25E-2</v>
      </c>
      <c r="Y29" s="100">
        <f t="shared" ref="Y29" si="57">Y28+1</f>
        <v>80</v>
      </c>
      <c r="Z29" s="43">
        <f t="shared" si="9"/>
        <v>8625</v>
      </c>
    </row>
    <row r="30" spans="2:26" x14ac:dyDescent="0.2">
      <c r="B30" s="41">
        <v>26</v>
      </c>
      <c r="C30" s="42">
        <v>0</v>
      </c>
      <c r="D30" s="42">
        <v>0</v>
      </c>
      <c r="F30" s="41">
        <v>26</v>
      </c>
      <c r="G30" s="42">
        <v>0</v>
      </c>
      <c r="H30" s="42">
        <v>0</v>
      </c>
      <c r="J30" s="41">
        <f t="shared" si="40"/>
        <v>26</v>
      </c>
      <c r="K30" s="41">
        <f t="shared" si="40"/>
        <v>81</v>
      </c>
      <c r="L30" s="44">
        <v>0</v>
      </c>
      <c r="M30" s="41">
        <f>L30*'Single Life Calculator'!$E$7</f>
        <v>0</v>
      </c>
      <c r="N30" s="43">
        <f t="shared" si="5"/>
        <v>138000</v>
      </c>
      <c r="O30" s="44">
        <f t="shared" si="0"/>
        <v>6.25E-2</v>
      </c>
      <c r="P30" s="100">
        <f t="shared" ref="P30" si="58">P29+1</f>
        <v>81</v>
      </c>
      <c r="Q30" s="43">
        <f t="shared" si="6"/>
        <v>8625</v>
      </c>
      <c r="S30" s="41">
        <f t="shared" si="42"/>
        <v>26</v>
      </c>
      <c r="T30" s="41">
        <f t="shared" si="42"/>
        <v>81</v>
      </c>
      <c r="U30" s="44">
        <v>0</v>
      </c>
      <c r="V30" s="41">
        <f>U30*'Joint Life Calculator'!$E$7</f>
        <v>0</v>
      </c>
      <c r="W30" s="43">
        <f t="shared" si="8"/>
        <v>138000</v>
      </c>
      <c r="X30" s="44">
        <f t="shared" si="1"/>
        <v>6.25E-2</v>
      </c>
      <c r="Y30" s="100">
        <f t="shared" ref="Y30" si="59">Y29+1</f>
        <v>81</v>
      </c>
      <c r="Z30" s="43">
        <f t="shared" si="9"/>
        <v>8625</v>
      </c>
    </row>
    <row r="31" spans="2:26" x14ac:dyDescent="0.2">
      <c r="B31" s="41">
        <v>27</v>
      </c>
      <c r="C31" s="42">
        <v>0</v>
      </c>
      <c r="D31" s="42">
        <v>0</v>
      </c>
      <c r="F31" s="41">
        <v>27</v>
      </c>
      <c r="G31" s="42">
        <v>0</v>
      </c>
      <c r="H31" s="42">
        <v>0</v>
      </c>
      <c r="J31" s="41">
        <f t="shared" si="40"/>
        <v>27</v>
      </c>
      <c r="K31" s="41">
        <f t="shared" si="40"/>
        <v>82</v>
      </c>
      <c r="L31" s="44">
        <v>0</v>
      </c>
      <c r="M31" s="41">
        <f>L31*'Single Life Calculator'!$E$7</f>
        <v>0</v>
      </c>
      <c r="N31" s="43">
        <f t="shared" si="5"/>
        <v>138000</v>
      </c>
      <c r="O31" s="44">
        <f t="shared" si="0"/>
        <v>6.25E-2</v>
      </c>
      <c r="P31" s="100">
        <f t="shared" ref="P31" si="60">P30+1</f>
        <v>82</v>
      </c>
      <c r="Q31" s="43">
        <f t="shared" si="6"/>
        <v>8625</v>
      </c>
      <c r="S31" s="41">
        <f t="shared" si="42"/>
        <v>27</v>
      </c>
      <c r="T31" s="41">
        <f t="shared" si="42"/>
        <v>82</v>
      </c>
      <c r="U31" s="44">
        <v>0</v>
      </c>
      <c r="V31" s="41">
        <f>U31*'Joint Life Calculator'!$E$7</f>
        <v>0</v>
      </c>
      <c r="W31" s="43">
        <f t="shared" si="8"/>
        <v>138000</v>
      </c>
      <c r="X31" s="44">
        <f t="shared" si="1"/>
        <v>6.25E-2</v>
      </c>
      <c r="Y31" s="100">
        <f t="shared" ref="Y31" si="61">Y30+1</f>
        <v>82</v>
      </c>
      <c r="Z31" s="43">
        <f t="shared" si="9"/>
        <v>8625</v>
      </c>
    </row>
    <row r="32" spans="2:26" x14ac:dyDescent="0.2">
      <c r="B32" s="41">
        <v>28</v>
      </c>
      <c r="C32" s="42">
        <v>0</v>
      </c>
      <c r="D32" s="42">
        <v>0</v>
      </c>
      <c r="F32" s="41">
        <v>28</v>
      </c>
      <c r="G32" s="42">
        <v>0</v>
      </c>
      <c r="H32" s="42">
        <v>0</v>
      </c>
      <c r="J32" s="41">
        <f t="shared" si="40"/>
        <v>28</v>
      </c>
      <c r="K32" s="41">
        <f t="shared" si="40"/>
        <v>83</v>
      </c>
      <c r="L32" s="44">
        <v>0</v>
      </c>
      <c r="M32" s="41">
        <f>L32*'Single Life Calculator'!$E$7</f>
        <v>0</v>
      </c>
      <c r="N32" s="43">
        <f t="shared" si="5"/>
        <v>138000</v>
      </c>
      <c r="O32" s="44">
        <f t="shared" si="0"/>
        <v>6.25E-2</v>
      </c>
      <c r="P32" s="100">
        <f t="shared" ref="P32" si="62">P31+1</f>
        <v>83</v>
      </c>
      <c r="Q32" s="43">
        <f t="shared" si="6"/>
        <v>8625</v>
      </c>
      <c r="S32" s="41">
        <f t="shared" si="42"/>
        <v>28</v>
      </c>
      <c r="T32" s="41">
        <f t="shared" si="42"/>
        <v>83</v>
      </c>
      <c r="U32" s="44">
        <v>0</v>
      </c>
      <c r="V32" s="41">
        <f>U32*'Joint Life Calculator'!$E$7</f>
        <v>0</v>
      </c>
      <c r="W32" s="43">
        <f t="shared" si="8"/>
        <v>138000</v>
      </c>
      <c r="X32" s="44">
        <f t="shared" si="1"/>
        <v>6.25E-2</v>
      </c>
      <c r="Y32" s="100">
        <f t="shared" ref="Y32" si="63">Y31+1</f>
        <v>83</v>
      </c>
      <c r="Z32" s="43">
        <f t="shared" si="9"/>
        <v>8625</v>
      </c>
    </row>
    <row r="33" spans="2:26" x14ac:dyDescent="0.2">
      <c r="B33" s="41">
        <v>29</v>
      </c>
      <c r="C33" s="42">
        <v>0</v>
      </c>
      <c r="D33" s="42">
        <v>0</v>
      </c>
      <c r="F33" s="41">
        <v>29</v>
      </c>
      <c r="G33" s="42">
        <v>0</v>
      </c>
      <c r="H33" s="42">
        <v>0</v>
      </c>
      <c r="J33" s="41">
        <f t="shared" si="40"/>
        <v>29</v>
      </c>
      <c r="K33" s="41">
        <f t="shared" si="40"/>
        <v>84</v>
      </c>
      <c r="L33" s="44">
        <v>0</v>
      </c>
      <c r="M33" s="41">
        <f>L33*'Single Life Calculator'!$E$7</f>
        <v>0</v>
      </c>
      <c r="N33" s="43">
        <f t="shared" si="5"/>
        <v>138000</v>
      </c>
      <c r="O33" s="44">
        <f t="shared" si="0"/>
        <v>6.25E-2</v>
      </c>
      <c r="P33" s="100">
        <f t="shared" ref="P33" si="64">P32+1</f>
        <v>84</v>
      </c>
      <c r="Q33" s="43">
        <f t="shared" si="6"/>
        <v>8625</v>
      </c>
      <c r="S33" s="41">
        <f t="shared" si="42"/>
        <v>29</v>
      </c>
      <c r="T33" s="41">
        <f t="shared" si="42"/>
        <v>84</v>
      </c>
      <c r="U33" s="44">
        <v>0</v>
      </c>
      <c r="V33" s="41">
        <f>U33*'Joint Life Calculator'!$E$7</f>
        <v>0</v>
      </c>
      <c r="W33" s="43">
        <f t="shared" si="8"/>
        <v>138000</v>
      </c>
      <c r="X33" s="44">
        <f t="shared" si="1"/>
        <v>6.25E-2</v>
      </c>
      <c r="Y33" s="100">
        <f t="shared" ref="Y33" si="65">Y32+1</f>
        <v>84</v>
      </c>
      <c r="Z33" s="43">
        <f t="shared" si="9"/>
        <v>8625</v>
      </c>
    </row>
    <row r="34" spans="2:26" x14ac:dyDescent="0.2">
      <c r="B34" s="41">
        <v>30</v>
      </c>
      <c r="C34" s="42">
        <v>0</v>
      </c>
      <c r="D34" s="42">
        <v>0</v>
      </c>
      <c r="F34" s="41">
        <v>30</v>
      </c>
      <c r="G34" s="42">
        <v>0</v>
      </c>
      <c r="H34" s="42">
        <v>0</v>
      </c>
      <c r="J34" s="41">
        <f t="shared" si="40"/>
        <v>30</v>
      </c>
      <c r="K34" s="41">
        <f t="shared" si="40"/>
        <v>85</v>
      </c>
      <c r="L34" s="44">
        <v>0</v>
      </c>
      <c r="M34" s="41">
        <f>L34*'Single Life Calculator'!$E$7</f>
        <v>0</v>
      </c>
      <c r="N34" s="43">
        <f t="shared" si="5"/>
        <v>138000</v>
      </c>
      <c r="O34" s="44">
        <f t="shared" si="0"/>
        <v>6.25E-2</v>
      </c>
      <c r="P34" s="100">
        <f t="shared" ref="P34" si="66">P33+1</f>
        <v>85</v>
      </c>
      <c r="Q34" s="43">
        <f t="shared" si="6"/>
        <v>8625</v>
      </c>
      <c r="S34" s="41">
        <f t="shared" si="42"/>
        <v>30</v>
      </c>
      <c r="T34" s="41">
        <f t="shared" si="42"/>
        <v>85</v>
      </c>
      <c r="U34" s="44">
        <v>0</v>
      </c>
      <c r="V34" s="41">
        <f>U34*'Joint Life Calculator'!$E$7</f>
        <v>0</v>
      </c>
      <c r="W34" s="43">
        <f t="shared" si="8"/>
        <v>138000</v>
      </c>
      <c r="X34" s="44">
        <f t="shared" si="1"/>
        <v>6.25E-2</v>
      </c>
      <c r="Y34" s="100">
        <f t="shared" ref="Y34" si="67">Y33+1</f>
        <v>85</v>
      </c>
      <c r="Z34" s="43">
        <f t="shared" si="9"/>
        <v>8625</v>
      </c>
    </row>
    <row r="35" spans="2:26" x14ac:dyDescent="0.2">
      <c r="B35" s="41">
        <v>31</v>
      </c>
      <c r="C35" s="42">
        <v>0</v>
      </c>
      <c r="D35" s="42">
        <v>0</v>
      </c>
      <c r="F35" s="41">
        <v>31</v>
      </c>
      <c r="G35" s="42">
        <v>0</v>
      </c>
      <c r="H35" s="42">
        <v>0</v>
      </c>
      <c r="J35" s="41">
        <f t="shared" si="40"/>
        <v>31</v>
      </c>
      <c r="K35" s="41">
        <f t="shared" si="40"/>
        <v>86</v>
      </c>
      <c r="L35" s="44">
        <v>0</v>
      </c>
      <c r="M35" s="41">
        <f>L35*'Single Life Calculator'!$E$7</f>
        <v>0</v>
      </c>
      <c r="N35" s="43">
        <f t="shared" si="5"/>
        <v>138000</v>
      </c>
      <c r="O35" s="44">
        <f t="shared" si="0"/>
        <v>6.25E-2</v>
      </c>
      <c r="P35" s="100">
        <f t="shared" ref="P35" si="68">P34+1</f>
        <v>86</v>
      </c>
      <c r="Q35" s="43">
        <f t="shared" si="6"/>
        <v>8625</v>
      </c>
      <c r="S35" s="41">
        <f t="shared" si="42"/>
        <v>31</v>
      </c>
      <c r="T35" s="41">
        <f t="shared" si="42"/>
        <v>86</v>
      </c>
      <c r="U35" s="44">
        <v>0</v>
      </c>
      <c r="V35" s="41">
        <f>U35*'Joint Life Calculator'!$E$7</f>
        <v>0</v>
      </c>
      <c r="W35" s="43">
        <f t="shared" si="8"/>
        <v>138000</v>
      </c>
      <c r="X35" s="44">
        <f t="shared" si="1"/>
        <v>6.25E-2</v>
      </c>
      <c r="Y35" s="100">
        <f t="shared" ref="Y35" si="69">Y34+1</f>
        <v>86</v>
      </c>
      <c r="Z35" s="43">
        <f t="shared" si="9"/>
        <v>8625</v>
      </c>
    </row>
    <row r="36" spans="2:26" x14ac:dyDescent="0.2">
      <c r="B36" s="41">
        <v>32</v>
      </c>
      <c r="C36" s="42">
        <v>0</v>
      </c>
      <c r="D36" s="42">
        <v>0</v>
      </c>
      <c r="F36" s="41">
        <v>32</v>
      </c>
      <c r="G36" s="42">
        <v>0</v>
      </c>
      <c r="H36" s="42">
        <v>0</v>
      </c>
      <c r="J36" s="41">
        <f t="shared" si="40"/>
        <v>32</v>
      </c>
      <c r="K36" s="41">
        <f t="shared" si="40"/>
        <v>87</v>
      </c>
      <c r="L36" s="44">
        <v>0</v>
      </c>
      <c r="M36" s="41">
        <f>L36*'Single Life Calculator'!$E$7</f>
        <v>0</v>
      </c>
      <c r="N36" s="43">
        <f t="shared" si="5"/>
        <v>138000</v>
      </c>
      <c r="O36" s="44">
        <f t="shared" si="0"/>
        <v>6.25E-2</v>
      </c>
      <c r="P36" s="100">
        <f t="shared" ref="P36" si="70">P35+1</f>
        <v>87</v>
      </c>
      <c r="Q36" s="43">
        <f t="shared" si="6"/>
        <v>8625</v>
      </c>
      <c r="S36" s="41">
        <f t="shared" si="42"/>
        <v>32</v>
      </c>
      <c r="T36" s="41">
        <f t="shared" si="42"/>
        <v>87</v>
      </c>
      <c r="U36" s="44">
        <v>0</v>
      </c>
      <c r="V36" s="41">
        <f>U36*'Joint Life Calculator'!$E$7</f>
        <v>0</v>
      </c>
      <c r="W36" s="43">
        <f t="shared" si="8"/>
        <v>138000</v>
      </c>
      <c r="X36" s="44">
        <f t="shared" si="1"/>
        <v>6.25E-2</v>
      </c>
      <c r="Y36" s="100">
        <f t="shared" ref="Y36" si="71">Y35+1</f>
        <v>87</v>
      </c>
      <c r="Z36" s="43">
        <f t="shared" si="9"/>
        <v>8625</v>
      </c>
    </row>
    <row r="37" spans="2:26" x14ac:dyDescent="0.2">
      <c r="B37" s="41">
        <v>33</v>
      </c>
      <c r="C37" s="42">
        <v>0</v>
      </c>
      <c r="D37" s="42">
        <v>0</v>
      </c>
      <c r="F37" s="41">
        <v>33</v>
      </c>
      <c r="G37" s="42">
        <v>0</v>
      </c>
      <c r="H37" s="42">
        <v>0</v>
      </c>
      <c r="J37" s="41">
        <f t="shared" si="40"/>
        <v>33</v>
      </c>
      <c r="K37" s="41">
        <f t="shared" si="40"/>
        <v>88</v>
      </c>
      <c r="L37" s="44">
        <v>0</v>
      </c>
      <c r="M37" s="41">
        <f>L37*'Single Life Calculator'!$E$7</f>
        <v>0</v>
      </c>
      <c r="N37" s="43">
        <f t="shared" si="5"/>
        <v>138000</v>
      </c>
      <c r="O37" s="44">
        <f t="shared" si="0"/>
        <v>6.25E-2</v>
      </c>
      <c r="P37" s="100">
        <f t="shared" ref="P37" si="72">P36+1</f>
        <v>88</v>
      </c>
      <c r="Q37" s="43">
        <f t="shared" si="6"/>
        <v>8625</v>
      </c>
      <c r="S37" s="41">
        <f t="shared" si="42"/>
        <v>33</v>
      </c>
      <c r="T37" s="41">
        <f t="shared" si="42"/>
        <v>88</v>
      </c>
      <c r="U37" s="44">
        <v>0</v>
      </c>
      <c r="V37" s="41">
        <f>U37*'Joint Life Calculator'!$E$7</f>
        <v>0</v>
      </c>
      <c r="W37" s="43">
        <f t="shared" si="8"/>
        <v>138000</v>
      </c>
      <c r="X37" s="44">
        <f t="shared" si="1"/>
        <v>6.25E-2</v>
      </c>
      <c r="Y37" s="100">
        <f t="shared" ref="Y37" si="73">Y36+1</f>
        <v>88</v>
      </c>
      <c r="Z37" s="43">
        <f t="shared" si="9"/>
        <v>8625</v>
      </c>
    </row>
    <row r="38" spans="2:26" x14ac:dyDescent="0.2">
      <c r="B38" s="41">
        <v>34</v>
      </c>
      <c r="C38" s="42">
        <v>0</v>
      </c>
      <c r="D38" s="42">
        <v>0</v>
      </c>
      <c r="F38" s="41">
        <v>34</v>
      </c>
      <c r="G38" s="42">
        <v>0</v>
      </c>
      <c r="H38" s="42">
        <v>0</v>
      </c>
      <c r="J38" s="41">
        <f t="shared" ref="J38:K44" si="74">J37+1</f>
        <v>34</v>
      </c>
      <c r="K38" s="41">
        <f t="shared" si="74"/>
        <v>89</v>
      </c>
      <c r="L38" s="44">
        <v>0</v>
      </c>
      <c r="M38" s="41">
        <f>L38*'Single Life Calculator'!$E$7</f>
        <v>0</v>
      </c>
      <c r="N38" s="43">
        <f t="shared" si="5"/>
        <v>138000</v>
      </c>
      <c r="O38" s="44">
        <f t="shared" si="0"/>
        <v>6.25E-2</v>
      </c>
      <c r="P38" s="100">
        <f t="shared" ref="P38" si="75">P37+1</f>
        <v>89</v>
      </c>
      <c r="Q38" s="43">
        <f t="shared" si="6"/>
        <v>8625</v>
      </c>
      <c r="S38" s="41">
        <f t="shared" ref="S38:T44" si="76">S37+1</f>
        <v>34</v>
      </c>
      <c r="T38" s="41">
        <f t="shared" si="76"/>
        <v>89</v>
      </c>
      <c r="U38" s="44">
        <v>0</v>
      </c>
      <c r="V38" s="41">
        <f>U38*'Joint Life Calculator'!$E$7</f>
        <v>0</v>
      </c>
      <c r="W38" s="43">
        <f t="shared" si="8"/>
        <v>138000</v>
      </c>
      <c r="X38" s="44">
        <f t="shared" si="1"/>
        <v>6.25E-2</v>
      </c>
      <c r="Y38" s="100">
        <f t="shared" ref="Y38" si="77">Y37+1</f>
        <v>89</v>
      </c>
      <c r="Z38" s="43">
        <f t="shared" si="9"/>
        <v>8625</v>
      </c>
    </row>
    <row r="39" spans="2:26" x14ac:dyDescent="0.2">
      <c r="B39" s="41">
        <v>35</v>
      </c>
      <c r="C39" s="42">
        <v>0</v>
      </c>
      <c r="D39" s="42">
        <v>0</v>
      </c>
      <c r="F39" s="41">
        <v>35</v>
      </c>
      <c r="G39" s="42">
        <v>0</v>
      </c>
      <c r="H39" s="42">
        <v>0</v>
      </c>
      <c r="J39" s="41">
        <f t="shared" si="74"/>
        <v>35</v>
      </c>
      <c r="K39" s="41">
        <f t="shared" si="74"/>
        <v>90</v>
      </c>
      <c r="L39" s="44">
        <v>0</v>
      </c>
      <c r="M39" s="41">
        <f>L39*'Single Life Calculator'!$E$7</f>
        <v>0</v>
      </c>
      <c r="N39" s="43">
        <f t="shared" si="5"/>
        <v>138000</v>
      </c>
      <c r="O39" s="44">
        <f t="shared" si="0"/>
        <v>6.25E-2</v>
      </c>
      <c r="P39" s="100">
        <f t="shared" ref="P39" si="78">P38+1</f>
        <v>90</v>
      </c>
      <c r="Q39" s="43">
        <f t="shared" si="6"/>
        <v>8625</v>
      </c>
      <c r="S39" s="41">
        <f t="shared" si="76"/>
        <v>35</v>
      </c>
      <c r="T39" s="41">
        <f t="shared" si="76"/>
        <v>90</v>
      </c>
      <c r="U39" s="44">
        <v>0</v>
      </c>
      <c r="V39" s="41">
        <f>U39*'Joint Life Calculator'!$E$7</f>
        <v>0</v>
      </c>
      <c r="W39" s="43">
        <f t="shared" si="8"/>
        <v>138000</v>
      </c>
      <c r="X39" s="44">
        <f t="shared" si="1"/>
        <v>6.25E-2</v>
      </c>
      <c r="Y39" s="100">
        <f t="shared" ref="Y39" si="79">Y38+1</f>
        <v>90</v>
      </c>
      <c r="Z39" s="43">
        <f t="shared" si="9"/>
        <v>8625</v>
      </c>
    </row>
    <row r="40" spans="2:26" x14ac:dyDescent="0.2">
      <c r="B40" s="41">
        <v>36</v>
      </c>
      <c r="C40" s="42">
        <v>0</v>
      </c>
      <c r="D40" s="42">
        <v>0</v>
      </c>
      <c r="F40" s="41">
        <v>36</v>
      </c>
      <c r="G40" s="42">
        <v>0</v>
      </c>
      <c r="H40" s="42">
        <v>0</v>
      </c>
      <c r="J40" s="41">
        <f t="shared" si="74"/>
        <v>36</v>
      </c>
      <c r="K40" s="41">
        <f t="shared" si="74"/>
        <v>91</v>
      </c>
      <c r="L40" s="44">
        <v>0</v>
      </c>
      <c r="M40" s="41">
        <f>L40*'Single Life Calculator'!$E$7</f>
        <v>0</v>
      </c>
      <c r="N40" s="43">
        <f t="shared" si="5"/>
        <v>138000</v>
      </c>
      <c r="O40" s="44">
        <f t="shared" si="0"/>
        <v>6.25E-2</v>
      </c>
      <c r="P40" s="100">
        <f t="shared" ref="P40" si="80">P39+1</f>
        <v>91</v>
      </c>
      <c r="Q40" s="43">
        <f t="shared" si="6"/>
        <v>8625</v>
      </c>
      <c r="S40" s="41">
        <f t="shared" si="76"/>
        <v>36</v>
      </c>
      <c r="T40" s="41">
        <f t="shared" si="76"/>
        <v>91</v>
      </c>
      <c r="U40" s="44">
        <v>0</v>
      </c>
      <c r="V40" s="41">
        <f>U40*'Joint Life Calculator'!$E$7</f>
        <v>0</v>
      </c>
      <c r="W40" s="43">
        <f t="shared" si="8"/>
        <v>138000</v>
      </c>
      <c r="X40" s="44">
        <f t="shared" si="1"/>
        <v>6.25E-2</v>
      </c>
      <c r="Y40" s="100">
        <f t="shared" ref="Y40" si="81">Y39+1</f>
        <v>91</v>
      </c>
      <c r="Z40" s="43">
        <f t="shared" si="9"/>
        <v>8625</v>
      </c>
    </row>
    <row r="41" spans="2:26" x14ac:dyDescent="0.2">
      <c r="B41" s="41">
        <v>37</v>
      </c>
      <c r="C41" s="42">
        <v>0</v>
      </c>
      <c r="D41" s="42">
        <v>0</v>
      </c>
      <c r="F41" s="41">
        <v>37</v>
      </c>
      <c r="G41" s="42">
        <v>0</v>
      </c>
      <c r="H41" s="42">
        <v>0</v>
      </c>
      <c r="J41" s="41">
        <f t="shared" si="74"/>
        <v>37</v>
      </c>
      <c r="K41" s="41">
        <f t="shared" si="74"/>
        <v>92</v>
      </c>
      <c r="L41" s="44">
        <v>0</v>
      </c>
      <c r="M41" s="41">
        <f>L41*'Single Life Calculator'!$E$7</f>
        <v>0</v>
      </c>
      <c r="N41" s="43">
        <f t="shared" si="5"/>
        <v>138000</v>
      </c>
      <c r="O41" s="44">
        <f t="shared" si="0"/>
        <v>6.25E-2</v>
      </c>
      <c r="P41" s="100">
        <f t="shared" ref="P41" si="82">P40+1</f>
        <v>92</v>
      </c>
      <c r="Q41" s="43">
        <f t="shared" si="6"/>
        <v>8625</v>
      </c>
      <c r="S41" s="41">
        <f t="shared" si="76"/>
        <v>37</v>
      </c>
      <c r="T41" s="41">
        <f t="shared" si="76"/>
        <v>92</v>
      </c>
      <c r="U41" s="44">
        <v>0</v>
      </c>
      <c r="V41" s="41">
        <f>U41*'Joint Life Calculator'!$E$7</f>
        <v>0</v>
      </c>
      <c r="W41" s="43">
        <f t="shared" si="8"/>
        <v>138000</v>
      </c>
      <c r="X41" s="44">
        <f t="shared" si="1"/>
        <v>6.25E-2</v>
      </c>
      <c r="Y41" s="100">
        <f t="shared" ref="Y41" si="83">Y40+1</f>
        <v>92</v>
      </c>
      <c r="Z41" s="43">
        <f t="shared" si="9"/>
        <v>8625</v>
      </c>
    </row>
    <row r="42" spans="2:26" x14ac:dyDescent="0.2">
      <c r="B42" s="41">
        <v>38</v>
      </c>
      <c r="C42" s="42">
        <v>0</v>
      </c>
      <c r="D42" s="42">
        <v>0</v>
      </c>
      <c r="F42" s="41">
        <v>38</v>
      </c>
      <c r="G42" s="42">
        <v>0</v>
      </c>
      <c r="H42" s="42">
        <v>0</v>
      </c>
      <c r="J42" s="41">
        <f t="shared" si="74"/>
        <v>38</v>
      </c>
      <c r="K42" s="41">
        <f t="shared" si="74"/>
        <v>93</v>
      </c>
      <c r="L42" s="44">
        <v>0</v>
      </c>
      <c r="M42" s="41">
        <f>L42*'Single Life Calculator'!$E$7</f>
        <v>0</v>
      </c>
      <c r="N42" s="43">
        <f t="shared" si="5"/>
        <v>138000</v>
      </c>
      <c r="O42" s="44">
        <f t="shared" si="0"/>
        <v>6.25E-2</v>
      </c>
      <c r="P42" s="100">
        <f t="shared" ref="P42" si="84">P41+1</f>
        <v>93</v>
      </c>
      <c r="Q42" s="43">
        <f t="shared" si="6"/>
        <v>8625</v>
      </c>
      <c r="S42" s="41">
        <f t="shared" si="76"/>
        <v>38</v>
      </c>
      <c r="T42" s="41">
        <f t="shared" si="76"/>
        <v>93</v>
      </c>
      <c r="U42" s="44">
        <v>0</v>
      </c>
      <c r="V42" s="41">
        <f>U42*'Joint Life Calculator'!$E$7</f>
        <v>0</v>
      </c>
      <c r="W42" s="43">
        <f t="shared" si="8"/>
        <v>138000</v>
      </c>
      <c r="X42" s="44">
        <f t="shared" si="1"/>
        <v>6.25E-2</v>
      </c>
      <c r="Y42" s="100">
        <f t="shared" ref="Y42" si="85">Y41+1</f>
        <v>93</v>
      </c>
      <c r="Z42" s="43">
        <f t="shared" si="9"/>
        <v>8625</v>
      </c>
    </row>
    <row r="43" spans="2:26" x14ac:dyDescent="0.2">
      <c r="B43" s="41">
        <v>39</v>
      </c>
      <c r="C43" s="42">
        <v>0</v>
      </c>
      <c r="D43" s="42">
        <v>0</v>
      </c>
      <c r="F43" s="41">
        <v>39</v>
      </c>
      <c r="G43" s="42">
        <v>0</v>
      </c>
      <c r="H43" s="42">
        <v>0</v>
      </c>
      <c r="J43" s="41">
        <f t="shared" si="74"/>
        <v>39</v>
      </c>
      <c r="K43" s="41">
        <f t="shared" si="74"/>
        <v>94</v>
      </c>
      <c r="L43" s="44">
        <v>0</v>
      </c>
      <c r="M43" s="41">
        <f>L43*'Single Life Calculator'!$E$7</f>
        <v>0</v>
      </c>
      <c r="N43" s="43">
        <f t="shared" si="5"/>
        <v>138000</v>
      </c>
      <c r="O43" s="44">
        <f t="shared" si="0"/>
        <v>6.25E-2</v>
      </c>
      <c r="P43" s="100">
        <f t="shared" ref="P43" si="86">P42+1</f>
        <v>94</v>
      </c>
      <c r="Q43" s="43">
        <f t="shared" si="6"/>
        <v>8625</v>
      </c>
      <c r="S43" s="41">
        <f t="shared" si="76"/>
        <v>39</v>
      </c>
      <c r="T43" s="41">
        <f t="shared" si="76"/>
        <v>94</v>
      </c>
      <c r="U43" s="44">
        <v>0</v>
      </c>
      <c r="V43" s="41">
        <f>U43*'Joint Life Calculator'!$E$7</f>
        <v>0</v>
      </c>
      <c r="W43" s="43">
        <f t="shared" si="8"/>
        <v>138000</v>
      </c>
      <c r="X43" s="44">
        <f t="shared" si="1"/>
        <v>6.25E-2</v>
      </c>
      <c r="Y43" s="100">
        <f t="shared" ref="Y43" si="87">Y42+1</f>
        <v>94</v>
      </c>
      <c r="Z43" s="43">
        <f t="shared" si="9"/>
        <v>8625</v>
      </c>
    </row>
    <row r="44" spans="2:26" x14ac:dyDescent="0.2">
      <c r="B44" s="41">
        <v>40</v>
      </c>
      <c r="C44" s="42">
        <v>0</v>
      </c>
      <c r="D44" s="42">
        <v>0</v>
      </c>
      <c r="F44" s="41">
        <v>40</v>
      </c>
      <c r="G44" s="42">
        <v>0</v>
      </c>
      <c r="H44" s="42">
        <v>0</v>
      </c>
      <c r="J44" s="41">
        <f t="shared" si="74"/>
        <v>40</v>
      </c>
      <c r="K44" s="41">
        <f t="shared" si="74"/>
        <v>95</v>
      </c>
      <c r="L44" s="44">
        <v>0</v>
      </c>
      <c r="M44" s="41">
        <f>L44*'Single Life Calculator'!$E$7</f>
        <v>0</v>
      </c>
      <c r="N44" s="43">
        <f t="shared" si="5"/>
        <v>138000</v>
      </c>
      <c r="O44" s="44">
        <f t="shared" si="0"/>
        <v>6.25E-2</v>
      </c>
      <c r="P44" s="100">
        <f t="shared" ref="P44" si="88">P43+1</f>
        <v>95</v>
      </c>
      <c r="Q44" s="43">
        <f t="shared" si="6"/>
        <v>8625</v>
      </c>
      <c r="S44" s="41">
        <f t="shared" si="76"/>
        <v>40</v>
      </c>
      <c r="T44" s="41">
        <f t="shared" si="76"/>
        <v>95</v>
      </c>
      <c r="U44" s="44">
        <v>0</v>
      </c>
      <c r="V44" s="41">
        <f>U44*'Joint Life Calculator'!$E$7</f>
        <v>0</v>
      </c>
      <c r="W44" s="43">
        <f t="shared" si="8"/>
        <v>138000</v>
      </c>
      <c r="X44" s="44">
        <f t="shared" si="1"/>
        <v>6.25E-2</v>
      </c>
      <c r="Y44" s="100">
        <f t="shared" ref="Y44" si="89">Y43+1</f>
        <v>95</v>
      </c>
      <c r="Z44" s="43">
        <f t="shared" si="9"/>
        <v>8625</v>
      </c>
    </row>
    <row r="45" spans="2:26" ht="13.5" thickBot="1" x14ac:dyDescent="0.25">
      <c r="B45" s="41">
        <v>41</v>
      </c>
      <c r="C45" s="42">
        <v>0</v>
      </c>
      <c r="D45" s="42">
        <v>0</v>
      </c>
      <c r="F45" s="41">
        <v>41</v>
      </c>
      <c r="G45" s="42">
        <v>0</v>
      </c>
      <c r="H45" s="42">
        <v>0</v>
      </c>
    </row>
    <row r="46" spans="2:26" ht="13.5" thickBot="1" x14ac:dyDescent="0.25">
      <c r="B46" s="41">
        <v>42</v>
      </c>
      <c r="C46" s="42">
        <v>0</v>
      </c>
      <c r="D46" s="42">
        <v>0</v>
      </c>
      <c r="F46" s="41">
        <v>42</v>
      </c>
      <c r="G46" s="42">
        <v>0</v>
      </c>
      <c r="H46" s="42">
        <v>0</v>
      </c>
      <c r="J46" s="97">
        <f>'Single Life Calculator'!E6</f>
        <v>65</v>
      </c>
      <c r="K46" s="98" t="s">
        <v>105</v>
      </c>
      <c r="O46" s="96" t="s">
        <v>103</v>
      </c>
      <c r="P46" s="96"/>
      <c r="Q46" s="101">
        <f>VLOOKUP(J46,$P$4:$Q$44,2,FALSE)</f>
        <v>5864.9999999999991</v>
      </c>
      <c r="S46" s="97">
        <f>'Joint Life Calculator'!E6</f>
        <v>65</v>
      </c>
      <c r="T46" s="98" t="s">
        <v>105</v>
      </c>
      <c r="X46" s="96" t="s">
        <v>104</v>
      </c>
      <c r="Y46" s="96"/>
      <c r="Z46" s="101">
        <f>VLOOKUP(S46,$Y$4:$Z$44,2,FALSE)</f>
        <v>5864.9999999999991</v>
      </c>
    </row>
    <row r="47" spans="2:26" ht="13.5" thickBot="1" x14ac:dyDescent="0.25">
      <c r="B47" s="41">
        <v>43</v>
      </c>
      <c r="C47" s="42">
        <v>0</v>
      </c>
      <c r="D47" s="42">
        <v>0</v>
      </c>
      <c r="F47" s="41">
        <v>43</v>
      </c>
      <c r="G47" s="42">
        <v>0</v>
      </c>
      <c r="H47" s="42">
        <v>0</v>
      </c>
    </row>
    <row r="48" spans="2:26" ht="13.5" thickBot="1" x14ac:dyDescent="0.25">
      <c r="B48" s="41">
        <v>44</v>
      </c>
      <c r="C48" s="42">
        <v>0</v>
      </c>
      <c r="D48" s="42">
        <v>0</v>
      </c>
      <c r="F48" s="41">
        <v>44</v>
      </c>
      <c r="G48" s="42">
        <v>0</v>
      </c>
      <c r="H48" s="42">
        <v>0</v>
      </c>
      <c r="O48" s="96" t="s">
        <v>110</v>
      </c>
      <c r="P48" s="96"/>
      <c r="Q48" s="102">
        <f>VLOOKUP(J46,$K$4:$N$44,4,FALSE)</f>
        <v>138000</v>
      </c>
      <c r="X48" s="96" t="s">
        <v>110</v>
      </c>
      <c r="Y48" s="96"/>
      <c r="Z48" s="102">
        <f>VLOOKUP(S46,$T$4:$W$44,4,FALSE)</f>
        <v>138000</v>
      </c>
    </row>
    <row r="49" spans="2:29" ht="13.5" thickBot="1" x14ac:dyDescent="0.25">
      <c r="B49" s="41">
        <v>45</v>
      </c>
      <c r="C49" s="42">
        <v>0</v>
      </c>
      <c r="D49" s="42">
        <v>0</v>
      </c>
      <c r="F49" s="41">
        <v>45</v>
      </c>
      <c r="G49" s="42">
        <v>0</v>
      </c>
      <c r="H49" s="42">
        <v>0</v>
      </c>
      <c r="J49" s="89"/>
      <c r="S49" s="89"/>
    </row>
    <row r="50" spans="2:29" ht="13.5" thickBot="1" x14ac:dyDescent="0.25">
      <c r="B50" s="41">
        <v>46</v>
      </c>
      <c r="C50" s="42">
        <v>0</v>
      </c>
      <c r="D50" s="42">
        <v>0</v>
      </c>
      <c r="F50" s="41">
        <v>46</v>
      </c>
      <c r="G50" s="42">
        <v>0</v>
      </c>
      <c r="H50" s="42">
        <v>0</v>
      </c>
      <c r="J50" s="90"/>
      <c r="K50" s="90"/>
      <c r="L50" s="91"/>
      <c r="M50" s="90"/>
      <c r="N50" s="92"/>
      <c r="O50" s="96" t="s">
        <v>111</v>
      </c>
      <c r="P50" s="96"/>
      <c r="Q50" s="103">
        <f>VLOOKUP($J$46,$K$4:$O$44,5,FALSE)</f>
        <v>4.2499999999999996E-2</v>
      </c>
      <c r="S50" s="90"/>
      <c r="T50" s="90"/>
      <c r="U50" s="91"/>
      <c r="V50" s="90"/>
      <c r="W50" s="92"/>
      <c r="X50" s="96" t="s">
        <v>111</v>
      </c>
      <c r="Y50" s="96"/>
      <c r="Z50" s="103">
        <f>VLOOKUP($S$46,$T$4:$X$44,5,FALSE)</f>
        <v>4.2499999999999996E-2</v>
      </c>
    </row>
    <row r="51" spans="2:29" x14ac:dyDescent="0.2">
      <c r="B51" s="41">
        <v>47</v>
      </c>
      <c r="C51" s="42">
        <v>0</v>
      </c>
      <c r="D51" s="42">
        <v>0</v>
      </c>
      <c r="F51" s="41">
        <v>47</v>
      </c>
      <c r="G51" s="42">
        <v>0</v>
      </c>
      <c r="H51" s="42">
        <v>0</v>
      </c>
      <c r="J51" s="93"/>
      <c r="K51" s="93"/>
      <c r="L51" s="94"/>
      <c r="M51" s="93"/>
      <c r="N51" s="95"/>
      <c r="O51" s="94"/>
      <c r="P51" s="94"/>
      <c r="Q51" s="95"/>
      <c r="S51" s="93"/>
      <c r="T51" s="93"/>
      <c r="U51" s="94"/>
      <c r="V51" s="93"/>
      <c r="W51" s="95"/>
      <c r="X51" s="94"/>
      <c r="Y51" s="94"/>
      <c r="Z51" s="95"/>
      <c r="AA51" s="45"/>
    </row>
    <row r="52" spans="2:29" x14ac:dyDescent="0.2">
      <c r="B52" s="41">
        <v>48</v>
      </c>
      <c r="C52" s="42">
        <v>0</v>
      </c>
      <c r="D52" s="42">
        <v>0</v>
      </c>
      <c r="F52" s="41">
        <v>48</v>
      </c>
      <c r="G52" s="42">
        <v>0</v>
      </c>
      <c r="H52" s="42">
        <v>0</v>
      </c>
      <c r="J52" s="93"/>
      <c r="K52" s="93"/>
      <c r="L52" s="94"/>
      <c r="M52" s="93"/>
      <c r="N52" s="95"/>
      <c r="O52" s="94"/>
      <c r="P52" s="94"/>
      <c r="Q52" s="95"/>
      <c r="S52" s="93"/>
      <c r="T52" s="93"/>
      <c r="U52" s="94"/>
      <c r="V52" s="93"/>
      <c r="W52" s="95"/>
      <c r="X52" s="94"/>
      <c r="Y52" s="94"/>
      <c r="Z52" s="95"/>
    </row>
    <row r="53" spans="2:29" x14ac:dyDescent="0.2">
      <c r="B53" s="41">
        <v>49</v>
      </c>
      <c r="C53" s="42">
        <v>0</v>
      </c>
      <c r="D53" s="42">
        <v>0</v>
      </c>
      <c r="F53" s="41">
        <v>49</v>
      </c>
      <c r="G53" s="42">
        <v>0</v>
      </c>
      <c r="H53" s="42">
        <v>0</v>
      </c>
      <c r="J53" s="93"/>
      <c r="K53" s="93"/>
      <c r="L53" s="94"/>
      <c r="M53" s="93"/>
      <c r="N53" s="95"/>
      <c r="O53" s="94"/>
      <c r="P53" s="94"/>
      <c r="Q53" s="95"/>
      <c r="S53" s="93"/>
      <c r="T53" s="93"/>
      <c r="U53" s="94"/>
      <c r="V53" s="93"/>
      <c r="W53" s="95"/>
      <c r="X53" s="94"/>
      <c r="Y53" s="94"/>
      <c r="Z53" s="95"/>
    </row>
    <row r="54" spans="2:29" x14ac:dyDescent="0.2">
      <c r="B54" s="41">
        <v>50</v>
      </c>
      <c r="C54" s="42">
        <v>3.7499999999999999E-2</v>
      </c>
      <c r="D54" s="42">
        <v>3.7499999999999999E-2</v>
      </c>
      <c r="F54" s="41">
        <v>50</v>
      </c>
      <c r="G54" s="42">
        <v>0</v>
      </c>
      <c r="H54" s="42">
        <v>0</v>
      </c>
      <c r="J54" s="93"/>
      <c r="K54" s="93"/>
      <c r="L54" s="94"/>
      <c r="M54" s="93"/>
      <c r="N54" s="95"/>
      <c r="O54" s="94"/>
      <c r="P54" s="94"/>
      <c r="Q54" s="95"/>
      <c r="S54" s="93"/>
      <c r="T54" s="93"/>
      <c r="U54" s="94"/>
      <c r="V54" s="93"/>
      <c r="W54" s="95"/>
      <c r="X54" s="94"/>
      <c r="Y54" s="94"/>
      <c r="Z54" s="95"/>
      <c r="AB54" s="73"/>
      <c r="AC54" s="73"/>
    </row>
    <row r="55" spans="2:29" x14ac:dyDescent="0.2">
      <c r="B55" s="41">
        <v>51</v>
      </c>
      <c r="C55" s="42">
        <v>3.7499999999999999E-2</v>
      </c>
      <c r="D55" s="42">
        <v>3.7499999999999999E-2</v>
      </c>
      <c r="F55" s="41">
        <v>51</v>
      </c>
      <c r="G55" s="42">
        <v>0</v>
      </c>
      <c r="H55" s="42">
        <v>0</v>
      </c>
      <c r="J55" s="93"/>
      <c r="K55" s="93"/>
      <c r="L55" s="94"/>
      <c r="M55" s="93"/>
      <c r="N55" s="95"/>
      <c r="O55" s="94"/>
      <c r="P55" s="94"/>
      <c r="Q55" s="95"/>
      <c r="S55" s="93"/>
      <c r="T55" s="93"/>
      <c r="U55" s="94"/>
      <c r="V55" s="93"/>
      <c r="W55" s="95"/>
      <c r="X55" s="94"/>
      <c r="Y55" s="94"/>
      <c r="Z55" s="95"/>
      <c r="AB55" s="73"/>
      <c r="AC55" s="73"/>
    </row>
    <row r="56" spans="2:29" x14ac:dyDescent="0.2">
      <c r="B56" s="41">
        <v>52</v>
      </c>
      <c r="C56" s="42">
        <v>3.7499999999999999E-2</v>
      </c>
      <c r="D56" s="42">
        <v>3.7499999999999999E-2</v>
      </c>
      <c r="F56" s="41">
        <v>52</v>
      </c>
      <c r="G56" s="42">
        <v>0</v>
      </c>
      <c r="H56" s="42">
        <v>0</v>
      </c>
      <c r="J56" s="93"/>
      <c r="K56" s="93"/>
      <c r="L56" s="94"/>
      <c r="M56" s="93"/>
      <c r="N56" s="95"/>
      <c r="O56" s="94"/>
      <c r="P56" s="94"/>
      <c r="Q56" s="95"/>
      <c r="S56" s="93"/>
      <c r="T56" s="93"/>
      <c r="U56" s="94"/>
      <c r="V56" s="93"/>
      <c r="W56" s="95"/>
      <c r="X56" s="94"/>
      <c r="Y56" s="94"/>
      <c r="Z56" s="95"/>
      <c r="AB56" s="73"/>
      <c r="AC56" s="73"/>
    </row>
    <row r="57" spans="2:29" x14ac:dyDescent="0.2">
      <c r="B57" s="41">
        <v>53</v>
      </c>
      <c r="C57" s="42">
        <v>3.7499999999999999E-2</v>
      </c>
      <c r="D57" s="42">
        <v>3.7499999999999999E-2</v>
      </c>
      <c r="F57" s="41">
        <v>53</v>
      </c>
      <c r="G57" s="42">
        <v>0</v>
      </c>
      <c r="H57" s="42">
        <v>0</v>
      </c>
      <c r="J57" s="93"/>
      <c r="K57" s="93"/>
      <c r="L57" s="94"/>
      <c r="M57" s="93"/>
      <c r="N57" s="95"/>
      <c r="O57" s="94"/>
      <c r="P57" s="94"/>
      <c r="Q57" s="95"/>
      <c r="S57" s="93"/>
      <c r="T57" s="93"/>
      <c r="U57" s="94"/>
      <c r="V57" s="93"/>
      <c r="W57" s="95"/>
      <c r="X57" s="94"/>
      <c r="Y57" s="94"/>
      <c r="Z57" s="95"/>
      <c r="AB57" s="73"/>
      <c r="AC57" s="73"/>
    </row>
    <row r="58" spans="2:29" x14ac:dyDescent="0.2">
      <c r="B58" s="41">
        <v>54</v>
      </c>
      <c r="C58" s="42">
        <v>3.7499999999999999E-2</v>
      </c>
      <c r="D58" s="42">
        <v>3.7499999999999999E-2</v>
      </c>
      <c r="F58" s="41">
        <v>54</v>
      </c>
      <c r="G58" s="42">
        <v>0</v>
      </c>
      <c r="H58" s="42">
        <v>0</v>
      </c>
      <c r="J58" s="93"/>
      <c r="K58" s="93"/>
      <c r="L58" s="94"/>
      <c r="M58" s="93"/>
      <c r="N58" s="95"/>
      <c r="O58" s="94"/>
      <c r="P58" s="94"/>
      <c r="Q58" s="95"/>
      <c r="S58" s="93"/>
      <c r="T58" s="93"/>
      <c r="U58" s="94"/>
      <c r="V58" s="93"/>
      <c r="W58" s="95"/>
      <c r="X58" s="94"/>
      <c r="Y58" s="94"/>
      <c r="Z58" s="95"/>
      <c r="AB58" s="73"/>
      <c r="AC58" s="73"/>
    </row>
    <row r="59" spans="2:29" x14ac:dyDescent="0.2">
      <c r="B59" s="41">
        <v>55</v>
      </c>
      <c r="C59" s="42">
        <v>3.7499999999999999E-2</v>
      </c>
      <c r="D59" s="42">
        <v>3.7499999999999999E-2</v>
      </c>
      <c r="F59" s="41">
        <v>55</v>
      </c>
      <c r="G59" s="42">
        <v>0</v>
      </c>
      <c r="H59" s="42">
        <v>0</v>
      </c>
      <c r="J59" s="93"/>
      <c r="K59" s="93"/>
      <c r="L59" s="94"/>
      <c r="M59" s="93"/>
      <c r="N59" s="95"/>
      <c r="O59" s="94"/>
      <c r="P59" s="94"/>
      <c r="Q59" s="95"/>
      <c r="S59" s="93"/>
      <c r="T59" s="93"/>
      <c r="U59" s="94"/>
      <c r="V59" s="93"/>
      <c r="W59" s="95"/>
      <c r="X59" s="94"/>
      <c r="Y59" s="94"/>
      <c r="Z59" s="95"/>
      <c r="AB59" s="73"/>
      <c r="AC59" s="73"/>
    </row>
    <row r="60" spans="2:29" x14ac:dyDescent="0.2">
      <c r="B60" s="41">
        <v>56</v>
      </c>
      <c r="C60" s="42">
        <v>3.7499999999999999E-2</v>
      </c>
      <c r="D60" s="42">
        <v>3.7499999999999999E-2</v>
      </c>
      <c r="F60" s="41">
        <v>56</v>
      </c>
      <c r="G60" s="42">
        <v>0</v>
      </c>
      <c r="H60" s="42">
        <v>0</v>
      </c>
      <c r="J60" s="93"/>
      <c r="K60" s="93"/>
      <c r="L60" s="94"/>
      <c r="M60" s="93"/>
      <c r="N60" s="95"/>
      <c r="O60" s="94"/>
      <c r="P60" s="94"/>
      <c r="Q60" s="95"/>
      <c r="S60" s="93"/>
      <c r="T60" s="93"/>
      <c r="U60" s="94"/>
      <c r="V60" s="93"/>
      <c r="W60" s="95"/>
      <c r="X60" s="94"/>
      <c r="Y60" s="94"/>
      <c r="Z60" s="95"/>
      <c r="AB60" s="73"/>
      <c r="AC60" s="73"/>
    </row>
    <row r="61" spans="2:29" x14ac:dyDescent="0.2">
      <c r="B61" s="41">
        <v>57</v>
      </c>
      <c r="C61" s="42">
        <v>3.7499999999999999E-2</v>
      </c>
      <c r="D61" s="42">
        <v>3.7499999999999999E-2</v>
      </c>
      <c r="F61" s="41">
        <v>57</v>
      </c>
      <c r="G61" s="42">
        <v>0</v>
      </c>
      <c r="H61" s="42">
        <v>0</v>
      </c>
      <c r="J61" s="93"/>
      <c r="K61" s="93"/>
      <c r="L61" s="94"/>
      <c r="M61" s="93"/>
      <c r="N61" s="95"/>
      <c r="O61" s="94"/>
      <c r="P61" s="94"/>
      <c r="Q61" s="95"/>
      <c r="S61" s="93"/>
      <c r="T61" s="93"/>
      <c r="U61" s="94"/>
      <c r="V61" s="93"/>
      <c r="W61" s="95"/>
      <c r="X61" s="94"/>
      <c r="Y61" s="94"/>
      <c r="Z61" s="95"/>
      <c r="AB61" s="73"/>
      <c r="AC61" s="73"/>
    </row>
    <row r="62" spans="2:29" x14ac:dyDescent="0.2">
      <c r="B62" s="41">
        <v>58</v>
      </c>
      <c r="C62" s="42">
        <v>3.7499999999999999E-2</v>
      </c>
      <c r="D62" s="42">
        <v>3.7499999999999999E-2</v>
      </c>
      <c r="F62" s="41">
        <v>58</v>
      </c>
      <c r="G62" s="42">
        <v>0</v>
      </c>
      <c r="H62" s="42">
        <v>0</v>
      </c>
      <c r="J62" s="93"/>
      <c r="K62" s="93"/>
      <c r="L62" s="94"/>
      <c r="M62" s="93"/>
      <c r="N62" s="95"/>
      <c r="O62" s="94"/>
      <c r="P62" s="94"/>
      <c r="Q62" s="95"/>
      <c r="S62" s="93"/>
      <c r="T62" s="93"/>
      <c r="U62" s="94"/>
      <c r="V62" s="93"/>
      <c r="W62" s="95"/>
      <c r="X62" s="94"/>
      <c r="Y62" s="94"/>
      <c r="Z62" s="95"/>
      <c r="AB62" s="73"/>
      <c r="AC62" s="73"/>
    </row>
    <row r="63" spans="2:29" x14ac:dyDescent="0.2">
      <c r="B63" s="41">
        <v>59</v>
      </c>
      <c r="C63" s="42">
        <v>3.7499999999999999E-2</v>
      </c>
      <c r="D63" s="42">
        <v>3.7499999999999999E-2</v>
      </c>
      <c r="F63" s="41">
        <v>59</v>
      </c>
      <c r="G63" s="42">
        <v>0</v>
      </c>
      <c r="H63" s="42">
        <v>0</v>
      </c>
      <c r="J63" s="93"/>
      <c r="K63" s="93"/>
      <c r="L63" s="94"/>
      <c r="M63" s="93"/>
      <c r="N63" s="95"/>
      <c r="O63" s="94"/>
      <c r="P63" s="94"/>
      <c r="Q63" s="95"/>
      <c r="S63" s="93"/>
      <c r="T63" s="93"/>
      <c r="U63" s="94"/>
      <c r="V63" s="93"/>
      <c r="W63" s="95"/>
      <c r="X63" s="94"/>
      <c r="Y63" s="94"/>
      <c r="Z63" s="95"/>
      <c r="AB63" s="73"/>
      <c r="AC63" s="73"/>
    </row>
    <row r="64" spans="2:29" x14ac:dyDescent="0.2">
      <c r="B64" s="41">
        <v>60</v>
      </c>
      <c r="C64" s="42">
        <v>3.7499999999999999E-2</v>
      </c>
      <c r="D64" s="42">
        <v>3.7499999999999999E-2</v>
      </c>
      <c r="F64" s="41">
        <v>60</v>
      </c>
      <c r="G64" s="42">
        <v>3.7499999999999999E-2</v>
      </c>
      <c r="H64" s="42">
        <f>G64</f>
        <v>3.7499999999999999E-2</v>
      </c>
      <c r="J64" s="93"/>
      <c r="K64" s="93"/>
      <c r="L64" s="94"/>
      <c r="M64" s="93"/>
      <c r="N64" s="95"/>
      <c r="O64" s="94"/>
      <c r="P64" s="94"/>
      <c r="Q64" s="95"/>
      <c r="S64" s="93"/>
      <c r="T64" s="93"/>
      <c r="U64" s="94"/>
      <c r="V64" s="93"/>
      <c r="W64" s="95"/>
      <c r="X64" s="94"/>
      <c r="Y64" s="94"/>
      <c r="Z64" s="95"/>
      <c r="AB64" s="73"/>
      <c r="AC64" s="73"/>
    </row>
    <row r="65" spans="2:29" x14ac:dyDescent="0.2">
      <c r="B65" s="41">
        <v>61</v>
      </c>
      <c r="C65" s="42">
        <v>3.7499999999999999E-2</v>
      </c>
      <c r="D65" s="42">
        <v>3.7499999999999999E-2</v>
      </c>
      <c r="F65" s="41">
        <v>61</v>
      </c>
      <c r="G65" s="42">
        <v>3.7499999999999999E-2</v>
      </c>
      <c r="H65" s="42">
        <f t="shared" ref="H65:H104" si="90">G65</f>
        <v>3.7499999999999999E-2</v>
      </c>
      <c r="J65" s="93"/>
      <c r="K65" s="93"/>
      <c r="L65" s="94"/>
      <c r="M65" s="93"/>
      <c r="N65" s="95"/>
      <c r="O65" s="94"/>
      <c r="P65" s="94"/>
      <c r="Q65" s="95"/>
      <c r="S65" s="93"/>
      <c r="T65" s="93"/>
      <c r="U65" s="94"/>
      <c r="V65" s="93"/>
      <c r="W65" s="95"/>
      <c r="X65" s="94"/>
      <c r="Y65" s="94"/>
      <c r="Z65" s="95"/>
      <c r="AB65" s="73"/>
      <c r="AC65" s="73"/>
    </row>
    <row r="66" spans="2:29" x14ac:dyDescent="0.2">
      <c r="B66" s="41">
        <v>62</v>
      </c>
      <c r="C66" s="42">
        <v>3.7499999999999999E-2</v>
      </c>
      <c r="D66" s="42">
        <v>3.7499999999999999E-2</v>
      </c>
      <c r="F66" s="41">
        <v>62</v>
      </c>
      <c r="G66" s="42">
        <v>3.7499999999999999E-2</v>
      </c>
      <c r="H66" s="42">
        <f t="shared" si="90"/>
        <v>3.7499999999999999E-2</v>
      </c>
      <c r="J66" s="93"/>
      <c r="K66" s="93"/>
      <c r="L66" s="94"/>
      <c r="M66" s="93"/>
      <c r="N66" s="95"/>
      <c r="O66" s="94"/>
      <c r="P66" s="94"/>
      <c r="Q66" s="95"/>
      <c r="S66" s="93"/>
      <c r="T66" s="93"/>
      <c r="U66" s="94"/>
      <c r="V66" s="93"/>
      <c r="W66" s="95"/>
      <c r="X66" s="94"/>
      <c r="Y66" s="94"/>
      <c r="Z66" s="95"/>
      <c r="AB66" s="73"/>
      <c r="AC66" s="73"/>
    </row>
    <row r="67" spans="2:29" x14ac:dyDescent="0.2">
      <c r="B67" s="41">
        <v>63</v>
      </c>
      <c r="C67" s="42">
        <v>3.7499999999999999E-2</v>
      </c>
      <c r="D67" s="42">
        <v>3.7499999999999999E-2</v>
      </c>
      <c r="F67" s="41">
        <v>63</v>
      </c>
      <c r="G67" s="42">
        <v>3.7499999999999999E-2</v>
      </c>
      <c r="H67" s="42">
        <f t="shared" si="90"/>
        <v>3.7499999999999999E-2</v>
      </c>
      <c r="J67" s="93"/>
      <c r="K67" s="93"/>
      <c r="L67" s="94"/>
      <c r="M67" s="93"/>
      <c r="N67" s="95"/>
      <c r="O67" s="94"/>
      <c r="P67" s="94"/>
      <c r="Q67" s="95"/>
      <c r="S67" s="93"/>
      <c r="T67" s="93"/>
      <c r="U67" s="94"/>
      <c r="V67" s="93"/>
      <c r="W67" s="95"/>
      <c r="X67" s="94"/>
      <c r="Y67" s="94"/>
      <c r="Z67" s="95"/>
      <c r="AB67" s="73"/>
      <c r="AC67" s="73"/>
    </row>
    <row r="68" spans="2:29" x14ac:dyDescent="0.2">
      <c r="B68" s="41">
        <v>64</v>
      </c>
      <c r="C68" s="42">
        <v>3.7499999999999999E-2</v>
      </c>
      <c r="D68" s="42">
        <v>3.7499999999999999E-2</v>
      </c>
      <c r="F68" s="41">
        <v>64</v>
      </c>
      <c r="G68" s="42">
        <v>3.7499999999999999E-2</v>
      </c>
      <c r="H68" s="42">
        <f t="shared" si="90"/>
        <v>3.7499999999999999E-2</v>
      </c>
      <c r="J68" s="93"/>
      <c r="K68" s="93"/>
      <c r="L68" s="94"/>
      <c r="M68" s="93"/>
      <c r="N68" s="95"/>
      <c r="O68" s="94"/>
      <c r="P68" s="94"/>
      <c r="Q68" s="95"/>
      <c r="S68" s="93"/>
      <c r="T68" s="93"/>
      <c r="U68" s="94"/>
      <c r="V68" s="93"/>
      <c r="W68" s="95"/>
      <c r="X68" s="94"/>
      <c r="Y68" s="94"/>
      <c r="Z68" s="95"/>
      <c r="AB68" s="73"/>
      <c r="AC68" s="73"/>
    </row>
    <row r="69" spans="2:29" x14ac:dyDescent="0.2">
      <c r="B69" s="41">
        <v>65</v>
      </c>
      <c r="C69" s="42">
        <v>4.2499999999999996E-2</v>
      </c>
      <c r="D69" s="42">
        <v>4.2499999999999996E-2</v>
      </c>
      <c r="F69" s="41">
        <v>65</v>
      </c>
      <c r="G69" s="42">
        <v>4.2499999999999996E-2</v>
      </c>
      <c r="H69" s="42">
        <f t="shared" si="90"/>
        <v>4.2499999999999996E-2</v>
      </c>
      <c r="J69" s="93"/>
      <c r="K69" s="93"/>
      <c r="L69" s="94"/>
      <c r="M69" s="93"/>
      <c r="N69" s="95"/>
      <c r="O69" s="94"/>
      <c r="P69" s="94"/>
      <c r="Q69" s="95"/>
      <c r="S69" s="93"/>
      <c r="T69" s="93"/>
      <c r="U69" s="94"/>
      <c r="V69" s="93"/>
      <c r="W69" s="95"/>
      <c r="X69" s="94"/>
      <c r="Y69" s="94"/>
      <c r="Z69" s="95"/>
      <c r="AB69" s="73"/>
      <c r="AC69" s="73"/>
    </row>
    <row r="70" spans="2:29" x14ac:dyDescent="0.2">
      <c r="B70" s="41">
        <v>66</v>
      </c>
      <c r="C70" s="42">
        <v>4.2499999999999996E-2</v>
      </c>
      <c r="D70" s="42">
        <v>4.2499999999999996E-2</v>
      </c>
      <c r="F70" s="41">
        <v>66</v>
      </c>
      <c r="G70" s="42">
        <v>4.2499999999999996E-2</v>
      </c>
      <c r="H70" s="42">
        <f t="shared" si="90"/>
        <v>4.2499999999999996E-2</v>
      </c>
      <c r="J70" s="93"/>
      <c r="K70" s="93"/>
      <c r="L70" s="94"/>
      <c r="M70" s="93"/>
      <c r="N70" s="95"/>
      <c r="O70" s="94"/>
      <c r="P70" s="94"/>
      <c r="Q70" s="95"/>
      <c r="S70" s="93"/>
      <c r="T70" s="93"/>
      <c r="U70" s="94"/>
      <c r="V70" s="93"/>
      <c r="W70" s="95"/>
      <c r="X70" s="94"/>
      <c r="Y70" s="94"/>
      <c r="Z70" s="95"/>
      <c r="AB70" s="73"/>
      <c r="AC70" s="73"/>
    </row>
    <row r="71" spans="2:29" x14ac:dyDescent="0.2">
      <c r="B71" s="41">
        <v>67</v>
      </c>
      <c r="C71" s="42">
        <v>4.2499999999999996E-2</v>
      </c>
      <c r="D71" s="42">
        <v>4.2499999999999996E-2</v>
      </c>
      <c r="F71" s="41">
        <v>67</v>
      </c>
      <c r="G71" s="42">
        <v>4.2499999999999996E-2</v>
      </c>
      <c r="H71" s="42">
        <f t="shared" si="90"/>
        <v>4.2499999999999996E-2</v>
      </c>
      <c r="J71" s="93"/>
      <c r="K71" s="93"/>
      <c r="L71" s="94"/>
      <c r="M71" s="93"/>
      <c r="N71" s="95"/>
      <c r="O71" s="94"/>
      <c r="P71" s="94"/>
      <c r="Q71" s="95"/>
      <c r="S71" s="93"/>
      <c r="T71" s="93"/>
      <c r="U71" s="94"/>
      <c r="V71" s="93"/>
      <c r="W71" s="95"/>
      <c r="X71" s="94"/>
      <c r="Y71" s="94"/>
      <c r="Z71" s="95"/>
      <c r="AB71" s="73"/>
      <c r="AC71" s="73"/>
    </row>
    <row r="72" spans="2:29" x14ac:dyDescent="0.2">
      <c r="B72" s="41">
        <v>68</v>
      </c>
      <c r="C72" s="42">
        <v>4.2499999999999996E-2</v>
      </c>
      <c r="D72" s="42">
        <v>4.2499999999999996E-2</v>
      </c>
      <c r="F72" s="41">
        <v>68</v>
      </c>
      <c r="G72" s="42">
        <v>4.2499999999999996E-2</v>
      </c>
      <c r="H72" s="42">
        <f t="shared" si="90"/>
        <v>4.2499999999999996E-2</v>
      </c>
      <c r="J72" s="93"/>
      <c r="K72" s="93"/>
      <c r="L72" s="94"/>
      <c r="M72" s="93"/>
      <c r="N72" s="95"/>
      <c r="O72" s="94"/>
      <c r="P72" s="94"/>
      <c r="Q72" s="95"/>
      <c r="S72" s="93"/>
      <c r="T72" s="93"/>
      <c r="U72" s="94"/>
      <c r="V72" s="93"/>
      <c r="W72" s="95"/>
      <c r="X72" s="94"/>
      <c r="Y72" s="94"/>
      <c r="Z72" s="95"/>
      <c r="AB72" s="73"/>
      <c r="AC72" s="73"/>
    </row>
    <row r="73" spans="2:29" x14ac:dyDescent="0.2">
      <c r="B73" s="41">
        <v>69</v>
      </c>
      <c r="C73" s="42">
        <v>4.2499999999999996E-2</v>
      </c>
      <c r="D73" s="42">
        <v>4.2499999999999996E-2</v>
      </c>
      <c r="F73" s="41">
        <v>69</v>
      </c>
      <c r="G73" s="42">
        <v>4.2499999999999996E-2</v>
      </c>
      <c r="H73" s="42">
        <f t="shared" si="90"/>
        <v>4.2499999999999996E-2</v>
      </c>
      <c r="J73" s="93"/>
      <c r="K73" s="93"/>
      <c r="L73" s="94"/>
      <c r="M73" s="93"/>
      <c r="N73" s="95"/>
      <c r="O73" s="94"/>
      <c r="P73" s="94"/>
      <c r="Q73" s="95"/>
      <c r="S73" s="93"/>
      <c r="T73" s="93"/>
      <c r="U73" s="94"/>
      <c r="V73" s="93"/>
      <c r="W73" s="95"/>
      <c r="X73" s="94"/>
      <c r="Y73" s="94"/>
      <c r="Z73" s="95"/>
      <c r="AB73" s="73"/>
      <c r="AC73" s="73"/>
    </row>
    <row r="74" spans="2:29" x14ac:dyDescent="0.2">
      <c r="B74" s="41">
        <v>70</v>
      </c>
      <c r="C74" s="42">
        <v>4.7500000000000001E-2</v>
      </c>
      <c r="D74" s="42">
        <v>4.7500000000000001E-2</v>
      </c>
      <c r="F74" s="41">
        <v>70</v>
      </c>
      <c r="G74" s="42">
        <v>4.7500000000000001E-2</v>
      </c>
      <c r="H74" s="42">
        <f t="shared" si="90"/>
        <v>4.7500000000000001E-2</v>
      </c>
      <c r="J74" s="93"/>
      <c r="K74" s="93"/>
      <c r="L74" s="94"/>
      <c r="M74" s="93"/>
      <c r="N74" s="95"/>
      <c r="O74" s="94"/>
      <c r="P74" s="94"/>
      <c r="Q74" s="95"/>
      <c r="S74" s="93"/>
      <c r="T74" s="93"/>
      <c r="U74" s="94"/>
      <c r="V74" s="93"/>
      <c r="W74" s="95"/>
      <c r="X74" s="94"/>
      <c r="Y74" s="94"/>
      <c r="Z74" s="95"/>
      <c r="AB74" s="73"/>
      <c r="AC74" s="73"/>
    </row>
    <row r="75" spans="2:29" x14ac:dyDescent="0.2">
      <c r="B75" s="41">
        <v>71</v>
      </c>
      <c r="C75" s="42">
        <v>4.7500000000000001E-2</v>
      </c>
      <c r="D75" s="42">
        <v>4.7500000000000001E-2</v>
      </c>
      <c r="F75" s="41">
        <v>71</v>
      </c>
      <c r="G75" s="42">
        <v>4.7500000000000001E-2</v>
      </c>
      <c r="H75" s="42">
        <f t="shared" si="90"/>
        <v>4.7500000000000001E-2</v>
      </c>
      <c r="J75" s="93"/>
      <c r="K75" s="93"/>
      <c r="L75" s="94"/>
      <c r="M75" s="93"/>
      <c r="N75" s="95"/>
      <c r="O75" s="94"/>
      <c r="P75" s="94"/>
      <c r="Q75" s="95"/>
      <c r="S75" s="93"/>
      <c r="T75" s="93"/>
      <c r="U75" s="94"/>
      <c r="V75" s="93"/>
      <c r="W75" s="95"/>
      <c r="X75" s="94"/>
      <c r="Y75" s="94"/>
      <c r="Z75" s="95"/>
      <c r="AB75" s="73"/>
      <c r="AC75" s="73"/>
    </row>
    <row r="76" spans="2:29" x14ac:dyDescent="0.2">
      <c r="B76" s="41">
        <v>72</v>
      </c>
      <c r="C76" s="42">
        <v>4.7500000000000001E-2</v>
      </c>
      <c r="D76" s="42">
        <v>4.7500000000000001E-2</v>
      </c>
      <c r="F76" s="41">
        <v>72</v>
      </c>
      <c r="G76" s="42">
        <v>4.7500000000000001E-2</v>
      </c>
      <c r="H76" s="42">
        <f t="shared" si="90"/>
        <v>4.7500000000000001E-2</v>
      </c>
      <c r="J76" s="93"/>
      <c r="K76" s="93"/>
      <c r="L76" s="94"/>
      <c r="M76" s="93"/>
      <c r="N76" s="95"/>
      <c r="O76" s="94"/>
      <c r="P76" s="94"/>
      <c r="Q76" s="95"/>
      <c r="S76" s="93"/>
      <c r="T76" s="93"/>
      <c r="U76" s="94"/>
      <c r="V76" s="93"/>
      <c r="W76" s="95"/>
      <c r="X76" s="94"/>
      <c r="Y76" s="94"/>
      <c r="Z76" s="95"/>
      <c r="AB76" s="73"/>
      <c r="AC76" s="73"/>
    </row>
    <row r="77" spans="2:29" x14ac:dyDescent="0.2">
      <c r="B77" s="41">
        <v>73</v>
      </c>
      <c r="C77" s="42">
        <v>4.7500000000000001E-2</v>
      </c>
      <c r="D77" s="42">
        <v>4.7500000000000001E-2</v>
      </c>
      <c r="F77" s="41">
        <v>73</v>
      </c>
      <c r="G77" s="42">
        <v>4.7500000000000001E-2</v>
      </c>
      <c r="H77" s="42">
        <f t="shared" si="90"/>
        <v>4.7500000000000001E-2</v>
      </c>
      <c r="J77" s="93"/>
      <c r="K77" s="93"/>
      <c r="L77" s="94"/>
      <c r="M77" s="93"/>
      <c r="N77" s="95"/>
      <c r="O77" s="94"/>
      <c r="P77" s="94"/>
      <c r="Q77" s="95"/>
      <c r="S77" s="93"/>
      <c r="T77" s="93"/>
      <c r="U77" s="94"/>
      <c r="V77" s="93"/>
      <c r="W77" s="95"/>
      <c r="X77" s="94"/>
      <c r="Y77" s="94"/>
      <c r="Z77" s="95"/>
      <c r="AB77" s="73"/>
      <c r="AC77" s="73"/>
    </row>
    <row r="78" spans="2:29" x14ac:dyDescent="0.2">
      <c r="B78" s="41">
        <v>74</v>
      </c>
      <c r="C78" s="42">
        <v>4.7500000000000001E-2</v>
      </c>
      <c r="D78" s="42">
        <v>4.7500000000000001E-2</v>
      </c>
      <c r="F78" s="41">
        <v>74</v>
      </c>
      <c r="G78" s="42">
        <v>4.7500000000000001E-2</v>
      </c>
      <c r="H78" s="42">
        <f t="shared" si="90"/>
        <v>4.7500000000000001E-2</v>
      </c>
      <c r="J78" s="93"/>
      <c r="K78" s="93"/>
      <c r="L78" s="94"/>
      <c r="M78" s="93"/>
      <c r="N78" s="95"/>
      <c r="O78" s="94"/>
      <c r="P78" s="94"/>
      <c r="Q78" s="95"/>
      <c r="S78" s="93"/>
      <c r="T78" s="93"/>
      <c r="U78" s="94"/>
      <c r="V78" s="93"/>
      <c r="W78" s="95"/>
      <c r="X78" s="94"/>
      <c r="Y78" s="94"/>
      <c r="Z78" s="95"/>
      <c r="AB78" s="73"/>
      <c r="AC78" s="73"/>
    </row>
    <row r="79" spans="2:29" x14ac:dyDescent="0.2">
      <c r="B79" s="41">
        <v>75</v>
      </c>
      <c r="C79" s="42">
        <v>5.2499999999999998E-2</v>
      </c>
      <c r="D79" s="42">
        <v>5.2499999999999998E-2</v>
      </c>
      <c r="F79" s="41">
        <v>75</v>
      </c>
      <c r="G79" s="42">
        <v>5.2499999999999998E-2</v>
      </c>
      <c r="H79" s="42">
        <f t="shared" si="90"/>
        <v>5.2499999999999998E-2</v>
      </c>
      <c r="J79" s="93"/>
      <c r="K79" s="93"/>
      <c r="L79" s="94"/>
      <c r="M79" s="93"/>
      <c r="N79" s="95"/>
      <c r="O79" s="94"/>
      <c r="P79" s="94"/>
      <c r="Q79" s="95"/>
      <c r="S79" s="93"/>
      <c r="T79" s="93"/>
      <c r="U79" s="94"/>
      <c r="V79" s="93"/>
      <c r="W79" s="95"/>
      <c r="X79" s="94"/>
      <c r="Y79" s="94"/>
      <c r="Z79" s="95"/>
      <c r="AB79" s="73"/>
      <c r="AC79" s="73"/>
    </row>
    <row r="80" spans="2:29" x14ac:dyDescent="0.2">
      <c r="B80" s="41">
        <v>76</v>
      </c>
      <c r="C80" s="42">
        <v>5.2499999999999998E-2</v>
      </c>
      <c r="D80" s="42">
        <v>5.2499999999999998E-2</v>
      </c>
      <c r="F80" s="41">
        <v>76</v>
      </c>
      <c r="G80" s="42">
        <v>5.2499999999999998E-2</v>
      </c>
      <c r="H80" s="42">
        <f t="shared" si="90"/>
        <v>5.2499999999999998E-2</v>
      </c>
      <c r="J80" s="93"/>
      <c r="K80" s="93"/>
      <c r="L80" s="94"/>
      <c r="M80" s="93"/>
      <c r="N80" s="95"/>
      <c r="O80" s="94"/>
      <c r="P80" s="94"/>
      <c r="Q80" s="95"/>
      <c r="S80" s="93"/>
      <c r="T80" s="93"/>
      <c r="U80" s="94"/>
      <c r="V80" s="93"/>
      <c r="W80" s="95"/>
      <c r="X80" s="94"/>
      <c r="Y80" s="94"/>
      <c r="Z80" s="95"/>
      <c r="AB80" s="73"/>
      <c r="AC80" s="73"/>
    </row>
    <row r="81" spans="2:29" x14ac:dyDescent="0.2">
      <c r="B81" s="41">
        <v>77</v>
      </c>
      <c r="C81" s="42">
        <v>5.2499999999999998E-2</v>
      </c>
      <c r="D81" s="42">
        <v>5.2499999999999998E-2</v>
      </c>
      <c r="F81" s="41">
        <v>77</v>
      </c>
      <c r="G81" s="42">
        <v>5.2499999999999998E-2</v>
      </c>
      <c r="H81" s="42">
        <f t="shared" si="90"/>
        <v>5.2499999999999998E-2</v>
      </c>
      <c r="J81" s="93"/>
      <c r="K81" s="93"/>
      <c r="L81" s="94"/>
      <c r="M81" s="93"/>
      <c r="N81" s="95"/>
      <c r="O81" s="94"/>
      <c r="P81" s="94"/>
      <c r="Q81" s="95"/>
      <c r="S81" s="93"/>
      <c r="T81" s="93"/>
      <c r="U81" s="94"/>
      <c r="V81" s="93"/>
      <c r="W81" s="95"/>
      <c r="X81" s="94"/>
      <c r="Y81" s="94"/>
      <c r="Z81" s="95"/>
      <c r="AB81" s="73"/>
      <c r="AC81" s="73"/>
    </row>
    <row r="82" spans="2:29" x14ac:dyDescent="0.2">
      <c r="B82" s="41">
        <v>78</v>
      </c>
      <c r="C82" s="42">
        <v>5.2499999999999998E-2</v>
      </c>
      <c r="D82" s="42">
        <v>5.2499999999999998E-2</v>
      </c>
      <c r="F82" s="41">
        <v>78</v>
      </c>
      <c r="G82" s="42">
        <v>5.2499999999999998E-2</v>
      </c>
      <c r="H82" s="42">
        <f t="shared" si="90"/>
        <v>5.2499999999999998E-2</v>
      </c>
      <c r="J82" s="93"/>
      <c r="K82" s="93"/>
      <c r="L82" s="94"/>
      <c r="M82" s="93"/>
      <c r="N82" s="95"/>
      <c r="O82" s="94"/>
      <c r="P82" s="94"/>
      <c r="Q82" s="95"/>
      <c r="S82" s="93"/>
      <c r="T82" s="93"/>
      <c r="U82" s="94"/>
      <c r="V82" s="93"/>
      <c r="W82" s="95"/>
      <c r="X82" s="94"/>
      <c r="Y82" s="94"/>
      <c r="Z82" s="95"/>
      <c r="AB82" s="73"/>
      <c r="AC82" s="73"/>
    </row>
    <row r="83" spans="2:29" x14ac:dyDescent="0.2">
      <c r="B83" s="41">
        <v>79</v>
      </c>
      <c r="C83" s="42">
        <v>5.2499999999999998E-2</v>
      </c>
      <c r="D83" s="42">
        <v>5.2499999999999998E-2</v>
      </c>
      <c r="F83" s="41">
        <v>79</v>
      </c>
      <c r="G83" s="42">
        <v>5.2499999999999998E-2</v>
      </c>
      <c r="H83" s="42">
        <f t="shared" si="90"/>
        <v>5.2499999999999998E-2</v>
      </c>
      <c r="J83" s="93"/>
      <c r="K83" s="93"/>
      <c r="L83" s="94"/>
      <c r="M83" s="93"/>
      <c r="N83" s="95"/>
      <c r="O83" s="94"/>
      <c r="P83" s="94"/>
      <c r="Q83" s="95"/>
      <c r="S83" s="93"/>
      <c r="T83" s="93"/>
      <c r="U83" s="94"/>
      <c r="V83" s="93"/>
      <c r="W83" s="95"/>
      <c r="X83" s="94"/>
      <c r="Y83" s="94"/>
      <c r="Z83" s="95"/>
      <c r="AB83" s="73"/>
      <c r="AC83" s="73"/>
    </row>
    <row r="84" spans="2:29" x14ac:dyDescent="0.2">
      <c r="B84" s="41">
        <v>80</v>
      </c>
      <c r="C84" s="42">
        <v>6.25E-2</v>
      </c>
      <c r="D84" s="42">
        <v>6.25E-2</v>
      </c>
      <c r="F84" s="41">
        <v>80</v>
      </c>
      <c r="G84" s="42">
        <v>6.25E-2</v>
      </c>
      <c r="H84" s="42">
        <f t="shared" si="90"/>
        <v>6.25E-2</v>
      </c>
      <c r="J84" s="93"/>
      <c r="K84" s="93"/>
      <c r="L84" s="94"/>
      <c r="M84" s="93"/>
      <c r="N84" s="95"/>
      <c r="O84" s="94"/>
      <c r="P84" s="94"/>
      <c r="Q84" s="95"/>
      <c r="S84" s="93"/>
      <c r="T84" s="93"/>
      <c r="U84" s="94"/>
      <c r="V84" s="93"/>
      <c r="W84" s="95"/>
      <c r="X84" s="94"/>
      <c r="Y84" s="94"/>
      <c r="Z84" s="95"/>
      <c r="AB84" s="73"/>
      <c r="AC84" s="73"/>
    </row>
    <row r="85" spans="2:29" x14ac:dyDescent="0.2">
      <c r="B85" s="41">
        <v>81</v>
      </c>
      <c r="C85" s="42">
        <v>6.25E-2</v>
      </c>
      <c r="D85" s="42">
        <v>6.25E-2</v>
      </c>
      <c r="F85" s="41">
        <v>81</v>
      </c>
      <c r="G85" s="42">
        <v>6.25E-2</v>
      </c>
      <c r="H85" s="42">
        <f t="shared" si="90"/>
        <v>6.25E-2</v>
      </c>
      <c r="J85" s="93"/>
      <c r="K85" s="93"/>
      <c r="L85" s="94"/>
      <c r="M85" s="93"/>
      <c r="N85" s="95"/>
      <c r="O85" s="94"/>
      <c r="P85" s="94"/>
      <c r="Q85" s="95"/>
      <c r="S85" s="93"/>
      <c r="T85" s="93"/>
      <c r="U85" s="94"/>
      <c r="V85" s="93"/>
      <c r="W85" s="95"/>
      <c r="X85" s="94"/>
      <c r="Y85" s="94"/>
      <c r="Z85" s="95"/>
      <c r="AB85" s="73"/>
      <c r="AC85" s="73"/>
    </row>
    <row r="86" spans="2:29" x14ac:dyDescent="0.2">
      <c r="B86" s="41">
        <v>82</v>
      </c>
      <c r="C86" s="42">
        <v>6.25E-2</v>
      </c>
      <c r="D86" s="42">
        <v>6.25E-2</v>
      </c>
      <c r="F86" s="41">
        <v>82</v>
      </c>
      <c r="G86" s="42">
        <v>6.25E-2</v>
      </c>
      <c r="H86" s="42">
        <f t="shared" si="90"/>
        <v>6.25E-2</v>
      </c>
      <c r="J86" s="93"/>
      <c r="K86" s="93"/>
      <c r="L86" s="94"/>
      <c r="M86" s="93"/>
      <c r="N86" s="95"/>
      <c r="O86" s="94"/>
      <c r="P86" s="94"/>
      <c r="Q86" s="95"/>
      <c r="S86" s="93"/>
      <c r="T86" s="93"/>
      <c r="U86" s="94"/>
      <c r="V86" s="93"/>
      <c r="W86" s="95"/>
      <c r="X86" s="94"/>
      <c r="Y86" s="94"/>
      <c r="Z86" s="95"/>
      <c r="AB86" s="73"/>
      <c r="AC86" s="73"/>
    </row>
    <row r="87" spans="2:29" x14ac:dyDescent="0.2">
      <c r="B87" s="41">
        <v>83</v>
      </c>
      <c r="C87" s="42">
        <v>6.25E-2</v>
      </c>
      <c r="D87" s="42">
        <v>6.25E-2</v>
      </c>
      <c r="F87" s="41">
        <v>83</v>
      </c>
      <c r="G87" s="42">
        <v>6.25E-2</v>
      </c>
      <c r="H87" s="42">
        <f t="shared" si="90"/>
        <v>6.25E-2</v>
      </c>
      <c r="J87" s="93"/>
      <c r="K87" s="93"/>
      <c r="L87" s="94"/>
      <c r="M87" s="93"/>
      <c r="N87" s="95"/>
      <c r="O87" s="94"/>
      <c r="P87" s="94"/>
      <c r="Q87" s="95"/>
      <c r="S87" s="93"/>
      <c r="T87" s="93"/>
      <c r="U87" s="94"/>
      <c r="V87" s="93"/>
      <c r="W87" s="95"/>
      <c r="X87" s="94"/>
      <c r="Y87" s="94"/>
      <c r="Z87" s="95"/>
      <c r="AB87" s="73"/>
      <c r="AC87" s="73"/>
    </row>
    <row r="88" spans="2:29" x14ac:dyDescent="0.2">
      <c r="B88" s="41">
        <v>84</v>
      </c>
      <c r="C88" s="42">
        <v>6.25E-2</v>
      </c>
      <c r="D88" s="42">
        <v>6.25E-2</v>
      </c>
      <c r="F88" s="41">
        <v>84</v>
      </c>
      <c r="G88" s="42">
        <v>6.25E-2</v>
      </c>
      <c r="H88" s="42">
        <f t="shared" si="90"/>
        <v>6.25E-2</v>
      </c>
      <c r="J88" s="93"/>
      <c r="K88" s="93"/>
      <c r="L88" s="94"/>
      <c r="M88" s="93"/>
      <c r="N88" s="95"/>
      <c r="O88" s="94"/>
      <c r="P88" s="94"/>
      <c r="Q88" s="95"/>
      <c r="S88" s="93"/>
      <c r="T88" s="93"/>
      <c r="U88" s="94"/>
      <c r="V88" s="93"/>
      <c r="W88" s="95"/>
      <c r="X88" s="94"/>
      <c r="Y88" s="94"/>
      <c r="Z88" s="95"/>
      <c r="AB88" s="73"/>
      <c r="AC88" s="73"/>
    </row>
    <row r="89" spans="2:29" x14ac:dyDescent="0.2">
      <c r="B89" s="41">
        <v>85</v>
      </c>
      <c r="C89" s="42">
        <v>6.25E-2</v>
      </c>
      <c r="D89" s="42">
        <v>6.25E-2</v>
      </c>
      <c r="F89" s="41">
        <v>85</v>
      </c>
      <c r="G89" s="42">
        <v>6.25E-2</v>
      </c>
      <c r="H89" s="42">
        <f t="shared" si="90"/>
        <v>6.25E-2</v>
      </c>
      <c r="J89" s="93"/>
      <c r="K89" s="93"/>
      <c r="L89" s="94"/>
      <c r="M89" s="93"/>
      <c r="N89" s="95"/>
      <c r="O89" s="94"/>
      <c r="P89" s="94"/>
      <c r="Q89" s="95"/>
      <c r="S89" s="93"/>
      <c r="T89" s="93"/>
      <c r="U89" s="94"/>
      <c r="V89" s="93"/>
      <c r="W89" s="95"/>
      <c r="X89" s="94"/>
      <c r="Y89" s="94"/>
      <c r="Z89" s="95"/>
      <c r="AB89" s="73"/>
      <c r="AC89" s="73"/>
    </row>
    <row r="90" spans="2:29" x14ac:dyDescent="0.2">
      <c r="B90" s="41">
        <v>86</v>
      </c>
      <c r="C90" s="42">
        <v>6.25E-2</v>
      </c>
      <c r="D90" s="42">
        <v>6.25E-2</v>
      </c>
      <c r="F90" s="41">
        <v>86</v>
      </c>
      <c r="G90" s="42">
        <v>6.25E-2</v>
      </c>
      <c r="H90" s="42">
        <f t="shared" si="90"/>
        <v>6.25E-2</v>
      </c>
      <c r="J90" s="93"/>
      <c r="K90" s="93"/>
      <c r="L90" s="94"/>
      <c r="M90" s="93"/>
      <c r="N90" s="95"/>
      <c r="O90" s="94"/>
      <c r="P90" s="94"/>
      <c r="Q90" s="95"/>
      <c r="S90" s="93"/>
      <c r="T90" s="93"/>
      <c r="U90" s="94"/>
      <c r="V90" s="93"/>
      <c r="W90" s="95"/>
      <c r="X90" s="94"/>
      <c r="Y90" s="94"/>
      <c r="Z90" s="95"/>
      <c r="AB90" s="73"/>
      <c r="AC90" s="73"/>
    </row>
    <row r="91" spans="2:29" x14ac:dyDescent="0.2">
      <c r="B91" s="41">
        <v>87</v>
      </c>
      <c r="C91" s="42">
        <v>6.25E-2</v>
      </c>
      <c r="D91" s="42">
        <v>6.25E-2</v>
      </c>
      <c r="F91" s="41">
        <v>87</v>
      </c>
      <c r="G91" s="42">
        <v>6.25E-2</v>
      </c>
      <c r="H91" s="42">
        <f t="shared" si="90"/>
        <v>6.25E-2</v>
      </c>
      <c r="J91" s="93"/>
      <c r="K91" s="93"/>
      <c r="L91" s="94"/>
      <c r="M91" s="93"/>
      <c r="N91" s="95"/>
      <c r="O91" s="94"/>
      <c r="P91" s="94"/>
      <c r="Q91" s="95"/>
      <c r="S91" s="93"/>
      <c r="T91" s="93"/>
      <c r="U91" s="94"/>
      <c r="V91" s="93"/>
      <c r="W91" s="95"/>
      <c r="X91" s="94"/>
      <c r="Y91" s="94"/>
      <c r="Z91" s="95"/>
      <c r="AA91" s="45"/>
      <c r="AB91" s="73"/>
      <c r="AC91" s="73"/>
    </row>
    <row r="92" spans="2:29" x14ac:dyDescent="0.2">
      <c r="B92" s="41">
        <v>88</v>
      </c>
      <c r="C92" s="42">
        <v>6.25E-2</v>
      </c>
      <c r="D92" s="42">
        <v>6.25E-2</v>
      </c>
      <c r="F92" s="41">
        <v>88</v>
      </c>
      <c r="G92" s="42">
        <v>6.25E-2</v>
      </c>
      <c r="H92" s="42">
        <f t="shared" si="90"/>
        <v>6.25E-2</v>
      </c>
      <c r="AB92" s="73"/>
      <c r="AC92" s="73"/>
    </row>
    <row r="93" spans="2:29" x14ac:dyDescent="0.2">
      <c r="B93" s="41">
        <v>89</v>
      </c>
      <c r="C93" s="42">
        <v>6.25E-2</v>
      </c>
      <c r="D93" s="42">
        <v>6.25E-2</v>
      </c>
      <c r="F93" s="41">
        <v>89</v>
      </c>
      <c r="G93" s="42">
        <v>6.25E-2</v>
      </c>
      <c r="H93" s="42">
        <f t="shared" si="90"/>
        <v>6.25E-2</v>
      </c>
      <c r="AB93" s="73"/>
      <c r="AC93" s="73"/>
    </row>
    <row r="94" spans="2:29" x14ac:dyDescent="0.2">
      <c r="B94" s="41">
        <v>90</v>
      </c>
      <c r="C94" s="42">
        <v>6.25E-2</v>
      </c>
      <c r="D94" s="42">
        <v>6.25E-2</v>
      </c>
      <c r="F94" s="41">
        <v>90</v>
      </c>
      <c r="G94" s="42">
        <v>6.25E-2</v>
      </c>
      <c r="H94" s="42">
        <f t="shared" si="90"/>
        <v>6.25E-2</v>
      </c>
      <c r="AB94" s="73"/>
      <c r="AC94" s="73"/>
    </row>
    <row r="95" spans="2:29" x14ac:dyDescent="0.2">
      <c r="B95" s="41">
        <v>91</v>
      </c>
      <c r="C95" s="42">
        <v>6.25E-2</v>
      </c>
      <c r="D95" s="42">
        <v>6.25E-2</v>
      </c>
      <c r="F95" s="41">
        <v>91</v>
      </c>
      <c r="G95" s="42">
        <v>6.25E-2</v>
      </c>
      <c r="H95" s="42">
        <f t="shared" si="90"/>
        <v>6.25E-2</v>
      </c>
      <c r="AB95" s="73"/>
      <c r="AC95" s="73"/>
    </row>
    <row r="96" spans="2:29" x14ac:dyDescent="0.2">
      <c r="B96" s="41">
        <v>92</v>
      </c>
      <c r="C96" s="42">
        <v>6.25E-2</v>
      </c>
      <c r="D96" s="42">
        <v>6.25E-2</v>
      </c>
      <c r="F96" s="41">
        <v>92</v>
      </c>
      <c r="G96" s="42">
        <v>6.25E-2</v>
      </c>
      <c r="H96" s="42">
        <f t="shared" si="90"/>
        <v>6.25E-2</v>
      </c>
      <c r="AB96" s="73"/>
      <c r="AC96" s="73"/>
    </row>
    <row r="97" spans="2:29" x14ac:dyDescent="0.2">
      <c r="B97" s="41">
        <v>93</v>
      </c>
      <c r="C97" s="42">
        <v>6.25E-2</v>
      </c>
      <c r="D97" s="42">
        <v>6.25E-2</v>
      </c>
      <c r="F97" s="41">
        <v>93</v>
      </c>
      <c r="G97" s="42">
        <v>6.25E-2</v>
      </c>
      <c r="H97" s="42">
        <f t="shared" si="90"/>
        <v>6.25E-2</v>
      </c>
      <c r="AB97" s="73"/>
      <c r="AC97" s="73"/>
    </row>
    <row r="98" spans="2:29" x14ac:dyDescent="0.2">
      <c r="B98" s="41">
        <v>94</v>
      </c>
      <c r="C98" s="42">
        <v>6.25E-2</v>
      </c>
      <c r="D98" s="42">
        <v>6.25E-2</v>
      </c>
      <c r="F98" s="41">
        <v>94</v>
      </c>
      <c r="G98" s="42">
        <v>6.25E-2</v>
      </c>
      <c r="H98" s="42">
        <f t="shared" si="90"/>
        <v>6.25E-2</v>
      </c>
      <c r="AB98" s="73"/>
      <c r="AC98" s="73"/>
    </row>
    <row r="99" spans="2:29" x14ac:dyDescent="0.2">
      <c r="B99" s="41">
        <v>95</v>
      </c>
      <c r="C99" s="42">
        <v>6.25E-2</v>
      </c>
      <c r="D99" s="42">
        <v>6.25E-2</v>
      </c>
      <c r="F99" s="41">
        <v>95</v>
      </c>
      <c r="G99" s="42">
        <v>6.25E-2</v>
      </c>
      <c r="H99" s="42">
        <f t="shared" si="90"/>
        <v>6.25E-2</v>
      </c>
      <c r="AB99" s="73"/>
      <c r="AC99" s="73"/>
    </row>
    <row r="100" spans="2:29" x14ac:dyDescent="0.2">
      <c r="B100" s="41">
        <v>96</v>
      </c>
      <c r="C100" s="42">
        <v>6.25E-2</v>
      </c>
      <c r="D100" s="42">
        <v>6.25E-2</v>
      </c>
      <c r="F100" s="41">
        <v>96</v>
      </c>
      <c r="G100" s="42">
        <v>6.25E-2</v>
      </c>
      <c r="H100" s="42">
        <f t="shared" si="90"/>
        <v>6.25E-2</v>
      </c>
      <c r="AB100" s="73"/>
      <c r="AC100" s="73"/>
    </row>
    <row r="101" spans="2:29" x14ac:dyDescent="0.2">
      <c r="B101" s="41">
        <v>97</v>
      </c>
      <c r="C101" s="42">
        <v>6.25E-2</v>
      </c>
      <c r="D101" s="42">
        <v>6.25E-2</v>
      </c>
      <c r="F101" s="41">
        <v>97</v>
      </c>
      <c r="G101" s="42">
        <v>6.25E-2</v>
      </c>
      <c r="H101" s="42">
        <f t="shared" si="90"/>
        <v>6.25E-2</v>
      </c>
      <c r="AB101" s="73"/>
      <c r="AC101" s="73"/>
    </row>
    <row r="102" spans="2:29" x14ac:dyDescent="0.2">
      <c r="B102" s="41">
        <v>98</v>
      </c>
      <c r="C102" s="42">
        <v>6.25E-2</v>
      </c>
      <c r="D102" s="42">
        <v>6.25E-2</v>
      </c>
      <c r="F102" s="41">
        <v>98</v>
      </c>
      <c r="G102" s="42">
        <v>6.25E-2</v>
      </c>
      <c r="H102" s="42">
        <f t="shared" si="90"/>
        <v>6.25E-2</v>
      </c>
      <c r="AB102" s="73"/>
      <c r="AC102" s="73"/>
    </row>
    <row r="103" spans="2:29" x14ac:dyDescent="0.2">
      <c r="B103" s="41">
        <v>99</v>
      </c>
      <c r="C103" s="42">
        <v>6.25E-2</v>
      </c>
      <c r="D103" s="42">
        <v>6.25E-2</v>
      </c>
      <c r="F103" s="41">
        <v>99</v>
      </c>
      <c r="G103" s="42">
        <v>6.25E-2</v>
      </c>
      <c r="H103" s="42">
        <f t="shared" si="90"/>
        <v>6.25E-2</v>
      </c>
      <c r="AB103" s="73"/>
      <c r="AC103" s="73"/>
    </row>
    <row r="104" spans="2:29" x14ac:dyDescent="0.2">
      <c r="B104" s="41">
        <v>100</v>
      </c>
      <c r="C104" s="42">
        <v>6.25E-2</v>
      </c>
      <c r="D104" s="42">
        <v>6.25E-2</v>
      </c>
      <c r="F104" s="41">
        <v>100</v>
      </c>
      <c r="G104" s="42">
        <v>6.25E-2</v>
      </c>
      <c r="H104" s="42">
        <f t="shared" si="90"/>
        <v>6.25E-2</v>
      </c>
      <c r="AB104" s="73"/>
      <c r="AC104" s="73"/>
    </row>
    <row r="107" spans="2:29" s="85" customFormat="1" x14ac:dyDescent="0.2">
      <c r="C107" s="88" t="s">
        <v>97</v>
      </c>
      <c r="D107" s="87">
        <v>44683</v>
      </c>
      <c r="H107" s="86"/>
    </row>
  </sheetData>
  <mergeCells count="2">
    <mergeCell ref="B2:D2"/>
    <mergeCell ref="F2:H2"/>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B1:AC107"/>
  <sheetViews>
    <sheetView workbookViewId="0"/>
  </sheetViews>
  <sheetFormatPr defaultColWidth="9.42578125" defaultRowHeight="12.75" x14ac:dyDescent="0.2"/>
  <cols>
    <col min="1" max="1" width="3.42578125" style="33" customWidth="1"/>
    <col min="2" max="3" width="9.42578125" style="33"/>
    <col min="4" max="4" width="9.42578125" style="34" bestFit="1" customWidth="1"/>
    <col min="5" max="5" width="3.42578125" style="33" customWidth="1"/>
    <col min="6" max="6" width="9.42578125" style="33"/>
    <col min="7" max="7" width="10.42578125" style="33" bestFit="1" customWidth="1"/>
    <col min="8" max="8" width="9.42578125" style="34"/>
    <col min="9" max="9" width="4.42578125" style="33" customWidth="1"/>
    <col min="10" max="10" width="7.5703125" style="33" customWidth="1"/>
    <col min="11" max="11" width="4" style="33" bestFit="1" customWidth="1"/>
    <col min="12" max="12" width="8.5703125" style="33" bestFit="1" customWidth="1"/>
    <col min="13" max="13" width="8.42578125" style="33" bestFit="1" customWidth="1"/>
    <col min="14" max="14" width="15.42578125" style="33" bestFit="1" customWidth="1"/>
    <col min="15" max="15" width="10.42578125" style="33" bestFit="1" customWidth="1"/>
    <col min="16" max="16" width="4" style="33" hidden="1" customWidth="1"/>
    <col min="17" max="17" width="12" style="33" bestFit="1" customWidth="1"/>
    <col min="18" max="18" width="4" style="33" customWidth="1"/>
    <col min="19" max="19" width="8.42578125" style="33" customWidth="1"/>
    <col min="20" max="20" width="4" style="33" bestFit="1" customWidth="1"/>
    <col min="21" max="21" width="8.5703125" style="33" bestFit="1" customWidth="1"/>
    <col min="22" max="22" width="8.42578125" style="33" bestFit="1" customWidth="1"/>
    <col min="23" max="23" width="15.42578125" style="33" bestFit="1" customWidth="1"/>
    <col min="24" max="24" width="10.42578125" style="33" bestFit="1" customWidth="1"/>
    <col min="25" max="25" width="10.42578125" style="33" hidden="1" customWidth="1"/>
    <col min="26" max="26" width="10" style="33" bestFit="1" customWidth="1"/>
    <col min="27" max="16384" width="9.42578125" style="33"/>
  </cols>
  <sheetData>
    <row r="1" spans="2:26" ht="9" customHeight="1" x14ac:dyDescent="0.2"/>
    <row r="2" spans="2:26" x14ac:dyDescent="0.2">
      <c r="B2" s="463" t="s">
        <v>100</v>
      </c>
      <c r="C2" s="464"/>
      <c r="D2" s="465"/>
      <c r="F2" s="463" t="s">
        <v>75</v>
      </c>
      <c r="G2" s="464"/>
      <c r="H2" s="465"/>
      <c r="J2" s="35" t="s">
        <v>101</v>
      </c>
      <c r="K2" s="36"/>
      <c r="L2" s="36"/>
      <c r="M2" s="36"/>
      <c r="N2" s="36"/>
      <c r="O2" s="36"/>
      <c r="P2" s="36"/>
      <c r="Q2" s="37"/>
      <c r="S2" s="35" t="s">
        <v>102</v>
      </c>
      <c r="T2" s="36"/>
      <c r="U2" s="36"/>
      <c r="V2" s="36"/>
      <c r="W2" s="36"/>
      <c r="X2" s="36"/>
      <c r="Y2" s="36"/>
      <c r="Z2" s="37"/>
    </row>
    <row r="3" spans="2:26" x14ac:dyDescent="0.2">
      <c r="B3" s="38" t="s">
        <v>54</v>
      </c>
      <c r="C3" s="38" t="s">
        <v>55</v>
      </c>
      <c r="D3" s="39" t="s">
        <v>56</v>
      </c>
      <c r="F3" s="38" t="s">
        <v>54</v>
      </c>
      <c r="G3" s="38" t="s">
        <v>55</v>
      </c>
      <c r="H3" s="39" t="s">
        <v>56</v>
      </c>
      <c r="J3" s="38" t="s">
        <v>57</v>
      </c>
      <c r="K3" s="38" t="s">
        <v>54</v>
      </c>
      <c r="L3" s="38" t="s">
        <v>58</v>
      </c>
      <c r="M3" s="38" t="s">
        <v>59</v>
      </c>
      <c r="N3" s="40" t="s">
        <v>60</v>
      </c>
      <c r="O3" s="38" t="s">
        <v>61</v>
      </c>
      <c r="P3" s="99" t="s">
        <v>54</v>
      </c>
      <c r="Q3" s="38" t="s">
        <v>62</v>
      </c>
      <c r="S3" s="38" t="s">
        <v>57</v>
      </c>
      <c r="T3" s="38" t="s">
        <v>54</v>
      </c>
      <c r="U3" s="38" t="s">
        <v>58</v>
      </c>
      <c r="V3" s="38" t="s">
        <v>59</v>
      </c>
      <c r="W3" s="40" t="s">
        <v>60</v>
      </c>
      <c r="X3" s="38" t="s">
        <v>61</v>
      </c>
      <c r="Y3" s="99" t="s">
        <v>54</v>
      </c>
      <c r="Z3" s="38" t="s">
        <v>62</v>
      </c>
    </row>
    <row r="4" spans="2:26" x14ac:dyDescent="0.2">
      <c r="B4" s="41">
        <v>0</v>
      </c>
      <c r="C4" s="42">
        <v>0</v>
      </c>
      <c r="D4" s="42">
        <v>0</v>
      </c>
      <c r="F4" s="41">
        <v>0</v>
      </c>
      <c r="G4" s="42">
        <v>0</v>
      </c>
      <c r="H4" s="42">
        <v>0</v>
      </c>
      <c r="J4" s="41">
        <v>0</v>
      </c>
      <c r="K4" s="41">
        <f>'Single Life Calculator'!$E$5-1</f>
        <v>54</v>
      </c>
      <c r="L4" s="41"/>
      <c r="M4" s="41"/>
      <c r="N4" s="43">
        <f>'Single Life Calculator'!$E$7</f>
        <v>100000</v>
      </c>
      <c r="O4" s="44">
        <f>VLOOKUP(K4,$F$3:$H$104,2,FALSE)</f>
        <v>0</v>
      </c>
      <c r="P4" s="100">
        <f>'Single Life Calculator'!$E$5</f>
        <v>55</v>
      </c>
      <c r="Q4" s="43">
        <f>O4*N4</f>
        <v>0</v>
      </c>
      <c r="S4" s="41">
        <v>0</v>
      </c>
      <c r="T4" s="41">
        <f>'Joint Life Calculator'!$E$5-1</f>
        <v>54</v>
      </c>
      <c r="U4" s="44"/>
      <c r="V4" s="41"/>
      <c r="W4" s="43">
        <f>'Joint Life Calculator'!$E$7</f>
        <v>100000</v>
      </c>
      <c r="X4" s="44">
        <f>VLOOKUP(T4,$F$3:$H$104,3,FALSE)</f>
        <v>0</v>
      </c>
      <c r="Y4" s="100">
        <f>'Joint Life Calculator'!$E$5</f>
        <v>55</v>
      </c>
      <c r="Z4" s="43">
        <f>X4*W4</f>
        <v>0</v>
      </c>
    </row>
    <row r="5" spans="2:26" x14ac:dyDescent="0.2">
      <c r="B5" s="41">
        <v>1</v>
      </c>
      <c r="C5" s="42">
        <v>0</v>
      </c>
      <c r="D5" s="42">
        <v>0</v>
      </c>
      <c r="F5" s="41">
        <v>1</v>
      </c>
      <c r="G5" s="42">
        <v>0</v>
      </c>
      <c r="H5" s="42">
        <v>0</v>
      </c>
      <c r="J5" s="41">
        <f>J4+1</f>
        <v>1</v>
      </c>
      <c r="K5" s="41">
        <f>K4+1</f>
        <v>55</v>
      </c>
      <c r="L5" s="44">
        <f>VLOOKUP(K5,$B$3:$D$104,2,FALSE)</f>
        <v>0.09</v>
      </c>
      <c r="M5" s="41">
        <f>L5*'Single Life Calculator'!$E$7</f>
        <v>9000</v>
      </c>
      <c r="N5" s="43">
        <f>N4+M5</f>
        <v>109000</v>
      </c>
      <c r="O5" s="44">
        <f>VLOOKUP(K5,$F$3:$H$104,2,FALSE)</f>
        <v>0</v>
      </c>
      <c r="P5" s="100">
        <f>P4+1</f>
        <v>56</v>
      </c>
      <c r="Q5" s="43">
        <f>O5*N5</f>
        <v>0</v>
      </c>
      <c r="S5" s="41">
        <f>S4+1</f>
        <v>1</v>
      </c>
      <c r="T5" s="41">
        <f>T4+1</f>
        <v>55</v>
      </c>
      <c r="U5" s="44">
        <f>VLOOKUP(T5,$B$3:$D$104,3,FALSE)</f>
        <v>0.09</v>
      </c>
      <c r="V5" s="41">
        <f>U5*'Joint Life Calculator'!$E$7</f>
        <v>9000</v>
      </c>
      <c r="W5" s="43">
        <f>V5+W4</f>
        <v>109000</v>
      </c>
      <c r="X5" s="44">
        <f>VLOOKUP(T5,$F$3:$H$104,3,FALSE)</f>
        <v>0</v>
      </c>
      <c r="Y5" s="100">
        <f>Y4+1</f>
        <v>56</v>
      </c>
      <c r="Z5" s="43">
        <f>X5*W5</f>
        <v>0</v>
      </c>
    </row>
    <row r="6" spans="2:26" x14ac:dyDescent="0.2">
      <c r="B6" s="41">
        <v>2</v>
      </c>
      <c r="C6" s="42">
        <v>0</v>
      </c>
      <c r="D6" s="42">
        <v>0</v>
      </c>
      <c r="F6" s="41">
        <v>2</v>
      </c>
      <c r="G6" s="42">
        <v>0</v>
      </c>
      <c r="H6" s="42">
        <v>0</v>
      </c>
      <c r="J6" s="41">
        <f t="shared" ref="J6:K21" si="0">J5+1</f>
        <v>2</v>
      </c>
      <c r="K6" s="41">
        <f>K5+1</f>
        <v>56</v>
      </c>
      <c r="L6" s="44">
        <f t="shared" ref="L6:L14" si="1">VLOOKUP(K6,$B$3:$D$104,2,FALSE)</f>
        <v>0.09</v>
      </c>
      <c r="M6" s="41">
        <f>L6*'Single Life Calculator'!$E$7</f>
        <v>9000</v>
      </c>
      <c r="N6" s="43">
        <f t="shared" ref="N6:N44" si="2">N5+M6</f>
        <v>118000</v>
      </c>
      <c r="O6" s="44">
        <f>VLOOKUP(K6,$F$3:$H$104,2,FALSE)</f>
        <v>0</v>
      </c>
      <c r="P6" s="100">
        <f>P5+1</f>
        <v>57</v>
      </c>
      <c r="Q6" s="43">
        <f t="shared" ref="Q6:Q44" si="3">O6*N6</f>
        <v>0</v>
      </c>
      <c r="S6" s="41">
        <f t="shared" ref="S6:T21" si="4">S5+1</f>
        <v>2</v>
      </c>
      <c r="T6" s="41">
        <f>T5+1</f>
        <v>56</v>
      </c>
      <c r="U6" s="44">
        <f t="shared" ref="U6:U14" si="5">VLOOKUP(T6,$B$3:$D$104,3,FALSE)</f>
        <v>0.09</v>
      </c>
      <c r="V6" s="41">
        <f>U6*'Joint Life Calculator'!$E$7</f>
        <v>9000</v>
      </c>
      <c r="W6" s="43">
        <f t="shared" ref="W6:W44" si="6">V6+W5</f>
        <v>118000</v>
      </c>
      <c r="X6" s="44">
        <f t="shared" ref="X6:X44" si="7">VLOOKUP(T6,$F$3:$H$104,3,FALSE)</f>
        <v>0</v>
      </c>
      <c r="Y6" s="100">
        <f>Y5+1</f>
        <v>57</v>
      </c>
      <c r="Z6" s="43">
        <f t="shared" ref="Z6:Z44" si="8">X6*W6</f>
        <v>0</v>
      </c>
    </row>
    <row r="7" spans="2:26" x14ac:dyDescent="0.2">
      <c r="B7" s="41">
        <v>3</v>
      </c>
      <c r="C7" s="42">
        <v>0</v>
      </c>
      <c r="D7" s="42">
        <v>0</v>
      </c>
      <c r="F7" s="41">
        <v>3</v>
      </c>
      <c r="G7" s="42">
        <v>0</v>
      </c>
      <c r="H7" s="42">
        <v>0</v>
      </c>
      <c r="J7" s="41">
        <f t="shared" si="0"/>
        <v>3</v>
      </c>
      <c r="K7" s="41">
        <f t="shared" si="0"/>
        <v>57</v>
      </c>
      <c r="L7" s="44">
        <f t="shared" si="1"/>
        <v>0.09</v>
      </c>
      <c r="M7" s="41">
        <f>L7*'Single Life Calculator'!$E$7</f>
        <v>9000</v>
      </c>
      <c r="N7" s="43">
        <f t="shared" si="2"/>
        <v>127000</v>
      </c>
      <c r="O7" s="44">
        <f t="shared" ref="O7:O44" si="9">VLOOKUP(K7,$F$3:$H$104,2,FALSE)</f>
        <v>0</v>
      </c>
      <c r="P7" s="100">
        <f t="shared" ref="P7:P44" si="10">P6+1</f>
        <v>58</v>
      </c>
      <c r="Q7" s="43">
        <f t="shared" si="3"/>
        <v>0</v>
      </c>
      <c r="S7" s="41">
        <f t="shared" si="4"/>
        <v>3</v>
      </c>
      <c r="T7" s="41">
        <f t="shared" si="4"/>
        <v>57</v>
      </c>
      <c r="U7" s="44">
        <f t="shared" si="5"/>
        <v>0.09</v>
      </c>
      <c r="V7" s="41">
        <f>U7*'Joint Life Calculator'!$E$7</f>
        <v>9000</v>
      </c>
      <c r="W7" s="43">
        <f t="shared" si="6"/>
        <v>127000</v>
      </c>
      <c r="X7" s="44">
        <f t="shared" si="7"/>
        <v>0</v>
      </c>
      <c r="Y7" s="100">
        <f t="shared" ref="Y7:Y44" si="11">Y6+1</f>
        <v>58</v>
      </c>
      <c r="Z7" s="43">
        <f t="shared" si="8"/>
        <v>0</v>
      </c>
    </row>
    <row r="8" spans="2:26" x14ac:dyDescent="0.2">
      <c r="B8" s="41">
        <v>4</v>
      </c>
      <c r="C8" s="42">
        <v>0</v>
      </c>
      <c r="D8" s="42">
        <v>0</v>
      </c>
      <c r="F8" s="41">
        <v>4</v>
      </c>
      <c r="G8" s="42">
        <v>0</v>
      </c>
      <c r="H8" s="42">
        <v>0</v>
      </c>
      <c r="J8" s="41">
        <f t="shared" si="0"/>
        <v>4</v>
      </c>
      <c r="K8" s="41">
        <f t="shared" si="0"/>
        <v>58</v>
      </c>
      <c r="L8" s="44">
        <f t="shared" si="1"/>
        <v>0.09</v>
      </c>
      <c r="M8" s="41">
        <f>L8*'Single Life Calculator'!$E$7</f>
        <v>9000</v>
      </c>
      <c r="N8" s="43">
        <f t="shared" si="2"/>
        <v>136000</v>
      </c>
      <c r="O8" s="44">
        <f t="shared" si="9"/>
        <v>0</v>
      </c>
      <c r="P8" s="100">
        <f t="shared" si="10"/>
        <v>59</v>
      </c>
      <c r="Q8" s="43">
        <f t="shared" si="3"/>
        <v>0</v>
      </c>
      <c r="S8" s="41">
        <f t="shared" si="4"/>
        <v>4</v>
      </c>
      <c r="T8" s="41">
        <f t="shared" si="4"/>
        <v>58</v>
      </c>
      <c r="U8" s="44">
        <f t="shared" si="5"/>
        <v>0.09</v>
      </c>
      <c r="V8" s="41">
        <f>U8*'Joint Life Calculator'!$E$7</f>
        <v>9000</v>
      </c>
      <c r="W8" s="43">
        <f t="shared" si="6"/>
        <v>136000</v>
      </c>
      <c r="X8" s="44">
        <f t="shared" si="7"/>
        <v>0</v>
      </c>
      <c r="Y8" s="100">
        <f t="shared" si="11"/>
        <v>59</v>
      </c>
      <c r="Z8" s="43">
        <f t="shared" si="8"/>
        <v>0</v>
      </c>
    </row>
    <row r="9" spans="2:26" x14ac:dyDescent="0.2">
      <c r="B9" s="41">
        <v>5</v>
      </c>
      <c r="C9" s="42">
        <v>0</v>
      </c>
      <c r="D9" s="42">
        <v>0</v>
      </c>
      <c r="F9" s="41">
        <v>5</v>
      </c>
      <c r="G9" s="42">
        <v>0</v>
      </c>
      <c r="H9" s="42">
        <v>0</v>
      </c>
      <c r="J9" s="41">
        <f t="shared" si="0"/>
        <v>5</v>
      </c>
      <c r="K9" s="41">
        <f t="shared" si="0"/>
        <v>59</v>
      </c>
      <c r="L9" s="44">
        <f t="shared" si="1"/>
        <v>0.09</v>
      </c>
      <c r="M9" s="41">
        <f>L9*'Single Life Calculator'!$E$7</f>
        <v>9000</v>
      </c>
      <c r="N9" s="43">
        <f t="shared" si="2"/>
        <v>145000</v>
      </c>
      <c r="O9" s="44">
        <f t="shared" si="9"/>
        <v>0</v>
      </c>
      <c r="P9" s="100">
        <f t="shared" si="10"/>
        <v>60</v>
      </c>
      <c r="Q9" s="43">
        <f t="shared" si="3"/>
        <v>0</v>
      </c>
      <c r="S9" s="41">
        <f t="shared" si="4"/>
        <v>5</v>
      </c>
      <c r="T9" s="41">
        <f t="shared" si="4"/>
        <v>59</v>
      </c>
      <c r="U9" s="44">
        <f t="shared" si="5"/>
        <v>0.09</v>
      </c>
      <c r="V9" s="41">
        <f>U9*'Joint Life Calculator'!$E$7</f>
        <v>9000</v>
      </c>
      <c r="W9" s="43">
        <f t="shared" si="6"/>
        <v>145000</v>
      </c>
      <c r="X9" s="44">
        <f t="shared" si="7"/>
        <v>0</v>
      </c>
      <c r="Y9" s="100">
        <f t="shared" si="11"/>
        <v>60</v>
      </c>
      <c r="Z9" s="43">
        <f t="shared" si="8"/>
        <v>0</v>
      </c>
    </row>
    <row r="10" spans="2:26" x14ac:dyDescent="0.2">
      <c r="B10" s="41">
        <v>6</v>
      </c>
      <c r="C10" s="42">
        <v>0</v>
      </c>
      <c r="D10" s="42">
        <v>0</v>
      </c>
      <c r="F10" s="41">
        <v>6</v>
      </c>
      <c r="G10" s="42">
        <v>0</v>
      </c>
      <c r="H10" s="42">
        <v>0</v>
      </c>
      <c r="J10" s="41">
        <f t="shared" si="0"/>
        <v>6</v>
      </c>
      <c r="K10" s="41">
        <f t="shared" si="0"/>
        <v>60</v>
      </c>
      <c r="L10" s="44">
        <f t="shared" si="1"/>
        <v>0.09</v>
      </c>
      <c r="M10" s="41">
        <f>L10*'Single Life Calculator'!$E$7</f>
        <v>9000</v>
      </c>
      <c r="N10" s="43">
        <f t="shared" si="2"/>
        <v>154000</v>
      </c>
      <c r="O10" s="44">
        <f t="shared" si="9"/>
        <v>4.4999999999999998E-2</v>
      </c>
      <c r="P10" s="100">
        <f t="shared" si="10"/>
        <v>61</v>
      </c>
      <c r="Q10" s="43">
        <f t="shared" si="3"/>
        <v>6930</v>
      </c>
      <c r="S10" s="41">
        <f t="shared" si="4"/>
        <v>6</v>
      </c>
      <c r="T10" s="41">
        <f t="shared" si="4"/>
        <v>60</v>
      </c>
      <c r="U10" s="44">
        <f t="shared" si="5"/>
        <v>0.09</v>
      </c>
      <c r="V10" s="41">
        <f>U10*'Joint Life Calculator'!$E$7</f>
        <v>9000</v>
      </c>
      <c r="W10" s="43">
        <f t="shared" si="6"/>
        <v>154000</v>
      </c>
      <c r="X10" s="44">
        <f t="shared" si="7"/>
        <v>4.0500000000000001E-2</v>
      </c>
      <c r="Y10" s="100">
        <f t="shared" si="11"/>
        <v>61</v>
      </c>
      <c r="Z10" s="43">
        <f t="shared" si="8"/>
        <v>6237</v>
      </c>
    </row>
    <row r="11" spans="2:26" x14ac:dyDescent="0.2">
      <c r="B11" s="41">
        <v>7</v>
      </c>
      <c r="C11" s="42">
        <v>0</v>
      </c>
      <c r="D11" s="42">
        <v>0</v>
      </c>
      <c r="F11" s="41">
        <v>7</v>
      </c>
      <c r="G11" s="42">
        <v>0</v>
      </c>
      <c r="H11" s="42">
        <v>0</v>
      </c>
      <c r="J11" s="41">
        <f t="shared" si="0"/>
        <v>7</v>
      </c>
      <c r="K11" s="41">
        <f t="shared" si="0"/>
        <v>61</v>
      </c>
      <c r="L11" s="44">
        <f t="shared" si="1"/>
        <v>0.1</v>
      </c>
      <c r="M11" s="41">
        <f>L11*'Single Life Calculator'!$E$7</f>
        <v>10000</v>
      </c>
      <c r="N11" s="43">
        <f t="shared" si="2"/>
        <v>164000</v>
      </c>
      <c r="O11" s="44">
        <f t="shared" si="9"/>
        <v>4.5999999999999999E-2</v>
      </c>
      <c r="P11" s="100">
        <f t="shared" si="10"/>
        <v>62</v>
      </c>
      <c r="Q11" s="43">
        <f t="shared" si="3"/>
        <v>7544</v>
      </c>
      <c r="S11" s="41">
        <f t="shared" si="4"/>
        <v>7</v>
      </c>
      <c r="T11" s="41">
        <f t="shared" si="4"/>
        <v>61</v>
      </c>
      <c r="U11" s="44">
        <f t="shared" si="5"/>
        <v>0.1</v>
      </c>
      <c r="V11" s="41">
        <f>U11*'Joint Life Calculator'!$E$7</f>
        <v>10000</v>
      </c>
      <c r="W11" s="43">
        <f t="shared" si="6"/>
        <v>164000</v>
      </c>
      <c r="X11" s="44">
        <f t="shared" si="7"/>
        <v>4.1399999999999999E-2</v>
      </c>
      <c r="Y11" s="100">
        <f t="shared" si="11"/>
        <v>62</v>
      </c>
      <c r="Z11" s="43">
        <f t="shared" si="8"/>
        <v>6789.5999999999995</v>
      </c>
    </row>
    <row r="12" spans="2:26" x14ac:dyDescent="0.2">
      <c r="B12" s="41">
        <v>8</v>
      </c>
      <c r="C12" s="42">
        <v>0</v>
      </c>
      <c r="D12" s="42">
        <v>0</v>
      </c>
      <c r="F12" s="41">
        <v>8</v>
      </c>
      <c r="G12" s="42">
        <v>0</v>
      </c>
      <c r="H12" s="42">
        <v>0</v>
      </c>
      <c r="J12" s="41">
        <f t="shared" si="0"/>
        <v>8</v>
      </c>
      <c r="K12" s="41">
        <f t="shared" si="0"/>
        <v>62</v>
      </c>
      <c r="L12" s="44">
        <f t="shared" si="1"/>
        <v>0.1</v>
      </c>
      <c r="M12" s="41">
        <f>L12*'Single Life Calculator'!$E$7</f>
        <v>10000</v>
      </c>
      <c r="N12" s="43">
        <f t="shared" si="2"/>
        <v>174000</v>
      </c>
      <c r="O12" s="44">
        <f t="shared" si="9"/>
        <v>4.7E-2</v>
      </c>
      <c r="P12" s="100">
        <f t="shared" si="10"/>
        <v>63</v>
      </c>
      <c r="Q12" s="43">
        <f t="shared" si="3"/>
        <v>8178</v>
      </c>
      <c r="S12" s="41">
        <f t="shared" si="4"/>
        <v>8</v>
      </c>
      <c r="T12" s="41">
        <f t="shared" si="4"/>
        <v>62</v>
      </c>
      <c r="U12" s="44">
        <f t="shared" si="5"/>
        <v>0.1</v>
      </c>
      <c r="V12" s="41">
        <f>U12*'Joint Life Calculator'!$E$7</f>
        <v>10000</v>
      </c>
      <c r="W12" s="43">
        <f t="shared" si="6"/>
        <v>174000</v>
      </c>
      <c r="X12" s="44">
        <f t="shared" si="7"/>
        <v>4.2300000000000004E-2</v>
      </c>
      <c r="Y12" s="100">
        <f t="shared" si="11"/>
        <v>63</v>
      </c>
      <c r="Z12" s="43">
        <f t="shared" si="8"/>
        <v>7360.2000000000007</v>
      </c>
    </row>
    <row r="13" spans="2:26" x14ac:dyDescent="0.2">
      <c r="B13" s="41">
        <v>9</v>
      </c>
      <c r="C13" s="42">
        <v>0</v>
      </c>
      <c r="D13" s="42">
        <v>0</v>
      </c>
      <c r="F13" s="41">
        <v>9</v>
      </c>
      <c r="G13" s="42">
        <v>0</v>
      </c>
      <c r="H13" s="42">
        <v>0</v>
      </c>
      <c r="J13" s="41">
        <f t="shared" si="0"/>
        <v>9</v>
      </c>
      <c r="K13" s="41">
        <f t="shared" si="0"/>
        <v>63</v>
      </c>
      <c r="L13" s="44">
        <f t="shared" si="1"/>
        <v>0.1</v>
      </c>
      <c r="M13" s="41">
        <f>L13*'Single Life Calculator'!$E$7</f>
        <v>10000</v>
      </c>
      <c r="N13" s="43">
        <f t="shared" si="2"/>
        <v>184000</v>
      </c>
      <c r="O13" s="44">
        <f t="shared" si="9"/>
        <v>4.8000000000000001E-2</v>
      </c>
      <c r="P13" s="100">
        <f t="shared" si="10"/>
        <v>64</v>
      </c>
      <c r="Q13" s="43">
        <f t="shared" si="3"/>
        <v>8832</v>
      </c>
      <c r="S13" s="41">
        <f t="shared" si="4"/>
        <v>9</v>
      </c>
      <c r="T13" s="41">
        <f t="shared" si="4"/>
        <v>63</v>
      </c>
      <c r="U13" s="44">
        <f t="shared" si="5"/>
        <v>0.1</v>
      </c>
      <c r="V13" s="41">
        <f>U13*'Joint Life Calculator'!$E$7</f>
        <v>10000</v>
      </c>
      <c r="W13" s="43">
        <f t="shared" si="6"/>
        <v>184000</v>
      </c>
      <c r="X13" s="44">
        <f t="shared" si="7"/>
        <v>4.3200000000000002E-2</v>
      </c>
      <c r="Y13" s="100">
        <f t="shared" si="11"/>
        <v>64</v>
      </c>
      <c r="Z13" s="43">
        <f t="shared" si="8"/>
        <v>7948.8</v>
      </c>
    </row>
    <row r="14" spans="2:26" x14ac:dyDescent="0.2">
      <c r="B14" s="41">
        <v>10</v>
      </c>
      <c r="C14" s="42">
        <v>0</v>
      </c>
      <c r="D14" s="42">
        <v>0</v>
      </c>
      <c r="F14" s="41">
        <v>10</v>
      </c>
      <c r="G14" s="42">
        <v>0</v>
      </c>
      <c r="H14" s="42">
        <v>0</v>
      </c>
      <c r="J14" s="41">
        <f t="shared" si="0"/>
        <v>10</v>
      </c>
      <c r="K14" s="41">
        <f t="shared" si="0"/>
        <v>64</v>
      </c>
      <c r="L14" s="44">
        <f t="shared" si="1"/>
        <v>0.1</v>
      </c>
      <c r="M14" s="41">
        <f>L14*'Single Life Calculator'!$E$7</f>
        <v>10000</v>
      </c>
      <c r="N14" s="43">
        <f t="shared" si="2"/>
        <v>194000</v>
      </c>
      <c r="O14" s="44">
        <f t="shared" si="9"/>
        <v>4.9000000000000002E-2</v>
      </c>
      <c r="P14" s="100">
        <f t="shared" si="10"/>
        <v>65</v>
      </c>
      <c r="Q14" s="43">
        <f t="shared" si="3"/>
        <v>9506</v>
      </c>
      <c r="S14" s="41">
        <f t="shared" si="4"/>
        <v>10</v>
      </c>
      <c r="T14" s="41">
        <f t="shared" si="4"/>
        <v>64</v>
      </c>
      <c r="U14" s="44">
        <f t="shared" si="5"/>
        <v>0.1</v>
      </c>
      <c r="V14" s="41">
        <f>U14*'Joint Life Calculator'!$E$7</f>
        <v>10000</v>
      </c>
      <c r="W14" s="43">
        <f t="shared" si="6"/>
        <v>194000</v>
      </c>
      <c r="X14" s="44">
        <f t="shared" si="7"/>
        <v>4.41E-2</v>
      </c>
      <c r="Y14" s="100">
        <f t="shared" si="11"/>
        <v>65</v>
      </c>
      <c r="Z14" s="43">
        <f t="shared" si="8"/>
        <v>8555.4</v>
      </c>
    </row>
    <row r="15" spans="2:26" x14ac:dyDescent="0.2">
      <c r="B15" s="41">
        <v>11</v>
      </c>
      <c r="C15" s="42">
        <v>0</v>
      </c>
      <c r="D15" s="42">
        <v>0</v>
      </c>
      <c r="F15" s="41">
        <v>11</v>
      </c>
      <c r="G15" s="42">
        <v>0</v>
      </c>
      <c r="H15" s="42">
        <v>0</v>
      </c>
      <c r="J15" s="41">
        <f t="shared" si="0"/>
        <v>11</v>
      </c>
      <c r="K15" s="41">
        <f t="shared" si="0"/>
        <v>65</v>
      </c>
      <c r="L15" s="44">
        <v>0</v>
      </c>
      <c r="M15" s="41">
        <f>L15*'Single Life Calculator'!$E$7</f>
        <v>0</v>
      </c>
      <c r="N15" s="43">
        <f t="shared" si="2"/>
        <v>194000</v>
      </c>
      <c r="O15" s="44">
        <f t="shared" si="9"/>
        <v>0.05</v>
      </c>
      <c r="P15" s="100">
        <f t="shared" si="10"/>
        <v>66</v>
      </c>
      <c r="Q15" s="43">
        <f t="shared" si="3"/>
        <v>9700</v>
      </c>
      <c r="S15" s="41">
        <f t="shared" si="4"/>
        <v>11</v>
      </c>
      <c r="T15" s="41">
        <f t="shared" si="4"/>
        <v>65</v>
      </c>
      <c r="U15" s="44">
        <v>0</v>
      </c>
      <c r="V15" s="41">
        <f>U15*'Joint Life Calculator'!$E$7</f>
        <v>0</v>
      </c>
      <c r="W15" s="43">
        <f t="shared" si="6"/>
        <v>194000</v>
      </c>
      <c r="X15" s="44">
        <f t="shared" si="7"/>
        <v>4.5000000000000005E-2</v>
      </c>
      <c r="Y15" s="100">
        <f t="shared" si="11"/>
        <v>66</v>
      </c>
      <c r="Z15" s="43">
        <f t="shared" si="8"/>
        <v>8730.0000000000018</v>
      </c>
    </row>
    <row r="16" spans="2:26" x14ac:dyDescent="0.2">
      <c r="B16" s="41">
        <v>12</v>
      </c>
      <c r="C16" s="42">
        <v>0</v>
      </c>
      <c r="D16" s="42">
        <v>0</v>
      </c>
      <c r="F16" s="41">
        <v>12</v>
      </c>
      <c r="G16" s="42">
        <v>0</v>
      </c>
      <c r="H16" s="42">
        <v>0</v>
      </c>
      <c r="J16" s="41">
        <f t="shared" si="0"/>
        <v>12</v>
      </c>
      <c r="K16" s="41">
        <f t="shared" si="0"/>
        <v>66</v>
      </c>
      <c r="L16" s="44">
        <v>0</v>
      </c>
      <c r="M16" s="41">
        <f>L16*'Single Life Calculator'!$E$7</f>
        <v>0</v>
      </c>
      <c r="N16" s="43">
        <f t="shared" si="2"/>
        <v>194000</v>
      </c>
      <c r="O16" s="44">
        <f t="shared" si="9"/>
        <v>5.1000000000000004E-2</v>
      </c>
      <c r="P16" s="100">
        <f t="shared" si="10"/>
        <v>67</v>
      </c>
      <c r="Q16" s="43">
        <f t="shared" si="3"/>
        <v>9894</v>
      </c>
      <c r="S16" s="41">
        <f t="shared" si="4"/>
        <v>12</v>
      </c>
      <c r="T16" s="41">
        <f t="shared" si="4"/>
        <v>66</v>
      </c>
      <c r="U16" s="44">
        <v>0</v>
      </c>
      <c r="V16" s="41">
        <f>U16*'Joint Life Calculator'!$E$7</f>
        <v>0</v>
      </c>
      <c r="W16" s="43">
        <f t="shared" si="6"/>
        <v>194000</v>
      </c>
      <c r="X16" s="44">
        <f t="shared" si="7"/>
        <v>4.5900000000000003E-2</v>
      </c>
      <c r="Y16" s="100">
        <f t="shared" si="11"/>
        <v>67</v>
      </c>
      <c r="Z16" s="43">
        <f t="shared" si="8"/>
        <v>8904.6</v>
      </c>
    </row>
    <row r="17" spans="2:26" x14ac:dyDescent="0.2">
      <c r="B17" s="41">
        <v>13</v>
      </c>
      <c r="C17" s="42">
        <v>0</v>
      </c>
      <c r="D17" s="42">
        <v>0</v>
      </c>
      <c r="F17" s="41">
        <v>13</v>
      </c>
      <c r="G17" s="42">
        <v>0</v>
      </c>
      <c r="H17" s="42">
        <v>0</v>
      </c>
      <c r="J17" s="41">
        <f t="shared" si="0"/>
        <v>13</v>
      </c>
      <c r="K17" s="41">
        <f t="shared" si="0"/>
        <v>67</v>
      </c>
      <c r="L17" s="44">
        <v>0</v>
      </c>
      <c r="M17" s="41">
        <f>L17*'Single Life Calculator'!$E$7</f>
        <v>0</v>
      </c>
      <c r="N17" s="43">
        <f t="shared" si="2"/>
        <v>194000</v>
      </c>
      <c r="O17" s="44">
        <f t="shared" si="9"/>
        <v>5.2000000000000005E-2</v>
      </c>
      <c r="P17" s="100">
        <f t="shared" si="10"/>
        <v>68</v>
      </c>
      <c r="Q17" s="43">
        <f t="shared" si="3"/>
        <v>10088</v>
      </c>
      <c r="S17" s="41">
        <f t="shared" si="4"/>
        <v>13</v>
      </c>
      <c r="T17" s="41">
        <f t="shared" si="4"/>
        <v>67</v>
      </c>
      <c r="U17" s="44">
        <v>0</v>
      </c>
      <c r="V17" s="41">
        <f>U17*'Joint Life Calculator'!$E$7</f>
        <v>0</v>
      </c>
      <c r="W17" s="43">
        <f t="shared" si="6"/>
        <v>194000</v>
      </c>
      <c r="X17" s="44">
        <f t="shared" si="7"/>
        <v>4.6800000000000008E-2</v>
      </c>
      <c r="Y17" s="100">
        <f t="shared" si="11"/>
        <v>68</v>
      </c>
      <c r="Z17" s="43">
        <f t="shared" si="8"/>
        <v>9079.2000000000007</v>
      </c>
    </row>
    <row r="18" spans="2:26" x14ac:dyDescent="0.2">
      <c r="B18" s="41">
        <v>14</v>
      </c>
      <c r="C18" s="42">
        <v>0</v>
      </c>
      <c r="D18" s="42">
        <v>0</v>
      </c>
      <c r="F18" s="41">
        <v>14</v>
      </c>
      <c r="G18" s="42">
        <v>0</v>
      </c>
      <c r="H18" s="42">
        <v>0</v>
      </c>
      <c r="J18" s="41">
        <f t="shared" si="0"/>
        <v>14</v>
      </c>
      <c r="K18" s="41">
        <f t="shared" si="0"/>
        <v>68</v>
      </c>
      <c r="L18" s="44">
        <v>0</v>
      </c>
      <c r="M18" s="41">
        <f>L18*'Single Life Calculator'!$E$7</f>
        <v>0</v>
      </c>
      <c r="N18" s="43">
        <f t="shared" si="2"/>
        <v>194000</v>
      </c>
      <c r="O18" s="44">
        <f t="shared" si="9"/>
        <v>5.3000000000000005E-2</v>
      </c>
      <c r="P18" s="100">
        <f t="shared" si="10"/>
        <v>69</v>
      </c>
      <c r="Q18" s="43">
        <f t="shared" si="3"/>
        <v>10282.000000000002</v>
      </c>
      <c r="S18" s="41">
        <f t="shared" si="4"/>
        <v>14</v>
      </c>
      <c r="T18" s="41">
        <f t="shared" si="4"/>
        <v>68</v>
      </c>
      <c r="U18" s="44">
        <v>0</v>
      </c>
      <c r="V18" s="41">
        <f>U18*'Joint Life Calculator'!$E$7</f>
        <v>0</v>
      </c>
      <c r="W18" s="43">
        <f t="shared" si="6"/>
        <v>194000</v>
      </c>
      <c r="X18" s="44">
        <f t="shared" si="7"/>
        <v>4.7700000000000006E-2</v>
      </c>
      <c r="Y18" s="100">
        <f t="shared" si="11"/>
        <v>69</v>
      </c>
      <c r="Z18" s="43">
        <f t="shared" si="8"/>
        <v>9253.8000000000011</v>
      </c>
    </row>
    <row r="19" spans="2:26" x14ac:dyDescent="0.2">
      <c r="B19" s="41">
        <v>15</v>
      </c>
      <c r="C19" s="42">
        <v>0</v>
      </c>
      <c r="D19" s="42">
        <v>0</v>
      </c>
      <c r="F19" s="41">
        <v>15</v>
      </c>
      <c r="G19" s="42">
        <v>0</v>
      </c>
      <c r="H19" s="42">
        <v>0</v>
      </c>
      <c r="J19" s="41">
        <f t="shared" si="0"/>
        <v>15</v>
      </c>
      <c r="K19" s="41">
        <f t="shared" si="0"/>
        <v>69</v>
      </c>
      <c r="L19" s="44">
        <v>0</v>
      </c>
      <c r="M19" s="41">
        <f>L19*'Single Life Calculator'!$E$7</f>
        <v>0</v>
      </c>
      <c r="N19" s="43">
        <f t="shared" si="2"/>
        <v>194000</v>
      </c>
      <c r="O19" s="44">
        <f t="shared" si="9"/>
        <v>5.4000000000000006E-2</v>
      </c>
      <c r="P19" s="100">
        <f t="shared" si="10"/>
        <v>70</v>
      </c>
      <c r="Q19" s="43">
        <f t="shared" si="3"/>
        <v>10476.000000000002</v>
      </c>
      <c r="S19" s="41">
        <f t="shared" si="4"/>
        <v>15</v>
      </c>
      <c r="T19" s="41">
        <f t="shared" si="4"/>
        <v>69</v>
      </c>
      <c r="U19" s="44">
        <v>0</v>
      </c>
      <c r="V19" s="41">
        <f>U19*'Joint Life Calculator'!$E$7</f>
        <v>0</v>
      </c>
      <c r="W19" s="43">
        <f t="shared" si="6"/>
        <v>194000</v>
      </c>
      <c r="X19" s="44">
        <f t="shared" si="7"/>
        <v>4.8600000000000004E-2</v>
      </c>
      <c r="Y19" s="100">
        <f t="shared" si="11"/>
        <v>70</v>
      </c>
      <c r="Z19" s="43">
        <f t="shared" si="8"/>
        <v>9428.4000000000015</v>
      </c>
    </row>
    <row r="20" spans="2:26" x14ac:dyDescent="0.2">
      <c r="B20" s="41">
        <v>16</v>
      </c>
      <c r="C20" s="42">
        <v>0</v>
      </c>
      <c r="D20" s="42">
        <v>0</v>
      </c>
      <c r="F20" s="41">
        <v>16</v>
      </c>
      <c r="G20" s="42">
        <v>0</v>
      </c>
      <c r="H20" s="42">
        <v>0</v>
      </c>
      <c r="J20" s="41">
        <f t="shared" si="0"/>
        <v>16</v>
      </c>
      <c r="K20" s="41">
        <f t="shared" si="0"/>
        <v>70</v>
      </c>
      <c r="L20" s="44">
        <v>0</v>
      </c>
      <c r="M20" s="41">
        <f>L20*'Single Life Calculator'!$E$7</f>
        <v>0</v>
      </c>
      <c r="N20" s="43">
        <f t="shared" si="2"/>
        <v>194000</v>
      </c>
      <c r="O20" s="44">
        <f t="shared" si="9"/>
        <v>5.5000000000000007E-2</v>
      </c>
      <c r="P20" s="100">
        <f t="shared" si="10"/>
        <v>71</v>
      </c>
      <c r="Q20" s="43">
        <f t="shared" si="3"/>
        <v>10670.000000000002</v>
      </c>
      <c r="S20" s="41">
        <f t="shared" si="4"/>
        <v>16</v>
      </c>
      <c r="T20" s="41">
        <f t="shared" si="4"/>
        <v>70</v>
      </c>
      <c r="U20" s="44">
        <v>0</v>
      </c>
      <c r="V20" s="41">
        <f>U20*'Joint Life Calculator'!$E$7</f>
        <v>0</v>
      </c>
      <c r="W20" s="43">
        <f t="shared" si="6"/>
        <v>194000</v>
      </c>
      <c r="X20" s="44">
        <f t="shared" si="7"/>
        <v>4.9500000000000009E-2</v>
      </c>
      <c r="Y20" s="100">
        <f t="shared" si="11"/>
        <v>71</v>
      </c>
      <c r="Z20" s="43">
        <f t="shared" si="8"/>
        <v>9603.0000000000018</v>
      </c>
    </row>
    <row r="21" spans="2:26" x14ac:dyDescent="0.2">
      <c r="B21" s="41">
        <v>17</v>
      </c>
      <c r="C21" s="42">
        <v>0</v>
      </c>
      <c r="D21" s="42">
        <v>0</v>
      </c>
      <c r="F21" s="41">
        <v>17</v>
      </c>
      <c r="G21" s="42">
        <v>0</v>
      </c>
      <c r="H21" s="42">
        <v>0</v>
      </c>
      <c r="J21" s="41">
        <f t="shared" si="0"/>
        <v>17</v>
      </c>
      <c r="K21" s="41">
        <f t="shared" si="0"/>
        <v>71</v>
      </c>
      <c r="L21" s="44">
        <v>0</v>
      </c>
      <c r="M21" s="41">
        <f>L21*'Single Life Calculator'!$E$7</f>
        <v>0</v>
      </c>
      <c r="N21" s="43">
        <f t="shared" si="2"/>
        <v>194000</v>
      </c>
      <c r="O21" s="44">
        <f t="shared" si="9"/>
        <v>5.5999999999999994E-2</v>
      </c>
      <c r="P21" s="100">
        <f t="shared" si="10"/>
        <v>72</v>
      </c>
      <c r="Q21" s="43">
        <f t="shared" si="3"/>
        <v>10863.999999999998</v>
      </c>
      <c r="S21" s="41">
        <f t="shared" si="4"/>
        <v>17</v>
      </c>
      <c r="T21" s="41">
        <f t="shared" si="4"/>
        <v>71</v>
      </c>
      <c r="U21" s="44">
        <v>0</v>
      </c>
      <c r="V21" s="41">
        <f>U21*'Joint Life Calculator'!$E$7</f>
        <v>0</v>
      </c>
      <c r="W21" s="43">
        <f t="shared" si="6"/>
        <v>194000</v>
      </c>
      <c r="X21" s="44">
        <f t="shared" si="7"/>
        <v>5.0399999999999993E-2</v>
      </c>
      <c r="Y21" s="100">
        <f t="shared" si="11"/>
        <v>72</v>
      </c>
      <c r="Z21" s="43">
        <f t="shared" si="8"/>
        <v>9777.5999999999985</v>
      </c>
    </row>
    <row r="22" spans="2:26" x14ac:dyDescent="0.2">
      <c r="B22" s="41">
        <v>18</v>
      </c>
      <c r="C22" s="42">
        <v>0</v>
      </c>
      <c r="D22" s="42">
        <v>0</v>
      </c>
      <c r="F22" s="41">
        <v>18</v>
      </c>
      <c r="G22" s="42">
        <v>0</v>
      </c>
      <c r="H22" s="42">
        <v>0</v>
      </c>
      <c r="J22" s="41">
        <f t="shared" ref="J22:K37" si="12">J21+1</f>
        <v>18</v>
      </c>
      <c r="K22" s="41">
        <f t="shared" si="12"/>
        <v>72</v>
      </c>
      <c r="L22" s="44">
        <v>0</v>
      </c>
      <c r="M22" s="41">
        <f>L22*'Single Life Calculator'!$E$7</f>
        <v>0</v>
      </c>
      <c r="N22" s="43">
        <f t="shared" si="2"/>
        <v>194000</v>
      </c>
      <c r="O22" s="44">
        <f t="shared" si="9"/>
        <v>5.6999999999999995E-2</v>
      </c>
      <c r="P22" s="100">
        <f t="shared" si="10"/>
        <v>73</v>
      </c>
      <c r="Q22" s="43">
        <f t="shared" si="3"/>
        <v>11057.999999999998</v>
      </c>
      <c r="S22" s="41">
        <f t="shared" ref="S22:T37" si="13">S21+1</f>
        <v>18</v>
      </c>
      <c r="T22" s="41">
        <f t="shared" si="13"/>
        <v>72</v>
      </c>
      <c r="U22" s="44">
        <v>0</v>
      </c>
      <c r="V22" s="41">
        <f>U22*'Joint Life Calculator'!$E$7</f>
        <v>0</v>
      </c>
      <c r="W22" s="43">
        <f t="shared" si="6"/>
        <v>194000</v>
      </c>
      <c r="X22" s="44">
        <f t="shared" si="7"/>
        <v>5.1299999999999998E-2</v>
      </c>
      <c r="Y22" s="100">
        <f t="shared" si="11"/>
        <v>73</v>
      </c>
      <c r="Z22" s="43">
        <f t="shared" si="8"/>
        <v>9952.1999999999989</v>
      </c>
    </row>
    <row r="23" spans="2:26" x14ac:dyDescent="0.2">
      <c r="B23" s="41">
        <v>19</v>
      </c>
      <c r="C23" s="42">
        <v>0</v>
      </c>
      <c r="D23" s="42">
        <v>0</v>
      </c>
      <c r="F23" s="41">
        <v>19</v>
      </c>
      <c r="G23" s="42">
        <v>0</v>
      </c>
      <c r="H23" s="42">
        <v>0</v>
      </c>
      <c r="J23" s="41">
        <f t="shared" si="12"/>
        <v>19</v>
      </c>
      <c r="K23" s="41">
        <f t="shared" si="12"/>
        <v>73</v>
      </c>
      <c r="L23" s="44">
        <v>0</v>
      </c>
      <c r="M23" s="41">
        <f>L23*'Single Life Calculator'!$E$7</f>
        <v>0</v>
      </c>
      <c r="N23" s="43">
        <f t="shared" si="2"/>
        <v>194000</v>
      </c>
      <c r="O23" s="44">
        <f t="shared" si="9"/>
        <v>5.7999999999999996E-2</v>
      </c>
      <c r="P23" s="100">
        <f t="shared" si="10"/>
        <v>74</v>
      </c>
      <c r="Q23" s="43">
        <f t="shared" si="3"/>
        <v>11252</v>
      </c>
      <c r="S23" s="41">
        <f t="shared" si="13"/>
        <v>19</v>
      </c>
      <c r="T23" s="41">
        <f t="shared" si="13"/>
        <v>73</v>
      </c>
      <c r="U23" s="44">
        <v>0</v>
      </c>
      <c r="V23" s="41">
        <f>U23*'Joint Life Calculator'!$E$7</f>
        <v>0</v>
      </c>
      <c r="W23" s="43">
        <f t="shared" si="6"/>
        <v>194000</v>
      </c>
      <c r="X23" s="44">
        <f t="shared" si="7"/>
        <v>5.2199999999999996E-2</v>
      </c>
      <c r="Y23" s="100">
        <f t="shared" si="11"/>
        <v>74</v>
      </c>
      <c r="Z23" s="43">
        <f t="shared" si="8"/>
        <v>10126.799999999999</v>
      </c>
    </row>
    <row r="24" spans="2:26" x14ac:dyDescent="0.2">
      <c r="B24" s="41">
        <v>20</v>
      </c>
      <c r="C24" s="42">
        <v>0</v>
      </c>
      <c r="D24" s="42">
        <v>0</v>
      </c>
      <c r="F24" s="41">
        <v>20</v>
      </c>
      <c r="G24" s="42">
        <v>0</v>
      </c>
      <c r="H24" s="42">
        <v>0</v>
      </c>
      <c r="J24" s="41">
        <f t="shared" si="12"/>
        <v>20</v>
      </c>
      <c r="K24" s="41">
        <f t="shared" si="12"/>
        <v>74</v>
      </c>
      <c r="L24" s="44">
        <v>0</v>
      </c>
      <c r="M24" s="41">
        <f>L24*'Single Life Calculator'!$E$7</f>
        <v>0</v>
      </c>
      <c r="N24" s="43">
        <f t="shared" si="2"/>
        <v>194000</v>
      </c>
      <c r="O24" s="44">
        <f t="shared" si="9"/>
        <v>5.8999999999999997E-2</v>
      </c>
      <c r="P24" s="100">
        <f t="shared" si="10"/>
        <v>75</v>
      </c>
      <c r="Q24" s="43">
        <f t="shared" si="3"/>
        <v>11446</v>
      </c>
      <c r="S24" s="41">
        <f t="shared" si="13"/>
        <v>20</v>
      </c>
      <c r="T24" s="41">
        <f t="shared" si="13"/>
        <v>74</v>
      </c>
      <c r="U24" s="44">
        <v>0</v>
      </c>
      <c r="V24" s="41">
        <f>U24*'Joint Life Calculator'!$E$7</f>
        <v>0</v>
      </c>
      <c r="W24" s="43">
        <f t="shared" si="6"/>
        <v>194000</v>
      </c>
      <c r="X24" s="44">
        <f t="shared" si="7"/>
        <v>5.3100000000000001E-2</v>
      </c>
      <c r="Y24" s="100">
        <f t="shared" si="11"/>
        <v>75</v>
      </c>
      <c r="Z24" s="43">
        <f t="shared" si="8"/>
        <v>10301.4</v>
      </c>
    </row>
    <row r="25" spans="2:26" x14ac:dyDescent="0.2">
      <c r="B25" s="41">
        <v>21</v>
      </c>
      <c r="C25" s="42">
        <v>0</v>
      </c>
      <c r="D25" s="42">
        <v>0</v>
      </c>
      <c r="F25" s="41">
        <v>21</v>
      </c>
      <c r="G25" s="42">
        <v>0</v>
      </c>
      <c r="H25" s="42">
        <v>0</v>
      </c>
      <c r="J25" s="41">
        <f t="shared" si="12"/>
        <v>21</v>
      </c>
      <c r="K25" s="41">
        <f t="shared" si="12"/>
        <v>75</v>
      </c>
      <c r="L25" s="44">
        <v>0</v>
      </c>
      <c r="M25" s="41">
        <f>L25*'Single Life Calculator'!$E$7</f>
        <v>0</v>
      </c>
      <c r="N25" s="43">
        <f t="shared" si="2"/>
        <v>194000</v>
      </c>
      <c r="O25" s="44">
        <f t="shared" si="9"/>
        <v>0.06</v>
      </c>
      <c r="P25" s="100">
        <f t="shared" si="10"/>
        <v>76</v>
      </c>
      <c r="Q25" s="43">
        <f t="shared" si="3"/>
        <v>11640</v>
      </c>
      <c r="S25" s="41">
        <f t="shared" si="13"/>
        <v>21</v>
      </c>
      <c r="T25" s="41">
        <f t="shared" si="13"/>
        <v>75</v>
      </c>
      <c r="U25" s="44">
        <v>0</v>
      </c>
      <c r="V25" s="41">
        <f>U25*'Joint Life Calculator'!$E$7</f>
        <v>0</v>
      </c>
      <c r="W25" s="43">
        <f t="shared" si="6"/>
        <v>194000</v>
      </c>
      <c r="X25" s="44">
        <f t="shared" si="7"/>
        <v>5.3999999999999999E-2</v>
      </c>
      <c r="Y25" s="100">
        <f t="shared" si="11"/>
        <v>76</v>
      </c>
      <c r="Z25" s="43">
        <f t="shared" si="8"/>
        <v>10476</v>
      </c>
    </row>
    <row r="26" spans="2:26" x14ac:dyDescent="0.2">
      <c r="B26" s="41">
        <v>22</v>
      </c>
      <c r="C26" s="42">
        <v>0</v>
      </c>
      <c r="D26" s="42">
        <v>0</v>
      </c>
      <c r="F26" s="41">
        <v>22</v>
      </c>
      <c r="G26" s="42">
        <v>0</v>
      </c>
      <c r="H26" s="42">
        <v>0</v>
      </c>
      <c r="J26" s="41">
        <f t="shared" si="12"/>
        <v>22</v>
      </c>
      <c r="K26" s="41">
        <f t="shared" si="12"/>
        <v>76</v>
      </c>
      <c r="L26" s="44">
        <v>0</v>
      </c>
      <c r="M26" s="41">
        <f>L26*'Single Life Calculator'!$E$7</f>
        <v>0</v>
      </c>
      <c r="N26" s="43">
        <f t="shared" si="2"/>
        <v>194000</v>
      </c>
      <c r="O26" s="44">
        <f t="shared" si="9"/>
        <v>6.0999999999999999E-2</v>
      </c>
      <c r="P26" s="100">
        <f t="shared" si="10"/>
        <v>77</v>
      </c>
      <c r="Q26" s="43">
        <f t="shared" si="3"/>
        <v>11834</v>
      </c>
      <c r="S26" s="41">
        <f t="shared" si="13"/>
        <v>22</v>
      </c>
      <c r="T26" s="41">
        <f t="shared" si="13"/>
        <v>76</v>
      </c>
      <c r="U26" s="44">
        <v>0</v>
      </c>
      <c r="V26" s="41">
        <f>U26*'Joint Life Calculator'!$E$7</f>
        <v>0</v>
      </c>
      <c r="W26" s="43">
        <f t="shared" si="6"/>
        <v>194000</v>
      </c>
      <c r="X26" s="44">
        <f t="shared" si="7"/>
        <v>5.4899999999999997E-2</v>
      </c>
      <c r="Y26" s="100">
        <f t="shared" si="11"/>
        <v>77</v>
      </c>
      <c r="Z26" s="43">
        <f t="shared" si="8"/>
        <v>10650.6</v>
      </c>
    </row>
    <row r="27" spans="2:26" x14ac:dyDescent="0.2">
      <c r="B27" s="41">
        <v>23</v>
      </c>
      <c r="C27" s="42">
        <v>0</v>
      </c>
      <c r="D27" s="42">
        <v>0</v>
      </c>
      <c r="F27" s="41">
        <v>23</v>
      </c>
      <c r="G27" s="42">
        <v>0</v>
      </c>
      <c r="H27" s="42">
        <v>0</v>
      </c>
      <c r="J27" s="41">
        <f t="shared" si="12"/>
        <v>23</v>
      </c>
      <c r="K27" s="41">
        <f t="shared" si="12"/>
        <v>77</v>
      </c>
      <c r="L27" s="44">
        <v>0</v>
      </c>
      <c r="M27" s="41">
        <f>L27*'Single Life Calculator'!$E$7</f>
        <v>0</v>
      </c>
      <c r="N27" s="43">
        <f t="shared" si="2"/>
        <v>194000</v>
      </c>
      <c r="O27" s="44">
        <f t="shared" si="9"/>
        <v>6.2E-2</v>
      </c>
      <c r="P27" s="100">
        <f t="shared" si="10"/>
        <v>78</v>
      </c>
      <c r="Q27" s="43">
        <f t="shared" si="3"/>
        <v>12028</v>
      </c>
      <c r="S27" s="41">
        <f t="shared" si="13"/>
        <v>23</v>
      </c>
      <c r="T27" s="41">
        <f t="shared" si="13"/>
        <v>77</v>
      </c>
      <c r="U27" s="44">
        <v>0</v>
      </c>
      <c r="V27" s="41">
        <f>U27*'Joint Life Calculator'!$E$7</f>
        <v>0</v>
      </c>
      <c r="W27" s="43">
        <f t="shared" si="6"/>
        <v>194000</v>
      </c>
      <c r="X27" s="44">
        <f t="shared" si="7"/>
        <v>5.5800000000000002E-2</v>
      </c>
      <c r="Y27" s="100">
        <f t="shared" si="11"/>
        <v>78</v>
      </c>
      <c r="Z27" s="43">
        <f t="shared" si="8"/>
        <v>10825.2</v>
      </c>
    </row>
    <row r="28" spans="2:26" x14ac:dyDescent="0.2">
      <c r="B28" s="41">
        <v>24</v>
      </c>
      <c r="C28" s="42">
        <v>0</v>
      </c>
      <c r="D28" s="42">
        <v>0</v>
      </c>
      <c r="F28" s="41">
        <v>24</v>
      </c>
      <c r="G28" s="42">
        <v>0</v>
      </c>
      <c r="H28" s="42">
        <v>0</v>
      </c>
      <c r="J28" s="41">
        <f t="shared" si="12"/>
        <v>24</v>
      </c>
      <c r="K28" s="41">
        <f t="shared" si="12"/>
        <v>78</v>
      </c>
      <c r="L28" s="44">
        <v>0</v>
      </c>
      <c r="M28" s="41">
        <f>L28*'Single Life Calculator'!$E$7</f>
        <v>0</v>
      </c>
      <c r="N28" s="43">
        <f t="shared" si="2"/>
        <v>194000</v>
      </c>
      <c r="O28" s="44">
        <f t="shared" si="9"/>
        <v>6.3E-2</v>
      </c>
      <c r="P28" s="100">
        <f t="shared" si="10"/>
        <v>79</v>
      </c>
      <c r="Q28" s="43">
        <f t="shared" si="3"/>
        <v>12222</v>
      </c>
      <c r="S28" s="41">
        <f t="shared" si="13"/>
        <v>24</v>
      </c>
      <c r="T28" s="41">
        <f t="shared" si="13"/>
        <v>78</v>
      </c>
      <c r="U28" s="44">
        <v>0</v>
      </c>
      <c r="V28" s="41">
        <f>U28*'Joint Life Calculator'!$E$7</f>
        <v>0</v>
      </c>
      <c r="W28" s="43">
        <f t="shared" si="6"/>
        <v>194000</v>
      </c>
      <c r="X28" s="44">
        <f t="shared" si="7"/>
        <v>5.67E-2</v>
      </c>
      <c r="Y28" s="100">
        <f t="shared" si="11"/>
        <v>79</v>
      </c>
      <c r="Z28" s="43">
        <f t="shared" si="8"/>
        <v>10999.8</v>
      </c>
    </row>
    <row r="29" spans="2:26" x14ac:dyDescent="0.2">
      <c r="B29" s="41">
        <v>25</v>
      </c>
      <c r="C29" s="42">
        <v>0</v>
      </c>
      <c r="D29" s="42">
        <v>0</v>
      </c>
      <c r="F29" s="41">
        <v>25</v>
      </c>
      <c r="G29" s="42">
        <v>0</v>
      </c>
      <c r="H29" s="42">
        <v>0</v>
      </c>
      <c r="J29" s="41">
        <f t="shared" si="12"/>
        <v>25</v>
      </c>
      <c r="K29" s="41">
        <f t="shared" si="12"/>
        <v>79</v>
      </c>
      <c r="L29" s="44">
        <v>0</v>
      </c>
      <c r="M29" s="41">
        <f>L29*'Single Life Calculator'!$E$7</f>
        <v>0</v>
      </c>
      <c r="N29" s="43">
        <f t="shared" si="2"/>
        <v>194000</v>
      </c>
      <c r="O29" s="44">
        <f t="shared" si="9"/>
        <v>6.4000000000000001E-2</v>
      </c>
      <c r="P29" s="100">
        <f t="shared" si="10"/>
        <v>80</v>
      </c>
      <c r="Q29" s="43">
        <f t="shared" si="3"/>
        <v>12416</v>
      </c>
      <c r="S29" s="41">
        <f t="shared" si="13"/>
        <v>25</v>
      </c>
      <c r="T29" s="41">
        <f t="shared" si="13"/>
        <v>79</v>
      </c>
      <c r="U29" s="44">
        <v>0</v>
      </c>
      <c r="V29" s="41">
        <f>U29*'Joint Life Calculator'!$E$7</f>
        <v>0</v>
      </c>
      <c r="W29" s="43">
        <f t="shared" si="6"/>
        <v>194000</v>
      </c>
      <c r="X29" s="44">
        <f t="shared" si="7"/>
        <v>5.7600000000000005E-2</v>
      </c>
      <c r="Y29" s="100">
        <f t="shared" si="11"/>
        <v>80</v>
      </c>
      <c r="Z29" s="43">
        <f t="shared" si="8"/>
        <v>11174.400000000001</v>
      </c>
    </row>
    <row r="30" spans="2:26" x14ac:dyDescent="0.2">
      <c r="B30" s="41">
        <v>26</v>
      </c>
      <c r="C30" s="42">
        <v>0</v>
      </c>
      <c r="D30" s="42">
        <v>0</v>
      </c>
      <c r="F30" s="41">
        <v>26</v>
      </c>
      <c r="G30" s="42">
        <v>0</v>
      </c>
      <c r="H30" s="42">
        <v>0</v>
      </c>
      <c r="J30" s="41">
        <f t="shared" si="12"/>
        <v>26</v>
      </c>
      <c r="K30" s="41">
        <f t="shared" si="12"/>
        <v>80</v>
      </c>
      <c r="L30" s="44">
        <v>0</v>
      </c>
      <c r="M30" s="41">
        <f>L30*'Single Life Calculator'!$E$7</f>
        <v>0</v>
      </c>
      <c r="N30" s="43">
        <f t="shared" si="2"/>
        <v>194000</v>
      </c>
      <c r="O30" s="44">
        <f t="shared" si="9"/>
        <v>6.5000000000000002E-2</v>
      </c>
      <c r="P30" s="100">
        <f t="shared" si="10"/>
        <v>81</v>
      </c>
      <c r="Q30" s="43">
        <f t="shared" si="3"/>
        <v>12610</v>
      </c>
      <c r="S30" s="41">
        <f t="shared" si="13"/>
        <v>26</v>
      </c>
      <c r="T30" s="41">
        <f t="shared" si="13"/>
        <v>80</v>
      </c>
      <c r="U30" s="44">
        <v>0</v>
      </c>
      <c r="V30" s="41">
        <f>U30*'Joint Life Calculator'!$E$7</f>
        <v>0</v>
      </c>
      <c r="W30" s="43">
        <f t="shared" si="6"/>
        <v>194000</v>
      </c>
      <c r="X30" s="44">
        <f t="shared" si="7"/>
        <v>5.8500000000000003E-2</v>
      </c>
      <c r="Y30" s="100">
        <f t="shared" si="11"/>
        <v>81</v>
      </c>
      <c r="Z30" s="43">
        <f t="shared" si="8"/>
        <v>11349</v>
      </c>
    </row>
    <row r="31" spans="2:26" x14ac:dyDescent="0.2">
      <c r="B31" s="41">
        <v>27</v>
      </c>
      <c r="C31" s="42">
        <v>0</v>
      </c>
      <c r="D31" s="42">
        <v>0</v>
      </c>
      <c r="F31" s="41">
        <v>27</v>
      </c>
      <c r="G31" s="42">
        <v>0</v>
      </c>
      <c r="H31" s="42">
        <v>0</v>
      </c>
      <c r="J31" s="41">
        <f t="shared" si="12"/>
        <v>27</v>
      </c>
      <c r="K31" s="41">
        <f t="shared" si="12"/>
        <v>81</v>
      </c>
      <c r="L31" s="44">
        <v>0</v>
      </c>
      <c r="M31" s="41">
        <f>L31*'Single Life Calculator'!$E$7</f>
        <v>0</v>
      </c>
      <c r="N31" s="43">
        <f t="shared" si="2"/>
        <v>194000</v>
      </c>
      <c r="O31" s="44">
        <f t="shared" si="9"/>
        <v>6.6000000000000003E-2</v>
      </c>
      <c r="P31" s="100">
        <f t="shared" si="10"/>
        <v>82</v>
      </c>
      <c r="Q31" s="43">
        <f t="shared" si="3"/>
        <v>12804</v>
      </c>
      <c r="S31" s="41">
        <f t="shared" si="13"/>
        <v>27</v>
      </c>
      <c r="T31" s="41">
        <f t="shared" si="13"/>
        <v>81</v>
      </c>
      <c r="U31" s="44">
        <v>0</v>
      </c>
      <c r="V31" s="41">
        <f>U31*'Joint Life Calculator'!$E$7</f>
        <v>0</v>
      </c>
      <c r="W31" s="43">
        <f t="shared" si="6"/>
        <v>194000</v>
      </c>
      <c r="X31" s="44">
        <f t="shared" si="7"/>
        <v>5.9400000000000001E-2</v>
      </c>
      <c r="Y31" s="100">
        <f t="shared" si="11"/>
        <v>82</v>
      </c>
      <c r="Z31" s="43">
        <f t="shared" si="8"/>
        <v>11523.6</v>
      </c>
    </row>
    <row r="32" spans="2:26" x14ac:dyDescent="0.2">
      <c r="B32" s="41">
        <v>28</v>
      </c>
      <c r="C32" s="42">
        <v>0</v>
      </c>
      <c r="D32" s="42">
        <v>0</v>
      </c>
      <c r="F32" s="41">
        <v>28</v>
      </c>
      <c r="G32" s="42">
        <v>0</v>
      </c>
      <c r="H32" s="42">
        <v>0</v>
      </c>
      <c r="J32" s="41">
        <f t="shared" si="12"/>
        <v>28</v>
      </c>
      <c r="K32" s="41">
        <f t="shared" si="12"/>
        <v>82</v>
      </c>
      <c r="L32" s="44">
        <v>0</v>
      </c>
      <c r="M32" s="41">
        <f>L32*'Single Life Calculator'!$E$7</f>
        <v>0</v>
      </c>
      <c r="N32" s="43">
        <f t="shared" si="2"/>
        <v>194000</v>
      </c>
      <c r="O32" s="44">
        <f t="shared" si="9"/>
        <v>6.7000000000000004E-2</v>
      </c>
      <c r="P32" s="100">
        <f t="shared" si="10"/>
        <v>83</v>
      </c>
      <c r="Q32" s="43">
        <f t="shared" si="3"/>
        <v>12998</v>
      </c>
      <c r="S32" s="41">
        <f t="shared" si="13"/>
        <v>28</v>
      </c>
      <c r="T32" s="41">
        <f t="shared" si="13"/>
        <v>82</v>
      </c>
      <c r="U32" s="44">
        <v>0</v>
      </c>
      <c r="V32" s="41">
        <f>U32*'Joint Life Calculator'!$E$7</f>
        <v>0</v>
      </c>
      <c r="W32" s="43">
        <f t="shared" si="6"/>
        <v>194000</v>
      </c>
      <c r="X32" s="44">
        <f t="shared" si="7"/>
        <v>6.0300000000000006E-2</v>
      </c>
      <c r="Y32" s="100">
        <f t="shared" si="11"/>
        <v>83</v>
      </c>
      <c r="Z32" s="43">
        <f t="shared" si="8"/>
        <v>11698.2</v>
      </c>
    </row>
    <row r="33" spans="2:26" x14ac:dyDescent="0.2">
      <c r="B33" s="41">
        <v>29</v>
      </c>
      <c r="C33" s="42">
        <v>0</v>
      </c>
      <c r="D33" s="42">
        <v>0</v>
      </c>
      <c r="F33" s="41">
        <v>29</v>
      </c>
      <c r="G33" s="42">
        <v>0</v>
      </c>
      <c r="H33" s="42">
        <v>0</v>
      </c>
      <c r="J33" s="41">
        <f t="shared" si="12"/>
        <v>29</v>
      </c>
      <c r="K33" s="41">
        <f t="shared" si="12"/>
        <v>83</v>
      </c>
      <c r="L33" s="44">
        <v>0</v>
      </c>
      <c r="M33" s="41">
        <f>L33*'Single Life Calculator'!$E$7</f>
        <v>0</v>
      </c>
      <c r="N33" s="43">
        <f t="shared" si="2"/>
        <v>194000</v>
      </c>
      <c r="O33" s="44">
        <f t="shared" si="9"/>
        <v>6.8000000000000005E-2</v>
      </c>
      <c r="P33" s="100">
        <f t="shared" si="10"/>
        <v>84</v>
      </c>
      <c r="Q33" s="43">
        <f t="shared" si="3"/>
        <v>13192.000000000002</v>
      </c>
      <c r="S33" s="41">
        <f t="shared" si="13"/>
        <v>29</v>
      </c>
      <c r="T33" s="41">
        <f t="shared" si="13"/>
        <v>83</v>
      </c>
      <c r="U33" s="44">
        <v>0</v>
      </c>
      <c r="V33" s="41">
        <f>U33*'Joint Life Calculator'!$E$7</f>
        <v>0</v>
      </c>
      <c r="W33" s="43">
        <f t="shared" si="6"/>
        <v>194000</v>
      </c>
      <c r="X33" s="44">
        <f t="shared" si="7"/>
        <v>6.1200000000000004E-2</v>
      </c>
      <c r="Y33" s="100">
        <f t="shared" si="11"/>
        <v>84</v>
      </c>
      <c r="Z33" s="43">
        <f t="shared" si="8"/>
        <v>11872.800000000001</v>
      </c>
    </row>
    <row r="34" spans="2:26" x14ac:dyDescent="0.2">
      <c r="B34" s="41">
        <v>30</v>
      </c>
      <c r="C34" s="42">
        <v>0</v>
      </c>
      <c r="D34" s="42">
        <v>0</v>
      </c>
      <c r="F34" s="41">
        <v>30</v>
      </c>
      <c r="G34" s="42">
        <v>0</v>
      </c>
      <c r="H34" s="42">
        <v>0</v>
      </c>
      <c r="J34" s="41">
        <f t="shared" si="12"/>
        <v>30</v>
      </c>
      <c r="K34" s="41">
        <f t="shared" si="12"/>
        <v>84</v>
      </c>
      <c r="L34" s="44">
        <v>0</v>
      </c>
      <c r="M34" s="41">
        <f>L34*'Single Life Calculator'!$E$7</f>
        <v>0</v>
      </c>
      <c r="N34" s="43">
        <f t="shared" si="2"/>
        <v>194000</v>
      </c>
      <c r="O34" s="44">
        <f t="shared" si="9"/>
        <v>6.9000000000000006E-2</v>
      </c>
      <c r="P34" s="100">
        <f t="shared" si="10"/>
        <v>85</v>
      </c>
      <c r="Q34" s="43">
        <f t="shared" si="3"/>
        <v>13386.000000000002</v>
      </c>
      <c r="S34" s="41">
        <f t="shared" si="13"/>
        <v>30</v>
      </c>
      <c r="T34" s="41">
        <f t="shared" si="13"/>
        <v>84</v>
      </c>
      <c r="U34" s="44">
        <v>0</v>
      </c>
      <c r="V34" s="41">
        <f>U34*'Joint Life Calculator'!$E$7</f>
        <v>0</v>
      </c>
      <c r="W34" s="43">
        <f t="shared" si="6"/>
        <v>194000</v>
      </c>
      <c r="X34" s="44">
        <f t="shared" si="7"/>
        <v>6.2100000000000009E-2</v>
      </c>
      <c r="Y34" s="100">
        <f t="shared" si="11"/>
        <v>85</v>
      </c>
      <c r="Z34" s="43">
        <f t="shared" si="8"/>
        <v>12047.400000000001</v>
      </c>
    </row>
    <row r="35" spans="2:26" x14ac:dyDescent="0.2">
      <c r="B35" s="41">
        <v>31</v>
      </c>
      <c r="C35" s="42">
        <v>0</v>
      </c>
      <c r="D35" s="42">
        <v>0</v>
      </c>
      <c r="F35" s="41">
        <v>31</v>
      </c>
      <c r="G35" s="42">
        <v>0</v>
      </c>
      <c r="H35" s="42">
        <v>0</v>
      </c>
      <c r="J35" s="41">
        <f t="shared" si="12"/>
        <v>31</v>
      </c>
      <c r="K35" s="41">
        <f t="shared" si="12"/>
        <v>85</v>
      </c>
      <c r="L35" s="44">
        <v>0</v>
      </c>
      <c r="M35" s="41">
        <f>L35*'Single Life Calculator'!$E$7</f>
        <v>0</v>
      </c>
      <c r="N35" s="43">
        <f t="shared" si="2"/>
        <v>194000</v>
      </c>
      <c r="O35" s="44">
        <f t="shared" si="9"/>
        <v>7.0000000000000007E-2</v>
      </c>
      <c r="P35" s="100">
        <f t="shared" si="10"/>
        <v>86</v>
      </c>
      <c r="Q35" s="43">
        <f t="shared" si="3"/>
        <v>13580.000000000002</v>
      </c>
      <c r="S35" s="41">
        <f t="shared" si="13"/>
        <v>31</v>
      </c>
      <c r="T35" s="41">
        <f t="shared" si="13"/>
        <v>85</v>
      </c>
      <c r="U35" s="44">
        <v>0</v>
      </c>
      <c r="V35" s="41">
        <f>U35*'Joint Life Calculator'!$E$7</f>
        <v>0</v>
      </c>
      <c r="W35" s="43">
        <f t="shared" si="6"/>
        <v>194000</v>
      </c>
      <c r="X35" s="44">
        <f t="shared" si="7"/>
        <v>6.3000000000000014E-2</v>
      </c>
      <c r="Y35" s="100">
        <f t="shared" si="11"/>
        <v>86</v>
      </c>
      <c r="Z35" s="43">
        <f t="shared" si="8"/>
        <v>12222.000000000004</v>
      </c>
    </row>
    <row r="36" spans="2:26" x14ac:dyDescent="0.2">
      <c r="B36" s="41">
        <v>32</v>
      </c>
      <c r="C36" s="42">
        <v>0</v>
      </c>
      <c r="D36" s="42">
        <v>0</v>
      </c>
      <c r="F36" s="41">
        <v>32</v>
      </c>
      <c r="G36" s="42">
        <v>0</v>
      </c>
      <c r="H36" s="42">
        <v>0</v>
      </c>
      <c r="J36" s="41">
        <f t="shared" si="12"/>
        <v>32</v>
      </c>
      <c r="K36" s="41">
        <f t="shared" si="12"/>
        <v>86</v>
      </c>
      <c r="L36" s="44">
        <v>0</v>
      </c>
      <c r="M36" s="41">
        <f>L36*'Single Life Calculator'!$E$7</f>
        <v>0</v>
      </c>
      <c r="N36" s="43">
        <f t="shared" si="2"/>
        <v>194000</v>
      </c>
      <c r="O36" s="44">
        <f t="shared" si="9"/>
        <v>7.0999999999999994E-2</v>
      </c>
      <c r="P36" s="100">
        <f t="shared" si="10"/>
        <v>87</v>
      </c>
      <c r="Q36" s="43">
        <f t="shared" si="3"/>
        <v>13773.999999999998</v>
      </c>
      <c r="S36" s="41">
        <f t="shared" si="13"/>
        <v>32</v>
      </c>
      <c r="T36" s="41">
        <f t="shared" si="13"/>
        <v>86</v>
      </c>
      <c r="U36" s="44">
        <v>0</v>
      </c>
      <c r="V36" s="41">
        <f>U36*'Joint Life Calculator'!$E$7</f>
        <v>0</v>
      </c>
      <c r="W36" s="43">
        <f t="shared" si="6"/>
        <v>194000</v>
      </c>
      <c r="X36" s="44">
        <f t="shared" si="7"/>
        <v>6.3899999999999998E-2</v>
      </c>
      <c r="Y36" s="100">
        <f t="shared" si="11"/>
        <v>87</v>
      </c>
      <c r="Z36" s="43">
        <f t="shared" si="8"/>
        <v>12396.6</v>
      </c>
    </row>
    <row r="37" spans="2:26" x14ac:dyDescent="0.2">
      <c r="B37" s="41">
        <v>33</v>
      </c>
      <c r="C37" s="42">
        <v>0</v>
      </c>
      <c r="D37" s="42">
        <v>0</v>
      </c>
      <c r="F37" s="41">
        <v>33</v>
      </c>
      <c r="G37" s="42">
        <v>0</v>
      </c>
      <c r="H37" s="42">
        <v>0</v>
      </c>
      <c r="J37" s="41">
        <f t="shared" si="12"/>
        <v>33</v>
      </c>
      <c r="K37" s="41">
        <f t="shared" si="12"/>
        <v>87</v>
      </c>
      <c r="L37" s="44">
        <v>0</v>
      </c>
      <c r="M37" s="41">
        <f>L37*'Single Life Calculator'!$E$7</f>
        <v>0</v>
      </c>
      <c r="N37" s="43">
        <f t="shared" si="2"/>
        <v>194000</v>
      </c>
      <c r="O37" s="44">
        <f t="shared" si="9"/>
        <v>7.1999999999999995E-2</v>
      </c>
      <c r="P37" s="100">
        <f t="shared" si="10"/>
        <v>88</v>
      </c>
      <c r="Q37" s="43">
        <f t="shared" si="3"/>
        <v>13967.999999999998</v>
      </c>
      <c r="S37" s="41">
        <f t="shared" si="13"/>
        <v>33</v>
      </c>
      <c r="T37" s="41">
        <f t="shared" si="13"/>
        <v>87</v>
      </c>
      <c r="U37" s="44">
        <v>0</v>
      </c>
      <c r="V37" s="41">
        <f>U37*'Joint Life Calculator'!$E$7</f>
        <v>0</v>
      </c>
      <c r="W37" s="43">
        <f t="shared" si="6"/>
        <v>194000</v>
      </c>
      <c r="X37" s="44">
        <f t="shared" si="7"/>
        <v>6.4799999999999996E-2</v>
      </c>
      <c r="Y37" s="100">
        <f t="shared" si="11"/>
        <v>88</v>
      </c>
      <c r="Z37" s="43">
        <f t="shared" si="8"/>
        <v>12571.199999999999</v>
      </c>
    </row>
    <row r="38" spans="2:26" x14ac:dyDescent="0.2">
      <c r="B38" s="41">
        <v>34</v>
      </c>
      <c r="C38" s="42">
        <v>0</v>
      </c>
      <c r="D38" s="42">
        <v>0</v>
      </c>
      <c r="F38" s="41">
        <v>34</v>
      </c>
      <c r="G38" s="42">
        <v>0</v>
      </c>
      <c r="H38" s="42">
        <v>0</v>
      </c>
      <c r="J38" s="41">
        <f t="shared" ref="J38:K44" si="14">J37+1</f>
        <v>34</v>
      </c>
      <c r="K38" s="41">
        <f t="shared" si="14"/>
        <v>88</v>
      </c>
      <c r="L38" s="44">
        <v>0</v>
      </c>
      <c r="M38" s="41">
        <f>L38*'Single Life Calculator'!$E$7</f>
        <v>0</v>
      </c>
      <c r="N38" s="43">
        <f t="shared" si="2"/>
        <v>194000</v>
      </c>
      <c r="O38" s="44">
        <f t="shared" si="9"/>
        <v>7.2999999999999995E-2</v>
      </c>
      <c r="P38" s="100">
        <f t="shared" si="10"/>
        <v>89</v>
      </c>
      <c r="Q38" s="43">
        <f t="shared" si="3"/>
        <v>14162</v>
      </c>
      <c r="S38" s="41">
        <f t="shared" ref="S38:T44" si="15">S37+1</f>
        <v>34</v>
      </c>
      <c r="T38" s="41">
        <f t="shared" si="15"/>
        <v>88</v>
      </c>
      <c r="U38" s="44">
        <v>0</v>
      </c>
      <c r="V38" s="41">
        <f>U38*'Joint Life Calculator'!$E$7</f>
        <v>0</v>
      </c>
      <c r="W38" s="43">
        <f t="shared" si="6"/>
        <v>194000</v>
      </c>
      <c r="X38" s="44">
        <f t="shared" si="7"/>
        <v>6.5699999999999995E-2</v>
      </c>
      <c r="Y38" s="100">
        <f t="shared" si="11"/>
        <v>89</v>
      </c>
      <c r="Z38" s="43">
        <f t="shared" si="8"/>
        <v>12745.8</v>
      </c>
    </row>
    <row r="39" spans="2:26" x14ac:dyDescent="0.2">
      <c r="B39" s="41">
        <v>35</v>
      </c>
      <c r="C39" s="42">
        <v>0</v>
      </c>
      <c r="D39" s="42">
        <v>0</v>
      </c>
      <c r="F39" s="41">
        <v>35</v>
      </c>
      <c r="G39" s="42">
        <v>0</v>
      </c>
      <c r="H39" s="42">
        <v>0</v>
      </c>
      <c r="J39" s="41">
        <f t="shared" si="14"/>
        <v>35</v>
      </c>
      <c r="K39" s="41">
        <f t="shared" si="14"/>
        <v>89</v>
      </c>
      <c r="L39" s="44">
        <v>0</v>
      </c>
      <c r="M39" s="41">
        <f>L39*'Single Life Calculator'!$E$7</f>
        <v>0</v>
      </c>
      <c r="N39" s="43">
        <f t="shared" si="2"/>
        <v>194000</v>
      </c>
      <c r="O39" s="44">
        <f t="shared" si="9"/>
        <v>7.3999999999999996E-2</v>
      </c>
      <c r="P39" s="100">
        <f t="shared" si="10"/>
        <v>90</v>
      </c>
      <c r="Q39" s="43">
        <f t="shared" si="3"/>
        <v>14356</v>
      </c>
      <c r="S39" s="41">
        <f t="shared" si="15"/>
        <v>35</v>
      </c>
      <c r="T39" s="41">
        <f t="shared" si="15"/>
        <v>89</v>
      </c>
      <c r="U39" s="44">
        <v>0</v>
      </c>
      <c r="V39" s="41">
        <f>U39*'Joint Life Calculator'!$E$7</f>
        <v>0</v>
      </c>
      <c r="W39" s="43">
        <f t="shared" si="6"/>
        <v>194000</v>
      </c>
      <c r="X39" s="44">
        <f t="shared" si="7"/>
        <v>6.6599999999999993E-2</v>
      </c>
      <c r="Y39" s="100">
        <f t="shared" si="11"/>
        <v>90</v>
      </c>
      <c r="Z39" s="43">
        <f t="shared" si="8"/>
        <v>12920.399999999998</v>
      </c>
    </row>
    <row r="40" spans="2:26" x14ac:dyDescent="0.2">
      <c r="B40" s="41">
        <v>36</v>
      </c>
      <c r="C40" s="42">
        <v>0</v>
      </c>
      <c r="D40" s="42">
        <v>0</v>
      </c>
      <c r="F40" s="41">
        <v>36</v>
      </c>
      <c r="G40" s="42">
        <v>0</v>
      </c>
      <c r="H40" s="42">
        <v>0</v>
      </c>
      <c r="J40" s="41">
        <f t="shared" si="14"/>
        <v>36</v>
      </c>
      <c r="K40" s="41">
        <f t="shared" si="14"/>
        <v>90</v>
      </c>
      <c r="L40" s="44">
        <v>0</v>
      </c>
      <c r="M40" s="41">
        <f>L40*'Single Life Calculator'!$E$7</f>
        <v>0</v>
      </c>
      <c r="N40" s="43">
        <f t="shared" si="2"/>
        <v>194000</v>
      </c>
      <c r="O40" s="44">
        <f t="shared" si="9"/>
        <v>7.4999999999999997E-2</v>
      </c>
      <c r="P40" s="100">
        <f t="shared" si="10"/>
        <v>91</v>
      </c>
      <c r="Q40" s="43">
        <f t="shared" si="3"/>
        <v>14550</v>
      </c>
      <c r="S40" s="41">
        <f t="shared" si="15"/>
        <v>36</v>
      </c>
      <c r="T40" s="41">
        <f t="shared" si="15"/>
        <v>90</v>
      </c>
      <c r="U40" s="44">
        <v>0</v>
      </c>
      <c r="V40" s="41">
        <f>U40*'Joint Life Calculator'!$E$7</f>
        <v>0</v>
      </c>
      <c r="W40" s="43">
        <f t="shared" si="6"/>
        <v>194000</v>
      </c>
      <c r="X40" s="44">
        <f t="shared" si="7"/>
        <v>6.7500000000000004E-2</v>
      </c>
      <c r="Y40" s="100">
        <f t="shared" si="11"/>
        <v>91</v>
      </c>
      <c r="Z40" s="43">
        <f t="shared" si="8"/>
        <v>13095</v>
      </c>
    </row>
    <row r="41" spans="2:26" x14ac:dyDescent="0.2">
      <c r="B41" s="41">
        <v>37</v>
      </c>
      <c r="C41" s="42">
        <v>0</v>
      </c>
      <c r="D41" s="42">
        <v>0</v>
      </c>
      <c r="F41" s="41">
        <v>37</v>
      </c>
      <c r="G41" s="42">
        <v>0</v>
      </c>
      <c r="H41" s="42">
        <v>0</v>
      </c>
      <c r="J41" s="41">
        <f t="shared" si="14"/>
        <v>37</v>
      </c>
      <c r="K41" s="41">
        <f t="shared" si="14"/>
        <v>91</v>
      </c>
      <c r="L41" s="44">
        <v>0</v>
      </c>
      <c r="M41" s="41">
        <f>L41*'Single Life Calculator'!$E$7</f>
        <v>0</v>
      </c>
      <c r="N41" s="43">
        <f t="shared" si="2"/>
        <v>194000</v>
      </c>
      <c r="O41" s="44">
        <f t="shared" si="9"/>
        <v>7.4999999999999997E-2</v>
      </c>
      <c r="P41" s="100">
        <f t="shared" si="10"/>
        <v>92</v>
      </c>
      <c r="Q41" s="43">
        <f t="shared" si="3"/>
        <v>14550</v>
      </c>
      <c r="S41" s="41">
        <f t="shared" si="15"/>
        <v>37</v>
      </c>
      <c r="T41" s="41">
        <f t="shared" si="15"/>
        <v>91</v>
      </c>
      <c r="U41" s="44">
        <v>0</v>
      </c>
      <c r="V41" s="41">
        <f>U41*'Joint Life Calculator'!$E$7</f>
        <v>0</v>
      </c>
      <c r="W41" s="43">
        <f t="shared" si="6"/>
        <v>194000</v>
      </c>
      <c r="X41" s="44">
        <f t="shared" si="7"/>
        <v>6.7500000000000004E-2</v>
      </c>
      <c r="Y41" s="100">
        <f t="shared" si="11"/>
        <v>92</v>
      </c>
      <c r="Z41" s="43">
        <f t="shared" si="8"/>
        <v>13095</v>
      </c>
    </row>
    <row r="42" spans="2:26" x14ac:dyDescent="0.2">
      <c r="B42" s="41">
        <v>38</v>
      </c>
      <c r="C42" s="42">
        <v>0</v>
      </c>
      <c r="D42" s="42">
        <v>0</v>
      </c>
      <c r="F42" s="41">
        <v>38</v>
      </c>
      <c r="G42" s="42">
        <v>0</v>
      </c>
      <c r="H42" s="42">
        <v>0</v>
      </c>
      <c r="J42" s="41">
        <f t="shared" si="14"/>
        <v>38</v>
      </c>
      <c r="K42" s="41">
        <f t="shared" si="14"/>
        <v>92</v>
      </c>
      <c r="L42" s="44">
        <v>0</v>
      </c>
      <c r="M42" s="41">
        <f>L42*'Single Life Calculator'!$E$7</f>
        <v>0</v>
      </c>
      <c r="N42" s="43">
        <f t="shared" si="2"/>
        <v>194000</v>
      </c>
      <c r="O42" s="44">
        <f t="shared" si="9"/>
        <v>7.4999999999999997E-2</v>
      </c>
      <c r="P42" s="100">
        <f t="shared" si="10"/>
        <v>93</v>
      </c>
      <c r="Q42" s="43">
        <f t="shared" si="3"/>
        <v>14550</v>
      </c>
      <c r="S42" s="41">
        <f t="shared" si="15"/>
        <v>38</v>
      </c>
      <c r="T42" s="41">
        <f t="shared" si="15"/>
        <v>92</v>
      </c>
      <c r="U42" s="44">
        <v>0</v>
      </c>
      <c r="V42" s="41">
        <f>U42*'Joint Life Calculator'!$E$7</f>
        <v>0</v>
      </c>
      <c r="W42" s="43">
        <f t="shared" si="6"/>
        <v>194000</v>
      </c>
      <c r="X42" s="44">
        <f t="shared" si="7"/>
        <v>6.7500000000000004E-2</v>
      </c>
      <c r="Y42" s="100">
        <f t="shared" si="11"/>
        <v>93</v>
      </c>
      <c r="Z42" s="43">
        <f t="shared" si="8"/>
        <v>13095</v>
      </c>
    </row>
    <row r="43" spans="2:26" x14ac:dyDescent="0.2">
      <c r="B43" s="41">
        <v>39</v>
      </c>
      <c r="C43" s="42">
        <v>0</v>
      </c>
      <c r="D43" s="42">
        <v>0</v>
      </c>
      <c r="F43" s="41">
        <v>39</v>
      </c>
      <c r="G43" s="42">
        <v>0</v>
      </c>
      <c r="H43" s="42">
        <v>0</v>
      </c>
      <c r="J43" s="41">
        <f t="shared" si="14"/>
        <v>39</v>
      </c>
      <c r="K43" s="41">
        <f t="shared" si="14"/>
        <v>93</v>
      </c>
      <c r="L43" s="44">
        <v>0</v>
      </c>
      <c r="M43" s="41">
        <f>L43*'Single Life Calculator'!$E$7</f>
        <v>0</v>
      </c>
      <c r="N43" s="43">
        <f t="shared" si="2"/>
        <v>194000</v>
      </c>
      <c r="O43" s="44">
        <f t="shared" si="9"/>
        <v>7.4999999999999997E-2</v>
      </c>
      <c r="P43" s="100">
        <f t="shared" si="10"/>
        <v>94</v>
      </c>
      <c r="Q43" s="43">
        <f t="shared" si="3"/>
        <v>14550</v>
      </c>
      <c r="S43" s="41">
        <f t="shared" si="15"/>
        <v>39</v>
      </c>
      <c r="T43" s="41">
        <f t="shared" si="15"/>
        <v>93</v>
      </c>
      <c r="U43" s="44">
        <v>0</v>
      </c>
      <c r="V43" s="41">
        <f>U43*'Joint Life Calculator'!$E$7</f>
        <v>0</v>
      </c>
      <c r="W43" s="43">
        <f t="shared" si="6"/>
        <v>194000</v>
      </c>
      <c r="X43" s="44">
        <f t="shared" si="7"/>
        <v>6.7500000000000004E-2</v>
      </c>
      <c r="Y43" s="100">
        <f t="shared" si="11"/>
        <v>94</v>
      </c>
      <c r="Z43" s="43">
        <f t="shared" si="8"/>
        <v>13095</v>
      </c>
    </row>
    <row r="44" spans="2:26" x14ac:dyDescent="0.2">
      <c r="B44" s="41">
        <v>40</v>
      </c>
      <c r="C44" s="42">
        <v>0</v>
      </c>
      <c r="D44" s="42">
        <v>0</v>
      </c>
      <c r="F44" s="41">
        <v>40</v>
      </c>
      <c r="G44" s="42">
        <v>0</v>
      </c>
      <c r="H44" s="42">
        <v>0</v>
      </c>
      <c r="J44" s="41">
        <f t="shared" si="14"/>
        <v>40</v>
      </c>
      <c r="K44" s="41">
        <f t="shared" si="14"/>
        <v>94</v>
      </c>
      <c r="L44" s="44">
        <v>0</v>
      </c>
      <c r="M44" s="41">
        <f>L44*'Single Life Calculator'!$E$7</f>
        <v>0</v>
      </c>
      <c r="N44" s="43">
        <f t="shared" si="2"/>
        <v>194000</v>
      </c>
      <c r="O44" s="44">
        <f t="shared" si="9"/>
        <v>7.4999999999999997E-2</v>
      </c>
      <c r="P44" s="100">
        <f t="shared" si="10"/>
        <v>95</v>
      </c>
      <c r="Q44" s="43">
        <f t="shared" si="3"/>
        <v>14550</v>
      </c>
      <c r="S44" s="41">
        <f t="shared" si="15"/>
        <v>40</v>
      </c>
      <c r="T44" s="41">
        <f t="shared" si="15"/>
        <v>94</v>
      </c>
      <c r="U44" s="44">
        <v>0</v>
      </c>
      <c r="V44" s="41">
        <f>U44*'Joint Life Calculator'!$E$7</f>
        <v>0</v>
      </c>
      <c r="W44" s="43">
        <f t="shared" si="6"/>
        <v>194000</v>
      </c>
      <c r="X44" s="44">
        <f t="shared" si="7"/>
        <v>6.7500000000000004E-2</v>
      </c>
      <c r="Y44" s="100">
        <f t="shared" si="11"/>
        <v>95</v>
      </c>
      <c r="Z44" s="43">
        <f t="shared" si="8"/>
        <v>13095</v>
      </c>
    </row>
    <row r="45" spans="2:26" ht="13.5" thickBot="1" x14ac:dyDescent="0.25">
      <c r="B45" s="41">
        <v>41</v>
      </c>
      <c r="C45" s="42">
        <v>0</v>
      </c>
      <c r="D45" s="42">
        <v>0</v>
      </c>
      <c r="F45" s="41">
        <v>41</v>
      </c>
      <c r="G45" s="42">
        <v>0</v>
      </c>
      <c r="H45" s="42">
        <v>0</v>
      </c>
    </row>
    <row r="46" spans="2:26" ht="13.5" thickBot="1" x14ac:dyDescent="0.25">
      <c r="B46" s="41">
        <v>42</v>
      </c>
      <c r="C46" s="42">
        <v>0</v>
      </c>
      <c r="D46" s="42">
        <v>0</v>
      </c>
      <c r="F46" s="41">
        <v>42</v>
      </c>
      <c r="G46" s="42">
        <v>0</v>
      </c>
      <c r="H46" s="42">
        <v>0</v>
      </c>
      <c r="J46" s="97">
        <f>'Single Life Calculator'!E6</f>
        <v>65</v>
      </c>
      <c r="K46" s="98" t="s">
        <v>105</v>
      </c>
      <c r="O46" s="96" t="s">
        <v>103</v>
      </c>
      <c r="P46" s="96"/>
      <c r="Q46" s="101">
        <f>VLOOKUP(J46,$P$4:$Q$44,2,FALSE)</f>
        <v>9506</v>
      </c>
      <c r="S46" s="97">
        <f>'Joint Life Calculator'!E6</f>
        <v>65</v>
      </c>
      <c r="T46" s="98" t="s">
        <v>105</v>
      </c>
      <c r="X46" s="96" t="s">
        <v>104</v>
      </c>
      <c r="Y46" s="96"/>
      <c r="Z46" s="101">
        <f>VLOOKUP(S46,$Y$4:$Z$44,2,FALSE)</f>
        <v>8555.4</v>
      </c>
    </row>
    <row r="47" spans="2:26" ht="13.5" thickBot="1" x14ac:dyDescent="0.25">
      <c r="B47" s="41">
        <v>43</v>
      </c>
      <c r="C47" s="42">
        <v>0</v>
      </c>
      <c r="D47" s="42">
        <v>0</v>
      </c>
      <c r="F47" s="41">
        <v>43</v>
      </c>
      <c r="G47" s="42">
        <v>0</v>
      </c>
      <c r="H47" s="42">
        <v>0</v>
      </c>
    </row>
    <row r="48" spans="2:26" ht="13.5" thickBot="1" x14ac:dyDescent="0.25">
      <c r="B48" s="41">
        <v>44</v>
      </c>
      <c r="C48" s="42">
        <v>0</v>
      </c>
      <c r="D48" s="42">
        <v>0</v>
      </c>
      <c r="F48" s="41">
        <v>44</v>
      </c>
      <c r="G48" s="42">
        <v>0</v>
      </c>
      <c r="H48" s="42">
        <v>0</v>
      </c>
      <c r="O48" s="96" t="s">
        <v>110</v>
      </c>
      <c r="P48" s="96"/>
      <c r="Q48" s="102">
        <f>VLOOKUP(J46,$K$4:$N$44,4,FALSE)</f>
        <v>194000</v>
      </c>
      <c r="X48" s="96" t="s">
        <v>110</v>
      </c>
      <c r="Y48" s="96"/>
      <c r="Z48" s="102">
        <f>VLOOKUP(S46,$T$4:$W$44,4,FALSE)</f>
        <v>194000</v>
      </c>
    </row>
    <row r="49" spans="2:29" ht="13.5" thickBot="1" x14ac:dyDescent="0.25">
      <c r="B49" s="41">
        <v>45</v>
      </c>
      <c r="C49" s="42">
        <v>0.09</v>
      </c>
      <c r="D49" s="42">
        <v>0.09</v>
      </c>
      <c r="F49" s="41">
        <v>45</v>
      </c>
      <c r="G49" s="42">
        <v>0</v>
      </c>
      <c r="H49" s="42">
        <v>0</v>
      </c>
      <c r="J49" s="89"/>
      <c r="S49" s="89"/>
    </row>
    <row r="50" spans="2:29" ht="13.5" thickBot="1" x14ac:dyDescent="0.25">
      <c r="B50" s="41">
        <v>46</v>
      </c>
      <c r="C50" s="42">
        <v>0.09</v>
      </c>
      <c r="D50" s="42">
        <v>0.09</v>
      </c>
      <c r="F50" s="41">
        <v>46</v>
      </c>
      <c r="G50" s="42">
        <v>0</v>
      </c>
      <c r="H50" s="42">
        <v>0</v>
      </c>
      <c r="J50" s="90"/>
      <c r="K50" s="90"/>
      <c r="L50" s="91"/>
      <c r="M50" s="90"/>
      <c r="N50" s="92"/>
      <c r="O50" s="96" t="s">
        <v>111</v>
      </c>
      <c r="P50" s="96"/>
      <c r="Q50" s="103">
        <f>VLOOKUP($J$46,$K$4:$O$44,5,FALSE)</f>
        <v>0.05</v>
      </c>
      <c r="S50" s="90"/>
      <c r="T50" s="90"/>
      <c r="U50" s="91"/>
      <c r="V50" s="90"/>
      <c r="W50" s="92"/>
      <c r="X50" s="96" t="s">
        <v>111</v>
      </c>
      <c r="Y50" s="96"/>
      <c r="Z50" s="103">
        <f>VLOOKUP($S$46,$T$4:$X$44,5,FALSE)</f>
        <v>4.5000000000000005E-2</v>
      </c>
    </row>
    <row r="51" spans="2:29" x14ac:dyDescent="0.2">
      <c r="B51" s="41">
        <v>47</v>
      </c>
      <c r="C51" s="42">
        <v>0.09</v>
      </c>
      <c r="D51" s="42">
        <v>0.09</v>
      </c>
      <c r="F51" s="41">
        <v>47</v>
      </c>
      <c r="G51" s="42">
        <v>0</v>
      </c>
      <c r="H51" s="42">
        <v>0</v>
      </c>
      <c r="J51" s="93"/>
      <c r="K51" s="93"/>
      <c r="L51" s="94"/>
      <c r="M51" s="93"/>
      <c r="N51" s="95"/>
      <c r="O51" s="94"/>
      <c r="P51" s="94"/>
      <c r="Q51" s="95"/>
      <c r="S51" s="93"/>
      <c r="T51" s="93"/>
      <c r="U51" s="94"/>
      <c r="V51" s="93"/>
      <c r="W51" s="95"/>
      <c r="X51" s="94"/>
      <c r="Y51" s="94"/>
      <c r="Z51" s="95"/>
      <c r="AA51" s="45"/>
    </row>
    <row r="52" spans="2:29" x14ac:dyDescent="0.2">
      <c r="B52" s="41">
        <v>48</v>
      </c>
      <c r="C52" s="42">
        <v>0.09</v>
      </c>
      <c r="D52" s="42">
        <v>0.09</v>
      </c>
      <c r="F52" s="41">
        <v>48</v>
      </c>
      <c r="G52" s="42">
        <v>0</v>
      </c>
      <c r="H52" s="42">
        <v>0</v>
      </c>
      <c r="J52" s="93"/>
      <c r="K52" s="93"/>
      <c r="L52" s="94"/>
      <c r="M52" s="93"/>
      <c r="N52" s="95"/>
      <c r="O52" s="94"/>
      <c r="P52" s="94"/>
      <c r="Q52" s="95"/>
      <c r="S52" s="93"/>
      <c r="T52" s="93"/>
      <c r="U52" s="94"/>
      <c r="V52" s="93"/>
      <c r="W52" s="95"/>
      <c r="X52" s="94"/>
      <c r="Y52" s="94"/>
      <c r="Z52" s="95"/>
    </row>
    <row r="53" spans="2:29" x14ac:dyDescent="0.2">
      <c r="B53" s="41">
        <v>49</v>
      </c>
      <c r="C53" s="42">
        <v>0.09</v>
      </c>
      <c r="D53" s="42">
        <v>0.09</v>
      </c>
      <c r="F53" s="41">
        <v>49</v>
      </c>
      <c r="G53" s="42">
        <v>0</v>
      </c>
      <c r="H53" s="42">
        <v>0</v>
      </c>
      <c r="J53" s="93"/>
      <c r="K53" s="93"/>
      <c r="L53" s="94"/>
      <c r="M53" s="93"/>
      <c r="N53" s="95"/>
      <c r="O53" s="94"/>
      <c r="P53" s="94"/>
      <c r="Q53" s="95"/>
      <c r="S53" s="93"/>
      <c r="T53" s="93"/>
      <c r="U53" s="94"/>
      <c r="V53" s="93"/>
      <c r="W53" s="95"/>
      <c r="X53" s="94"/>
      <c r="Y53" s="94"/>
      <c r="Z53" s="95"/>
    </row>
    <row r="54" spans="2:29" x14ac:dyDescent="0.2">
      <c r="B54" s="41">
        <v>50</v>
      </c>
      <c r="C54" s="42">
        <v>0.09</v>
      </c>
      <c r="D54" s="42">
        <v>0.09</v>
      </c>
      <c r="F54" s="41">
        <v>50</v>
      </c>
      <c r="G54" s="42">
        <v>0</v>
      </c>
      <c r="H54" s="42">
        <v>0</v>
      </c>
      <c r="J54" s="93"/>
      <c r="K54" s="93"/>
      <c r="L54" s="94"/>
      <c r="M54" s="93"/>
      <c r="N54" s="95"/>
      <c r="O54" s="94"/>
      <c r="P54" s="94"/>
      <c r="Q54" s="95"/>
      <c r="S54" s="93"/>
      <c r="T54" s="93"/>
      <c r="U54" s="94"/>
      <c r="V54" s="93"/>
      <c r="W54" s="95"/>
      <c r="X54" s="94"/>
      <c r="Y54" s="94"/>
      <c r="Z54" s="95"/>
      <c r="AB54" s="73"/>
      <c r="AC54" s="73"/>
    </row>
    <row r="55" spans="2:29" x14ac:dyDescent="0.2">
      <c r="B55" s="41">
        <v>51</v>
      </c>
      <c r="C55" s="42">
        <v>0.09</v>
      </c>
      <c r="D55" s="42">
        <v>0.09</v>
      </c>
      <c r="F55" s="41">
        <v>51</v>
      </c>
      <c r="G55" s="42">
        <v>0</v>
      </c>
      <c r="H55" s="42">
        <v>0</v>
      </c>
      <c r="J55" s="93"/>
      <c r="K55" s="93"/>
      <c r="L55" s="94"/>
      <c r="M55" s="93"/>
      <c r="N55" s="95"/>
      <c r="O55" s="94"/>
      <c r="P55" s="94"/>
      <c r="Q55" s="95"/>
      <c r="S55" s="93"/>
      <c r="T55" s="93"/>
      <c r="U55" s="94"/>
      <c r="V55" s="93"/>
      <c r="W55" s="95"/>
      <c r="X55" s="94"/>
      <c r="Y55" s="94"/>
      <c r="Z55" s="95"/>
      <c r="AB55" s="73"/>
      <c r="AC55" s="73"/>
    </row>
    <row r="56" spans="2:29" x14ac:dyDescent="0.2">
      <c r="B56" s="41">
        <v>52</v>
      </c>
      <c r="C56" s="42">
        <v>0.09</v>
      </c>
      <c r="D56" s="42">
        <v>0.09</v>
      </c>
      <c r="F56" s="41">
        <v>52</v>
      </c>
      <c r="G56" s="42">
        <v>0</v>
      </c>
      <c r="H56" s="42">
        <v>0</v>
      </c>
      <c r="J56" s="93"/>
      <c r="K56" s="93"/>
      <c r="L56" s="94"/>
      <c r="M56" s="93"/>
      <c r="N56" s="95"/>
      <c r="O56" s="94"/>
      <c r="P56" s="94"/>
      <c r="Q56" s="95"/>
      <c r="S56" s="93"/>
      <c r="T56" s="93"/>
      <c r="U56" s="94"/>
      <c r="V56" s="93"/>
      <c r="W56" s="95"/>
      <c r="X56" s="94"/>
      <c r="Y56" s="94"/>
      <c r="Z56" s="95"/>
      <c r="AB56" s="73"/>
      <c r="AC56" s="73"/>
    </row>
    <row r="57" spans="2:29" x14ac:dyDescent="0.2">
      <c r="B57" s="41">
        <v>53</v>
      </c>
      <c r="C57" s="42">
        <v>0.09</v>
      </c>
      <c r="D57" s="42">
        <v>0.09</v>
      </c>
      <c r="F57" s="41">
        <v>53</v>
      </c>
      <c r="G57" s="42">
        <v>0</v>
      </c>
      <c r="H57" s="42">
        <v>0</v>
      </c>
      <c r="J57" s="93"/>
      <c r="K57" s="93"/>
      <c r="L57" s="94"/>
      <c r="M57" s="93"/>
      <c r="N57" s="95"/>
      <c r="O57" s="94"/>
      <c r="P57" s="94"/>
      <c r="Q57" s="95"/>
      <c r="S57" s="93"/>
      <c r="T57" s="93"/>
      <c r="U57" s="94"/>
      <c r="V57" s="93"/>
      <c r="W57" s="95"/>
      <c r="X57" s="94"/>
      <c r="Y57" s="94"/>
      <c r="Z57" s="95"/>
      <c r="AB57" s="73"/>
      <c r="AC57" s="73"/>
    </row>
    <row r="58" spans="2:29" x14ac:dyDescent="0.2">
      <c r="B58" s="41">
        <v>54</v>
      </c>
      <c r="C58" s="42">
        <v>0.09</v>
      </c>
      <c r="D58" s="42">
        <v>0.09</v>
      </c>
      <c r="F58" s="41">
        <v>54</v>
      </c>
      <c r="G58" s="42">
        <v>0</v>
      </c>
      <c r="H58" s="42">
        <v>0</v>
      </c>
      <c r="J58" s="93"/>
      <c r="K58" s="93"/>
      <c r="L58" s="94"/>
      <c r="M58" s="93"/>
      <c r="N58" s="95"/>
      <c r="O58" s="94"/>
      <c r="P58" s="94"/>
      <c r="Q58" s="95"/>
      <c r="S58" s="93"/>
      <c r="T58" s="93"/>
      <c r="U58" s="94"/>
      <c r="V58" s="93"/>
      <c r="W58" s="95"/>
      <c r="X58" s="94"/>
      <c r="Y58" s="94"/>
      <c r="Z58" s="95"/>
      <c r="AB58" s="73"/>
      <c r="AC58" s="73"/>
    </row>
    <row r="59" spans="2:29" x14ac:dyDescent="0.2">
      <c r="B59" s="41">
        <v>55</v>
      </c>
      <c r="C59" s="42">
        <v>0.09</v>
      </c>
      <c r="D59" s="42">
        <v>0.09</v>
      </c>
      <c r="F59" s="41">
        <v>55</v>
      </c>
      <c r="G59" s="42">
        <v>0</v>
      </c>
      <c r="H59" s="42">
        <v>0</v>
      </c>
      <c r="J59" s="93"/>
      <c r="K59" s="93"/>
      <c r="L59" s="94"/>
      <c r="M59" s="93"/>
      <c r="N59" s="95"/>
      <c r="O59" s="94"/>
      <c r="P59" s="94"/>
      <c r="Q59" s="95"/>
      <c r="S59" s="93"/>
      <c r="T59" s="93"/>
      <c r="U59" s="94"/>
      <c r="V59" s="93"/>
      <c r="W59" s="95"/>
      <c r="X59" s="94"/>
      <c r="Y59" s="94"/>
      <c r="Z59" s="95"/>
      <c r="AB59" s="73"/>
      <c r="AC59" s="73"/>
    </row>
    <row r="60" spans="2:29" x14ac:dyDescent="0.2">
      <c r="B60" s="41">
        <v>56</v>
      </c>
      <c r="C60" s="42">
        <v>0.09</v>
      </c>
      <c r="D60" s="42">
        <v>0.09</v>
      </c>
      <c r="F60" s="41">
        <v>56</v>
      </c>
      <c r="G60" s="42">
        <v>0</v>
      </c>
      <c r="H60" s="42">
        <v>0</v>
      </c>
      <c r="J60" s="93"/>
      <c r="K60" s="93"/>
      <c r="L60" s="94"/>
      <c r="M60" s="93"/>
      <c r="N60" s="95"/>
      <c r="O60" s="94"/>
      <c r="P60" s="94"/>
      <c r="Q60" s="95"/>
      <c r="S60" s="93"/>
      <c r="T60" s="93"/>
      <c r="U60" s="94"/>
      <c r="V60" s="93"/>
      <c r="W60" s="95"/>
      <c r="X60" s="94"/>
      <c r="Y60" s="94"/>
      <c r="Z60" s="95"/>
      <c r="AB60" s="73"/>
      <c r="AC60" s="73"/>
    </row>
    <row r="61" spans="2:29" x14ac:dyDescent="0.2">
      <c r="B61" s="41">
        <v>57</v>
      </c>
      <c r="C61" s="42">
        <v>0.09</v>
      </c>
      <c r="D61" s="42">
        <v>0.09</v>
      </c>
      <c r="F61" s="41">
        <v>57</v>
      </c>
      <c r="G61" s="42">
        <v>0</v>
      </c>
      <c r="H61" s="42">
        <v>0</v>
      </c>
      <c r="J61" s="93"/>
      <c r="K61" s="93"/>
      <c r="L61" s="94"/>
      <c r="M61" s="93"/>
      <c r="N61" s="95"/>
      <c r="O61" s="94"/>
      <c r="P61" s="94"/>
      <c r="Q61" s="95"/>
      <c r="S61" s="93"/>
      <c r="T61" s="93"/>
      <c r="U61" s="94"/>
      <c r="V61" s="93"/>
      <c r="W61" s="95"/>
      <c r="X61" s="94"/>
      <c r="Y61" s="94"/>
      <c r="Z61" s="95"/>
      <c r="AB61" s="73"/>
      <c r="AC61" s="73"/>
    </row>
    <row r="62" spans="2:29" x14ac:dyDescent="0.2">
      <c r="B62" s="41">
        <v>58</v>
      </c>
      <c r="C62" s="42">
        <v>0.09</v>
      </c>
      <c r="D62" s="42">
        <v>0.09</v>
      </c>
      <c r="F62" s="41">
        <v>58</v>
      </c>
      <c r="G62" s="42">
        <v>0</v>
      </c>
      <c r="H62" s="42">
        <v>0</v>
      </c>
      <c r="J62" s="93"/>
      <c r="K62" s="93"/>
      <c r="L62" s="94"/>
      <c r="M62" s="93"/>
      <c r="N62" s="95"/>
      <c r="O62" s="94"/>
      <c r="P62" s="94"/>
      <c r="Q62" s="95"/>
      <c r="S62" s="93"/>
      <c r="T62" s="93"/>
      <c r="U62" s="94"/>
      <c r="V62" s="93"/>
      <c r="W62" s="95"/>
      <c r="X62" s="94"/>
      <c r="Y62" s="94"/>
      <c r="Z62" s="95"/>
      <c r="AB62" s="73"/>
      <c r="AC62" s="73"/>
    </row>
    <row r="63" spans="2:29" x14ac:dyDescent="0.2">
      <c r="B63" s="41">
        <v>59</v>
      </c>
      <c r="C63" s="42">
        <v>0.09</v>
      </c>
      <c r="D63" s="42">
        <v>0.09</v>
      </c>
      <c r="F63" s="41">
        <v>59</v>
      </c>
      <c r="G63" s="42">
        <v>0</v>
      </c>
      <c r="H63" s="42">
        <v>0</v>
      </c>
      <c r="J63" s="93"/>
      <c r="K63" s="93"/>
      <c r="L63" s="94"/>
      <c r="M63" s="93"/>
      <c r="N63" s="95"/>
      <c r="O63" s="94"/>
      <c r="P63" s="94"/>
      <c r="Q63" s="95"/>
      <c r="S63" s="93"/>
      <c r="T63" s="93"/>
      <c r="U63" s="94"/>
      <c r="V63" s="93"/>
      <c r="W63" s="95"/>
      <c r="X63" s="94"/>
      <c r="Y63" s="94"/>
      <c r="Z63" s="95"/>
      <c r="AB63" s="73"/>
      <c r="AC63" s="73"/>
    </row>
    <row r="64" spans="2:29" x14ac:dyDescent="0.2">
      <c r="B64" s="41">
        <v>60</v>
      </c>
      <c r="C64" s="42">
        <v>0.09</v>
      </c>
      <c r="D64" s="42">
        <v>0.09</v>
      </c>
      <c r="F64" s="41">
        <v>60</v>
      </c>
      <c r="G64" s="42">
        <f>(F64/1000)-0.015</f>
        <v>4.4999999999999998E-2</v>
      </c>
      <c r="H64" s="42">
        <f>G64*0.9</f>
        <v>4.0500000000000001E-2</v>
      </c>
      <c r="J64" s="93"/>
      <c r="K64" s="93"/>
      <c r="L64" s="94"/>
      <c r="M64" s="93"/>
      <c r="N64" s="95"/>
      <c r="O64" s="94"/>
      <c r="P64" s="94"/>
      <c r="Q64" s="95"/>
      <c r="S64" s="93"/>
      <c r="T64" s="93"/>
      <c r="U64" s="94"/>
      <c r="V64" s="93"/>
      <c r="W64" s="95"/>
      <c r="X64" s="94"/>
      <c r="Y64" s="94"/>
      <c r="Z64" s="95"/>
      <c r="AB64" s="73"/>
      <c r="AC64" s="73"/>
    </row>
    <row r="65" spans="2:29" x14ac:dyDescent="0.2">
      <c r="B65" s="41">
        <v>61</v>
      </c>
      <c r="C65" s="42">
        <v>0.1</v>
      </c>
      <c r="D65" s="42">
        <v>0.1</v>
      </c>
      <c r="F65" s="41">
        <v>61</v>
      </c>
      <c r="G65" s="42">
        <f t="shared" ref="G65:G94" si="16">(F65/1000)-0.015</f>
        <v>4.5999999999999999E-2</v>
      </c>
      <c r="H65" s="42">
        <f t="shared" ref="H65:H104" si="17">G65*0.9</f>
        <v>4.1399999999999999E-2</v>
      </c>
      <c r="J65" s="93"/>
      <c r="K65" s="93"/>
      <c r="L65" s="94"/>
      <c r="M65" s="93"/>
      <c r="N65" s="95"/>
      <c r="O65" s="94"/>
      <c r="P65" s="94"/>
      <c r="Q65" s="95"/>
      <c r="S65" s="93"/>
      <c r="T65" s="93"/>
      <c r="U65" s="94"/>
      <c r="V65" s="93"/>
      <c r="W65" s="95"/>
      <c r="X65" s="94"/>
      <c r="Y65" s="94"/>
      <c r="Z65" s="95"/>
      <c r="AB65" s="73"/>
      <c r="AC65" s="73"/>
    </row>
    <row r="66" spans="2:29" x14ac:dyDescent="0.2">
      <c r="B66" s="41">
        <v>62</v>
      </c>
      <c r="C66" s="42">
        <v>0.1</v>
      </c>
      <c r="D66" s="42">
        <v>0.1</v>
      </c>
      <c r="F66" s="41">
        <v>62</v>
      </c>
      <c r="G66" s="42">
        <f t="shared" si="16"/>
        <v>4.7E-2</v>
      </c>
      <c r="H66" s="42">
        <f t="shared" si="17"/>
        <v>4.2300000000000004E-2</v>
      </c>
      <c r="J66" s="93"/>
      <c r="K66" s="93"/>
      <c r="L66" s="94"/>
      <c r="M66" s="93"/>
      <c r="N66" s="95"/>
      <c r="O66" s="94"/>
      <c r="P66" s="94"/>
      <c r="Q66" s="95"/>
      <c r="S66" s="93"/>
      <c r="T66" s="93"/>
      <c r="U66" s="94"/>
      <c r="V66" s="93"/>
      <c r="W66" s="95"/>
      <c r="X66" s="94"/>
      <c r="Y66" s="94"/>
      <c r="Z66" s="95"/>
      <c r="AB66" s="73"/>
      <c r="AC66" s="73"/>
    </row>
    <row r="67" spans="2:29" x14ac:dyDescent="0.2">
      <c r="B67" s="41">
        <v>63</v>
      </c>
      <c r="C67" s="42">
        <v>0.1</v>
      </c>
      <c r="D67" s="42">
        <v>0.1</v>
      </c>
      <c r="F67" s="41">
        <v>63</v>
      </c>
      <c r="G67" s="42">
        <f t="shared" si="16"/>
        <v>4.8000000000000001E-2</v>
      </c>
      <c r="H67" s="42">
        <f t="shared" si="17"/>
        <v>4.3200000000000002E-2</v>
      </c>
      <c r="J67" s="93"/>
      <c r="K67" s="93"/>
      <c r="L67" s="94"/>
      <c r="M67" s="93"/>
      <c r="N67" s="95"/>
      <c r="O67" s="94"/>
      <c r="P67" s="94"/>
      <c r="Q67" s="95"/>
      <c r="S67" s="93"/>
      <c r="T67" s="93"/>
      <c r="U67" s="94"/>
      <c r="V67" s="93"/>
      <c r="W67" s="95"/>
      <c r="X67" s="94"/>
      <c r="Y67" s="94"/>
      <c r="Z67" s="95"/>
      <c r="AB67" s="73"/>
      <c r="AC67" s="73"/>
    </row>
    <row r="68" spans="2:29" x14ac:dyDescent="0.2">
      <c r="B68" s="41">
        <v>64</v>
      </c>
      <c r="C68" s="42">
        <v>0.1</v>
      </c>
      <c r="D68" s="42">
        <v>0.1</v>
      </c>
      <c r="F68" s="41">
        <v>64</v>
      </c>
      <c r="G68" s="42">
        <f t="shared" si="16"/>
        <v>4.9000000000000002E-2</v>
      </c>
      <c r="H68" s="42">
        <f t="shared" si="17"/>
        <v>4.41E-2</v>
      </c>
      <c r="J68" s="93"/>
      <c r="K68" s="93"/>
      <c r="L68" s="94"/>
      <c r="M68" s="93"/>
      <c r="N68" s="95"/>
      <c r="O68" s="94"/>
      <c r="P68" s="94"/>
      <c r="Q68" s="95"/>
      <c r="S68" s="93"/>
      <c r="T68" s="93"/>
      <c r="U68" s="94"/>
      <c r="V68" s="93"/>
      <c r="W68" s="95"/>
      <c r="X68" s="94"/>
      <c r="Y68" s="94"/>
      <c r="Z68" s="95"/>
      <c r="AB68" s="73"/>
      <c r="AC68" s="73"/>
    </row>
    <row r="69" spans="2:29" x14ac:dyDescent="0.2">
      <c r="B69" s="41">
        <v>65</v>
      </c>
      <c r="C69" s="42">
        <v>0.1</v>
      </c>
      <c r="D69" s="42">
        <v>0.1</v>
      </c>
      <c r="F69" s="41">
        <v>65</v>
      </c>
      <c r="G69" s="42">
        <f t="shared" si="16"/>
        <v>0.05</v>
      </c>
      <c r="H69" s="42">
        <f t="shared" si="17"/>
        <v>4.5000000000000005E-2</v>
      </c>
      <c r="J69" s="93"/>
      <c r="K69" s="93"/>
      <c r="L69" s="94"/>
      <c r="M69" s="93"/>
      <c r="N69" s="95"/>
      <c r="O69" s="94"/>
      <c r="P69" s="94"/>
      <c r="Q69" s="95"/>
      <c r="S69" s="93"/>
      <c r="T69" s="93"/>
      <c r="U69" s="94"/>
      <c r="V69" s="93"/>
      <c r="W69" s="95"/>
      <c r="X69" s="94"/>
      <c r="Y69" s="94"/>
      <c r="Z69" s="95"/>
      <c r="AB69" s="73"/>
      <c r="AC69" s="73"/>
    </row>
    <row r="70" spans="2:29" x14ac:dyDescent="0.2">
      <c r="B70" s="41">
        <v>66</v>
      </c>
      <c r="C70" s="42">
        <v>0.1</v>
      </c>
      <c r="D70" s="42">
        <v>0.1</v>
      </c>
      <c r="F70" s="41">
        <v>66</v>
      </c>
      <c r="G70" s="42">
        <f t="shared" si="16"/>
        <v>5.1000000000000004E-2</v>
      </c>
      <c r="H70" s="42">
        <f t="shared" si="17"/>
        <v>4.5900000000000003E-2</v>
      </c>
      <c r="J70" s="93"/>
      <c r="K70" s="93"/>
      <c r="L70" s="94"/>
      <c r="M70" s="93"/>
      <c r="N70" s="95"/>
      <c r="O70" s="94"/>
      <c r="P70" s="94"/>
      <c r="Q70" s="95"/>
      <c r="S70" s="93"/>
      <c r="T70" s="93"/>
      <c r="U70" s="94"/>
      <c r="V70" s="93"/>
      <c r="W70" s="95"/>
      <c r="X70" s="94"/>
      <c r="Y70" s="94"/>
      <c r="Z70" s="95"/>
      <c r="AB70" s="73"/>
      <c r="AC70" s="73"/>
    </row>
    <row r="71" spans="2:29" x14ac:dyDescent="0.2">
      <c r="B71" s="41">
        <v>67</v>
      </c>
      <c r="C71" s="42">
        <v>0.1</v>
      </c>
      <c r="D71" s="42">
        <v>0.1</v>
      </c>
      <c r="F71" s="41">
        <v>67</v>
      </c>
      <c r="G71" s="42">
        <f t="shared" si="16"/>
        <v>5.2000000000000005E-2</v>
      </c>
      <c r="H71" s="42">
        <f t="shared" si="17"/>
        <v>4.6800000000000008E-2</v>
      </c>
      <c r="J71" s="93"/>
      <c r="K71" s="93"/>
      <c r="L71" s="94"/>
      <c r="M71" s="93"/>
      <c r="N71" s="95"/>
      <c r="O71" s="94"/>
      <c r="P71" s="94"/>
      <c r="Q71" s="95"/>
      <c r="S71" s="93"/>
      <c r="T71" s="93"/>
      <c r="U71" s="94"/>
      <c r="V71" s="93"/>
      <c r="W71" s="95"/>
      <c r="X71" s="94"/>
      <c r="Y71" s="94"/>
      <c r="Z71" s="95"/>
      <c r="AB71" s="73"/>
      <c r="AC71" s="73"/>
    </row>
    <row r="72" spans="2:29" x14ac:dyDescent="0.2">
      <c r="B72" s="41">
        <v>68</v>
      </c>
      <c r="C72" s="42">
        <v>0.1</v>
      </c>
      <c r="D72" s="42">
        <v>0.1</v>
      </c>
      <c r="F72" s="41">
        <v>68</v>
      </c>
      <c r="G72" s="42">
        <f t="shared" si="16"/>
        <v>5.3000000000000005E-2</v>
      </c>
      <c r="H72" s="42">
        <f t="shared" si="17"/>
        <v>4.7700000000000006E-2</v>
      </c>
      <c r="J72" s="93"/>
      <c r="K72" s="93"/>
      <c r="L72" s="94"/>
      <c r="M72" s="93"/>
      <c r="N72" s="95"/>
      <c r="O72" s="94"/>
      <c r="P72" s="94"/>
      <c r="Q72" s="95"/>
      <c r="S72" s="93"/>
      <c r="T72" s="93"/>
      <c r="U72" s="94"/>
      <c r="V72" s="93"/>
      <c r="W72" s="95"/>
      <c r="X72" s="94"/>
      <c r="Y72" s="94"/>
      <c r="Z72" s="95"/>
      <c r="AB72" s="73"/>
      <c r="AC72" s="73"/>
    </row>
    <row r="73" spans="2:29" x14ac:dyDescent="0.2">
      <c r="B73" s="41">
        <v>69</v>
      </c>
      <c r="C73" s="42">
        <v>0.1</v>
      </c>
      <c r="D73" s="42">
        <v>0.1</v>
      </c>
      <c r="F73" s="41">
        <v>69</v>
      </c>
      <c r="G73" s="42">
        <f t="shared" si="16"/>
        <v>5.4000000000000006E-2</v>
      </c>
      <c r="H73" s="42">
        <f t="shared" si="17"/>
        <v>4.8600000000000004E-2</v>
      </c>
      <c r="J73" s="93"/>
      <c r="K73" s="93"/>
      <c r="L73" s="94"/>
      <c r="M73" s="93"/>
      <c r="N73" s="95"/>
      <c r="O73" s="94"/>
      <c r="P73" s="94"/>
      <c r="Q73" s="95"/>
      <c r="S73" s="93"/>
      <c r="T73" s="93"/>
      <c r="U73" s="94"/>
      <c r="V73" s="93"/>
      <c r="W73" s="95"/>
      <c r="X73" s="94"/>
      <c r="Y73" s="94"/>
      <c r="Z73" s="95"/>
      <c r="AB73" s="73"/>
      <c r="AC73" s="73"/>
    </row>
    <row r="74" spans="2:29" x14ac:dyDescent="0.2">
      <c r="B74" s="41">
        <v>70</v>
      </c>
      <c r="C74" s="42">
        <v>0.1</v>
      </c>
      <c r="D74" s="42">
        <v>0.1</v>
      </c>
      <c r="F74" s="41">
        <v>70</v>
      </c>
      <c r="G74" s="42">
        <f t="shared" si="16"/>
        <v>5.5000000000000007E-2</v>
      </c>
      <c r="H74" s="42">
        <f t="shared" si="17"/>
        <v>4.9500000000000009E-2</v>
      </c>
      <c r="J74" s="93"/>
      <c r="K74" s="93"/>
      <c r="L74" s="94"/>
      <c r="M74" s="93"/>
      <c r="N74" s="95"/>
      <c r="O74" s="94"/>
      <c r="P74" s="94"/>
      <c r="Q74" s="95"/>
      <c r="S74" s="93"/>
      <c r="T74" s="93"/>
      <c r="U74" s="94"/>
      <c r="V74" s="93"/>
      <c r="W74" s="95"/>
      <c r="X74" s="94"/>
      <c r="Y74" s="94"/>
      <c r="Z74" s="95"/>
      <c r="AB74" s="73"/>
      <c r="AC74" s="73"/>
    </row>
    <row r="75" spans="2:29" x14ac:dyDescent="0.2">
      <c r="B75" s="41">
        <v>71</v>
      </c>
      <c r="C75" s="42">
        <v>0.1</v>
      </c>
      <c r="D75" s="42">
        <v>0.1</v>
      </c>
      <c r="F75" s="41">
        <v>71</v>
      </c>
      <c r="G75" s="42">
        <f t="shared" si="16"/>
        <v>5.5999999999999994E-2</v>
      </c>
      <c r="H75" s="42">
        <f t="shared" si="17"/>
        <v>5.0399999999999993E-2</v>
      </c>
      <c r="J75" s="93"/>
      <c r="K75" s="93"/>
      <c r="L75" s="94"/>
      <c r="M75" s="93"/>
      <c r="N75" s="95"/>
      <c r="O75" s="94"/>
      <c r="P75" s="94"/>
      <c r="Q75" s="95"/>
      <c r="S75" s="93"/>
      <c r="T75" s="93"/>
      <c r="U75" s="94"/>
      <c r="V75" s="93"/>
      <c r="W75" s="95"/>
      <c r="X75" s="94"/>
      <c r="Y75" s="94"/>
      <c r="Z75" s="95"/>
      <c r="AB75" s="73"/>
      <c r="AC75" s="73"/>
    </row>
    <row r="76" spans="2:29" x14ac:dyDescent="0.2">
      <c r="B76" s="41">
        <v>72</v>
      </c>
      <c r="C76" s="42">
        <v>0.1</v>
      </c>
      <c r="D76" s="42">
        <v>0.1</v>
      </c>
      <c r="F76" s="41">
        <v>72</v>
      </c>
      <c r="G76" s="42">
        <f t="shared" si="16"/>
        <v>5.6999999999999995E-2</v>
      </c>
      <c r="H76" s="42">
        <f t="shared" si="17"/>
        <v>5.1299999999999998E-2</v>
      </c>
      <c r="J76" s="93"/>
      <c r="K76" s="93"/>
      <c r="L76" s="94"/>
      <c r="M76" s="93"/>
      <c r="N76" s="95"/>
      <c r="O76" s="94"/>
      <c r="P76" s="94"/>
      <c r="Q76" s="95"/>
      <c r="S76" s="93"/>
      <c r="T76" s="93"/>
      <c r="U76" s="94"/>
      <c r="V76" s="93"/>
      <c r="W76" s="95"/>
      <c r="X76" s="94"/>
      <c r="Y76" s="94"/>
      <c r="Z76" s="95"/>
      <c r="AB76" s="73"/>
      <c r="AC76" s="73"/>
    </row>
    <row r="77" spans="2:29" x14ac:dyDescent="0.2">
      <c r="B77" s="41">
        <v>73</v>
      </c>
      <c r="C77" s="42">
        <v>0.1</v>
      </c>
      <c r="D77" s="42">
        <v>0.1</v>
      </c>
      <c r="F77" s="41">
        <v>73</v>
      </c>
      <c r="G77" s="42">
        <f t="shared" si="16"/>
        <v>5.7999999999999996E-2</v>
      </c>
      <c r="H77" s="42">
        <f t="shared" si="17"/>
        <v>5.2199999999999996E-2</v>
      </c>
      <c r="J77" s="93"/>
      <c r="K77" s="93"/>
      <c r="L77" s="94"/>
      <c r="M77" s="93"/>
      <c r="N77" s="95"/>
      <c r="O77" s="94"/>
      <c r="P77" s="94"/>
      <c r="Q77" s="95"/>
      <c r="S77" s="93"/>
      <c r="T77" s="93"/>
      <c r="U77" s="94"/>
      <c r="V77" s="93"/>
      <c r="W77" s="95"/>
      <c r="X77" s="94"/>
      <c r="Y77" s="94"/>
      <c r="Z77" s="95"/>
      <c r="AB77" s="73"/>
      <c r="AC77" s="73"/>
    </row>
    <row r="78" spans="2:29" x14ac:dyDescent="0.2">
      <c r="B78" s="41">
        <v>74</v>
      </c>
      <c r="C78" s="42">
        <v>0.1</v>
      </c>
      <c r="D78" s="42">
        <v>0.1</v>
      </c>
      <c r="F78" s="41">
        <v>74</v>
      </c>
      <c r="G78" s="42">
        <f t="shared" si="16"/>
        <v>5.8999999999999997E-2</v>
      </c>
      <c r="H78" s="42">
        <f t="shared" si="17"/>
        <v>5.3100000000000001E-2</v>
      </c>
      <c r="J78" s="93"/>
      <c r="K78" s="93"/>
      <c r="L78" s="94"/>
      <c r="M78" s="93"/>
      <c r="N78" s="95"/>
      <c r="O78" s="94"/>
      <c r="P78" s="94"/>
      <c r="Q78" s="95"/>
      <c r="S78" s="93"/>
      <c r="T78" s="93"/>
      <c r="U78" s="94"/>
      <c r="V78" s="93"/>
      <c r="W78" s="95"/>
      <c r="X78" s="94"/>
      <c r="Y78" s="94"/>
      <c r="Z78" s="95"/>
      <c r="AB78" s="73"/>
      <c r="AC78" s="73"/>
    </row>
    <row r="79" spans="2:29" x14ac:dyDescent="0.2">
      <c r="B79" s="41">
        <v>75</v>
      </c>
      <c r="C79" s="42">
        <v>0.11</v>
      </c>
      <c r="D79" s="42">
        <v>0.11</v>
      </c>
      <c r="F79" s="41">
        <v>75</v>
      </c>
      <c r="G79" s="42">
        <f t="shared" si="16"/>
        <v>0.06</v>
      </c>
      <c r="H79" s="42">
        <f t="shared" si="17"/>
        <v>5.3999999999999999E-2</v>
      </c>
      <c r="J79" s="93"/>
      <c r="K79" s="93"/>
      <c r="L79" s="94"/>
      <c r="M79" s="93"/>
      <c r="N79" s="95"/>
      <c r="O79" s="94"/>
      <c r="P79" s="94"/>
      <c r="Q79" s="95"/>
      <c r="S79" s="93"/>
      <c r="T79" s="93"/>
      <c r="U79" s="94"/>
      <c r="V79" s="93"/>
      <c r="W79" s="95"/>
      <c r="X79" s="94"/>
      <c r="Y79" s="94"/>
      <c r="Z79" s="95"/>
      <c r="AB79" s="73"/>
      <c r="AC79" s="73"/>
    </row>
    <row r="80" spans="2:29" x14ac:dyDescent="0.2">
      <c r="B80" s="41">
        <v>76</v>
      </c>
      <c r="C80" s="42">
        <v>0.11</v>
      </c>
      <c r="D80" s="42">
        <v>0.11</v>
      </c>
      <c r="F80" s="41">
        <v>76</v>
      </c>
      <c r="G80" s="42">
        <f t="shared" si="16"/>
        <v>6.0999999999999999E-2</v>
      </c>
      <c r="H80" s="42">
        <f t="shared" si="17"/>
        <v>5.4899999999999997E-2</v>
      </c>
      <c r="J80" s="93"/>
      <c r="K80" s="93"/>
      <c r="L80" s="94"/>
      <c r="M80" s="93"/>
      <c r="N80" s="95"/>
      <c r="O80" s="94"/>
      <c r="P80" s="94"/>
      <c r="Q80" s="95"/>
      <c r="S80" s="93"/>
      <c r="T80" s="93"/>
      <c r="U80" s="94"/>
      <c r="V80" s="93"/>
      <c r="W80" s="95"/>
      <c r="X80" s="94"/>
      <c r="Y80" s="94"/>
      <c r="Z80" s="95"/>
      <c r="AB80" s="73"/>
      <c r="AC80" s="73"/>
    </row>
    <row r="81" spans="2:29" x14ac:dyDescent="0.2">
      <c r="B81" s="41">
        <v>77</v>
      </c>
      <c r="C81" s="42">
        <v>0.11</v>
      </c>
      <c r="D81" s="42">
        <v>0.11</v>
      </c>
      <c r="F81" s="41">
        <v>77</v>
      </c>
      <c r="G81" s="42">
        <f t="shared" si="16"/>
        <v>6.2E-2</v>
      </c>
      <c r="H81" s="42">
        <f t="shared" si="17"/>
        <v>5.5800000000000002E-2</v>
      </c>
      <c r="J81" s="93"/>
      <c r="K81" s="93"/>
      <c r="L81" s="94"/>
      <c r="M81" s="93"/>
      <c r="N81" s="95"/>
      <c r="O81" s="94"/>
      <c r="P81" s="94"/>
      <c r="Q81" s="95"/>
      <c r="S81" s="93"/>
      <c r="T81" s="93"/>
      <c r="U81" s="94"/>
      <c r="V81" s="93"/>
      <c r="W81" s="95"/>
      <c r="X81" s="94"/>
      <c r="Y81" s="94"/>
      <c r="Z81" s="95"/>
      <c r="AB81" s="73"/>
      <c r="AC81" s="73"/>
    </row>
    <row r="82" spans="2:29" x14ac:dyDescent="0.2">
      <c r="B82" s="41">
        <v>78</v>
      </c>
      <c r="C82" s="42">
        <v>0.11</v>
      </c>
      <c r="D82" s="42">
        <v>0.11</v>
      </c>
      <c r="F82" s="41">
        <v>78</v>
      </c>
      <c r="G82" s="42">
        <f t="shared" si="16"/>
        <v>6.3E-2</v>
      </c>
      <c r="H82" s="42">
        <f t="shared" si="17"/>
        <v>5.67E-2</v>
      </c>
      <c r="J82" s="93"/>
      <c r="K82" s="93"/>
      <c r="L82" s="94"/>
      <c r="M82" s="93"/>
      <c r="N82" s="95"/>
      <c r="O82" s="94"/>
      <c r="P82" s="94"/>
      <c r="Q82" s="95"/>
      <c r="S82" s="93"/>
      <c r="T82" s="93"/>
      <c r="U82" s="94"/>
      <c r="V82" s="93"/>
      <c r="W82" s="95"/>
      <c r="X82" s="94"/>
      <c r="Y82" s="94"/>
      <c r="Z82" s="95"/>
      <c r="AB82" s="73"/>
      <c r="AC82" s="73"/>
    </row>
    <row r="83" spans="2:29" x14ac:dyDescent="0.2">
      <c r="B83" s="41">
        <v>79</v>
      </c>
      <c r="C83" s="42">
        <v>0.11</v>
      </c>
      <c r="D83" s="42">
        <v>0.11</v>
      </c>
      <c r="F83" s="41">
        <v>79</v>
      </c>
      <c r="G83" s="42">
        <f t="shared" si="16"/>
        <v>6.4000000000000001E-2</v>
      </c>
      <c r="H83" s="42">
        <f t="shared" si="17"/>
        <v>5.7600000000000005E-2</v>
      </c>
      <c r="J83" s="93"/>
      <c r="K83" s="93"/>
      <c r="L83" s="94"/>
      <c r="M83" s="93"/>
      <c r="N83" s="95"/>
      <c r="O83" s="94"/>
      <c r="P83" s="94"/>
      <c r="Q83" s="95"/>
      <c r="S83" s="93"/>
      <c r="T83" s="93"/>
      <c r="U83" s="94"/>
      <c r="V83" s="93"/>
      <c r="W83" s="95"/>
      <c r="X83" s="94"/>
      <c r="Y83" s="94"/>
      <c r="Z83" s="95"/>
      <c r="AB83" s="73"/>
      <c r="AC83" s="73"/>
    </row>
    <row r="84" spans="2:29" x14ac:dyDescent="0.2">
      <c r="B84" s="41">
        <v>80</v>
      </c>
      <c r="C84" s="42">
        <v>0.11</v>
      </c>
      <c r="D84" s="42">
        <v>0.11</v>
      </c>
      <c r="F84" s="41">
        <v>80</v>
      </c>
      <c r="G84" s="42">
        <f t="shared" si="16"/>
        <v>6.5000000000000002E-2</v>
      </c>
      <c r="H84" s="42">
        <f t="shared" si="17"/>
        <v>5.8500000000000003E-2</v>
      </c>
      <c r="J84" s="93"/>
      <c r="K84" s="93"/>
      <c r="L84" s="94"/>
      <c r="M84" s="93"/>
      <c r="N84" s="95"/>
      <c r="O84" s="94"/>
      <c r="P84" s="94"/>
      <c r="Q84" s="95"/>
      <c r="S84" s="93"/>
      <c r="T84" s="93"/>
      <c r="U84" s="94"/>
      <c r="V84" s="93"/>
      <c r="W84" s="95"/>
      <c r="X84" s="94"/>
      <c r="Y84" s="94"/>
      <c r="Z84" s="95"/>
      <c r="AB84" s="73"/>
      <c r="AC84" s="73"/>
    </row>
    <row r="85" spans="2:29" x14ac:dyDescent="0.2">
      <c r="B85" s="41">
        <v>81</v>
      </c>
      <c r="C85" s="42">
        <v>0.11</v>
      </c>
      <c r="D85" s="42">
        <v>0.11</v>
      </c>
      <c r="F85" s="41">
        <v>81</v>
      </c>
      <c r="G85" s="42">
        <f t="shared" si="16"/>
        <v>6.6000000000000003E-2</v>
      </c>
      <c r="H85" s="42">
        <f t="shared" si="17"/>
        <v>5.9400000000000001E-2</v>
      </c>
      <c r="J85" s="93"/>
      <c r="K85" s="93"/>
      <c r="L85" s="94"/>
      <c r="M85" s="93"/>
      <c r="N85" s="95"/>
      <c r="O85" s="94"/>
      <c r="P85" s="94"/>
      <c r="Q85" s="95"/>
      <c r="S85" s="93"/>
      <c r="T85" s="93"/>
      <c r="U85" s="94"/>
      <c r="V85" s="93"/>
      <c r="W85" s="95"/>
      <c r="X85" s="94"/>
      <c r="Y85" s="94"/>
      <c r="Z85" s="95"/>
      <c r="AB85" s="73"/>
      <c r="AC85" s="73"/>
    </row>
    <row r="86" spans="2:29" x14ac:dyDescent="0.2">
      <c r="B86" s="41">
        <v>82</v>
      </c>
      <c r="C86" s="42">
        <v>0.11</v>
      </c>
      <c r="D86" s="42">
        <v>0.11</v>
      </c>
      <c r="F86" s="41">
        <v>82</v>
      </c>
      <c r="G86" s="42">
        <f t="shared" si="16"/>
        <v>6.7000000000000004E-2</v>
      </c>
      <c r="H86" s="42">
        <f t="shared" si="17"/>
        <v>6.0300000000000006E-2</v>
      </c>
      <c r="J86" s="93"/>
      <c r="K86" s="93"/>
      <c r="L86" s="94"/>
      <c r="M86" s="93"/>
      <c r="N86" s="95"/>
      <c r="O86" s="94"/>
      <c r="P86" s="94"/>
      <c r="Q86" s="95"/>
      <c r="S86" s="93"/>
      <c r="T86" s="93"/>
      <c r="U86" s="94"/>
      <c r="V86" s="93"/>
      <c r="W86" s="95"/>
      <c r="X86" s="94"/>
      <c r="Y86" s="94"/>
      <c r="Z86" s="95"/>
      <c r="AB86" s="73"/>
      <c r="AC86" s="73"/>
    </row>
    <row r="87" spans="2:29" x14ac:dyDescent="0.2">
      <c r="B87" s="41">
        <v>83</v>
      </c>
      <c r="C87" s="42">
        <v>0.11</v>
      </c>
      <c r="D87" s="42">
        <v>0.11</v>
      </c>
      <c r="F87" s="41">
        <v>83</v>
      </c>
      <c r="G87" s="42">
        <f t="shared" si="16"/>
        <v>6.8000000000000005E-2</v>
      </c>
      <c r="H87" s="42">
        <f t="shared" si="17"/>
        <v>6.1200000000000004E-2</v>
      </c>
      <c r="J87" s="93"/>
      <c r="K87" s="93"/>
      <c r="L87" s="94"/>
      <c r="M87" s="93"/>
      <c r="N87" s="95"/>
      <c r="O87" s="94"/>
      <c r="P87" s="94"/>
      <c r="Q87" s="95"/>
      <c r="S87" s="93"/>
      <c r="T87" s="93"/>
      <c r="U87" s="94"/>
      <c r="V87" s="93"/>
      <c r="W87" s="95"/>
      <c r="X87" s="94"/>
      <c r="Y87" s="94"/>
      <c r="Z87" s="95"/>
      <c r="AB87" s="73"/>
      <c r="AC87" s="73"/>
    </row>
    <row r="88" spans="2:29" x14ac:dyDescent="0.2">
      <c r="B88" s="41">
        <v>84</v>
      </c>
      <c r="C88" s="42">
        <v>0.11</v>
      </c>
      <c r="D88" s="42">
        <v>0.11</v>
      </c>
      <c r="F88" s="41">
        <v>84</v>
      </c>
      <c r="G88" s="42">
        <f t="shared" si="16"/>
        <v>6.9000000000000006E-2</v>
      </c>
      <c r="H88" s="42">
        <f t="shared" si="17"/>
        <v>6.2100000000000009E-2</v>
      </c>
      <c r="J88" s="93"/>
      <c r="K88" s="93"/>
      <c r="L88" s="94"/>
      <c r="M88" s="93"/>
      <c r="N88" s="95"/>
      <c r="O88" s="94"/>
      <c r="P88" s="94"/>
      <c r="Q88" s="95"/>
      <c r="S88" s="93"/>
      <c r="T88" s="93"/>
      <c r="U88" s="94"/>
      <c r="V88" s="93"/>
      <c r="W88" s="95"/>
      <c r="X88" s="94"/>
      <c r="Y88" s="94"/>
      <c r="Z88" s="95"/>
      <c r="AB88" s="73"/>
      <c r="AC88" s="73"/>
    </row>
    <row r="89" spans="2:29" x14ac:dyDescent="0.2">
      <c r="B89" s="41">
        <v>85</v>
      </c>
      <c r="C89" s="42">
        <v>0.11</v>
      </c>
      <c r="D89" s="42">
        <v>0.11</v>
      </c>
      <c r="F89" s="41">
        <v>85</v>
      </c>
      <c r="G89" s="42">
        <f t="shared" si="16"/>
        <v>7.0000000000000007E-2</v>
      </c>
      <c r="H89" s="42">
        <f t="shared" si="17"/>
        <v>6.3000000000000014E-2</v>
      </c>
      <c r="J89" s="93"/>
      <c r="K89" s="93"/>
      <c r="L89" s="94"/>
      <c r="M89" s="93"/>
      <c r="N89" s="95"/>
      <c r="O89" s="94"/>
      <c r="P89" s="94"/>
      <c r="Q89" s="95"/>
      <c r="S89" s="93"/>
      <c r="T89" s="93"/>
      <c r="U89" s="94"/>
      <c r="V89" s="93"/>
      <c r="W89" s="95"/>
      <c r="X89" s="94"/>
      <c r="Y89" s="94"/>
      <c r="Z89" s="95"/>
      <c r="AB89" s="73"/>
      <c r="AC89" s="73"/>
    </row>
    <row r="90" spans="2:29" x14ac:dyDescent="0.2">
      <c r="B90" s="41">
        <v>86</v>
      </c>
      <c r="C90" s="42">
        <v>0.11</v>
      </c>
      <c r="D90" s="42">
        <v>0.11</v>
      </c>
      <c r="F90" s="41">
        <v>86</v>
      </c>
      <c r="G90" s="42">
        <f t="shared" si="16"/>
        <v>7.0999999999999994E-2</v>
      </c>
      <c r="H90" s="42">
        <f t="shared" si="17"/>
        <v>6.3899999999999998E-2</v>
      </c>
      <c r="J90" s="93"/>
      <c r="K90" s="93"/>
      <c r="L90" s="94"/>
      <c r="M90" s="93"/>
      <c r="N90" s="95"/>
      <c r="O90" s="94"/>
      <c r="P90" s="94"/>
      <c r="Q90" s="95"/>
      <c r="S90" s="93"/>
      <c r="T90" s="93"/>
      <c r="U90" s="94"/>
      <c r="V90" s="93"/>
      <c r="W90" s="95"/>
      <c r="X90" s="94"/>
      <c r="Y90" s="94"/>
      <c r="Z90" s="95"/>
      <c r="AB90" s="73"/>
      <c r="AC90" s="73"/>
    </row>
    <row r="91" spans="2:29" x14ac:dyDescent="0.2">
      <c r="B91" s="41">
        <v>87</v>
      </c>
      <c r="C91" s="42">
        <v>0.11</v>
      </c>
      <c r="D91" s="42">
        <v>0.11</v>
      </c>
      <c r="F91" s="41">
        <v>87</v>
      </c>
      <c r="G91" s="42">
        <f t="shared" si="16"/>
        <v>7.1999999999999995E-2</v>
      </c>
      <c r="H91" s="42">
        <f t="shared" si="17"/>
        <v>6.4799999999999996E-2</v>
      </c>
      <c r="J91" s="93"/>
      <c r="K91" s="93"/>
      <c r="L91" s="94"/>
      <c r="M91" s="93"/>
      <c r="N91" s="95"/>
      <c r="O91" s="94"/>
      <c r="P91" s="94"/>
      <c r="Q91" s="95"/>
      <c r="S91" s="93"/>
      <c r="T91" s="93"/>
      <c r="U91" s="94"/>
      <c r="V91" s="93"/>
      <c r="W91" s="95"/>
      <c r="X91" s="94"/>
      <c r="Y91" s="94"/>
      <c r="Z91" s="95"/>
      <c r="AA91" s="45"/>
      <c r="AB91" s="73"/>
      <c r="AC91" s="73"/>
    </row>
    <row r="92" spans="2:29" x14ac:dyDescent="0.2">
      <c r="B92" s="41">
        <v>88</v>
      </c>
      <c r="C92" s="42">
        <v>0.11</v>
      </c>
      <c r="D92" s="42">
        <v>0.11</v>
      </c>
      <c r="F92" s="41">
        <v>88</v>
      </c>
      <c r="G92" s="42">
        <f t="shared" si="16"/>
        <v>7.2999999999999995E-2</v>
      </c>
      <c r="H92" s="42">
        <f t="shared" si="17"/>
        <v>6.5699999999999995E-2</v>
      </c>
      <c r="AB92" s="73"/>
      <c r="AC92" s="73"/>
    </row>
    <row r="93" spans="2:29" x14ac:dyDescent="0.2">
      <c r="B93" s="41">
        <v>89</v>
      </c>
      <c r="C93" s="42">
        <v>0.11</v>
      </c>
      <c r="D93" s="42">
        <v>0.11</v>
      </c>
      <c r="F93" s="41">
        <v>89</v>
      </c>
      <c r="G93" s="42">
        <f t="shared" si="16"/>
        <v>7.3999999999999996E-2</v>
      </c>
      <c r="H93" s="42">
        <f t="shared" si="17"/>
        <v>6.6599999999999993E-2</v>
      </c>
      <c r="AB93" s="73"/>
      <c r="AC93" s="73"/>
    </row>
    <row r="94" spans="2:29" x14ac:dyDescent="0.2">
      <c r="B94" s="41">
        <v>90</v>
      </c>
      <c r="C94" s="42">
        <v>0.11</v>
      </c>
      <c r="D94" s="42">
        <v>0.11</v>
      </c>
      <c r="F94" s="41">
        <v>90</v>
      </c>
      <c r="G94" s="42">
        <f t="shared" si="16"/>
        <v>7.4999999999999997E-2</v>
      </c>
      <c r="H94" s="42">
        <f t="shared" si="17"/>
        <v>6.7500000000000004E-2</v>
      </c>
      <c r="AB94" s="73"/>
      <c r="AC94" s="73"/>
    </row>
    <row r="95" spans="2:29" x14ac:dyDescent="0.2">
      <c r="B95" s="41">
        <v>91</v>
      </c>
      <c r="C95" s="42">
        <v>0</v>
      </c>
      <c r="D95" s="42">
        <v>0</v>
      </c>
      <c r="F95" s="41">
        <v>91</v>
      </c>
      <c r="G95" s="42">
        <v>7.4999999999999997E-2</v>
      </c>
      <c r="H95" s="42">
        <f t="shared" si="17"/>
        <v>6.7500000000000004E-2</v>
      </c>
      <c r="AB95" s="73"/>
      <c r="AC95" s="73"/>
    </row>
    <row r="96" spans="2:29" x14ac:dyDescent="0.2">
      <c r="B96" s="41">
        <v>92</v>
      </c>
      <c r="C96" s="42">
        <v>0</v>
      </c>
      <c r="D96" s="42">
        <v>0</v>
      </c>
      <c r="F96" s="41">
        <v>92</v>
      </c>
      <c r="G96" s="42">
        <v>7.4999999999999997E-2</v>
      </c>
      <c r="H96" s="42">
        <f t="shared" si="17"/>
        <v>6.7500000000000004E-2</v>
      </c>
      <c r="AB96" s="73"/>
      <c r="AC96" s="73"/>
    </row>
    <row r="97" spans="2:29" x14ac:dyDescent="0.2">
      <c r="B97" s="41">
        <v>93</v>
      </c>
      <c r="C97" s="42">
        <v>0</v>
      </c>
      <c r="D97" s="42">
        <v>0</v>
      </c>
      <c r="F97" s="41">
        <v>93</v>
      </c>
      <c r="G97" s="42">
        <v>7.4999999999999997E-2</v>
      </c>
      <c r="H97" s="42">
        <f t="shared" si="17"/>
        <v>6.7500000000000004E-2</v>
      </c>
      <c r="AB97" s="73"/>
      <c r="AC97" s="73"/>
    </row>
    <row r="98" spans="2:29" x14ac:dyDescent="0.2">
      <c r="B98" s="41">
        <v>94</v>
      </c>
      <c r="C98" s="42">
        <v>0</v>
      </c>
      <c r="D98" s="42">
        <v>0</v>
      </c>
      <c r="F98" s="41">
        <v>94</v>
      </c>
      <c r="G98" s="42">
        <v>7.4999999999999997E-2</v>
      </c>
      <c r="H98" s="42">
        <f t="shared" si="17"/>
        <v>6.7500000000000004E-2</v>
      </c>
      <c r="AB98" s="73"/>
      <c r="AC98" s="73"/>
    </row>
    <row r="99" spans="2:29" x14ac:dyDescent="0.2">
      <c r="B99" s="41">
        <v>95</v>
      </c>
      <c r="C99" s="42">
        <v>0</v>
      </c>
      <c r="D99" s="42">
        <v>0</v>
      </c>
      <c r="F99" s="41">
        <v>95</v>
      </c>
      <c r="G99" s="42">
        <v>7.4999999999999997E-2</v>
      </c>
      <c r="H99" s="42">
        <f t="shared" si="17"/>
        <v>6.7500000000000004E-2</v>
      </c>
      <c r="AB99" s="73"/>
      <c r="AC99" s="73"/>
    </row>
    <row r="100" spans="2:29" x14ac:dyDescent="0.2">
      <c r="B100" s="41">
        <v>96</v>
      </c>
      <c r="C100" s="42">
        <v>0</v>
      </c>
      <c r="D100" s="42">
        <v>0</v>
      </c>
      <c r="F100" s="41">
        <v>96</v>
      </c>
      <c r="G100" s="42">
        <v>7.4999999999999997E-2</v>
      </c>
      <c r="H100" s="42">
        <f t="shared" si="17"/>
        <v>6.7500000000000004E-2</v>
      </c>
      <c r="AB100" s="73"/>
      <c r="AC100" s="73"/>
    </row>
    <row r="101" spans="2:29" x14ac:dyDescent="0.2">
      <c r="B101" s="41">
        <v>97</v>
      </c>
      <c r="C101" s="42">
        <v>0</v>
      </c>
      <c r="D101" s="42">
        <v>0</v>
      </c>
      <c r="F101" s="41">
        <v>97</v>
      </c>
      <c r="G101" s="42">
        <v>7.4999999999999997E-2</v>
      </c>
      <c r="H101" s="42">
        <f t="shared" si="17"/>
        <v>6.7500000000000004E-2</v>
      </c>
      <c r="AB101" s="73"/>
      <c r="AC101" s="73"/>
    </row>
    <row r="102" spans="2:29" x14ac:dyDescent="0.2">
      <c r="B102" s="41">
        <v>98</v>
      </c>
      <c r="C102" s="42">
        <v>0</v>
      </c>
      <c r="D102" s="42">
        <v>0</v>
      </c>
      <c r="F102" s="41">
        <v>98</v>
      </c>
      <c r="G102" s="42">
        <v>7.4999999999999997E-2</v>
      </c>
      <c r="H102" s="42">
        <f t="shared" si="17"/>
        <v>6.7500000000000004E-2</v>
      </c>
      <c r="AB102" s="73"/>
      <c r="AC102" s="73"/>
    </row>
    <row r="103" spans="2:29" x14ac:dyDescent="0.2">
      <c r="B103" s="41">
        <v>99</v>
      </c>
      <c r="C103" s="42">
        <v>0</v>
      </c>
      <c r="D103" s="42">
        <v>0</v>
      </c>
      <c r="F103" s="41">
        <v>99</v>
      </c>
      <c r="G103" s="42">
        <v>7.4999999999999997E-2</v>
      </c>
      <c r="H103" s="42">
        <f t="shared" si="17"/>
        <v>6.7500000000000004E-2</v>
      </c>
      <c r="AB103" s="73"/>
      <c r="AC103" s="73"/>
    </row>
    <row r="104" spans="2:29" x14ac:dyDescent="0.2">
      <c r="B104" s="41">
        <v>100</v>
      </c>
      <c r="C104" s="42">
        <v>0</v>
      </c>
      <c r="D104" s="42">
        <v>0</v>
      </c>
      <c r="F104" s="41">
        <v>100</v>
      </c>
      <c r="G104" s="42">
        <v>7.4999999999999997E-2</v>
      </c>
      <c r="H104" s="42">
        <f t="shared" si="17"/>
        <v>6.7500000000000004E-2</v>
      </c>
      <c r="AB104" s="73"/>
      <c r="AC104" s="73"/>
    </row>
    <row r="107" spans="2:29" s="85" customFormat="1" x14ac:dyDescent="0.2">
      <c r="C107" s="88" t="s">
        <v>97</v>
      </c>
      <c r="D107" s="87">
        <v>44970</v>
      </c>
      <c r="H107" s="86"/>
    </row>
  </sheetData>
  <mergeCells count="2">
    <mergeCell ref="B2:D2"/>
    <mergeCell ref="F2:H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39997558519241921"/>
    <pageSetUpPr autoPageBreaks="0"/>
  </sheetPr>
  <dimension ref="A1:JX605"/>
  <sheetViews>
    <sheetView showRuler="0" zoomScaleNormal="100" workbookViewId="0">
      <selection activeCell="E5" sqref="E5"/>
    </sheetView>
  </sheetViews>
  <sheetFormatPr defaultColWidth="8.5703125" defaultRowHeight="13.5" x14ac:dyDescent="0.25"/>
  <cols>
    <col min="1" max="1" width="25.7109375" style="1" customWidth="1"/>
    <col min="2" max="2" width="14.7109375" style="1" customWidth="1"/>
    <col min="3" max="3" width="9.42578125" style="1" hidden="1" customWidth="1"/>
    <col min="4" max="4" width="6.5703125" style="1" hidden="1" customWidth="1"/>
    <col min="5" max="5" width="45.7109375" style="3" customWidth="1"/>
    <col min="6" max="6" width="14.7109375" style="4" customWidth="1"/>
    <col min="7" max="7" width="45.7109375" style="1" customWidth="1"/>
    <col min="8" max="8" width="12.7109375" style="1" customWidth="1"/>
    <col min="9" max="9" width="21.7109375" style="1" customWidth="1"/>
    <col min="10" max="10" width="16.140625" style="1" hidden="1" customWidth="1"/>
    <col min="11" max="11" width="11.140625" style="1" hidden="1" customWidth="1"/>
    <col min="12" max="12" width="8.5703125" style="1" hidden="1" customWidth="1"/>
    <col min="13" max="13" width="6" style="1" hidden="1" customWidth="1"/>
    <col min="14" max="14" width="12.5703125" style="1" hidden="1" customWidth="1"/>
    <col min="15" max="15" width="10" style="1" hidden="1" customWidth="1"/>
    <col min="16" max="16" width="3.42578125" style="1" hidden="1" customWidth="1"/>
    <col min="17" max="17" width="10.5703125" style="1" hidden="1" customWidth="1"/>
    <col min="18" max="18" width="15.7109375" style="1" customWidth="1"/>
    <col min="19" max="19" width="13.42578125" style="4" customWidth="1"/>
    <col min="20" max="20" width="6.5703125" style="4" hidden="1" customWidth="1"/>
    <col min="21" max="21" width="22.7109375" style="137" customWidth="1"/>
    <col min="22" max="22" width="16.85546875" style="3" hidden="1" customWidth="1"/>
    <col min="23" max="23" width="13.42578125" style="1" hidden="1" customWidth="1"/>
    <col min="24" max="24" width="18.7109375" style="1" hidden="1" customWidth="1"/>
    <col min="25" max="25" width="12.140625" style="1" hidden="1" customWidth="1"/>
    <col min="26" max="26" width="18.5703125" style="1" customWidth="1"/>
    <col min="27" max="27" width="13.5703125" style="11" customWidth="1"/>
    <col min="28" max="29" width="14.7109375" style="11" customWidth="1"/>
    <col min="30" max="30" width="11.85546875" style="11" customWidth="1"/>
    <col min="31" max="47" width="8.5703125" style="14"/>
    <col min="48" max="16384" width="8.5703125" style="1"/>
  </cols>
  <sheetData>
    <row r="1" spans="1:31" s="133" customFormat="1" ht="72.75" customHeight="1" x14ac:dyDescent="0.45">
      <c r="A1" s="411" t="s">
        <v>459</v>
      </c>
      <c r="B1" s="411"/>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c r="AD1" s="411"/>
      <c r="AE1" s="158"/>
    </row>
    <row r="2" spans="1:31" s="164" customFormat="1" ht="15" customHeight="1" x14ac:dyDescent="0.25">
      <c r="A2" s="412" t="s">
        <v>240</v>
      </c>
      <c r="B2" s="412"/>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c r="AE2" s="163"/>
    </row>
    <row r="3" spans="1:31" s="133" customFormat="1" ht="9.9499999999999993" customHeight="1" x14ac:dyDescent="0.2">
      <c r="A3" s="413"/>
      <c r="B3" s="413"/>
      <c r="C3" s="413"/>
      <c r="D3" s="413"/>
      <c r="E3" s="413"/>
      <c r="F3" s="413"/>
      <c r="G3" s="413"/>
      <c r="H3" s="413"/>
      <c r="I3" s="413"/>
      <c r="J3" s="413"/>
      <c r="K3" s="413"/>
      <c r="L3" s="413"/>
      <c r="M3" s="413"/>
      <c r="N3" s="413"/>
      <c r="O3" s="413"/>
      <c r="P3" s="413"/>
      <c r="Q3" s="413"/>
      <c r="R3" s="413"/>
      <c r="S3" s="413"/>
      <c r="T3" s="413"/>
      <c r="U3" s="413"/>
      <c r="V3" s="413"/>
      <c r="W3" s="413"/>
      <c r="X3" s="413"/>
      <c r="Y3" s="413"/>
      <c r="Z3" s="413"/>
      <c r="AA3" s="413"/>
      <c r="AB3" s="413"/>
      <c r="AC3" s="413"/>
      <c r="AD3" s="413"/>
      <c r="AE3" s="158"/>
    </row>
    <row r="4" spans="1:31" s="8" customFormat="1" ht="20.100000000000001" customHeight="1" x14ac:dyDescent="0.25">
      <c r="A4" s="414" t="s">
        <v>11</v>
      </c>
      <c r="B4" s="414"/>
      <c r="C4" s="258"/>
      <c r="D4" s="258"/>
      <c r="E4" s="257" t="s">
        <v>35</v>
      </c>
      <c r="F4" s="409" t="s">
        <v>495</v>
      </c>
      <c r="G4" s="409"/>
      <c r="H4" s="409"/>
      <c r="I4" s="409"/>
      <c r="J4" s="409"/>
      <c r="K4" s="409"/>
      <c r="L4" s="409"/>
      <c r="M4" s="409"/>
      <c r="N4" s="409"/>
      <c r="O4" s="409"/>
      <c r="P4" s="409"/>
      <c r="Q4" s="409"/>
      <c r="R4" s="409"/>
      <c r="S4" s="409"/>
      <c r="T4" s="409"/>
      <c r="U4" s="409"/>
      <c r="V4" s="409"/>
      <c r="W4" s="409"/>
      <c r="X4" s="409"/>
      <c r="Y4" s="409"/>
      <c r="Z4" s="409"/>
      <c r="AA4" s="409"/>
      <c r="AB4" s="409"/>
      <c r="AC4" s="410"/>
      <c r="AD4" s="410"/>
      <c r="AE4" s="159"/>
    </row>
    <row r="5" spans="1:31" s="8" customFormat="1" ht="18" customHeight="1" x14ac:dyDescent="0.25">
      <c r="A5" s="415" t="s">
        <v>169</v>
      </c>
      <c r="B5" s="415"/>
      <c r="C5" s="299"/>
      <c r="D5" s="299"/>
      <c r="E5" s="303">
        <v>55</v>
      </c>
      <c r="F5" s="409"/>
      <c r="G5" s="409"/>
      <c r="H5" s="409"/>
      <c r="I5" s="409"/>
      <c r="J5" s="409"/>
      <c r="K5" s="409"/>
      <c r="L5" s="409"/>
      <c r="M5" s="409"/>
      <c r="N5" s="409"/>
      <c r="O5" s="409"/>
      <c r="P5" s="409"/>
      <c r="Q5" s="409"/>
      <c r="R5" s="409"/>
      <c r="S5" s="409"/>
      <c r="T5" s="409"/>
      <c r="U5" s="409"/>
      <c r="V5" s="409"/>
      <c r="W5" s="409"/>
      <c r="X5" s="409"/>
      <c r="Y5" s="409"/>
      <c r="Z5" s="409"/>
      <c r="AA5" s="409"/>
      <c r="AB5" s="409"/>
      <c r="AC5" s="410"/>
      <c r="AD5" s="410"/>
      <c r="AE5" s="159"/>
    </row>
    <row r="6" spans="1:31" s="8" customFormat="1" ht="15.75" x14ac:dyDescent="0.25">
      <c r="A6" s="416" t="s">
        <v>9</v>
      </c>
      <c r="B6" s="416"/>
      <c r="C6" s="300"/>
      <c r="D6" s="300"/>
      <c r="E6" s="303">
        <v>65</v>
      </c>
      <c r="F6" s="409"/>
      <c r="G6" s="409"/>
      <c r="H6" s="409"/>
      <c r="I6" s="409"/>
      <c r="J6" s="409"/>
      <c r="K6" s="409"/>
      <c r="L6" s="409"/>
      <c r="M6" s="409"/>
      <c r="N6" s="409"/>
      <c r="O6" s="409"/>
      <c r="P6" s="409"/>
      <c r="Q6" s="409"/>
      <c r="R6" s="409"/>
      <c r="S6" s="409"/>
      <c r="T6" s="409"/>
      <c r="U6" s="409"/>
      <c r="V6" s="409"/>
      <c r="W6" s="409"/>
      <c r="X6" s="409"/>
      <c r="Y6" s="409"/>
      <c r="Z6" s="409"/>
      <c r="AA6" s="409"/>
      <c r="AB6" s="409"/>
      <c r="AC6" s="410"/>
      <c r="AD6" s="410"/>
      <c r="AE6" s="159"/>
    </row>
    <row r="7" spans="1:31" s="8" customFormat="1" ht="15.75" x14ac:dyDescent="0.25">
      <c r="A7" s="416" t="s">
        <v>50</v>
      </c>
      <c r="B7" s="416"/>
      <c r="C7" s="299"/>
      <c r="D7" s="299"/>
      <c r="E7" s="305">
        <v>100000</v>
      </c>
      <c r="F7" s="409"/>
      <c r="G7" s="409"/>
      <c r="H7" s="409"/>
      <c r="I7" s="409"/>
      <c r="J7" s="409"/>
      <c r="K7" s="409"/>
      <c r="L7" s="409"/>
      <c r="M7" s="409"/>
      <c r="N7" s="409"/>
      <c r="O7" s="409"/>
      <c r="P7" s="409"/>
      <c r="Q7" s="409"/>
      <c r="R7" s="409"/>
      <c r="S7" s="409"/>
      <c r="T7" s="409"/>
      <c r="U7" s="409"/>
      <c r="V7" s="409"/>
      <c r="W7" s="409"/>
      <c r="X7" s="409"/>
      <c r="Y7" s="409"/>
      <c r="Z7" s="409"/>
      <c r="AA7" s="409"/>
      <c r="AB7" s="409"/>
      <c r="AC7" s="410"/>
      <c r="AD7" s="410"/>
      <c r="AE7" s="159"/>
    </row>
    <row r="8" spans="1:31" s="8" customFormat="1" ht="30" customHeight="1" x14ac:dyDescent="0.25">
      <c r="A8" s="416" t="s">
        <v>191</v>
      </c>
      <c r="B8" s="416"/>
      <c r="C8" s="300"/>
      <c r="D8" s="300"/>
      <c r="E8" s="301">
        <f>E6-E5</f>
        <v>10</v>
      </c>
      <c r="F8" s="409"/>
      <c r="G8" s="409"/>
      <c r="H8" s="409"/>
      <c r="I8" s="409"/>
      <c r="J8" s="409"/>
      <c r="K8" s="409"/>
      <c r="L8" s="409"/>
      <c r="M8" s="409"/>
      <c r="N8" s="409"/>
      <c r="O8" s="409"/>
      <c r="P8" s="409"/>
      <c r="Q8" s="409"/>
      <c r="R8" s="409"/>
      <c r="S8" s="409"/>
      <c r="T8" s="409"/>
      <c r="U8" s="409"/>
      <c r="V8" s="409"/>
      <c r="W8" s="409"/>
      <c r="X8" s="409"/>
      <c r="Y8" s="409"/>
      <c r="Z8" s="409"/>
      <c r="AA8" s="409"/>
      <c r="AB8" s="409"/>
      <c r="AC8" s="410"/>
      <c r="AD8" s="410"/>
      <c r="AE8" s="159"/>
    </row>
    <row r="9" spans="1:31" s="8" customFormat="1" ht="30" customHeight="1" x14ac:dyDescent="0.25">
      <c r="A9" s="407" t="s">
        <v>19</v>
      </c>
      <c r="B9" s="407"/>
      <c r="C9" s="407"/>
      <c r="D9" s="407"/>
      <c r="E9" s="407"/>
      <c r="F9" s="407"/>
      <c r="G9" s="407"/>
      <c r="H9" s="407"/>
      <c r="I9" s="407"/>
      <c r="J9" s="407"/>
      <c r="K9" s="407"/>
      <c r="L9" s="407"/>
      <c r="M9" s="407"/>
      <c r="N9" s="407"/>
      <c r="O9" s="407"/>
      <c r="P9" s="407"/>
      <c r="Q9" s="407"/>
      <c r="R9" s="407"/>
      <c r="S9" s="407"/>
      <c r="T9" s="407"/>
      <c r="U9" s="407"/>
      <c r="V9" s="407"/>
      <c r="W9" s="407"/>
      <c r="X9" s="407"/>
      <c r="Y9" s="407"/>
      <c r="Z9" s="407"/>
      <c r="AA9" s="407"/>
      <c r="AB9" s="407"/>
      <c r="AC9" s="408"/>
      <c r="AD9" s="408"/>
      <c r="AE9" s="159"/>
    </row>
    <row r="10" spans="1:31" s="142" customFormat="1" ht="110.25" x14ac:dyDescent="0.2">
      <c r="A10" s="262" t="s">
        <v>147</v>
      </c>
      <c r="B10" s="263" t="s">
        <v>134</v>
      </c>
      <c r="C10" s="263" t="s">
        <v>44</v>
      </c>
      <c r="D10" s="263" t="s">
        <v>52</v>
      </c>
      <c r="E10" s="263" t="s">
        <v>48</v>
      </c>
      <c r="F10" s="263" t="s">
        <v>4</v>
      </c>
      <c r="G10" s="263" t="s">
        <v>5</v>
      </c>
      <c r="H10" s="263" t="s">
        <v>24</v>
      </c>
      <c r="I10" s="263" t="s">
        <v>12</v>
      </c>
      <c r="J10" s="263" t="s">
        <v>51</v>
      </c>
      <c r="K10" s="263" t="s">
        <v>39</v>
      </c>
      <c r="L10" s="263" t="s">
        <v>42</v>
      </c>
      <c r="M10" s="263"/>
      <c r="N10" s="263" t="s">
        <v>43</v>
      </c>
      <c r="O10" s="263" t="s">
        <v>99</v>
      </c>
      <c r="P10" s="263"/>
      <c r="Q10" s="263" t="s">
        <v>38</v>
      </c>
      <c r="R10" s="263" t="s">
        <v>49</v>
      </c>
      <c r="S10" s="263" t="s">
        <v>3</v>
      </c>
      <c r="T10" s="263" t="s">
        <v>53</v>
      </c>
      <c r="U10" s="263" t="s">
        <v>36</v>
      </c>
      <c r="V10" s="262" t="s">
        <v>45</v>
      </c>
      <c r="W10" s="263" t="s">
        <v>46</v>
      </c>
      <c r="X10" s="263" t="s">
        <v>47</v>
      </c>
      <c r="Y10" s="263" t="s">
        <v>164</v>
      </c>
      <c r="Z10" s="263" t="s">
        <v>486</v>
      </c>
      <c r="AA10" s="263" t="s">
        <v>249</v>
      </c>
      <c r="AB10" s="263" t="s">
        <v>182</v>
      </c>
      <c r="AC10" s="264" t="s">
        <v>548</v>
      </c>
      <c r="AD10" s="264" t="s">
        <v>183</v>
      </c>
      <c r="AE10" s="161"/>
    </row>
    <row r="11" spans="1:31" s="8" customFormat="1" ht="15" customHeight="1" x14ac:dyDescent="0.25">
      <c r="A11" s="265" t="s">
        <v>307</v>
      </c>
      <c r="B11" s="259" t="s">
        <v>139</v>
      </c>
      <c r="C11" s="261">
        <v>45</v>
      </c>
      <c r="D11" s="261">
        <v>80</v>
      </c>
      <c r="E11" s="259" t="s">
        <v>83</v>
      </c>
      <c r="F11" s="267">
        <v>0.06</v>
      </c>
      <c r="G11" s="259" t="s">
        <v>0</v>
      </c>
      <c r="H11" s="259" t="s">
        <v>23</v>
      </c>
      <c r="I11" s="273" t="s">
        <v>65</v>
      </c>
      <c r="J11" s="261" t="str">
        <f>IF($E$8&gt;AA11,"MAX","")</f>
        <v/>
      </c>
      <c r="K11" s="268" t="s">
        <v>40</v>
      </c>
      <c r="L11" s="274"/>
      <c r="M11" s="274"/>
      <c r="N11" s="274"/>
      <c r="O11" s="274"/>
      <c r="P11" s="274"/>
      <c r="Q11" s="268">
        <f>$E$7*IF(AND(X11="Double", $E$8=10, $E$6&gt;=Y11), 2, IF(W11="Simple", 1+($E$8*F11), (1+F11)^$E$8))</f>
        <v>160000</v>
      </c>
      <c r="R11" s="269">
        <f>IF(J11="MAX",K11,Q11)</f>
        <v>160000</v>
      </c>
      <c r="S11" s="270">
        <f>HLOOKUP($E$6,'Joint life agebands'!A80:BD81,2)</f>
        <v>5.7000000000000002E-2</v>
      </c>
      <c r="T11" s="261" t="b">
        <f t="shared" ref="T11:T36" si="0">OR($E$5&lt;C11,$E$5&gt;D11)</f>
        <v>0</v>
      </c>
      <c r="U11" s="292">
        <f t="shared" ref="U11:U36" si="1">IF(T11=TRUE,"N/A",V11)</f>
        <v>9120</v>
      </c>
      <c r="V11" s="274">
        <f t="shared" ref="V11:V30" si="2">(R11*S11)</f>
        <v>9120</v>
      </c>
      <c r="W11" s="271" t="s">
        <v>0</v>
      </c>
      <c r="X11" s="271" t="s">
        <v>8</v>
      </c>
      <c r="Y11" s="271">
        <v>0</v>
      </c>
      <c r="Z11" s="266" t="s">
        <v>26</v>
      </c>
      <c r="AA11" s="266" t="s">
        <v>26</v>
      </c>
      <c r="AB11" s="266" t="str">
        <f>'Single Life Calculator'!AB12</f>
        <v>Yes</v>
      </c>
      <c r="AC11" s="272" t="s">
        <v>8</v>
      </c>
      <c r="AD11" s="272" t="s">
        <v>184</v>
      </c>
      <c r="AE11" s="159"/>
    </row>
    <row r="12" spans="1:31" s="8" customFormat="1" ht="15" customHeight="1" x14ac:dyDescent="0.25">
      <c r="A12" s="265" t="s">
        <v>307</v>
      </c>
      <c r="B12" s="259" t="s">
        <v>135</v>
      </c>
      <c r="C12" s="261">
        <v>50</v>
      </c>
      <c r="D12" s="261">
        <v>80</v>
      </c>
      <c r="E12" s="259" t="s">
        <v>114</v>
      </c>
      <c r="F12" s="267">
        <v>7.0000000000000007E-2</v>
      </c>
      <c r="G12" s="259" t="s">
        <v>0</v>
      </c>
      <c r="H12" s="259" t="s">
        <v>22</v>
      </c>
      <c r="I12" s="273" t="s">
        <v>65</v>
      </c>
      <c r="J12" s="261" t="str">
        <f>IF($E$8&gt;AA12,"MAX","")</f>
        <v/>
      </c>
      <c r="K12" s="268" t="s">
        <v>40</v>
      </c>
      <c r="L12" s="274"/>
      <c r="M12" s="274"/>
      <c r="N12" s="274"/>
      <c r="O12" s="274"/>
      <c r="P12" s="274"/>
      <c r="Q12" s="268">
        <f>$E$7*IF(AND(X12="Double", $E$8=10, $E$6&gt;=Y12), 2, IF(W12="Simple", 1+($E$8*F12), (1+F12)^$E$8))</f>
        <v>170000.00000000003</v>
      </c>
      <c r="R12" s="269">
        <f>IF(J12="MAX",K12,Q12)</f>
        <v>170000.00000000003</v>
      </c>
      <c r="S12" s="270">
        <f>HLOOKUP($E$6,'Joint life agebands'!A84:BD85,2)</f>
        <v>5.8999999999999997E-2</v>
      </c>
      <c r="T12" s="261" t="b">
        <f t="shared" si="0"/>
        <v>0</v>
      </c>
      <c r="U12" s="292">
        <f t="shared" si="1"/>
        <v>10030.000000000002</v>
      </c>
      <c r="V12" s="274">
        <f t="shared" si="2"/>
        <v>10030.000000000002</v>
      </c>
      <c r="W12" s="271" t="s">
        <v>0</v>
      </c>
      <c r="X12" s="271" t="s">
        <v>8</v>
      </c>
      <c r="Y12" s="271">
        <v>0</v>
      </c>
      <c r="Z12" s="266" t="s">
        <v>26</v>
      </c>
      <c r="AA12" s="266" t="s">
        <v>26</v>
      </c>
      <c r="AB12" s="266" t="str">
        <f>'Single Life Calculator'!AB13</f>
        <v>Yes</v>
      </c>
      <c r="AC12" s="272" t="s">
        <v>8</v>
      </c>
      <c r="AD12" s="272" t="s">
        <v>185</v>
      </c>
      <c r="AE12" s="159"/>
    </row>
    <row r="13" spans="1:31" s="8" customFormat="1" ht="15" x14ac:dyDescent="0.25">
      <c r="A13" s="265" t="s">
        <v>165</v>
      </c>
      <c r="B13" s="259" t="s">
        <v>168</v>
      </c>
      <c r="C13" s="261">
        <v>55</v>
      </c>
      <c r="D13" s="261">
        <v>80</v>
      </c>
      <c r="E13" s="259" t="s">
        <v>166</v>
      </c>
      <c r="F13" s="267">
        <v>0.08</v>
      </c>
      <c r="G13" s="259" t="s">
        <v>0</v>
      </c>
      <c r="H13" s="259" t="s">
        <v>22</v>
      </c>
      <c r="I13" s="273" t="s">
        <v>15</v>
      </c>
      <c r="J13" s="261" t="str">
        <f>IF($E$8&gt;AA13,"MAX","")</f>
        <v/>
      </c>
      <c r="K13" s="268">
        <f>($E$7*F13)*AA13+$E$7</f>
        <v>180000</v>
      </c>
      <c r="L13" s="274"/>
      <c r="M13" s="274"/>
      <c r="N13" s="274"/>
      <c r="O13" s="274"/>
      <c r="P13" s="274"/>
      <c r="Q13" s="268">
        <f>$E$7*IF(AND(X13="Double", $E$8=10, $E$6&gt;=Y13), 2, IF(W13="Simple", 1+($E$8*F13), (1+F13)^$E$8))</f>
        <v>180000</v>
      </c>
      <c r="R13" s="269">
        <f>IF(J13="MAX",K13,Q13)</f>
        <v>180000</v>
      </c>
      <c r="S13" s="270">
        <f>HLOOKUP($E$6,'Joint life agebands'!A282:AY283,2)</f>
        <v>5.6500000000000002E-2</v>
      </c>
      <c r="T13" s="261" t="b">
        <f t="shared" si="0"/>
        <v>0</v>
      </c>
      <c r="U13" s="292">
        <f t="shared" si="1"/>
        <v>10170</v>
      </c>
      <c r="V13" s="274">
        <f t="shared" si="2"/>
        <v>10170</v>
      </c>
      <c r="W13" s="271" t="s">
        <v>0</v>
      </c>
      <c r="X13" s="271" t="s">
        <v>8</v>
      </c>
      <c r="Y13" s="271">
        <v>0</v>
      </c>
      <c r="Z13" s="266" t="s">
        <v>26</v>
      </c>
      <c r="AA13" s="266">
        <v>10</v>
      </c>
      <c r="AB13" s="266" t="str">
        <f>'Single Life Calculator'!AB11</f>
        <v>No</v>
      </c>
      <c r="AC13" s="272" t="s">
        <v>188</v>
      </c>
      <c r="AD13" s="272" t="s">
        <v>184</v>
      </c>
      <c r="AE13" s="159"/>
    </row>
    <row r="14" spans="1:31" s="8" customFormat="1" ht="15" x14ac:dyDescent="0.25">
      <c r="A14" s="265" t="s">
        <v>165</v>
      </c>
      <c r="B14" s="259" t="s">
        <v>139</v>
      </c>
      <c r="C14" s="261">
        <v>45</v>
      </c>
      <c r="D14" s="261">
        <v>80</v>
      </c>
      <c r="E14" s="259" t="s">
        <v>167</v>
      </c>
      <c r="F14" s="267">
        <v>7.4999999999999997E-2</v>
      </c>
      <c r="G14" s="259" t="s">
        <v>0</v>
      </c>
      <c r="H14" s="259" t="s">
        <v>22</v>
      </c>
      <c r="I14" s="273" t="s">
        <v>14</v>
      </c>
      <c r="J14" s="261" t="str">
        <f>IF($E$8&gt;AA14,"MAX","")</f>
        <v/>
      </c>
      <c r="K14" s="268">
        <f>($E$7*F14)*AA14+$E$7</f>
        <v>175000</v>
      </c>
      <c r="L14" s="274"/>
      <c r="M14" s="274"/>
      <c r="N14" s="274"/>
      <c r="O14" s="274"/>
      <c r="P14" s="274"/>
      <c r="Q14" s="268">
        <f>$E$7*IF(AND(X14="Double", $E$8=10, $E$6&gt;=Y14), 2, IF(W14="Simple", 1+($E$8*F14), (1+F14)^$E$8))</f>
        <v>175000</v>
      </c>
      <c r="R14" s="269">
        <f>IF(J14="MAX",K14,Q14)</f>
        <v>175000</v>
      </c>
      <c r="S14" s="270">
        <f>HLOOKUP($E$6,'Joint life agebands'!A286:AY287,2)</f>
        <v>0.05</v>
      </c>
      <c r="T14" s="261" t="b">
        <f t="shared" si="0"/>
        <v>0</v>
      </c>
      <c r="U14" s="292">
        <f t="shared" si="1"/>
        <v>8750</v>
      </c>
      <c r="V14" s="274">
        <f t="shared" si="2"/>
        <v>8750</v>
      </c>
      <c r="W14" s="271" t="s">
        <v>0</v>
      </c>
      <c r="X14" s="271" t="s">
        <v>8</v>
      </c>
      <c r="Y14" s="271">
        <v>0</v>
      </c>
      <c r="Z14" s="266" t="s">
        <v>26</v>
      </c>
      <c r="AA14" s="266">
        <v>10</v>
      </c>
      <c r="AB14" s="266" t="s">
        <v>188</v>
      </c>
      <c r="AC14" s="272" t="s">
        <v>188</v>
      </c>
      <c r="AD14" s="272" t="s">
        <v>186</v>
      </c>
      <c r="AE14" s="159"/>
    </row>
    <row r="15" spans="1:31" s="8" customFormat="1" ht="45" x14ac:dyDescent="0.25">
      <c r="A15" s="265" t="s">
        <v>163</v>
      </c>
      <c r="B15" s="259" t="s">
        <v>135</v>
      </c>
      <c r="C15" s="261">
        <v>50</v>
      </c>
      <c r="D15" s="261">
        <v>80</v>
      </c>
      <c r="E15" s="259" t="s">
        <v>106</v>
      </c>
      <c r="F15" s="277" t="s">
        <v>108</v>
      </c>
      <c r="G15" s="259" t="s">
        <v>109</v>
      </c>
      <c r="H15" s="259" t="s">
        <v>22</v>
      </c>
      <c r="I15" s="273" t="s">
        <v>207</v>
      </c>
      <c r="J15" s="261"/>
      <c r="K15" s="268"/>
      <c r="L15" s="274"/>
      <c r="M15" s="274"/>
      <c r="N15" s="274"/>
      <c r="O15" s="274"/>
      <c r="P15" s="274"/>
      <c r="Q15" s="268"/>
      <c r="R15" s="269">
        <f>'Integrity GLIA Table'!$Z$48</f>
        <v>138000</v>
      </c>
      <c r="S15" s="270">
        <f>'Integrity GLIA Table'!$Z$50</f>
        <v>4.2499999999999996E-2</v>
      </c>
      <c r="T15" s="261" t="b">
        <f t="shared" si="0"/>
        <v>0</v>
      </c>
      <c r="U15" s="292">
        <f t="shared" si="1"/>
        <v>5864.9999999999991</v>
      </c>
      <c r="V15" s="274">
        <f t="shared" si="2"/>
        <v>5864.9999999999991</v>
      </c>
      <c r="W15" s="271" t="s">
        <v>0</v>
      </c>
      <c r="X15" s="271" t="s">
        <v>8</v>
      </c>
      <c r="Y15" s="271">
        <v>0</v>
      </c>
      <c r="Z15" s="266" t="s">
        <v>26</v>
      </c>
      <c r="AA15" s="266">
        <v>10</v>
      </c>
      <c r="AB15" s="266" t="s">
        <v>8</v>
      </c>
      <c r="AC15" s="266" t="s">
        <v>8</v>
      </c>
      <c r="AD15" s="272" t="s">
        <v>184</v>
      </c>
      <c r="AE15" s="159"/>
    </row>
    <row r="16" spans="1:31" s="8" customFormat="1" ht="30" x14ac:dyDescent="0.25">
      <c r="A16" s="265" t="s">
        <v>163</v>
      </c>
      <c r="B16" s="259" t="s">
        <v>139</v>
      </c>
      <c r="C16" s="261">
        <v>45</v>
      </c>
      <c r="D16" s="261">
        <v>80</v>
      </c>
      <c r="E16" s="259" t="s">
        <v>107</v>
      </c>
      <c r="F16" s="267">
        <v>0.06</v>
      </c>
      <c r="G16" s="259" t="s">
        <v>0</v>
      </c>
      <c r="H16" s="259" t="s">
        <v>22</v>
      </c>
      <c r="I16" s="273" t="s">
        <v>208</v>
      </c>
      <c r="J16" s="261" t="str">
        <f t="shared" ref="J16:J37" si="3">IF($E$8&gt;AA16,"MAX","")</f>
        <v/>
      </c>
      <c r="K16" s="268">
        <f>($E$7*F16)*AA16+$E$7</f>
        <v>160000</v>
      </c>
      <c r="L16" s="274"/>
      <c r="M16" s="274"/>
      <c r="N16" s="274"/>
      <c r="O16" s="274"/>
      <c r="P16" s="274"/>
      <c r="Q16" s="268">
        <f>$E$7*IF(AND(X16="Double", $E$8=10, $E$6&gt;=Y16), 2, IF(W16="Simple", 1+($E$8*F16), (1+F16)^$E$8))</f>
        <v>160000</v>
      </c>
      <c r="R16" s="269">
        <f t="shared" ref="R16:R36" si="4">IF(J16="MAX",K16,Q16)</f>
        <v>160000</v>
      </c>
      <c r="S16" s="270">
        <f>HLOOKUP($E$6,'Joint life agebands'!A274:AY275,2,FALSE)</f>
        <v>3.5500000000000004E-2</v>
      </c>
      <c r="T16" s="261" t="b">
        <f t="shared" si="0"/>
        <v>0</v>
      </c>
      <c r="U16" s="292">
        <f t="shared" si="1"/>
        <v>5680.0000000000009</v>
      </c>
      <c r="V16" s="274">
        <f t="shared" si="2"/>
        <v>5680.0000000000009</v>
      </c>
      <c r="W16" s="271" t="s">
        <v>0</v>
      </c>
      <c r="X16" s="271" t="s">
        <v>8</v>
      </c>
      <c r="Y16" s="271">
        <v>0</v>
      </c>
      <c r="Z16" s="266" t="s">
        <v>26</v>
      </c>
      <c r="AA16" s="266">
        <v>10</v>
      </c>
      <c r="AB16" s="266" t="str">
        <f>'Single Life Calculator'!AB16</f>
        <v>No</v>
      </c>
      <c r="AC16" s="266" t="s">
        <v>8</v>
      </c>
      <c r="AD16" s="272" t="s">
        <v>184</v>
      </c>
      <c r="AE16" s="159"/>
    </row>
    <row r="17" spans="1:31" s="8" customFormat="1" ht="60" x14ac:dyDescent="0.25">
      <c r="A17" s="265" t="s">
        <v>148</v>
      </c>
      <c r="B17" s="259" t="s">
        <v>140</v>
      </c>
      <c r="C17" s="261">
        <v>35</v>
      </c>
      <c r="D17" s="261">
        <v>80</v>
      </c>
      <c r="E17" s="259" t="s">
        <v>301</v>
      </c>
      <c r="F17" s="267">
        <v>0.05</v>
      </c>
      <c r="G17" s="259" t="s">
        <v>0</v>
      </c>
      <c r="H17" s="259" t="s">
        <v>22</v>
      </c>
      <c r="I17" s="273" t="s">
        <v>567</v>
      </c>
      <c r="J17" s="261" t="str">
        <f t="shared" si="3"/>
        <v/>
      </c>
      <c r="K17" s="268">
        <f>N17</f>
        <v>150000</v>
      </c>
      <c r="L17" s="274"/>
      <c r="M17" s="274"/>
      <c r="N17" s="274">
        <f>($E$7*F17)*AA17+$E$7</f>
        <v>150000</v>
      </c>
      <c r="O17" s="274"/>
      <c r="P17" s="274"/>
      <c r="Q17" s="268">
        <f>$E$7*IF(AND(X17="Double", $E$8=12, $E$6&gt;=Y17), 2, IF(W17="Simple", 1+($E$8*F17), (1+F17)^$E$8))</f>
        <v>150000</v>
      </c>
      <c r="R17" s="269">
        <f t="shared" si="4"/>
        <v>150000</v>
      </c>
      <c r="S17" s="270">
        <f>HLOOKUP($E$6,'Joint life agebands'!A200:BN201,2)</f>
        <v>0.04</v>
      </c>
      <c r="T17" s="261" t="b">
        <f t="shared" si="0"/>
        <v>0</v>
      </c>
      <c r="U17" s="292">
        <f t="shared" si="1"/>
        <v>6000</v>
      </c>
      <c r="V17" s="274">
        <f t="shared" si="2"/>
        <v>6000</v>
      </c>
      <c r="W17" s="271" t="s">
        <v>0</v>
      </c>
      <c r="X17" s="271" t="s">
        <v>8</v>
      </c>
      <c r="Y17" s="271"/>
      <c r="Z17" s="266" t="s">
        <v>26</v>
      </c>
      <c r="AA17" s="266">
        <v>10</v>
      </c>
      <c r="AB17" s="266" t="s">
        <v>188</v>
      </c>
      <c r="AC17" s="266" t="s">
        <v>8</v>
      </c>
      <c r="AD17" s="272" t="s">
        <v>186</v>
      </c>
      <c r="AE17" s="159"/>
    </row>
    <row r="18" spans="1:31" s="8" customFormat="1" ht="60" x14ac:dyDescent="0.25">
      <c r="A18" s="265" t="s">
        <v>148</v>
      </c>
      <c r="B18" s="259" t="s">
        <v>140</v>
      </c>
      <c r="C18" s="261">
        <v>35</v>
      </c>
      <c r="D18" s="261">
        <v>80</v>
      </c>
      <c r="E18" s="259" t="s">
        <v>559</v>
      </c>
      <c r="F18" s="267">
        <v>0.05</v>
      </c>
      <c r="G18" s="259" t="s">
        <v>0</v>
      </c>
      <c r="H18" s="259" t="s">
        <v>22</v>
      </c>
      <c r="I18" s="273" t="s">
        <v>568</v>
      </c>
      <c r="J18" s="261" t="str">
        <f t="shared" ref="J18" si="5">IF($E$8&gt;AA18,"MAX","")</f>
        <v/>
      </c>
      <c r="K18" s="268">
        <f>N18</f>
        <v>150000</v>
      </c>
      <c r="L18" s="274"/>
      <c r="M18" s="274"/>
      <c r="N18" s="274">
        <f>($E$7*F18)*AA18+$E$7</f>
        <v>150000</v>
      </c>
      <c r="O18" s="274"/>
      <c r="P18" s="274"/>
      <c r="Q18" s="268">
        <f>$E$7*IF(AND(X18="Double", $E$8=12, $E$6&gt;=Y18), 2, IF(W18="Simple", 1+($E$8*F18), (1+F18)^$E$8))</f>
        <v>150000</v>
      </c>
      <c r="R18" s="269">
        <f t="shared" ref="R18" si="6">IF(J18="MAX",K18,Q18)</f>
        <v>150000</v>
      </c>
      <c r="S18" s="270">
        <f>HLOOKUP($E$6,'Joint life agebands'!A200:BN201,2)</f>
        <v>0.04</v>
      </c>
      <c r="T18" s="261" t="b">
        <f t="shared" ref="T18" si="7">OR($E$5&lt;C18,$E$5&gt;D18)</f>
        <v>0</v>
      </c>
      <c r="U18" s="292">
        <f t="shared" ref="U18" si="8">IF(T18=TRUE,"N/A",V18)</f>
        <v>6000</v>
      </c>
      <c r="V18" s="274">
        <f t="shared" ref="V18" si="9">(R18*S18)</f>
        <v>6000</v>
      </c>
      <c r="W18" s="271" t="s">
        <v>0</v>
      </c>
      <c r="X18" s="271" t="s">
        <v>8</v>
      </c>
      <c r="Y18" s="271"/>
      <c r="Z18" s="266" t="s">
        <v>26</v>
      </c>
      <c r="AA18" s="266">
        <v>10</v>
      </c>
      <c r="AB18" s="266" t="s">
        <v>188</v>
      </c>
      <c r="AC18" s="266" t="s">
        <v>8</v>
      </c>
      <c r="AD18" s="272" t="s">
        <v>186</v>
      </c>
      <c r="AE18" s="159"/>
    </row>
    <row r="19" spans="1:31" s="8" customFormat="1" ht="60" x14ac:dyDescent="0.25">
      <c r="A19" s="265" t="s">
        <v>148</v>
      </c>
      <c r="B19" s="259" t="s">
        <v>140</v>
      </c>
      <c r="C19" s="261">
        <v>35</v>
      </c>
      <c r="D19" s="261">
        <v>80</v>
      </c>
      <c r="E19" s="259" t="s">
        <v>302</v>
      </c>
      <c r="F19" s="267">
        <v>0.06</v>
      </c>
      <c r="G19" s="259" t="s">
        <v>0</v>
      </c>
      <c r="H19" s="259" t="s">
        <v>22</v>
      </c>
      <c r="I19" s="273" t="s">
        <v>569</v>
      </c>
      <c r="J19" s="261" t="str">
        <f t="shared" si="3"/>
        <v/>
      </c>
      <c r="K19" s="268">
        <f>N19</f>
        <v>160000</v>
      </c>
      <c r="L19" s="274"/>
      <c r="M19" s="274"/>
      <c r="N19" s="274">
        <f>($E$7*F19)*AA19+$E$7</f>
        <v>160000</v>
      </c>
      <c r="O19" s="274"/>
      <c r="P19" s="274"/>
      <c r="Q19" s="268">
        <f>$E$7*IF(AND(X19="Double", $E$8=12, $E$6&gt;=Y19), 2, IF(W19="Simple", 1+($E$8*F19), (1+F19)^$E$8))</f>
        <v>160000</v>
      </c>
      <c r="R19" s="269">
        <f t="shared" si="4"/>
        <v>160000</v>
      </c>
      <c r="S19" s="270">
        <f>HLOOKUP($E$6,'Joint life agebands'!A204:BN205,2)</f>
        <v>5.0500000000000003E-2</v>
      </c>
      <c r="T19" s="261" t="b">
        <f t="shared" si="0"/>
        <v>0</v>
      </c>
      <c r="U19" s="292">
        <f t="shared" si="1"/>
        <v>8080.0000000000009</v>
      </c>
      <c r="V19" s="274">
        <f t="shared" si="2"/>
        <v>8080.0000000000009</v>
      </c>
      <c r="W19" s="271" t="s">
        <v>0</v>
      </c>
      <c r="X19" s="271" t="s">
        <v>8</v>
      </c>
      <c r="Y19" s="271"/>
      <c r="Z19" s="266" t="s">
        <v>26</v>
      </c>
      <c r="AA19" s="266">
        <v>10</v>
      </c>
      <c r="AB19" s="266" t="s">
        <v>188</v>
      </c>
      <c r="AC19" s="266" t="s">
        <v>8</v>
      </c>
      <c r="AD19" s="272" t="s">
        <v>186</v>
      </c>
      <c r="AE19" s="159"/>
    </row>
    <row r="20" spans="1:31" s="8" customFormat="1" ht="60" x14ac:dyDescent="0.25">
      <c r="A20" s="265" t="s">
        <v>148</v>
      </c>
      <c r="B20" s="259" t="s">
        <v>140</v>
      </c>
      <c r="C20" s="261">
        <v>35</v>
      </c>
      <c r="D20" s="261">
        <v>80</v>
      </c>
      <c r="E20" s="259" t="s">
        <v>560</v>
      </c>
      <c r="F20" s="267">
        <v>0.06</v>
      </c>
      <c r="G20" s="259" t="s">
        <v>0</v>
      </c>
      <c r="H20" s="259" t="s">
        <v>22</v>
      </c>
      <c r="I20" s="273" t="s">
        <v>570</v>
      </c>
      <c r="J20" s="261" t="str">
        <f t="shared" ref="J20" si="10">IF($E$8&gt;AA20,"MAX","")</f>
        <v/>
      </c>
      <c r="K20" s="268">
        <f>N20</f>
        <v>160000</v>
      </c>
      <c r="L20" s="274"/>
      <c r="M20" s="274"/>
      <c r="N20" s="274">
        <f>($E$7*F20)*AA20+$E$7</f>
        <v>160000</v>
      </c>
      <c r="O20" s="274"/>
      <c r="P20" s="274"/>
      <c r="Q20" s="268">
        <f>$E$7*IF(AND(X20="Double", $E$8=12, $E$6&gt;=Y20), 2, IF(W20="Simple", 1+($E$8*F20), (1+F20)^$E$8))</f>
        <v>160000</v>
      </c>
      <c r="R20" s="269">
        <f t="shared" ref="R20" si="11">IF(J20="MAX",K20,Q20)</f>
        <v>160000</v>
      </c>
      <c r="S20" s="270">
        <f>HLOOKUP($E$6,'Joint life agebands'!A204:BN205,2)</f>
        <v>5.0500000000000003E-2</v>
      </c>
      <c r="T20" s="261" t="b">
        <f t="shared" ref="T20" si="12">OR($E$5&lt;C20,$E$5&gt;D20)</f>
        <v>0</v>
      </c>
      <c r="U20" s="292">
        <f t="shared" ref="U20" si="13">IF(T20=TRUE,"N/A",V20)</f>
        <v>8080.0000000000009</v>
      </c>
      <c r="V20" s="274">
        <f t="shared" ref="V20" si="14">(R20*S20)</f>
        <v>8080.0000000000009</v>
      </c>
      <c r="W20" s="271" t="s">
        <v>0</v>
      </c>
      <c r="X20" s="271" t="s">
        <v>8</v>
      </c>
      <c r="Y20" s="271"/>
      <c r="Z20" s="266" t="s">
        <v>26</v>
      </c>
      <c r="AA20" s="266">
        <v>10</v>
      </c>
      <c r="AB20" s="266" t="s">
        <v>188</v>
      </c>
      <c r="AC20" s="266" t="s">
        <v>8</v>
      </c>
      <c r="AD20" s="272" t="s">
        <v>186</v>
      </c>
      <c r="AE20" s="159"/>
    </row>
    <row r="21" spans="1:31" s="8" customFormat="1" ht="60" x14ac:dyDescent="0.25">
      <c r="A21" s="265" t="s">
        <v>148</v>
      </c>
      <c r="B21" s="259" t="s">
        <v>140</v>
      </c>
      <c r="C21" s="261">
        <v>35</v>
      </c>
      <c r="D21" s="261">
        <v>80</v>
      </c>
      <c r="E21" s="259" t="s">
        <v>303</v>
      </c>
      <c r="F21" s="267">
        <v>7.0000000000000007E-2</v>
      </c>
      <c r="G21" s="259" t="s">
        <v>0</v>
      </c>
      <c r="H21" s="259" t="s">
        <v>304</v>
      </c>
      <c r="I21" s="273" t="s">
        <v>450</v>
      </c>
      <c r="J21" s="261" t="str">
        <f t="shared" si="3"/>
        <v/>
      </c>
      <c r="K21" s="268">
        <f>N21</f>
        <v>170000</v>
      </c>
      <c r="L21" s="274"/>
      <c r="M21" s="274"/>
      <c r="N21" s="274">
        <f>($E$7*F21)*AA21+$E$7</f>
        <v>170000</v>
      </c>
      <c r="O21" s="274"/>
      <c r="P21" s="274"/>
      <c r="Q21" s="268">
        <f>$E$7*IF(AND(X21="Double",$E$8=12, $E$6&gt;=Y21), 2, IF(W21="Simple", 1+($E$8*F21), (1+F21)^$E$8))</f>
        <v>170000.00000000003</v>
      </c>
      <c r="R21" s="269">
        <f t="shared" si="4"/>
        <v>170000.00000000003</v>
      </c>
      <c r="S21" s="270">
        <f>HLOOKUP($E$6,'Joint life agebands'!A433:BN434,2)</f>
        <v>5.3999999999999999E-2</v>
      </c>
      <c r="T21" s="261" t="b">
        <f t="shared" si="0"/>
        <v>0</v>
      </c>
      <c r="U21" s="292">
        <f t="shared" si="1"/>
        <v>9180.0000000000018</v>
      </c>
      <c r="V21" s="274">
        <f t="shared" si="2"/>
        <v>9180.0000000000018</v>
      </c>
      <c r="W21" s="271" t="s">
        <v>0</v>
      </c>
      <c r="X21" s="271" t="s">
        <v>8</v>
      </c>
      <c r="Y21" s="271"/>
      <c r="Z21" s="266" t="s">
        <v>26</v>
      </c>
      <c r="AA21" s="266">
        <v>10</v>
      </c>
      <c r="AB21" s="266" t="s">
        <v>188</v>
      </c>
      <c r="AC21" s="266" t="s">
        <v>8</v>
      </c>
      <c r="AD21" s="272" t="s">
        <v>186</v>
      </c>
      <c r="AE21" s="159"/>
    </row>
    <row r="22" spans="1:31" s="8" customFormat="1" ht="15" customHeight="1" x14ac:dyDescent="0.25">
      <c r="A22" s="265" t="s">
        <v>149</v>
      </c>
      <c r="B22" s="259" t="s">
        <v>141</v>
      </c>
      <c r="C22" s="261">
        <v>0</v>
      </c>
      <c r="D22" s="261">
        <v>85</v>
      </c>
      <c r="E22" s="259" t="s">
        <v>258</v>
      </c>
      <c r="F22" s="267">
        <v>0.06</v>
      </c>
      <c r="G22" s="259" t="s">
        <v>0</v>
      </c>
      <c r="H22" s="259" t="s">
        <v>22</v>
      </c>
      <c r="I22" s="273" t="s">
        <v>79</v>
      </c>
      <c r="J22" s="261" t="str">
        <f t="shared" si="3"/>
        <v/>
      </c>
      <c r="K22" s="268">
        <f t="shared" ref="K22:K28" si="15">($E$7*F22)*AA22+$E$7</f>
        <v>160000</v>
      </c>
      <c r="L22" s="274"/>
      <c r="M22" s="274"/>
      <c r="N22" s="274"/>
      <c r="O22" s="274"/>
      <c r="P22" s="274"/>
      <c r="Q22" s="268">
        <f t="shared" ref="Q22:Q36" si="16">$E$7*IF(AND(X22="Double", $E$8=10, $E$6&gt;=Y22), 2, IF(W22="Simple", 1+($E$8*F22), (1+F22)^$E$8))</f>
        <v>160000</v>
      </c>
      <c r="R22" s="269">
        <f t="shared" si="4"/>
        <v>160000</v>
      </c>
      <c r="S22" s="270">
        <f>HLOOKUP($E$6,'Joint life agebands'!A4:AT5,2)</f>
        <v>5.8999999999999997E-2</v>
      </c>
      <c r="T22" s="261" t="b">
        <f t="shared" si="0"/>
        <v>0</v>
      </c>
      <c r="U22" s="292">
        <f t="shared" si="1"/>
        <v>9440</v>
      </c>
      <c r="V22" s="274">
        <f t="shared" si="2"/>
        <v>9440</v>
      </c>
      <c r="W22" s="271" t="s">
        <v>0</v>
      </c>
      <c r="X22" s="271" t="s">
        <v>8</v>
      </c>
      <c r="Y22" s="271">
        <v>0</v>
      </c>
      <c r="Z22" s="266" t="s">
        <v>26</v>
      </c>
      <c r="AA22" s="266">
        <v>10</v>
      </c>
      <c r="AB22" s="266" t="s">
        <v>8</v>
      </c>
      <c r="AC22" s="266" t="s">
        <v>8</v>
      </c>
      <c r="AD22" s="272" t="s">
        <v>184</v>
      </c>
      <c r="AE22" s="159"/>
    </row>
    <row r="23" spans="1:31" s="8" customFormat="1" ht="15" customHeight="1" x14ac:dyDescent="0.25">
      <c r="A23" s="265" t="s">
        <v>149</v>
      </c>
      <c r="B23" s="259" t="s">
        <v>141</v>
      </c>
      <c r="C23" s="261">
        <v>0</v>
      </c>
      <c r="D23" s="261">
        <v>85</v>
      </c>
      <c r="E23" s="259" t="s">
        <v>259</v>
      </c>
      <c r="F23" s="267">
        <v>0.06</v>
      </c>
      <c r="G23" s="259" t="s">
        <v>0</v>
      </c>
      <c r="H23" s="259" t="s">
        <v>22</v>
      </c>
      <c r="I23" s="273" t="s">
        <v>79</v>
      </c>
      <c r="J23" s="261" t="str">
        <f t="shared" si="3"/>
        <v/>
      </c>
      <c r="K23" s="268">
        <f t="shared" si="15"/>
        <v>160000</v>
      </c>
      <c r="L23" s="274"/>
      <c r="M23" s="274"/>
      <c r="N23" s="274"/>
      <c r="O23" s="274"/>
      <c r="P23" s="274"/>
      <c r="Q23" s="268">
        <f t="shared" si="16"/>
        <v>160000</v>
      </c>
      <c r="R23" s="269">
        <f t="shared" si="4"/>
        <v>160000</v>
      </c>
      <c r="S23" s="270">
        <f>HLOOKUP($E$6,'Joint life agebands'!A8:AT9,2)</f>
        <v>5.6000000000000001E-2</v>
      </c>
      <c r="T23" s="261" t="b">
        <f t="shared" si="0"/>
        <v>0</v>
      </c>
      <c r="U23" s="292">
        <f t="shared" si="1"/>
        <v>8960</v>
      </c>
      <c r="V23" s="274">
        <f t="shared" si="2"/>
        <v>8960</v>
      </c>
      <c r="W23" s="271" t="s">
        <v>0</v>
      </c>
      <c r="X23" s="271" t="s">
        <v>8</v>
      </c>
      <c r="Y23" s="271">
        <v>0</v>
      </c>
      <c r="Z23" s="266" t="s">
        <v>26</v>
      </c>
      <c r="AA23" s="266">
        <v>10</v>
      </c>
      <c r="AB23" s="266" t="s">
        <v>8</v>
      </c>
      <c r="AC23" s="266" t="s">
        <v>8</v>
      </c>
      <c r="AD23" s="272" t="s">
        <v>184</v>
      </c>
      <c r="AE23" s="159"/>
    </row>
    <row r="24" spans="1:31" s="8" customFormat="1" ht="15" customHeight="1" x14ac:dyDescent="0.25">
      <c r="A24" s="265" t="s">
        <v>149</v>
      </c>
      <c r="B24" s="259" t="s">
        <v>142</v>
      </c>
      <c r="C24" s="261">
        <v>48</v>
      </c>
      <c r="D24" s="261">
        <v>85</v>
      </c>
      <c r="E24" s="259" t="s">
        <v>96</v>
      </c>
      <c r="F24" s="267">
        <v>0.06</v>
      </c>
      <c r="G24" s="259" t="s">
        <v>0</v>
      </c>
      <c r="H24" s="259" t="s">
        <v>22</v>
      </c>
      <c r="I24" s="273" t="s">
        <v>15</v>
      </c>
      <c r="J24" s="261" t="str">
        <f t="shared" si="3"/>
        <v/>
      </c>
      <c r="K24" s="268">
        <f t="shared" si="15"/>
        <v>160000</v>
      </c>
      <c r="L24" s="274"/>
      <c r="M24" s="274"/>
      <c r="N24" s="274"/>
      <c r="O24" s="274"/>
      <c r="P24" s="274"/>
      <c r="Q24" s="268">
        <f t="shared" si="16"/>
        <v>160000</v>
      </c>
      <c r="R24" s="269">
        <f t="shared" si="4"/>
        <v>160000</v>
      </c>
      <c r="S24" s="270">
        <f>HLOOKUP($E$5,'Joint life agebands'!A28:BA29,2)</f>
        <v>3.15E-2</v>
      </c>
      <c r="T24" s="261" t="b">
        <f t="shared" si="0"/>
        <v>0</v>
      </c>
      <c r="U24" s="292">
        <f t="shared" si="1"/>
        <v>5040</v>
      </c>
      <c r="V24" s="274">
        <f t="shared" si="2"/>
        <v>5040</v>
      </c>
      <c r="W24" s="271" t="s">
        <v>0</v>
      </c>
      <c r="X24" s="271" t="s">
        <v>8</v>
      </c>
      <c r="Y24" s="271">
        <v>0</v>
      </c>
      <c r="Z24" s="266" t="s">
        <v>26</v>
      </c>
      <c r="AA24" s="266">
        <v>10</v>
      </c>
      <c r="AB24" s="266" t="s">
        <v>8</v>
      </c>
      <c r="AC24" s="266" t="s">
        <v>8</v>
      </c>
      <c r="AD24" s="272" t="s">
        <v>184</v>
      </c>
      <c r="AE24" s="159"/>
    </row>
    <row r="25" spans="1:31" s="8" customFormat="1" ht="60" x14ac:dyDescent="0.25">
      <c r="A25" s="265" t="s">
        <v>363</v>
      </c>
      <c r="B25" s="259" t="s">
        <v>143</v>
      </c>
      <c r="C25" s="261">
        <v>45</v>
      </c>
      <c r="D25" s="261">
        <v>85</v>
      </c>
      <c r="E25" s="266" t="s">
        <v>364</v>
      </c>
      <c r="F25" s="267">
        <v>0</v>
      </c>
      <c r="G25" s="259" t="s">
        <v>365</v>
      </c>
      <c r="H25" s="259" t="s">
        <v>366</v>
      </c>
      <c r="I25" s="273" t="s">
        <v>368</v>
      </c>
      <c r="J25" s="261" t="str">
        <f>IF($E$8&gt;AA25,"MAX","")</f>
        <v/>
      </c>
      <c r="K25" s="268"/>
      <c r="L25" s="268"/>
      <c r="M25" s="268"/>
      <c r="N25" s="268"/>
      <c r="O25" s="268"/>
      <c r="P25" s="268"/>
      <c r="Q25" s="274"/>
      <c r="R25" s="269">
        <f>$E$7</f>
        <v>100000</v>
      </c>
      <c r="S25" s="270">
        <f>'MML Retire Pay '!M133</f>
        <v>6.7499999999999991E-2</v>
      </c>
      <c r="T25" s="261" t="b">
        <f>OR($E$5&lt;C25,$E$5&gt;D25)</f>
        <v>0</v>
      </c>
      <c r="U25" s="292">
        <f t="shared" si="1"/>
        <v>6749.9999999999991</v>
      </c>
      <c r="V25" s="274">
        <f t="shared" si="2"/>
        <v>6749.9999999999991</v>
      </c>
      <c r="W25" s="271" t="s">
        <v>34</v>
      </c>
      <c r="X25" s="271" t="s">
        <v>8</v>
      </c>
      <c r="Y25" s="271">
        <v>0</v>
      </c>
      <c r="Z25" s="266" t="s">
        <v>26</v>
      </c>
      <c r="AA25" s="266">
        <v>10</v>
      </c>
      <c r="AB25" s="272" t="s">
        <v>26</v>
      </c>
      <c r="AC25" s="266" t="s">
        <v>8</v>
      </c>
      <c r="AD25" s="272" t="s">
        <v>26</v>
      </c>
      <c r="AE25" s="159"/>
    </row>
    <row r="26" spans="1:31" s="8" customFormat="1" ht="45" x14ac:dyDescent="0.25">
      <c r="A26" s="265" t="s">
        <v>150</v>
      </c>
      <c r="B26" s="259" t="s">
        <v>143</v>
      </c>
      <c r="C26" s="261">
        <v>45</v>
      </c>
      <c r="D26" s="261">
        <v>85</v>
      </c>
      <c r="E26" s="259" t="s">
        <v>90</v>
      </c>
      <c r="F26" s="267">
        <v>0.08</v>
      </c>
      <c r="G26" s="259" t="s">
        <v>0</v>
      </c>
      <c r="H26" s="259" t="s">
        <v>22</v>
      </c>
      <c r="I26" s="273" t="s">
        <v>79</v>
      </c>
      <c r="J26" s="261" t="str">
        <f t="shared" si="3"/>
        <v/>
      </c>
      <c r="K26" s="268">
        <f t="shared" si="15"/>
        <v>180000</v>
      </c>
      <c r="L26" s="274"/>
      <c r="M26" s="274"/>
      <c r="N26" s="274"/>
      <c r="O26" s="274"/>
      <c r="P26" s="274"/>
      <c r="Q26" s="268">
        <f t="shared" si="16"/>
        <v>180000</v>
      </c>
      <c r="R26" s="269">
        <f t="shared" si="4"/>
        <v>180000</v>
      </c>
      <c r="S26" s="270">
        <f>HLOOKUP($E$6,'Joint life agebands'!A32:BD33,2)</f>
        <v>5.7000000000000002E-2</v>
      </c>
      <c r="T26" s="261" t="b">
        <f t="shared" si="0"/>
        <v>0</v>
      </c>
      <c r="U26" s="292">
        <f t="shared" si="1"/>
        <v>10260</v>
      </c>
      <c r="V26" s="274">
        <f t="shared" si="2"/>
        <v>10260</v>
      </c>
      <c r="W26" s="271" t="s">
        <v>0</v>
      </c>
      <c r="X26" s="271" t="s">
        <v>8</v>
      </c>
      <c r="Y26" s="271">
        <v>0</v>
      </c>
      <c r="Z26" s="266" t="s">
        <v>26</v>
      </c>
      <c r="AA26" s="266">
        <v>10</v>
      </c>
      <c r="AB26" s="266" t="s">
        <v>8</v>
      </c>
      <c r="AC26" s="266" t="s">
        <v>8</v>
      </c>
      <c r="AD26" s="272" t="s">
        <v>184</v>
      </c>
      <c r="AE26" s="159"/>
    </row>
    <row r="27" spans="1:31" s="8" customFormat="1" ht="60" x14ac:dyDescent="0.25">
      <c r="A27" s="265" t="s">
        <v>210</v>
      </c>
      <c r="B27" s="259" t="s">
        <v>143</v>
      </c>
      <c r="C27" s="261">
        <v>45</v>
      </c>
      <c r="D27" s="261">
        <v>85</v>
      </c>
      <c r="E27" s="259" t="s">
        <v>347</v>
      </c>
      <c r="F27" s="267">
        <v>0.08</v>
      </c>
      <c r="G27" s="259" t="s">
        <v>0</v>
      </c>
      <c r="H27" s="259" t="s">
        <v>22</v>
      </c>
      <c r="I27" s="273" t="s">
        <v>14</v>
      </c>
      <c r="J27" s="261" t="str">
        <f t="shared" si="3"/>
        <v/>
      </c>
      <c r="K27" s="268">
        <f t="shared" si="15"/>
        <v>180000</v>
      </c>
      <c r="L27" s="274"/>
      <c r="M27" s="274"/>
      <c r="N27" s="274"/>
      <c r="O27" s="274"/>
      <c r="P27" s="274"/>
      <c r="Q27" s="268">
        <f t="shared" si="16"/>
        <v>180000</v>
      </c>
      <c r="R27" s="269">
        <f t="shared" si="4"/>
        <v>180000</v>
      </c>
      <c r="S27" s="270">
        <f>HLOOKUP($E$6,'Joint life agebands'!A44:BD45,2)</f>
        <v>5.7000000000000002E-2</v>
      </c>
      <c r="T27" s="261" t="b">
        <f t="shared" si="0"/>
        <v>0</v>
      </c>
      <c r="U27" s="292">
        <f t="shared" si="1"/>
        <v>10260</v>
      </c>
      <c r="V27" s="274">
        <f t="shared" si="2"/>
        <v>10260</v>
      </c>
      <c r="W27" s="271" t="s">
        <v>0</v>
      </c>
      <c r="X27" s="271" t="s">
        <v>8</v>
      </c>
      <c r="Y27" s="271">
        <v>0</v>
      </c>
      <c r="Z27" s="266" t="s">
        <v>26</v>
      </c>
      <c r="AA27" s="266">
        <v>10</v>
      </c>
      <c r="AB27" s="266" t="str">
        <f>'Single Life Calculator'!AB27</f>
        <v>No</v>
      </c>
      <c r="AC27" s="266" t="s">
        <v>8</v>
      </c>
      <c r="AD27" s="272" t="s">
        <v>184</v>
      </c>
      <c r="AE27" s="159"/>
    </row>
    <row r="28" spans="1:31" s="8" customFormat="1" ht="60" x14ac:dyDescent="0.25">
      <c r="A28" s="265" t="s">
        <v>210</v>
      </c>
      <c r="B28" s="259" t="s">
        <v>143</v>
      </c>
      <c r="C28" s="261">
        <v>45</v>
      </c>
      <c r="D28" s="261">
        <v>85</v>
      </c>
      <c r="E28" s="259" t="s">
        <v>212</v>
      </c>
      <c r="F28" s="267">
        <v>0</v>
      </c>
      <c r="G28" s="259" t="s">
        <v>0</v>
      </c>
      <c r="H28" s="259" t="s">
        <v>22</v>
      </c>
      <c r="I28" s="273" t="s">
        <v>214</v>
      </c>
      <c r="J28" s="261" t="str">
        <f t="shared" si="3"/>
        <v/>
      </c>
      <c r="K28" s="268" t="e">
        <f t="shared" si="15"/>
        <v>#VALUE!</v>
      </c>
      <c r="L28" s="274"/>
      <c r="M28" s="274"/>
      <c r="N28" s="274"/>
      <c r="O28" s="274"/>
      <c r="P28" s="274"/>
      <c r="Q28" s="268">
        <f t="shared" si="16"/>
        <v>100000</v>
      </c>
      <c r="R28" s="269">
        <f t="shared" si="4"/>
        <v>100000</v>
      </c>
      <c r="S28" s="270">
        <f>HLOOKUP($E$6,'Joint life agebands'!A52:BD53,2)</f>
        <v>0.04</v>
      </c>
      <c r="T28" s="261" t="b">
        <f t="shared" si="0"/>
        <v>0</v>
      </c>
      <c r="U28" s="292">
        <f t="shared" si="1"/>
        <v>4000</v>
      </c>
      <c r="V28" s="274">
        <f t="shared" si="2"/>
        <v>4000</v>
      </c>
      <c r="W28" s="271" t="s">
        <v>0</v>
      </c>
      <c r="X28" s="271" t="s">
        <v>8</v>
      </c>
      <c r="Y28" s="271">
        <v>0</v>
      </c>
      <c r="Z28" s="266" t="s">
        <v>26</v>
      </c>
      <c r="AA28" s="266" t="s">
        <v>26</v>
      </c>
      <c r="AB28" s="266" t="s">
        <v>26</v>
      </c>
      <c r="AC28" s="266" t="s">
        <v>8</v>
      </c>
      <c r="AD28" s="272" t="s">
        <v>184</v>
      </c>
      <c r="AE28" s="159"/>
    </row>
    <row r="29" spans="1:31" s="8" customFormat="1" ht="15" customHeight="1" x14ac:dyDescent="0.25">
      <c r="A29" s="265" t="s">
        <v>151</v>
      </c>
      <c r="B29" s="259" t="s">
        <v>141</v>
      </c>
      <c r="C29" s="261">
        <v>0</v>
      </c>
      <c r="D29" s="261">
        <v>85</v>
      </c>
      <c r="E29" s="259" t="s">
        <v>130</v>
      </c>
      <c r="F29" s="267">
        <v>0.06</v>
      </c>
      <c r="G29" s="259" t="s">
        <v>0</v>
      </c>
      <c r="H29" s="259" t="s">
        <v>22</v>
      </c>
      <c r="I29" s="273" t="s">
        <v>444</v>
      </c>
      <c r="J29" s="261" t="str">
        <f t="shared" si="3"/>
        <v/>
      </c>
      <c r="K29" s="268">
        <f>(($E$7*F29)*AA29)+$E$7</f>
        <v>160000</v>
      </c>
      <c r="L29" s="274"/>
      <c r="M29" s="274"/>
      <c r="N29" s="274"/>
      <c r="O29" s="274"/>
      <c r="P29" s="274"/>
      <c r="Q29" s="268">
        <f t="shared" si="16"/>
        <v>160000</v>
      </c>
      <c r="R29" s="269">
        <f t="shared" si="4"/>
        <v>160000</v>
      </c>
      <c r="S29" s="270">
        <f>HLOOKUP($E$6,'Joint life agebands'!A60:AP61,2)</f>
        <v>5.3499999999999999E-2</v>
      </c>
      <c r="T29" s="261" t="b">
        <f t="shared" si="0"/>
        <v>0</v>
      </c>
      <c r="U29" s="292">
        <f t="shared" si="1"/>
        <v>8560</v>
      </c>
      <c r="V29" s="274">
        <f t="shared" si="2"/>
        <v>8560</v>
      </c>
      <c r="W29" s="271" t="s">
        <v>0</v>
      </c>
      <c r="X29" s="271" t="s">
        <v>8</v>
      </c>
      <c r="Y29" s="271">
        <v>0</v>
      </c>
      <c r="Z29" s="266" t="s">
        <v>26</v>
      </c>
      <c r="AA29" s="266">
        <v>10</v>
      </c>
      <c r="AB29" s="266" t="str">
        <f>'Single Life Calculator'!AB28</f>
        <v>No</v>
      </c>
      <c r="AC29" s="266" t="s">
        <v>8</v>
      </c>
      <c r="AD29" s="272" t="s">
        <v>186</v>
      </c>
      <c r="AE29" s="159"/>
    </row>
    <row r="30" spans="1:31" s="8" customFormat="1" ht="30" x14ac:dyDescent="0.25">
      <c r="A30" s="265" t="s">
        <v>284</v>
      </c>
      <c r="B30" s="259" t="s">
        <v>136</v>
      </c>
      <c r="C30" s="261">
        <v>0</v>
      </c>
      <c r="D30" s="261">
        <v>80</v>
      </c>
      <c r="E30" s="259" t="s">
        <v>281</v>
      </c>
      <c r="F30" s="267">
        <v>7.0000000000000007E-2</v>
      </c>
      <c r="G30" s="259" t="s">
        <v>0</v>
      </c>
      <c r="H30" s="259" t="s">
        <v>22</v>
      </c>
      <c r="I30" s="273" t="s">
        <v>98</v>
      </c>
      <c r="J30" s="261" t="str">
        <f t="shared" si="3"/>
        <v/>
      </c>
      <c r="K30" s="268">
        <f>(($E$7*F30)*AA30)+$E$7</f>
        <v>205000</v>
      </c>
      <c r="L30" s="274"/>
      <c r="M30" s="274"/>
      <c r="N30" s="274"/>
      <c r="O30" s="274"/>
      <c r="P30" s="274"/>
      <c r="Q30" s="268">
        <f t="shared" si="16"/>
        <v>170000.00000000003</v>
      </c>
      <c r="R30" s="269">
        <f t="shared" si="4"/>
        <v>170000.00000000003</v>
      </c>
      <c r="S30" s="270">
        <f>HLOOKUP($E$6,'Joint life agebands'!A364:BD365,2)</f>
        <v>5.3999999999999999E-2</v>
      </c>
      <c r="T30" s="261" t="b">
        <f t="shared" si="0"/>
        <v>0</v>
      </c>
      <c r="U30" s="292">
        <f t="shared" si="1"/>
        <v>9180.0000000000018</v>
      </c>
      <c r="V30" s="274">
        <f t="shared" si="2"/>
        <v>9180.0000000000018</v>
      </c>
      <c r="W30" s="271" t="s">
        <v>0</v>
      </c>
      <c r="X30" s="271" t="s">
        <v>8</v>
      </c>
      <c r="Y30" s="271">
        <v>0</v>
      </c>
      <c r="Z30" s="266" t="s">
        <v>26</v>
      </c>
      <c r="AA30" s="266">
        <v>15</v>
      </c>
      <c r="AB30" s="266" t="s">
        <v>8</v>
      </c>
      <c r="AC30" s="272" t="s">
        <v>188</v>
      </c>
      <c r="AD30" s="272" t="s">
        <v>184</v>
      </c>
      <c r="AE30" s="159"/>
    </row>
    <row r="31" spans="1:31" s="8" customFormat="1" ht="30" x14ac:dyDescent="0.25">
      <c r="A31" s="265" t="s">
        <v>284</v>
      </c>
      <c r="B31" s="259" t="s">
        <v>136</v>
      </c>
      <c r="C31" s="261">
        <v>0</v>
      </c>
      <c r="D31" s="261">
        <v>80</v>
      </c>
      <c r="E31" s="259" t="s">
        <v>282</v>
      </c>
      <c r="F31" s="267">
        <v>0</v>
      </c>
      <c r="G31" s="259" t="s">
        <v>26</v>
      </c>
      <c r="H31" s="259" t="s">
        <v>22</v>
      </c>
      <c r="I31" s="273" t="s">
        <v>218</v>
      </c>
      <c r="J31" s="261" t="str">
        <f t="shared" si="3"/>
        <v/>
      </c>
      <c r="K31" s="268" t="s">
        <v>40</v>
      </c>
      <c r="L31" s="275">
        <f>$E$8</f>
        <v>10</v>
      </c>
      <c r="M31" s="275"/>
      <c r="N31" s="274" t="b">
        <f>IF(L31&lt;6,TRUE,FALSE)</f>
        <v>0</v>
      </c>
      <c r="O31" s="274"/>
      <c r="P31" s="274"/>
      <c r="Q31" s="268">
        <f t="shared" si="16"/>
        <v>100000</v>
      </c>
      <c r="R31" s="269">
        <f t="shared" si="4"/>
        <v>100000</v>
      </c>
      <c r="S31" s="270">
        <f>HLOOKUP($E$6,'Joint life agebands'!A368:BD369,2)</f>
        <v>5.1999999999999998E-2</v>
      </c>
      <c r="T31" s="261" t="b">
        <f t="shared" si="0"/>
        <v>0</v>
      </c>
      <c r="U31" s="292" t="str">
        <f t="shared" si="1"/>
        <v>N/A</v>
      </c>
      <c r="V31" s="274" t="str">
        <f>IF(N31=TRUE,(R31*S31),"N/A")</f>
        <v>N/A</v>
      </c>
      <c r="W31" s="271"/>
      <c r="X31" s="271" t="s">
        <v>8</v>
      </c>
      <c r="Y31" s="271"/>
      <c r="Z31" s="266" t="s">
        <v>26</v>
      </c>
      <c r="AA31" s="266" t="s">
        <v>26</v>
      </c>
      <c r="AB31" s="266" t="s">
        <v>26</v>
      </c>
      <c r="AC31" s="272" t="s">
        <v>188</v>
      </c>
      <c r="AD31" s="272" t="s">
        <v>26</v>
      </c>
      <c r="AE31" s="159"/>
    </row>
    <row r="32" spans="1:31" s="8" customFormat="1" ht="30" x14ac:dyDescent="0.25">
      <c r="A32" s="265" t="s">
        <v>284</v>
      </c>
      <c r="B32" s="259" t="s">
        <v>136</v>
      </c>
      <c r="C32" s="261">
        <v>0</v>
      </c>
      <c r="D32" s="261">
        <v>80</v>
      </c>
      <c r="E32" s="259" t="s">
        <v>283</v>
      </c>
      <c r="F32" s="267">
        <v>0</v>
      </c>
      <c r="G32" s="259" t="s">
        <v>26</v>
      </c>
      <c r="H32" s="259" t="s">
        <v>22</v>
      </c>
      <c r="I32" s="273" t="s">
        <v>218</v>
      </c>
      <c r="J32" s="261" t="str">
        <f t="shared" si="3"/>
        <v/>
      </c>
      <c r="K32" s="268" t="s">
        <v>40</v>
      </c>
      <c r="L32" s="275">
        <f>$E$8</f>
        <v>10</v>
      </c>
      <c r="M32" s="275"/>
      <c r="N32" s="274" t="b">
        <f>IF(L32&gt;=6,TRUE,FALSE)</f>
        <v>1</v>
      </c>
      <c r="O32" s="274"/>
      <c r="P32" s="274"/>
      <c r="Q32" s="268">
        <f t="shared" si="16"/>
        <v>100000</v>
      </c>
      <c r="R32" s="269">
        <f t="shared" si="4"/>
        <v>100000</v>
      </c>
      <c r="S32" s="270">
        <f>HLOOKUP($E$6,'Joint life agebands'!A372:BD373,2)</f>
        <v>6.1499999999999999E-2</v>
      </c>
      <c r="T32" s="261" t="b">
        <f t="shared" si="0"/>
        <v>0</v>
      </c>
      <c r="U32" s="292">
        <f t="shared" si="1"/>
        <v>6150</v>
      </c>
      <c r="V32" s="274">
        <f>IF(N32=TRUE,(R32*S32),"N/A")</f>
        <v>6150</v>
      </c>
      <c r="W32" s="271"/>
      <c r="X32" s="271" t="s">
        <v>8</v>
      </c>
      <c r="Y32" s="271"/>
      <c r="Z32" s="266" t="s">
        <v>26</v>
      </c>
      <c r="AA32" s="266" t="s">
        <v>26</v>
      </c>
      <c r="AB32" s="266" t="str">
        <f>'Single Life Calculator'!AB31</f>
        <v>No</v>
      </c>
      <c r="AC32" s="272" t="s">
        <v>188</v>
      </c>
      <c r="AD32" s="272" t="s">
        <v>26</v>
      </c>
      <c r="AE32" s="159"/>
    </row>
    <row r="33" spans="1:31" s="183" customFormat="1" ht="15" customHeight="1" x14ac:dyDescent="0.25">
      <c r="A33" s="265" t="s">
        <v>152</v>
      </c>
      <c r="B33" s="259" t="s">
        <v>146</v>
      </c>
      <c r="C33" s="297">
        <v>55</v>
      </c>
      <c r="D33" s="261">
        <v>85</v>
      </c>
      <c r="E33" s="259" t="s">
        <v>412</v>
      </c>
      <c r="F33" s="267">
        <v>7.0000000000000007E-2</v>
      </c>
      <c r="G33" s="259" t="s">
        <v>1</v>
      </c>
      <c r="H33" s="259" t="s">
        <v>22</v>
      </c>
      <c r="I33" s="273" t="s">
        <v>14</v>
      </c>
      <c r="J33" s="297" t="str">
        <f t="shared" si="3"/>
        <v/>
      </c>
      <c r="K33" s="298">
        <f>$E$7*(1+F33)^AA33</f>
        <v>196715.13572895655</v>
      </c>
      <c r="L33" s="281"/>
      <c r="M33" s="281"/>
      <c r="N33" s="281"/>
      <c r="O33" s="281"/>
      <c r="P33" s="281"/>
      <c r="Q33" s="298">
        <f t="shared" si="16"/>
        <v>196715.13572895655</v>
      </c>
      <c r="R33" s="280">
        <f t="shared" si="4"/>
        <v>196715.13572895655</v>
      </c>
      <c r="S33" s="270">
        <f>HLOOKUP($E$6,'Joint life agebands'!A88:AT89,2)</f>
        <v>5.5E-2</v>
      </c>
      <c r="T33" s="261" t="b">
        <f t="shared" si="0"/>
        <v>0</v>
      </c>
      <c r="U33" s="292">
        <f t="shared" si="1"/>
        <v>10819.33246509261</v>
      </c>
      <c r="V33" s="281">
        <f>(R33*S33)</f>
        <v>10819.33246509261</v>
      </c>
      <c r="W33" s="282" t="s">
        <v>7</v>
      </c>
      <c r="X33" s="282" t="s">
        <v>8</v>
      </c>
      <c r="Y33" s="282">
        <v>0</v>
      </c>
      <c r="Z33" s="266" t="s">
        <v>26</v>
      </c>
      <c r="AA33" s="266">
        <v>10</v>
      </c>
      <c r="AB33" s="266" t="s">
        <v>8</v>
      </c>
      <c r="AC33" s="272" t="s">
        <v>188</v>
      </c>
      <c r="AD33" s="272" t="s">
        <v>186</v>
      </c>
      <c r="AE33" s="182"/>
    </row>
    <row r="34" spans="1:31" s="183" customFormat="1" ht="15" customHeight="1" x14ac:dyDescent="0.25">
      <c r="A34" s="265" t="s">
        <v>152</v>
      </c>
      <c r="B34" s="259" t="s">
        <v>146</v>
      </c>
      <c r="C34" s="297">
        <v>55</v>
      </c>
      <c r="D34" s="261">
        <v>85</v>
      </c>
      <c r="E34" s="259" t="s">
        <v>417</v>
      </c>
      <c r="F34" s="267">
        <v>0</v>
      </c>
      <c r="G34" s="259" t="s">
        <v>26</v>
      </c>
      <c r="H34" s="259" t="s">
        <v>22</v>
      </c>
      <c r="I34" s="273" t="s">
        <v>254</v>
      </c>
      <c r="J34" s="297" t="str">
        <f t="shared" si="3"/>
        <v/>
      </c>
      <c r="K34" s="298">
        <f>$E$7*(1+F34)^AA34</f>
        <v>100000</v>
      </c>
      <c r="L34" s="281"/>
      <c r="M34" s="281"/>
      <c r="N34" s="281"/>
      <c r="O34" s="281"/>
      <c r="P34" s="281"/>
      <c r="Q34" s="298">
        <f t="shared" si="16"/>
        <v>100000</v>
      </c>
      <c r="R34" s="280">
        <f t="shared" si="4"/>
        <v>100000</v>
      </c>
      <c r="S34" s="270">
        <f>HLOOKUP($E$6,'Joint life agebands'!A108:AT109,2)</f>
        <v>3.5000000000000003E-2</v>
      </c>
      <c r="T34" s="261" t="b">
        <f t="shared" si="0"/>
        <v>0</v>
      </c>
      <c r="U34" s="292">
        <f t="shared" si="1"/>
        <v>3500.0000000000005</v>
      </c>
      <c r="V34" s="281">
        <f>(R34*S34)</f>
        <v>3500.0000000000005</v>
      </c>
      <c r="W34" s="282" t="s">
        <v>7</v>
      </c>
      <c r="X34" s="282" t="s">
        <v>8</v>
      </c>
      <c r="Y34" s="282">
        <v>0</v>
      </c>
      <c r="Z34" s="266" t="s">
        <v>26</v>
      </c>
      <c r="AA34" s="266">
        <v>10</v>
      </c>
      <c r="AB34" s="266" t="s">
        <v>8</v>
      </c>
      <c r="AC34" s="272" t="s">
        <v>188</v>
      </c>
      <c r="AD34" s="272" t="s">
        <v>186</v>
      </c>
      <c r="AE34" s="182"/>
    </row>
    <row r="35" spans="1:31" s="8" customFormat="1" ht="45" x14ac:dyDescent="0.25">
      <c r="A35" s="265" t="s">
        <v>175</v>
      </c>
      <c r="B35" s="259" t="s">
        <v>146</v>
      </c>
      <c r="C35" s="261">
        <v>55</v>
      </c>
      <c r="D35" s="261">
        <v>85</v>
      </c>
      <c r="E35" s="259" t="s">
        <v>180</v>
      </c>
      <c r="F35" s="267">
        <v>0</v>
      </c>
      <c r="G35" s="259" t="s">
        <v>26</v>
      </c>
      <c r="H35" s="259" t="s">
        <v>22</v>
      </c>
      <c r="I35" s="273" t="s">
        <v>179</v>
      </c>
      <c r="J35" s="261" t="str">
        <f t="shared" si="3"/>
        <v/>
      </c>
      <c r="K35" s="268" t="s">
        <v>40</v>
      </c>
      <c r="L35" s="268"/>
      <c r="M35" s="268"/>
      <c r="N35" s="268"/>
      <c r="O35" s="268"/>
      <c r="P35" s="268"/>
      <c r="Q35" s="268">
        <f t="shared" si="16"/>
        <v>100000</v>
      </c>
      <c r="R35" s="269">
        <f t="shared" si="4"/>
        <v>100000</v>
      </c>
      <c r="S35" s="270">
        <f>HLOOKUP($E$6,'Joint life agebands'!A322:AT323,2)</f>
        <v>5.8999999999999997E-2</v>
      </c>
      <c r="T35" s="261" t="b">
        <f t="shared" si="0"/>
        <v>0</v>
      </c>
      <c r="U35" s="292">
        <f t="shared" si="1"/>
        <v>5900</v>
      </c>
      <c r="V35" s="274">
        <f>(R35*S35)</f>
        <v>5900</v>
      </c>
      <c r="W35" s="271"/>
      <c r="X35" s="271" t="s">
        <v>8</v>
      </c>
      <c r="Y35" s="271">
        <v>0</v>
      </c>
      <c r="Z35" s="266" t="s">
        <v>26</v>
      </c>
      <c r="AA35" s="266" t="s">
        <v>26</v>
      </c>
      <c r="AB35" s="266" t="s">
        <v>26</v>
      </c>
      <c r="AC35" s="272" t="s">
        <v>8</v>
      </c>
      <c r="AD35" s="272" t="s">
        <v>26</v>
      </c>
      <c r="AE35" s="159"/>
    </row>
    <row r="36" spans="1:31" s="8" customFormat="1" ht="45" x14ac:dyDescent="0.25">
      <c r="A36" s="265" t="s">
        <v>175</v>
      </c>
      <c r="B36" s="259" t="s">
        <v>139</v>
      </c>
      <c r="C36" s="261">
        <v>45</v>
      </c>
      <c r="D36" s="261">
        <v>80</v>
      </c>
      <c r="E36" s="259" t="s">
        <v>177</v>
      </c>
      <c r="F36" s="267">
        <v>0.06</v>
      </c>
      <c r="G36" s="259" t="s">
        <v>0</v>
      </c>
      <c r="H36" s="259" t="s">
        <v>22</v>
      </c>
      <c r="I36" s="273" t="s">
        <v>179</v>
      </c>
      <c r="J36" s="261" t="str">
        <f t="shared" si="3"/>
        <v>MAX</v>
      </c>
      <c r="K36" s="268">
        <f>($E$7*F36)*AA36+$E$7</f>
        <v>148000</v>
      </c>
      <c r="L36" s="274"/>
      <c r="M36" s="274"/>
      <c r="N36" s="274"/>
      <c r="O36" s="274"/>
      <c r="P36" s="274"/>
      <c r="Q36" s="268">
        <f t="shared" si="16"/>
        <v>160000</v>
      </c>
      <c r="R36" s="269">
        <f t="shared" si="4"/>
        <v>148000</v>
      </c>
      <c r="S36" s="270">
        <f>HLOOKUP($E$6,'Joint life agebands'!A314:AY315,2)</f>
        <v>5.5E-2</v>
      </c>
      <c r="T36" s="261" t="b">
        <f t="shared" si="0"/>
        <v>0</v>
      </c>
      <c r="U36" s="292">
        <f t="shared" si="1"/>
        <v>8140</v>
      </c>
      <c r="V36" s="274">
        <f>(R36*S36)</f>
        <v>8140</v>
      </c>
      <c r="W36" s="271" t="s">
        <v>0</v>
      </c>
      <c r="X36" s="271" t="s">
        <v>8</v>
      </c>
      <c r="Y36" s="271">
        <v>0</v>
      </c>
      <c r="Z36" s="266" t="s">
        <v>26</v>
      </c>
      <c r="AA36" s="266">
        <v>8</v>
      </c>
      <c r="AB36" s="266" t="s">
        <v>8</v>
      </c>
      <c r="AC36" s="272" t="s">
        <v>8</v>
      </c>
      <c r="AD36" s="272" t="s">
        <v>186</v>
      </c>
      <c r="AE36" s="159"/>
    </row>
    <row r="37" spans="1:31" s="8" customFormat="1" ht="45" hidden="1" x14ac:dyDescent="0.25">
      <c r="A37" s="283" t="s">
        <v>192</v>
      </c>
      <c r="B37" s="261" t="s">
        <v>139</v>
      </c>
      <c r="C37" s="261">
        <v>45</v>
      </c>
      <c r="D37" s="261">
        <v>80</v>
      </c>
      <c r="E37" s="259" t="s">
        <v>178</v>
      </c>
      <c r="F37" s="267">
        <v>0.05</v>
      </c>
      <c r="G37" s="259" t="s">
        <v>0</v>
      </c>
      <c r="H37" s="259" t="s">
        <v>22</v>
      </c>
      <c r="I37" s="273" t="s">
        <v>179</v>
      </c>
      <c r="J37" s="261" t="str">
        <f t="shared" si="3"/>
        <v>MAX</v>
      </c>
      <c r="K37" s="268">
        <f>($E$7*F37)*AA37</f>
        <v>20000</v>
      </c>
      <c r="L37" s="274">
        <f>(($E$7)*F37)*$E$8</f>
        <v>50000</v>
      </c>
      <c r="M37" s="261" t="b">
        <f>AND($E$8&lt;5,$E$8&gt;-1)</f>
        <v>0</v>
      </c>
      <c r="N37" s="274" t="b">
        <f>IF($E$8&gt;4,TRUE,FALSE)</f>
        <v>1</v>
      </c>
      <c r="O37" s="268">
        <f>IF(N37=TRUE,K37,L37)</f>
        <v>20000</v>
      </c>
      <c r="P37" s="275">
        <f>IF(M37=FALSE,0,$E$8-4)</f>
        <v>0</v>
      </c>
      <c r="Q37" s="284"/>
      <c r="R37" s="269"/>
      <c r="S37" s="270"/>
      <c r="T37" s="261"/>
      <c r="U37" s="292"/>
      <c r="V37" s="274"/>
      <c r="W37" s="271"/>
      <c r="X37" s="271"/>
      <c r="Y37" s="271"/>
      <c r="Z37" s="266" t="s">
        <v>26</v>
      </c>
      <c r="AA37" s="271">
        <v>4</v>
      </c>
      <c r="AB37" s="271"/>
      <c r="AC37" s="287"/>
      <c r="AD37" s="287"/>
      <c r="AE37" s="159"/>
    </row>
    <row r="38" spans="1:31" s="8" customFormat="1" ht="45" hidden="1" x14ac:dyDescent="0.25">
      <c r="A38" s="283" t="s">
        <v>193</v>
      </c>
      <c r="B38" s="261" t="s">
        <v>139</v>
      </c>
      <c r="C38" s="261">
        <v>45</v>
      </c>
      <c r="D38" s="261">
        <v>80</v>
      </c>
      <c r="E38" s="259" t="s">
        <v>178</v>
      </c>
      <c r="F38" s="267">
        <v>0.1</v>
      </c>
      <c r="G38" s="259" t="s">
        <v>0</v>
      </c>
      <c r="H38" s="259" t="s">
        <v>22</v>
      </c>
      <c r="I38" s="273" t="s">
        <v>179</v>
      </c>
      <c r="J38" s="261" t="str">
        <f>IF(P38&gt;AA38,"MAX","")</f>
        <v/>
      </c>
      <c r="K38" s="268">
        <f>($E$7*F38)*AA38</f>
        <v>40000</v>
      </c>
      <c r="L38" s="274">
        <f>(($E$7)*F38)*P38</f>
        <v>0</v>
      </c>
      <c r="M38" s="261" t="b">
        <f>AND($E$8&lt;9,$E$8&gt;4)</f>
        <v>0</v>
      </c>
      <c r="N38" s="274" t="b">
        <f>IF($E$8&gt;8,TRUE,FALSE)</f>
        <v>1</v>
      </c>
      <c r="O38" s="268">
        <f>IF(N38=TRUE,K38,L38)</f>
        <v>40000</v>
      </c>
      <c r="P38" s="275">
        <f>IF(M38=FALSE,0,$E$8-4)</f>
        <v>0</v>
      </c>
      <c r="Q38" s="284"/>
      <c r="R38" s="269"/>
      <c r="S38" s="270"/>
      <c r="T38" s="261"/>
      <c r="U38" s="292"/>
      <c r="V38" s="274"/>
      <c r="W38" s="271"/>
      <c r="X38" s="271"/>
      <c r="Y38" s="271"/>
      <c r="Z38" s="266" t="s">
        <v>26</v>
      </c>
      <c r="AA38" s="271">
        <v>4</v>
      </c>
      <c r="AB38" s="271"/>
      <c r="AC38" s="287"/>
      <c r="AD38" s="287"/>
      <c r="AE38" s="159"/>
    </row>
    <row r="39" spans="1:31" s="8" customFormat="1" ht="45" hidden="1" x14ac:dyDescent="0.25">
      <c r="A39" s="283" t="s">
        <v>194</v>
      </c>
      <c r="B39" s="261" t="s">
        <v>139</v>
      </c>
      <c r="C39" s="261">
        <v>45</v>
      </c>
      <c r="D39" s="261">
        <v>80</v>
      </c>
      <c r="E39" s="259" t="s">
        <v>178</v>
      </c>
      <c r="F39" s="267">
        <v>0.15</v>
      </c>
      <c r="G39" s="259" t="s">
        <v>0</v>
      </c>
      <c r="H39" s="259" t="s">
        <v>22</v>
      </c>
      <c r="I39" s="273" t="s">
        <v>179</v>
      </c>
      <c r="J39" s="261" t="str">
        <f>IF(P39&gt;AA39,"MAX","")</f>
        <v/>
      </c>
      <c r="K39" s="268">
        <f>($E$7*F39)*AA39</f>
        <v>60000</v>
      </c>
      <c r="L39" s="274">
        <f>(($E$7)*F39)*P39</f>
        <v>30000</v>
      </c>
      <c r="M39" s="261" t="b">
        <f>AND($E$8&lt;100,$E$8&gt;8)</f>
        <v>1</v>
      </c>
      <c r="N39" s="274" t="b">
        <f>IF($E$8&gt;12,TRUE,FALSE)</f>
        <v>0</v>
      </c>
      <c r="O39" s="268">
        <f>IF(N39=TRUE,K39,L39)</f>
        <v>30000</v>
      </c>
      <c r="P39" s="275">
        <f>IF(M39=FALSE,0,$E$8-8)</f>
        <v>2</v>
      </c>
      <c r="Q39" s="284"/>
      <c r="R39" s="269"/>
      <c r="S39" s="270"/>
      <c r="T39" s="261"/>
      <c r="U39" s="292"/>
      <c r="V39" s="274"/>
      <c r="W39" s="271"/>
      <c r="X39" s="271"/>
      <c r="Y39" s="271"/>
      <c r="Z39" s="266" t="s">
        <v>26</v>
      </c>
      <c r="AA39" s="271">
        <v>4</v>
      </c>
      <c r="AB39" s="271"/>
      <c r="AC39" s="287"/>
      <c r="AD39" s="287"/>
      <c r="AE39" s="159"/>
    </row>
    <row r="40" spans="1:31" s="8" customFormat="1" ht="60" x14ac:dyDescent="0.25">
      <c r="A40" s="265" t="s">
        <v>175</v>
      </c>
      <c r="B40" s="259" t="s">
        <v>139</v>
      </c>
      <c r="C40" s="261">
        <v>45</v>
      </c>
      <c r="D40" s="261">
        <v>80</v>
      </c>
      <c r="E40" s="259" t="s">
        <v>178</v>
      </c>
      <c r="F40" s="277" t="s">
        <v>195</v>
      </c>
      <c r="G40" s="259" t="s">
        <v>0</v>
      </c>
      <c r="H40" s="259" t="s">
        <v>22</v>
      </c>
      <c r="I40" s="273" t="s">
        <v>179</v>
      </c>
      <c r="J40" s="261" t="str">
        <f>IF($E$8&gt;AA40,"MAX","")</f>
        <v/>
      </c>
      <c r="K40" s="268">
        <f>(K37+K38+K39)+$E$7</f>
        <v>220000</v>
      </c>
      <c r="L40" s="274"/>
      <c r="M40" s="274"/>
      <c r="N40" s="274"/>
      <c r="O40" s="274">
        <f>O37+O38+O39</f>
        <v>90000</v>
      </c>
      <c r="P40" s="274"/>
      <c r="Q40" s="268">
        <f>$E$7+O40</f>
        <v>190000</v>
      </c>
      <c r="R40" s="269">
        <f>IF(J40="MAX",K40,Q40)</f>
        <v>190000</v>
      </c>
      <c r="S40" s="270">
        <f>HLOOKUP($E$6,'Joint life agebands'!A318:AY319,2)</f>
        <v>4.7500000000000001E-2</v>
      </c>
      <c r="T40" s="261" t="b">
        <f>OR($E$5&lt;C40,$E$5&gt;D40)</f>
        <v>0</v>
      </c>
      <c r="U40" s="292">
        <f>IF(T40=TRUE,"N/A",V40)</f>
        <v>9025</v>
      </c>
      <c r="V40" s="274">
        <f>(R40*S40)</f>
        <v>9025</v>
      </c>
      <c r="W40" s="271" t="s">
        <v>0</v>
      </c>
      <c r="X40" s="271" t="s">
        <v>8</v>
      </c>
      <c r="Y40" s="271">
        <v>0</v>
      </c>
      <c r="Z40" s="266" t="s">
        <v>26</v>
      </c>
      <c r="AA40" s="266">
        <v>12</v>
      </c>
      <c r="AB40" s="266" t="str">
        <f>'Single Life Calculator'!AB37</f>
        <v>No</v>
      </c>
      <c r="AC40" s="272" t="s">
        <v>8</v>
      </c>
      <c r="AD40" s="272" t="s">
        <v>186</v>
      </c>
      <c r="AE40" s="159"/>
    </row>
    <row r="41" spans="1:31" s="8" customFormat="1" ht="15" customHeight="1" x14ac:dyDescent="0.25">
      <c r="A41" s="265" t="s">
        <v>245</v>
      </c>
      <c r="B41" s="259" t="s">
        <v>141</v>
      </c>
      <c r="C41" s="261">
        <v>0</v>
      </c>
      <c r="D41" s="261">
        <v>85</v>
      </c>
      <c r="E41" s="259" t="s">
        <v>257</v>
      </c>
      <c r="F41" s="267">
        <v>0</v>
      </c>
      <c r="G41" s="259" t="s">
        <v>26</v>
      </c>
      <c r="H41" s="259" t="s">
        <v>22</v>
      </c>
      <c r="I41" s="273" t="s">
        <v>98</v>
      </c>
      <c r="J41" s="261" t="str">
        <f>IF($E$8&gt;AA41,"MAX","")</f>
        <v/>
      </c>
      <c r="K41" s="268" t="s">
        <v>40</v>
      </c>
      <c r="L41" s="275">
        <f>$E$8</f>
        <v>10</v>
      </c>
      <c r="M41" s="275"/>
      <c r="N41" s="274" t="b">
        <f>IF(L41&lt;4,TRUE,FALSE)</f>
        <v>0</v>
      </c>
      <c r="O41" s="274"/>
      <c r="P41" s="274"/>
      <c r="Q41" s="268">
        <f>$E$7*IF(AND(X41="Double", $E$8=10, $E$6&gt;=Y41), 2, IF(W41="Simple", 1+($E$8*F41), (1+F41)^$E$8))</f>
        <v>100000</v>
      </c>
      <c r="R41" s="269">
        <f>IF(J41="MAX",K41,Q41)</f>
        <v>100000</v>
      </c>
      <c r="S41" s="270">
        <f>HLOOKUP($E$6,'Joint life agebands'!A290:AP291,2)</f>
        <v>5.5E-2</v>
      </c>
      <c r="T41" s="261" t="b">
        <f>OR($E$5&lt;C41,$E$5&gt;D41)</f>
        <v>0</v>
      </c>
      <c r="U41" s="292" t="str">
        <f>IF(T41=TRUE,"N/A",V41)</f>
        <v>N/A</v>
      </c>
      <c r="V41" s="274" t="str">
        <f>IF(N41=TRUE,(R41*S41),"N/A")</f>
        <v>N/A</v>
      </c>
      <c r="W41" s="271"/>
      <c r="X41" s="271" t="s">
        <v>8</v>
      </c>
      <c r="Y41" s="271"/>
      <c r="Z41" s="266" t="s">
        <v>26</v>
      </c>
      <c r="AA41" s="266" t="s">
        <v>26</v>
      </c>
      <c r="AB41" s="266" t="s">
        <v>26</v>
      </c>
      <c r="AC41" s="272" t="s">
        <v>8</v>
      </c>
      <c r="AD41" s="272" t="s">
        <v>26</v>
      </c>
      <c r="AE41" s="159"/>
    </row>
    <row r="42" spans="1:31" s="8" customFormat="1" ht="15" customHeight="1" x14ac:dyDescent="0.25">
      <c r="A42" s="265" t="s">
        <v>245</v>
      </c>
      <c r="B42" s="259" t="s">
        <v>141</v>
      </c>
      <c r="C42" s="261">
        <v>0</v>
      </c>
      <c r="D42" s="261">
        <v>85</v>
      </c>
      <c r="E42" s="259" t="s">
        <v>255</v>
      </c>
      <c r="F42" s="267">
        <v>0</v>
      </c>
      <c r="G42" s="259" t="s">
        <v>26</v>
      </c>
      <c r="H42" s="259" t="s">
        <v>22</v>
      </c>
      <c r="I42" s="273" t="s">
        <v>98</v>
      </c>
      <c r="J42" s="261">
        <f>'Joint Life Calculator'!E349</f>
        <v>0</v>
      </c>
      <c r="K42" s="268" t="s">
        <v>40</v>
      </c>
      <c r="L42" s="275">
        <f>$E$8</f>
        <v>10</v>
      </c>
      <c r="M42" s="275"/>
      <c r="N42" s="274" t="b">
        <f>AND(L42&lt;7,L42&gt;=4)</f>
        <v>0</v>
      </c>
      <c r="O42" s="274"/>
      <c r="P42" s="274"/>
      <c r="Q42" s="268">
        <f>$E$7*IF(AND(X42="Double", $E$8=10, $E$6&gt;=Y42), 2, IF(W42="Simple", 1+($E$8*F42), (1+F42)^$E$8))</f>
        <v>100000</v>
      </c>
      <c r="R42" s="269">
        <f>IF(J42="MAX",K42,Q42)</f>
        <v>100000</v>
      </c>
      <c r="S42" s="270">
        <f>HLOOKUP($E$6,'Joint life agebands'!A294:AP295,2)</f>
        <v>6.5000000000000002E-2</v>
      </c>
      <c r="T42" s="261" t="b">
        <f>OR($E$5&lt;C42,$E$5&gt;D42)</f>
        <v>0</v>
      </c>
      <c r="U42" s="292" t="str">
        <f>IF(T42=TRUE,"N/A",V42)</f>
        <v>N/A</v>
      </c>
      <c r="V42" s="274" t="str">
        <f>IF(N42=TRUE,(R42*S42),"N/A")</f>
        <v>N/A</v>
      </c>
      <c r="W42" s="271"/>
      <c r="X42" s="271" t="s">
        <v>8</v>
      </c>
      <c r="Y42" s="271"/>
      <c r="Z42" s="266" t="s">
        <v>488</v>
      </c>
      <c r="AA42" s="266" t="s">
        <v>26</v>
      </c>
      <c r="AB42" s="266" t="str">
        <f>'Single Life Calculator'!AB42</f>
        <v>N/A</v>
      </c>
      <c r="AC42" s="272" t="s">
        <v>8</v>
      </c>
      <c r="AD42" s="272" t="s">
        <v>26</v>
      </c>
      <c r="AE42" s="159"/>
    </row>
    <row r="43" spans="1:31" s="8" customFormat="1" ht="15" customHeight="1" x14ac:dyDescent="0.25">
      <c r="A43" s="265" t="s">
        <v>245</v>
      </c>
      <c r="B43" s="259" t="s">
        <v>141</v>
      </c>
      <c r="C43" s="261">
        <v>0</v>
      </c>
      <c r="D43" s="261">
        <v>85</v>
      </c>
      <c r="E43" s="259" t="s">
        <v>256</v>
      </c>
      <c r="F43" s="267">
        <v>0</v>
      </c>
      <c r="G43" s="259" t="s">
        <v>26</v>
      </c>
      <c r="H43" s="259" t="s">
        <v>22</v>
      </c>
      <c r="I43" s="273" t="s">
        <v>98</v>
      </c>
      <c r="J43" s="261" t="str">
        <f>IF($E$8&gt;AA43,"MAX","")</f>
        <v/>
      </c>
      <c r="K43" s="268" t="s">
        <v>40</v>
      </c>
      <c r="L43" s="275">
        <f>$E$8</f>
        <v>10</v>
      </c>
      <c r="M43" s="275"/>
      <c r="N43" s="274" t="b">
        <f>IF(L43&gt;=7,TRUE,FALSE)</f>
        <v>1</v>
      </c>
      <c r="O43" s="274"/>
      <c r="P43" s="274"/>
      <c r="Q43" s="268">
        <f>$E$7*IF(AND(X43="Double", $E$8=10, $E$6&gt;=Y43), 2, IF(W43="Simple", 1+($E$8*F43), (1+F43)^$E$8))</f>
        <v>100000</v>
      </c>
      <c r="R43" s="269">
        <f>IF(J43="MAX",K43,Q43)</f>
        <v>100000</v>
      </c>
      <c r="S43" s="270">
        <f>HLOOKUP($E$6,'Joint life agebands'!A298:AP299,2)</f>
        <v>0.08</v>
      </c>
      <c r="T43" s="261" t="b">
        <f>OR($E$5&lt;C43,$E$5&gt;D43)</f>
        <v>0</v>
      </c>
      <c r="U43" s="292">
        <f>IF(T43=TRUE,"N/A",V43)</f>
        <v>8000</v>
      </c>
      <c r="V43" s="274">
        <f>IF(N43=TRUE,(R43*S43),"N/A")</f>
        <v>8000</v>
      </c>
      <c r="W43" s="271"/>
      <c r="X43" s="271" t="s">
        <v>8</v>
      </c>
      <c r="Y43" s="271"/>
      <c r="Z43" s="266" t="s">
        <v>492</v>
      </c>
      <c r="AA43" s="266" t="s">
        <v>26</v>
      </c>
      <c r="AB43" s="266" t="str">
        <f>'Single Life Calculator'!AB43</f>
        <v>N/A</v>
      </c>
      <c r="AC43" s="272" t="s">
        <v>8</v>
      </c>
      <c r="AD43" s="272" t="s">
        <v>26</v>
      </c>
      <c r="AE43" s="159"/>
    </row>
    <row r="44" spans="1:31" s="8" customFormat="1" ht="269.10000000000002" customHeight="1" x14ac:dyDescent="0.25">
      <c r="A44" s="419" t="s">
        <v>448</v>
      </c>
      <c r="B44" s="425"/>
      <c r="C44" s="425"/>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6"/>
      <c r="AD44" s="426"/>
      <c r="AE44" s="159"/>
    </row>
    <row r="45" spans="1:31" s="8" customFormat="1" ht="60" x14ac:dyDescent="0.25">
      <c r="A45" s="265" t="s">
        <v>242</v>
      </c>
      <c r="B45" s="259" t="s">
        <v>137</v>
      </c>
      <c r="C45" s="261">
        <v>50</v>
      </c>
      <c r="D45" s="261">
        <v>85</v>
      </c>
      <c r="E45" s="259" t="s">
        <v>285</v>
      </c>
      <c r="F45" s="267">
        <v>0.05</v>
      </c>
      <c r="G45" s="259" t="s">
        <v>1</v>
      </c>
      <c r="H45" s="259" t="s">
        <v>22</v>
      </c>
      <c r="I45" s="259" t="s">
        <v>15</v>
      </c>
      <c r="J45" s="261" t="str">
        <f t="shared" ref="J45:J50" si="17">IF($E$8&gt;AA45,"MAX","")</f>
        <v/>
      </c>
      <c r="K45" s="268">
        <f>$E$7*(1+F45)^AA45</f>
        <v>162889.46267774416</v>
      </c>
      <c r="L45" s="268"/>
      <c r="M45" s="268"/>
      <c r="N45" s="268"/>
      <c r="O45" s="268"/>
      <c r="P45" s="268"/>
      <c r="Q45" s="268">
        <f t="shared" ref="Q45:Q50" si="18">$E$7*IF(AND(X45="Double", $E$8=10, $E$6&gt;=Y45), 2, IF(W45="Simple", 1+($E$8*F45), (1+F45)^$E$8))</f>
        <v>162889.46267774416</v>
      </c>
      <c r="R45" s="269">
        <f t="shared" ref="R45:R50" si="19">IF(J45="MAX",K45,Q45)</f>
        <v>162889.46267774416</v>
      </c>
      <c r="S45" s="296">
        <f>HLOOKUP($E$6,'Joint life agebands'!A230:AP231,2)</f>
        <v>0.06</v>
      </c>
      <c r="T45" s="261" t="b">
        <f t="shared" ref="T45:T65" si="20">OR($E$5&lt;C45,$E$5&gt;D45)</f>
        <v>0</v>
      </c>
      <c r="U45" s="292">
        <f t="shared" ref="U45:U65" si="21">IF(T45=TRUE,"N/A",V45)</f>
        <v>9773.3677606646488</v>
      </c>
      <c r="V45" s="274">
        <f t="shared" ref="V45:V65" si="22">(R45*S45)</f>
        <v>9773.3677606646488</v>
      </c>
      <c r="W45" s="271" t="s">
        <v>7</v>
      </c>
      <c r="X45" s="271" t="s">
        <v>8</v>
      </c>
      <c r="Y45" s="271">
        <v>0</v>
      </c>
      <c r="Z45" s="266" t="s">
        <v>26</v>
      </c>
      <c r="AA45" s="266">
        <v>10</v>
      </c>
      <c r="AB45" s="266" t="s">
        <v>8</v>
      </c>
      <c r="AC45" s="272" t="s">
        <v>188</v>
      </c>
      <c r="AD45" s="272" t="s">
        <v>186</v>
      </c>
      <c r="AE45" s="159"/>
    </row>
    <row r="46" spans="1:31" s="8" customFormat="1" ht="60" x14ac:dyDescent="0.25">
      <c r="A46" s="265" t="s">
        <v>242</v>
      </c>
      <c r="B46" s="259" t="s">
        <v>137</v>
      </c>
      <c r="C46" s="261">
        <v>50</v>
      </c>
      <c r="D46" s="261">
        <v>85</v>
      </c>
      <c r="E46" s="259" t="s">
        <v>286</v>
      </c>
      <c r="F46" s="267">
        <v>0.05</v>
      </c>
      <c r="G46" s="259" t="s">
        <v>1</v>
      </c>
      <c r="H46" s="259" t="s">
        <v>22</v>
      </c>
      <c r="I46" s="259" t="s">
        <v>15</v>
      </c>
      <c r="J46" s="261" t="str">
        <f t="shared" si="17"/>
        <v/>
      </c>
      <c r="K46" s="268">
        <f>$E$7*(1+F46)^AA46</f>
        <v>162889.46267774416</v>
      </c>
      <c r="L46" s="268"/>
      <c r="M46" s="268"/>
      <c r="N46" s="268"/>
      <c r="O46" s="268"/>
      <c r="P46" s="268"/>
      <c r="Q46" s="268">
        <f t="shared" si="18"/>
        <v>162889.46267774416</v>
      </c>
      <c r="R46" s="269">
        <f t="shared" si="19"/>
        <v>162889.46267774416</v>
      </c>
      <c r="S46" s="296">
        <f>HLOOKUP($E$6,'Joint life agebands'!A234:AP235,2)</f>
        <v>8.5000000000000006E-2</v>
      </c>
      <c r="T46" s="261" t="b">
        <f t="shared" si="20"/>
        <v>0</v>
      </c>
      <c r="U46" s="292">
        <f t="shared" si="21"/>
        <v>13845.604327608255</v>
      </c>
      <c r="V46" s="274">
        <f t="shared" si="22"/>
        <v>13845.604327608255</v>
      </c>
      <c r="W46" s="271" t="s">
        <v>7</v>
      </c>
      <c r="X46" s="271" t="s">
        <v>8</v>
      </c>
      <c r="Y46" s="271">
        <v>0</v>
      </c>
      <c r="Z46" s="266" t="s">
        <v>26</v>
      </c>
      <c r="AA46" s="266">
        <v>10</v>
      </c>
      <c r="AB46" s="266" t="str">
        <f>'Single Life Calculator'!AB46</f>
        <v>No</v>
      </c>
      <c r="AC46" s="272" t="s">
        <v>188</v>
      </c>
      <c r="AD46" s="272" t="s">
        <v>186</v>
      </c>
      <c r="AE46" s="159"/>
    </row>
    <row r="47" spans="1:31" s="8" customFormat="1" ht="15" customHeight="1" x14ac:dyDescent="0.25">
      <c r="A47" s="265" t="s">
        <v>307</v>
      </c>
      <c r="B47" s="259" t="s">
        <v>139</v>
      </c>
      <c r="C47" s="261">
        <v>45</v>
      </c>
      <c r="D47" s="261">
        <v>80</v>
      </c>
      <c r="E47" s="259" t="s">
        <v>84</v>
      </c>
      <c r="F47" s="267">
        <v>0.06</v>
      </c>
      <c r="G47" s="259" t="s">
        <v>0</v>
      </c>
      <c r="H47" s="259" t="s">
        <v>23</v>
      </c>
      <c r="I47" s="259" t="s">
        <v>65</v>
      </c>
      <c r="J47" s="261" t="str">
        <f t="shared" si="17"/>
        <v/>
      </c>
      <c r="K47" s="268" t="s">
        <v>40</v>
      </c>
      <c r="L47" s="268"/>
      <c r="M47" s="268"/>
      <c r="N47" s="268"/>
      <c r="O47" s="268"/>
      <c r="P47" s="268"/>
      <c r="Q47" s="268">
        <f t="shared" si="18"/>
        <v>160000</v>
      </c>
      <c r="R47" s="269">
        <f t="shared" si="19"/>
        <v>160000</v>
      </c>
      <c r="S47" s="296">
        <f>HLOOKUP($E$6,'Joint life agebands'!A64:BD65,2)</f>
        <v>7.2499999999999995E-2</v>
      </c>
      <c r="T47" s="261" t="b">
        <f t="shared" si="20"/>
        <v>0</v>
      </c>
      <c r="U47" s="292">
        <f t="shared" si="21"/>
        <v>11600</v>
      </c>
      <c r="V47" s="274">
        <f t="shared" si="22"/>
        <v>11600</v>
      </c>
      <c r="W47" s="271" t="s">
        <v>0</v>
      </c>
      <c r="X47" s="271" t="s">
        <v>8</v>
      </c>
      <c r="Y47" s="271">
        <v>0</v>
      </c>
      <c r="Z47" s="266" t="s">
        <v>26</v>
      </c>
      <c r="AA47" s="266" t="s">
        <v>26</v>
      </c>
      <c r="AB47" s="266" t="s">
        <v>188</v>
      </c>
      <c r="AC47" s="272" t="s">
        <v>8</v>
      </c>
      <c r="AD47" s="272" t="s">
        <v>184</v>
      </c>
      <c r="AE47" s="159"/>
    </row>
    <row r="48" spans="1:31" s="8" customFormat="1" ht="15" customHeight="1" x14ac:dyDescent="0.25">
      <c r="A48" s="265" t="s">
        <v>307</v>
      </c>
      <c r="B48" s="259" t="s">
        <v>135</v>
      </c>
      <c r="C48" s="261">
        <v>50</v>
      </c>
      <c r="D48" s="261">
        <v>80</v>
      </c>
      <c r="E48" s="259" t="s">
        <v>115</v>
      </c>
      <c r="F48" s="267">
        <v>7.0000000000000007E-2</v>
      </c>
      <c r="G48" s="259" t="s">
        <v>0</v>
      </c>
      <c r="H48" s="259" t="s">
        <v>22</v>
      </c>
      <c r="I48" s="259" t="s">
        <v>65</v>
      </c>
      <c r="J48" s="261" t="str">
        <f t="shared" si="17"/>
        <v/>
      </c>
      <c r="K48" s="268" t="s">
        <v>40</v>
      </c>
      <c r="L48" s="268"/>
      <c r="M48" s="268"/>
      <c r="N48" s="268"/>
      <c r="O48" s="268"/>
      <c r="P48" s="268"/>
      <c r="Q48" s="268">
        <f t="shared" si="18"/>
        <v>170000.00000000003</v>
      </c>
      <c r="R48" s="269">
        <f t="shared" si="19"/>
        <v>170000.00000000003</v>
      </c>
      <c r="S48" s="296">
        <f>HLOOKUP($E$6,'Joint life agebands'!A68:BD69,2)</f>
        <v>7.4999999999999997E-2</v>
      </c>
      <c r="T48" s="261" t="b">
        <f t="shared" si="20"/>
        <v>0</v>
      </c>
      <c r="U48" s="292">
        <f t="shared" si="21"/>
        <v>12750.000000000002</v>
      </c>
      <c r="V48" s="274">
        <f t="shared" si="22"/>
        <v>12750.000000000002</v>
      </c>
      <c r="W48" s="271" t="s">
        <v>0</v>
      </c>
      <c r="X48" s="271" t="s">
        <v>8</v>
      </c>
      <c r="Y48" s="271">
        <v>0</v>
      </c>
      <c r="Z48" s="266" t="s">
        <v>26</v>
      </c>
      <c r="AA48" s="266" t="s">
        <v>26</v>
      </c>
      <c r="AB48" s="266" t="s">
        <v>188</v>
      </c>
      <c r="AC48" s="272" t="s">
        <v>8</v>
      </c>
      <c r="AD48" s="272" t="s">
        <v>186</v>
      </c>
      <c r="AE48" s="159"/>
    </row>
    <row r="49" spans="1:31" s="8" customFormat="1" ht="15" customHeight="1" x14ac:dyDescent="0.25">
      <c r="A49" s="265" t="s">
        <v>307</v>
      </c>
      <c r="B49" s="259" t="s">
        <v>139</v>
      </c>
      <c r="C49" s="261">
        <v>45</v>
      </c>
      <c r="D49" s="261">
        <v>80</v>
      </c>
      <c r="E49" s="259" t="s">
        <v>85</v>
      </c>
      <c r="F49" s="267">
        <v>0.06</v>
      </c>
      <c r="G49" s="259" t="s">
        <v>0</v>
      </c>
      <c r="H49" s="259" t="s">
        <v>23</v>
      </c>
      <c r="I49" s="259" t="s">
        <v>65</v>
      </c>
      <c r="J49" s="261" t="str">
        <f t="shared" si="17"/>
        <v/>
      </c>
      <c r="K49" s="268" t="s">
        <v>40</v>
      </c>
      <c r="L49" s="268"/>
      <c r="M49" s="268"/>
      <c r="N49" s="268"/>
      <c r="O49" s="268"/>
      <c r="P49" s="268"/>
      <c r="Q49" s="268">
        <f t="shared" si="18"/>
        <v>160000</v>
      </c>
      <c r="R49" s="269">
        <f t="shared" si="19"/>
        <v>160000</v>
      </c>
      <c r="S49" s="296">
        <f>HLOOKUP($E$6,'Joint life agebands'!A72:BD73,2)</f>
        <v>8.2500000000000004E-2</v>
      </c>
      <c r="T49" s="261" t="b">
        <f t="shared" si="20"/>
        <v>0</v>
      </c>
      <c r="U49" s="292">
        <f t="shared" si="21"/>
        <v>13200</v>
      </c>
      <c r="V49" s="274">
        <f t="shared" si="22"/>
        <v>13200</v>
      </c>
      <c r="W49" s="271" t="s">
        <v>0</v>
      </c>
      <c r="X49" s="271" t="s">
        <v>8</v>
      </c>
      <c r="Y49" s="271">
        <v>0</v>
      </c>
      <c r="Z49" s="266" t="s">
        <v>26</v>
      </c>
      <c r="AA49" s="266" t="s">
        <v>26</v>
      </c>
      <c r="AB49" s="266" t="s">
        <v>188</v>
      </c>
      <c r="AC49" s="272" t="s">
        <v>8</v>
      </c>
      <c r="AD49" s="272" t="s">
        <v>184</v>
      </c>
      <c r="AE49" s="159"/>
    </row>
    <row r="50" spans="1:31" s="8" customFormat="1" ht="15" customHeight="1" x14ac:dyDescent="0.25">
      <c r="A50" s="265" t="s">
        <v>307</v>
      </c>
      <c r="B50" s="259" t="s">
        <v>135</v>
      </c>
      <c r="C50" s="261">
        <v>50</v>
      </c>
      <c r="D50" s="261">
        <v>80</v>
      </c>
      <c r="E50" s="259" t="s">
        <v>116</v>
      </c>
      <c r="F50" s="267">
        <v>7.0000000000000007E-2</v>
      </c>
      <c r="G50" s="259" t="s">
        <v>0</v>
      </c>
      <c r="H50" s="259" t="s">
        <v>22</v>
      </c>
      <c r="I50" s="259" t="s">
        <v>65</v>
      </c>
      <c r="J50" s="261" t="str">
        <f t="shared" si="17"/>
        <v/>
      </c>
      <c r="K50" s="268" t="s">
        <v>40</v>
      </c>
      <c r="L50" s="268"/>
      <c r="M50" s="268"/>
      <c r="N50" s="268"/>
      <c r="O50" s="268"/>
      <c r="P50" s="268"/>
      <c r="Q50" s="268">
        <f t="shared" si="18"/>
        <v>170000.00000000003</v>
      </c>
      <c r="R50" s="269">
        <f t="shared" si="19"/>
        <v>170000.00000000003</v>
      </c>
      <c r="S50" s="296">
        <f>HLOOKUP($E$6,'Joint life agebands'!A76:BD77,2)</f>
        <v>8.5000000000000006E-2</v>
      </c>
      <c r="T50" s="261" t="b">
        <f t="shared" si="20"/>
        <v>0</v>
      </c>
      <c r="U50" s="292">
        <f t="shared" si="21"/>
        <v>14450.000000000004</v>
      </c>
      <c r="V50" s="274">
        <f t="shared" si="22"/>
        <v>14450.000000000004</v>
      </c>
      <c r="W50" s="271" t="s">
        <v>0</v>
      </c>
      <c r="X50" s="271" t="s">
        <v>8</v>
      </c>
      <c r="Y50" s="271">
        <v>0</v>
      </c>
      <c r="Z50" s="266" t="s">
        <v>26</v>
      </c>
      <c r="AA50" s="266" t="s">
        <v>26</v>
      </c>
      <c r="AB50" s="266" t="s">
        <v>188</v>
      </c>
      <c r="AC50" s="272" t="s">
        <v>8</v>
      </c>
      <c r="AD50" s="272" t="s">
        <v>186</v>
      </c>
      <c r="AE50" s="159"/>
    </row>
    <row r="51" spans="1:31" s="8" customFormat="1" ht="60" x14ac:dyDescent="0.25">
      <c r="A51" s="276" t="s">
        <v>319</v>
      </c>
      <c r="B51" s="259" t="s">
        <v>135</v>
      </c>
      <c r="C51" s="261">
        <v>0</v>
      </c>
      <c r="D51" s="261">
        <v>85</v>
      </c>
      <c r="E51" s="260" t="s">
        <v>248</v>
      </c>
      <c r="F51" s="277" t="s">
        <v>247</v>
      </c>
      <c r="G51" s="260" t="s">
        <v>320</v>
      </c>
      <c r="H51" s="259" t="s">
        <v>26</v>
      </c>
      <c r="I51" s="273" t="s">
        <v>246</v>
      </c>
      <c r="J51" s="261" t="str">
        <f>IF(P51&gt;7,"Exceeds 7","7 or Less")</f>
        <v>Exceeds 7</v>
      </c>
      <c r="K51" s="268">
        <f>IF(P51&lt;8,$E$7*(1.07^$E$8),0)</f>
        <v>0</v>
      </c>
      <c r="L51" s="268">
        <f>$E$7*(1.07^7)</f>
        <v>160578.14764784303</v>
      </c>
      <c r="M51" s="278">
        <f>IF(J51="Exceeds 7",P51-7,"7 or Less")</f>
        <v>3</v>
      </c>
      <c r="N51" s="268">
        <f>IF(P51&gt;7,L51*(1.07^M51),0)</f>
        <v>196715.13572895658</v>
      </c>
      <c r="O51" s="268"/>
      <c r="P51" s="279">
        <f>IF($E$8&gt;20,20,$E$8)</f>
        <v>10</v>
      </c>
      <c r="Q51" s="268">
        <f>IF(E$5&gt;49,IF(P51&gt;7,N51,K51),#N/A)</f>
        <v>196715.13572895658</v>
      </c>
      <c r="R51" s="269">
        <f>Q51</f>
        <v>196715.13572895658</v>
      </c>
      <c r="S51" s="296">
        <v>7.0000000000000007E-2</v>
      </c>
      <c r="T51" s="261" t="b">
        <f t="shared" si="20"/>
        <v>0</v>
      </c>
      <c r="U51" s="292">
        <f t="shared" si="21"/>
        <v>13770.059501026963</v>
      </c>
      <c r="V51" s="274">
        <f t="shared" si="22"/>
        <v>13770.059501026963</v>
      </c>
      <c r="W51" s="271" t="s">
        <v>7</v>
      </c>
      <c r="X51" s="271" t="s">
        <v>8</v>
      </c>
      <c r="Y51" s="271">
        <v>0</v>
      </c>
      <c r="Z51" s="266" t="s">
        <v>26</v>
      </c>
      <c r="AA51" s="266">
        <v>20</v>
      </c>
      <c r="AB51" s="266" t="s">
        <v>188</v>
      </c>
      <c r="AC51" s="272" t="s">
        <v>188</v>
      </c>
      <c r="AD51" s="272" t="s">
        <v>186</v>
      </c>
      <c r="AE51" s="159"/>
    </row>
    <row r="52" spans="1:31" s="8" customFormat="1" ht="60" x14ac:dyDescent="0.25">
      <c r="A52" s="265" t="s">
        <v>148</v>
      </c>
      <c r="B52" s="259" t="s">
        <v>140</v>
      </c>
      <c r="C52" s="261">
        <v>35</v>
      </c>
      <c r="D52" s="261">
        <v>80</v>
      </c>
      <c r="E52" s="259" t="s">
        <v>306</v>
      </c>
      <c r="F52" s="267">
        <v>0.05</v>
      </c>
      <c r="G52" s="259" t="s">
        <v>0</v>
      </c>
      <c r="H52" s="259" t="s">
        <v>304</v>
      </c>
      <c r="I52" s="273" t="s">
        <v>571</v>
      </c>
      <c r="J52" s="261" t="str">
        <f t="shared" ref="J52:J65" si="23">IF($E$8&gt;AA52,"MAX","")</f>
        <v/>
      </c>
      <c r="K52" s="268">
        <f>N52</f>
        <v>150000</v>
      </c>
      <c r="L52" s="274"/>
      <c r="M52" s="274"/>
      <c r="N52" s="274">
        <f>($E$7*F52)*AA52+$E$7</f>
        <v>150000</v>
      </c>
      <c r="O52" s="274"/>
      <c r="P52" s="274"/>
      <c r="Q52" s="268">
        <f>$E$7*IF(AND(X52="Double", $E$8=12, $E$6&gt;=Y52), 2, IF(W52="Simple", 1+($E$8*F52), (1+F52)^$E$8))</f>
        <v>150000</v>
      </c>
      <c r="R52" s="269">
        <f t="shared" ref="R52:R65" si="24">IF(J52="MAX",K52,Q52)</f>
        <v>150000</v>
      </c>
      <c r="S52" s="296">
        <f>HLOOKUP($E$6,'Joint life agebands'!A208:BN209,2)</f>
        <v>6.25E-2</v>
      </c>
      <c r="T52" s="261" t="b">
        <f t="shared" si="20"/>
        <v>0</v>
      </c>
      <c r="U52" s="292">
        <f t="shared" si="21"/>
        <v>9375</v>
      </c>
      <c r="V52" s="274">
        <f t="shared" si="22"/>
        <v>9375</v>
      </c>
      <c r="W52" s="271" t="s">
        <v>0</v>
      </c>
      <c r="X52" s="271" t="s">
        <v>8</v>
      </c>
      <c r="Y52" s="271"/>
      <c r="Z52" s="266" t="s">
        <v>26</v>
      </c>
      <c r="AA52" s="266">
        <v>10</v>
      </c>
      <c r="AB52" s="266" t="s">
        <v>188</v>
      </c>
      <c r="AC52" s="266" t="s">
        <v>8</v>
      </c>
      <c r="AD52" s="272" t="s">
        <v>186</v>
      </c>
      <c r="AE52" s="159"/>
    </row>
    <row r="53" spans="1:31" s="8" customFormat="1" ht="15" customHeight="1" x14ac:dyDescent="0.25">
      <c r="A53" s="265" t="s">
        <v>149</v>
      </c>
      <c r="B53" s="259" t="s">
        <v>141</v>
      </c>
      <c r="C53" s="261">
        <v>0</v>
      </c>
      <c r="D53" s="261">
        <v>85</v>
      </c>
      <c r="E53" s="259" t="s">
        <v>260</v>
      </c>
      <c r="F53" s="267">
        <v>0.06</v>
      </c>
      <c r="G53" s="259" t="s">
        <v>0</v>
      </c>
      <c r="H53" s="259" t="s">
        <v>22</v>
      </c>
      <c r="I53" s="259" t="s">
        <v>79</v>
      </c>
      <c r="J53" s="261" t="str">
        <f t="shared" si="23"/>
        <v/>
      </c>
      <c r="K53" s="268">
        <f>(($E$7*F53)*AA53)+$E$7</f>
        <v>160000</v>
      </c>
      <c r="L53" s="268"/>
      <c r="M53" s="268"/>
      <c r="N53" s="268"/>
      <c r="O53" s="268"/>
      <c r="P53" s="268"/>
      <c r="Q53" s="268">
        <f t="shared" ref="Q53:Q65" si="25">$E$7*IF(AND(X53="Double", $E$8=10, $E$6&gt;=Y53), 2, IF(W53="Simple", 1+($E$8*F53), (1+F53)^$E$8))</f>
        <v>160000</v>
      </c>
      <c r="R53" s="269">
        <f t="shared" si="24"/>
        <v>160000</v>
      </c>
      <c r="S53" s="296">
        <f>HLOOKUP($E$6,'Joint life agebands'!A12:AT13,2)</f>
        <v>7.0999999999999994E-2</v>
      </c>
      <c r="T53" s="261" t="b">
        <f t="shared" si="20"/>
        <v>0</v>
      </c>
      <c r="U53" s="292">
        <f t="shared" si="21"/>
        <v>11359.999999999998</v>
      </c>
      <c r="V53" s="274">
        <f t="shared" si="22"/>
        <v>11359.999999999998</v>
      </c>
      <c r="W53" s="271" t="s">
        <v>0</v>
      </c>
      <c r="X53" s="271" t="s">
        <v>8</v>
      </c>
      <c r="Y53" s="271">
        <v>0</v>
      </c>
      <c r="Z53" s="266" t="s">
        <v>26</v>
      </c>
      <c r="AA53" s="266">
        <v>10</v>
      </c>
      <c r="AB53" s="266" t="s">
        <v>8</v>
      </c>
      <c r="AC53" s="266" t="s">
        <v>8</v>
      </c>
      <c r="AD53" s="272" t="s">
        <v>184</v>
      </c>
      <c r="AE53" s="159"/>
    </row>
    <row r="54" spans="1:31" s="8" customFormat="1" ht="15" customHeight="1" x14ac:dyDescent="0.25">
      <c r="A54" s="265" t="s">
        <v>149</v>
      </c>
      <c r="B54" s="259" t="s">
        <v>141</v>
      </c>
      <c r="C54" s="261">
        <v>0</v>
      </c>
      <c r="D54" s="261">
        <v>85</v>
      </c>
      <c r="E54" s="259" t="s">
        <v>261</v>
      </c>
      <c r="F54" s="267">
        <v>0.06</v>
      </c>
      <c r="G54" s="259" t="s">
        <v>0</v>
      </c>
      <c r="H54" s="259" t="s">
        <v>22</v>
      </c>
      <c r="I54" s="259" t="s">
        <v>79</v>
      </c>
      <c r="J54" s="261" t="str">
        <f t="shared" si="23"/>
        <v/>
      </c>
      <c r="K54" s="268">
        <f>(($E$7*F54)*AA54)+$E$7</f>
        <v>160000</v>
      </c>
      <c r="L54" s="268"/>
      <c r="M54" s="268"/>
      <c r="N54" s="268"/>
      <c r="O54" s="268"/>
      <c r="P54" s="268"/>
      <c r="Q54" s="268">
        <f t="shared" si="25"/>
        <v>160000</v>
      </c>
      <c r="R54" s="269">
        <f t="shared" si="24"/>
        <v>160000</v>
      </c>
      <c r="S54" s="296">
        <f>HLOOKUP($E$6,'Joint life agebands'!A16:AT17,2)</f>
        <v>7.0999999999999994E-2</v>
      </c>
      <c r="T54" s="261" t="b">
        <f t="shared" si="20"/>
        <v>0</v>
      </c>
      <c r="U54" s="292">
        <f t="shared" si="21"/>
        <v>11359.999999999998</v>
      </c>
      <c r="V54" s="274">
        <f t="shared" si="22"/>
        <v>11359.999999999998</v>
      </c>
      <c r="W54" s="271" t="s">
        <v>0</v>
      </c>
      <c r="X54" s="271" t="s">
        <v>8</v>
      </c>
      <c r="Y54" s="271">
        <v>0</v>
      </c>
      <c r="Z54" s="266" t="s">
        <v>26</v>
      </c>
      <c r="AA54" s="266">
        <v>10</v>
      </c>
      <c r="AB54" s="266" t="s">
        <v>8</v>
      </c>
      <c r="AC54" s="266" t="s">
        <v>8</v>
      </c>
      <c r="AD54" s="272" t="s">
        <v>184</v>
      </c>
      <c r="AE54" s="159"/>
    </row>
    <row r="55" spans="1:31" s="8" customFormat="1" ht="15" customHeight="1" x14ac:dyDescent="0.25">
      <c r="A55" s="265" t="s">
        <v>149</v>
      </c>
      <c r="B55" s="259" t="s">
        <v>141</v>
      </c>
      <c r="C55" s="261">
        <v>0</v>
      </c>
      <c r="D55" s="261">
        <v>85</v>
      </c>
      <c r="E55" s="259" t="s">
        <v>262</v>
      </c>
      <c r="F55" s="267">
        <v>0.06</v>
      </c>
      <c r="G55" s="259" t="s">
        <v>0</v>
      </c>
      <c r="H55" s="259" t="s">
        <v>22</v>
      </c>
      <c r="I55" s="259" t="s">
        <v>79</v>
      </c>
      <c r="J55" s="261" t="str">
        <f t="shared" si="23"/>
        <v/>
      </c>
      <c r="K55" s="268">
        <f>(($E$7*F55)*AA55)+$E$7</f>
        <v>160000</v>
      </c>
      <c r="L55" s="268"/>
      <c r="M55" s="268"/>
      <c r="N55" s="268"/>
      <c r="O55" s="268"/>
      <c r="P55" s="268"/>
      <c r="Q55" s="268">
        <f t="shared" si="25"/>
        <v>160000</v>
      </c>
      <c r="R55" s="269">
        <f t="shared" si="24"/>
        <v>160000</v>
      </c>
      <c r="S55" s="296">
        <f>HLOOKUP($E$6,'Joint life agebands'!A20:AT21,2)</f>
        <v>8.4500000000000006E-2</v>
      </c>
      <c r="T55" s="261" t="b">
        <f t="shared" si="20"/>
        <v>0</v>
      </c>
      <c r="U55" s="292">
        <f t="shared" si="21"/>
        <v>13520</v>
      </c>
      <c r="V55" s="274">
        <f t="shared" si="22"/>
        <v>13520</v>
      </c>
      <c r="W55" s="271" t="s">
        <v>0</v>
      </c>
      <c r="X55" s="271" t="s">
        <v>8</v>
      </c>
      <c r="Y55" s="271">
        <v>0</v>
      </c>
      <c r="Z55" s="266" t="s">
        <v>26</v>
      </c>
      <c r="AA55" s="266">
        <v>10</v>
      </c>
      <c r="AB55" s="266" t="s">
        <v>8</v>
      </c>
      <c r="AC55" s="266" t="s">
        <v>8</v>
      </c>
      <c r="AD55" s="272" t="s">
        <v>184</v>
      </c>
      <c r="AE55" s="159"/>
    </row>
    <row r="56" spans="1:31" s="8" customFormat="1" ht="15" customHeight="1" x14ac:dyDescent="0.25">
      <c r="A56" s="265" t="s">
        <v>149</v>
      </c>
      <c r="B56" s="259" t="s">
        <v>141</v>
      </c>
      <c r="C56" s="261">
        <v>0</v>
      </c>
      <c r="D56" s="261">
        <v>85</v>
      </c>
      <c r="E56" s="259" t="s">
        <v>263</v>
      </c>
      <c r="F56" s="267">
        <v>0.06</v>
      </c>
      <c r="G56" s="259" t="s">
        <v>0</v>
      </c>
      <c r="H56" s="259" t="s">
        <v>22</v>
      </c>
      <c r="I56" s="259" t="s">
        <v>79</v>
      </c>
      <c r="J56" s="261" t="str">
        <f t="shared" si="23"/>
        <v/>
      </c>
      <c r="K56" s="268">
        <f>(($E$7*F56)*AA56)+$E$7</f>
        <v>160000</v>
      </c>
      <c r="L56" s="268"/>
      <c r="M56" s="268"/>
      <c r="N56" s="268"/>
      <c r="O56" s="268"/>
      <c r="P56" s="268"/>
      <c r="Q56" s="268">
        <f t="shared" si="25"/>
        <v>160000</v>
      </c>
      <c r="R56" s="269">
        <f t="shared" si="24"/>
        <v>160000</v>
      </c>
      <c r="S56" s="296">
        <f>HLOOKUP($E$6,'Joint life agebands'!A24:AT25,2)</f>
        <v>8.2500000000000004E-2</v>
      </c>
      <c r="T56" s="261" t="b">
        <f t="shared" si="20"/>
        <v>0</v>
      </c>
      <c r="U56" s="292">
        <f t="shared" si="21"/>
        <v>13200</v>
      </c>
      <c r="V56" s="274">
        <f t="shared" si="22"/>
        <v>13200</v>
      </c>
      <c r="W56" s="271" t="s">
        <v>0</v>
      </c>
      <c r="X56" s="271" t="s">
        <v>8</v>
      </c>
      <c r="Y56" s="271">
        <v>0</v>
      </c>
      <c r="Z56" s="266" t="s">
        <v>26</v>
      </c>
      <c r="AA56" s="266">
        <v>10</v>
      </c>
      <c r="AB56" s="266" t="s">
        <v>8</v>
      </c>
      <c r="AC56" s="266" t="s">
        <v>8</v>
      </c>
      <c r="AD56" s="272" t="s">
        <v>184</v>
      </c>
      <c r="AE56" s="159"/>
    </row>
    <row r="57" spans="1:31" s="8" customFormat="1" ht="45" x14ac:dyDescent="0.25">
      <c r="A57" s="265" t="s">
        <v>150</v>
      </c>
      <c r="B57" s="259" t="s">
        <v>143</v>
      </c>
      <c r="C57" s="261">
        <v>45</v>
      </c>
      <c r="D57" s="261">
        <v>85</v>
      </c>
      <c r="E57" s="259" t="s">
        <v>91</v>
      </c>
      <c r="F57" s="267">
        <v>0.08</v>
      </c>
      <c r="G57" s="259" t="s">
        <v>0</v>
      </c>
      <c r="H57" s="259" t="s">
        <v>22</v>
      </c>
      <c r="I57" s="259" t="s">
        <v>79</v>
      </c>
      <c r="J57" s="261" t="str">
        <f t="shared" si="23"/>
        <v/>
      </c>
      <c r="K57" s="268">
        <f>($E$7*F57)*AA57+$E$7</f>
        <v>180000</v>
      </c>
      <c r="L57" s="268"/>
      <c r="M57" s="268"/>
      <c r="N57" s="268"/>
      <c r="O57" s="268"/>
      <c r="P57" s="268"/>
      <c r="Q57" s="268">
        <f t="shared" si="25"/>
        <v>180000</v>
      </c>
      <c r="R57" s="269">
        <f t="shared" si="24"/>
        <v>180000</v>
      </c>
      <c r="S57" s="296">
        <f>HLOOKUP($E$6,'Joint life agebands'!A36:BD37,2)</f>
        <v>7.0999999999999994E-2</v>
      </c>
      <c r="T57" s="261" t="b">
        <f t="shared" si="20"/>
        <v>0</v>
      </c>
      <c r="U57" s="292">
        <f t="shared" si="21"/>
        <v>12779.999999999998</v>
      </c>
      <c r="V57" s="274">
        <f t="shared" si="22"/>
        <v>12779.999999999998</v>
      </c>
      <c r="W57" s="271" t="s">
        <v>0</v>
      </c>
      <c r="X57" s="271" t="s">
        <v>8</v>
      </c>
      <c r="Y57" s="271">
        <v>0</v>
      </c>
      <c r="Z57" s="266" t="s">
        <v>26</v>
      </c>
      <c r="AA57" s="266">
        <v>10</v>
      </c>
      <c r="AB57" s="266" t="str">
        <f>'Single Life Calculator'!AB57</f>
        <v>No</v>
      </c>
      <c r="AC57" s="266" t="s">
        <v>8</v>
      </c>
      <c r="AD57" s="272" t="s">
        <v>187</v>
      </c>
      <c r="AE57" s="159"/>
    </row>
    <row r="58" spans="1:31" s="8" customFormat="1" ht="60" x14ac:dyDescent="0.25">
      <c r="A58" s="265" t="s">
        <v>210</v>
      </c>
      <c r="B58" s="259" t="s">
        <v>143</v>
      </c>
      <c r="C58" s="261">
        <v>45</v>
      </c>
      <c r="D58" s="261">
        <v>85</v>
      </c>
      <c r="E58" s="259" t="s">
        <v>341</v>
      </c>
      <c r="F58" s="267">
        <v>0.08</v>
      </c>
      <c r="G58" s="259" t="s">
        <v>0</v>
      </c>
      <c r="H58" s="259" t="s">
        <v>22</v>
      </c>
      <c r="I58" s="259" t="s">
        <v>79</v>
      </c>
      <c r="J58" s="261" t="str">
        <f>IF($E$8&gt;AA58,"MAX","")</f>
        <v/>
      </c>
      <c r="K58" s="268">
        <f>($E$7*F58)*AA58+$E$7</f>
        <v>180000</v>
      </c>
      <c r="L58" s="268"/>
      <c r="M58" s="268"/>
      <c r="N58" s="268"/>
      <c r="O58" s="268"/>
      <c r="P58" s="268"/>
      <c r="Q58" s="268">
        <f>$E$7*IF(AND(X58="Double", $E$8=10, $E$6&gt;=Y58), 2, IF(W58="Simple", 1+($E$8*F58), (1+F58)^$E$8))</f>
        <v>180000</v>
      </c>
      <c r="R58" s="269">
        <f>IF(J58="MAX",K58,Q58)</f>
        <v>180000</v>
      </c>
      <c r="S58" s="296">
        <f>HLOOKUP($E$6,'Joint life agebands'!A48:BD49,2)</f>
        <v>7.0999999999999994E-2</v>
      </c>
      <c r="T58" s="261" t="b">
        <f>OR($E$5&lt;C58,$E$5&gt;D58)</f>
        <v>0</v>
      </c>
      <c r="U58" s="292">
        <f>IF(T58=TRUE,"N/A",V58)</f>
        <v>12779.999999999998</v>
      </c>
      <c r="V58" s="274">
        <f>(R58*S58)</f>
        <v>12779.999999999998</v>
      </c>
      <c r="W58" s="271" t="s">
        <v>0</v>
      </c>
      <c r="X58" s="271" t="s">
        <v>8</v>
      </c>
      <c r="Y58" s="271">
        <v>0</v>
      </c>
      <c r="Z58" s="266" t="s">
        <v>26</v>
      </c>
      <c r="AA58" s="266">
        <v>10</v>
      </c>
      <c r="AB58" s="266" t="str">
        <f>'Single Life Calculator'!AB28</f>
        <v>No</v>
      </c>
      <c r="AC58" s="266" t="s">
        <v>8</v>
      </c>
      <c r="AD58" s="272" t="s">
        <v>187</v>
      </c>
      <c r="AE58" s="159"/>
    </row>
    <row r="59" spans="1:31" s="8" customFormat="1" ht="45" x14ac:dyDescent="0.25">
      <c r="A59" s="265" t="s">
        <v>150</v>
      </c>
      <c r="B59" s="259" t="s">
        <v>143</v>
      </c>
      <c r="C59" s="261">
        <v>45</v>
      </c>
      <c r="D59" s="261">
        <v>85</v>
      </c>
      <c r="E59" s="259" t="s">
        <v>92</v>
      </c>
      <c r="F59" s="267">
        <v>0.08</v>
      </c>
      <c r="G59" s="259" t="s">
        <v>0</v>
      </c>
      <c r="H59" s="259" t="s">
        <v>22</v>
      </c>
      <c r="I59" s="259" t="s">
        <v>79</v>
      </c>
      <c r="J59" s="261" t="str">
        <f t="shared" si="23"/>
        <v/>
      </c>
      <c r="K59" s="268">
        <f>($E$7*F59)*AA59+$E$7</f>
        <v>180000</v>
      </c>
      <c r="L59" s="268"/>
      <c r="M59" s="268"/>
      <c r="N59" s="268"/>
      <c r="O59" s="268"/>
      <c r="P59" s="268"/>
      <c r="Q59" s="268">
        <f t="shared" si="25"/>
        <v>180000</v>
      </c>
      <c r="R59" s="269">
        <f t="shared" si="24"/>
        <v>180000</v>
      </c>
      <c r="S59" s="296">
        <f>HLOOKUP($E$6,'Joint life agebands'!A40:BD41,2)</f>
        <v>8.1000000000000003E-2</v>
      </c>
      <c r="T59" s="261" t="b">
        <f t="shared" si="20"/>
        <v>0</v>
      </c>
      <c r="U59" s="292">
        <f t="shared" si="21"/>
        <v>14580</v>
      </c>
      <c r="V59" s="274">
        <f t="shared" si="22"/>
        <v>14580</v>
      </c>
      <c r="W59" s="271" t="s">
        <v>0</v>
      </c>
      <c r="X59" s="271" t="s">
        <v>8</v>
      </c>
      <c r="Y59" s="271">
        <v>0</v>
      </c>
      <c r="Z59" s="266" t="s">
        <v>26</v>
      </c>
      <c r="AA59" s="266">
        <v>10</v>
      </c>
      <c r="AB59" s="266" t="str">
        <f>'Single Life Calculator'!AB59</f>
        <v>No</v>
      </c>
      <c r="AC59" s="266" t="s">
        <v>8</v>
      </c>
      <c r="AD59" s="272" t="s">
        <v>187</v>
      </c>
      <c r="AE59" s="159"/>
    </row>
    <row r="60" spans="1:31" s="8" customFormat="1" ht="15" customHeight="1" x14ac:dyDescent="0.25">
      <c r="A60" s="265" t="s">
        <v>151</v>
      </c>
      <c r="B60" s="259" t="s">
        <v>141</v>
      </c>
      <c r="C60" s="261">
        <v>0</v>
      </c>
      <c r="D60" s="261">
        <v>85</v>
      </c>
      <c r="E60" s="259" t="s">
        <v>129</v>
      </c>
      <c r="F60" s="267">
        <v>0.06</v>
      </c>
      <c r="G60" s="259" t="s">
        <v>0</v>
      </c>
      <c r="H60" s="259" t="s">
        <v>22</v>
      </c>
      <c r="I60" s="259" t="s">
        <v>444</v>
      </c>
      <c r="J60" s="261" t="str">
        <f t="shared" si="23"/>
        <v/>
      </c>
      <c r="K60" s="268">
        <f>(($E$7*F60)*AA60)+$E$7</f>
        <v>160000</v>
      </c>
      <c r="L60" s="268"/>
      <c r="M60" s="268"/>
      <c r="N60" s="268"/>
      <c r="O60" s="268"/>
      <c r="P60" s="268"/>
      <c r="Q60" s="268">
        <f t="shared" si="25"/>
        <v>160000</v>
      </c>
      <c r="R60" s="269">
        <f t="shared" si="24"/>
        <v>160000</v>
      </c>
      <c r="S60" s="296">
        <f>HLOOKUP($E$6,'Joint life agebands'!A56:AP57,2)</f>
        <v>8.5000000000000006E-2</v>
      </c>
      <c r="T60" s="261" t="b">
        <f t="shared" si="20"/>
        <v>0</v>
      </c>
      <c r="U60" s="292">
        <f t="shared" si="21"/>
        <v>13600.000000000002</v>
      </c>
      <c r="V60" s="274">
        <f t="shared" si="22"/>
        <v>13600.000000000002</v>
      </c>
      <c r="W60" s="271" t="s">
        <v>0</v>
      </c>
      <c r="X60" s="271" t="s">
        <v>8</v>
      </c>
      <c r="Y60" s="271">
        <v>0</v>
      </c>
      <c r="Z60" s="266" t="s">
        <v>26</v>
      </c>
      <c r="AA60" s="266">
        <v>10</v>
      </c>
      <c r="AB60" s="266" t="str">
        <f>'Single Life Calculator'!AB60</f>
        <v>No</v>
      </c>
      <c r="AC60" s="266" t="s">
        <v>8</v>
      </c>
      <c r="AD60" s="272" t="s">
        <v>186</v>
      </c>
      <c r="AE60" s="159"/>
    </row>
    <row r="61" spans="1:31" s="183" customFormat="1" ht="15" customHeight="1" x14ac:dyDescent="0.25">
      <c r="A61" s="265" t="s">
        <v>152</v>
      </c>
      <c r="B61" s="259" t="s">
        <v>146</v>
      </c>
      <c r="C61" s="297">
        <v>55</v>
      </c>
      <c r="D61" s="261">
        <v>80</v>
      </c>
      <c r="E61" s="259" t="s">
        <v>413</v>
      </c>
      <c r="F61" s="267">
        <v>7.0000000000000007E-2</v>
      </c>
      <c r="G61" s="259" t="s">
        <v>1</v>
      </c>
      <c r="H61" s="259" t="s">
        <v>22</v>
      </c>
      <c r="I61" s="273" t="s">
        <v>14</v>
      </c>
      <c r="J61" s="297"/>
      <c r="K61" s="298">
        <f t="shared" ref="K61:K64" si="26">$E$7*(1+F61)^AA61</f>
        <v>196715.13572895655</v>
      </c>
      <c r="L61" s="281"/>
      <c r="M61" s="281"/>
      <c r="N61" s="281"/>
      <c r="O61" s="281"/>
      <c r="P61" s="281"/>
      <c r="Q61" s="298">
        <f>$E$7*IF(AND(X61="Double", $E$8=10, $E$6&gt;=Y61), 2, IF(W61="Simple", 1+($E$8*F61), (1+F61)^$E$8))</f>
        <v>196715.13572895655</v>
      </c>
      <c r="R61" s="280">
        <f>IF(J61="MAX",K61,Q61)</f>
        <v>196715.13572895655</v>
      </c>
      <c r="S61" s="296">
        <f>HLOOKUP($E$6,'Joint life agebands'!A92:AT93,2)</f>
        <v>0.105</v>
      </c>
      <c r="T61" s="261" t="b">
        <f>OR($E$5&lt;C61,$E$5&gt;D61)</f>
        <v>0</v>
      </c>
      <c r="U61" s="292">
        <f>IF(T61=TRUE,"N/A",V61)</f>
        <v>20655.089251540438</v>
      </c>
      <c r="V61" s="281">
        <f t="shared" ref="V61:V64" si="27">(R61*S61)</f>
        <v>20655.089251540438</v>
      </c>
      <c r="W61" s="282" t="s">
        <v>7</v>
      </c>
      <c r="X61" s="282" t="s">
        <v>8</v>
      </c>
      <c r="Y61" s="282">
        <v>0</v>
      </c>
      <c r="Z61" s="266" t="s">
        <v>26</v>
      </c>
      <c r="AA61" s="266">
        <v>10</v>
      </c>
      <c r="AB61" s="266" t="s">
        <v>8</v>
      </c>
      <c r="AC61" s="272" t="s">
        <v>188</v>
      </c>
      <c r="AD61" s="272" t="s">
        <v>186</v>
      </c>
      <c r="AE61" s="182"/>
    </row>
    <row r="62" spans="1:31" s="183" customFormat="1" ht="15" customHeight="1" x14ac:dyDescent="0.25">
      <c r="A62" s="265" t="s">
        <v>152</v>
      </c>
      <c r="B62" s="259" t="s">
        <v>146</v>
      </c>
      <c r="C62" s="297">
        <v>55</v>
      </c>
      <c r="D62" s="261">
        <v>80</v>
      </c>
      <c r="E62" s="259" t="s">
        <v>414</v>
      </c>
      <c r="F62" s="267">
        <v>7.0000000000000007E-2</v>
      </c>
      <c r="G62" s="259" t="s">
        <v>1</v>
      </c>
      <c r="H62" s="259" t="s">
        <v>22</v>
      </c>
      <c r="I62" s="273" t="s">
        <v>14</v>
      </c>
      <c r="J62" s="297"/>
      <c r="K62" s="298">
        <f t="shared" si="26"/>
        <v>196715.13572895655</v>
      </c>
      <c r="L62" s="281"/>
      <c r="M62" s="281"/>
      <c r="N62" s="281"/>
      <c r="O62" s="281"/>
      <c r="P62" s="281"/>
      <c r="Q62" s="298">
        <f>$E$7*IF(AND(X62="Double", $E$8=10, $E$6&gt;=Y62), 2, IF(W62="Simple", 1+($E$8*F62), (1+F62)^$E$8))</f>
        <v>196715.13572895655</v>
      </c>
      <c r="R62" s="280">
        <f>IF(J62="MAX",K62,Q62)</f>
        <v>196715.13572895655</v>
      </c>
      <c r="S62" s="296">
        <f>HLOOKUP($E$6,'Joint life agebands'!A96:AT97,2)</f>
        <v>8.4999999999999992E-2</v>
      </c>
      <c r="T62" s="261" t="b">
        <f>OR($E$5&lt;C62,$E$5&gt;D62)</f>
        <v>0</v>
      </c>
      <c r="U62" s="292">
        <f>IF(T62=TRUE,"N/A",V62)</f>
        <v>16720.786536961306</v>
      </c>
      <c r="V62" s="281">
        <f t="shared" si="27"/>
        <v>16720.786536961306</v>
      </c>
      <c r="W62" s="282" t="s">
        <v>7</v>
      </c>
      <c r="X62" s="282" t="s">
        <v>8</v>
      </c>
      <c r="Y62" s="282">
        <v>0</v>
      </c>
      <c r="Z62" s="266" t="s">
        <v>26</v>
      </c>
      <c r="AA62" s="266">
        <v>10</v>
      </c>
      <c r="AB62" s="266" t="s">
        <v>8</v>
      </c>
      <c r="AC62" s="272" t="s">
        <v>188</v>
      </c>
      <c r="AD62" s="272" t="s">
        <v>186</v>
      </c>
      <c r="AE62" s="182"/>
    </row>
    <row r="63" spans="1:31" s="183" customFormat="1" ht="15" customHeight="1" x14ac:dyDescent="0.25">
      <c r="A63" s="265" t="s">
        <v>152</v>
      </c>
      <c r="B63" s="259" t="s">
        <v>146</v>
      </c>
      <c r="C63" s="297">
        <v>55</v>
      </c>
      <c r="D63" s="261">
        <v>80</v>
      </c>
      <c r="E63" s="259" t="s">
        <v>415</v>
      </c>
      <c r="F63" s="267">
        <v>7.0000000000000007E-2</v>
      </c>
      <c r="G63" s="259" t="s">
        <v>1</v>
      </c>
      <c r="H63" s="259" t="s">
        <v>22</v>
      </c>
      <c r="I63" s="273" t="s">
        <v>14</v>
      </c>
      <c r="J63" s="297"/>
      <c r="K63" s="298">
        <f t="shared" si="26"/>
        <v>196715.13572895655</v>
      </c>
      <c r="L63" s="281"/>
      <c r="M63" s="281"/>
      <c r="N63" s="281"/>
      <c r="O63" s="281"/>
      <c r="P63" s="281"/>
      <c r="Q63" s="298">
        <f>$E$7*IF(AND(X63="Double", $E$8=10, $E$6&gt;=Y63), 2, IF(W63="Simple", 1+($E$8*F63), (1+F63)^$E$8))</f>
        <v>196715.13572895655</v>
      </c>
      <c r="R63" s="280">
        <f>IF(J63="MAX",K63,Q63)</f>
        <v>196715.13572895655</v>
      </c>
      <c r="S63" s="296">
        <f>HLOOKUP($E$6,'Joint life agebands'!A100:AT101,2)</f>
        <v>6.9999999999999993E-2</v>
      </c>
      <c r="T63" s="261" t="b">
        <f>OR($E$5&lt;C63,$E$5&gt;D63)</f>
        <v>0</v>
      </c>
      <c r="U63" s="292">
        <f>IF(T63=TRUE,"N/A",V63)</f>
        <v>13770.059501026957</v>
      </c>
      <c r="V63" s="281">
        <f t="shared" si="27"/>
        <v>13770.059501026957</v>
      </c>
      <c r="W63" s="282" t="s">
        <v>7</v>
      </c>
      <c r="X63" s="282" t="s">
        <v>8</v>
      </c>
      <c r="Y63" s="282">
        <v>0</v>
      </c>
      <c r="Z63" s="266" t="s">
        <v>26</v>
      </c>
      <c r="AA63" s="266">
        <v>10</v>
      </c>
      <c r="AB63" s="266" t="s">
        <v>8</v>
      </c>
      <c r="AC63" s="272" t="s">
        <v>188</v>
      </c>
      <c r="AD63" s="272" t="s">
        <v>186</v>
      </c>
      <c r="AE63" s="182"/>
    </row>
    <row r="64" spans="1:31" s="183" customFormat="1" ht="15" customHeight="1" x14ac:dyDescent="0.25">
      <c r="A64" s="265" t="s">
        <v>152</v>
      </c>
      <c r="B64" s="259" t="s">
        <v>146</v>
      </c>
      <c r="C64" s="297">
        <v>55</v>
      </c>
      <c r="D64" s="261">
        <v>80</v>
      </c>
      <c r="E64" s="259" t="s">
        <v>416</v>
      </c>
      <c r="F64" s="267">
        <v>7.0000000000000007E-2</v>
      </c>
      <c r="G64" s="259" t="s">
        <v>1</v>
      </c>
      <c r="H64" s="259" t="s">
        <v>22</v>
      </c>
      <c r="I64" s="273" t="s">
        <v>14</v>
      </c>
      <c r="J64" s="297"/>
      <c r="K64" s="298">
        <f t="shared" si="26"/>
        <v>196715.13572895655</v>
      </c>
      <c r="L64" s="281"/>
      <c r="M64" s="281"/>
      <c r="N64" s="281"/>
      <c r="O64" s="281"/>
      <c r="P64" s="281"/>
      <c r="Q64" s="298">
        <f>$E$7*IF(AND(X64="Double", $E$8=10, $E$6&gt;=Y64), 2, IF(W64="Simple", 1+($E$8*F64), (1+F64)^$E$8))</f>
        <v>196715.13572895655</v>
      </c>
      <c r="R64" s="280">
        <f>IF(J64="MAX",K64,Q64)</f>
        <v>196715.13572895655</v>
      </c>
      <c r="S64" s="296">
        <f>HLOOKUP($E$6,'Joint life agebands'!A104:AT105,2)</f>
        <v>6.5499999999999989E-2</v>
      </c>
      <c r="T64" s="261" t="b">
        <f>OR($E$5&lt;C64,$E$5&gt;D64)</f>
        <v>0</v>
      </c>
      <c r="U64" s="292">
        <f>IF(T64=TRUE,"N/A",V64)</f>
        <v>12884.841390246651</v>
      </c>
      <c r="V64" s="281">
        <f t="shared" si="27"/>
        <v>12884.841390246651</v>
      </c>
      <c r="W64" s="282" t="s">
        <v>7</v>
      </c>
      <c r="X64" s="282" t="s">
        <v>8</v>
      </c>
      <c r="Y64" s="282">
        <v>0</v>
      </c>
      <c r="Z64" s="266" t="s">
        <v>26</v>
      </c>
      <c r="AA64" s="266">
        <v>10</v>
      </c>
      <c r="AB64" s="266" t="s">
        <v>8</v>
      </c>
      <c r="AC64" s="272" t="s">
        <v>188</v>
      </c>
      <c r="AD64" s="272" t="s">
        <v>186</v>
      </c>
      <c r="AE64" s="182"/>
    </row>
    <row r="65" spans="1:31" s="8" customFormat="1" ht="45" x14ac:dyDescent="0.25">
      <c r="A65" s="265" t="s">
        <v>175</v>
      </c>
      <c r="B65" s="259" t="s">
        <v>146</v>
      </c>
      <c r="C65" s="261">
        <v>55</v>
      </c>
      <c r="D65" s="261">
        <v>85</v>
      </c>
      <c r="E65" s="259" t="s">
        <v>181</v>
      </c>
      <c r="F65" s="267">
        <v>0</v>
      </c>
      <c r="G65" s="259" t="s">
        <v>26</v>
      </c>
      <c r="H65" s="259" t="s">
        <v>22</v>
      </c>
      <c r="I65" s="273" t="s">
        <v>179</v>
      </c>
      <c r="J65" s="261" t="str">
        <f t="shared" si="23"/>
        <v/>
      </c>
      <c r="K65" s="268" t="s">
        <v>40</v>
      </c>
      <c r="L65" s="268"/>
      <c r="M65" s="268"/>
      <c r="N65" s="268"/>
      <c r="O65" s="268"/>
      <c r="P65" s="268"/>
      <c r="Q65" s="268">
        <f t="shared" si="25"/>
        <v>100000</v>
      </c>
      <c r="R65" s="269">
        <f t="shared" si="24"/>
        <v>100000</v>
      </c>
      <c r="S65" s="296">
        <f>HLOOKUP($E$6,'Joint life agebands'!A326:AT327,2)</f>
        <v>6.4500000000000002E-2</v>
      </c>
      <c r="T65" s="261" t="b">
        <f t="shared" si="20"/>
        <v>0</v>
      </c>
      <c r="U65" s="292">
        <f t="shared" si="21"/>
        <v>6450</v>
      </c>
      <c r="V65" s="274">
        <f t="shared" si="22"/>
        <v>6450</v>
      </c>
      <c r="W65" s="271"/>
      <c r="X65" s="271" t="s">
        <v>8</v>
      </c>
      <c r="Y65" s="271">
        <v>0</v>
      </c>
      <c r="Z65" s="266" t="s">
        <v>26</v>
      </c>
      <c r="AA65" s="266" t="s">
        <v>26</v>
      </c>
      <c r="AB65" s="266" t="str">
        <f>'Single Life Calculator'!AB65</f>
        <v>N/A</v>
      </c>
      <c r="AC65" s="272" t="s">
        <v>8</v>
      </c>
      <c r="AD65" s="272" t="s">
        <v>26</v>
      </c>
      <c r="AE65" s="159"/>
    </row>
    <row r="66" spans="1:31" s="8" customFormat="1" ht="30" customHeight="1" x14ac:dyDescent="0.25">
      <c r="A66" s="407" t="s">
        <v>171</v>
      </c>
      <c r="B66" s="407"/>
      <c r="C66" s="407"/>
      <c r="D66" s="407"/>
      <c r="E66" s="407"/>
      <c r="F66" s="407"/>
      <c r="G66" s="407"/>
      <c r="H66" s="407"/>
      <c r="I66" s="407"/>
      <c r="J66" s="407"/>
      <c r="K66" s="407"/>
      <c r="L66" s="407"/>
      <c r="M66" s="407"/>
      <c r="N66" s="407"/>
      <c r="O66" s="407"/>
      <c r="P66" s="407"/>
      <c r="Q66" s="407"/>
      <c r="R66" s="407"/>
      <c r="S66" s="407"/>
      <c r="T66" s="407"/>
      <c r="U66" s="407"/>
      <c r="V66" s="407"/>
      <c r="W66" s="407"/>
      <c r="X66" s="407"/>
      <c r="Y66" s="407"/>
      <c r="Z66" s="407"/>
      <c r="AA66" s="407"/>
      <c r="AB66" s="407"/>
      <c r="AC66" s="408"/>
      <c r="AD66" s="408"/>
      <c r="AE66" s="159"/>
    </row>
    <row r="67" spans="1:31" s="142" customFormat="1" ht="110.25" x14ac:dyDescent="0.2">
      <c r="A67" s="262" t="s">
        <v>147</v>
      </c>
      <c r="B67" s="263" t="s">
        <v>134</v>
      </c>
      <c r="C67" s="263" t="s">
        <v>44</v>
      </c>
      <c r="D67" s="263" t="s">
        <v>52</v>
      </c>
      <c r="E67" s="263" t="s">
        <v>48</v>
      </c>
      <c r="F67" s="263" t="s">
        <v>4</v>
      </c>
      <c r="G67" s="263" t="s">
        <v>5</v>
      </c>
      <c r="H67" s="263" t="s">
        <v>24</v>
      </c>
      <c r="I67" s="263" t="s">
        <v>12</v>
      </c>
      <c r="J67" s="263" t="s">
        <v>51</v>
      </c>
      <c r="K67" s="263" t="s">
        <v>39</v>
      </c>
      <c r="L67" s="263" t="s">
        <v>42</v>
      </c>
      <c r="M67" s="263"/>
      <c r="N67" s="263" t="s">
        <v>43</v>
      </c>
      <c r="O67" s="263" t="s">
        <v>99</v>
      </c>
      <c r="P67" s="263"/>
      <c r="Q67" s="263" t="s">
        <v>38</v>
      </c>
      <c r="R67" s="263" t="s">
        <v>49</v>
      </c>
      <c r="S67" s="263" t="s">
        <v>3</v>
      </c>
      <c r="T67" s="263" t="s">
        <v>53</v>
      </c>
      <c r="U67" s="263" t="s">
        <v>36</v>
      </c>
      <c r="V67" s="262" t="s">
        <v>45</v>
      </c>
      <c r="W67" s="263" t="s">
        <v>46</v>
      </c>
      <c r="X67" s="263" t="s">
        <v>47</v>
      </c>
      <c r="Y67" s="263" t="s">
        <v>164</v>
      </c>
      <c r="Z67" s="263" t="s">
        <v>486</v>
      </c>
      <c r="AA67" s="263" t="s">
        <v>249</v>
      </c>
      <c r="AB67" s="263" t="s">
        <v>182</v>
      </c>
      <c r="AC67" s="264" t="s">
        <v>548</v>
      </c>
      <c r="AD67" s="264" t="s">
        <v>183</v>
      </c>
      <c r="AE67" s="161"/>
    </row>
    <row r="68" spans="1:31" s="8" customFormat="1" ht="45" x14ac:dyDescent="0.25">
      <c r="A68" s="265" t="s">
        <v>313</v>
      </c>
      <c r="B68" s="259" t="s">
        <v>136</v>
      </c>
      <c r="C68" s="261">
        <v>0</v>
      </c>
      <c r="D68" s="261">
        <v>80</v>
      </c>
      <c r="E68" s="266" t="s">
        <v>215</v>
      </c>
      <c r="F68" s="267">
        <v>0</v>
      </c>
      <c r="G68" s="259" t="s">
        <v>63</v>
      </c>
      <c r="H68" s="259" t="s">
        <v>26</v>
      </c>
      <c r="I68" s="259" t="s">
        <v>82</v>
      </c>
      <c r="J68" s="261" t="str">
        <f>IF($E$6&gt;100,"MAX","")</f>
        <v/>
      </c>
      <c r="K68" s="268" t="s">
        <v>40</v>
      </c>
      <c r="L68" s="268"/>
      <c r="M68" s="268"/>
      <c r="N68" s="268"/>
      <c r="O68" s="268"/>
      <c r="P68" s="268"/>
      <c r="Q68" s="268">
        <f>$E$7*IF(AND(X68="Double", $E$8=10, $E$6&gt;=Y68), 2, IF(W68="Simple", 1+($E$8*F68), (1+F68)^$E$8))</f>
        <v>100000</v>
      </c>
      <c r="R68" s="269">
        <f>IF(J68="MAX",K68,Q68)</f>
        <v>100000</v>
      </c>
      <c r="S68" s="270">
        <f>(HLOOKUP($E$5,'Joint life agebands'!A164:BD165,2,FALSE))+(HLOOKUP($E$5,'Joint life agebands'!A166:BD167,2,FALSE)*$E$8)</f>
        <v>8.6999999999999994E-2</v>
      </c>
      <c r="T68" s="261" t="b">
        <f>OR($E$5&lt;C68,$E$5&gt;D68,$E$8&lt;1)</f>
        <v>0</v>
      </c>
      <c r="U68" s="292">
        <f t="shared" ref="U68:U81" si="28">IF(T68=TRUE,"N/A",V68)</f>
        <v>8700</v>
      </c>
      <c r="V68" s="268">
        <f>(R68*S68)</f>
        <v>8700</v>
      </c>
      <c r="W68" s="271"/>
      <c r="X68" s="271" t="s">
        <v>8</v>
      </c>
      <c r="Y68" s="271"/>
      <c r="Z68" s="266" t="s">
        <v>490</v>
      </c>
      <c r="AA68" s="266" t="s">
        <v>26</v>
      </c>
      <c r="AB68" s="266" t="s">
        <v>26</v>
      </c>
      <c r="AC68" s="272" t="s">
        <v>188</v>
      </c>
      <c r="AD68" s="272" t="s">
        <v>26</v>
      </c>
      <c r="AE68" s="159"/>
    </row>
    <row r="69" spans="1:31" s="8" customFormat="1" ht="75" x14ac:dyDescent="0.25">
      <c r="A69" s="265" t="s">
        <v>313</v>
      </c>
      <c r="B69" s="259" t="s">
        <v>136</v>
      </c>
      <c r="C69" s="261">
        <v>0</v>
      </c>
      <c r="D69" s="261">
        <v>80</v>
      </c>
      <c r="E69" s="266" t="s">
        <v>216</v>
      </c>
      <c r="F69" s="267">
        <v>0</v>
      </c>
      <c r="G69" s="259" t="s">
        <v>64</v>
      </c>
      <c r="H69" s="259" t="s">
        <v>26</v>
      </c>
      <c r="I69" s="259" t="s">
        <v>82</v>
      </c>
      <c r="J69" s="261" t="str">
        <f>IF($E$6&gt;100,"MAX","")</f>
        <v/>
      </c>
      <c r="K69" s="268" t="s">
        <v>40</v>
      </c>
      <c r="L69" s="268"/>
      <c r="M69" s="268"/>
      <c r="N69" s="268"/>
      <c r="O69" s="268"/>
      <c r="P69" s="268"/>
      <c r="Q69" s="268">
        <f>$E$7*IF(AND(X69="Double", $E$8=10, $E$6&gt;=Y69), 2, IF(W69="Simple", 1+($E$8*F69), (1+F69)^$E$8))</f>
        <v>100000</v>
      </c>
      <c r="R69" s="269">
        <f>IF(J69="MAX",K69,Q69)</f>
        <v>100000</v>
      </c>
      <c r="S69" s="270">
        <f>(HLOOKUP($E$5,'Joint life agebands'!A170:BD171,2,FALSE))+(HLOOKUP($E$5,'Joint life agebands'!A172:BD173,2,FALSE)*$E$8)</f>
        <v>7.3999999999999996E-2</v>
      </c>
      <c r="T69" s="261" t="b">
        <f>OR($E$5&lt;C69,$E$5&gt;D69,$E$8&lt;1)</f>
        <v>0</v>
      </c>
      <c r="U69" s="292">
        <f t="shared" si="28"/>
        <v>7400</v>
      </c>
      <c r="V69" s="268">
        <f>(R69*S69)</f>
        <v>7400</v>
      </c>
      <c r="W69" s="271"/>
      <c r="X69" s="271" t="s">
        <v>8</v>
      </c>
      <c r="Y69" s="271"/>
      <c r="Z69" s="266" t="s">
        <v>490</v>
      </c>
      <c r="AA69" s="266" t="s">
        <v>26</v>
      </c>
      <c r="AB69" s="266" t="s">
        <v>26</v>
      </c>
      <c r="AC69" s="272" t="s">
        <v>188</v>
      </c>
      <c r="AD69" s="272" t="s">
        <v>26</v>
      </c>
      <c r="AE69" s="159"/>
    </row>
    <row r="70" spans="1:31" s="8" customFormat="1" ht="45" x14ac:dyDescent="0.25">
      <c r="A70" s="265" t="s">
        <v>217</v>
      </c>
      <c r="B70" s="259" t="s">
        <v>136</v>
      </c>
      <c r="C70" s="261">
        <v>0</v>
      </c>
      <c r="D70" s="261">
        <v>80</v>
      </c>
      <c r="E70" s="266" t="s">
        <v>215</v>
      </c>
      <c r="F70" s="267">
        <v>0</v>
      </c>
      <c r="G70" s="259" t="s">
        <v>63</v>
      </c>
      <c r="H70" s="259" t="s">
        <v>26</v>
      </c>
      <c r="I70" s="259" t="s">
        <v>82</v>
      </c>
      <c r="J70" s="261" t="str">
        <f>IF($E$6&gt;100,"MAX","")</f>
        <v/>
      </c>
      <c r="K70" s="268" t="s">
        <v>40</v>
      </c>
      <c r="L70" s="268"/>
      <c r="M70" s="268"/>
      <c r="N70" s="268"/>
      <c r="O70" s="268"/>
      <c r="P70" s="268"/>
      <c r="Q70" s="268">
        <f>$E$7*IF(AND(X70="Double", $E$8=10, $E$6&gt;=Y70), 2, IF(W70="Simple", 1+($E$8*F70), (1+F70)^$E$8))</f>
        <v>100000</v>
      </c>
      <c r="R70" s="269">
        <f>IF(J70="MAX",K70,Q70)</f>
        <v>100000</v>
      </c>
      <c r="S70" s="270">
        <f>(HLOOKUP($E$5,'Joint life agebands'!A176:BD177,2,FALSE))+(HLOOKUP($E$5,'Joint life agebands'!A178:BD179,2,FALSE)*$E$8)</f>
        <v>8.6999999999999994E-2</v>
      </c>
      <c r="T70" s="261" t="b">
        <f>OR($E$5&lt;C70,$E$5&gt;D70,$E$8&lt;1)</f>
        <v>0</v>
      </c>
      <c r="U70" s="292">
        <f t="shared" si="28"/>
        <v>8700</v>
      </c>
      <c r="V70" s="268">
        <f>(R70*S70)</f>
        <v>8700</v>
      </c>
      <c r="W70" s="271"/>
      <c r="X70" s="271" t="s">
        <v>8</v>
      </c>
      <c r="Y70" s="271"/>
      <c r="Z70" s="266" t="s">
        <v>490</v>
      </c>
      <c r="AA70" s="266" t="s">
        <v>26</v>
      </c>
      <c r="AB70" s="266" t="s">
        <v>26</v>
      </c>
      <c r="AC70" s="272" t="s">
        <v>188</v>
      </c>
      <c r="AD70" s="272" t="s">
        <v>26</v>
      </c>
      <c r="AE70" s="159"/>
    </row>
    <row r="71" spans="1:31" s="8" customFormat="1" ht="75" x14ac:dyDescent="0.25">
      <c r="A71" s="265" t="s">
        <v>217</v>
      </c>
      <c r="B71" s="259" t="s">
        <v>136</v>
      </c>
      <c r="C71" s="261">
        <v>0</v>
      </c>
      <c r="D71" s="261">
        <v>80</v>
      </c>
      <c r="E71" s="266" t="s">
        <v>216</v>
      </c>
      <c r="F71" s="267">
        <v>0</v>
      </c>
      <c r="G71" s="259" t="s">
        <v>64</v>
      </c>
      <c r="H71" s="259" t="s">
        <v>26</v>
      </c>
      <c r="I71" s="259" t="s">
        <v>82</v>
      </c>
      <c r="J71" s="261" t="str">
        <f>IF($E$6&gt;100,"MAX","")</f>
        <v/>
      </c>
      <c r="K71" s="268" t="s">
        <v>40</v>
      </c>
      <c r="L71" s="268"/>
      <c r="M71" s="268"/>
      <c r="N71" s="268"/>
      <c r="O71" s="268"/>
      <c r="P71" s="268"/>
      <c r="Q71" s="268">
        <f>$E$7*IF(AND(X71="Double", $E$8=10, $E$6&gt;=Y71), 2, IF(W71="Simple", 1+($E$8*F71), (1+F71)^$E$8))</f>
        <v>100000</v>
      </c>
      <c r="R71" s="269">
        <f>IF(J71="MAX",K71,Q71)</f>
        <v>100000</v>
      </c>
      <c r="S71" s="270">
        <f>(HLOOKUP($E$5,'Joint life agebands'!A182:BD183,2,FALSE))+(HLOOKUP($E$5,'Joint life agebands'!A184:BD185,2,FALSE)*$E$8)</f>
        <v>7.3999999999999996E-2</v>
      </c>
      <c r="T71" s="261" t="b">
        <f>OR($E$5&lt;C71,$E$5&gt;D71,$E$8&lt;1)</f>
        <v>0</v>
      </c>
      <c r="U71" s="292">
        <f t="shared" si="28"/>
        <v>7400</v>
      </c>
      <c r="V71" s="268">
        <f>(R71*S71)</f>
        <v>7400</v>
      </c>
      <c r="W71" s="271"/>
      <c r="X71" s="271" t="s">
        <v>8</v>
      </c>
      <c r="Y71" s="271"/>
      <c r="Z71" s="266" t="s">
        <v>490</v>
      </c>
      <c r="AA71" s="266" t="s">
        <v>26</v>
      </c>
      <c r="AB71" s="266" t="s">
        <v>26</v>
      </c>
      <c r="AC71" s="272" t="s">
        <v>188</v>
      </c>
      <c r="AD71" s="272" t="s">
        <v>26</v>
      </c>
      <c r="AE71" s="159"/>
    </row>
    <row r="72" spans="1:31" s="8" customFormat="1" ht="30" x14ac:dyDescent="0.25">
      <c r="A72" s="265" t="s">
        <v>234</v>
      </c>
      <c r="B72" s="259" t="s">
        <v>137</v>
      </c>
      <c r="C72" s="261">
        <v>50</v>
      </c>
      <c r="D72" s="261">
        <v>85</v>
      </c>
      <c r="E72" s="259" t="s">
        <v>287</v>
      </c>
      <c r="F72" s="267">
        <v>0</v>
      </c>
      <c r="G72" s="259" t="s">
        <v>0</v>
      </c>
      <c r="H72" s="259" t="s">
        <v>22</v>
      </c>
      <c r="I72" s="273" t="s">
        <v>14</v>
      </c>
      <c r="J72" s="261" t="str">
        <f>IF($E$8&gt;AA72,"MAX","")</f>
        <v/>
      </c>
      <c r="K72" s="268">
        <f>($E$7*F72)*AA72+$E$7</f>
        <v>100000</v>
      </c>
      <c r="L72" s="274"/>
      <c r="M72" s="274"/>
      <c r="N72" s="274"/>
      <c r="O72" s="274"/>
      <c r="P72" s="274"/>
      <c r="Q72" s="268"/>
      <c r="R72" s="269">
        <f>'Brighthouse SLPP Market Growth'!G118</f>
        <v>100000</v>
      </c>
      <c r="S72" s="270">
        <f>'Brighthouse SLPP Market Growth'!M118</f>
        <v>7.2499999999999995E-2</v>
      </c>
      <c r="T72" s="261" t="b">
        <f t="shared" ref="T72:T78" si="29">OR($E$5&lt;C72,$E$5&gt;D72)</f>
        <v>0</v>
      </c>
      <c r="U72" s="292">
        <f t="shared" si="28"/>
        <v>7249.9999999999991</v>
      </c>
      <c r="V72" s="274">
        <f>'Brighthouse SLPP Market Growth'!S118</f>
        <v>7249.9999999999991</v>
      </c>
      <c r="W72" s="271"/>
      <c r="X72" s="271"/>
      <c r="Y72" s="271"/>
      <c r="Z72" s="266" t="s">
        <v>26</v>
      </c>
      <c r="AA72" s="266">
        <v>10</v>
      </c>
      <c r="AB72" s="266" t="s">
        <v>8</v>
      </c>
      <c r="AC72" s="272" t="s">
        <v>8</v>
      </c>
      <c r="AD72" s="272" t="s">
        <v>184</v>
      </c>
      <c r="AE72" s="159"/>
    </row>
    <row r="73" spans="1:31" s="8" customFormat="1" ht="45" x14ac:dyDescent="0.25">
      <c r="A73" s="265" t="s">
        <v>234</v>
      </c>
      <c r="B73" s="259" t="s">
        <v>137</v>
      </c>
      <c r="C73" s="261">
        <v>50</v>
      </c>
      <c r="D73" s="261">
        <v>85</v>
      </c>
      <c r="E73" s="259" t="s">
        <v>288</v>
      </c>
      <c r="F73" s="267">
        <v>0.05</v>
      </c>
      <c r="G73" s="259" t="s">
        <v>0</v>
      </c>
      <c r="H73" s="259" t="s">
        <v>22</v>
      </c>
      <c r="I73" s="273" t="s">
        <v>14</v>
      </c>
      <c r="J73" s="261" t="str">
        <f>IF($E$8&gt;AA73,"MAX","")</f>
        <v/>
      </c>
      <c r="K73" s="268">
        <f>($E$7*F73)*AA73+$E$7</f>
        <v>150000</v>
      </c>
      <c r="L73" s="274"/>
      <c r="M73" s="274"/>
      <c r="N73" s="274"/>
      <c r="O73" s="274"/>
      <c r="P73" s="274"/>
      <c r="Q73" s="268"/>
      <c r="R73" s="269">
        <f>'Brighthouse SLPP with Rollup'!R116</f>
        <v>150000</v>
      </c>
      <c r="S73" s="270">
        <f>'Brighthouse SLPP with Rollup'!M118</f>
        <v>0.06</v>
      </c>
      <c r="T73" s="261" t="b">
        <f t="shared" si="29"/>
        <v>0</v>
      </c>
      <c r="U73" s="292">
        <f t="shared" si="28"/>
        <v>9000</v>
      </c>
      <c r="V73" s="274">
        <f>'Brighthouse SLPP with Rollup'!S118</f>
        <v>9000</v>
      </c>
      <c r="W73" s="271"/>
      <c r="X73" s="271"/>
      <c r="Y73" s="271"/>
      <c r="Z73" s="266" t="s">
        <v>26</v>
      </c>
      <c r="AA73" s="266">
        <v>10</v>
      </c>
      <c r="AB73" s="266" t="s">
        <v>8</v>
      </c>
      <c r="AC73" s="272" t="s">
        <v>8</v>
      </c>
      <c r="AD73" s="272" t="s">
        <v>184</v>
      </c>
      <c r="AE73" s="159"/>
    </row>
    <row r="74" spans="1:31" s="8" customFormat="1" ht="60" x14ac:dyDescent="0.25">
      <c r="A74" s="265" t="s">
        <v>359</v>
      </c>
      <c r="B74" s="259" t="s">
        <v>135</v>
      </c>
      <c r="C74" s="261">
        <v>0</v>
      </c>
      <c r="D74" s="261">
        <v>80</v>
      </c>
      <c r="E74" s="259" t="s">
        <v>351</v>
      </c>
      <c r="F74" s="267">
        <v>0</v>
      </c>
      <c r="G74" s="259" t="s">
        <v>26</v>
      </c>
      <c r="H74" s="259" t="s">
        <v>22</v>
      </c>
      <c r="I74" s="273" t="s">
        <v>65</v>
      </c>
      <c r="J74" s="261" t="str">
        <f>IF($E$8&gt;AA74,"MAX","")</f>
        <v/>
      </c>
      <c r="K74" s="268" t="s">
        <v>40</v>
      </c>
      <c r="L74" s="275">
        <f>$E$8</f>
        <v>10</v>
      </c>
      <c r="M74" s="275"/>
      <c r="N74" s="274" t="b">
        <f>IF(L74&lt;3,TRUE,FALSE)</f>
        <v>0</v>
      </c>
      <c r="O74" s="274"/>
      <c r="P74" s="274"/>
      <c r="Q74" s="268">
        <f t="shared" ref="Q74:Q81" si="30">$E$7*IF(AND(X74="Double", $E$8=10, $E$6&gt;=Y74), 2, IF(W74="Simple", 1+($E$8*F74), (1+F74)^$E$8))</f>
        <v>100000</v>
      </c>
      <c r="R74" s="269">
        <f t="shared" ref="R74:R81" si="31">IF(J74="MAX",K74,Q74)</f>
        <v>100000</v>
      </c>
      <c r="S74" s="270">
        <f>HLOOKUP($E$6,'Joint life agebands'!A400:AY401,2)</f>
        <v>5.2500000000000005E-2</v>
      </c>
      <c r="T74" s="261" t="b">
        <f t="shared" si="29"/>
        <v>0</v>
      </c>
      <c r="U74" s="292" t="str">
        <f>IF(T74=TRUE,"N/A",V74)</f>
        <v>N/A</v>
      </c>
      <c r="V74" s="274" t="str">
        <f>IF(N74=TRUE,(R74*S74),"N/A")</f>
        <v>N/A</v>
      </c>
      <c r="W74" s="271"/>
      <c r="X74" s="271" t="s">
        <v>8</v>
      </c>
      <c r="Y74" s="271"/>
      <c r="Z74" s="266" t="s">
        <v>26</v>
      </c>
      <c r="AA74" s="266" t="s">
        <v>26</v>
      </c>
      <c r="AB74" s="266" t="s">
        <v>26</v>
      </c>
      <c r="AC74" s="272" t="s">
        <v>8</v>
      </c>
      <c r="AD74" s="272" t="s">
        <v>26</v>
      </c>
      <c r="AE74" s="159"/>
    </row>
    <row r="75" spans="1:31" s="8" customFormat="1" ht="60" x14ac:dyDescent="0.25">
      <c r="A75" s="265" t="s">
        <v>359</v>
      </c>
      <c r="B75" s="259" t="s">
        <v>135</v>
      </c>
      <c r="C75" s="261">
        <v>0</v>
      </c>
      <c r="D75" s="261">
        <v>80</v>
      </c>
      <c r="E75" s="259" t="s">
        <v>352</v>
      </c>
      <c r="F75" s="267">
        <v>0</v>
      </c>
      <c r="G75" s="259" t="s">
        <v>26</v>
      </c>
      <c r="H75" s="259" t="s">
        <v>22</v>
      </c>
      <c r="I75" s="273" t="s">
        <v>65</v>
      </c>
      <c r="J75" s="261">
        <f>'Joint Life Calculator'!E377</f>
        <v>0</v>
      </c>
      <c r="K75" s="268" t="s">
        <v>40</v>
      </c>
      <c r="L75" s="275">
        <f>$E$8</f>
        <v>10</v>
      </c>
      <c r="M75" s="275"/>
      <c r="N75" s="274" t="b">
        <f>AND(L75&lt;6,L75&gt;=3)</f>
        <v>0</v>
      </c>
      <c r="O75" s="274"/>
      <c r="P75" s="274"/>
      <c r="Q75" s="268">
        <f t="shared" si="30"/>
        <v>100000</v>
      </c>
      <c r="R75" s="269">
        <f t="shared" si="31"/>
        <v>100000</v>
      </c>
      <c r="S75" s="270">
        <f>HLOOKUP($E$6,'Joint life agebands'!A404:AY3516,2)</f>
        <v>5.7500000000000002E-2</v>
      </c>
      <c r="T75" s="261" t="b">
        <f t="shared" si="29"/>
        <v>0</v>
      </c>
      <c r="U75" s="292" t="str">
        <f>IF(T75=TRUE,"N/A",V75)</f>
        <v>N/A</v>
      </c>
      <c r="V75" s="274" t="str">
        <f>IF(N75=TRUE,(R75*S75),"N/A")</f>
        <v>N/A</v>
      </c>
      <c r="W75" s="271"/>
      <c r="X75" s="271" t="s">
        <v>8</v>
      </c>
      <c r="Y75" s="271"/>
      <c r="Z75" s="266" t="s">
        <v>491</v>
      </c>
      <c r="AA75" s="266" t="s">
        <v>26</v>
      </c>
      <c r="AB75" s="266" t="str">
        <f>'Single Life Calculator'!AB81</f>
        <v>Yes</v>
      </c>
      <c r="AC75" s="272" t="s">
        <v>8</v>
      </c>
      <c r="AD75" s="272" t="s">
        <v>26</v>
      </c>
      <c r="AE75" s="159"/>
    </row>
    <row r="76" spans="1:31" s="8" customFormat="1" ht="60" x14ac:dyDescent="0.25">
      <c r="A76" s="265" t="s">
        <v>359</v>
      </c>
      <c r="B76" s="259" t="s">
        <v>135</v>
      </c>
      <c r="C76" s="261">
        <v>0</v>
      </c>
      <c r="D76" s="261">
        <v>80</v>
      </c>
      <c r="E76" s="259" t="s">
        <v>353</v>
      </c>
      <c r="F76" s="267">
        <v>0</v>
      </c>
      <c r="G76" s="259" t="s">
        <v>26</v>
      </c>
      <c r="H76" s="259" t="s">
        <v>22</v>
      </c>
      <c r="I76" s="273" t="s">
        <v>65</v>
      </c>
      <c r="J76" s="261" t="str">
        <f>IF($E$8&gt;AA76,"MAX","")</f>
        <v/>
      </c>
      <c r="K76" s="268" t="s">
        <v>40</v>
      </c>
      <c r="L76" s="275">
        <f>$E$8</f>
        <v>10</v>
      </c>
      <c r="M76" s="275"/>
      <c r="N76" s="274" t="b">
        <f>AND(L76&lt;9,L76&gt;=6)</f>
        <v>0</v>
      </c>
      <c r="O76" s="274"/>
      <c r="P76" s="274"/>
      <c r="Q76" s="268">
        <f t="shared" si="30"/>
        <v>100000</v>
      </c>
      <c r="R76" s="269">
        <f t="shared" si="31"/>
        <v>100000</v>
      </c>
      <c r="S76" s="270">
        <f>HLOOKUP($E$6,'Joint life agebands'!A408:AY409,2)</f>
        <v>6.5000000000000002E-2</v>
      </c>
      <c r="T76" s="261" t="b">
        <f t="shared" si="29"/>
        <v>0</v>
      </c>
      <c r="U76" s="292" t="str">
        <f>IF(T76=TRUE,"N/A",V76)</f>
        <v>N/A</v>
      </c>
      <c r="V76" s="274" t="str">
        <f>IF(N76=TRUE,(R76*S76),"N/A")</f>
        <v>N/A</v>
      </c>
      <c r="W76" s="271"/>
      <c r="X76" s="271" t="s">
        <v>8</v>
      </c>
      <c r="Y76" s="271"/>
      <c r="Z76" s="266" t="s">
        <v>492</v>
      </c>
      <c r="AA76" s="266" t="s">
        <v>26</v>
      </c>
      <c r="AB76" s="266">
        <f>'Single Life Calculator'!AB82</f>
        <v>0</v>
      </c>
      <c r="AC76" s="272" t="s">
        <v>8</v>
      </c>
      <c r="AD76" s="272" t="s">
        <v>26</v>
      </c>
      <c r="AE76" s="159"/>
    </row>
    <row r="77" spans="1:31" s="8" customFormat="1" ht="60" x14ac:dyDescent="0.25">
      <c r="A77" s="265" t="s">
        <v>359</v>
      </c>
      <c r="B77" s="259" t="s">
        <v>135</v>
      </c>
      <c r="C77" s="261">
        <v>0</v>
      </c>
      <c r="D77" s="261">
        <v>80</v>
      </c>
      <c r="E77" s="259" t="s">
        <v>354</v>
      </c>
      <c r="F77" s="267">
        <v>0</v>
      </c>
      <c r="G77" s="259" t="s">
        <v>26</v>
      </c>
      <c r="H77" s="259" t="s">
        <v>22</v>
      </c>
      <c r="I77" s="273" t="s">
        <v>65</v>
      </c>
      <c r="J77" s="261" t="str">
        <f>IF($E$8&gt;AA77,"MAX","")</f>
        <v/>
      </c>
      <c r="K77" s="268" t="s">
        <v>40</v>
      </c>
      <c r="L77" s="275">
        <f>$E$8</f>
        <v>10</v>
      </c>
      <c r="M77" s="275"/>
      <c r="N77" s="274" t="b">
        <f>IF(L77&gt;=9,TRUE,FALSE)</f>
        <v>1</v>
      </c>
      <c r="O77" s="274"/>
      <c r="P77" s="274"/>
      <c r="Q77" s="268">
        <f t="shared" si="30"/>
        <v>100000</v>
      </c>
      <c r="R77" s="269">
        <f t="shared" si="31"/>
        <v>100000</v>
      </c>
      <c r="S77" s="270">
        <f>HLOOKUP($E$6,'Joint life agebands'!A412:AY413,2)</f>
        <v>6.9999999999999993E-2</v>
      </c>
      <c r="T77" s="261" t="b">
        <f t="shared" si="29"/>
        <v>0</v>
      </c>
      <c r="U77" s="292">
        <f>IF(T77=TRUE,"N/A",V77)</f>
        <v>6999.9999999999991</v>
      </c>
      <c r="V77" s="274">
        <f>IF(N77=TRUE,(R77*S77),"N/A")</f>
        <v>6999.9999999999991</v>
      </c>
      <c r="W77" s="271"/>
      <c r="X77" s="271" t="s">
        <v>8</v>
      </c>
      <c r="Y77" s="271"/>
      <c r="Z77" s="266" t="s">
        <v>493</v>
      </c>
      <c r="AA77" s="266" t="s">
        <v>26</v>
      </c>
      <c r="AB77" s="266" t="str">
        <f>'Single Life Calculator'!AB85</f>
        <v>Yes</v>
      </c>
      <c r="AC77" s="272" t="s">
        <v>8</v>
      </c>
      <c r="AD77" s="272" t="s">
        <v>26</v>
      </c>
      <c r="AE77" s="159"/>
    </row>
    <row r="78" spans="1:31" s="8" customFormat="1" ht="60" x14ac:dyDescent="0.25">
      <c r="A78" s="265" t="s">
        <v>511</v>
      </c>
      <c r="B78" s="259" t="s">
        <v>143</v>
      </c>
      <c r="C78" s="261">
        <v>45</v>
      </c>
      <c r="D78" s="261">
        <v>85</v>
      </c>
      <c r="E78" s="259" t="s">
        <v>512</v>
      </c>
      <c r="F78" s="267">
        <v>0</v>
      </c>
      <c r="G78" s="259" t="s">
        <v>393</v>
      </c>
      <c r="H78" s="259" t="s">
        <v>22</v>
      </c>
      <c r="I78" s="273" t="s">
        <v>14</v>
      </c>
      <c r="J78" s="261" t="str">
        <f>IF($E$6&gt;100,"MAX","")</f>
        <v/>
      </c>
      <c r="K78" s="268" t="s">
        <v>40</v>
      </c>
      <c r="L78" s="268">
        <f>IF($E$8&lt;11,$E$8,10)</f>
        <v>10</v>
      </c>
      <c r="M78" s="275"/>
      <c r="N78" s="274"/>
      <c r="O78" s="274"/>
      <c r="P78" s="274"/>
      <c r="Q78" s="268">
        <f>$E$7*IF(AND(X78="Double", $E$8=10, $E$6&gt;=Y78), 2, IF(W78="Simple", 1+($E$8*F78), (1+F78)^$E$8))</f>
        <v>100000</v>
      </c>
      <c r="R78" s="269">
        <f>IF(J78="MAX",K78,Q78)</f>
        <v>100000</v>
      </c>
      <c r="S78" s="270">
        <f>(HLOOKUP($E$5,'Joint life agebands'!A445:BD446,2,FALSE))+(HLOOKUP($E$5,'Joint life agebands'!A447:BD448,2,FALSE)*L78)</f>
        <v>7.6499999999999999E-2</v>
      </c>
      <c r="T78" s="261" t="b">
        <f t="shared" si="29"/>
        <v>0</v>
      </c>
      <c r="U78" s="292">
        <f t="shared" si="28"/>
        <v>7650</v>
      </c>
      <c r="V78" s="268">
        <f>(R78*S78)</f>
        <v>7650</v>
      </c>
      <c r="W78" s="271"/>
      <c r="X78" s="271" t="s">
        <v>8</v>
      </c>
      <c r="Y78" s="271"/>
      <c r="Z78" s="266" t="s">
        <v>491</v>
      </c>
      <c r="AA78" s="266" t="s">
        <v>513</v>
      </c>
      <c r="AB78" s="266" t="s">
        <v>188</v>
      </c>
      <c r="AC78" s="266" t="s">
        <v>8</v>
      </c>
      <c r="AD78" s="272" t="s">
        <v>26</v>
      </c>
      <c r="AE78" s="159"/>
    </row>
    <row r="79" spans="1:31" s="8" customFormat="1" ht="60" x14ac:dyDescent="0.25">
      <c r="A79" s="265" t="s">
        <v>463</v>
      </c>
      <c r="B79" s="259" t="s">
        <v>139</v>
      </c>
      <c r="C79" s="261">
        <v>45</v>
      </c>
      <c r="D79" s="261">
        <v>80</v>
      </c>
      <c r="E79" s="259" t="s">
        <v>466</v>
      </c>
      <c r="F79" s="267">
        <v>0</v>
      </c>
      <c r="G79" s="259" t="s">
        <v>465</v>
      </c>
      <c r="H79" s="259" t="s">
        <v>26</v>
      </c>
      <c r="I79" s="273" t="s">
        <v>14</v>
      </c>
      <c r="J79" s="261"/>
      <c r="K79" s="268" t="s">
        <v>40</v>
      </c>
      <c r="L79" s="274"/>
      <c r="M79" s="274"/>
      <c r="N79" s="274"/>
      <c r="O79" s="274"/>
      <c r="P79" s="274"/>
      <c r="Q79" s="268">
        <f>$E$7*IF(AND(X79="Double", $E$8=10, $E$6&gt;=Y79), 2, IF(W79="Simple", 1+($E$8*F79), (1+F79)^$E$8))</f>
        <v>100000</v>
      </c>
      <c r="R79" s="269">
        <f t="shared" si="31"/>
        <v>100000</v>
      </c>
      <c r="S79" s="270">
        <f>'Principal Strat Income Level'!M60</f>
        <v>7.2500000000000023E-2</v>
      </c>
      <c r="T79" s="261" t="b">
        <f>OR($E$5&lt;C79,$E$5&gt;D79)</f>
        <v>0</v>
      </c>
      <c r="U79" s="292">
        <f>IF(T79=TRUE,"N/A",V79)</f>
        <v>7250.0000000000027</v>
      </c>
      <c r="V79" s="274">
        <f>'Principal Strat Income Level'!S60</f>
        <v>7250.0000000000027</v>
      </c>
      <c r="W79" s="271"/>
      <c r="X79" s="271" t="s">
        <v>8</v>
      </c>
      <c r="Y79" s="271"/>
      <c r="Z79" s="266" t="s">
        <v>26</v>
      </c>
      <c r="AA79" s="266" t="s">
        <v>390</v>
      </c>
      <c r="AB79" s="266" t="s">
        <v>26</v>
      </c>
      <c r="AC79" s="266" t="s">
        <v>8</v>
      </c>
      <c r="AD79" s="266" t="s">
        <v>26</v>
      </c>
      <c r="AE79" s="159"/>
    </row>
    <row r="80" spans="1:31" s="8" customFormat="1" ht="45" x14ac:dyDescent="0.25">
      <c r="A80" s="265" t="s">
        <v>300</v>
      </c>
      <c r="B80" s="259" t="s">
        <v>138</v>
      </c>
      <c r="C80" s="261">
        <v>21</v>
      </c>
      <c r="D80" s="261">
        <v>85</v>
      </c>
      <c r="E80" s="266" t="s">
        <v>220</v>
      </c>
      <c r="F80" s="267">
        <v>0</v>
      </c>
      <c r="G80" s="259" t="s">
        <v>264</v>
      </c>
      <c r="H80" s="259" t="s">
        <v>22</v>
      </c>
      <c r="I80" s="259" t="s">
        <v>71</v>
      </c>
      <c r="J80" s="261"/>
      <c r="K80" s="268" t="s">
        <v>40</v>
      </c>
      <c r="L80" s="268">
        <f>IF($E$8&lt;11,$E$8,10)</f>
        <v>10</v>
      </c>
      <c r="M80" s="268"/>
      <c r="N80" s="268"/>
      <c r="O80" s="268"/>
      <c r="P80" s="268"/>
      <c r="Q80" s="268">
        <f t="shared" si="30"/>
        <v>100000</v>
      </c>
      <c r="R80" s="269">
        <f t="shared" si="31"/>
        <v>100000</v>
      </c>
      <c r="S80" s="270">
        <f>(HLOOKUP($E$5,'Joint life agebands'!A260:CB261,2,FALSE))+(HLOOKUP($E$5,'Joint life agebands'!A262:CB263,2,FALSE)*L80)</f>
        <v>8.5000000000000006E-2</v>
      </c>
      <c r="T80" s="261" t="b">
        <f>OR($E$5&lt;C80,$E$5&gt;D80,)</f>
        <v>0</v>
      </c>
      <c r="U80" s="292">
        <f t="shared" si="28"/>
        <v>8500</v>
      </c>
      <c r="V80" s="268">
        <f>(R80*S80)</f>
        <v>8500</v>
      </c>
      <c r="W80" s="271"/>
      <c r="X80" s="271" t="s">
        <v>8</v>
      </c>
      <c r="Y80" s="271"/>
      <c r="Z80" s="266" t="s">
        <v>26</v>
      </c>
      <c r="AA80" s="266">
        <v>10</v>
      </c>
      <c r="AB80" s="266" t="s">
        <v>26</v>
      </c>
      <c r="AC80" s="272" t="s">
        <v>8</v>
      </c>
      <c r="AD80" s="272" t="s">
        <v>26</v>
      </c>
      <c r="AE80" s="159"/>
    </row>
    <row r="81" spans="1:31" s="8" customFormat="1" ht="60" x14ac:dyDescent="0.25">
      <c r="A81" s="265" t="s">
        <v>221</v>
      </c>
      <c r="B81" s="259" t="s">
        <v>139</v>
      </c>
      <c r="C81" s="261">
        <v>45</v>
      </c>
      <c r="D81" s="261">
        <v>80</v>
      </c>
      <c r="E81" s="259" t="s">
        <v>222</v>
      </c>
      <c r="F81" s="267">
        <v>7.0000000000000007E-2</v>
      </c>
      <c r="G81" s="259" t="s">
        <v>224</v>
      </c>
      <c r="H81" s="259" t="s">
        <v>22</v>
      </c>
      <c r="I81" s="273" t="s">
        <v>14</v>
      </c>
      <c r="J81" s="261" t="str">
        <f>IF($E$8&gt;AA81,"MAX","")</f>
        <v/>
      </c>
      <c r="K81" s="268">
        <f>($E$7*F81)*AA81+$E$7</f>
        <v>240000.00000000003</v>
      </c>
      <c r="L81" s="274"/>
      <c r="M81" s="274"/>
      <c r="N81" s="274"/>
      <c r="O81" s="274"/>
      <c r="P81" s="274"/>
      <c r="Q81" s="268">
        <f t="shared" si="30"/>
        <v>170000.00000000003</v>
      </c>
      <c r="R81" s="269">
        <f t="shared" si="31"/>
        <v>170000.00000000003</v>
      </c>
      <c r="S81" s="270">
        <f>HLOOKUP($E$5,'Joint life agebands'!A338:BD339,2)</f>
        <v>4.4999999999999998E-2</v>
      </c>
      <c r="T81" s="261" t="b">
        <f>OR($E$5&lt;C81,$E$5&gt;D81)</f>
        <v>0</v>
      </c>
      <c r="U81" s="292">
        <f t="shared" si="28"/>
        <v>7650.0000000000009</v>
      </c>
      <c r="V81" s="274">
        <f>(R81*S81)</f>
        <v>7650.0000000000009</v>
      </c>
      <c r="W81" s="271" t="s">
        <v>0</v>
      </c>
      <c r="X81" s="271" t="s">
        <v>8</v>
      </c>
      <c r="Y81" s="271">
        <v>0</v>
      </c>
      <c r="Z81" s="266" t="s">
        <v>26</v>
      </c>
      <c r="AA81" s="266">
        <v>20</v>
      </c>
      <c r="AB81" s="266" t="s">
        <v>188</v>
      </c>
      <c r="AC81" s="272" t="s">
        <v>8</v>
      </c>
      <c r="AD81" s="272" t="s">
        <v>186</v>
      </c>
      <c r="AE81" s="159"/>
    </row>
    <row r="82" spans="1:31" s="8" customFormat="1" ht="150" customHeight="1" x14ac:dyDescent="0.25">
      <c r="A82" s="419" t="s">
        <v>469</v>
      </c>
      <c r="B82" s="420"/>
      <c r="C82" s="420"/>
      <c r="D82" s="420"/>
      <c r="E82" s="420"/>
      <c r="F82" s="420"/>
      <c r="G82" s="420"/>
      <c r="H82" s="420"/>
      <c r="I82" s="420"/>
      <c r="J82" s="420"/>
      <c r="K82" s="420"/>
      <c r="L82" s="420"/>
      <c r="M82" s="420"/>
      <c r="N82" s="420"/>
      <c r="O82" s="420"/>
      <c r="P82" s="420"/>
      <c r="Q82" s="420"/>
      <c r="R82" s="420"/>
      <c r="S82" s="420"/>
      <c r="T82" s="420"/>
      <c r="U82" s="420"/>
      <c r="V82" s="420"/>
      <c r="W82" s="420"/>
      <c r="X82" s="420"/>
      <c r="Y82" s="420"/>
      <c r="Z82" s="420"/>
      <c r="AA82" s="420"/>
      <c r="AB82" s="420"/>
      <c r="AC82" s="421"/>
      <c r="AD82" s="421"/>
      <c r="AE82" s="159"/>
    </row>
    <row r="83" spans="1:31" s="8" customFormat="1" ht="60" x14ac:dyDescent="0.25">
      <c r="A83" s="265" t="s">
        <v>384</v>
      </c>
      <c r="B83" s="259" t="s">
        <v>139</v>
      </c>
      <c r="C83" s="261">
        <v>45</v>
      </c>
      <c r="D83" s="261">
        <v>80</v>
      </c>
      <c r="E83" s="259" t="s">
        <v>385</v>
      </c>
      <c r="F83" s="267">
        <v>0</v>
      </c>
      <c r="G83" s="259" t="s">
        <v>394</v>
      </c>
      <c r="H83" s="259" t="s">
        <v>26</v>
      </c>
      <c r="I83" s="273" t="s">
        <v>386</v>
      </c>
      <c r="J83" s="261"/>
      <c r="K83" s="268">
        <f>E7</f>
        <v>100000</v>
      </c>
      <c r="L83" s="274"/>
      <c r="M83" s="274"/>
      <c r="N83" s="274"/>
      <c r="O83" s="274"/>
      <c r="P83" s="274"/>
      <c r="Q83" s="268">
        <f>$E$7*IF(AND(X83="Double", $E$8=10, $E$6&gt;=Y83), 2, IF(W83="Simple", 1+($E$8*F83), (1+F83)^$E$8))</f>
        <v>100000</v>
      </c>
      <c r="R83" s="269" t="s">
        <v>389</v>
      </c>
      <c r="S83" s="270">
        <f>'Prudential FlexGuard Income'!M118</f>
        <v>6.7500000000000018E-2</v>
      </c>
      <c r="T83" s="261" t="b">
        <f>OR($E$5&lt;C83,$E$5&gt;D83)</f>
        <v>0</v>
      </c>
      <c r="U83" s="292" t="s">
        <v>388</v>
      </c>
      <c r="V83" s="274" t="e">
        <f>(R83*S83)</f>
        <v>#VALUE!</v>
      </c>
      <c r="W83" s="271" t="s">
        <v>0</v>
      </c>
      <c r="X83" s="271" t="s">
        <v>8</v>
      </c>
      <c r="Y83" s="271"/>
      <c r="Z83" s="266" t="s">
        <v>26</v>
      </c>
      <c r="AA83" s="266" t="s">
        <v>390</v>
      </c>
      <c r="AB83" s="266" t="s">
        <v>26</v>
      </c>
      <c r="AC83" s="272" t="s">
        <v>188</v>
      </c>
      <c r="AD83" s="266" t="s">
        <v>26</v>
      </c>
      <c r="AE83" s="159"/>
    </row>
    <row r="84" spans="1:31" s="8" customFormat="1" ht="60" x14ac:dyDescent="0.25">
      <c r="A84" s="265" t="s">
        <v>463</v>
      </c>
      <c r="B84" s="259" t="s">
        <v>139</v>
      </c>
      <c r="C84" s="261">
        <v>45</v>
      </c>
      <c r="D84" s="261">
        <v>80</v>
      </c>
      <c r="E84" s="259" t="s">
        <v>464</v>
      </c>
      <c r="F84" s="267">
        <v>0</v>
      </c>
      <c r="G84" s="259" t="s">
        <v>465</v>
      </c>
      <c r="H84" s="259" t="s">
        <v>26</v>
      </c>
      <c r="I84" s="273" t="s">
        <v>14</v>
      </c>
      <c r="J84" s="261"/>
      <c r="K84" s="268" t="s">
        <v>40</v>
      </c>
      <c r="L84" s="274"/>
      <c r="M84" s="274"/>
      <c r="N84" s="274"/>
      <c r="O84" s="274"/>
      <c r="P84" s="274"/>
      <c r="Q84" s="268">
        <f>$E$7*IF(AND(X84="Double", $E$8=10, $E$6&gt;=Y84), 2, IF(W84="Simple", 1+($E$8*F84), (1+F84)^$E$8))</f>
        <v>100000</v>
      </c>
      <c r="R84" s="269">
        <f>IF(J84="MAX",K84,Q84)</f>
        <v>100000</v>
      </c>
      <c r="S84" s="270">
        <f>'Principal Strat Income Tiered'!M60</f>
        <v>8.7499999999999994E-2</v>
      </c>
      <c r="T84" s="261" t="b">
        <f>OR($E$5&lt;C84,$E$5&gt;D84)</f>
        <v>0</v>
      </c>
      <c r="U84" s="292">
        <f>IF(T84=TRUE,"N/A",V84)</f>
        <v>8750</v>
      </c>
      <c r="V84" s="274">
        <f>'Principal Strat Income Tiered'!S60</f>
        <v>8750</v>
      </c>
      <c r="W84" s="271"/>
      <c r="X84" s="271" t="s">
        <v>8</v>
      </c>
      <c r="Y84" s="271"/>
      <c r="Z84" s="266" t="s">
        <v>26</v>
      </c>
      <c r="AA84" s="266" t="s">
        <v>390</v>
      </c>
      <c r="AB84" s="266" t="s">
        <v>26</v>
      </c>
      <c r="AC84" s="266" t="s">
        <v>8</v>
      </c>
      <c r="AD84" s="266" t="s">
        <v>26</v>
      </c>
      <c r="AE84" s="159"/>
    </row>
    <row r="85" spans="1:31" s="8" customFormat="1" ht="60" x14ac:dyDescent="0.25">
      <c r="A85" s="265" t="s">
        <v>221</v>
      </c>
      <c r="B85" s="259" t="s">
        <v>139</v>
      </c>
      <c r="C85" s="261">
        <v>45</v>
      </c>
      <c r="D85" s="261">
        <v>80</v>
      </c>
      <c r="E85" s="259" t="s">
        <v>223</v>
      </c>
      <c r="F85" s="267">
        <v>7.0000000000000007E-2</v>
      </c>
      <c r="G85" s="259" t="s">
        <v>224</v>
      </c>
      <c r="H85" s="259" t="s">
        <v>22</v>
      </c>
      <c r="I85" s="273" t="s">
        <v>14</v>
      </c>
      <c r="J85" s="261" t="str">
        <f>IF($E$8&gt;AA85,"MAX","")</f>
        <v/>
      </c>
      <c r="K85" s="268">
        <f>($E$7*F85)*AA85+$E$7</f>
        <v>240000.00000000003</v>
      </c>
      <c r="L85" s="274"/>
      <c r="M85" s="274"/>
      <c r="N85" s="274"/>
      <c r="O85" s="274"/>
      <c r="P85" s="274"/>
      <c r="Q85" s="268">
        <f>$E$7*IF(AND(X85="Double", $E$8=10, $E$6&gt;=Y85), 2, IF(W85="Simple", 1+($E$8*F85), (1+F85)^$E$8))</f>
        <v>170000.00000000003</v>
      </c>
      <c r="R85" s="269">
        <f>IF(J85="MAX",K85,Q85)</f>
        <v>170000.00000000003</v>
      </c>
      <c r="S85" s="270">
        <f>HLOOKUP($E$5,'Joint life agebands'!A342:BD343,2)</f>
        <v>0.06</v>
      </c>
      <c r="T85" s="261" t="b">
        <f>OR($E$5&lt;C85,$E$5&gt;D85)</f>
        <v>0</v>
      </c>
      <c r="U85" s="292">
        <f>IF(T85=TRUE,"N/A",V85)</f>
        <v>10200.000000000002</v>
      </c>
      <c r="V85" s="274">
        <f>(R85*S85)</f>
        <v>10200.000000000002</v>
      </c>
      <c r="W85" s="271" t="s">
        <v>0</v>
      </c>
      <c r="X85" s="271" t="s">
        <v>8</v>
      </c>
      <c r="Y85" s="271">
        <v>0</v>
      </c>
      <c r="Z85" s="266" t="s">
        <v>26</v>
      </c>
      <c r="AA85" s="266">
        <v>20</v>
      </c>
      <c r="AB85" s="266" t="str">
        <f>'Single Life Calculator'!AB85</f>
        <v>Yes</v>
      </c>
      <c r="AC85" s="272" t="s">
        <v>8</v>
      </c>
      <c r="AD85" s="272" t="s">
        <v>186</v>
      </c>
      <c r="AE85" s="159"/>
    </row>
    <row r="86" spans="1:31" s="8" customFormat="1" ht="30" customHeight="1" x14ac:dyDescent="0.25">
      <c r="A86" s="407" t="s">
        <v>20</v>
      </c>
      <c r="B86" s="407"/>
      <c r="C86" s="407"/>
      <c r="D86" s="407"/>
      <c r="E86" s="407"/>
      <c r="F86" s="407"/>
      <c r="G86" s="407"/>
      <c r="H86" s="407"/>
      <c r="I86" s="407"/>
      <c r="J86" s="407"/>
      <c r="K86" s="407"/>
      <c r="L86" s="407"/>
      <c r="M86" s="407"/>
      <c r="N86" s="407"/>
      <c r="O86" s="407"/>
      <c r="P86" s="407"/>
      <c r="Q86" s="407"/>
      <c r="R86" s="407"/>
      <c r="S86" s="407"/>
      <c r="T86" s="407"/>
      <c r="U86" s="407"/>
      <c r="V86" s="407"/>
      <c r="W86" s="407"/>
      <c r="X86" s="407"/>
      <c r="Y86" s="407"/>
      <c r="Z86" s="407"/>
      <c r="AA86" s="407"/>
      <c r="AB86" s="407"/>
      <c r="AC86" s="408"/>
      <c r="AD86" s="408"/>
      <c r="AE86" s="159"/>
    </row>
    <row r="87" spans="1:31" s="142" customFormat="1" ht="110.25" x14ac:dyDescent="0.2">
      <c r="A87" s="262" t="s">
        <v>147</v>
      </c>
      <c r="B87" s="263" t="s">
        <v>134</v>
      </c>
      <c r="C87" s="263" t="s">
        <v>44</v>
      </c>
      <c r="D87" s="263" t="s">
        <v>52</v>
      </c>
      <c r="E87" s="263" t="s">
        <v>48</v>
      </c>
      <c r="F87" s="263" t="s">
        <v>4</v>
      </c>
      <c r="G87" s="263" t="s">
        <v>5</v>
      </c>
      <c r="H87" s="263" t="s">
        <v>24</v>
      </c>
      <c r="I87" s="263" t="s">
        <v>12</v>
      </c>
      <c r="J87" s="263" t="s">
        <v>51</v>
      </c>
      <c r="K87" s="263" t="s">
        <v>39</v>
      </c>
      <c r="L87" s="263" t="s">
        <v>42</v>
      </c>
      <c r="M87" s="263"/>
      <c r="N87" s="263" t="s">
        <v>43</v>
      </c>
      <c r="O87" s="263" t="s">
        <v>99</v>
      </c>
      <c r="P87" s="263"/>
      <c r="Q87" s="263" t="s">
        <v>38</v>
      </c>
      <c r="R87" s="263" t="s">
        <v>49</v>
      </c>
      <c r="S87" s="263" t="s">
        <v>3</v>
      </c>
      <c r="T87" s="263" t="s">
        <v>53</v>
      </c>
      <c r="U87" s="263" t="s">
        <v>36</v>
      </c>
      <c r="V87" s="262" t="s">
        <v>45</v>
      </c>
      <c r="W87" s="263" t="s">
        <v>46</v>
      </c>
      <c r="X87" s="263" t="s">
        <v>47</v>
      </c>
      <c r="Y87" s="263" t="s">
        <v>164</v>
      </c>
      <c r="Z87" s="263" t="s">
        <v>486</v>
      </c>
      <c r="AA87" s="263" t="s">
        <v>249</v>
      </c>
      <c r="AB87" s="263" t="s">
        <v>182</v>
      </c>
      <c r="AC87" s="264" t="s">
        <v>548</v>
      </c>
      <c r="AD87" s="264" t="s">
        <v>183</v>
      </c>
      <c r="AE87" s="161"/>
    </row>
    <row r="88" spans="1:31" s="8" customFormat="1" ht="45" x14ac:dyDescent="0.25">
      <c r="A88" s="265" t="s">
        <v>153</v>
      </c>
      <c r="B88" s="259" t="s">
        <v>136</v>
      </c>
      <c r="C88" s="261">
        <v>0</v>
      </c>
      <c r="D88" s="261">
        <v>80</v>
      </c>
      <c r="E88" s="259" t="s">
        <v>225</v>
      </c>
      <c r="F88" s="277">
        <v>0</v>
      </c>
      <c r="G88" s="259" t="s">
        <v>272</v>
      </c>
      <c r="H88" s="259" t="s">
        <v>26</v>
      </c>
      <c r="I88" s="273" t="s">
        <v>87</v>
      </c>
      <c r="J88" s="261" t="str">
        <f>IF($E$6&gt;100,"MAX","")</f>
        <v/>
      </c>
      <c r="K88" s="268" t="s">
        <v>40</v>
      </c>
      <c r="L88" s="268"/>
      <c r="M88" s="268"/>
      <c r="N88" s="268"/>
      <c r="O88" s="268"/>
      <c r="P88" s="268"/>
      <c r="Q88" s="268">
        <f>$E$7*IF(AND(X88="Double", $E$8=10, $E$6&gt;=Y88), 2, IF(W88="Simple", 1+($E$8*F88), (1+F88)^$E$8))</f>
        <v>100000</v>
      </c>
      <c r="R88" s="269">
        <f t="shared" ref="R88:R95" si="32">IF(J88="MAX",K88,Q88)</f>
        <v>100000</v>
      </c>
      <c r="S88" s="270">
        <f>(HLOOKUP($E$5,'Joint life agebands'!A140:BD141,2,FALSE))+(HLOOKUP($E$5,'Joint life agebands'!A142:BD143,2,FALSE)*$E$8)</f>
        <v>0.10600000000000001</v>
      </c>
      <c r="T88" s="261" t="b">
        <f t="shared" ref="T88:T100" si="33">OR($E$5&lt;C88,$E$5&gt;D88)</f>
        <v>0</v>
      </c>
      <c r="U88" s="292">
        <f t="shared" ref="U88:U117" si="34">IF(T88=TRUE,"N/A",V88)</f>
        <v>10600.000000000002</v>
      </c>
      <c r="V88" s="274">
        <f t="shared" ref="V88:V100" si="35">(R88*S88)</f>
        <v>10600.000000000002</v>
      </c>
      <c r="W88" s="271"/>
      <c r="X88" s="271"/>
      <c r="Y88" s="271"/>
      <c r="Z88" s="266" t="s">
        <v>26</v>
      </c>
      <c r="AA88" s="266" t="s">
        <v>26</v>
      </c>
      <c r="AB88" s="266" t="s">
        <v>26</v>
      </c>
      <c r="AC88" s="272" t="s">
        <v>8</v>
      </c>
      <c r="AD88" s="272" t="s">
        <v>26</v>
      </c>
      <c r="AE88" s="159"/>
    </row>
    <row r="89" spans="1:31" s="8" customFormat="1" ht="75" x14ac:dyDescent="0.25">
      <c r="A89" s="265" t="s">
        <v>153</v>
      </c>
      <c r="B89" s="259" t="s">
        <v>136</v>
      </c>
      <c r="C89" s="261">
        <v>0</v>
      </c>
      <c r="D89" s="261">
        <v>80</v>
      </c>
      <c r="E89" s="259" t="s">
        <v>226</v>
      </c>
      <c r="F89" s="277">
        <v>0</v>
      </c>
      <c r="G89" s="259" t="s">
        <v>273</v>
      </c>
      <c r="H89" s="259" t="s">
        <v>26</v>
      </c>
      <c r="I89" s="273" t="s">
        <v>87</v>
      </c>
      <c r="J89" s="261" t="str">
        <f>IF($E$6&gt;100,"MAX","")</f>
        <v/>
      </c>
      <c r="K89" s="268" t="s">
        <v>40</v>
      </c>
      <c r="L89" s="268"/>
      <c r="M89" s="268"/>
      <c r="N89" s="268"/>
      <c r="O89" s="268"/>
      <c r="P89" s="268"/>
      <c r="Q89" s="268">
        <f>$E$7*IF(AND(X89="Double", $E$8=10, $E$6&gt;=Y89), 2, IF(W89="Simple", 1+($E$8*F89), (1+F89)^$E$8))</f>
        <v>100000</v>
      </c>
      <c r="R89" s="269">
        <f t="shared" si="32"/>
        <v>100000</v>
      </c>
      <c r="S89" s="270">
        <f>(HLOOKUP($E$5,'Joint life agebands'!A146:BD147,2,FALSE))+(HLOOKUP($E$5,'Joint life agebands'!A148:BD149,2,FALSE)*$E$8)</f>
        <v>9.9000000000000005E-2</v>
      </c>
      <c r="T89" s="261" t="b">
        <f t="shared" si="33"/>
        <v>0</v>
      </c>
      <c r="U89" s="292">
        <f t="shared" si="34"/>
        <v>9900</v>
      </c>
      <c r="V89" s="274">
        <f t="shared" si="35"/>
        <v>9900</v>
      </c>
      <c r="W89" s="271"/>
      <c r="X89" s="271"/>
      <c r="Y89" s="271"/>
      <c r="Z89" s="266" t="s">
        <v>26</v>
      </c>
      <c r="AA89" s="266" t="s">
        <v>26</v>
      </c>
      <c r="AB89" s="266" t="s">
        <v>26</v>
      </c>
      <c r="AC89" s="272" t="s">
        <v>8</v>
      </c>
      <c r="AD89" s="272" t="s">
        <v>26</v>
      </c>
      <c r="AE89" s="159"/>
    </row>
    <row r="90" spans="1:31" s="8" customFormat="1" ht="45" x14ac:dyDescent="0.25">
      <c r="A90" s="265" t="s">
        <v>376</v>
      </c>
      <c r="B90" s="259" t="s">
        <v>136</v>
      </c>
      <c r="C90" s="261">
        <v>0</v>
      </c>
      <c r="D90" s="261">
        <v>80</v>
      </c>
      <c r="E90" s="259" t="s">
        <v>377</v>
      </c>
      <c r="F90" s="277">
        <v>0</v>
      </c>
      <c r="G90" s="259" t="s">
        <v>380</v>
      </c>
      <c r="H90" s="259" t="s">
        <v>26</v>
      </c>
      <c r="I90" s="273" t="s">
        <v>95</v>
      </c>
      <c r="J90" s="261" t="str">
        <f>IF($E$6&gt;100,"MAX","")</f>
        <v/>
      </c>
      <c r="K90" s="268" t="s">
        <v>40</v>
      </c>
      <c r="L90" s="268"/>
      <c r="M90" s="268"/>
      <c r="N90" s="268"/>
      <c r="O90" s="268"/>
      <c r="P90" s="268"/>
      <c r="Q90" s="268">
        <f>$E$7*IF(AND(X90="Double", $E$8=10, $E$6&gt;=Y90), 2, IF(W90="Simple", 1+($E$8*F90), (1+F90)^$E$8))</f>
        <v>100000</v>
      </c>
      <c r="R90" s="269">
        <f t="shared" ref="R90:R91" si="36">IF(J90="MAX",K90,Q90)</f>
        <v>100000</v>
      </c>
      <c r="S90" s="270">
        <f>(HLOOKUP($E$5,'Joint life agebands'!A152:BD153,2,FALSE))+(HLOOKUP($E$5,'Joint life agebands'!A154:BD155,2,FALSE)*$E$8)</f>
        <v>9.1999999999999998E-2</v>
      </c>
      <c r="T90" s="261" t="b">
        <f t="shared" ref="T90:T91" si="37">OR($E$5&lt;C90,$E$5&gt;D90)</f>
        <v>0</v>
      </c>
      <c r="U90" s="292">
        <f t="shared" ref="U90:U91" si="38">IF(T90=TRUE,"N/A",V90)</f>
        <v>9200</v>
      </c>
      <c r="V90" s="274">
        <f t="shared" ref="V90:V91" si="39">(R90*S90)</f>
        <v>9200</v>
      </c>
      <c r="W90" s="271"/>
      <c r="X90" s="271"/>
      <c r="Y90" s="271"/>
      <c r="Z90" s="266" t="s">
        <v>26</v>
      </c>
      <c r="AA90" s="266" t="s">
        <v>26</v>
      </c>
      <c r="AB90" s="266" t="s">
        <v>26</v>
      </c>
      <c r="AC90" s="272" t="s">
        <v>8</v>
      </c>
      <c r="AD90" s="272" t="s">
        <v>26</v>
      </c>
      <c r="AE90" s="159"/>
    </row>
    <row r="91" spans="1:31" s="8" customFormat="1" ht="75" x14ac:dyDescent="0.25">
      <c r="A91" s="265" t="s">
        <v>376</v>
      </c>
      <c r="B91" s="259" t="s">
        <v>136</v>
      </c>
      <c r="C91" s="261">
        <v>0</v>
      </c>
      <c r="D91" s="261">
        <v>80</v>
      </c>
      <c r="E91" s="259" t="s">
        <v>378</v>
      </c>
      <c r="F91" s="277">
        <v>0</v>
      </c>
      <c r="G91" s="259" t="s">
        <v>381</v>
      </c>
      <c r="H91" s="259" t="s">
        <v>26</v>
      </c>
      <c r="I91" s="273" t="s">
        <v>95</v>
      </c>
      <c r="J91" s="261" t="str">
        <f>IF($E$6&gt;100,"MAX","")</f>
        <v/>
      </c>
      <c r="K91" s="268" t="s">
        <v>40</v>
      </c>
      <c r="L91" s="268"/>
      <c r="M91" s="268"/>
      <c r="N91" s="268"/>
      <c r="O91" s="268"/>
      <c r="P91" s="268"/>
      <c r="Q91" s="268">
        <f>$E$7*IF(AND(X91="Double", $E$8=10, $E$6&gt;=Y91), 2, IF(W91="Simple", 1+($E$8*F91), (1+F91)^$E$8))</f>
        <v>100000</v>
      </c>
      <c r="R91" s="269">
        <f t="shared" si="36"/>
        <v>100000</v>
      </c>
      <c r="S91" s="270">
        <f>(HLOOKUP($E$5,'Joint life agebands'!A158:BD159,2,FALSE))+(HLOOKUP($E$5,'Joint life agebands'!A160:BD161,2,FALSE)*$E$8)</f>
        <v>8.5999999999999993E-2</v>
      </c>
      <c r="T91" s="261" t="b">
        <f t="shared" si="37"/>
        <v>0</v>
      </c>
      <c r="U91" s="292">
        <f t="shared" si="38"/>
        <v>8600</v>
      </c>
      <c r="V91" s="274">
        <f t="shared" si="39"/>
        <v>8600</v>
      </c>
      <c r="W91" s="271"/>
      <c r="X91" s="271"/>
      <c r="Y91" s="271"/>
      <c r="Z91" s="266" t="s">
        <v>26</v>
      </c>
      <c r="AA91" s="266" t="s">
        <v>26</v>
      </c>
      <c r="AB91" s="266" t="s">
        <v>26</v>
      </c>
      <c r="AC91" s="272" t="s">
        <v>8</v>
      </c>
      <c r="AD91" s="272" t="s">
        <v>26</v>
      </c>
      <c r="AE91" s="159"/>
    </row>
    <row r="92" spans="1:31" s="8" customFormat="1" ht="30" x14ac:dyDescent="0.25">
      <c r="A92" s="265" t="s">
        <v>154</v>
      </c>
      <c r="B92" s="259" t="s">
        <v>136</v>
      </c>
      <c r="C92" s="261">
        <v>0</v>
      </c>
      <c r="D92" s="261">
        <v>80</v>
      </c>
      <c r="E92" s="259" t="s">
        <v>29</v>
      </c>
      <c r="F92" s="277">
        <v>6.8500000000000005E-2</v>
      </c>
      <c r="G92" s="259" t="s">
        <v>1</v>
      </c>
      <c r="H92" s="259" t="s">
        <v>22</v>
      </c>
      <c r="I92" s="273" t="s">
        <v>37</v>
      </c>
      <c r="J92" s="261" t="str">
        <f>IF($E$8&gt;AA92,"MAX","")</f>
        <v/>
      </c>
      <c r="K92" s="268">
        <f>$E$7*(1+F92)^AA92</f>
        <v>193974.77867052559</v>
      </c>
      <c r="L92" s="268"/>
      <c r="M92" s="268"/>
      <c r="N92" s="268"/>
      <c r="O92" s="268"/>
      <c r="P92" s="268"/>
      <c r="Q92" s="268">
        <f>$E$7*IF(AND(X92="Double",$E$8=10,$E$6&gt;=Y92),2,IF(W92="Simple",1+($E$8*F92),(1+F92)^$E$8))</f>
        <v>193974.77867052559</v>
      </c>
      <c r="R92" s="269">
        <f t="shared" si="32"/>
        <v>193974.77867052559</v>
      </c>
      <c r="S92" s="270">
        <f>IF(E8&gt;=10,HLOOKUP($E$6,'Joint life agebands'!A278:AY279,2,FALSE), HLOOKUP($E$6,'Joint life agebands'!A278:AY279,2,FALSE))</f>
        <v>4.5000000000000019E-2</v>
      </c>
      <c r="T92" s="261" t="b">
        <f t="shared" si="33"/>
        <v>0</v>
      </c>
      <c r="U92" s="292">
        <f t="shared" si="34"/>
        <v>8728.8650401736559</v>
      </c>
      <c r="V92" s="274">
        <f t="shared" si="35"/>
        <v>8728.8650401736559</v>
      </c>
      <c r="W92" s="271" t="s">
        <v>7</v>
      </c>
      <c r="X92" s="271" t="s">
        <v>8</v>
      </c>
      <c r="Y92" s="271">
        <v>0</v>
      </c>
      <c r="Z92" s="266" t="s">
        <v>26</v>
      </c>
      <c r="AA92" s="266">
        <v>10</v>
      </c>
      <c r="AB92" s="266" t="s">
        <v>8</v>
      </c>
      <c r="AC92" s="272" t="s">
        <v>8</v>
      </c>
      <c r="AD92" s="272" t="s">
        <v>184</v>
      </c>
      <c r="AE92" s="159"/>
    </row>
    <row r="93" spans="1:31" s="8" customFormat="1" ht="30" x14ac:dyDescent="0.25">
      <c r="A93" s="265" t="s">
        <v>154</v>
      </c>
      <c r="B93" s="259" t="s">
        <v>136</v>
      </c>
      <c r="C93" s="261">
        <v>0</v>
      </c>
      <c r="D93" s="261">
        <v>80</v>
      </c>
      <c r="E93" s="259" t="s">
        <v>131</v>
      </c>
      <c r="F93" s="277">
        <v>3.85E-2</v>
      </c>
      <c r="G93" s="259" t="s">
        <v>133</v>
      </c>
      <c r="H93" s="259" t="s">
        <v>22</v>
      </c>
      <c r="I93" s="273" t="s">
        <v>132</v>
      </c>
      <c r="J93" s="261" t="str">
        <f>IF($E$8&gt;AA93,"MAX","")</f>
        <v/>
      </c>
      <c r="K93" s="268">
        <f>$E$7*(1+F93)^AA93</f>
        <v>145903.26437388716</v>
      </c>
      <c r="L93" s="268"/>
      <c r="M93" s="268"/>
      <c r="N93" s="268"/>
      <c r="O93" s="268"/>
      <c r="P93" s="268"/>
      <c r="Q93" s="268">
        <f>$E$7*IF(AND(X93="Double",$E$8=10,$E$6&gt;=Y93),2,IF(W93="Simple",1+($E$8*F93),(1+F93)^$E$8))</f>
        <v>145903.26437388716</v>
      </c>
      <c r="R93" s="269">
        <f t="shared" si="32"/>
        <v>145903.26437388716</v>
      </c>
      <c r="S93" s="270">
        <f>IF(E9&gt;=10,HLOOKUP($E$6,'Joint life agebands'!A278:AY279,2,FALSE), HLOOKUP($E$6,'Joint life agebands'!A278:AY279,2,FALSE))</f>
        <v>4.5000000000000019E-2</v>
      </c>
      <c r="T93" s="261" t="b">
        <f t="shared" si="33"/>
        <v>0</v>
      </c>
      <c r="U93" s="292">
        <f t="shared" si="34"/>
        <v>6565.6468968249246</v>
      </c>
      <c r="V93" s="274">
        <f t="shared" si="35"/>
        <v>6565.6468968249246</v>
      </c>
      <c r="W93" s="271" t="s">
        <v>7</v>
      </c>
      <c r="X93" s="271" t="s">
        <v>8</v>
      </c>
      <c r="Y93" s="271">
        <v>0</v>
      </c>
      <c r="Z93" s="266" t="s">
        <v>26</v>
      </c>
      <c r="AA93" s="266">
        <v>10</v>
      </c>
      <c r="AB93" s="266" t="s">
        <v>8</v>
      </c>
      <c r="AC93" s="272" t="s">
        <v>8</v>
      </c>
      <c r="AD93" s="272" t="s">
        <v>184</v>
      </c>
      <c r="AE93" s="159"/>
    </row>
    <row r="94" spans="1:31" s="8" customFormat="1" ht="30" x14ac:dyDescent="0.25">
      <c r="A94" s="265" t="s">
        <v>155</v>
      </c>
      <c r="B94" s="259" t="s">
        <v>136</v>
      </c>
      <c r="C94" s="261">
        <v>0</v>
      </c>
      <c r="D94" s="261">
        <v>80</v>
      </c>
      <c r="E94" s="259" t="s">
        <v>29</v>
      </c>
      <c r="F94" s="277">
        <v>6.8500000000000005E-2</v>
      </c>
      <c r="G94" s="259" t="s">
        <v>1</v>
      </c>
      <c r="H94" s="259" t="s">
        <v>22</v>
      </c>
      <c r="I94" s="273" t="s">
        <v>37</v>
      </c>
      <c r="J94" s="261" t="str">
        <f>IF($E$8&gt;AA94,"MAX","")</f>
        <v/>
      </c>
      <c r="K94" s="268">
        <f>$E$7*(1+F94)^AA94</f>
        <v>193974.77867052559</v>
      </c>
      <c r="L94" s="268"/>
      <c r="M94" s="268"/>
      <c r="N94" s="268"/>
      <c r="O94" s="268"/>
      <c r="P94" s="268"/>
      <c r="Q94" s="268">
        <f>$E$7*IF(AND(X94="Double",$E$8=10,$E$6&gt;=Y94),2,IF(W94="Simple",1+($E$8*F94),(1+F94)^$E$8))</f>
        <v>193974.77867052559</v>
      </c>
      <c r="R94" s="269">
        <f t="shared" si="32"/>
        <v>193974.77867052559</v>
      </c>
      <c r="S94" s="270">
        <f>IF(E10&gt;=10,HLOOKUP($E$6,'Joint life agebands'!A278:AY279,2,FALSE), HLOOKUP($E$6,'Joint life agebands'!A278:AY279,2,FALSE))</f>
        <v>4.5000000000000019E-2</v>
      </c>
      <c r="T94" s="261" t="b">
        <f t="shared" si="33"/>
        <v>0</v>
      </c>
      <c r="U94" s="292">
        <f t="shared" si="34"/>
        <v>8728.8650401736559</v>
      </c>
      <c r="V94" s="274">
        <f t="shared" si="35"/>
        <v>8728.8650401736559</v>
      </c>
      <c r="W94" s="271" t="s">
        <v>7</v>
      </c>
      <c r="X94" s="271" t="s">
        <v>8</v>
      </c>
      <c r="Y94" s="271">
        <v>0</v>
      </c>
      <c r="Z94" s="266" t="s">
        <v>26</v>
      </c>
      <c r="AA94" s="266">
        <v>10</v>
      </c>
      <c r="AB94" s="266" t="s">
        <v>8</v>
      </c>
      <c r="AC94" s="272" t="s">
        <v>8</v>
      </c>
      <c r="AD94" s="272" t="s">
        <v>184</v>
      </c>
      <c r="AE94" s="159"/>
    </row>
    <row r="95" spans="1:31" s="8" customFormat="1" ht="30" x14ac:dyDescent="0.25">
      <c r="A95" s="265" t="s">
        <v>155</v>
      </c>
      <c r="B95" s="259" t="s">
        <v>136</v>
      </c>
      <c r="C95" s="261">
        <v>0</v>
      </c>
      <c r="D95" s="261">
        <v>80</v>
      </c>
      <c r="E95" s="259" t="s">
        <v>131</v>
      </c>
      <c r="F95" s="277">
        <v>3.85E-2</v>
      </c>
      <c r="G95" s="259" t="s">
        <v>133</v>
      </c>
      <c r="H95" s="259" t="s">
        <v>22</v>
      </c>
      <c r="I95" s="273" t="s">
        <v>132</v>
      </c>
      <c r="J95" s="261" t="str">
        <f>IF($E$8&gt;AA95,"MAX","")</f>
        <v/>
      </c>
      <c r="K95" s="268">
        <f>$E$7*(1+F95)^AA95</f>
        <v>145903.26437388716</v>
      </c>
      <c r="L95" s="268"/>
      <c r="M95" s="268"/>
      <c r="N95" s="268"/>
      <c r="O95" s="268"/>
      <c r="P95" s="268"/>
      <c r="Q95" s="268">
        <f>$E$7*IF(AND(X95="Double",$E$8=10,$E$6&gt;=Y95),2,IF(W95="Simple",1+($E$8*F95),(1+F95)^$E$8))</f>
        <v>145903.26437388716</v>
      </c>
      <c r="R95" s="269">
        <f t="shared" si="32"/>
        <v>145903.26437388716</v>
      </c>
      <c r="S95" s="270">
        <f>IF(E11&gt;=10,HLOOKUP($E$6,'Joint life agebands'!A278:AY279,2,FALSE), HLOOKUP($E$6,'Joint life agebands'!A278:AY279,2,FALSE))</f>
        <v>4.5000000000000019E-2</v>
      </c>
      <c r="T95" s="261" t="b">
        <f t="shared" si="33"/>
        <v>0</v>
      </c>
      <c r="U95" s="292">
        <f t="shared" si="34"/>
        <v>6565.6468968249246</v>
      </c>
      <c r="V95" s="274">
        <f t="shared" si="35"/>
        <v>6565.6468968249246</v>
      </c>
      <c r="W95" s="271" t="s">
        <v>7</v>
      </c>
      <c r="X95" s="271" t="s">
        <v>8</v>
      </c>
      <c r="Y95" s="271">
        <v>0</v>
      </c>
      <c r="Z95" s="266" t="s">
        <v>26</v>
      </c>
      <c r="AA95" s="266">
        <v>10</v>
      </c>
      <c r="AB95" s="266" t="s">
        <v>8</v>
      </c>
      <c r="AC95" s="272" t="s">
        <v>8</v>
      </c>
      <c r="AD95" s="272" t="s">
        <v>184</v>
      </c>
      <c r="AE95" s="159"/>
    </row>
    <row r="96" spans="1:31" s="8" customFormat="1" ht="75" x14ac:dyDescent="0.25">
      <c r="A96" s="265" t="s">
        <v>156</v>
      </c>
      <c r="B96" s="259" t="s">
        <v>140</v>
      </c>
      <c r="C96" s="261">
        <v>35</v>
      </c>
      <c r="D96" s="261">
        <v>80</v>
      </c>
      <c r="E96" s="259" t="s">
        <v>401</v>
      </c>
      <c r="F96" s="277">
        <v>0.1</v>
      </c>
      <c r="G96" s="259" t="s">
        <v>395</v>
      </c>
      <c r="H96" s="259" t="s">
        <v>22</v>
      </c>
      <c r="I96" s="273" t="s">
        <v>71</v>
      </c>
      <c r="J96" s="261" t="str">
        <f>IF(P96&gt;21,"Exceed 20","Less than 21")</f>
        <v>Less than 21</v>
      </c>
      <c r="K96" s="268">
        <f>IF(P96&gt;10,(($E$7*0.1)*10),0)</f>
        <v>0</v>
      </c>
      <c r="L96" s="278" t="str">
        <f>IF(J96="Exceed 20",P96-10,"Less than 21")</f>
        <v>Less than 21</v>
      </c>
      <c r="M96" s="268"/>
      <c r="N96" s="268">
        <f>IF(J96="Exceed 10",(($E$7*0.05)*L96),0)</f>
        <v>0</v>
      </c>
      <c r="O96" s="268">
        <f>(F96*$E$7*P96)+($E$7)</f>
        <v>200000</v>
      </c>
      <c r="P96" s="279">
        <f>IF($E$8&gt;20,20,$E$8)</f>
        <v>10</v>
      </c>
      <c r="Q96" s="268">
        <f>K96+N96+($E$7)</f>
        <v>100000</v>
      </c>
      <c r="R96" s="269">
        <f>IF(J96="Exceed 10",Q96,O96)</f>
        <v>200000</v>
      </c>
      <c r="S96" s="270">
        <f>'Athene Pro 7 '!M220</f>
        <v>6.6500000000000004E-2</v>
      </c>
      <c r="T96" s="261" t="b">
        <f t="shared" si="33"/>
        <v>0</v>
      </c>
      <c r="U96" s="292">
        <f t="shared" si="34"/>
        <v>13300</v>
      </c>
      <c r="V96" s="274">
        <f t="shared" si="35"/>
        <v>13300</v>
      </c>
      <c r="W96" s="271" t="s">
        <v>0</v>
      </c>
      <c r="X96" s="271" t="s">
        <v>8</v>
      </c>
      <c r="Y96" s="271">
        <v>0</v>
      </c>
      <c r="Z96" s="266" t="s">
        <v>26</v>
      </c>
      <c r="AA96" s="266">
        <v>20</v>
      </c>
      <c r="AB96" s="266" t="s">
        <v>26</v>
      </c>
      <c r="AC96" s="272" t="s">
        <v>188</v>
      </c>
      <c r="AD96" s="272" t="s">
        <v>184</v>
      </c>
      <c r="AE96" s="159"/>
    </row>
    <row r="97" spans="1:31" s="8" customFormat="1" ht="75" x14ac:dyDescent="0.25">
      <c r="A97" s="265" t="s">
        <v>157</v>
      </c>
      <c r="B97" s="259" t="s">
        <v>140</v>
      </c>
      <c r="C97" s="261">
        <v>35</v>
      </c>
      <c r="D97" s="261">
        <v>80</v>
      </c>
      <c r="E97" s="259" t="s">
        <v>398</v>
      </c>
      <c r="F97" s="277">
        <v>0.1</v>
      </c>
      <c r="G97" s="259" t="s">
        <v>395</v>
      </c>
      <c r="H97" s="259" t="s">
        <v>22</v>
      </c>
      <c r="I97" s="273" t="s">
        <v>71</v>
      </c>
      <c r="J97" s="261" t="str">
        <f>IF(P97&gt;21,"Exceed 20","Less than 21")</f>
        <v>Less than 21</v>
      </c>
      <c r="K97" s="268">
        <f>IF(P97&gt;10,(($E$7*0.1)*10),0)</f>
        <v>0</v>
      </c>
      <c r="L97" s="278" t="str">
        <f>IF(J97="Exceed 20",P97-10,"Less than 21")</f>
        <v>Less than 21</v>
      </c>
      <c r="M97" s="268"/>
      <c r="N97" s="268">
        <f>IF(J97="Exceed 10",(($E$7*0.05)*L97),0)</f>
        <v>0</v>
      </c>
      <c r="O97" s="268">
        <f>(F97*$E$7*P97)+($E$7)</f>
        <v>200000</v>
      </c>
      <c r="P97" s="279">
        <f>IF($E$8&gt;20,20,$E$8)</f>
        <v>10</v>
      </c>
      <c r="Q97" s="268">
        <f>K97+N97+($E$7)</f>
        <v>100000</v>
      </c>
      <c r="R97" s="269">
        <f>IF(J97="Exceed 10",Q97,O97)</f>
        <v>200000</v>
      </c>
      <c r="S97" s="270">
        <f>'Athene Pro 10'!M220</f>
        <v>6.7000000000000004E-2</v>
      </c>
      <c r="T97" s="261" t="b">
        <f t="shared" si="33"/>
        <v>0</v>
      </c>
      <c r="U97" s="292">
        <f t="shared" si="34"/>
        <v>13400</v>
      </c>
      <c r="V97" s="274">
        <f t="shared" si="35"/>
        <v>13400</v>
      </c>
      <c r="W97" s="271" t="s">
        <v>0</v>
      </c>
      <c r="X97" s="271" t="s">
        <v>8</v>
      </c>
      <c r="Y97" s="271">
        <v>0</v>
      </c>
      <c r="Z97" s="266" t="s">
        <v>26</v>
      </c>
      <c r="AA97" s="266">
        <v>20</v>
      </c>
      <c r="AB97" s="266" t="s">
        <v>26</v>
      </c>
      <c r="AC97" s="272" t="s">
        <v>188</v>
      </c>
      <c r="AD97" s="272" t="s">
        <v>184</v>
      </c>
      <c r="AE97" s="159"/>
    </row>
    <row r="98" spans="1:31" s="8" customFormat="1" ht="15" x14ac:dyDescent="0.25">
      <c r="A98" s="265" t="s">
        <v>321</v>
      </c>
      <c r="B98" s="259" t="s">
        <v>137</v>
      </c>
      <c r="C98" s="261">
        <v>50</v>
      </c>
      <c r="D98" s="261">
        <v>85</v>
      </c>
      <c r="E98" s="259" t="s">
        <v>323</v>
      </c>
      <c r="F98" s="277">
        <v>7.0000000000000007E-2</v>
      </c>
      <c r="G98" s="259" t="s">
        <v>0</v>
      </c>
      <c r="H98" s="259" t="s">
        <v>22</v>
      </c>
      <c r="I98" s="273" t="s">
        <v>71</v>
      </c>
      <c r="J98" s="261" t="str">
        <f>IF($E$8&gt;AA98,"MAX","")</f>
        <v/>
      </c>
      <c r="K98" s="268">
        <f>($E$7*F98)*AA98+$E$7</f>
        <v>170000</v>
      </c>
      <c r="L98" s="268"/>
      <c r="M98" s="268"/>
      <c r="N98" s="268"/>
      <c r="O98" s="268"/>
      <c r="P98" s="268"/>
      <c r="Q98" s="268">
        <f>$E$7*IF(AND(X98="Double", $E$8=10, $E$6&gt;=Y98), 2, IF(W98="Simple", 1+($E$8*F98), (1+F98)^$E$8))</f>
        <v>170000.00000000003</v>
      </c>
      <c r="R98" s="269">
        <f>IF(J98="MAX",K98,Q98)</f>
        <v>170000.00000000003</v>
      </c>
      <c r="S98" s="270">
        <f>HLOOKUP($E$6,'Joint life agebands'!A392:AP393,2,FALSE)</f>
        <v>5.5E-2</v>
      </c>
      <c r="T98" s="261" t="b">
        <f t="shared" si="33"/>
        <v>0</v>
      </c>
      <c r="U98" s="292">
        <f t="shared" si="34"/>
        <v>9350.0000000000018</v>
      </c>
      <c r="V98" s="274">
        <f t="shared" si="35"/>
        <v>9350.0000000000018</v>
      </c>
      <c r="W98" s="271" t="s">
        <v>0</v>
      </c>
      <c r="X98" s="271" t="s">
        <v>8</v>
      </c>
      <c r="Y98" s="271" t="s">
        <v>322</v>
      </c>
      <c r="Z98" s="266" t="s">
        <v>26</v>
      </c>
      <c r="AA98" s="266">
        <v>10</v>
      </c>
      <c r="AB98" s="266" t="s">
        <v>8</v>
      </c>
      <c r="AC98" s="272" t="s">
        <v>8</v>
      </c>
      <c r="AD98" s="272" t="s">
        <v>184</v>
      </c>
      <c r="AE98" s="159"/>
    </row>
    <row r="99" spans="1:31" s="8" customFormat="1" ht="30" x14ac:dyDescent="0.25">
      <c r="A99" s="265" t="s">
        <v>307</v>
      </c>
      <c r="B99" s="259" t="s">
        <v>135</v>
      </c>
      <c r="C99" s="261">
        <v>50</v>
      </c>
      <c r="D99" s="261">
        <v>80</v>
      </c>
      <c r="E99" s="259" t="s">
        <v>396</v>
      </c>
      <c r="F99" s="277">
        <v>0.1</v>
      </c>
      <c r="G99" s="259" t="s">
        <v>0</v>
      </c>
      <c r="H99" s="259" t="s">
        <v>22</v>
      </c>
      <c r="I99" s="273" t="s">
        <v>37</v>
      </c>
      <c r="J99" s="261"/>
      <c r="K99" s="268" t="s">
        <v>40</v>
      </c>
      <c r="L99" s="268"/>
      <c r="M99" s="268"/>
      <c r="N99" s="268"/>
      <c r="O99" s="268"/>
      <c r="P99" s="268"/>
      <c r="Q99" s="268">
        <f>$E$7*IF(AND(X99="Double", $E$8=10, $E$6&gt;=Y99), 2, IF(W99="Simple", 1+($E$8*F99), (1+F99)^$E$8))</f>
        <v>200000</v>
      </c>
      <c r="R99" s="269">
        <f>IF(J99="MAX",K99,Q99)</f>
        <v>200000</v>
      </c>
      <c r="S99" s="270">
        <f>HLOOKUP($E$6,'Joint life agebands'!A132:AY133,2)</f>
        <v>6.7000000000000004E-2</v>
      </c>
      <c r="T99" s="261" t="b">
        <f t="shared" si="33"/>
        <v>0</v>
      </c>
      <c r="U99" s="292">
        <f t="shared" si="34"/>
        <v>13400</v>
      </c>
      <c r="V99" s="274">
        <f t="shared" si="35"/>
        <v>13400</v>
      </c>
      <c r="W99" s="271" t="s">
        <v>0</v>
      </c>
      <c r="X99" s="271" t="s">
        <v>8</v>
      </c>
      <c r="Y99" s="271">
        <v>0</v>
      </c>
      <c r="Z99" s="266" t="s">
        <v>26</v>
      </c>
      <c r="AA99" s="266" t="s">
        <v>26</v>
      </c>
      <c r="AB99" s="266" t="s">
        <v>188</v>
      </c>
      <c r="AC99" s="272" t="s">
        <v>8</v>
      </c>
      <c r="AD99" s="272" t="s">
        <v>184</v>
      </c>
      <c r="AE99" s="159"/>
    </row>
    <row r="100" spans="1:31" s="8" customFormat="1" ht="30" x14ac:dyDescent="0.25">
      <c r="A100" s="265" t="s">
        <v>307</v>
      </c>
      <c r="B100" s="259" t="s">
        <v>135</v>
      </c>
      <c r="C100" s="261">
        <v>50</v>
      </c>
      <c r="D100" s="261">
        <v>80</v>
      </c>
      <c r="E100" s="259" t="s">
        <v>397</v>
      </c>
      <c r="F100" s="277">
        <v>0</v>
      </c>
      <c r="G100" s="259" t="s">
        <v>72</v>
      </c>
      <c r="H100" s="259" t="s">
        <v>22</v>
      </c>
      <c r="I100" s="273" t="s">
        <v>37</v>
      </c>
      <c r="J100" s="261"/>
      <c r="K100" s="268" t="s">
        <v>40</v>
      </c>
      <c r="L100" s="268"/>
      <c r="M100" s="268"/>
      <c r="N100" s="268"/>
      <c r="O100" s="268"/>
      <c r="P100" s="268"/>
      <c r="Q100" s="268"/>
      <c r="R100" s="269">
        <f>$E$7</f>
        <v>100000</v>
      </c>
      <c r="S100" s="270">
        <f>HLOOKUP($E$6,'Joint life agebands'!A136:AY137,2)</f>
        <v>6.25E-2</v>
      </c>
      <c r="T100" s="261" t="b">
        <f t="shared" si="33"/>
        <v>0</v>
      </c>
      <c r="U100" s="292">
        <f t="shared" si="34"/>
        <v>6250</v>
      </c>
      <c r="V100" s="274">
        <f t="shared" si="35"/>
        <v>6250</v>
      </c>
      <c r="W100" s="271"/>
      <c r="X100" s="271"/>
      <c r="Y100" s="271"/>
      <c r="Z100" s="266" t="s">
        <v>26</v>
      </c>
      <c r="AA100" s="266" t="s">
        <v>26</v>
      </c>
      <c r="AB100" s="266" t="s">
        <v>26</v>
      </c>
      <c r="AC100" s="272" t="s">
        <v>8</v>
      </c>
      <c r="AD100" s="272" t="s">
        <v>26</v>
      </c>
      <c r="AE100" s="159"/>
    </row>
    <row r="101" spans="1:31" s="8" customFormat="1" ht="45" x14ac:dyDescent="0.25">
      <c r="A101" s="265" t="s">
        <v>309</v>
      </c>
      <c r="B101" s="259" t="s">
        <v>137</v>
      </c>
      <c r="C101" s="261">
        <v>50</v>
      </c>
      <c r="D101" s="261">
        <v>85</v>
      </c>
      <c r="E101" s="259" t="s">
        <v>310</v>
      </c>
      <c r="F101" s="277">
        <v>0.1</v>
      </c>
      <c r="G101" s="259" t="s">
        <v>311</v>
      </c>
      <c r="H101" s="259" t="s">
        <v>22</v>
      </c>
      <c r="I101" s="273" t="s">
        <v>312</v>
      </c>
      <c r="J101" s="261" t="str">
        <f t="shared" ref="J101" si="40">IF($E$8&gt;AA101,"MAX","")</f>
        <v/>
      </c>
      <c r="K101" s="268">
        <f>($E$7*F101)*AA101+($E$7*1.2)</f>
        <v>220000</v>
      </c>
      <c r="L101" s="268"/>
      <c r="M101" s="268"/>
      <c r="N101" s="268"/>
      <c r="O101" s="268"/>
      <c r="P101" s="268"/>
      <c r="Q101" s="268">
        <f>$E$7*IF(AND(X101="Double", $E$8=10, $E$6&gt;=Y101), 2, IF(W101="Simple", 1+($E$8*F101), (1+F101)^$E$8))+($E$7*0.2)</f>
        <v>220000</v>
      </c>
      <c r="R101" s="269">
        <f t="shared" ref="R101" si="41">IF(J101="MAX",K101,Q101)</f>
        <v>220000</v>
      </c>
      <c r="S101" s="270">
        <f>HLOOKUP($E$6,'Joint life agebands'!A376:AY377,2)</f>
        <v>5.6000000000000001E-2</v>
      </c>
      <c r="T101" s="261" t="b">
        <f>OR($E$5&lt;C101,$E$5&gt;D101,$E$8&lt;1)</f>
        <v>0</v>
      </c>
      <c r="U101" s="292">
        <f t="shared" si="34"/>
        <v>12320</v>
      </c>
      <c r="V101" s="274">
        <f>IF($E$5&gt;49,(R101*S101),"N/A")</f>
        <v>12320</v>
      </c>
      <c r="W101" s="271" t="s">
        <v>0</v>
      </c>
      <c r="X101" s="271" t="s">
        <v>8</v>
      </c>
      <c r="Y101" s="271">
        <v>0</v>
      </c>
      <c r="Z101" s="266" t="s">
        <v>490</v>
      </c>
      <c r="AA101" s="266">
        <v>10</v>
      </c>
      <c r="AB101" s="266" t="s">
        <v>8</v>
      </c>
      <c r="AC101" s="272" t="s">
        <v>188</v>
      </c>
      <c r="AD101" s="272" t="s">
        <v>184</v>
      </c>
      <c r="AE101" s="159"/>
    </row>
    <row r="102" spans="1:31" s="8" customFormat="1" ht="45" hidden="1" x14ac:dyDescent="0.25">
      <c r="A102" s="265" t="s">
        <v>309</v>
      </c>
      <c r="B102" s="259" t="s">
        <v>137</v>
      </c>
      <c r="C102" s="261">
        <v>50</v>
      </c>
      <c r="D102" s="261">
        <v>85</v>
      </c>
      <c r="E102" s="259" t="s">
        <v>605</v>
      </c>
      <c r="F102" s="277">
        <v>0.12</v>
      </c>
      <c r="G102" s="259" t="s">
        <v>311</v>
      </c>
      <c r="H102" s="259" t="s">
        <v>22</v>
      </c>
      <c r="I102" s="273" t="s">
        <v>312</v>
      </c>
      <c r="J102" s="261" t="str">
        <f t="shared" ref="J102:J107" si="42">IF($E$8&gt;AA102,"MAX","")</f>
        <v>MAX</v>
      </c>
      <c r="K102" s="268">
        <f>($E$7*F102)*AA102+($E$7*1.2)</f>
        <v>204000</v>
      </c>
      <c r="L102" s="268"/>
      <c r="M102" s="268"/>
      <c r="N102" s="268"/>
      <c r="O102" s="268"/>
      <c r="P102" s="268"/>
      <c r="Q102" s="268">
        <f>$E$7*IF(AND(X102="Double", $E$8=10, $E$6&gt;=Y102), 2, IF(W102="Simple", 1+($E$8*F102), (1+F102)^$E$8))+($E$7*0.2)</f>
        <v>240000.00000000003</v>
      </c>
      <c r="R102" s="269">
        <f t="shared" ref="R102:R108" si="43">IF(J102="MAX",K102,Q102)</f>
        <v>204000</v>
      </c>
      <c r="S102" s="270">
        <f>HLOOKUP($E$6,'Joint life agebands'!A455:AY456,2)</f>
        <v>5.5500000000000001E-2</v>
      </c>
      <c r="T102" s="261" t="b">
        <f>OR($E$5&lt;C102,$E$5&gt;D102,$E$8&lt;1)</f>
        <v>0</v>
      </c>
      <c r="U102" s="292">
        <f t="shared" si="34"/>
        <v>11322</v>
      </c>
      <c r="V102" s="274">
        <f>IF($E$5&gt;49,(R102*S102),"N/A")</f>
        <v>11322</v>
      </c>
      <c r="W102" s="271" t="s">
        <v>0</v>
      </c>
      <c r="X102" s="271" t="s">
        <v>8</v>
      </c>
      <c r="Y102" s="271">
        <v>0</v>
      </c>
      <c r="Z102" s="266" t="s">
        <v>490</v>
      </c>
      <c r="AA102" s="266">
        <v>7</v>
      </c>
      <c r="AB102" s="266" t="s">
        <v>8</v>
      </c>
      <c r="AC102" s="272" t="s">
        <v>188</v>
      </c>
      <c r="AD102" s="272" t="s">
        <v>184</v>
      </c>
      <c r="AE102" s="159"/>
    </row>
    <row r="103" spans="1:31" s="8" customFormat="1" ht="30" hidden="1" x14ac:dyDescent="0.25">
      <c r="A103" s="265" t="s">
        <v>309</v>
      </c>
      <c r="B103" s="259" t="s">
        <v>137</v>
      </c>
      <c r="C103" s="261">
        <v>50</v>
      </c>
      <c r="D103" s="261">
        <v>85</v>
      </c>
      <c r="E103" s="259" t="s">
        <v>606</v>
      </c>
      <c r="F103" s="277">
        <v>0.1</v>
      </c>
      <c r="G103" s="259" t="s">
        <v>1</v>
      </c>
      <c r="H103" s="259" t="s">
        <v>22</v>
      </c>
      <c r="I103" s="273" t="s">
        <v>312</v>
      </c>
      <c r="J103" s="261" t="str">
        <f>IF($E$8&gt;AA103,"MAX","")</f>
        <v/>
      </c>
      <c r="K103" s="268">
        <f>$E$7*(1+F103)^AA103</f>
        <v>259374.24601000018</v>
      </c>
      <c r="L103" s="268"/>
      <c r="M103" s="268"/>
      <c r="N103" s="268"/>
      <c r="O103" s="268"/>
      <c r="P103" s="268"/>
      <c r="Q103" s="268">
        <f>$E$7*IF(AND(X103="Double",$E$8=10,$E$6&gt;=Y103),2,IF(W103="Simple",1+($E$8*F103),(1+F103)^$E$8))</f>
        <v>259374.24601000018</v>
      </c>
      <c r="R103" s="269">
        <f t="shared" si="43"/>
        <v>259374.24601000018</v>
      </c>
      <c r="S103" s="270">
        <f>HLOOKUP($E$6,'Joint life agebands'!A451:AY452,2)</f>
        <v>5.5500000000000001E-2</v>
      </c>
      <c r="T103" s="261" t="b">
        <f>OR($E$5&lt;C103,$E$5&gt;D103,$E$8&lt;1)</f>
        <v>0</v>
      </c>
      <c r="U103" s="292">
        <f t="shared" si="34"/>
        <v>14395.27065355501</v>
      </c>
      <c r="V103" s="274">
        <f>IF($E$5&gt;49,(R103*S103),"N/A")</f>
        <v>14395.27065355501</v>
      </c>
      <c r="W103" s="271" t="s">
        <v>7</v>
      </c>
      <c r="X103" s="271" t="s">
        <v>8</v>
      </c>
      <c r="Y103" s="271">
        <v>0</v>
      </c>
      <c r="Z103" s="266" t="s">
        <v>490</v>
      </c>
      <c r="AA103" s="266">
        <v>10</v>
      </c>
      <c r="AB103" s="266" t="s">
        <v>8</v>
      </c>
      <c r="AC103" s="272" t="s">
        <v>188</v>
      </c>
      <c r="AD103" s="272" t="s">
        <v>184</v>
      </c>
      <c r="AE103" s="159"/>
    </row>
    <row r="104" spans="1:31" s="8" customFormat="1" ht="45" x14ac:dyDescent="0.25">
      <c r="A104" s="265" t="s">
        <v>474</v>
      </c>
      <c r="B104" s="259" t="s">
        <v>137</v>
      </c>
      <c r="C104" s="261">
        <v>50</v>
      </c>
      <c r="D104" s="261">
        <v>85</v>
      </c>
      <c r="E104" s="259" t="s">
        <v>172</v>
      </c>
      <c r="F104" s="277">
        <v>0.14000000000000001</v>
      </c>
      <c r="G104" s="259" t="s">
        <v>0</v>
      </c>
      <c r="H104" s="259" t="s">
        <v>22</v>
      </c>
      <c r="I104" s="273" t="s">
        <v>37</v>
      </c>
      <c r="J104" s="261" t="str">
        <f t="shared" si="42"/>
        <v>MAX</v>
      </c>
      <c r="K104" s="268">
        <f>($E$7*F104)*AA104+$E$7</f>
        <v>170000</v>
      </c>
      <c r="L104" s="268"/>
      <c r="M104" s="268"/>
      <c r="N104" s="268"/>
      <c r="O104" s="268"/>
      <c r="P104" s="268"/>
      <c r="Q104" s="268">
        <f t="shared" ref="Q104:Q108" si="44">$E$7*IF(AND(X104="Double", $E$8=10, $E$6&gt;=Y104), 2, IF(W104="Simple", 1+($E$8*F104), (1+F104)^$E$8))</f>
        <v>240000.00000000003</v>
      </c>
      <c r="R104" s="269">
        <f t="shared" si="43"/>
        <v>170000</v>
      </c>
      <c r="S104" s="270">
        <f>HLOOKUP($E$6,'Joint life agebands'!A302:AY303,2)</f>
        <v>6.2E-2</v>
      </c>
      <c r="T104" s="261" t="b">
        <f>OR($E$5&lt;C104,$E$5&gt;D104,$E$8=0)</f>
        <v>0</v>
      </c>
      <c r="U104" s="292">
        <f t="shared" si="34"/>
        <v>10540</v>
      </c>
      <c r="V104" s="274">
        <f>IF($E$5&gt;49,(R104*S104),"N/A")</f>
        <v>10540</v>
      </c>
      <c r="W104" s="271" t="s">
        <v>0</v>
      </c>
      <c r="X104" s="271" t="s">
        <v>8</v>
      </c>
      <c r="Y104" s="271">
        <v>0</v>
      </c>
      <c r="Z104" s="266" t="s">
        <v>490</v>
      </c>
      <c r="AA104" s="266">
        <v>5</v>
      </c>
      <c r="AB104" s="266" t="s">
        <v>8</v>
      </c>
      <c r="AC104" s="272" t="s">
        <v>188</v>
      </c>
      <c r="AD104" s="272" t="s">
        <v>26</v>
      </c>
      <c r="AE104" s="159"/>
    </row>
    <row r="105" spans="1:31" s="8" customFormat="1" ht="45" x14ac:dyDescent="0.25">
      <c r="A105" s="265" t="s">
        <v>474</v>
      </c>
      <c r="B105" s="259" t="s">
        <v>137</v>
      </c>
      <c r="C105" s="261">
        <v>50</v>
      </c>
      <c r="D105" s="261">
        <v>85</v>
      </c>
      <c r="E105" s="259" t="s">
        <v>173</v>
      </c>
      <c r="F105" s="277">
        <v>0.12</v>
      </c>
      <c r="G105" s="259" t="s">
        <v>0</v>
      </c>
      <c r="H105" s="259" t="s">
        <v>22</v>
      </c>
      <c r="I105" s="273" t="s">
        <v>37</v>
      </c>
      <c r="J105" s="261" t="str">
        <f t="shared" si="42"/>
        <v/>
      </c>
      <c r="K105" s="268">
        <f>($E$7*F105)*AA105+$E$7</f>
        <v>220000</v>
      </c>
      <c r="L105" s="268"/>
      <c r="M105" s="268"/>
      <c r="N105" s="268"/>
      <c r="O105" s="268"/>
      <c r="P105" s="268"/>
      <c r="Q105" s="268">
        <f t="shared" si="44"/>
        <v>220000.00000000003</v>
      </c>
      <c r="R105" s="269">
        <f t="shared" si="43"/>
        <v>220000.00000000003</v>
      </c>
      <c r="S105" s="270">
        <f>HLOOKUP($E$6,'Joint life agebands'!A306:AY307,2)</f>
        <v>6.2E-2</v>
      </c>
      <c r="T105" s="261" t="b">
        <f>OR($E$5&lt;C105,$E$5&gt;D105,$E$8&lt;1)</f>
        <v>0</v>
      </c>
      <c r="U105" s="292">
        <f t="shared" si="34"/>
        <v>13640.000000000002</v>
      </c>
      <c r="V105" s="274">
        <f>IF($E$5&gt;49,(R105*S105),"N/A")</f>
        <v>13640.000000000002</v>
      </c>
      <c r="W105" s="271" t="s">
        <v>0</v>
      </c>
      <c r="X105" s="271" t="s">
        <v>8</v>
      </c>
      <c r="Y105" s="271">
        <v>0</v>
      </c>
      <c r="Z105" s="266" t="s">
        <v>490</v>
      </c>
      <c r="AA105" s="266">
        <v>10</v>
      </c>
      <c r="AB105" s="266" t="s">
        <v>8</v>
      </c>
      <c r="AC105" s="272" t="s">
        <v>188</v>
      </c>
      <c r="AD105" s="272" t="s">
        <v>26</v>
      </c>
      <c r="AE105" s="159"/>
    </row>
    <row r="106" spans="1:31" s="8" customFormat="1" ht="30" x14ac:dyDescent="0.25">
      <c r="A106" s="265" t="s">
        <v>158</v>
      </c>
      <c r="B106" s="259" t="s">
        <v>143</v>
      </c>
      <c r="C106" s="261">
        <v>45</v>
      </c>
      <c r="D106" s="261">
        <v>85</v>
      </c>
      <c r="E106" s="259" t="s">
        <v>289</v>
      </c>
      <c r="F106" s="277">
        <v>0.15</v>
      </c>
      <c r="G106" s="259" t="s">
        <v>0</v>
      </c>
      <c r="H106" s="259" t="s">
        <v>22</v>
      </c>
      <c r="I106" s="273" t="s">
        <v>360</v>
      </c>
      <c r="J106" s="261" t="str">
        <f t="shared" si="42"/>
        <v/>
      </c>
      <c r="K106" s="268">
        <f>($E$7*F106)*AA106+$E$7</f>
        <v>400000</v>
      </c>
      <c r="L106" s="268"/>
      <c r="M106" s="268"/>
      <c r="N106" s="268"/>
      <c r="O106" s="268"/>
      <c r="P106" s="268"/>
      <c r="Q106" s="268">
        <f t="shared" si="44"/>
        <v>250000</v>
      </c>
      <c r="R106" s="269">
        <f t="shared" si="43"/>
        <v>250000</v>
      </c>
      <c r="S106" s="270">
        <f>HLOOKUP($E$6,'Joint life agebands'!A216:AT217,2,FALSE)</f>
        <v>5.0500000000000003E-2</v>
      </c>
      <c r="T106" s="261" t="b">
        <f t="shared" ref="T106:T122" si="45">OR($E$5&lt;C106,$E$5&gt;D106)</f>
        <v>0</v>
      </c>
      <c r="U106" s="292">
        <f t="shared" si="34"/>
        <v>12625</v>
      </c>
      <c r="V106" s="274">
        <f t="shared" ref="V106:V115" si="46">(R106*S106)</f>
        <v>12625</v>
      </c>
      <c r="W106" s="271" t="s">
        <v>0</v>
      </c>
      <c r="X106" s="271" t="s">
        <v>8</v>
      </c>
      <c r="Y106" s="271">
        <v>0</v>
      </c>
      <c r="Z106" s="266" t="s">
        <v>26</v>
      </c>
      <c r="AA106" s="266">
        <v>20</v>
      </c>
      <c r="AB106" s="266" t="s">
        <v>26</v>
      </c>
      <c r="AC106" s="272" t="s">
        <v>188</v>
      </c>
      <c r="AD106" s="272" t="s">
        <v>26</v>
      </c>
      <c r="AE106" s="159"/>
    </row>
    <row r="107" spans="1:31" s="8" customFormat="1" ht="105" x14ac:dyDescent="0.25">
      <c r="A107" s="265" t="s">
        <v>158</v>
      </c>
      <c r="B107" s="259" t="s">
        <v>594</v>
      </c>
      <c r="C107" s="261">
        <v>45</v>
      </c>
      <c r="D107" s="261">
        <v>70</v>
      </c>
      <c r="E107" s="259" t="s">
        <v>600</v>
      </c>
      <c r="F107" s="277">
        <v>0.15</v>
      </c>
      <c r="G107" s="259" t="s">
        <v>0</v>
      </c>
      <c r="H107" s="259" t="s">
        <v>22</v>
      </c>
      <c r="I107" s="273" t="s">
        <v>360</v>
      </c>
      <c r="J107" s="261" t="str">
        <f t="shared" si="42"/>
        <v/>
      </c>
      <c r="K107" s="268">
        <f>($E$7*F107)*AA107+$E$7</f>
        <v>400000</v>
      </c>
      <c r="L107" s="275">
        <f>IF($E$6&lt;71,$E$8,16)</f>
        <v>10</v>
      </c>
      <c r="M107" s="268"/>
      <c r="N107" s="274" t="b">
        <f>AND(L107&lt;16,L107&gt;=0)</f>
        <v>1</v>
      </c>
      <c r="O107" s="268"/>
      <c r="P107" s="268"/>
      <c r="Q107" s="268">
        <f t="shared" si="44"/>
        <v>250000</v>
      </c>
      <c r="R107" s="269">
        <f t="shared" si="43"/>
        <v>250000</v>
      </c>
      <c r="S107" s="270">
        <f>HLOOKUP($E$6,'Joint life agebands'!A220:AT221,2,FALSE)</f>
        <v>6.0000000000000005E-2</v>
      </c>
      <c r="T107" s="261" t="b">
        <f t="shared" si="45"/>
        <v>0</v>
      </c>
      <c r="U107" s="292">
        <f t="shared" si="34"/>
        <v>15000.000000000002</v>
      </c>
      <c r="V107" s="274">
        <f>IF(N107=TRUE,(R107*S107),"N/A")</f>
        <v>15000.000000000002</v>
      </c>
      <c r="W107" s="271" t="s">
        <v>0</v>
      </c>
      <c r="X107" s="271" t="s">
        <v>8</v>
      </c>
      <c r="Y107" s="271">
        <v>0</v>
      </c>
      <c r="Z107" s="266" t="s">
        <v>26</v>
      </c>
      <c r="AA107" s="266">
        <v>20</v>
      </c>
      <c r="AB107" s="266" t="s">
        <v>26</v>
      </c>
      <c r="AC107" s="272" t="s">
        <v>188</v>
      </c>
      <c r="AD107" s="272" t="s">
        <v>26</v>
      </c>
      <c r="AE107" s="159"/>
    </row>
    <row r="108" spans="1:31" s="8" customFormat="1" ht="30" x14ac:dyDescent="0.25">
      <c r="A108" s="265" t="s">
        <v>158</v>
      </c>
      <c r="B108" s="259" t="s">
        <v>143</v>
      </c>
      <c r="C108" s="261">
        <v>45</v>
      </c>
      <c r="D108" s="261">
        <v>85</v>
      </c>
      <c r="E108" s="259" t="s">
        <v>290</v>
      </c>
      <c r="F108" s="277">
        <v>0</v>
      </c>
      <c r="G108" s="290" t="s">
        <v>505</v>
      </c>
      <c r="H108" s="259" t="s">
        <v>22</v>
      </c>
      <c r="I108" s="273" t="s">
        <v>434</v>
      </c>
      <c r="J108" s="261" t="str">
        <f>IF($E$6&gt;100,"MAX","")</f>
        <v/>
      </c>
      <c r="K108" s="268">
        <f>(($E$7*F108)*(100-$E$5))+$E$7</f>
        <v>100000</v>
      </c>
      <c r="L108" s="268"/>
      <c r="M108" s="268"/>
      <c r="N108" s="268"/>
      <c r="O108" s="268"/>
      <c r="P108" s="268"/>
      <c r="Q108" s="268">
        <f t="shared" si="44"/>
        <v>100000</v>
      </c>
      <c r="R108" s="269">
        <f t="shared" si="43"/>
        <v>100000</v>
      </c>
      <c r="S108" s="270">
        <f>HLOOKUP($E$6,'Joint life agebands'!A226:AT227,2,FALSE)</f>
        <v>5.3999999999999999E-2</v>
      </c>
      <c r="T108" s="261" t="b">
        <f t="shared" si="45"/>
        <v>0</v>
      </c>
      <c r="U108" s="292">
        <f t="shared" si="34"/>
        <v>5400</v>
      </c>
      <c r="V108" s="274">
        <f t="shared" si="46"/>
        <v>5400</v>
      </c>
      <c r="W108" s="271" t="s">
        <v>0</v>
      </c>
      <c r="X108" s="271" t="s">
        <v>8</v>
      </c>
      <c r="Y108" s="271">
        <v>0</v>
      </c>
      <c r="Z108" s="266" t="s">
        <v>26</v>
      </c>
      <c r="AA108" s="266" t="s">
        <v>329</v>
      </c>
      <c r="AB108" s="266" t="s">
        <v>26</v>
      </c>
      <c r="AC108" s="272" t="s">
        <v>188</v>
      </c>
      <c r="AD108" s="272" t="s">
        <v>26</v>
      </c>
      <c r="AE108" s="159"/>
    </row>
    <row r="109" spans="1:31" s="8" customFormat="1" ht="90" x14ac:dyDescent="0.25">
      <c r="A109" s="265" t="s">
        <v>251</v>
      </c>
      <c r="B109" s="259" t="s">
        <v>146</v>
      </c>
      <c r="C109" s="261">
        <v>55</v>
      </c>
      <c r="D109" s="261">
        <v>85</v>
      </c>
      <c r="E109" s="259" t="s">
        <v>112</v>
      </c>
      <c r="F109" s="277">
        <v>7.4999999999999997E-2</v>
      </c>
      <c r="G109" s="259" t="s">
        <v>252</v>
      </c>
      <c r="H109" s="259" t="s">
        <v>26</v>
      </c>
      <c r="I109" s="273" t="s">
        <v>360</v>
      </c>
      <c r="J109" s="261"/>
      <c r="K109" s="268">
        <f>($E$7*0.075)*P109</f>
        <v>30000</v>
      </c>
      <c r="L109" s="278"/>
      <c r="M109" s="268"/>
      <c r="N109" s="268"/>
      <c r="O109" s="268">
        <f>(K109)+($E$7*1.2)</f>
        <v>150000</v>
      </c>
      <c r="P109" s="279">
        <f>IF($E$8&gt;4,4,$E$8)</f>
        <v>4</v>
      </c>
      <c r="Q109" s="268">
        <f>K109+N109+($E$7*1.2)</f>
        <v>150000</v>
      </c>
      <c r="R109" s="269">
        <f>Q109</f>
        <v>150000</v>
      </c>
      <c r="S109" s="270">
        <f>HLOOKUP($E$6,'Joint life agebands'!A346:BD347,2,FALSE)</f>
        <v>5.6500000000000002E-2</v>
      </c>
      <c r="T109" s="261" t="b">
        <f t="shared" si="45"/>
        <v>0</v>
      </c>
      <c r="U109" s="292">
        <f t="shared" si="34"/>
        <v>8475</v>
      </c>
      <c r="V109" s="274">
        <f t="shared" si="46"/>
        <v>8475</v>
      </c>
      <c r="W109" s="271" t="s">
        <v>0</v>
      </c>
      <c r="X109" s="271" t="s">
        <v>8</v>
      </c>
      <c r="Y109" s="271">
        <v>0</v>
      </c>
      <c r="Z109" s="266" t="s">
        <v>26</v>
      </c>
      <c r="AA109" s="266">
        <v>5</v>
      </c>
      <c r="AB109" s="266" t="s">
        <v>26</v>
      </c>
      <c r="AC109" s="272" t="s">
        <v>188</v>
      </c>
      <c r="AD109" s="266" t="s">
        <v>26</v>
      </c>
      <c r="AE109" s="159"/>
    </row>
    <row r="110" spans="1:31" s="8" customFormat="1" ht="105" x14ac:dyDescent="0.25">
      <c r="A110" s="265" t="s">
        <v>251</v>
      </c>
      <c r="B110" s="259" t="s">
        <v>597</v>
      </c>
      <c r="C110" s="261">
        <v>55</v>
      </c>
      <c r="D110" s="261">
        <v>70</v>
      </c>
      <c r="E110" s="259" t="s">
        <v>601</v>
      </c>
      <c r="F110" s="277">
        <v>7.4999999999999997E-2</v>
      </c>
      <c r="G110" s="259" t="s">
        <v>252</v>
      </c>
      <c r="H110" s="259" t="s">
        <v>26</v>
      </c>
      <c r="I110" s="273" t="s">
        <v>360</v>
      </c>
      <c r="J110" s="261"/>
      <c r="K110" s="268">
        <f>($E$7*0.075)*P110</f>
        <v>30000</v>
      </c>
      <c r="L110" s="275">
        <f>IF($E$6&lt;71,$E$8,16)</f>
        <v>10</v>
      </c>
      <c r="M110" s="268"/>
      <c r="N110" s="274" t="b">
        <f>AND(L110&lt;16,L110&gt;=0)</f>
        <v>1</v>
      </c>
      <c r="O110" s="268">
        <f>(K110)+($E$7*1.2)</f>
        <v>150000</v>
      </c>
      <c r="P110" s="279">
        <f>IF($E$8&gt;4,4,$E$8)</f>
        <v>4</v>
      </c>
      <c r="Q110" s="268">
        <f>K110+N110+($E$7*1.2)</f>
        <v>150001</v>
      </c>
      <c r="R110" s="269">
        <f>Q110</f>
        <v>150001</v>
      </c>
      <c r="S110" s="270">
        <f>HLOOKUP($E$6,'Joint life agebands'!A350:BD351,2,FALSE)</f>
        <v>6.3500000000000001E-2</v>
      </c>
      <c r="T110" s="261" t="b">
        <f t="shared" si="45"/>
        <v>0</v>
      </c>
      <c r="U110" s="292">
        <f t="shared" si="34"/>
        <v>9525.0635000000002</v>
      </c>
      <c r="V110" s="274">
        <f>IF(N110=TRUE,(R110*S110),"N/A")</f>
        <v>9525.0635000000002</v>
      </c>
      <c r="W110" s="271" t="s">
        <v>0</v>
      </c>
      <c r="X110" s="271" t="s">
        <v>8</v>
      </c>
      <c r="Y110" s="271">
        <v>0</v>
      </c>
      <c r="Z110" s="266" t="s">
        <v>26</v>
      </c>
      <c r="AA110" s="266">
        <v>5</v>
      </c>
      <c r="AB110" s="266" t="s">
        <v>26</v>
      </c>
      <c r="AC110" s="272" t="s">
        <v>188</v>
      </c>
      <c r="AD110" s="266" t="s">
        <v>26</v>
      </c>
      <c r="AE110" s="159"/>
    </row>
    <row r="111" spans="1:31" s="8" customFormat="1" ht="45" x14ac:dyDescent="0.25">
      <c r="A111" s="265" t="s">
        <v>159</v>
      </c>
      <c r="B111" s="259" t="s">
        <v>139</v>
      </c>
      <c r="C111" s="261">
        <v>45</v>
      </c>
      <c r="D111" s="261">
        <v>80</v>
      </c>
      <c r="E111" s="259" t="s">
        <v>112</v>
      </c>
      <c r="F111" s="277" t="s">
        <v>270</v>
      </c>
      <c r="G111" s="259" t="s">
        <v>271</v>
      </c>
      <c r="H111" s="259" t="s">
        <v>22</v>
      </c>
      <c r="I111" s="273" t="s">
        <v>113</v>
      </c>
      <c r="J111" s="261" t="s">
        <v>34</v>
      </c>
      <c r="K111" s="268" t="s">
        <v>34</v>
      </c>
      <c r="L111" s="268" t="s">
        <v>34</v>
      </c>
      <c r="M111" s="268"/>
      <c r="N111" s="268" t="s">
        <v>34</v>
      </c>
      <c r="O111" s="268" t="s">
        <v>34</v>
      </c>
      <c r="P111" s="268" t="s">
        <v>34</v>
      </c>
      <c r="Q111" s="268" t="s">
        <v>34</v>
      </c>
      <c r="R111" s="269">
        <f>'Integrity Indextra Table'!$Z$48</f>
        <v>194000</v>
      </c>
      <c r="S111" s="270">
        <f>'Integrity Indextra Table'!$Z$50</f>
        <v>4.5000000000000005E-2</v>
      </c>
      <c r="T111" s="261" t="b">
        <f t="shared" si="45"/>
        <v>0</v>
      </c>
      <c r="U111" s="292">
        <f t="shared" si="34"/>
        <v>8730.0000000000018</v>
      </c>
      <c r="V111" s="274">
        <f t="shared" si="46"/>
        <v>8730.0000000000018</v>
      </c>
      <c r="W111" s="271" t="s">
        <v>34</v>
      </c>
      <c r="X111" s="271" t="s">
        <v>34</v>
      </c>
      <c r="Y111" s="271" t="s">
        <v>34</v>
      </c>
      <c r="Z111" s="266" t="s">
        <v>26</v>
      </c>
      <c r="AA111" s="266">
        <v>10</v>
      </c>
      <c r="AB111" s="266" t="s">
        <v>8</v>
      </c>
      <c r="AC111" s="272" t="s">
        <v>8</v>
      </c>
      <c r="AD111" s="272" t="s">
        <v>184</v>
      </c>
      <c r="AE111" s="159"/>
    </row>
    <row r="112" spans="1:31" s="8" customFormat="1" ht="45" x14ac:dyDescent="0.25">
      <c r="A112" s="265" t="s">
        <v>148</v>
      </c>
      <c r="B112" s="259" t="s">
        <v>135</v>
      </c>
      <c r="C112" s="261">
        <v>50</v>
      </c>
      <c r="D112" s="261">
        <v>80</v>
      </c>
      <c r="E112" s="259" t="s">
        <v>88</v>
      </c>
      <c r="F112" s="277">
        <v>0</v>
      </c>
      <c r="G112" s="259" t="s">
        <v>243</v>
      </c>
      <c r="H112" s="259" t="s">
        <v>26</v>
      </c>
      <c r="I112" s="273" t="s">
        <v>87</v>
      </c>
      <c r="J112" s="261" t="str">
        <f>IF($E$6&gt;100,"MAX","")</f>
        <v/>
      </c>
      <c r="K112" s="268" t="s">
        <v>40</v>
      </c>
      <c r="L112" s="268">
        <f>IF($E$6&gt;85,85,$E$6)</f>
        <v>65</v>
      </c>
      <c r="M112" s="268"/>
      <c r="N112" s="268">
        <f>IF($E$8&gt;15,15,$E$8)</f>
        <v>10</v>
      </c>
      <c r="O112" s="268"/>
      <c r="P112" s="268"/>
      <c r="Q112" s="279">
        <f>IF($E$6&gt;85,L112-$E$5,N112)</f>
        <v>10</v>
      </c>
      <c r="R112" s="269">
        <f>$E$7</f>
        <v>100000</v>
      </c>
      <c r="S112" s="270">
        <f>(HLOOKUP($E$5,'Joint life agebands'!A254:AY255,2,FALSE))+(HLOOKUP($E$5,'Joint life agebands'!A256:AY257,2,FALSE)*Q112)</f>
        <v>6.5000000000000002E-2</v>
      </c>
      <c r="T112" s="261" t="b">
        <f t="shared" si="45"/>
        <v>0</v>
      </c>
      <c r="U112" s="292">
        <f t="shared" si="34"/>
        <v>6500</v>
      </c>
      <c r="V112" s="274">
        <f t="shared" si="46"/>
        <v>6500</v>
      </c>
      <c r="W112" s="271"/>
      <c r="X112" s="271" t="s">
        <v>8</v>
      </c>
      <c r="Y112" s="271">
        <v>0</v>
      </c>
      <c r="Z112" s="266" t="s">
        <v>26</v>
      </c>
      <c r="AA112" s="266" t="s">
        <v>78</v>
      </c>
      <c r="AB112" s="266" t="s">
        <v>26</v>
      </c>
      <c r="AC112" s="272" t="s">
        <v>8</v>
      </c>
      <c r="AD112" s="272" t="s">
        <v>26</v>
      </c>
      <c r="AE112" s="159"/>
    </row>
    <row r="113" spans="1:31" s="8" customFormat="1" ht="23.1" customHeight="1" x14ac:dyDescent="0.25">
      <c r="A113" s="265" t="s">
        <v>308</v>
      </c>
      <c r="B113" s="259" t="s">
        <v>144</v>
      </c>
      <c r="C113" s="261">
        <v>40</v>
      </c>
      <c r="D113" s="261">
        <v>85</v>
      </c>
      <c r="E113" s="259" t="s">
        <v>21</v>
      </c>
      <c r="F113" s="277">
        <v>0.1</v>
      </c>
      <c r="G113" s="259" t="s">
        <v>0</v>
      </c>
      <c r="H113" s="259" t="s">
        <v>22</v>
      </c>
      <c r="I113" s="273" t="s">
        <v>37</v>
      </c>
      <c r="J113" s="261" t="str">
        <f t="shared" ref="J113:J121" si="47">IF($E$8&gt;AA113,"MAX","")</f>
        <v/>
      </c>
      <c r="K113" s="268">
        <f>($E$7*F113)*AA113+$E$7</f>
        <v>200000</v>
      </c>
      <c r="L113" s="268"/>
      <c r="M113" s="268"/>
      <c r="N113" s="268"/>
      <c r="O113" s="268"/>
      <c r="P113" s="268"/>
      <c r="Q113" s="268">
        <f>$E$7*IF(AND(X113="Double", $E$8=10, $E$6&gt;=Y113), 2, IF(W113="Simple", 1+($E$8*F113), (1+F113)^$E$8))</f>
        <v>200000</v>
      </c>
      <c r="R113" s="269">
        <f t="shared" ref="R113:R121" si="48">IF(J113="MAX",K113,Q113)</f>
        <v>200000</v>
      </c>
      <c r="S113" s="270">
        <f>HLOOKUP($E$6,'Joint life agebands'!A128:AT129,2,FALSE)</f>
        <v>5.8999999999999997E-2</v>
      </c>
      <c r="T113" s="261" t="b">
        <f t="shared" si="45"/>
        <v>0</v>
      </c>
      <c r="U113" s="292">
        <f t="shared" si="34"/>
        <v>11800</v>
      </c>
      <c r="V113" s="274">
        <f t="shared" si="46"/>
        <v>11800</v>
      </c>
      <c r="W113" s="271" t="s">
        <v>0</v>
      </c>
      <c r="X113" s="271" t="s">
        <v>8</v>
      </c>
      <c r="Y113" s="271">
        <v>0</v>
      </c>
      <c r="Z113" s="266" t="s">
        <v>26</v>
      </c>
      <c r="AA113" s="266">
        <v>10</v>
      </c>
      <c r="AB113" s="266" t="s">
        <v>188</v>
      </c>
      <c r="AC113" s="272" t="s">
        <v>188</v>
      </c>
      <c r="AD113" s="272" t="s">
        <v>186</v>
      </c>
      <c r="AE113" s="159"/>
    </row>
    <row r="114" spans="1:31" s="8" customFormat="1" ht="30" x14ac:dyDescent="0.25">
      <c r="A114" s="265" t="s">
        <v>316</v>
      </c>
      <c r="B114" s="259" t="s">
        <v>145</v>
      </c>
      <c r="C114" s="261">
        <v>40</v>
      </c>
      <c r="D114" s="261">
        <v>80</v>
      </c>
      <c r="E114" s="259" t="s">
        <v>68</v>
      </c>
      <c r="F114" s="277">
        <v>0.01</v>
      </c>
      <c r="G114" s="259" t="s">
        <v>1</v>
      </c>
      <c r="H114" s="259" t="s">
        <v>22</v>
      </c>
      <c r="I114" s="273" t="s">
        <v>27</v>
      </c>
      <c r="J114" s="261" t="str">
        <f t="shared" si="47"/>
        <v/>
      </c>
      <c r="K114" s="268">
        <f>$E$7*(1+F114)^AA114</f>
        <v>110462.21254112048</v>
      </c>
      <c r="L114" s="268"/>
      <c r="M114" s="268"/>
      <c r="N114" s="268"/>
      <c r="O114" s="268"/>
      <c r="P114" s="268"/>
      <c r="Q114" s="268">
        <f>$E$7*IF(AND(X114="Double",$E$8=10,$E$6&gt;=Y114),2,IF(W114="Simple",1+($E$8*F114),(1+F114)^$E$8))</f>
        <v>110462.21254112048</v>
      </c>
      <c r="R114" s="269">
        <f t="shared" si="48"/>
        <v>110462.21254112048</v>
      </c>
      <c r="S114" s="270">
        <f>HLOOKUP($E$5,'HP365 joint'!$C$4:$AQ$67,$E$8+2,FALSE)</f>
        <v>6.83E-2</v>
      </c>
      <c r="T114" s="261" t="b">
        <f t="shared" si="45"/>
        <v>0</v>
      </c>
      <c r="U114" s="292">
        <f t="shared" si="34"/>
        <v>7544.5691165585285</v>
      </c>
      <c r="V114" s="274">
        <f t="shared" si="46"/>
        <v>7544.5691165585285</v>
      </c>
      <c r="W114" s="271" t="s">
        <v>7</v>
      </c>
      <c r="X114" s="271" t="s">
        <v>8</v>
      </c>
      <c r="Y114" s="271">
        <v>0</v>
      </c>
      <c r="Z114" s="266" t="s">
        <v>494</v>
      </c>
      <c r="AA114" s="266">
        <v>10</v>
      </c>
      <c r="AB114" s="266" t="s">
        <v>8</v>
      </c>
      <c r="AC114" s="266" t="s">
        <v>8</v>
      </c>
      <c r="AD114" s="272" t="s">
        <v>184</v>
      </c>
      <c r="AE114" s="159"/>
    </row>
    <row r="115" spans="1:31" s="8" customFormat="1" ht="30" x14ac:dyDescent="0.25">
      <c r="A115" s="265" t="s">
        <v>316</v>
      </c>
      <c r="B115" s="259" t="s">
        <v>145</v>
      </c>
      <c r="C115" s="261">
        <v>40</v>
      </c>
      <c r="D115" s="261">
        <v>80</v>
      </c>
      <c r="E115" s="259" t="s">
        <v>317</v>
      </c>
      <c r="F115" s="277">
        <v>9.5000000000000001E-2</v>
      </c>
      <c r="G115" s="259" t="s">
        <v>1</v>
      </c>
      <c r="H115" s="259" t="s">
        <v>22</v>
      </c>
      <c r="I115" s="273" t="s">
        <v>76</v>
      </c>
      <c r="J115" s="261" t="str">
        <f t="shared" si="47"/>
        <v/>
      </c>
      <c r="K115" s="268">
        <f>L115*(1+F115)^AA115</f>
        <v>386289.39234954299</v>
      </c>
      <c r="L115" s="268">
        <f>$E$7*1.3</f>
        <v>130000</v>
      </c>
      <c r="M115" s="268"/>
      <c r="N115" s="268"/>
      <c r="O115" s="268"/>
      <c r="P115" s="268"/>
      <c r="Q115" s="268">
        <f>L115*IF(AND(X115="Double",$E$8=10,$E$6&gt;=Y115),2,IF(W115="Simple",1+($E$8*F115),(1+F115)^$E$8))</f>
        <v>322169.58974962402</v>
      </c>
      <c r="R115" s="269">
        <f t="shared" si="48"/>
        <v>322169.58974962402</v>
      </c>
      <c r="S115" s="270">
        <f>HLOOKUP($E$5,'HP365 joint bonus'!$C$4:$AQ$81,$E$8+2,FALSE)</f>
        <v>4.2200000000000001E-2</v>
      </c>
      <c r="T115" s="261" t="b">
        <f t="shared" si="45"/>
        <v>0</v>
      </c>
      <c r="U115" s="292">
        <f t="shared" si="34"/>
        <v>13595.556687434135</v>
      </c>
      <c r="V115" s="274">
        <f t="shared" si="46"/>
        <v>13595.556687434135</v>
      </c>
      <c r="W115" s="271" t="s">
        <v>7</v>
      </c>
      <c r="X115" s="271" t="s">
        <v>8</v>
      </c>
      <c r="Y115" s="271">
        <v>0</v>
      </c>
      <c r="Z115" s="266" t="s">
        <v>490</v>
      </c>
      <c r="AA115" s="266">
        <v>12</v>
      </c>
      <c r="AB115" s="266" t="s">
        <v>190</v>
      </c>
      <c r="AC115" s="266" t="s">
        <v>8</v>
      </c>
      <c r="AD115" s="272" t="s">
        <v>184</v>
      </c>
      <c r="AE115" s="159"/>
    </row>
    <row r="116" spans="1:31" s="8" customFormat="1" ht="45" x14ac:dyDescent="0.25">
      <c r="A116" s="265" t="s">
        <v>274</v>
      </c>
      <c r="B116" s="259" t="s">
        <v>141</v>
      </c>
      <c r="C116" s="261">
        <v>0</v>
      </c>
      <c r="D116" s="261">
        <v>85</v>
      </c>
      <c r="E116" s="259" t="s">
        <v>276</v>
      </c>
      <c r="F116" s="277">
        <v>5.5E-2</v>
      </c>
      <c r="G116" s="259" t="s">
        <v>280</v>
      </c>
      <c r="H116" s="259" t="s">
        <v>22</v>
      </c>
      <c r="I116" s="273" t="s">
        <v>37</v>
      </c>
      <c r="J116" s="261" t="str">
        <f t="shared" si="47"/>
        <v/>
      </c>
      <c r="K116" s="268">
        <f>($E$7*F116)*AA116+$E$7</f>
        <v>155000</v>
      </c>
      <c r="L116" s="268"/>
      <c r="M116" s="268"/>
      <c r="N116" s="268"/>
      <c r="O116" s="268"/>
      <c r="P116" s="268"/>
      <c r="Q116" s="268">
        <f t="shared" ref="Q116:Q124" si="49">$E$7*IF(AND(X116="Double", $E$8=10, $E$6&gt;=Y116), 2, IF(W116="Simple", 1+($E$8*F116), (1+F116)^$E$8))</f>
        <v>155000</v>
      </c>
      <c r="R116" s="269">
        <f t="shared" si="48"/>
        <v>155000</v>
      </c>
      <c r="S116" s="270">
        <f>HLOOKUP($E$6,'Joint life agebands'!A356:BD357,2)</f>
        <v>0.05</v>
      </c>
      <c r="T116" s="261" t="b">
        <f t="shared" si="45"/>
        <v>0</v>
      </c>
      <c r="U116" s="292">
        <f t="shared" si="34"/>
        <v>7750</v>
      </c>
      <c r="V116" s="274">
        <f>IF($E$5&gt;54,(R116*S116),"N/A")</f>
        <v>7750</v>
      </c>
      <c r="W116" s="271" t="s">
        <v>0</v>
      </c>
      <c r="X116" s="271" t="s">
        <v>8</v>
      </c>
      <c r="Y116" s="271">
        <v>0</v>
      </c>
      <c r="Z116" s="266" t="s">
        <v>26</v>
      </c>
      <c r="AA116" s="266">
        <v>10</v>
      </c>
      <c r="AB116" s="266" t="s">
        <v>188</v>
      </c>
      <c r="AC116" s="266" t="s">
        <v>8</v>
      </c>
      <c r="AD116" s="272" t="s">
        <v>186</v>
      </c>
      <c r="AE116" s="159"/>
    </row>
    <row r="117" spans="1:31" s="8" customFormat="1" ht="30" x14ac:dyDescent="0.25">
      <c r="A117" s="265" t="s">
        <v>275</v>
      </c>
      <c r="B117" s="259" t="s">
        <v>141</v>
      </c>
      <c r="C117" s="261">
        <v>0</v>
      </c>
      <c r="D117" s="261">
        <v>85</v>
      </c>
      <c r="E117" s="259" t="s">
        <v>277</v>
      </c>
      <c r="F117" s="277">
        <v>0.08</v>
      </c>
      <c r="G117" s="259" t="s">
        <v>0</v>
      </c>
      <c r="H117" s="259" t="s">
        <v>22</v>
      </c>
      <c r="I117" s="273" t="s">
        <v>37</v>
      </c>
      <c r="J117" s="261" t="str">
        <f t="shared" si="47"/>
        <v/>
      </c>
      <c r="K117" s="268">
        <f>($E$7*F117)*AA117+$E$7</f>
        <v>180000</v>
      </c>
      <c r="L117" s="268"/>
      <c r="M117" s="268"/>
      <c r="N117" s="268"/>
      <c r="O117" s="268"/>
      <c r="P117" s="268"/>
      <c r="Q117" s="268">
        <f t="shared" si="49"/>
        <v>180000</v>
      </c>
      <c r="R117" s="269">
        <f t="shared" si="48"/>
        <v>180000</v>
      </c>
      <c r="S117" s="270">
        <f>HLOOKUP($E$6,'Joint life agebands'!A360:BD361,2)</f>
        <v>0.05</v>
      </c>
      <c r="T117" s="261" t="b">
        <f t="shared" si="45"/>
        <v>0</v>
      </c>
      <c r="U117" s="292">
        <f t="shared" si="34"/>
        <v>9000</v>
      </c>
      <c r="V117" s="274">
        <f>IF($E$5&gt;54,(R117*S117),"N/A")</f>
        <v>9000</v>
      </c>
      <c r="W117" s="271" t="s">
        <v>0</v>
      </c>
      <c r="X117" s="271" t="s">
        <v>8</v>
      </c>
      <c r="Y117" s="271">
        <v>0</v>
      </c>
      <c r="Z117" s="266" t="s">
        <v>26</v>
      </c>
      <c r="AA117" s="266">
        <v>10</v>
      </c>
      <c r="AB117" s="266" t="s">
        <v>188</v>
      </c>
      <c r="AC117" s="266" t="s">
        <v>8</v>
      </c>
      <c r="AD117" s="272" t="s">
        <v>186</v>
      </c>
      <c r="AE117" s="159"/>
    </row>
    <row r="118" spans="1:31" s="8" customFormat="1" ht="45" x14ac:dyDescent="0.25">
      <c r="A118" s="265" t="s">
        <v>315</v>
      </c>
      <c r="B118" s="259" t="s">
        <v>141</v>
      </c>
      <c r="C118" s="261">
        <v>0</v>
      </c>
      <c r="D118" s="261">
        <v>85</v>
      </c>
      <c r="E118" s="259" t="s">
        <v>314</v>
      </c>
      <c r="F118" s="267">
        <v>8.5000000000000006E-2</v>
      </c>
      <c r="G118" s="259" t="s">
        <v>1</v>
      </c>
      <c r="H118" s="259" t="s">
        <v>22</v>
      </c>
      <c r="I118" s="273" t="s">
        <v>76</v>
      </c>
      <c r="J118" s="261" t="str">
        <f t="shared" si="47"/>
        <v/>
      </c>
      <c r="K118" s="268">
        <f>$E$7*(1.085^10)</f>
        <v>226098.34419174332</v>
      </c>
      <c r="L118" s="275">
        <f>$E$8</f>
        <v>10</v>
      </c>
      <c r="M118" s="275"/>
      <c r="N118" s="274" t="b">
        <f>IF(L118&gt;0,TRUE,FALSE)</f>
        <v>1</v>
      </c>
      <c r="O118" s="274"/>
      <c r="P118" s="274"/>
      <c r="Q118" s="268">
        <f t="shared" si="49"/>
        <v>226098.34419174332</v>
      </c>
      <c r="R118" s="269">
        <f t="shared" si="48"/>
        <v>226098.34419174332</v>
      </c>
      <c r="S118" s="270">
        <f>HLOOKUP($E$6,'Joint life agebands'!A384:AY385,2)</f>
        <v>6.5000000000000002E-2</v>
      </c>
      <c r="T118" s="261" t="b">
        <f t="shared" si="45"/>
        <v>0</v>
      </c>
      <c r="U118" s="292">
        <f>IF(N118=FALSE,"N/A",V118)</f>
        <v>14696.392372463317</v>
      </c>
      <c r="V118" s="274">
        <f>IF(N118=TRUE,(R118*S118),"N/A")</f>
        <v>14696.392372463317</v>
      </c>
      <c r="W118" s="271" t="s">
        <v>7</v>
      </c>
      <c r="X118" s="271" t="s">
        <v>8</v>
      </c>
      <c r="Y118" s="271">
        <v>0</v>
      </c>
      <c r="Z118" s="266" t="s">
        <v>490</v>
      </c>
      <c r="AA118" s="266">
        <v>10</v>
      </c>
      <c r="AB118" s="266" t="s">
        <v>26</v>
      </c>
      <c r="AC118" s="272" t="s">
        <v>188</v>
      </c>
      <c r="AD118" s="272" t="s">
        <v>26</v>
      </c>
      <c r="AE118" s="159"/>
    </row>
    <row r="119" spans="1:31" s="8" customFormat="1" ht="45" x14ac:dyDescent="0.25">
      <c r="A119" s="265" t="s">
        <v>523</v>
      </c>
      <c r="B119" s="259" t="s">
        <v>141</v>
      </c>
      <c r="C119" s="261">
        <v>0</v>
      </c>
      <c r="D119" s="261">
        <v>85</v>
      </c>
      <c r="E119" s="259" t="s">
        <v>314</v>
      </c>
      <c r="F119" s="267">
        <v>8.5000000000000006E-2</v>
      </c>
      <c r="G119" s="259" t="s">
        <v>1</v>
      </c>
      <c r="H119" s="259" t="s">
        <v>22</v>
      </c>
      <c r="I119" s="273" t="s">
        <v>76</v>
      </c>
      <c r="J119" s="261" t="str">
        <f t="shared" si="47"/>
        <v/>
      </c>
      <c r="K119" s="268">
        <f>$E$7*(1.085^10)</f>
        <v>226098.34419174332</v>
      </c>
      <c r="L119" s="275">
        <f>$E$8</f>
        <v>10</v>
      </c>
      <c r="M119" s="275"/>
      <c r="N119" s="274" t="b">
        <f>IF(L119&gt;0,TRUE,FALSE)</f>
        <v>1</v>
      </c>
      <c r="O119" s="274"/>
      <c r="P119" s="274"/>
      <c r="Q119" s="268">
        <f t="shared" si="49"/>
        <v>226098.34419174332</v>
      </c>
      <c r="R119" s="269">
        <f t="shared" si="48"/>
        <v>226098.34419174332</v>
      </c>
      <c r="S119" s="270">
        <f>HLOOKUP($E$6,'Joint life agebands'!A388:AY389,2)</f>
        <v>6.5000000000000002E-2</v>
      </c>
      <c r="T119" s="261" t="b">
        <f t="shared" si="45"/>
        <v>0</v>
      </c>
      <c r="U119" s="292">
        <f>IF(N119=FALSE,"N/A",V119)</f>
        <v>14696.392372463317</v>
      </c>
      <c r="V119" s="274">
        <f>IF(N119=TRUE,(R119*S119),"N/A")</f>
        <v>14696.392372463317</v>
      </c>
      <c r="W119" s="271" t="s">
        <v>7</v>
      </c>
      <c r="X119" s="271" t="s">
        <v>8</v>
      </c>
      <c r="Y119" s="271">
        <v>0</v>
      </c>
      <c r="Z119" s="266" t="s">
        <v>490</v>
      </c>
      <c r="AA119" s="266">
        <v>10</v>
      </c>
      <c r="AB119" s="266" t="s">
        <v>26</v>
      </c>
      <c r="AC119" s="272" t="s">
        <v>188</v>
      </c>
      <c r="AD119" s="272" t="s">
        <v>26</v>
      </c>
      <c r="AE119" s="159"/>
    </row>
    <row r="120" spans="1:31" s="8" customFormat="1" ht="30" x14ac:dyDescent="0.25">
      <c r="A120" s="265" t="s">
        <v>160</v>
      </c>
      <c r="B120" s="259" t="s">
        <v>137</v>
      </c>
      <c r="C120" s="261">
        <v>50</v>
      </c>
      <c r="D120" s="261">
        <v>85</v>
      </c>
      <c r="E120" s="259" t="s">
        <v>227</v>
      </c>
      <c r="F120" s="277">
        <v>0.1</v>
      </c>
      <c r="G120" s="259" t="s">
        <v>0</v>
      </c>
      <c r="H120" s="259" t="s">
        <v>22</v>
      </c>
      <c r="I120" s="273" t="s">
        <v>37</v>
      </c>
      <c r="J120" s="261" t="str">
        <f t="shared" si="47"/>
        <v/>
      </c>
      <c r="K120" s="268">
        <f>($E$7*F120)*AA120+$E$7</f>
        <v>200000</v>
      </c>
      <c r="L120" s="268"/>
      <c r="M120" s="268"/>
      <c r="N120" s="268"/>
      <c r="O120" s="268"/>
      <c r="P120" s="268"/>
      <c r="Q120" s="268">
        <f t="shared" si="49"/>
        <v>200000</v>
      </c>
      <c r="R120" s="269">
        <f t="shared" si="48"/>
        <v>200000</v>
      </c>
      <c r="S120" s="270">
        <f>HLOOKUP($E$6,'Joint life agebands'!A192:AP193,2)</f>
        <v>5.9499999999999997E-2</v>
      </c>
      <c r="T120" s="261" t="b">
        <f t="shared" si="45"/>
        <v>0</v>
      </c>
      <c r="U120" s="292">
        <f t="shared" ref="U120:U128" si="50">IF(T120=TRUE,"N/A",V120)</f>
        <v>11900</v>
      </c>
      <c r="V120" s="274">
        <f>(R120*S120)</f>
        <v>11900</v>
      </c>
      <c r="W120" s="271" t="s">
        <v>0</v>
      </c>
      <c r="X120" s="271" t="s">
        <v>8</v>
      </c>
      <c r="Y120" s="271">
        <v>0</v>
      </c>
      <c r="Z120" s="266" t="s">
        <v>26</v>
      </c>
      <c r="AA120" s="266">
        <v>10</v>
      </c>
      <c r="AB120" s="266" t="s">
        <v>8</v>
      </c>
      <c r="AC120" s="272" t="s">
        <v>188</v>
      </c>
      <c r="AD120" s="272" t="s">
        <v>184</v>
      </c>
      <c r="AE120" s="159"/>
    </row>
    <row r="121" spans="1:31" s="8" customFormat="1" ht="60" x14ac:dyDescent="0.25">
      <c r="A121" s="265" t="s">
        <v>160</v>
      </c>
      <c r="B121" s="259" t="s">
        <v>137</v>
      </c>
      <c r="C121" s="261">
        <v>50</v>
      </c>
      <c r="D121" s="261">
        <v>85</v>
      </c>
      <c r="E121" s="259" t="s">
        <v>228</v>
      </c>
      <c r="F121" s="277">
        <v>0.1</v>
      </c>
      <c r="G121" s="259" t="s">
        <v>86</v>
      </c>
      <c r="H121" s="259" t="s">
        <v>22</v>
      </c>
      <c r="I121" s="273" t="s">
        <v>37</v>
      </c>
      <c r="J121" s="261" t="str">
        <f t="shared" si="47"/>
        <v/>
      </c>
      <c r="K121" s="268">
        <f>($E$7*F121)*AA121+$E$7</f>
        <v>200000</v>
      </c>
      <c r="L121" s="268"/>
      <c r="M121" s="268"/>
      <c r="N121" s="268"/>
      <c r="O121" s="268"/>
      <c r="P121" s="268"/>
      <c r="Q121" s="268">
        <f t="shared" si="49"/>
        <v>200000</v>
      </c>
      <c r="R121" s="269">
        <f t="shared" si="48"/>
        <v>200000</v>
      </c>
      <c r="S121" s="270">
        <f>HLOOKUP($E$6,'Joint life agebands'!A188:AP189,2)</f>
        <v>4.5999999999999999E-2</v>
      </c>
      <c r="T121" s="261" t="b">
        <f t="shared" si="45"/>
        <v>0</v>
      </c>
      <c r="U121" s="292">
        <f t="shared" si="50"/>
        <v>9200</v>
      </c>
      <c r="V121" s="274">
        <f>(R121*S121)</f>
        <v>9200</v>
      </c>
      <c r="W121" s="271" t="s">
        <v>0</v>
      </c>
      <c r="X121" s="271" t="s">
        <v>8</v>
      </c>
      <c r="Y121" s="271">
        <v>0</v>
      </c>
      <c r="Z121" s="266" t="s">
        <v>26</v>
      </c>
      <c r="AA121" s="266">
        <v>10</v>
      </c>
      <c r="AB121" s="266" t="s">
        <v>8</v>
      </c>
      <c r="AC121" s="272" t="s">
        <v>188</v>
      </c>
      <c r="AD121" s="272" t="s">
        <v>184</v>
      </c>
      <c r="AE121" s="159"/>
    </row>
    <row r="122" spans="1:31" s="8" customFormat="1" ht="45" x14ac:dyDescent="0.25">
      <c r="A122" s="265" t="s">
        <v>244</v>
      </c>
      <c r="B122" s="259" t="s">
        <v>139</v>
      </c>
      <c r="C122" s="261">
        <v>45</v>
      </c>
      <c r="D122" s="261">
        <v>80</v>
      </c>
      <c r="E122" s="259" t="s">
        <v>30</v>
      </c>
      <c r="F122" s="277">
        <v>0.1</v>
      </c>
      <c r="G122" s="259" t="s">
        <v>0</v>
      </c>
      <c r="H122" s="259" t="s">
        <v>22</v>
      </c>
      <c r="I122" s="273" t="s">
        <v>13</v>
      </c>
      <c r="J122" s="261" t="s">
        <v>26</v>
      </c>
      <c r="K122" s="268">
        <f>$E$7*2</f>
        <v>200000</v>
      </c>
      <c r="L122" s="268"/>
      <c r="M122" s="268"/>
      <c r="N122" s="268"/>
      <c r="O122" s="268"/>
      <c r="P122" s="268"/>
      <c r="Q122" s="268">
        <f t="shared" si="49"/>
        <v>200000</v>
      </c>
      <c r="R122" s="269">
        <f>IF(Q122&gt;(2*$E$7),K122,Q122)</f>
        <v>200000</v>
      </c>
      <c r="S122" s="270">
        <f>HLOOKUP($E$6,'Joint life agebands'!A212:AT213,2,FALSE)</f>
        <v>6.3E-2</v>
      </c>
      <c r="T122" s="261" t="b">
        <f t="shared" si="45"/>
        <v>0</v>
      </c>
      <c r="U122" s="292">
        <f>IF(E8&gt;0,IF(T122=TRUE,"N/A",V122),"N/A")</f>
        <v>12600</v>
      </c>
      <c r="V122" s="274">
        <f>(R122*S122)</f>
        <v>12600</v>
      </c>
      <c r="W122" s="271" t="s">
        <v>0</v>
      </c>
      <c r="X122" s="271" t="s">
        <v>8</v>
      </c>
      <c r="Y122" s="271">
        <v>0</v>
      </c>
      <c r="Z122" s="266" t="s">
        <v>490</v>
      </c>
      <c r="AA122" s="259" t="s">
        <v>31</v>
      </c>
      <c r="AB122" s="259" t="s">
        <v>8</v>
      </c>
      <c r="AC122" s="291" t="s">
        <v>188</v>
      </c>
      <c r="AD122" s="291" t="s">
        <v>26</v>
      </c>
      <c r="AE122" s="159"/>
    </row>
    <row r="123" spans="1:31" s="8" customFormat="1" ht="30" x14ac:dyDescent="0.25">
      <c r="A123" s="265" t="s">
        <v>391</v>
      </c>
      <c r="B123" s="259" t="s">
        <v>144</v>
      </c>
      <c r="C123" s="261">
        <v>40</v>
      </c>
      <c r="D123" s="261">
        <v>80</v>
      </c>
      <c r="E123" s="259" t="s">
        <v>229</v>
      </c>
      <c r="F123" s="277">
        <v>0.08</v>
      </c>
      <c r="G123" s="259" t="s">
        <v>1</v>
      </c>
      <c r="H123" s="259" t="s">
        <v>26</v>
      </c>
      <c r="I123" s="273" t="s">
        <v>218</v>
      </c>
      <c r="J123" s="261"/>
      <c r="K123" s="268">
        <f>$E$7*(1+F123)^AA123</f>
        <v>215892.49972727877</v>
      </c>
      <c r="L123" s="268"/>
      <c r="M123" s="268"/>
      <c r="N123" s="268"/>
      <c r="O123" s="268"/>
      <c r="P123" s="268"/>
      <c r="Q123" s="268">
        <f t="shared" si="49"/>
        <v>215892.49972727877</v>
      </c>
      <c r="R123" s="280">
        <f>IF(Q123&gt;(2*$E$7),K123,Q123)</f>
        <v>215892.49972727877</v>
      </c>
      <c r="S123" s="270">
        <f>HLOOKUP($E$6,'Joint life agebands'!A330:AY331,2,FALSE)</f>
        <v>6.5500000000000003E-2</v>
      </c>
      <c r="T123" s="261" t="b">
        <f>OR($E$5&lt;C123,$E$5&gt;D123,$E$8&lt;1)</f>
        <v>0</v>
      </c>
      <c r="U123" s="292">
        <f t="shared" si="50"/>
        <v>14140.95873213676</v>
      </c>
      <c r="V123" s="274">
        <f>(R123*S123)</f>
        <v>14140.95873213676</v>
      </c>
      <c r="W123" s="271" t="s">
        <v>7</v>
      </c>
      <c r="X123" s="271" t="s">
        <v>8</v>
      </c>
      <c r="Y123" s="271">
        <v>0</v>
      </c>
      <c r="Z123" s="266" t="s">
        <v>490</v>
      </c>
      <c r="AA123" s="259">
        <v>10</v>
      </c>
      <c r="AB123" s="259" t="s">
        <v>8</v>
      </c>
      <c r="AC123" s="291" t="s">
        <v>188</v>
      </c>
      <c r="AD123" s="291" t="s">
        <v>26</v>
      </c>
      <c r="AE123" s="159"/>
    </row>
    <row r="124" spans="1:31" s="8" customFormat="1" ht="30" x14ac:dyDescent="0.25">
      <c r="A124" s="265" t="s">
        <v>391</v>
      </c>
      <c r="B124" s="259" t="s">
        <v>144</v>
      </c>
      <c r="C124" s="261">
        <v>40</v>
      </c>
      <c r="D124" s="261">
        <v>80</v>
      </c>
      <c r="E124" s="259" t="s">
        <v>230</v>
      </c>
      <c r="F124" s="277">
        <v>0.08</v>
      </c>
      <c r="G124" s="259" t="s">
        <v>219</v>
      </c>
      <c r="H124" s="259" t="s">
        <v>26</v>
      </c>
      <c r="I124" s="273" t="s">
        <v>218</v>
      </c>
      <c r="J124" s="261"/>
      <c r="K124" s="268">
        <f>$E$7*(1+F124)^AA124</f>
        <v>215892.49972727877</v>
      </c>
      <c r="L124" s="268"/>
      <c r="M124" s="268"/>
      <c r="N124" s="268"/>
      <c r="O124" s="268"/>
      <c r="P124" s="268"/>
      <c r="Q124" s="268">
        <f t="shared" si="49"/>
        <v>215892.49972727877</v>
      </c>
      <c r="R124" s="280">
        <f>IF(Q124&gt;(2*$E$7),K124,Q124)</f>
        <v>215892.49972727877</v>
      </c>
      <c r="S124" s="270">
        <f>HLOOKUP($E$6,'Joint life agebands'!A334:AY335,2,FALSE)</f>
        <v>0.05</v>
      </c>
      <c r="T124" s="261" t="b">
        <f>OR($E$5&lt;C124,$E$5&gt;D124,$E$8&lt;1)</f>
        <v>0</v>
      </c>
      <c r="U124" s="292">
        <f t="shared" si="50"/>
        <v>10794.624986363939</v>
      </c>
      <c r="V124" s="274">
        <f>(R124*S124)</f>
        <v>10794.624986363939</v>
      </c>
      <c r="W124" s="271" t="s">
        <v>7</v>
      </c>
      <c r="X124" s="271" t="s">
        <v>8</v>
      </c>
      <c r="Y124" s="271">
        <v>0</v>
      </c>
      <c r="Z124" s="266" t="s">
        <v>490</v>
      </c>
      <c r="AA124" s="259">
        <v>10</v>
      </c>
      <c r="AB124" s="259" t="s">
        <v>8</v>
      </c>
      <c r="AC124" s="291" t="s">
        <v>188</v>
      </c>
      <c r="AD124" s="291" t="s">
        <v>26</v>
      </c>
      <c r="AE124" s="159"/>
    </row>
    <row r="125" spans="1:31" s="8" customFormat="1" ht="30" x14ac:dyDescent="0.25">
      <c r="A125" s="265" t="s">
        <v>435</v>
      </c>
      <c r="B125" s="259" t="s">
        <v>440</v>
      </c>
      <c r="C125" s="261">
        <v>50</v>
      </c>
      <c r="D125" s="261">
        <v>79</v>
      </c>
      <c r="E125" s="259" t="s">
        <v>436</v>
      </c>
      <c r="F125" s="277">
        <v>7.4999999999999997E-2</v>
      </c>
      <c r="G125" s="259" t="s">
        <v>0</v>
      </c>
      <c r="H125" s="259" t="s">
        <v>22</v>
      </c>
      <c r="I125" s="273" t="s">
        <v>218</v>
      </c>
      <c r="J125" s="261" t="str">
        <f>IF($E$8&gt;AA125,"MAX","")</f>
        <v/>
      </c>
      <c r="K125" s="268">
        <f>($E$7*F125)*AA125+$E$7</f>
        <v>175000</v>
      </c>
      <c r="L125" s="268"/>
      <c r="M125" s="268"/>
      <c r="N125" s="268"/>
      <c r="O125" s="268"/>
      <c r="P125" s="268"/>
      <c r="Q125" s="268">
        <f>$E$7*IF(AND(X125="Double", $E$8=10, $E$6&gt;=Y125), 2, IF(W125="Simple", 1+($E$8*F125), (1+F125)^$E$8))</f>
        <v>175000</v>
      </c>
      <c r="R125" s="269">
        <f>IF(J125="MAX",K125,Q125)</f>
        <v>175000</v>
      </c>
      <c r="S125" s="270">
        <f>HLOOKUP($E$6,'Joint life agebands'!A424:AY425,2)</f>
        <v>6.699999999999999E-2</v>
      </c>
      <c r="T125" s="261" t="b">
        <f t="shared" ref="T125:T126" si="51">OR($E$5&lt;C125,$E$5&gt;D125)</f>
        <v>0</v>
      </c>
      <c r="U125" s="292">
        <f t="shared" si="50"/>
        <v>11724.999999999998</v>
      </c>
      <c r="V125" s="274">
        <f>IF($E$5&gt;49,(R125*S125),"N/A")</f>
        <v>11724.999999999998</v>
      </c>
      <c r="W125" s="271" t="s">
        <v>0</v>
      </c>
      <c r="X125" s="271" t="s">
        <v>8</v>
      </c>
      <c r="Y125" s="271">
        <v>0</v>
      </c>
      <c r="Z125" s="272" t="s">
        <v>26</v>
      </c>
      <c r="AA125" s="266">
        <v>10</v>
      </c>
      <c r="AB125" s="266" t="s">
        <v>8</v>
      </c>
      <c r="AC125" s="291" t="s">
        <v>188</v>
      </c>
      <c r="AD125" s="272" t="s">
        <v>26</v>
      </c>
      <c r="AE125" s="159"/>
    </row>
    <row r="126" spans="1:31" s="8" customFormat="1" ht="30" x14ac:dyDescent="0.25">
      <c r="A126" s="265" t="s">
        <v>435</v>
      </c>
      <c r="B126" s="259" t="s">
        <v>440</v>
      </c>
      <c r="C126" s="261">
        <v>50</v>
      </c>
      <c r="D126" s="261">
        <v>79</v>
      </c>
      <c r="E126" s="259" t="s">
        <v>437</v>
      </c>
      <c r="F126" s="277">
        <v>7.4999999999999997E-2</v>
      </c>
      <c r="G126" s="259" t="s">
        <v>0</v>
      </c>
      <c r="H126" s="259" t="s">
        <v>22</v>
      </c>
      <c r="I126" s="273" t="s">
        <v>218</v>
      </c>
      <c r="J126" s="261" t="str">
        <f>IF($E$8&gt;AA126,"MAX","")</f>
        <v/>
      </c>
      <c r="K126" s="268">
        <f>($E$7*F126)*AA126+$E$7</f>
        <v>175000</v>
      </c>
      <c r="L126" s="268"/>
      <c r="M126" s="268"/>
      <c r="N126" s="268"/>
      <c r="O126" s="268"/>
      <c r="P126" s="268"/>
      <c r="Q126" s="268">
        <f>$E$7*IF(AND(X126="Double", $E$8=10, $E$6&gt;=Y126), 2, IF(W126="Simple", 1+($E$8*F126), (1+F126)^$E$8))</f>
        <v>175000</v>
      </c>
      <c r="R126" s="269">
        <f>IF(J126="MAX",K126,Q126)</f>
        <v>175000</v>
      </c>
      <c r="S126" s="270">
        <f>HLOOKUP($E$6,'Joint life agebands'!A428:AY429,2)</f>
        <v>5.1500000000000004E-2</v>
      </c>
      <c r="T126" s="261" t="b">
        <f t="shared" si="51"/>
        <v>0</v>
      </c>
      <c r="U126" s="292">
        <f t="shared" si="50"/>
        <v>9012.5</v>
      </c>
      <c r="V126" s="274">
        <f>IF($E$5&gt;49,(R126*S126),"N/A")</f>
        <v>9012.5</v>
      </c>
      <c r="W126" s="271" t="s">
        <v>0</v>
      </c>
      <c r="X126" s="271" t="s">
        <v>8</v>
      </c>
      <c r="Y126" s="271">
        <v>0</v>
      </c>
      <c r="Z126" s="272" t="s">
        <v>26</v>
      </c>
      <c r="AA126" s="266">
        <v>10</v>
      </c>
      <c r="AB126" s="266" t="s">
        <v>8</v>
      </c>
      <c r="AC126" s="291" t="s">
        <v>188</v>
      </c>
      <c r="AD126" s="272" t="s">
        <v>26</v>
      </c>
      <c r="AE126" s="159"/>
    </row>
    <row r="127" spans="1:31" s="8" customFormat="1" ht="75" x14ac:dyDescent="0.25">
      <c r="A127" s="265" t="s">
        <v>161</v>
      </c>
      <c r="B127" s="259" t="s">
        <v>137</v>
      </c>
      <c r="C127" s="261">
        <v>50</v>
      </c>
      <c r="D127" s="261">
        <v>85</v>
      </c>
      <c r="E127" s="259" t="s">
        <v>231</v>
      </c>
      <c r="F127" s="277">
        <v>0</v>
      </c>
      <c r="G127" s="259" t="s">
        <v>349</v>
      </c>
      <c r="H127" s="259" t="s">
        <v>26</v>
      </c>
      <c r="I127" s="273" t="s">
        <v>89</v>
      </c>
      <c r="J127" s="261" t="str">
        <f>IF($E$8&gt;AA127,"MAX","")</f>
        <v/>
      </c>
      <c r="K127" s="268" t="s">
        <v>41</v>
      </c>
      <c r="L127" s="268" t="b">
        <f>IF($E$8&gt;10,TRUE,FALSE)</f>
        <v>0</v>
      </c>
      <c r="M127" s="268"/>
      <c r="N127" s="268">
        <f>IF(L127=FALSE,$E$8,10)</f>
        <v>10</v>
      </c>
      <c r="O127" s="268"/>
      <c r="P127" s="268"/>
      <c r="Q127" s="268">
        <f>$E$7*IF(AND(X127="Double", $N$127=10, $E$6&gt;=Y127), 2, IF(W127="Simple", 1+($N$127*F127), (1+F127)^$N$127))</f>
        <v>100000</v>
      </c>
      <c r="R127" s="269">
        <f>Q127</f>
        <v>100000</v>
      </c>
      <c r="S127" s="270">
        <f>(HLOOKUP($E$5,'Joint life agebands'!A238:AY239,2,FALSE))+(HLOOKUP($E$5,'Joint life agebands'!A240:AY241,2,FALSE)*$N$127)</f>
        <v>9.9000000000000005E-2</v>
      </c>
      <c r="T127" s="261" t="b">
        <f>OR($E$5&lt;C127,$E$5&gt;D127)</f>
        <v>0</v>
      </c>
      <c r="U127" s="292">
        <f t="shared" si="50"/>
        <v>9900</v>
      </c>
      <c r="V127" s="274">
        <f>R127*S127</f>
        <v>9900</v>
      </c>
      <c r="W127" s="271"/>
      <c r="X127" s="271"/>
      <c r="Y127" s="271"/>
      <c r="Z127" s="272" t="s">
        <v>26</v>
      </c>
      <c r="AA127" s="266">
        <v>10</v>
      </c>
      <c r="AB127" s="266" t="s">
        <v>26</v>
      </c>
      <c r="AC127" s="291" t="s">
        <v>549</v>
      </c>
      <c r="AD127" s="272" t="s">
        <v>26</v>
      </c>
      <c r="AE127" s="159"/>
    </row>
    <row r="128" spans="1:31" s="8" customFormat="1" ht="75" x14ac:dyDescent="0.25">
      <c r="A128" s="265" t="s">
        <v>161</v>
      </c>
      <c r="B128" s="259" t="s">
        <v>137</v>
      </c>
      <c r="C128" s="261">
        <v>50</v>
      </c>
      <c r="D128" s="261">
        <v>85</v>
      </c>
      <c r="E128" s="259" t="s">
        <v>232</v>
      </c>
      <c r="F128" s="277">
        <v>0</v>
      </c>
      <c r="G128" s="259" t="s">
        <v>349</v>
      </c>
      <c r="H128" s="259" t="s">
        <v>26</v>
      </c>
      <c r="I128" s="273" t="s">
        <v>89</v>
      </c>
      <c r="J128" s="261" t="str">
        <f>IF($E$8&gt;AA128,"MAX","")</f>
        <v/>
      </c>
      <c r="K128" s="268" t="s">
        <v>41</v>
      </c>
      <c r="L128" s="268" t="b">
        <f>IF($E$8&gt;10,TRUE,FALSE)</f>
        <v>0</v>
      </c>
      <c r="M128" s="268"/>
      <c r="N128" s="268">
        <f>IF(L128=FALSE,$E$8,10)</f>
        <v>10</v>
      </c>
      <c r="O128" s="268"/>
      <c r="P128" s="268"/>
      <c r="Q128" s="268">
        <f>$E$7*IF(AND(X128="Double", $N$128=10, $E$6&gt;=Y128), 2, IF(W128="Simple", 1+($N$128*F128), (1+F128)^$N$128))</f>
        <v>100000</v>
      </c>
      <c r="R128" s="269">
        <f>Q128</f>
        <v>100000</v>
      </c>
      <c r="S128" s="270">
        <f>(HLOOKUP($E$5,'Joint life agebands'!A244:AY245,2,FALSE))+(HLOOKUP($E$5,'Joint life agebands'!A246:AY247,2,FALSE)*$N$128)</f>
        <v>8.6499999999999994E-2</v>
      </c>
      <c r="T128" s="261" t="b">
        <f>OR($E$5&lt;C128,$E$5&gt;D128)</f>
        <v>0</v>
      </c>
      <c r="U128" s="292">
        <f t="shared" si="50"/>
        <v>8650</v>
      </c>
      <c r="V128" s="274">
        <f>R128*S128</f>
        <v>8650</v>
      </c>
      <c r="W128" s="271"/>
      <c r="X128" s="271"/>
      <c r="Y128" s="271"/>
      <c r="Z128" s="272" t="s">
        <v>26</v>
      </c>
      <c r="AA128" s="266">
        <v>10</v>
      </c>
      <c r="AB128" s="266" t="s">
        <v>26</v>
      </c>
      <c r="AC128" s="291" t="s">
        <v>549</v>
      </c>
      <c r="AD128" s="272" t="s">
        <v>26</v>
      </c>
      <c r="AE128" s="159"/>
    </row>
    <row r="129" spans="1:284" s="8" customFormat="1" ht="30" customHeight="1" x14ac:dyDescent="0.25">
      <c r="A129" s="265" t="s">
        <v>369</v>
      </c>
      <c r="B129" s="259" t="s">
        <v>135</v>
      </c>
      <c r="C129" s="261">
        <v>50</v>
      </c>
      <c r="D129" s="261">
        <v>80</v>
      </c>
      <c r="E129" s="259" t="s">
        <v>370</v>
      </c>
      <c r="F129" s="277">
        <v>0</v>
      </c>
      <c r="G129" s="259" t="s">
        <v>26</v>
      </c>
      <c r="H129" s="259" t="s">
        <v>22</v>
      </c>
      <c r="I129" s="273" t="s">
        <v>95</v>
      </c>
      <c r="J129" s="261" t="s">
        <v>26</v>
      </c>
      <c r="K129" s="268">
        <v>100000</v>
      </c>
      <c r="L129" s="268"/>
      <c r="M129" s="268"/>
      <c r="N129" s="268"/>
      <c r="O129" s="268"/>
      <c r="P129" s="268"/>
      <c r="Q129" s="268">
        <v>200000</v>
      </c>
      <c r="R129" s="269">
        <f>$E$7</f>
        <v>100000</v>
      </c>
      <c r="S129" s="270">
        <f>HLOOKUP($E$6,'Joint life agebands'!A416:AY417,2)</f>
        <v>6.999999999999991E-2</v>
      </c>
      <c r="T129" s="261" t="b">
        <f t="shared" ref="T129:T130" si="52">OR($E$5&lt;C129,$E$5&gt;D129)</f>
        <v>0</v>
      </c>
      <c r="U129" s="292">
        <f>IF(T129=TRUE,"N/A",V129)</f>
        <v>6999.9999999999909</v>
      </c>
      <c r="V129" s="274">
        <f t="shared" ref="V129:V130" si="53">R129*S129</f>
        <v>6999.9999999999909</v>
      </c>
      <c r="W129" s="271"/>
      <c r="X129" s="271" t="s">
        <v>8</v>
      </c>
      <c r="Y129" s="271">
        <v>0</v>
      </c>
      <c r="Z129" s="272" t="s">
        <v>26</v>
      </c>
      <c r="AA129" s="266">
        <v>10</v>
      </c>
      <c r="AB129" s="266" t="s">
        <v>26</v>
      </c>
      <c r="AC129" s="272" t="s">
        <v>8</v>
      </c>
      <c r="AD129" s="272" t="s">
        <v>26</v>
      </c>
      <c r="AE129" s="159"/>
    </row>
    <row r="130" spans="1:284" s="142" customFormat="1" ht="39.950000000000003" customHeight="1" x14ac:dyDescent="0.2">
      <c r="A130" s="265" t="s">
        <v>369</v>
      </c>
      <c r="B130" s="259" t="s">
        <v>135</v>
      </c>
      <c r="C130" s="261">
        <v>50</v>
      </c>
      <c r="D130" s="261">
        <v>80</v>
      </c>
      <c r="E130" s="259" t="s">
        <v>371</v>
      </c>
      <c r="F130" s="277">
        <v>0</v>
      </c>
      <c r="G130" s="259" t="s">
        <v>26</v>
      </c>
      <c r="H130" s="259" t="s">
        <v>22</v>
      </c>
      <c r="I130" s="273" t="s">
        <v>95</v>
      </c>
      <c r="J130" s="261" t="s">
        <v>26</v>
      </c>
      <c r="K130" s="268">
        <v>100000</v>
      </c>
      <c r="L130" s="268"/>
      <c r="M130" s="268"/>
      <c r="N130" s="268"/>
      <c r="O130" s="268"/>
      <c r="P130" s="268"/>
      <c r="Q130" s="268">
        <v>200000</v>
      </c>
      <c r="R130" s="269">
        <f>$E$7</f>
        <v>100000</v>
      </c>
      <c r="S130" s="270">
        <f>HLOOKUP($E$6,'Joint life agebands'!A420:AY421,2)</f>
        <v>4.8000000000000001E-2</v>
      </c>
      <c r="T130" s="261" t="b">
        <f t="shared" si="52"/>
        <v>0</v>
      </c>
      <c r="U130" s="292">
        <f>IF(T130=TRUE,"N/A",V130)</f>
        <v>4800</v>
      </c>
      <c r="V130" s="274">
        <f t="shared" si="53"/>
        <v>4800</v>
      </c>
      <c r="W130" s="271"/>
      <c r="X130" s="271" t="s">
        <v>8</v>
      </c>
      <c r="Y130" s="271">
        <v>0</v>
      </c>
      <c r="Z130" s="272" t="s">
        <v>26</v>
      </c>
      <c r="AA130" s="266">
        <v>10</v>
      </c>
      <c r="AB130" s="266" t="s">
        <v>26</v>
      </c>
      <c r="AC130" s="272" t="s">
        <v>8</v>
      </c>
      <c r="AD130" s="272" t="s">
        <v>26</v>
      </c>
      <c r="AE130" s="161"/>
    </row>
    <row r="131" spans="1:284" s="8" customFormat="1" ht="31.5" customHeight="1" x14ac:dyDescent="0.25">
      <c r="A131" s="427" t="s">
        <v>69</v>
      </c>
      <c r="B131" s="427"/>
      <c r="C131" s="427"/>
      <c r="D131" s="427"/>
      <c r="E131" s="427"/>
      <c r="F131" s="427"/>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8"/>
      <c r="AD131" s="428"/>
      <c r="AE131" s="159"/>
    </row>
    <row r="132" spans="1:284" s="8" customFormat="1" ht="110.25" x14ac:dyDescent="0.25">
      <c r="A132" s="262" t="s">
        <v>147</v>
      </c>
      <c r="B132" s="263" t="s">
        <v>134</v>
      </c>
      <c r="C132" s="263" t="s">
        <v>44</v>
      </c>
      <c r="D132" s="263" t="s">
        <v>52</v>
      </c>
      <c r="E132" s="263" t="s">
        <v>48</v>
      </c>
      <c r="F132" s="263" t="s">
        <v>4</v>
      </c>
      <c r="G132" s="263" t="s">
        <v>5</v>
      </c>
      <c r="H132" s="263" t="s">
        <v>24</v>
      </c>
      <c r="I132" s="263" t="s">
        <v>12</v>
      </c>
      <c r="J132" s="263" t="s">
        <v>51</v>
      </c>
      <c r="K132" s="263" t="s">
        <v>39</v>
      </c>
      <c r="L132" s="263" t="s">
        <v>42</v>
      </c>
      <c r="M132" s="263"/>
      <c r="N132" s="263" t="s">
        <v>43</v>
      </c>
      <c r="O132" s="263" t="s">
        <v>99</v>
      </c>
      <c r="P132" s="263"/>
      <c r="Q132" s="263" t="s">
        <v>38</v>
      </c>
      <c r="R132" s="263" t="s">
        <v>49</v>
      </c>
      <c r="S132" s="263" t="s">
        <v>3</v>
      </c>
      <c r="T132" s="263" t="s">
        <v>53</v>
      </c>
      <c r="U132" s="263" t="s">
        <v>36</v>
      </c>
      <c r="V132" s="262" t="s">
        <v>45</v>
      </c>
      <c r="W132" s="263" t="s">
        <v>46</v>
      </c>
      <c r="X132" s="263" t="s">
        <v>47</v>
      </c>
      <c r="Y132" s="263" t="s">
        <v>164</v>
      </c>
      <c r="Z132" s="263" t="s">
        <v>486</v>
      </c>
      <c r="AA132" s="263" t="s">
        <v>249</v>
      </c>
      <c r="AB132" s="263" t="s">
        <v>182</v>
      </c>
      <c r="AC132" s="264" t="s">
        <v>548</v>
      </c>
      <c r="AD132" s="264" t="s">
        <v>183</v>
      </c>
      <c r="AE132" s="159"/>
    </row>
    <row r="133" spans="1:284" s="8" customFormat="1" ht="30" x14ac:dyDescent="0.25">
      <c r="A133" s="265" t="s">
        <v>307</v>
      </c>
      <c r="B133" s="259" t="s">
        <v>135</v>
      </c>
      <c r="C133" s="261">
        <v>50</v>
      </c>
      <c r="D133" s="261">
        <v>80</v>
      </c>
      <c r="E133" s="266" t="s">
        <v>70</v>
      </c>
      <c r="F133" s="267">
        <v>8.5000000000000006E-2</v>
      </c>
      <c r="G133" s="259" t="s">
        <v>0</v>
      </c>
      <c r="H133" s="259" t="s">
        <v>26</v>
      </c>
      <c r="I133" s="273" t="s">
        <v>95</v>
      </c>
      <c r="J133" s="261" t="s">
        <v>34</v>
      </c>
      <c r="K133" s="268" t="s">
        <v>40</v>
      </c>
      <c r="L133" s="268">
        <f>Q133*0.085</f>
        <v>510.00000000000011</v>
      </c>
      <c r="M133" s="268"/>
      <c r="N133" s="268"/>
      <c r="O133" s="268"/>
      <c r="P133" s="268"/>
      <c r="Q133" s="274">
        <f>('Joint Life Calculator'!$E$7*S133)</f>
        <v>6000.0000000000009</v>
      </c>
      <c r="R133" s="269" t="s">
        <v>26</v>
      </c>
      <c r="S133" s="270">
        <f>HLOOKUP($E$5,'Joint life agebands'!A250:AY251,2)</f>
        <v>6.0000000000000005E-2</v>
      </c>
      <c r="T133" s="261" t="b">
        <f>OR($E$5&lt;C133,$E$5&gt;D133)</f>
        <v>0</v>
      </c>
      <c r="U133" s="292">
        <f>IF(T133=TRUE,"N/A",V133)</f>
        <v>11100.000000000002</v>
      </c>
      <c r="V133" s="289">
        <f>Q133+('Joint Life Calculator'!$E$8*L133)</f>
        <v>11100.000000000002</v>
      </c>
      <c r="W133" s="271" t="s">
        <v>10</v>
      </c>
      <c r="X133" s="271" t="s">
        <v>8</v>
      </c>
      <c r="Y133" s="271">
        <v>0</v>
      </c>
      <c r="Z133" s="272" t="s">
        <v>26</v>
      </c>
      <c r="AA133" s="266" t="s">
        <v>26</v>
      </c>
      <c r="AB133" s="266" t="s">
        <v>26</v>
      </c>
      <c r="AC133" s="272" t="s">
        <v>8</v>
      </c>
      <c r="AD133" s="272" t="s">
        <v>26</v>
      </c>
      <c r="AE133" s="159"/>
    </row>
    <row r="134" spans="1:284" s="8" customFormat="1" ht="38.1" customHeight="1" x14ac:dyDescent="0.25">
      <c r="A134" s="265" t="s">
        <v>162</v>
      </c>
      <c r="B134" s="259" t="s">
        <v>135</v>
      </c>
      <c r="C134" s="261">
        <v>50</v>
      </c>
      <c r="D134" s="261">
        <v>80</v>
      </c>
      <c r="E134" s="266" t="s">
        <v>295</v>
      </c>
      <c r="F134" s="267">
        <v>0</v>
      </c>
      <c r="G134" s="259" t="s">
        <v>126</v>
      </c>
      <c r="H134" s="259" t="s">
        <v>26</v>
      </c>
      <c r="I134" s="273" t="s">
        <v>95</v>
      </c>
      <c r="J134" s="261" t="str">
        <f>IF($E$8&gt;AA134,"MAX","")</f>
        <v/>
      </c>
      <c r="K134" s="268"/>
      <c r="L134" s="268"/>
      <c r="M134" s="268"/>
      <c r="N134" s="268"/>
      <c r="O134" s="268"/>
      <c r="P134" s="268"/>
      <c r="Q134" s="274"/>
      <c r="R134" s="269" t="s">
        <v>26</v>
      </c>
      <c r="S134" s="270">
        <f>'NY Life Clear Income Advantage'!M162</f>
        <v>9.1999999999999998E-2</v>
      </c>
      <c r="T134" s="261" t="b">
        <f>OR($E$5&lt;C134,$E$5&gt;D134)</f>
        <v>0</v>
      </c>
      <c r="U134" s="292">
        <f>IF(T134=TRUE,"N/A",V134)</f>
        <v>9200</v>
      </c>
      <c r="V134" s="274">
        <f>'NY Life Clear Income Advantage'!S162</f>
        <v>9200</v>
      </c>
      <c r="W134" s="271" t="s">
        <v>34</v>
      </c>
      <c r="X134" s="271" t="s">
        <v>8</v>
      </c>
      <c r="Y134" s="271">
        <v>0</v>
      </c>
      <c r="Z134" s="272" t="s">
        <v>26</v>
      </c>
      <c r="AA134" s="266" t="s">
        <v>26</v>
      </c>
      <c r="AB134" s="272" t="s">
        <v>26</v>
      </c>
      <c r="AC134" s="272" t="s">
        <v>8</v>
      </c>
      <c r="AD134" s="272" t="s">
        <v>26</v>
      </c>
      <c r="AE134" s="159"/>
    </row>
    <row r="135" spans="1:284" ht="30" x14ac:dyDescent="0.25">
      <c r="A135" s="265" t="s">
        <v>152</v>
      </c>
      <c r="B135" s="259" t="s">
        <v>135</v>
      </c>
      <c r="C135" s="261">
        <v>50</v>
      </c>
      <c r="D135" s="261">
        <v>80</v>
      </c>
      <c r="E135" s="266" t="s">
        <v>117</v>
      </c>
      <c r="F135" s="267">
        <v>0</v>
      </c>
      <c r="G135" s="259" t="s">
        <v>126</v>
      </c>
      <c r="H135" s="259" t="s">
        <v>26</v>
      </c>
      <c r="I135" s="273" t="s">
        <v>95</v>
      </c>
      <c r="J135" s="261"/>
      <c r="K135" s="268"/>
      <c r="L135" s="268"/>
      <c r="M135" s="268"/>
      <c r="N135" s="268"/>
      <c r="O135" s="268"/>
      <c r="P135" s="268"/>
      <c r="Q135" s="274"/>
      <c r="R135" s="269" t="s">
        <v>26</v>
      </c>
      <c r="S135" s="270">
        <f>'Protective Income Creator Rates'!$M$108</f>
        <v>0.10050000000000001</v>
      </c>
      <c r="T135" s="261" t="b">
        <f>OR($E$5&lt;C135,$E$5&gt;D135)</f>
        <v>0</v>
      </c>
      <c r="U135" s="292">
        <f>IF(T135=TRUE,"N/A",V135)</f>
        <v>10050</v>
      </c>
      <c r="V135" s="274">
        <f>'Protective Income Creator Rates'!$S$108</f>
        <v>10050</v>
      </c>
      <c r="W135" s="271" t="s">
        <v>34</v>
      </c>
      <c r="X135" s="271" t="s">
        <v>8</v>
      </c>
      <c r="Y135" s="271">
        <v>0</v>
      </c>
      <c r="Z135" s="272" t="s">
        <v>26</v>
      </c>
      <c r="AA135" s="266" t="s">
        <v>26</v>
      </c>
      <c r="AB135" s="266" t="s">
        <v>8</v>
      </c>
      <c r="AC135" s="266" t="s">
        <v>188</v>
      </c>
      <c r="AD135" s="266" t="s">
        <v>184</v>
      </c>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c r="HH135" s="8"/>
      <c r="HI135" s="8"/>
      <c r="HJ135" s="8"/>
      <c r="HK135" s="8"/>
      <c r="HL135" s="8"/>
      <c r="HM135" s="8"/>
      <c r="HN135" s="8"/>
      <c r="HO135" s="8"/>
      <c r="HP135" s="8"/>
      <c r="HQ135" s="8"/>
      <c r="HR135" s="8"/>
      <c r="HS135" s="8"/>
      <c r="HT135" s="8"/>
      <c r="HU135" s="8"/>
      <c r="HV135" s="8"/>
      <c r="HW135" s="8"/>
      <c r="HX135" s="8"/>
      <c r="HY135" s="8"/>
      <c r="HZ135" s="8"/>
      <c r="IA135" s="8"/>
      <c r="IB135" s="8"/>
      <c r="IC135" s="8"/>
      <c r="ID135" s="8"/>
      <c r="IE135" s="8"/>
      <c r="IF135" s="8"/>
      <c r="IG135" s="8"/>
      <c r="IH135" s="8"/>
      <c r="II135" s="8"/>
      <c r="IJ135" s="8"/>
      <c r="IK135" s="8"/>
      <c r="IL135" s="8"/>
      <c r="IM135" s="8"/>
      <c r="IN135" s="8"/>
      <c r="IO135" s="8"/>
      <c r="IP135" s="8"/>
      <c r="IQ135" s="8"/>
      <c r="IR135" s="8"/>
      <c r="IS135" s="8"/>
      <c r="IT135" s="8"/>
      <c r="IU135" s="8"/>
      <c r="IV135" s="8"/>
      <c r="IW135" s="8"/>
      <c r="IX135" s="8"/>
      <c r="IY135" s="8"/>
      <c r="IZ135" s="8"/>
      <c r="JA135" s="8"/>
      <c r="JB135" s="8"/>
      <c r="JC135" s="8"/>
      <c r="JD135" s="8"/>
      <c r="JE135" s="8"/>
      <c r="JF135" s="8"/>
      <c r="JG135" s="8"/>
      <c r="JH135" s="8"/>
      <c r="JI135" s="8"/>
      <c r="JJ135" s="8"/>
      <c r="JK135" s="8"/>
      <c r="JL135" s="8"/>
      <c r="JM135" s="8"/>
      <c r="JN135" s="8"/>
      <c r="JO135" s="8"/>
      <c r="JP135" s="8"/>
      <c r="JQ135" s="8"/>
      <c r="JR135" s="8"/>
      <c r="JS135" s="8"/>
      <c r="JT135" s="8"/>
      <c r="JU135" s="8"/>
      <c r="JV135" s="8"/>
      <c r="JW135" s="8"/>
      <c r="JX135" s="8"/>
    </row>
    <row r="136" spans="1:284" s="134" customFormat="1" ht="20.25" x14ac:dyDescent="0.2">
      <c r="A136" s="265" t="s">
        <v>326</v>
      </c>
      <c r="B136" s="259" t="s">
        <v>143</v>
      </c>
      <c r="C136" s="261">
        <v>45</v>
      </c>
      <c r="D136" s="261">
        <v>85</v>
      </c>
      <c r="E136" s="266" t="s">
        <v>328</v>
      </c>
      <c r="F136" s="267">
        <v>8.5000000000000006E-2</v>
      </c>
      <c r="G136" s="259" t="s">
        <v>0</v>
      </c>
      <c r="H136" s="259" t="s">
        <v>23</v>
      </c>
      <c r="I136" s="273" t="s">
        <v>327</v>
      </c>
      <c r="J136" s="261" t="s">
        <v>34</v>
      </c>
      <c r="K136" s="268"/>
      <c r="L136" s="268">
        <f>Q136*0.085</f>
        <v>505.75000000000011</v>
      </c>
      <c r="M136" s="268"/>
      <c r="N136" s="268"/>
      <c r="O136" s="268"/>
      <c r="P136" s="268"/>
      <c r="Q136" s="274">
        <f>('Joint Life Calculator'!$E$7*S136)</f>
        <v>5950.0000000000009</v>
      </c>
      <c r="R136" s="269" t="s">
        <v>26</v>
      </c>
      <c r="S136" s="270">
        <f>HLOOKUP('Joint Life Calculator'!$E$5,'Joint life agebands'!A396:BD397,2)</f>
        <v>5.9500000000000011E-2</v>
      </c>
      <c r="T136" s="261" t="b">
        <f>OR('Joint Life Calculator'!$E$5&lt;C136,'Joint Life Calculator'!$E$5&gt;D136)</f>
        <v>0</v>
      </c>
      <c r="U136" s="292">
        <f>IF(T136=TRUE,"N/A",V136)</f>
        <v>11007.500000000002</v>
      </c>
      <c r="V136" s="289">
        <f>Q136+('Joint Life Calculator'!$E$8*L136)</f>
        <v>11007.500000000002</v>
      </c>
      <c r="W136" s="271" t="s">
        <v>0</v>
      </c>
      <c r="X136" s="271" t="s">
        <v>8</v>
      </c>
      <c r="Y136" s="271">
        <v>0</v>
      </c>
      <c r="Z136" s="272" t="s">
        <v>26</v>
      </c>
      <c r="AA136" s="266" t="s">
        <v>26</v>
      </c>
      <c r="AB136" s="266" t="s">
        <v>8</v>
      </c>
      <c r="AC136" s="272" t="s">
        <v>188</v>
      </c>
      <c r="AD136" s="272" t="s">
        <v>26</v>
      </c>
      <c r="AE136" s="162"/>
    </row>
    <row r="137" spans="1:284" s="8" customFormat="1" ht="200.1" customHeight="1" x14ac:dyDescent="0.25">
      <c r="A137" s="429" t="s">
        <v>325</v>
      </c>
      <c r="B137" s="429"/>
      <c r="C137" s="429"/>
      <c r="D137" s="429"/>
      <c r="E137" s="429"/>
      <c r="F137" s="429"/>
      <c r="G137" s="429"/>
      <c r="H137" s="429"/>
      <c r="I137" s="429"/>
      <c r="J137" s="429"/>
      <c r="K137" s="429"/>
      <c r="L137" s="429"/>
      <c r="M137" s="429"/>
      <c r="N137" s="429"/>
      <c r="O137" s="429"/>
      <c r="P137" s="429"/>
      <c r="Q137" s="429"/>
      <c r="R137" s="429"/>
      <c r="S137" s="429"/>
      <c r="T137" s="429"/>
      <c r="U137" s="429"/>
      <c r="V137" s="429"/>
      <c r="W137" s="429"/>
      <c r="X137" s="429"/>
      <c r="Y137" s="429"/>
      <c r="Z137" s="429"/>
      <c r="AA137" s="429"/>
      <c r="AB137" s="429"/>
      <c r="AC137" s="422"/>
      <c r="AD137" s="422"/>
    </row>
    <row r="138" spans="1:284" s="5" customFormat="1" ht="18.75" x14ac:dyDescent="0.25">
      <c r="A138" s="417" t="s">
        <v>18</v>
      </c>
      <c r="B138" s="417"/>
      <c r="C138" s="417"/>
      <c r="D138" s="417"/>
      <c r="E138" s="417"/>
      <c r="F138" s="417"/>
      <c r="G138" s="417"/>
      <c r="H138" s="417"/>
      <c r="I138" s="417"/>
      <c r="J138" s="417"/>
      <c r="K138" s="417"/>
      <c r="L138" s="417"/>
      <c r="M138" s="417"/>
      <c r="N138" s="417"/>
      <c r="O138" s="417"/>
      <c r="P138" s="417"/>
      <c r="Q138" s="417"/>
      <c r="R138" s="417"/>
      <c r="S138" s="417"/>
      <c r="T138" s="417"/>
      <c r="U138" s="417"/>
      <c r="V138" s="417"/>
      <c r="W138" s="417"/>
      <c r="X138" s="417"/>
      <c r="Y138" s="417"/>
      <c r="Z138" s="417"/>
      <c r="AA138" s="417"/>
      <c r="AB138" s="417"/>
      <c r="AC138" s="418"/>
      <c r="AD138" s="418"/>
      <c r="AE138" s="14"/>
      <c r="AF138" s="14"/>
      <c r="AG138" s="14"/>
      <c r="AH138" s="14"/>
      <c r="AI138" s="14"/>
      <c r="AJ138" s="14"/>
      <c r="AK138" s="14"/>
      <c r="AL138" s="14"/>
      <c r="AM138" s="14"/>
      <c r="AN138" s="14"/>
      <c r="AO138" s="14"/>
      <c r="AP138" s="14"/>
      <c r="AQ138" s="14"/>
      <c r="AR138" s="14"/>
      <c r="AS138" s="14"/>
      <c r="AT138" s="14"/>
      <c r="AU138" s="14"/>
    </row>
    <row r="139" spans="1:284" s="5" customFormat="1" x14ac:dyDescent="0.25">
      <c r="A139" s="8"/>
      <c r="B139" s="8"/>
      <c r="C139" s="8"/>
      <c r="D139" s="8"/>
      <c r="E139" s="9"/>
      <c r="F139" s="140"/>
      <c r="G139" s="8"/>
      <c r="H139" s="8"/>
      <c r="I139" s="8"/>
      <c r="J139" s="8"/>
      <c r="K139" s="8"/>
      <c r="L139" s="8"/>
      <c r="M139" s="8"/>
      <c r="N139" s="8"/>
      <c r="O139" s="8"/>
      <c r="P139" s="8"/>
      <c r="Q139" s="8"/>
      <c r="R139" s="8"/>
      <c r="S139" s="140"/>
      <c r="T139" s="140"/>
      <c r="U139" s="141"/>
      <c r="V139" s="9"/>
      <c r="W139" s="8"/>
      <c r="X139" s="8"/>
      <c r="Y139" s="8"/>
      <c r="Z139" s="8"/>
      <c r="AA139" s="12"/>
      <c r="AB139" s="12"/>
      <c r="AC139" s="12"/>
      <c r="AD139" s="12"/>
      <c r="AE139" s="14"/>
      <c r="AF139" s="14"/>
      <c r="AG139" s="14"/>
      <c r="AH139" s="14"/>
      <c r="AI139" s="14"/>
      <c r="AJ139" s="14"/>
      <c r="AK139" s="14"/>
      <c r="AL139" s="14"/>
      <c r="AM139" s="14"/>
      <c r="AN139" s="14"/>
      <c r="AO139" s="14"/>
      <c r="AP139" s="14"/>
      <c r="AQ139" s="14"/>
      <c r="AR139" s="14"/>
      <c r="AS139" s="14"/>
      <c r="AT139" s="14"/>
      <c r="AU139" s="14"/>
    </row>
    <row r="140" spans="1:284" s="5" customFormat="1" x14ac:dyDescent="0.25">
      <c r="A140" s="14"/>
      <c r="B140" s="14"/>
      <c r="C140" s="14"/>
      <c r="D140" s="14"/>
      <c r="E140" s="15"/>
      <c r="F140" s="16"/>
      <c r="G140" s="14"/>
      <c r="H140" s="14"/>
      <c r="I140" s="14"/>
      <c r="J140" s="14"/>
      <c r="K140" s="14"/>
      <c r="L140" s="14"/>
      <c r="M140" s="14"/>
      <c r="N140" s="14"/>
      <c r="O140" s="14"/>
      <c r="P140" s="14"/>
      <c r="Q140" s="14"/>
      <c r="R140" s="14"/>
      <c r="S140" s="16"/>
      <c r="T140" s="16"/>
      <c r="U140" s="135"/>
      <c r="V140" s="15"/>
      <c r="W140" s="14"/>
      <c r="X140" s="14"/>
      <c r="Y140" s="14"/>
      <c r="Z140" s="14"/>
      <c r="AA140" s="17"/>
      <c r="AB140" s="17"/>
      <c r="AC140" s="17"/>
      <c r="AD140" s="17"/>
      <c r="AE140" s="14"/>
      <c r="AF140" s="14"/>
      <c r="AG140" s="14"/>
      <c r="AH140" s="14"/>
      <c r="AI140" s="14"/>
      <c r="AJ140" s="14"/>
      <c r="AK140" s="14"/>
      <c r="AL140" s="14"/>
      <c r="AM140" s="14"/>
      <c r="AN140" s="14"/>
      <c r="AO140" s="14"/>
      <c r="AP140" s="14"/>
      <c r="AQ140" s="14"/>
      <c r="AR140" s="14"/>
      <c r="AS140" s="14"/>
      <c r="AT140" s="14"/>
      <c r="AU140" s="14"/>
    </row>
    <row r="141" spans="1:284" s="5" customFormat="1" x14ac:dyDescent="0.25">
      <c r="A141" s="14"/>
      <c r="B141" s="14"/>
      <c r="C141" s="14"/>
      <c r="D141" s="14"/>
      <c r="E141" s="15"/>
      <c r="F141" s="16"/>
      <c r="G141" s="14"/>
      <c r="H141" s="14"/>
      <c r="I141" s="14"/>
      <c r="J141" s="14"/>
      <c r="K141" s="14"/>
      <c r="L141" s="14"/>
      <c r="M141" s="14"/>
      <c r="N141" s="14"/>
      <c r="O141" s="14"/>
      <c r="P141" s="14"/>
      <c r="Q141" s="14"/>
      <c r="R141" s="14"/>
      <c r="S141" s="16"/>
      <c r="T141" s="16"/>
      <c r="U141" s="135"/>
      <c r="V141" s="15"/>
      <c r="W141" s="14"/>
      <c r="X141" s="14"/>
      <c r="Y141" s="14"/>
      <c r="Z141" s="14"/>
      <c r="AA141" s="17"/>
      <c r="AB141" s="17"/>
      <c r="AC141" s="17"/>
      <c r="AD141" s="17"/>
      <c r="AE141" s="14"/>
      <c r="AF141" s="14"/>
      <c r="AG141" s="14"/>
      <c r="AH141" s="14"/>
      <c r="AI141" s="14"/>
      <c r="AJ141" s="14"/>
      <c r="AK141" s="14"/>
      <c r="AL141" s="14"/>
      <c r="AM141" s="14"/>
      <c r="AN141" s="14"/>
      <c r="AO141" s="14"/>
      <c r="AP141" s="14"/>
      <c r="AQ141" s="14"/>
      <c r="AR141" s="14"/>
      <c r="AS141" s="14"/>
      <c r="AT141" s="14"/>
      <c r="AU141" s="14"/>
    </row>
    <row r="142" spans="1:284" s="5" customFormat="1" x14ac:dyDescent="0.25">
      <c r="A142" s="14"/>
      <c r="B142" s="14"/>
      <c r="C142" s="14"/>
      <c r="D142" s="14"/>
      <c r="E142" s="15"/>
      <c r="F142" s="16"/>
      <c r="G142" s="14"/>
      <c r="H142" s="14"/>
      <c r="I142" s="14"/>
      <c r="J142" s="14"/>
      <c r="K142" s="14"/>
      <c r="L142" s="14"/>
      <c r="M142" s="14"/>
      <c r="N142" s="14"/>
      <c r="O142" s="14"/>
      <c r="P142" s="14"/>
      <c r="Q142" s="14"/>
      <c r="R142" s="14"/>
      <c r="S142" s="16"/>
      <c r="T142" s="16"/>
      <c r="U142" s="135"/>
      <c r="V142" s="15"/>
      <c r="W142" s="14"/>
      <c r="X142" s="14"/>
      <c r="Y142" s="14"/>
      <c r="Z142" s="14"/>
      <c r="AA142" s="17"/>
      <c r="AB142" s="17"/>
      <c r="AC142" s="17"/>
      <c r="AD142" s="17"/>
      <c r="AE142" s="14"/>
      <c r="AF142" s="14"/>
      <c r="AG142" s="14"/>
      <c r="AH142" s="14"/>
      <c r="AI142" s="14"/>
      <c r="AJ142" s="14"/>
      <c r="AK142" s="14"/>
      <c r="AL142" s="14"/>
      <c r="AM142" s="14"/>
      <c r="AN142" s="14"/>
      <c r="AO142" s="14"/>
      <c r="AP142" s="14"/>
      <c r="AQ142" s="14"/>
      <c r="AR142" s="14"/>
      <c r="AS142" s="14"/>
      <c r="AT142" s="14"/>
      <c r="AU142" s="14"/>
    </row>
    <row r="143" spans="1:284" s="5" customFormat="1" x14ac:dyDescent="0.25">
      <c r="A143" s="14"/>
      <c r="B143" s="14"/>
      <c r="C143" s="14"/>
      <c r="D143" s="14"/>
      <c r="E143" s="15"/>
      <c r="F143" s="16"/>
      <c r="G143" s="14"/>
      <c r="H143" s="14"/>
      <c r="I143" s="14"/>
      <c r="J143" s="14"/>
      <c r="K143" s="14"/>
      <c r="L143" s="14"/>
      <c r="M143" s="14"/>
      <c r="N143" s="14"/>
      <c r="O143" s="14"/>
      <c r="P143" s="14"/>
      <c r="Q143" s="14"/>
      <c r="R143" s="14"/>
      <c r="S143" s="16"/>
      <c r="T143" s="16"/>
      <c r="U143" s="135"/>
      <c r="V143" s="15"/>
      <c r="W143" s="14"/>
      <c r="X143" s="14"/>
      <c r="Y143" s="14"/>
      <c r="Z143" s="14"/>
      <c r="AA143" s="17"/>
      <c r="AB143" s="17"/>
      <c r="AC143" s="17"/>
      <c r="AD143" s="17"/>
      <c r="AE143" s="14"/>
      <c r="AF143" s="14"/>
      <c r="AG143" s="14"/>
      <c r="AH143" s="14"/>
      <c r="AI143" s="14"/>
      <c r="AJ143" s="14"/>
      <c r="AK143" s="14"/>
      <c r="AL143" s="14"/>
      <c r="AM143" s="14"/>
      <c r="AN143" s="14"/>
      <c r="AO143" s="14"/>
      <c r="AP143" s="14"/>
      <c r="AQ143" s="14"/>
      <c r="AR143" s="14"/>
      <c r="AS143" s="14"/>
      <c r="AT143" s="14"/>
      <c r="AU143" s="14"/>
    </row>
    <row r="144" spans="1:284" s="5" customFormat="1" x14ac:dyDescent="0.25">
      <c r="A144" s="14"/>
      <c r="B144" s="14"/>
      <c r="C144" s="14"/>
      <c r="D144" s="14"/>
      <c r="E144" s="15"/>
      <c r="F144" s="16"/>
      <c r="G144" s="14"/>
      <c r="H144" s="14"/>
      <c r="I144" s="14"/>
      <c r="J144" s="14"/>
      <c r="K144" s="14"/>
      <c r="L144" s="14"/>
      <c r="M144" s="14"/>
      <c r="N144" s="14"/>
      <c r="O144" s="14"/>
      <c r="P144" s="14"/>
      <c r="Q144" s="14"/>
      <c r="R144" s="14"/>
      <c r="S144" s="16"/>
      <c r="T144" s="16"/>
      <c r="U144" s="135"/>
      <c r="V144" s="15"/>
      <c r="W144" s="14"/>
      <c r="X144" s="14"/>
      <c r="Y144" s="14"/>
      <c r="Z144" s="14"/>
      <c r="AA144" s="17"/>
      <c r="AB144" s="17"/>
      <c r="AC144" s="17"/>
      <c r="AD144" s="17"/>
      <c r="AE144" s="14"/>
      <c r="AF144" s="14"/>
      <c r="AG144" s="14"/>
      <c r="AH144" s="14"/>
      <c r="AI144" s="14"/>
      <c r="AJ144" s="14"/>
      <c r="AK144" s="14"/>
      <c r="AL144" s="14"/>
      <c r="AM144" s="14"/>
      <c r="AN144" s="14"/>
      <c r="AO144" s="14"/>
      <c r="AP144" s="14"/>
      <c r="AQ144" s="14"/>
      <c r="AR144" s="14"/>
      <c r="AS144" s="14"/>
      <c r="AT144" s="14"/>
      <c r="AU144" s="14"/>
    </row>
    <row r="145" spans="1:47" s="5" customFormat="1" x14ac:dyDescent="0.25">
      <c r="A145" s="14"/>
      <c r="B145" s="14"/>
      <c r="C145" s="14"/>
      <c r="D145" s="14"/>
      <c r="E145" s="15"/>
      <c r="F145" s="16"/>
      <c r="G145" s="14"/>
      <c r="H145" s="14"/>
      <c r="I145" s="14"/>
      <c r="J145" s="14"/>
      <c r="K145" s="14"/>
      <c r="L145" s="14"/>
      <c r="M145" s="14"/>
      <c r="N145" s="14"/>
      <c r="O145" s="14"/>
      <c r="P145" s="14"/>
      <c r="Q145" s="14"/>
      <c r="R145" s="14"/>
      <c r="S145" s="16"/>
      <c r="T145" s="16"/>
      <c r="U145" s="135"/>
      <c r="V145" s="15"/>
      <c r="W145" s="14"/>
      <c r="X145" s="14"/>
      <c r="Y145" s="14"/>
      <c r="Z145" s="14"/>
      <c r="AA145" s="17"/>
      <c r="AB145" s="17"/>
      <c r="AC145" s="17"/>
      <c r="AD145" s="17"/>
      <c r="AE145" s="14"/>
      <c r="AF145" s="14"/>
      <c r="AG145" s="14"/>
      <c r="AH145" s="14"/>
      <c r="AI145" s="14"/>
      <c r="AJ145" s="14"/>
      <c r="AK145" s="14"/>
      <c r="AL145" s="14"/>
      <c r="AM145" s="14"/>
      <c r="AN145" s="14"/>
      <c r="AO145" s="14"/>
      <c r="AP145" s="14"/>
      <c r="AQ145" s="14"/>
      <c r="AR145" s="14"/>
      <c r="AS145" s="14"/>
      <c r="AT145" s="14"/>
      <c r="AU145" s="14"/>
    </row>
    <row r="146" spans="1:47" s="5" customFormat="1" x14ac:dyDescent="0.25">
      <c r="A146" s="14"/>
      <c r="B146" s="14"/>
      <c r="C146" s="14"/>
      <c r="D146" s="14"/>
      <c r="E146" s="15"/>
      <c r="F146" s="16"/>
      <c r="G146" s="14"/>
      <c r="H146" s="14"/>
      <c r="I146" s="14"/>
      <c r="J146" s="14"/>
      <c r="K146" s="14"/>
      <c r="L146" s="14"/>
      <c r="M146" s="14"/>
      <c r="N146" s="14"/>
      <c r="O146" s="14"/>
      <c r="P146" s="14"/>
      <c r="Q146" s="14"/>
      <c r="R146" s="14"/>
      <c r="S146" s="16"/>
      <c r="T146" s="16"/>
      <c r="U146" s="135"/>
      <c r="V146" s="15"/>
      <c r="W146" s="14"/>
      <c r="X146" s="14"/>
      <c r="Y146" s="14"/>
      <c r="Z146" s="14"/>
      <c r="AA146" s="17"/>
      <c r="AB146" s="17"/>
      <c r="AC146" s="17"/>
      <c r="AD146" s="17"/>
      <c r="AE146" s="14"/>
      <c r="AF146" s="14"/>
      <c r="AG146" s="14"/>
      <c r="AH146" s="14"/>
      <c r="AI146" s="14"/>
      <c r="AJ146" s="14"/>
      <c r="AK146" s="14"/>
      <c r="AL146" s="14"/>
      <c r="AM146" s="14"/>
      <c r="AN146" s="14"/>
      <c r="AO146" s="14"/>
      <c r="AP146" s="14"/>
      <c r="AQ146" s="14"/>
      <c r="AR146" s="14"/>
      <c r="AS146" s="14"/>
      <c r="AT146" s="14"/>
      <c r="AU146" s="14"/>
    </row>
    <row r="147" spans="1:47" s="5" customFormat="1" x14ac:dyDescent="0.25">
      <c r="A147" s="14"/>
      <c r="B147" s="14"/>
      <c r="C147" s="14"/>
      <c r="D147" s="14"/>
      <c r="E147" s="15"/>
      <c r="F147" s="16"/>
      <c r="G147" s="14"/>
      <c r="H147" s="14"/>
      <c r="I147" s="14"/>
      <c r="J147" s="14"/>
      <c r="K147" s="14"/>
      <c r="L147" s="14"/>
      <c r="M147" s="14"/>
      <c r="N147" s="14"/>
      <c r="O147" s="14"/>
      <c r="P147" s="14"/>
      <c r="Q147" s="14"/>
      <c r="R147" s="14"/>
      <c r="S147" s="16"/>
      <c r="T147" s="16"/>
      <c r="U147" s="135"/>
      <c r="V147" s="15"/>
      <c r="W147" s="14"/>
      <c r="X147" s="14"/>
      <c r="Y147" s="14"/>
      <c r="Z147" s="14"/>
      <c r="AA147" s="17"/>
      <c r="AB147" s="17"/>
      <c r="AC147" s="17"/>
      <c r="AD147" s="17"/>
      <c r="AE147" s="14"/>
      <c r="AF147" s="14"/>
      <c r="AG147" s="14"/>
      <c r="AH147" s="14"/>
      <c r="AI147" s="14"/>
      <c r="AJ147" s="14"/>
      <c r="AK147" s="14"/>
      <c r="AL147" s="14"/>
      <c r="AM147" s="14"/>
      <c r="AN147" s="14"/>
      <c r="AO147" s="14"/>
      <c r="AP147" s="14"/>
      <c r="AQ147" s="14"/>
      <c r="AR147" s="14"/>
      <c r="AS147" s="14"/>
      <c r="AT147" s="14"/>
      <c r="AU147" s="14"/>
    </row>
    <row r="148" spans="1:47" s="5" customFormat="1" x14ac:dyDescent="0.25">
      <c r="A148" s="14"/>
      <c r="B148" s="14"/>
      <c r="C148" s="14"/>
      <c r="D148" s="14"/>
      <c r="E148" s="15"/>
      <c r="F148" s="16"/>
      <c r="G148" s="14"/>
      <c r="H148" s="14"/>
      <c r="I148" s="14"/>
      <c r="J148" s="14"/>
      <c r="K148" s="14"/>
      <c r="L148" s="14"/>
      <c r="M148" s="14"/>
      <c r="N148" s="14"/>
      <c r="O148" s="14"/>
      <c r="P148" s="14"/>
      <c r="Q148" s="14"/>
      <c r="R148" s="14"/>
      <c r="S148" s="16"/>
      <c r="T148" s="16"/>
      <c r="U148" s="135"/>
      <c r="V148" s="15"/>
      <c r="W148" s="14"/>
      <c r="X148" s="14"/>
      <c r="Y148" s="14"/>
      <c r="Z148" s="14"/>
      <c r="AA148" s="17"/>
      <c r="AB148" s="17"/>
      <c r="AC148" s="17"/>
      <c r="AD148" s="17"/>
      <c r="AE148" s="14"/>
      <c r="AF148" s="14"/>
      <c r="AG148" s="14"/>
      <c r="AH148" s="14"/>
      <c r="AI148" s="14"/>
      <c r="AJ148" s="14"/>
      <c r="AK148" s="14"/>
      <c r="AL148" s="14"/>
      <c r="AM148" s="14"/>
      <c r="AN148" s="14"/>
      <c r="AO148" s="14"/>
      <c r="AP148" s="14"/>
      <c r="AQ148" s="14"/>
      <c r="AR148" s="14"/>
      <c r="AS148" s="14"/>
      <c r="AT148" s="14"/>
      <c r="AU148" s="14"/>
    </row>
    <row r="149" spans="1:47" s="5" customFormat="1" x14ac:dyDescent="0.25">
      <c r="A149" s="14"/>
      <c r="B149" s="14"/>
      <c r="C149" s="14"/>
      <c r="D149" s="14"/>
      <c r="E149" s="15"/>
      <c r="F149" s="16"/>
      <c r="G149" s="14"/>
      <c r="H149" s="14"/>
      <c r="I149" s="14"/>
      <c r="J149" s="14"/>
      <c r="K149" s="14"/>
      <c r="L149" s="14"/>
      <c r="M149" s="14"/>
      <c r="N149" s="14"/>
      <c r="O149" s="14"/>
      <c r="P149" s="14"/>
      <c r="Q149" s="14"/>
      <c r="R149" s="14"/>
      <c r="S149" s="16"/>
      <c r="T149" s="16"/>
      <c r="U149" s="135"/>
      <c r="V149" s="15"/>
      <c r="W149" s="14"/>
      <c r="X149" s="14"/>
      <c r="Y149" s="14"/>
      <c r="Z149" s="14"/>
      <c r="AA149" s="17"/>
      <c r="AB149" s="17"/>
      <c r="AC149" s="17"/>
      <c r="AD149" s="17"/>
      <c r="AE149" s="14"/>
      <c r="AF149" s="14"/>
      <c r="AG149" s="14"/>
      <c r="AH149" s="14"/>
      <c r="AI149" s="14"/>
      <c r="AJ149" s="14"/>
      <c r="AK149" s="14"/>
      <c r="AL149" s="14"/>
      <c r="AM149" s="14"/>
      <c r="AN149" s="14"/>
      <c r="AO149" s="14"/>
      <c r="AP149" s="14"/>
      <c r="AQ149" s="14"/>
      <c r="AR149" s="14"/>
      <c r="AS149" s="14"/>
      <c r="AT149" s="14"/>
      <c r="AU149" s="14"/>
    </row>
    <row r="150" spans="1:47" s="5" customFormat="1" x14ac:dyDescent="0.25">
      <c r="A150" s="14"/>
      <c r="B150" s="14"/>
      <c r="C150" s="14"/>
      <c r="D150" s="14"/>
      <c r="E150" s="15"/>
      <c r="F150" s="16"/>
      <c r="G150" s="14"/>
      <c r="H150" s="14"/>
      <c r="I150" s="14"/>
      <c r="J150" s="14"/>
      <c r="K150" s="14"/>
      <c r="L150" s="14"/>
      <c r="M150" s="14"/>
      <c r="N150" s="14"/>
      <c r="O150" s="14"/>
      <c r="P150" s="14"/>
      <c r="Q150" s="14"/>
      <c r="R150" s="14"/>
      <c r="S150" s="16"/>
      <c r="T150" s="16"/>
      <c r="U150" s="135"/>
      <c r="V150" s="15"/>
      <c r="W150" s="14"/>
      <c r="X150" s="14"/>
      <c r="Y150" s="14"/>
      <c r="Z150" s="14"/>
      <c r="AA150" s="17"/>
      <c r="AB150" s="17"/>
      <c r="AC150" s="17"/>
      <c r="AD150" s="17"/>
      <c r="AE150" s="14"/>
      <c r="AF150" s="14"/>
      <c r="AG150" s="14"/>
      <c r="AH150" s="14"/>
      <c r="AI150" s="14"/>
      <c r="AJ150" s="14"/>
      <c r="AK150" s="14"/>
      <c r="AL150" s="14"/>
      <c r="AM150" s="14"/>
      <c r="AN150" s="14"/>
      <c r="AO150" s="14"/>
      <c r="AP150" s="14"/>
      <c r="AQ150" s="14"/>
      <c r="AR150" s="14"/>
      <c r="AS150" s="14"/>
      <c r="AT150" s="14"/>
      <c r="AU150" s="14"/>
    </row>
    <row r="151" spans="1:47" s="5" customFormat="1" x14ac:dyDescent="0.25">
      <c r="A151" s="14"/>
      <c r="B151" s="14"/>
      <c r="C151" s="14"/>
      <c r="D151" s="14"/>
      <c r="E151" s="15"/>
      <c r="F151" s="16"/>
      <c r="G151" s="14"/>
      <c r="H151" s="14"/>
      <c r="I151" s="14"/>
      <c r="J151" s="14"/>
      <c r="K151" s="14"/>
      <c r="L151" s="14"/>
      <c r="M151" s="14"/>
      <c r="N151" s="14"/>
      <c r="O151" s="14"/>
      <c r="P151" s="14"/>
      <c r="Q151" s="14"/>
      <c r="R151" s="14"/>
      <c r="S151" s="16"/>
      <c r="T151" s="16"/>
      <c r="U151" s="135"/>
      <c r="V151" s="15"/>
      <c r="W151" s="14"/>
      <c r="X151" s="14"/>
      <c r="Y151" s="14"/>
      <c r="Z151" s="14"/>
      <c r="AA151" s="17"/>
      <c r="AB151" s="17"/>
      <c r="AC151" s="17"/>
      <c r="AD151" s="17"/>
      <c r="AE151" s="14"/>
      <c r="AF151" s="14"/>
      <c r="AG151" s="14"/>
      <c r="AH151" s="14"/>
      <c r="AI151" s="14"/>
      <c r="AJ151" s="14"/>
      <c r="AK151" s="14"/>
      <c r="AL151" s="14"/>
      <c r="AM151" s="14"/>
      <c r="AN151" s="14"/>
      <c r="AO151" s="14"/>
      <c r="AP151" s="14"/>
      <c r="AQ151" s="14"/>
      <c r="AR151" s="14"/>
      <c r="AS151" s="14"/>
      <c r="AT151" s="14"/>
      <c r="AU151" s="14"/>
    </row>
    <row r="152" spans="1:47" s="5" customFormat="1" x14ac:dyDescent="0.25">
      <c r="A152" s="14"/>
      <c r="B152" s="14"/>
      <c r="C152" s="14"/>
      <c r="D152" s="14"/>
      <c r="E152" s="15"/>
      <c r="F152" s="16"/>
      <c r="G152" s="14"/>
      <c r="H152" s="14"/>
      <c r="I152" s="14"/>
      <c r="J152" s="14"/>
      <c r="K152" s="14"/>
      <c r="L152" s="14"/>
      <c r="M152" s="14"/>
      <c r="N152" s="14"/>
      <c r="O152" s="14"/>
      <c r="P152" s="14"/>
      <c r="Q152" s="14"/>
      <c r="R152" s="14"/>
      <c r="S152" s="16"/>
      <c r="T152" s="16"/>
      <c r="U152" s="135"/>
      <c r="V152" s="15"/>
      <c r="W152" s="14"/>
      <c r="X152" s="14"/>
      <c r="Y152" s="14"/>
      <c r="Z152" s="14"/>
      <c r="AA152" s="17"/>
      <c r="AB152" s="17"/>
      <c r="AC152" s="17"/>
      <c r="AD152" s="17"/>
      <c r="AE152" s="14"/>
      <c r="AF152" s="14"/>
      <c r="AG152" s="14"/>
      <c r="AH152" s="14"/>
      <c r="AI152" s="14"/>
      <c r="AJ152" s="14"/>
      <c r="AK152" s="14"/>
      <c r="AL152" s="14"/>
      <c r="AM152" s="14"/>
      <c r="AN152" s="14"/>
      <c r="AO152" s="14"/>
      <c r="AP152" s="14"/>
      <c r="AQ152" s="14"/>
      <c r="AR152" s="14"/>
      <c r="AS152" s="14"/>
      <c r="AT152" s="14"/>
      <c r="AU152" s="14"/>
    </row>
    <row r="153" spans="1:47" s="5" customFormat="1" x14ac:dyDescent="0.25">
      <c r="A153" s="14"/>
      <c r="B153" s="14"/>
      <c r="C153" s="14"/>
      <c r="D153" s="14"/>
      <c r="E153" s="15"/>
      <c r="F153" s="16"/>
      <c r="G153" s="14"/>
      <c r="H153" s="14"/>
      <c r="I153" s="14"/>
      <c r="J153" s="14"/>
      <c r="K153" s="14"/>
      <c r="L153" s="14"/>
      <c r="M153" s="14"/>
      <c r="N153" s="14"/>
      <c r="O153" s="14"/>
      <c r="P153" s="14"/>
      <c r="Q153" s="14"/>
      <c r="R153" s="14"/>
      <c r="S153" s="16"/>
      <c r="T153" s="16"/>
      <c r="U153" s="135"/>
      <c r="V153" s="15"/>
      <c r="W153" s="14"/>
      <c r="X153" s="14"/>
      <c r="Y153" s="14"/>
      <c r="Z153" s="14"/>
      <c r="AA153" s="17"/>
      <c r="AB153" s="17"/>
      <c r="AC153" s="17"/>
      <c r="AD153" s="17"/>
      <c r="AE153" s="14"/>
      <c r="AF153" s="14"/>
      <c r="AG153" s="14"/>
      <c r="AH153" s="14"/>
      <c r="AI153" s="14"/>
      <c r="AJ153" s="14"/>
      <c r="AK153" s="14"/>
      <c r="AL153" s="14"/>
      <c r="AM153" s="14"/>
      <c r="AN153" s="14"/>
      <c r="AO153" s="14"/>
      <c r="AP153" s="14"/>
      <c r="AQ153" s="14"/>
      <c r="AR153" s="14"/>
      <c r="AS153" s="14"/>
      <c r="AT153" s="14"/>
      <c r="AU153" s="14"/>
    </row>
    <row r="154" spans="1:47" s="5" customFormat="1" x14ac:dyDescent="0.25">
      <c r="A154" s="14"/>
      <c r="B154" s="14"/>
      <c r="C154" s="14"/>
      <c r="D154" s="14"/>
      <c r="E154" s="15"/>
      <c r="F154" s="16"/>
      <c r="G154" s="14"/>
      <c r="H154" s="14"/>
      <c r="I154" s="14"/>
      <c r="J154" s="14"/>
      <c r="K154" s="14"/>
      <c r="L154" s="14"/>
      <c r="M154" s="14"/>
      <c r="N154" s="14"/>
      <c r="O154" s="14"/>
      <c r="P154" s="14"/>
      <c r="Q154" s="14"/>
      <c r="R154" s="14"/>
      <c r="S154" s="16"/>
      <c r="T154" s="16"/>
      <c r="U154" s="135"/>
      <c r="V154" s="15"/>
      <c r="W154" s="14"/>
      <c r="X154" s="14"/>
      <c r="Y154" s="14"/>
      <c r="Z154" s="14"/>
      <c r="AA154" s="17"/>
      <c r="AB154" s="17"/>
      <c r="AC154" s="17"/>
      <c r="AD154" s="17"/>
      <c r="AE154" s="14"/>
      <c r="AF154" s="14"/>
      <c r="AG154" s="14"/>
      <c r="AH154" s="14"/>
      <c r="AI154" s="14"/>
      <c r="AJ154" s="14"/>
      <c r="AK154" s="14"/>
      <c r="AL154" s="14"/>
      <c r="AM154" s="14"/>
      <c r="AN154" s="14"/>
      <c r="AO154" s="14"/>
      <c r="AP154" s="14"/>
      <c r="AQ154" s="14"/>
      <c r="AR154" s="14"/>
      <c r="AS154" s="14"/>
      <c r="AT154" s="14"/>
      <c r="AU154" s="14"/>
    </row>
    <row r="155" spans="1:47" s="5" customFormat="1" x14ac:dyDescent="0.25">
      <c r="A155" s="14"/>
      <c r="B155" s="14"/>
      <c r="C155" s="14"/>
      <c r="D155" s="14"/>
      <c r="E155" s="15"/>
      <c r="F155" s="16"/>
      <c r="G155" s="14"/>
      <c r="H155" s="14"/>
      <c r="I155" s="14"/>
      <c r="J155" s="14"/>
      <c r="K155" s="14"/>
      <c r="L155" s="14"/>
      <c r="M155" s="14"/>
      <c r="N155" s="14"/>
      <c r="O155" s="14"/>
      <c r="P155" s="14"/>
      <c r="Q155" s="14"/>
      <c r="R155" s="14"/>
      <c r="S155" s="16"/>
      <c r="T155" s="16"/>
      <c r="U155" s="135"/>
      <c r="V155" s="15"/>
      <c r="W155" s="14"/>
      <c r="X155" s="14"/>
      <c r="Y155" s="14"/>
      <c r="Z155" s="14"/>
      <c r="AA155" s="17"/>
      <c r="AB155" s="17"/>
      <c r="AC155" s="17"/>
      <c r="AD155" s="17"/>
      <c r="AE155" s="14"/>
      <c r="AF155" s="14"/>
      <c r="AG155" s="14"/>
      <c r="AH155" s="14"/>
      <c r="AI155" s="14"/>
      <c r="AJ155" s="14"/>
      <c r="AK155" s="14"/>
      <c r="AL155" s="14"/>
      <c r="AM155" s="14"/>
      <c r="AN155" s="14"/>
      <c r="AO155" s="14"/>
      <c r="AP155" s="14"/>
      <c r="AQ155" s="14"/>
      <c r="AR155" s="14"/>
      <c r="AS155" s="14"/>
      <c r="AT155" s="14"/>
      <c r="AU155" s="14"/>
    </row>
    <row r="156" spans="1:47" s="5" customFormat="1" x14ac:dyDescent="0.25">
      <c r="A156" s="14"/>
      <c r="B156" s="14"/>
      <c r="C156" s="14"/>
      <c r="D156" s="14"/>
      <c r="E156" s="15"/>
      <c r="F156" s="16"/>
      <c r="G156" s="14"/>
      <c r="H156" s="14"/>
      <c r="I156" s="14"/>
      <c r="J156" s="14"/>
      <c r="K156" s="14"/>
      <c r="L156" s="14"/>
      <c r="M156" s="14"/>
      <c r="N156" s="14"/>
      <c r="O156" s="14"/>
      <c r="P156" s="14"/>
      <c r="Q156" s="14"/>
      <c r="R156" s="14"/>
      <c r="S156" s="16"/>
      <c r="T156" s="16"/>
      <c r="U156" s="135"/>
      <c r="V156" s="15"/>
      <c r="W156" s="14"/>
      <c r="X156" s="14"/>
      <c r="Y156" s="14"/>
      <c r="Z156" s="14"/>
      <c r="AA156" s="17"/>
      <c r="AB156" s="17"/>
      <c r="AC156" s="17"/>
      <c r="AD156" s="17"/>
      <c r="AE156" s="14"/>
      <c r="AF156" s="14"/>
      <c r="AG156" s="14"/>
      <c r="AH156" s="14"/>
      <c r="AI156" s="14"/>
      <c r="AJ156" s="14"/>
      <c r="AK156" s="14"/>
      <c r="AL156" s="14"/>
      <c r="AM156" s="14"/>
      <c r="AN156" s="14"/>
      <c r="AO156" s="14"/>
      <c r="AP156" s="14"/>
      <c r="AQ156" s="14"/>
      <c r="AR156" s="14"/>
      <c r="AS156" s="14"/>
      <c r="AT156" s="14"/>
      <c r="AU156" s="14"/>
    </row>
    <row r="157" spans="1:47" s="5" customFormat="1" x14ac:dyDescent="0.25">
      <c r="A157" s="14"/>
      <c r="B157" s="14"/>
      <c r="C157" s="14"/>
      <c r="D157" s="14"/>
      <c r="E157" s="15"/>
      <c r="F157" s="16"/>
      <c r="G157" s="14"/>
      <c r="H157" s="14"/>
      <c r="I157" s="14"/>
      <c r="J157" s="14"/>
      <c r="K157" s="14"/>
      <c r="L157" s="14"/>
      <c r="M157" s="14"/>
      <c r="N157" s="14"/>
      <c r="O157" s="14"/>
      <c r="P157" s="14"/>
      <c r="Q157" s="14"/>
      <c r="R157" s="14"/>
      <c r="S157" s="16"/>
      <c r="T157" s="16"/>
      <c r="U157" s="135"/>
      <c r="V157" s="15"/>
      <c r="W157" s="14"/>
      <c r="X157" s="14"/>
      <c r="Y157" s="14"/>
      <c r="Z157" s="14"/>
      <c r="AA157" s="17"/>
      <c r="AB157" s="17"/>
      <c r="AC157" s="17"/>
      <c r="AD157" s="17"/>
      <c r="AE157" s="14"/>
      <c r="AF157" s="14"/>
      <c r="AG157" s="14"/>
      <c r="AH157" s="14"/>
      <c r="AI157" s="14"/>
      <c r="AJ157" s="14"/>
      <c r="AK157" s="14"/>
      <c r="AL157" s="14"/>
      <c r="AM157" s="14"/>
      <c r="AN157" s="14"/>
      <c r="AO157" s="14"/>
      <c r="AP157" s="14"/>
      <c r="AQ157" s="14"/>
      <c r="AR157" s="14"/>
      <c r="AS157" s="14"/>
      <c r="AT157" s="14"/>
      <c r="AU157" s="14"/>
    </row>
    <row r="158" spans="1:47" s="5" customFormat="1" x14ac:dyDescent="0.25">
      <c r="A158" s="14"/>
      <c r="B158" s="14"/>
      <c r="C158" s="14"/>
      <c r="D158" s="14"/>
      <c r="E158" s="15"/>
      <c r="F158" s="16"/>
      <c r="G158" s="14"/>
      <c r="H158" s="14"/>
      <c r="I158" s="14"/>
      <c r="J158" s="14"/>
      <c r="K158" s="14"/>
      <c r="L158" s="14"/>
      <c r="M158" s="14"/>
      <c r="N158" s="14"/>
      <c r="O158" s="14"/>
      <c r="P158" s="14"/>
      <c r="Q158" s="14"/>
      <c r="R158" s="14"/>
      <c r="S158" s="16"/>
      <c r="T158" s="16"/>
      <c r="U158" s="135"/>
      <c r="V158" s="15"/>
      <c r="W158" s="14"/>
      <c r="X158" s="14"/>
      <c r="Y158" s="14"/>
      <c r="Z158" s="14"/>
      <c r="AA158" s="17"/>
      <c r="AB158" s="17"/>
      <c r="AC158" s="17"/>
      <c r="AD158" s="17"/>
      <c r="AE158" s="14"/>
      <c r="AF158" s="14"/>
      <c r="AG158" s="14"/>
      <c r="AH158" s="14"/>
      <c r="AI158" s="14"/>
      <c r="AJ158" s="14"/>
      <c r="AK158" s="14"/>
      <c r="AL158" s="14"/>
      <c r="AM158" s="14"/>
      <c r="AN158" s="14"/>
      <c r="AO158" s="14"/>
      <c r="AP158" s="14"/>
      <c r="AQ158" s="14"/>
      <c r="AR158" s="14"/>
      <c r="AS158" s="14"/>
      <c r="AT158" s="14"/>
      <c r="AU158" s="14"/>
    </row>
    <row r="159" spans="1:47" s="5" customFormat="1" x14ac:dyDescent="0.25">
      <c r="A159" s="14"/>
      <c r="B159" s="14"/>
      <c r="C159" s="14"/>
      <c r="D159" s="14"/>
      <c r="E159" s="15"/>
      <c r="F159" s="16"/>
      <c r="G159" s="14"/>
      <c r="H159" s="14"/>
      <c r="I159" s="14"/>
      <c r="J159" s="14"/>
      <c r="K159" s="14"/>
      <c r="L159" s="14"/>
      <c r="M159" s="14"/>
      <c r="N159" s="14"/>
      <c r="O159" s="14"/>
      <c r="P159" s="14"/>
      <c r="Q159" s="14"/>
      <c r="R159" s="14"/>
      <c r="S159" s="16"/>
      <c r="T159" s="16"/>
      <c r="U159" s="135"/>
      <c r="V159" s="15"/>
      <c r="W159" s="14"/>
      <c r="X159" s="14"/>
      <c r="Y159" s="14"/>
      <c r="Z159" s="14"/>
      <c r="AA159" s="17"/>
      <c r="AB159" s="17"/>
      <c r="AC159" s="17"/>
      <c r="AD159" s="17"/>
      <c r="AE159" s="14"/>
      <c r="AF159" s="14"/>
      <c r="AG159" s="14"/>
      <c r="AH159" s="14"/>
      <c r="AI159" s="14"/>
      <c r="AJ159" s="14"/>
      <c r="AK159" s="14"/>
      <c r="AL159" s="14"/>
      <c r="AM159" s="14"/>
      <c r="AN159" s="14"/>
      <c r="AO159" s="14"/>
      <c r="AP159" s="14"/>
      <c r="AQ159" s="14"/>
      <c r="AR159" s="14"/>
      <c r="AS159" s="14"/>
      <c r="AT159" s="14"/>
      <c r="AU159" s="14"/>
    </row>
    <row r="160" spans="1:47" s="5" customFormat="1" x14ac:dyDescent="0.25">
      <c r="A160" s="14"/>
      <c r="B160" s="14"/>
      <c r="C160" s="14"/>
      <c r="D160" s="14"/>
      <c r="E160" s="15"/>
      <c r="F160" s="16"/>
      <c r="G160" s="14"/>
      <c r="H160" s="14"/>
      <c r="I160" s="14"/>
      <c r="J160" s="14"/>
      <c r="K160" s="14"/>
      <c r="L160" s="14"/>
      <c r="M160" s="14"/>
      <c r="N160" s="14"/>
      <c r="O160" s="14"/>
      <c r="P160" s="14"/>
      <c r="Q160" s="14"/>
      <c r="R160" s="14"/>
      <c r="S160" s="16"/>
      <c r="T160" s="16"/>
      <c r="U160" s="135"/>
      <c r="V160" s="15"/>
      <c r="W160" s="14"/>
      <c r="X160" s="14"/>
      <c r="Y160" s="14"/>
      <c r="Z160" s="14"/>
      <c r="AA160" s="17"/>
      <c r="AB160" s="17"/>
      <c r="AC160" s="17"/>
      <c r="AD160" s="17"/>
      <c r="AE160" s="14"/>
      <c r="AF160" s="14"/>
      <c r="AG160" s="14"/>
      <c r="AH160" s="14"/>
      <c r="AI160" s="14"/>
      <c r="AJ160" s="14"/>
      <c r="AK160" s="14"/>
      <c r="AL160" s="14"/>
      <c r="AM160" s="14"/>
      <c r="AN160" s="14"/>
      <c r="AO160" s="14"/>
      <c r="AP160" s="14"/>
      <c r="AQ160" s="14"/>
      <c r="AR160" s="14"/>
      <c r="AS160" s="14"/>
      <c r="AT160" s="14"/>
      <c r="AU160" s="14"/>
    </row>
    <row r="161" spans="1:47" s="5" customFormat="1" x14ac:dyDescent="0.25">
      <c r="A161" s="14"/>
      <c r="B161" s="14"/>
      <c r="C161" s="14"/>
      <c r="D161" s="14"/>
      <c r="E161" s="15"/>
      <c r="F161" s="16"/>
      <c r="G161" s="14"/>
      <c r="H161" s="14"/>
      <c r="I161" s="14"/>
      <c r="J161" s="14"/>
      <c r="K161" s="14"/>
      <c r="L161" s="14"/>
      <c r="M161" s="14"/>
      <c r="N161" s="14"/>
      <c r="O161" s="14"/>
      <c r="P161" s="14"/>
      <c r="Q161" s="14"/>
      <c r="R161" s="14"/>
      <c r="S161" s="16"/>
      <c r="T161" s="16"/>
      <c r="U161" s="135"/>
      <c r="V161" s="15"/>
      <c r="W161" s="14"/>
      <c r="X161" s="14"/>
      <c r="Y161" s="14"/>
      <c r="Z161" s="14"/>
      <c r="AA161" s="17"/>
      <c r="AB161" s="17"/>
      <c r="AC161" s="17"/>
      <c r="AD161" s="17"/>
      <c r="AE161" s="14"/>
      <c r="AF161" s="14"/>
      <c r="AG161" s="14"/>
      <c r="AH161" s="14"/>
      <c r="AI161" s="14"/>
      <c r="AJ161" s="14"/>
      <c r="AK161" s="14"/>
      <c r="AL161" s="14"/>
      <c r="AM161" s="14"/>
      <c r="AN161" s="14"/>
      <c r="AO161" s="14"/>
      <c r="AP161" s="14"/>
      <c r="AQ161" s="14"/>
      <c r="AR161" s="14"/>
      <c r="AS161" s="14"/>
      <c r="AT161" s="14"/>
      <c r="AU161" s="14"/>
    </row>
    <row r="162" spans="1:47" s="5" customFormat="1" x14ac:dyDescent="0.25">
      <c r="A162" s="14"/>
      <c r="B162" s="14"/>
      <c r="C162" s="14"/>
      <c r="D162" s="14"/>
      <c r="E162" s="15"/>
      <c r="F162" s="16"/>
      <c r="G162" s="14"/>
      <c r="H162" s="14"/>
      <c r="I162" s="14"/>
      <c r="J162" s="14"/>
      <c r="K162" s="14"/>
      <c r="L162" s="14"/>
      <c r="M162" s="14"/>
      <c r="N162" s="14"/>
      <c r="O162" s="14"/>
      <c r="P162" s="14"/>
      <c r="Q162" s="14"/>
      <c r="R162" s="14"/>
      <c r="S162" s="16"/>
      <c r="T162" s="16"/>
      <c r="U162" s="135"/>
      <c r="V162" s="15"/>
      <c r="W162" s="14"/>
      <c r="X162" s="14"/>
      <c r="Y162" s="14"/>
      <c r="Z162" s="14"/>
      <c r="AA162" s="17"/>
      <c r="AB162" s="17"/>
      <c r="AC162" s="17"/>
      <c r="AD162" s="17"/>
      <c r="AE162" s="14"/>
      <c r="AF162" s="14"/>
      <c r="AG162" s="14"/>
      <c r="AH162" s="14"/>
      <c r="AI162" s="14"/>
      <c r="AJ162" s="14"/>
      <c r="AK162" s="14"/>
      <c r="AL162" s="14"/>
      <c r="AM162" s="14"/>
      <c r="AN162" s="14"/>
      <c r="AO162" s="14"/>
      <c r="AP162" s="14"/>
      <c r="AQ162" s="14"/>
      <c r="AR162" s="14"/>
      <c r="AS162" s="14"/>
      <c r="AT162" s="14"/>
      <c r="AU162" s="14"/>
    </row>
    <row r="163" spans="1:47" s="5" customFormat="1" x14ac:dyDescent="0.25">
      <c r="A163" s="14"/>
      <c r="B163" s="14"/>
      <c r="C163" s="14"/>
      <c r="D163" s="14"/>
      <c r="E163" s="15"/>
      <c r="F163" s="16"/>
      <c r="G163" s="14"/>
      <c r="H163" s="14"/>
      <c r="I163" s="14"/>
      <c r="J163" s="14"/>
      <c r="K163" s="14"/>
      <c r="L163" s="14"/>
      <c r="M163" s="14"/>
      <c r="N163" s="14"/>
      <c r="O163" s="14"/>
      <c r="P163" s="14"/>
      <c r="Q163" s="14"/>
      <c r="R163" s="14"/>
      <c r="S163" s="16"/>
      <c r="T163" s="16"/>
      <c r="U163" s="135"/>
      <c r="V163" s="15"/>
      <c r="W163" s="14"/>
      <c r="X163" s="14"/>
      <c r="Y163" s="14"/>
      <c r="Z163" s="14"/>
      <c r="AA163" s="17"/>
      <c r="AB163" s="17"/>
      <c r="AC163" s="17"/>
      <c r="AD163" s="17"/>
      <c r="AE163" s="14"/>
      <c r="AF163" s="14"/>
      <c r="AG163" s="14"/>
      <c r="AH163" s="14"/>
      <c r="AI163" s="14"/>
      <c r="AJ163" s="14"/>
      <c r="AK163" s="14"/>
      <c r="AL163" s="14"/>
      <c r="AM163" s="14"/>
      <c r="AN163" s="14"/>
      <c r="AO163" s="14"/>
      <c r="AP163" s="14"/>
      <c r="AQ163" s="14"/>
      <c r="AR163" s="14"/>
      <c r="AS163" s="14"/>
      <c r="AT163" s="14"/>
      <c r="AU163" s="14"/>
    </row>
    <row r="164" spans="1:47" s="5" customFormat="1" x14ac:dyDescent="0.25">
      <c r="A164" s="14"/>
      <c r="B164" s="14"/>
      <c r="C164" s="14"/>
      <c r="D164" s="14"/>
      <c r="E164" s="15"/>
      <c r="F164" s="16"/>
      <c r="G164" s="14"/>
      <c r="H164" s="14"/>
      <c r="I164" s="14"/>
      <c r="J164" s="14"/>
      <c r="K164" s="14"/>
      <c r="L164" s="14"/>
      <c r="M164" s="14"/>
      <c r="N164" s="14"/>
      <c r="O164" s="14"/>
      <c r="P164" s="14"/>
      <c r="Q164" s="14"/>
      <c r="R164" s="14"/>
      <c r="S164" s="16"/>
      <c r="T164" s="16"/>
      <c r="U164" s="135"/>
      <c r="V164" s="15"/>
      <c r="W164" s="14"/>
      <c r="X164" s="14"/>
      <c r="Y164" s="14"/>
      <c r="Z164" s="14"/>
      <c r="AA164" s="17"/>
      <c r="AB164" s="17"/>
      <c r="AC164" s="17"/>
      <c r="AD164" s="17"/>
      <c r="AE164" s="14"/>
      <c r="AF164" s="14"/>
      <c r="AG164" s="14"/>
      <c r="AH164" s="14"/>
      <c r="AI164" s="14"/>
      <c r="AJ164" s="14"/>
      <c r="AK164" s="14"/>
      <c r="AL164" s="14"/>
      <c r="AM164" s="14"/>
      <c r="AN164" s="14"/>
      <c r="AO164" s="14"/>
      <c r="AP164" s="14"/>
      <c r="AQ164" s="14"/>
      <c r="AR164" s="14"/>
      <c r="AS164" s="14"/>
      <c r="AT164" s="14"/>
      <c r="AU164" s="14"/>
    </row>
    <row r="165" spans="1:47" s="5" customFormat="1" x14ac:dyDescent="0.25">
      <c r="A165" s="14"/>
      <c r="B165" s="14"/>
      <c r="C165" s="14"/>
      <c r="D165" s="14"/>
      <c r="E165" s="15"/>
      <c r="F165" s="16"/>
      <c r="G165" s="14"/>
      <c r="H165" s="14"/>
      <c r="I165" s="14"/>
      <c r="J165" s="14"/>
      <c r="K165" s="14"/>
      <c r="L165" s="14"/>
      <c r="M165" s="14"/>
      <c r="N165" s="14"/>
      <c r="O165" s="14"/>
      <c r="P165" s="14"/>
      <c r="Q165" s="14"/>
      <c r="R165" s="14"/>
      <c r="S165" s="16"/>
      <c r="T165" s="16"/>
      <c r="U165" s="135"/>
      <c r="V165" s="15"/>
      <c r="W165" s="14"/>
      <c r="X165" s="14"/>
      <c r="Y165" s="14"/>
      <c r="Z165" s="14"/>
      <c r="AA165" s="17"/>
      <c r="AB165" s="17"/>
      <c r="AC165" s="17"/>
      <c r="AD165" s="17"/>
      <c r="AE165" s="14"/>
      <c r="AF165" s="14"/>
      <c r="AG165" s="14"/>
      <c r="AH165" s="14"/>
      <c r="AI165" s="14"/>
      <c r="AJ165" s="14"/>
      <c r="AK165" s="14"/>
      <c r="AL165" s="14"/>
      <c r="AM165" s="14"/>
      <c r="AN165" s="14"/>
      <c r="AO165" s="14"/>
      <c r="AP165" s="14"/>
      <c r="AQ165" s="14"/>
      <c r="AR165" s="14"/>
      <c r="AS165" s="14"/>
      <c r="AT165" s="14"/>
      <c r="AU165" s="14"/>
    </row>
    <row r="166" spans="1:47" s="5" customFormat="1" x14ac:dyDescent="0.25">
      <c r="A166" s="14"/>
      <c r="B166" s="14"/>
      <c r="C166" s="14"/>
      <c r="D166" s="14"/>
      <c r="E166" s="15"/>
      <c r="F166" s="16"/>
      <c r="G166" s="14"/>
      <c r="H166" s="14"/>
      <c r="I166" s="14"/>
      <c r="J166" s="14"/>
      <c r="K166" s="14"/>
      <c r="L166" s="14"/>
      <c r="M166" s="14"/>
      <c r="N166" s="14"/>
      <c r="O166" s="14"/>
      <c r="P166" s="14"/>
      <c r="Q166" s="14"/>
      <c r="R166" s="14"/>
      <c r="S166" s="16"/>
      <c r="T166" s="16"/>
      <c r="U166" s="135"/>
      <c r="V166" s="15"/>
      <c r="W166" s="14"/>
      <c r="X166" s="14"/>
      <c r="Y166" s="14"/>
      <c r="Z166" s="14"/>
      <c r="AA166" s="17"/>
      <c r="AB166" s="17"/>
      <c r="AC166" s="17"/>
      <c r="AD166" s="17"/>
      <c r="AE166" s="14"/>
      <c r="AF166" s="14"/>
      <c r="AG166" s="14"/>
      <c r="AH166" s="14"/>
      <c r="AI166" s="14"/>
      <c r="AJ166" s="14"/>
      <c r="AK166" s="14"/>
      <c r="AL166" s="14"/>
      <c r="AM166" s="14"/>
      <c r="AN166" s="14"/>
      <c r="AO166" s="14"/>
      <c r="AP166" s="14"/>
      <c r="AQ166" s="14"/>
      <c r="AR166" s="14"/>
      <c r="AS166" s="14"/>
      <c r="AT166" s="14"/>
      <c r="AU166" s="14"/>
    </row>
    <row r="167" spans="1:47" s="5" customFormat="1" x14ac:dyDescent="0.25">
      <c r="A167" s="14"/>
      <c r="B167" s="14"/>
      <c r="C167" s="14"/>
      <c r="D167" s="14"/>
      <c r="E167" s="15"/>
      <c r="F167" s="16"/>
      <c r="G167" s="14"/>
      <c r="H167" s="14"/>
      <c r="I167" s="14"/>
      <c r="J167" s="14"/>
      <c r="K167" s="14"/>
      <c r="L167" s="14"/>
      <c r="M167" s="14"/>
      <c r="N167" s="14"/>
      <c r="O167" s="14"/>
      <c r="P167" s="14"/>
      <c r="Q167" s="14"/>
      <c r="R167" s="14"/>
      <c r="S167" s="16"/>
      <c r="T167" s="16"/>
      <c r="U167" s="135"/>
      <c r="V167" s="15"/>
      <c r="W167" s="14"/>
      <c r="X167" s="14"/>
      <c r="Y167" s="14"/>
      <c r="Z167" s="14"/>
      <c r="AA167" s="17"/>
      <c r="AB167" s="17"/>
      <c r="AC167" s="17"/>
      <c r="AD167" s="17"/>
      <c r="AE167" s="14"/>
      <c r="AF167" s="14"/>
      <c r="AG167" s="14"/>
      <c r="AH167" s="14"/>
      <c r="AI167" s="14"/>
      <c r="AJ167" s="14"/>
      <c r="AK167" s="14"/>
      <c r="AL167" s="14"/>
      <c r="AM167" s="14"/>
      <c r="AN167" s="14"/>
      <c r="AO167" s="14"/>
      <c r="AP167" s="14"/>
      <c r="AQ167" s="14"/>
      <c r="AR167" s="14"/>
      <c r="AS167" s="14"/>
      <c r="AT167" s="14"/>
      <c r="AU167" s="14"/>
    </row>
    <row r="168" spans="1:47" s="5" customFormat="1" x14ac:dyDescent="0.25">
      <c r="A168" s="14"/>
      <c r="B168" s="14"/>
      <c r="C168" s="14"/>
      <c r="D168" s="14"/>
      <c r="E168" s="15"/>
      <c r="F168" s="16"/>
      <c r="G168" s="14"/>
      <c r="H168" s="14"/>
      <c r="I168" s="14"/>
      <c r="J168" s="14"/>
      <c r="K168" s="14"/>
      <c r="L168" s="14"/>
      <c r="M168" s="14"/>
      <c r="N168" s="14"/>
      <c r="O168" s="14"/>
      <c r="P168" s="14"/>
      <c r="Q168" s="14"/>
      <c r="R168" s="14"/>
      <c r="S168" s="16"/>
      <c r="T168" s="16"/>
      <c r="U168" s="135"/>
      <c r="V168" s="15"/>
      <c r="W168" s="14"/>
      <c r="X168" s="14"/>
      <c r="Y168" s="14"/>
      <c r="Z168" s="14"/>
      <c r="AA168" s="17"/>
      <c r="AB168" s="17"/>
      <c r="AC168" s="17"/>
      <c r="AD168" s="17"/>
      <c r="AE168" s="14"/>
      <c r="AF168" s="14"/>
      <c r="AG168" s="14"/>
      <c r="AH168" s="14"/>
      <c r="AI168" s="14"/>
      <c r="AJ168" s="14"/>
      <c r="AK168" s="14"/>
      <c r="AL168" s="14"/>
      <c r="AM168" s="14"/>
      <c r="AN168" s="14"/>
      <c r="AO168" s="14"/>
      <c r="AP168" s="14"/>
      <c r="AQ168" s="14"/>
      <c r="AR168" s="14"/>
      <c r="AS168" s="14"/>
      <c r="AT168" s="14"/>
      <c r="AU168" s="14"/>
    </row>
    <row r="169" spans="1:47" s="5" customFormat="1" x14ac:dyDescent="0.25">
      <c r="A169" s="14"/>
      <c r="B169" s="14"/>
      <c r="C169" s="14"/>
      <c r="D169" s="14"/>
      <c r="E169" s="15"/>
      <c r="F169" s="16"/>
      <c r="G169" s="14"/>
      <c r="H169" s="14"/>
      <c r="I169" s="14"/>
      <c r="J169" s="14"/>
      <c r="K169" s="14"/>
      <c r="L169" s="14"/>
      <c r="M169" s="14"/>
      <c r="N169" s="14"/>
      <c r="O169" s="14"/>
      <c r="P169" s="14"/>
      <c r="Q169" s="14"/>
      <c r="R169" s="14"/>
      <c r="S169" s="16"/>
      <c r="T169" s="16"/>
      <c r="U169" s="135"/>
      <c r="V169" s="15"/>
      <c r="W169" s="14"/>
      <c r="X169" s="14"/>
      <c r="Y169" s="14"/>
      <c r="Z169" s="14"/>
      <c r="AA169" s="17"/>
      <c r="AB169" s="17"/>
      <c r="AC169" s="17"/>
      <c r="AD169" s="17"/>
      <c r="AE169" s="14"/>
      <c r="AF169" s="14"/>
      <c r="AG169" s="14"/>
      <c r="AH169" s="14"/>
      <c r="AI169" s="14"/>
      <c r="AJ169" s="14"/>
      <c r="AK169" s="14"/>
      <c r="AL169" s="14"/>
      <c r="AM169" s="14"/>
      <c r="AN169" s="14"/>
      <c r="AO169" s="14"/>
      <c r="AP169" s="14"/>
      <c r="AQ169" s="14"/>
      <c r="AR169" s="14"/>
      <c r="AS169" s="14"/>
      <c r="AT169" s="14"/>
      <c r="AU169" s="14"/>
    </row>
    <row r="170" spans="1:47" s="5" customFormat="1" x14ac:dyDescent="0.25">
      <c r="A170" s="14"/>
      <c r="B170" s="14"/>
      <c r="C170" s="14"/>
      <c r="D170" s="14"/>
      <c r="E170" s="15"/>
      <c r="F170" s="16"/>
      <c r="G170" s="14"/>
      <c r="H170" s="14"/>
      <c r="I170" s="14"/>
      <c r="J170" s="14"/>
      <c r="K170" s="14"/>
      <c r="L170" s="14"/>
      <c r="M170" s="14"/>
      <c r="N170" s="14"/>
      <c r="O170" s="14"/>
      <c r="P170" s="14"/>
      <c r="Q170" s="14"/>
      <c r="R170" s="14"/>
      <c r="S170" s="16"/>
      <c r="T170" s="16"/>
      <c r="U170" s="135"/>
      <c r="V170" s="15"/>
      <c r="W170" s="14"/>
      <c r="X170" s="14"/>
      <c r="Y170" s="14"/>
      <c r="Z170" s="14"/>
      <c r="AA170" s="17"/>
      <c r="AB170" s="17"/>
      <c r="AC170" s="17"/>
      <c r="AD170" s="17"/>
      <c r="AE170" s="14"/>
      <c r="AF170" s="14"/>
      <c r="AG170" s="14"/>
      <c r="AH170" s="14"/>
      <c r="AI170" s="14"/>
      <c r="AJ170" s="14"/>
      <c r="AK170" s="14"/>
      <c r="AL170" s="14"/>
      <c r="AM170" s="14"/>
      <c r="AN170" s="14"/>
      <c r="AO170" s="14"/>
      <c r="AP170" s="14"/>
      <c r="AQ170" s="14"/>
      <c r="AR170" s="14"/>
      <c r="AS170" s="14"/>
      <c r="AT170" s="14"/>
      <c r="AU170" s="14"/>
    </row>
    <row r="171" spans="1:47" s="5" customFormat="1" x14ac:dyDescent="0.25">
      <c r="A171" s="14"/>
      <c r="B171" s="14"/>
      <c r="C171" s="14"/>
      <c r="D171" s="14"/>
      <c r="E171" s="15"/>
      <c r="F171" s="16"/>
      <c r="G171" s="14"/>
      <c r="H171" s="14"/>
      <c r="I171" s="14"/>
      <c r="J171" s="14"/>
      <c r="K171" s="14"/>
      <c r="L171" s="14"/>
      <c r="M171" s="14"/>
      <c r="N171" s="14"/>
      <c r="O171" s="14"/>
      <c r="P171" s="14"/>
      <c r="Q171" s="14"/>
      <c r="R171" s="14"/>
      <c r="S171" s="16"/>
      <c r="T171" s="16"/>
      <c r="U171" s="135"/>
      <c r="V171" s="15"/>
      <c r="W171" s="14"/>
      <c r="X171" s="14"/>
      <c r="Y171" s="14"/>
      <c r="Z171" s="14"/>
      <c r="AA171" s="17"/>
      <c r="AB171" s="17"/>
      <c r="AC171" s="17"/>
      <c r="AD171" s="17"/>
      <c r="AE171" s="14"/>
      <c r="AF171" s="14"/>
      <c r="AG171" s="14"/>
      <c r="AH171" s="14"/>
      <c r="AI171" s="14"/>
      <c r="AJ171" s="14"/>
      <c r="AK171" s="14"/>
      <c r="AL171" s="14"/>
      <c r="AM171" s="14"/>
      <c r="AN171" s="14"/>
      <c r="AO171" s="14"/>
      <c r="AP171" s="14"/>
      <c r="AQ171" s="14"/>
      <c r="AR171" s="14"/>
      <c r="AS171" s="14"/>
      <c r="AT171" s="14"/>
      <c r="AU171" s="14"/>
    </row>
    <row r="172" spans="1:47" s="5" customFormat="1" x14ac:dyDescent="0.25">
      <c r="A172" s="14"/>
      <c r="B172" s="14"/>
      <c r="C172" s="14"/>
      <c r="D172" s="14"/>
      <c r="E172" s="15"/>
      <c r="F172" s="16"/>
      <c r="G172" s="14"/>
      <c r="H172" s="14"/>
      <c r="I172" s="14"/>
      <c r="J172" s="14"/>
      <c r="K172" s="14"/>
      <c r="L172" s="14"/>
      <c r="M172" s="14"/>
      <c r="N172" s="14"/>
      <c r="O172" s="14"/>
      <c r="P172" s="14"/>
      <c r="Q172" s="14"/>
      <c r="R172" s="14"/>
      <c r="S172" s="16"/>
      <c r="T172" s="16"/>
      <c r="U172" s="135"/>
      <c r="V172" s="15"/>
      <c r="W172" s="14"/>
      <c r="X172" s="14"/>
      <c r="Y172" s="14"/>
      <c r="Z172" s="14"/>
      <c r="AA172" s="17"/>
      <c r="AB172" s="17"/>
      <c r="AC172" s="17"/>
      <c r="AD172" s="17"/>
      <c r="AE172" s="14"/>
      <c r="AF172" s="14"/>
      <c r="AG172" s="14"/>
      <c r="AH172" s="14"/>
      <c r="AI172" s="14"/>
      <c r="AJ172" s="14"/>
      <c r="AK172" s="14"/>
      <c r="AL172" s="14"/>
      <c r="AM172" s="14"/>
      <c r="AN172" s="14"/>
      <c r="AO172" s="14"/>
      <c r="AP172" s="14"/>
      <c r="AQ172" s="14"/>
      <c r="AR172" s="14"/>
      <c r="AS172" s="14"/>
      <c r="AT172" s="14"/>
      <c r="AU172" s="14"/>
    </row>
    <row r="173" spans="1:47" s="5" customFormat="1" x14ac:dyDescent="0.25">
      <c r="A173" s="14"/>
      <c r="B173" s="14"/>
      <c r="C173" s="14"/>
      <c r="D173" s="14"/>
      <c r="E173" s="15"/>
      <c r="F173" s="16"/>
      <c r="G173" s="14"/>
      <c r="H173" s="14"/>
      <c r="I173" s="14"/>
      <c r="J173" s="14"/>
      <c r="K173" s="14"/>
      <c r="L173" s="14"/>
      <c r="M173" s="14"/>
      <c r="N173" s="14"/>
      <c r="O173" s="14"/>
      <c r="P173" s="14"/>
      <c r="Q173" s="14"/>
      <c r="R173" s="14"/>
      <c r="S173" s="16"/>
      <c r="T173" s="16"/>
      <c r="U173" s="135"/>
      <c r="V173" s="15"/>
      <c r="W173" s="14"/>
      <c r="X173" s="14"/>
      <c r="Y173" s="14"/>
      <c r="Z173" s="14"/>
      <c r="AA173" s="17"/>
      <c r="AB173" s="17"/>
      <c r="AC173" s="17"/>
      <c r="AD173" s="17"/>
      <c r="AE173" s="14"/>
      <c r="AF173" s="14"/>
      <c r="AG173" s="14"/>
      <c r="AH173" s="14"/>
      <c r="AI173" s="14"/>
      <c r="AJ173" s="14"/>
      <c r="AK173" s="14"/>
      <c r="AL173" s="14"/>
      <c r="AM173" s="14"/>
      <c r="AN173" s="14"/>
      <c r="AO173" s="14"/>
      <c r="AP173" s="14"/>
      <c r="AQ173" s="14"/>
      <c r="AR173" s="14"/>
      <c r="AS173" s="14"/>
      <c r="AT173" s="14"/>
      <c r="AU173" s="14"/>
    </row>
    <row r="174" spans="1:47" s="5" customFormat="1" x14ac:dyDescent="0.25">
      <c r="A174" s="14"/>
      <c r="B174" s="14"/>
      <c r="C174" s="14"/>
      <c r="D174" s="14"/>
      <c r="E174" s="15"/>
      <c r="F174" s="16"/>
      <c r="G174" s="14"/>
      <c r="H174" s="14"/>
      <c r="I174" s="14"/>
      <c r="J174" s="14"/>
      <c r="K174" s="14"/>
      <c r="L174" s="14"/>
      <c r="M174" s="14"/>
      <c r="N174" s="14"/>
      <c r="O174" s="14"/>
      <c r="P174" s="14"/>
      <c r="Q174" s="14"/>
      <c r="R174" s="14"/>
      <c r="S174" s="16"/>
      <c r="T174" s="16"/>
      <c r="U174" s="135"/>
      <c r="V174" s="15"/>
      <c r="W174" s="14"/>
      <c r="X174" s="14"/>
      <c r="Y174" s="14"/>
      <c r="Z174" s="14"/>
      <c r="AA174" s="17"/>
      <c r="AB174" s="17"/>
      <c r="AC174" s="17"/>
      <c r="AD174" s="17"/>
      <c r="AE174" s="14"/>
      <c r="AF174" s="14"/>
      <c r="AG174" s="14"/>
      <c r="AH174" s="14"/>
      <c r="AI174" s="14"/>
      <c r="AJ174" s="14"/>
      <c r="AK174" s="14"/>
      <c r="AL174" s="14"/>
      <c r="AM174" s="14"/>
      <c r="AN174" s="14"/>
      <c r="AO174" s="14"/>
      <c r="AP174" s="14"/>
      <c r="AQ174" s="14"/>
      <c r="AR174" s="14"/>
      <c r="AS174" s="14"/>
      <c r="AT174" s="14"/>
      <c r="AU174" s="14"/>
    </row>
    <row r="175" spans="1:47" s="5" customFormat="1" x14ac:dyDescent="0.25">
      <c r="A175" s="14"/>
      <c r="B175" s="14"/>
      <c r="C175" s="14"/>
      <c r="D175" s="14"/>
      <c r="E175" s="15"/>
      <c r="F175" s="16"/>
      <c r="G175" s="14"/>
      <c r="H175" s="14"/>
      <c r="I175" s="14"/>
      <c r="J175" s="14"/>
      <c r="K175" s="14"/>
      <c r="L175" s="14"/>
      <c r="M175" s="14"/>
      <c r="N175" s="14"/>
      <c r="O175" s="14"/>
      <c r="P175" s="14"/>
      <c r="Q175" s="14"/>
      <c r="R175" s="14"/>
      <c r="S175" s="16"/>
      <c r="T175" s="16"/>
      <c r="U175" s="135"/>
      <c r="V175" s="15"/>
      <c r="W175" s="14"/>
      <c r="X175" s="14"/>
      <c r="Y175" s="14"/>
      <c r="Z175" s="14"/>
      <c r="AA175" s="17"/>
      <c r="AB175" s="17"/>
      <c r="AC175" s="17"/>
      <c r="AD175" s="17"/>
      <c r="AE175" s="14"/>
      <c r="AF175" s="14"/>
      <c r="AG175" s="14"/>
      <c r="AH175" s="14"/>
      <c r="AI175" s="14"/>
      <c r="AJ175" s="14"/>
      <c r="AK175" s="14"/>
      <c r="AL175" s="14"/>
      <c r="AM175" s="14"/>
      <c r="AN175" s="14"/>
      <c r="AO175" s="14"/>
      <c r="AP175" s="14"/>
      <c r="AQ175" s="14"/>
      <c r="AR175" s="14"/>
      <c r="AS175" s="14"/>
      <c r="AT175" s="14"/>
      <c r="AU175" s="14"/>
    </row>
    <row r="176" spans="1:47" s="5" customFormat="1" x14ac:dyDescent="0.25">
      <c r="A176" s="14"/>
      <c r="B176" s="14"/>
      <c r="C176" s="14"/>
      <c r="D176" s="14"/>
      <c r="E176" s="15"/>
      <c r="F176" s="16"/>
      <c r="G176" s="14"/>
      <c r="H176" s="14"/>
      <c r="I176" s="14"/>
      <c r="J176" s="14"/>
      <c r="K176" s="14"/>
      <c r="L176" s="14"/>
      <c r="M176" s="14"/>
      <c r="N176" s="14"/>
      <c r="O176" s="14"/>
      <c r="P176" s="14"/>
      <c r="Q176" s="14"/>
      <c r="R176" s="14"/>
      <c r="S176" s="16"/>
      <c r="T176" s="16"/>
      <c r="U176" s="135"/>
      <c r="V176" s="15"/>
      <c r="W176" s="14"/>
      <c r="X176" s="14"/>
      <c r="Y176" s="14"/>
      <c r="Z176" s="14"/>
      <c r="AA176" s="17"/>
      <c r="AB176" s="17"/>
      <c r="AC176" s="17"/>
      <c r="AD176" s="17"/>
      <c r="AE176" s="14"/>
      <c r="AF176" s="14"/>
      <c r="AG176" s="14"/>
      <c r="AH176" s="14"/>
      <c r="AI176" s="14"/>
      <c r="AJ176" s="14"/>
      <c r="AK176" s="14"/>
      <c r="AL176" s="14"/>
      <c r="AM176" s="14"/>
      <c r="AN176" s="14"/>
      <c r="AO176" s="14"/>
      <c r="AP176" s="14"/>
      <c r="AQ176" s="14"/>
      <c r="AR176" s="14"/>
      <c r="AS176" s="14"/>
      <c r="AT176" s="14"/>
      <c r="AU176" s="14"/>
    </row>
    <row r="177" spans="1:47" s="5" customFormat="1" x14ac:dyDescent="0.25">
      <c r="A177" s="14"/>
      <c r="B177" s="14"/>
      <c r="C177" s="14"/>
      <c r="D177" s="14"/>
      <c r="E177" s="15"/>
      <c r="F177" s="16"/>
      <c r="G177" s="14"/>
      <c r="H177" s="14"/>
      <c r="I177" s="14"/>
      <c r="J177" s="14"/>
      <c r="K177" s="14"/>
      <c r="L177" s="14"/>
      <c r="M177" s="14"/>
      <c r="N177" s="14"/>
      <c r="O177" s="14"/>
      <c r="P177" s="14"/>
      <c r="Q177" s="14"/>
      <c r="R177" s="14"/>
      <c r="S177" s="16"/>
      <c r="T177" s="16"/>
      <c r="U177" s="135"/>
      <c r="V177" s="15"/>
      <c r="W177" s="14"/>
      <c r="X177" s="14"/>
      <c r="Y177" s="14"/>
      <c r="Z177" s="14"/>
      <c r="AA177" s="17"/>
      <c r="AB177" s="17"/>
      <c r="AC177" s="17"/>
      <c r="AD177" s="17"/>
      <c r="AE177" s="14"/>
      <c r="AF177" s="14"/>
      <c r="AG177" s="14"/>
      <c r="AH177" s="14"/>
      <c r="AI177" s="14"/>
      <c r="AJ177" s="14"/>
      <c r="AK177" s="14"/>
      <c r="AL177" s="14"/>
      <c r="AM177" s="14"/>
      <c r="AN177" s="14"/>
      <c r="AO177" s="14"/>
      <c r="AP177" s="14"/>
      <c r="AQ177" s="14"/>
      <c r="AR177" s="14"/>
      <c r="AS177" s="14"/>
      <c r="AT177" s="14"/>
      <c r="AU177" s="14"/>
    </row>
    <row r="178" spans="1:47" s="5" customFormat="1" x14ac:dyDescent="0.25">
      <c r="A178" s="14"/>
      <c r="B178" s="14"/>
      <c r="C178" s="14"/>
      <c r="D178" s="14"/>
      <c r="E178" s="15"/>
      <c r="F178" s="16"/>
      <c r="G178" s="14"/>
      <c r="H178" s="14"/>
      <c r="I178" s="14"/>
      <c r="J178" s="14"/>
      <c r="K178" s="14"/>
      <c r="L178" s="14"/>
      <c r="M178" s="14"/>
      <c r="N178" s="14"/>
      <c r="O178" s="14"/>
      <c r="P178" s="14"/>
      <c r="Q178" s="14"/>
      <c r="R178" s="14"/>
      <c r="S178" s="16"/>
      <c r="T178" s="16"/>
      <c r="U178" s="135"/>
      <c r="V178" s="15"/>
      <c r="W178" s="14"/>
      <c r="X178" s="14"/>
      <c r="Y178" s="14"/>
      <c r="Z178" s="14"/>
      <c r="AA178" s="17"/>
      <c r="AB178" s="17"/>
      <c r="AC178" s="17"/>
      <c r="AD178" s="17"/>
      <c r="AE178" s="14"/>
      <c r="AF178" s="14"/>
      <c r="AG178" s="14"/>
      <c r="AH178" s="14"/>
      <c r="AI178" s="14"/>
      <c r="AJ178" s="14"/>
      <c r="AK178" s="14"/>
      <c r="AL178" s="14"/>
      <c r="AM178" s="14"/>
      <c r="AN178" s="14"/>
      <c r="AO178" s="14"/>
      <c r="AP178" s="14"/>
      <c r="AQ178" s="14"/>
      <c r="AR178" s="14"/>
      <c r="AS178" s="14"/>
      <c r="AT178" s="14"/>
      <c r="AU178" s="14"/>
    </row>
    <row r="179" spans="1:47" s="5" customFormat="1" x14ac:dyDescent="0.25">
      <c r="A179" s="14"/>
      <c r="B179" s="14"/>
      <c r="C179" s="14"/>
      <c r="D179" s="14"/>
      <c r="E179" s="15"/>
      <c r="F179" s="16"/>
      <c r="G179" s="14"/>
      <c r="H179" s="14"/>
      <c r="I179" s="14"/>
      <c r="J179" s="14"/>
      <c r="K179" s="14"/>
      <c r="L179" s="14"/>
      <c r="M179" s="14"/>
      <c r="N179" s="14"/>
      <c r="O179" s="14"/>
      <c r="P179" s="14"/>
      <c r="Q179" s="14"/>
      <c r="R179" s="14"/>
      <c r="S179" s="16"/>
      <c r="T179" s="16"/>
      <c r="U179" s="135"/>
      <c r="V179" s="15"/>
      <c r="W179" s="14"/>
      <c r="X179" s="14"/>
      <c r="Y179" s="14"/>
      <c r="Z179" s="14"/>
      <c r="AA179" s="17"/>
      <c r="AB179" s="17"/>
      <c r="AC179" s="17"/>
      <c r="AD179" s="17"/>
      <c r="AE179" s="14"/>
      <c r="AF179" s="14"/>
      <c r="AG179" s="14"/>
      <c r="AH179" s="14"/>
      <c r="AI179" s="14"/>
      <c r="AJ179" s="14"/>
      <c r="AK179" s="14"/>
      <c r="AL179" s="14"/>
      <c r="AM179" s="14"/>
      <c r="AN179" s="14"/>
      <c r="AO179" s="14"/>
      <c r="AP179" s="14"/>
      <c r="AQ179" s="14"/>
      <c r="AR179" s="14"/>
      <c r="AS179" s="14"/>
      <c r="AT179" s="14"/>
      <c r="AU179" s="14"/>
    </row>
    <row r="180" spans="1:47" s="5" customFormat="1" x14ac:dyDescent="0.25">
      <c r="A180" s="14"/>
      <c r="B180" s="14"/>
      <c r="C180" s="14"/>
      <c r="D180" s="14"/>
      <c r="E180" s="15"/>
      <c r="F180" s="16"/>
      <c r="G180" s="14"/>
      <c r="H180" s="14"/>
      <c r="I180" s="14"/>
      <c r="J180" s="14"/>
      <c r="K180" s="14"/>
      <c r="L180" s="14"/>
      <c r="M180" s="14"/>
      <c r="N180" s="14"/>
      <c r="O180" s="14"/>
      <c r="P180" s="14"/>
      <c r="Q180" s="14"/>
      <c r="R180" s="14"/>
      <c r="S180" s="16"/>
      <c r="T180" s="16"/>
      <c r="U180" s="135"/>
      <c r="V180" s="15"/>
      <c r="W180" s="14"/>
      <c r="X180" s="14"/>
      <c r="Y180" s="14"/>
      <c r="Z180" s="14"/>
      <c r="AA180" s="17"/>
      <c r="AB180" s="17"/>
      <c r="AC180" s="17"/>
      <c r="AD180" s="17"/>
      <c r="AE180" s="14"/>
      <c r="AF180" s="14"/>
      <c r="AG180" s="14"/>
      <c r="AH180" s="14"/>
      <c r="AI180" s="14"/>
      <c r="AJ180" s="14"/>
      <c r="AK180" s="14"/>
      <c r="AL180" s="14"/>
      <c r="AM180" s="14"/>
      <c r="AN180" s="14"/>
      <c r="AO180" s="14"/>
      <c r="AP180" s="14"/>
      <c r="AQ180" s="14"/>
      <c r="AR180" s="14"/>
      <c r="AS180" s="14"/>
      <c r="AT180" s="14"/>
      <c r="AU180" s="14"/>
    </row>
    <row r="181" spans="1:47" s="5" customFormat="1" x14ac:dyDescent="0.25">
      <c r="A181" s="14"/>
      <c r="B181" s="14"/>
      <c r="C181" s="14"/>
      <c r="D181" s="14"/>
      <c r="E181" s="15"/>
      <c r="F181" s="16"/>
      <c r="G181" s="14"/>
      <c r="H181" s="14"/>
      <c r="I181" s="14"/>
      <c r="J181" s="14"/>
      <c r="K181" s="14"/>
      <c r="L181" s="14"/>
      <c r="M181" s="14"/>
      <c r="N181" s="14"/>
      <c r="O181" s="14"/>
      <c r="P181" s="14"/>
      <c r="Q181" s="14"/>
      <c r="R181" s="14"/>
      <c r="S181" s="16"/>
      <c r="T181" s="16"/>
      <c r="U181" s="135"/>
      <c r="V181" s="15"/>
      <c r="W181" s="14"/>
      <c r="X181" s="14"/>
      <c r="Y181" s="14"/>
      <c r="Z181" s="14"/>
      <c r="AA181" s="17"/>
      <c r="AB181" s="17"/>
      <c r="AC181" s="17"/>
      <c r="AD181" s="17"/>
      <c r="AE181" s="14"/>
      <c r="AF181" s="14"/>
      <c r="AG181" s="14"/>
      <c r="AH181" s="14"/>
      <c r="AI181" s="14"/>
      <c r="AJ181" s="14"/>
      <c r="AK181" s="14"/>
      <c r="AL181" s="14"/>
      <c r="AM181" s="14"/>
      <c r="AN181" s="14"/>
      <c r="AO181" s="14"/>
      <c r="AP181" s="14"/>
      <c r="AQ181" s="14"/>
      <c r="AR181" s="14"/>
      <c r="AS181" s="14"/>
      <c r="AT181" s="14"/>
      <c r="AU181" s="14"/>
    </row>
    <row r="182" spans="1:47" s="5" customFormat="1" x14ac:dyDescent="0.25">
      <c r="A182" s="14"/>
      <c r="B182" s="14"/>
      <c r="C182" s="14"/>
      <c r="D182" s="14"/>
      <c r="E182" s="15"/>
      <c r="F182" s="16"/>
      <c r="G182" s="14"/>
      <c r="H182" s="14"/>
      <c r="I182" s="14"/>
      <c r="J182" s="14"/>
      <c r="K182" s="14"/>
      <c r="L182" s="14"/>
      <c r="M182" s="14"/>
      <c r="N182" s="14"/>
      <c r="O182" s="14"/>
      <c r="P182" s="14"/>
      <c r="Q182" s="14"/>
      <c r="R182" s="14"/>
      <c r="S182" s="16"/>
      <c r="T182" s="16"/>
      <c r="U182" s="135"/>
      <c r="V182" s="15"/>
      <c r="W182" s="14"/>
      <c r="X182" s="14"/>
      <c r="Y182" s="14"/>
      <c r="Z182" s="14"/>
      <c r="AA182" s="17"/>
      <c r="AB182" s="17"/>
      <c r="AC182" s="17"/>
      <c r="AD182" s="17"/>
      <c r="AE182" s="14"/>
      <c r="AF182" s="14"/>
      <c r="AG182" s="14"/>
      <c r="AH182" s="14"/>
      <c r="AI182" s="14"/>
      <c r="AJ182" s="14"/>
      <c r="AK182" s="14"/>
      <c r="AL182" s="14"/>
      <c r="AM182" s="14"/>
      <c r="AN182" s="14"/>
      <c r="AO182" s="14"/>
      <c r="AP182" s="14"/>
      <c r="AQ182" s="14"/>
      <c r="AR182" s="14"/>
      <c r="AS182" s="14"/>
      <c r="AT182" s="14"/>
      <c r="AU182" s="14"/>
    </row>
    <row r="183" spans="1:47" s="5" customFormat="1" x14ac:dyDescent="0.25">
      <c r="A183" s="14"/>
      <c r="B183" s="14"/>
      <c r="C183" s="14"/>
      <c r="D183" s="14"/>
      <c r="E183" s="15"/>
      <c r="F183" s="16"/>
      <c r="G183" s="14"/>
      <c r="H183" s="14"/>
      <c r="I183" s="14"/>
      <c r="J183" s="14"/>
      <c r="K183" s="14"/>
      <c r="L183" s="14"/>
      <c r="M183" s="14"/>
      <c r="N183" s="14"/>
      <c r="O183" s="14"/>
      <c r="P183" s="14"/>
      <c r="Q183" s="14"/>
      <c r="R183" s="14"/>
      <c r="S183" s="16"/>
      <c r="T183" s="16"/>
      <c r="U183" s="135"/>
      <c r="V183" s="15"/>
      <c r="W183" s="14"/>
      <c r="X183" s="14"/>
      <c r="Y183" s="14"/>
      <c r="Z183" s="14"/>
      <c r="AA183" s="17"/>
      <c r="AB183" s="17"/>
      <c r="AC183" s="17"/>
      <c r="AD183" s="17"/>
      <c r="AE183" s="14"/>
      <c r="AF183" s="14"/>
      <c r="AG183" s="14"/>
      <c r="AH183" s="14"/>
      <c r="AI183" s="14"/>
      <c r="AJ183" s="14"/>
      <c r="AK183" s="14"/>
      <c r="AL183" s="14"/>
      <c r="AM183" s="14"/>
      <c r="AN183" s="14"/>
      <c r="AO183" s="14"/>
      <c r="AP183" s="14"/>
      <c r="AQ183" s="14"/>
      <c r="AR183" s="14"/>
      <c r="AS183" s="14"/>
      <c r="AT183" s="14"/>
      <c r="AU183" s="14"/>
    </row>
    <row r="184" spans="1:47" s="5" customFormat="1" x14ac:dyDescent="0.25">
      <c r="A184" s="14"/>
      <c r="B184" s="14"/>
      <c r="C184" s="14"/>
      <c r="D184" s="14"/>
      <c r="E184" s="15"/>
      <c r="F184" s="16"/>
      <c r="G184" s="14"/>
      <c r="H184" s="14"/>
      <c r="I184" s="14"/>
      <c r="J184" s="14"/>
      <c r="K184" s="14"/>
      <c r="L184" s="14"/>
      <c r="M184" s="14"/>
      <c r="N184" s="14"/>
      <c r="O184" s="14"/>
      <c r="P184" s="14"/>
      <c r="Q184" s="14"/>
      <c r="R184" s="14"/>
      <c r="S184" s="16"/>
      <c r="T184" s="16"/>
      <c r="U184" s="135"/>
      <c r="V184" s="15"/>
      <c r="W184" s="14"/>
      <c r="X184" s="14"/>
      <c r="Y184" s="14"/>
      <c r="Z184" s="14"/>
      <c r="AA184" s="17"/>
      <c r="AB184" s="17"/>
      <c r="AC184" s="17"/>
      <c r="AD184" s="17"/>
      <c r="AE184" s="14"/>
      <c r="AF184" s="14"/>
      <c r="AG184" s="14"/>
      <c r="AH184" s="14"/>
      <c r="AI184" s="14"/>
      <c r="AJ184" s="14"/>
      <c r="AK184" s="14"/>
      <c r="AL184" s="14"/>
      <c r="AM184" s="14"/>
      <c r="AN184" s="14"/>
      <c r="AO184" s="14"/>
      <c r="AP184" s="14"/>
      <c r="AQ184" s="14"/>
      <c r="AR184" s="14"/>
      <c r="AS184" s="14"/>
      <c r="AT184" s="14"/>
      <c r="AU184" s="14"/>
    </row>
    <row r="185" spans="1:47" s="5" customFormat="1" x14ac:dyDescent="0.25">
      <c r="A185" s="14"/>
      <c r="B185" s="14"/>
      <c r="C185" s="14"/>
      <c r="D185" s="14"/>
      <c r="E185" s="15"/>
      <c r="F185" s="16"/>
      <c r="G185" s="14"/>
      <c r="H185" s="14"/>
      <c r="I185" s="14"/>
      <c r="J185" s="14"/>
      <c r="K185" s="14"/>
      <c r="L185" s="14"/>
      <c r="M185" s="14"/>
      <c r="N185" s="14"/>
      <c r="O185" s="14"/>
      <c r="P185" s="14"/>
      <c r="Q185" s="14"/>
      <c r="R185" s="14"/>
      <c r="S185" s="16"/>
      <c r="T185" s="16"/>
      <c r="U185" s="135"/>
      <c r="V185" s="15"/>
      <c r="W185" s="14"/>
      <c r="X185" s="14"/>
      <c r="Y185" s="14"/>
      <c r="Z185" s="14"/>
      <c r="AA185" s="17"/>
      <c r="AB185" s="17"/>
      <c r="AC185" s="17"/>
      <c r="AD185" s="17"/>
      <c r="AE185" s="14"/>
      <c r="AF185" s="14"/>
      <c r="AG185" s="14"/>
      <c r="AH185" s="14"/>
      <c r="AI185" s="14"/>
      <c r="AJ185" s="14"/>
      <c r="AK185" s="14"/>
      <c r="AL185" s="14"/>
      <c r="AM185" s="14"/>
      <c r="AN185" s="14"/>
      <c r="AO185" s="14"/>
      <c r="AP185" s="14"/>
      <c r="AQ185" s="14"/>
      <c r="AR185" s="14"/>
      <c r="AS185" s="14"/>
      <c r="AT185" s="14"/>
      <c r="AU185" s="14"/>
    </row>
    <row r="186" spans="1:47" s="5" customFormat="1" x14ac:dyDescent="0.25">
      <c r="A186" s="14"/>
      <c r="B186" s="14"/>
      <c r="C186" s="14"/>
      <c r="D186" s="14"/>
      <c r="E186" s="15"/>
      <c r="F186" s="16"/>
      <c r="G186" s="14"/>
      <c r="H186" s="14"/>
      <c r="I186" s="14"/>
      <c r="J186" s="14"/>
      <c r="K186" s="14"/>
      <c r="L186" s="14"/>
      <c r="M186" s="14"/>
      <c r="N186" s="14"/>
      <c r="O186" s="14"/>
      <c r="P186" s="14"/>
      <c r="Q186" s="14"/>
      <c r="R186" s="14"/>
      <c r="S186" s="16"/>
      <c r="T186" s="16"/>
      <c r="U186" s="135"/>
      <c r="V186" s="15"/>
      <c r="W186" s="14"/>
      <c r="X186" s="14"/>
      <c r="Y186" s="14"/>
      <c r="Z186" s="14"/>
      <c r="AA186" s="17"/>
      <c r="AB186" s="17"/>
      <c r="AC186" s="17"/>
      <c r="AD186" s="17"/>
      <c r="AE186" s="14"/>
      <c r="AF186" s="14"/>
      <c r="AG186" s="14"/>
      <c r="AH186" s="14"/>
      <c r="AI186" s="14"/>
      <c r="AJ186" s="14"/>
      <c r="AK186" s="14"/>
      <c r="AL186" s="14"/>
      <c r="AM186" s="14"/>
      <c r="AN186" s="14"/>
      <c r="AO186" s="14"/>
      <c r="AP186" s="14"/>
      <c r="AQ186" s="14"/>
      <c r="AR186" s="14"/>
      <c r="AS186" s="14"/>
      <c r="AT186" s="14"/>
      <c r="AU186" s="14"/>
    </row>
    <row r="187" spans="1:47" s="5" customFormat="1" x14ac:dyDescent="0.25">
      <c r="A187" s="14"/>
      <c r="B187" s="14"/>
      <c r="C187" s="14"/>
      <c r="D187" s="14"/>
      <c r="E187" s="15"/>
      <c r="F187" s="16"/>
      <c r="G187" s="14"/>
      <c r="H187" s="14"/>
      <c r="I187" s="14"/>
      <c r="J187" s="14"/>
      <c r="K187" s="14"/>
      <c r="L187" s="14"/>
      <c r="M187" s="14"/>
      <c r="N187" s="14"/>
      <c r="O187" s="14"/>
      <c r="P187" s="14"/>
      <c r="Q187" s="14"/>
      <c r="R187" s="14"/>
      <c r="S187" s="16"/>
      <c r="T187" s="16"/>
      <c r="U187" s="135"/>
      <c r="V187" s="15"/>
      <c r="W187" s="14"/>
      <c r="X187" s="14"/>
      <c r="Y187" s="14"/>
      <c r="Z187" s="14"/>
      <c r="AA187" s="17"/>
      <c r="AB187" s="17"/>
      <c r="AC187" s="17"/>
      <c r="AD187" s="17"/>
      <c r="AE187" s="14"/>
      <c r="AF187" s="14"/>
      <c r="AG187" s="14"/>
      <c r="AH187" s="14"/>
      <c r="AI187" s="14"/>
      <c r="AJ187" s="14"/>
      <c r="AK187" s="14"/>
      <c r="AL187" s="14"/>
      <c r="AM187" s="14"/>
      <c r="AN187" s="14"/>
      <c r="AO187" s="14"/>
      <c r="AP187" s="14"/>
      <c r="AQ187" s="14"/>
      <c r="AR187" s="14"/>
      <c r="AS187" s="14"/>
      <c r="AT187" s="14"/>
      <c r="AU187" s="14"/>
    </row>
    <row r="188" spans="1:47" s="5" customFormat="1" x14ac:dyDescent="0.25">
      <c r="A188" s="14"/>
      <c r="B188" s="14"/>
      <c r="C188" s="14"/>
      <c r="D188" s="14"/>
      <c r="E188" s="15"/>
      <c r="F188" s="16"/>
      <c r="G188" s="14"/>
      <c r="H188" s="14"/>
      <c r="I188" s="14"/>
      <c r="J188" s="14"/>
      <c r="K188" s="14"/>
      <c r="L188" s="14"/>
      <c r="M188" s="14"/>
      <c r="N188" s="14"/>
      <c r="O188" s="14"/>
      <c r="P188" s="14"/>
      <c r="Q188" s="14"/>
      <c r="R188" s="14"/>
      <c r="S188" s="16"/>
      <c r="T188" s="16"/>
      <c r="U188" s="135"/>
      <c r="V188" s="15"/>
      <c r="W188" s="14"/>
      <c r="X188" s="14"/>
      <c r="Y188" s="14"/>
      <c r="Z188" s="14"/>
      <c r="AA188" s="17"/>
      <c r="AB188" s="17"/>
      <c r="AC188" s="17"/>
      <c r="AD188" s="17"/>
      <c r="AE188" s="14"/>
      <c r="AF188" s="14"/>
      <c r="AG188" s="14"/>
      <c r="AH188" s="14"/>
      <c r="AI188" s="14"/>
      <c r="AJ188" s="14"/>
      <c r="AK188" s="14"/>
      <c r="AL188" s="14"/>
      <c r="AM188" s="14"/>
      <c r="AN188" s="14"/>
      <c r="AO188" s="14"/>
      <c r="AP188" s="14"/>
      <c r="AQ188" s="14"/>
      <c r="AR188" s="14"/>
      <c r="AS188" s="14"/>
      <c r="AT188" s="14"/>
      <c r="AU188" s="14"/>
    </row>
    <row r="189" spans="1:47" s="5" customFormat="1" x14ac:dyDescent="0.25">
      <c r="A189" s="14"/>
      <c r="B189" s="14"/>
      <c r="C189" s="14"/>
      <c r="D189" s="14"/>
      <c r="E189" s="15"/>
      <c r="F189" s="16"/>
      <c r="G189" s="14"/>
      <c r="H189" s="14"/>
      <c r="I189" s="14"/>
      <c r="J189" s="14"/>
      <c r="K189" s="14"/>
      <c r="L189" s="14"/>
      <c r="M189" s="14"/>
      <c r="N189" s="14"/>
      <c r="O189" s="14"/>
      <c r="P189" s="14"/>
      <c r="Q189" s="14"/>
      <c r="R189" s="14"/>
      <c r="S189" s="16"/>
      <c r="T189" s="16"/>
      <c r="U189" s="135"/>
      <c r="V189" s="15"/>
      <c r="W189" s="14"/>
      <c r="X189" s="14"/>
      <c r="Y189" s="14"/>
      <c r="Z189" s="14"/>
      <c r="AA189" s="17"/>
      <c r="AB189" s="17"/>
      <c r="AC189" s="17"/>
      <c r="AD189" s="17"/>
      <c r="AE189" s="14"/>
      <c r="AF189" s="14"/>
      <c r="AG189" s="14"/>
      <c r="AH189" s="14"/>
      <c r="AI189" s="14"/>
      <c r="AJ189" s="14"/>
      <c r="AK189" s="14"/>
      <c r="AL189" s="14"/>
      <c r="AM189" s="14"/>
      <c r="AN189" s="14"/>
      <c r="AO189" s="14"/>
      <c r="AP189" s="14"/>
      <c r="AQ189" s="14"/>
      <c r="AR189" s="14"/>
      <c r="AS189" s="14"/>
      <c r="AT189" s="14"/>
      <c r="AU189" s="14"/>
    </row>
    <row r="190" spans="1:47" s="5" customFormat="1" x14ac:dyDescent="0.25">
      <c r="A190" s="14"/>
      <c r="B190" s="14"/>
      <c r="C190" s="14"/>
      <c r="D190" s="14"/>
      <c r="E190" s="15"/>
      <c r="F190" s="16"/>
      <c r="G190" s="14"/>
      <c r="H190" s="14"/>
      <c r="I190" s="14"/>
      <c r="J190" s="14"/>
      <c r="K190" s="14"/>
      <c r="L190" s="14"/>
      <c r="M190" s="14"/>
      <c r="N190" s="14"/>
      <c r="O190" s="14"/>
      <c r="P190" s="14"/>
      <c r="Q190" s="14"/>
      <c r="R190" s="14"/>
      <c r="S190" s="16"/>
      <c r="T190" s="16"/>
      <c r="U190" s="135"/>
      <c r="V190" s="15"/>
      <c r="W190" s="14"/>
      <c r="X190" s="14"/>
      <c r="Y190" s="14"/>
      <c r="Z190" s="14"/>
      <c r="AA190" s="17"/>
      <c r="AB190" s="17"/>
      <c r="AC190" s="17"/>
      <c r="AD190" s="17"/>
      <c r="AE190" s="14"/>
      <c r="AF190" s="14"/>
      <c r="AG190" s="14"/>
      <c r="AH190" s="14"/>
      <c r="AI190" s="14"/>
      <c r="AJ190" s="14"/>
      <c r="AK190" s="14"/>
      <c r="AL190" s="14"/>
      <c r="AM190" s="14"/>
      <c r="AN190" s="14"/>
      <c r="AO190" s="14"/>
      <c r="AP190" s="14"/>
      <c r="AQ190" s="14"/>
      <c r="AR190" s="14"/>
      <c r="AS190" s="14"/>
      <c r="AT190" s="14"/>
      <c r="AU190" s="14"/>
    </row>
    <row r="191" spans="1:47" s="5" customFormat="1" x14ac:dyDescent="0.25">
      <c r="A191" s="14"/>
      <c r="B191" s="14"/>
      <c r="C191" s="14"/>
      <c r="D191" s="14"/>
      <c r="E191" s="15"/>
      <c r="F191" s="16"/>
      <c r="G191" s="14"/>
      <c r="H191" s="14"/>
      <c r="I191" s="14"/>
      <c r="J191" s="14"/>
      <c r="K191" s="14"/>
      <c r="L191" s="14"/>
      <c r="M191" s="14"/>
      <c r="N191" s="14"/>
      <c r="O191" s="14"/>
      <c r="P191" s="14"/>
      <c r="Q191" s="14"/>
      <c r="R191" s="14"/>
      <c r="S191" s="16"/>
      <c r="T191" s="16"/>
      <c r="U191" s="135"/>
      <c r="V191" s="15"/>
      <c r="W191" s="14"/>
      <c r="X191" s="14"/>
      <c r="Y191" s="14"/>
      <c r="Z191" s="14"/>
      <c r="AA191" s="17"/>
      <c r="AB191" s="17"/>
      <c r="AC191" s="17"/>
      <c r="AD191" s="17"/>
      <c r="AE191" s="14"/>
      <c r="AF191" s="14"/>
      <c r="AG191" s="14"/>
      <c r="AH191" s="14"/>
      <c r="AI191" s="14"/>
      <c r="AJ191" s="14"/>
      <c r="AK191" s="14"/>
      <c r="AL191" s="14"/>
      <c r="AM191" s="14"/>
      <c r="AN191" s="14"/>
      <c r="AO191" s="14"/>
      <c r="AP191" s="14"/>
      <c r="AQ191" s="14"/>
      <c r="AR191" s="14"/>
      <c r="AS191" s="14"/>
      <c r="AT191" s="14"/>
      <c r="AU191" s="14"/>
    </row>
    <row r="192" spans="1:47" s="5" customFormat="1" x14ac:dyDescent="0.25">
      <c r="A192" s="14"/>
      <c r="B192" s="14"/>
      <c r="C192" s="14"/>
      <c r="D192" s="14"/>
      <c r="E192" s="15"/>
      <c r="F192" s="16"/>
      <c r="G192" s="14"/>
      <c r="H192" s="14"/>
      <c r="I192" s="14"/>
      <c r="J192" s="14"/>
      <c r="K192" s="14"/>
      <c r="L192" s="14"/>
      <c r="M192" s="14"/>
      <c r="N192" s="14"/>
      <c r="O192" s="14"/>
      <c r="P192" s="14"/>
      <c r="Q192" s="14"/>
      <c r="R192" s="14"/>
      <c r="S192" s="16"/>
      <c r="T192" s="16"/>
      <c r="U192" s="135"/>
      <c r="V192" s="15"/>
      <c r="W192" s="14"/>
      <c r="X192" s="14"/>
      <c r="Y192" s="14"/>
      <c r="Z192" s="14"/>
      <c r="AA192" s="17"/>
      <c r="AB192" s="17"/>
      <c r="AC192" s="17"/>
      <c r="AD192" s="17"/>
      <c r="AE192" s="14"/>
      <c r="AF192" s="14"/>
      <c r="AG192" s="14"/>
      <c r="AH192" s="14"/>
      <c r="AI192" s="14"/>
      <c r="AJ192" s="14"/>
      <c r="AK192" s="14"/>
      <c r="AL192" s="14"/>
      <c r="AM192" s="14"/>
      <c r="AN192" s="14"/>
      <c r="AO192" s="14"/>
      <c r="AP192" s="14"/>
      <c r="AQ192" s="14"/>
      <c r="AR192" s="14"/>
      <c r="AS192" s="14"/>
      <c r="AT192" s="14"/>
      <c r="AU192" s="14"/>
    </row>
    <row r="193" spans="1:47" s="5" customFormat="1" x14ac:dyDescent="0.25">
      <c r="A193" s="14"/>
      <c r="B193" s="14"/>
      <c r="C193" s="14"/>
      <c r="D193" s="14"/>
      <c r="E193" s="15"/>
      <c r="F193" s="16"/>
      <c r="G193" s="14"/>
      <c r="H193" s="14"/>
      <c r="I193" s="14"/>
      <c r="J193" s="14"/>
      <c r="K193" s="14"/>
      <c r="L193" s="14"/>
      <c r="M193" s="14"/>
      <c r="N193" s="14"/>
      <c r="O193" s="14"/>
      <c r="P193" s="14"/>
      <c r="Q193" s="14"/>
      <c r="R193" s="14"/>
      <c r="S193" s="16"/>
      <c r="T193" s="16"/>
      <c r="U193" s="135"/>
      <c r="V193" s="15"/>
      <c r="W193" s="14"/>
      <c r="X193" s="14"/>
      <c r="Y193" s="14"/>
      <c r="Z193" s="14"/>
      <c r="AA193" s="17"/>
      <c r="AB193" s="17"/>
      <c r="AC193" s="17"/>
      <c r="AD193" s="17"/>
      <c r="AE193" s="14"/>
      <c r="AF193" s="14"/>
      <c r="AG193" s="14"/>
      <c r="AH193" s="14"/>
      <c r="AI193" s="14"/>
      <c r="AJ193" s="14"/>
      <c r="AK193" s="14"/>
      <c r="AL193" s="14"/>
      <c r="AM193" s="14"/>
      <c r="AN193" s="14"/>
      <c r="AO193" s="14"/>
      <c r="AP193" s="14"/>
      <c r="AQ193" s="14"/>
      <c r="AR193" s="14"/>
      <c r="AS193" s="14"/>
      <c r="AT193" s="14"/>
      <c r="AU193" s="14"/>
    </row>
    <row r="194" spans="1:47" s="5" customFormat="1" x14ac:dyDescent="0.25">
      <c r="A194" s="14"/>
      <c r="B194" s="14"/>
      <c r="C194" s="14"/>
      <c r="D194" s="14"/>
      <c r="E194" s="15"/>
      <c r="F194" s="16"/>
      <c r="G194" s="14"/>
      <c r="H194" s="14"/>
      <c r="I194" s="14"/>
      <c r="J194" s="14"/>
      <c r="K194" s="14"/>
      <c r="L194" s="14"/>
      <c r="M194" s="14"/>
      <c r="N194" s="14"/>
      <c r="O194" s="14"/>
      <c r="P194" s="14"/>
      <c r="Q194" s="14"/>
      <c r="R194" s="14"/>
      <c r="S194" s="16"/>
      <c r="T194" s="16"/>
      <c r="U194" s="135"/>
      <c r="V194" s="15"/>
      <c r="W194" s="14"/>
      <c r="X194" s="14"/>
      <c r="Y194" s="14"/>
      <c r="Z194" s="14"/>
      <c r="AA194" s="17"/>
      <c r="AB194" s="17"/>
      <c r="AC194" s="17"/>
      <c r="AD194" s="17"/>
      <c r="AE194" s="14"/>
      <c r="AF194" s="14"/>
      <c r="AG194" s="14"/>
      <c r="AH194" s="14"/>
      <c r="AI194" s="14"/>
      <c r="AJ194" s="14"/>
      <c r="AK194" s="14"/>
      <c r="AL194" s="14"/>
      <c r="AM194" s="14"/>
      <c r="AN194" s="14"/>
      <c r="AO194" s="14"/>
      <c r="AP194" s="14"/>
      <c r="AQ194" s="14"/>
      <c r="AR194" s="14"/>
      <c r="AS194" s="14"/>
      <c r="AT194" s="14"/>
      <c r="AU194" s="14"/>
    </row>
    <row r="195" spans="1:47" s="5" customFormat="1" x14ac:dyDescent="0.25">
      <c r="A195" s="14"/>
      <c r="B195" s="14"/>
      <c r="C195" s="14"/>
      <c r="D195" s="14"/>
      <c r="E195" s="15"/>
      <c r="F195" s="16"/>
      <c r="G195" s="14"/>
      <c r="H195" s="14"/>
      <c r="I195" s="14"/>
      <c r="J195" s="14"/>
      <c r="K195" s="14"/>
      <c r="L195" s="14"/>
      <c r="M195" s="14"/>
      <c r="N195" s="14"/>
      <c r="O195" s="14"/>
      <c r="P195" s="14"/>
      <c r="Q195" s="14"/>
      <c r="R195" s="14"/>
      <c r="S195" s="16"/>
      <c r="T195" s="16"/>
      <c r="U195" s="135"/>
      <c r="V195" s="15"/>
      <c r="W195" s="14"/>
      <c r="X195" s="14"/>
      <c r="Y195" s="14"/>
      <c r="Z195" s="14"/>
      <c r="AA195" s="17"/>
      <c r="AB195" s="17"/>
      <c r="AC195" s="17"/>
      <c r="AD195" s="17"/>
      <c r="AE195" s="14"/>
      <c r="AF195" s="14"/>
      <c r="AG195" s="14"/>
      <c r="AH195" s="14"/>
      <c r="AI195" s="14"/>
      <c r="AJ195" s="14"/>
      <c r="AK195" s="14"/>
      <c r="AL195" s="14"/>
      <c r="AM195" s="14"/>
      <c r="AN195" s="14"/>
      <c r="AO195" s="14"/>
      <c r="AP195" s="14"/>
      <c r="AQ195" s="14"/>
      <c r="AR195" s="14"/>
      <c r="AS195" s="14"/>
      <c r="AT195" s="14"/>
      <c r="AU195" s="14"/>
    </row>
    <row r="196" spans="1:47" s="5" customFormat="1" x14ac:dyDescent="0.25">
      <c r="A196" s="14"/>
      <c r="B196" s="14"/>
      <c r="C196" s="14"/>
      <c r="D196" s="14"/>
      <c r="E196" s="15"/>
      <c r="F196" s="16"/>
      <c r="G196" s="14"/>
      <c r="H196" s="14"/>
      <c r="I196" s="14"/>
      <c r="J196" s="14"/>
      <c r="K196" s="14"/>
      <c r="L196" s="14"/>
      <c r="M196" s="14"/>
      <c r="N196" s="14"/>
      <c r="O196" s="14"/>
      <c r="P196" s="14"/>
      <c r="Q196" s="14"/>
      <c r="R196" s="14"/>
      <c r="S196" s="16"/>
      <c r="T196" s="16"/>
      <c r="U196" s="135"/>
      <c r="V196" s="15"/>
      <c r="W196" s="14"/>
      <c r="X196" s="14"/>
      <c r="Y196" s="14"/>
      <c r="Z196" s="14"/>
      <c r="AA196" s="17"/>
      <c r="AB196" s="17"/>
      <c r="AC196" s="17"/>
      <c r="AD196" s="17"/>
      <c r="AE196" s="14"/>
      <c r="AF196" s="14"/>
      <c r="AG196" s="14"/>
      <c r="AH196" s="14"/>
      <c r="AI196" s="14"/>
      <c r="AJ196" s="14"/>
      <c r="AK196" s="14"/>
      <c r="AL196" s="14"/>
      <c r="AM196" s="14"/>
      <c r="AN196" s="14"/>
      <c r="AO196" s="14"/>
      <c r="AP196" s="14"/>
      <c r="AQ196" s="14"/>
      <c r="AR196" s="14"/>
      <c r="AS196" s="14"/>
      <c r="AT196" s="14"/>
      <c r="AU196" s="14"/>
    </row>
    <row r="197" spans="1:47" s="5" customFormat="1" x14ac:dyDescent="0.25">
      <c r="A197" s="14"/>
      <c r="B197" s="14"/>
      <c r="C197" s="14"/>
      <c r="D197" s="14"/>
      <c r="E197" s="15"/>
      <c r="F197" s="16"/>
      <c r="G197" s="14"/>
      <c r="H197" s="14"/>
      <c r="I197" s="14"/>
      <c r="J197" s="14"/>
      <c r="K197" s="14"/>
      <c r="L197" s="14"/>
      <c r="M197" s="14"/>
      <c r="N197" s="14"/>
      <c r="O197" s="14"/>
      <c r="P197" s="14"/>
      <c r="Q197" s="14"/>
      <c r="R197" s="14"/>
      <c r="S197" s="16"/>
      <c r="T197" s="16"/>
      <c r="U197" s="135"/>
      <c r="V197" s="15"/>
      <c r="W197" s="14"/>
      <c r="X197" s="14"/>
      <c r="Y197" s="14"/>
      <c r="Z197" s="14"/>
      <c r="AA197" s="17"/>
      <c r="AB197" s="17"/>
      <c r="AC197" s="17"/>
      <c r="AD197" s="17"/>
      <c r="AE197" s="14"/>
      <c r="AF197" s="14"/>
      <c r="AG197" s="14"/>
      <c r="AH197" s="14"/>
      <c r="AI197" s="14"/>
      <c r="AJ197" s="14"/>
      <c r="AK197" s="14"/>
      <c r="AL197" s="14"/>
      <c r="AM197" s="14"/>
      <c r="AN197" s="14"/>
      <c r="AO197" s="14"/>
      <c r="AP197" s="14"/>
      <c r="AQ197" s="14"/>
      <c r="AR197" s="14"/>
      <c r="AS197" s="14"/>
      <c r="AT197" s="14"/>
      <c r="AU197" s="14"/>
    </row>
    <row r="198" spans="1:47" s="5" customFormat="1" x14ac:dyDescent="0.25">
      <c r="A198" s="14"/>
      <c r="B198" s="14"/>
      <c r="C198" s="14"/>
      <c r="D198" s="14"/>
      <c r="E198" s="15"/>
      <c r="F198" s="16"/>
      <c r="G198" s="14"/>
      <c r="H198" s="14"/>
      <c r="I198" s="14"/>
      <c r="J198" s="14"/>
      <c r="K198" s="14"/>
      <c r="L198" s="14"/>
      <c r="M198" s="14"/>
      <c r="N198" s="14"/>
      <c r="O198" s="14"/>
      <c r="P198" s="14"/>
      <c r="Q198" s="14"/>
      <c r="R198" s="14"/>
      <c r="S198" s="16"/>
      <c r="T198" s="16"/>
      <c r="U198" s="135"/>
      <c r="V198" s="15"/>
      <c r="W198" s="14"/>
      <c r="X198" s="14"/>
      <c r="Y198" s="14"/>
      <c r="Z198" s="14"/>
      <c r="AA198" s="17"/>
      <c r="AB198" s="17"/>
      <c r="AC198" s="17"/>
      <c r="AD198" s="17"/>
      <c r="AE198" s="14"/>
      <c r="AF198" s="14"/>
      <c r="AG198" s="14"/>
      <c r="AH198" s="14"/>
      <c r="AI198" s="14"/>
      <c r="AJ198" s="14"/>
      <c r="AK198" s="14"/>
      <c r="AL198" s="14"/>
      <c r="AM198" s="14"/>
      <c r="AN198" s="14"/>
      <c r="AO198" s="14"/>
      <c r="AP198" s="14"/>
      <c r="AQ198" s="14"/>
      <c r="AR198" s="14"/>
      <c r="AS198" s="14"/>
      <c r="AT198" s="14"/>
      <c r="AU198" s="14"/>
    </row>
    <row r="199" spans="1:47" s="5" customFormat="1" x14ac:dyDescent="0.25">
      <c r="A199" s="14"/>
      <c r="B199" s="14"/>
      <c r="C199" s="14"/>
      <c r="D199" s="14"/>
      <c r="E199" s="15"/>
      <c r="F199" s="16"/>
      <c r="G199" s="14"/>
      <c r="H199" s="14"/>
      <c r="I199" s="14"/>
      <c r="J199" s="14"/>
      <c r="K199" s="14"/>
      <c r="L199" s="14"/>
      <c r="M199" s="14"/>
      <c r="N199" s="14"/>
      <c r="O199" s="14"/>
      <c r="P199" s="14"/>
      <c r="Q199" s="14"/>
      <c r="R199" s="14"/>
      <c r="S199" s="16"/>
      <c r="T199" s="16"/>
      <c r="U199" s="135"/>
      <c r="V199" s="15"/>
      <c r="W199" s="14"/>
      <c r="X199" s="14"/>
      <c r="Y199" s="14"/>
      <c r="Z199" s="14"/>
      <c r="AA199" s="17"/>
      <c r="AB199" s="17"/>
      <c r="AC199" s="17"/>
      <c r="AD199" s="17"/>
      <c r="AE199" s="14"/>
      <c r="AF199" s="14"/>
      <c r="AG199" s="14"/>
      <c r="AH199" s="14"/>
      <c r="AI199" s="14"/>
      <c r="AJ199" s="14"/>
      <c r="AK199" s="14"/>
      <c r="AL199" s="14"/>
      <c r="AM199" s="14"/>
      <c r="AN199" s="14"/>
      <c r="AO199" s="14"/>
      <c r="AP199" s="14"/>
      <c r="AQ199" s="14"/>
      <c r="AR199" s="14"/>
      <c r="AS199" s="14"/>
      <c r="AT199" s="14"/>
      <c r="AU199" s="14"/>
    </row>
    <row r="200" spans="1:47" s="5" customFormat="1" x14ac:dyDescent="0.25">
      <c r="A200" s="14"/>
      <c r="B200" s="14"/>
      <c r="C200" s="14"/>
      <c r="D200" s="14"/>
      <c r="E200" s="15"/>
      <c r="F200" s="16"/>
      <c r="G200" s="14"/>
      <c r="H200" s="14"/>
      <c r="I200" s="14"/>
      <c r="J200" s="14"/>
      <c r="K200" s="14"/>
      <c r="L200" s="14"/>
      <c r="M200" s="14"/>
      <c r="N200" s="14"/>
      <c r="O200" s="14"/>
      <c r="P200" s="14"/>
      <c r="Q200" s="14"/>
      <c r="R200" s="14"/>
      <c r="S200" s="16"/>
      <c r="T200" s="16"/>
      <c r="U200" s="135"/>
      <c r="V200" s="15"/>
      <c r="W200" s="14"/>
      <c r="X200" s="14"/>
      <c r="Y200" s="14"/>
      <c r="Z200" s="14"/>
      <c r="AA200" s="17"/>
      <c r="AB200" s="17"/>
      <c r="AC200" s="17"/>
      <c r="AD200" s="17"/>
      <c r="AE200" s="14"/>
      <c r="AF200" s="14"/>
      <c r="AG200" s="14"/>
      <c r="AH200" s="14"/>
      <c r="AI200" s="14"/>
      <c r="AJ200" s="14"/>
      <c r="AK200" s="14"/>
      <c r="AL200" s="14"/>
      <c r="AM200" s="14"/>
      <c r="AN200" s="14"/>
      <c r="AO200" s="14"/>
      <c r="AP200" s="14"/>
      <c r="AQ200" s="14"/>
      <c r="AR200" s="14"/>
      <c r="AS200" s="14"/>
      <c r="AT200" s="14"/>
      <c r="AU200" s="14"/>
    </row>
    <row r="201" spans="1:47" s="5" customFormat="1" x14ac:dyDescent="0.25">
      <c r="A201" s="14"/>
      <c r="B201" s="14"/>
      <c r="C201" s="14"/>
      <c r="D201" s="14"/>
      <c r="E201" s="15"/>
      <c r="F201" s="16"/>
      <c r="G201" s="14"/>
      <c r="H201" s="14"/>
      <c r="I201" s="14"/>
      <c r="J201" s="14"/>
      <c r="K201" s="14"/>
      <c r="L201" s="14"/>
      <c r="M201" s="14"/>
      <c r="N201" s="14"/>
      <c r="O201" s="14"/>
      <c r="P201" s="14"/>
      <c r="Q201" s="14"/>
      <c r="R201" s="14"/>
      <c r="S201" s="16"/>
      <c r="T201" s="16"/>
      <c r="U201" s="135"/>
      <c r="V201" s="15"/>
      <c r="W201" s="14"/>
      <c r="X201" s="14"/>
      <c r="Y201" s="14"/>
      <c r="Z201" s="14"/>
      <c r="AA201" s="17"/>
      <c r="AB201" s="17"/>
      <c r="AC201" s="17"/>
      <c r="AD201" s="17"/>
      <c r="AE201" s="14"/>
      <c r="AF201" s="14"/>
      <c r="AG201" s="14"/>
      <c r="AH201" s="14"/>
      <c r="AI201" s="14"/>
      <c r="AJ201" s="14"/>
      <c r="AK201" s="14"/>
      <c r="AL201" s="14"/>
      <c r="AM201" s="14"/>
      <c r="AN201" s="14"/>
      <c r="AO201" s="14"/>
      <c r="AP201" s="14"/>
      <c r="AQ201" s="14"/>
      <c r="AR201" s="14"/>
      <c r="AS201" s="14"/>
      <c r="AT201" s="14"/>
      <c r="AU201" s="14"/>
    </row>
    <row r="202" spans="1:47" s="5" customFormat="1" x14ac:dyDescent="0.25">
      <c r="A202" s="14"/>
      <c r="B202" s="14"/>
      <c r="C202" s="14"/>
      <c r="D202" s="14"/>
      <c r="E202" s="15"/>
      <c r="F202" s="16"/>
      <c r="G202" s="14"/>
      <c r="H202" s="14"/>
      <c r="I202" s="14"/>
      <c r="J202" s="14"/>
      <c r="K202" s="14"/>
      <c r="L202" s="14"/>
      <c r="M202" s="14"/>
      <c r="N202" s="14"/>
      <c r="O202" s="14"/>
      <c r="P202" s="14"/>
      <c r="Q202" s="14"/>
      <c r="R202" s="14"/>
      <c r="S202" s="16"/>
      <c r="T202" s="16"/>
      <c r="U202" s="135"/>
      <c r="V202" s="15"/>
      <c r="W202" s="14"/>
      <c r="X202" s="14"/>
      <c r="Y202" s="14"/>
      <c r="Z202" s="14"/>
      <c r="AA202" s="17"/>
      <c r="AB202" s="17"/>
      <c r="AC202" s="17"/>
      <c r="AD202" s="17"/>
      <c r="AE202" s="14"/>
      <c r="AF202" s="14"/>
      <c r="AG202" s="14"/>
      <c r="AH202" s="14"/>
      <c r="AI202" s="14"/>
      <c r="AJ202" s="14"/>
      <c r="AK202" s="14"/>
      <c r="AL202" s="14"/>
      <c r="AM202" s="14"/>
      <c r="AN202" s="14"/>
      <c r="AO202" s="14"/>
      <c r="AP202" s="14"/>
      <c r="AQ202" s="14"/>
      <c r="AR202" s="14"/>
      <c r="AS202" s="14"/>
      <c r="AT202" s="14"/>
      <c r="AU202" s="14"/>
    </row>
    <row r="203" spans="1:47" s="5" customFormat="1" x14ac:dyDescent="0.25">
      <c r="A203" s="14"/>
      <c r="B203" s="14"/>
      <c r="C203" s="14"/>
      <c r="D203" s="14"/>
      <c r="E203" s="15"/>
      <c r="F203" s="16"/>
      <c r="G203" s="14"/>
      <c r="H203" s="14"/>
      <c r="I203" s="14"/>
      <c r="J203" s="14"/>
      <c r="K203" s="14"/>
      <c r="L203" s="14"/>
      <c r="M203" s="14"/>
      <c r="N203" s="14"/>
      <c r="O203" s="14"/>
      <c r="P203" s="14"/>
      <c r="Q203" s="14"/>
      <c r="R203" s="14"/>
      <c r="S203" s="16"/>
      <c r="T203" s="16"/>
      <c r="U203" s="135"/>
      <c r="V203" s="15"/>
      <c r="W203" s="14"/>
      <c r="X203" s="14"/>
      <c r="Y203" s="14"/>
      <c r="Z203" s="14"/>
      <c r="AA203" s="17"/>
      <c r="AB203" s="17"/>
      <c r="AC203" s="17"/>
      <c r="AD203" s="17"/>
      <c r="AE203" s="14"/>
      <c r="AF203" s="14"/>
      <c r="AG203" s="14"/>
      <c r="AH203" s="14"/>
      <c r="AI203" s="14"/>
      <c r="AJ203" s="14"/>
      <c r="AK203" s="14"/>
      <c r="AL203" s="14"/>
      <c r="AM203" s="14"/>
      <c r="AN203" s="14"/>
      <c r="AO203" s="14"/>
      <c r="AP203" s="14"/>
      <c r="AQ203" s="14"/>
      <c r="AR203" s="14"/>
      <c r="AS203" s="14"/>
      <c r="AT203" s="14"/>
      <c r="AU203" s="14"/>
    </row>
    <row r="204" spans="1:47" s="5" customFormat="1" x14ac:dyDescent="0.25">
      <c r="A204" s="14"/>
      <c r="B204" s="14"/>
      <c r="C204" s="14"/>
      <c r="D204" s="14"/>
      <c r="E204" s="15"/>
      <c r="F204" s="16"/>
      <c r="G204" s="14"/>
      <c r="H204" s="14"/>
      <c r="I204" s="14"/>
      <c r="J204" s="14"/>
      <c r="K204" s="14"/>
      <c r="L204" s="14"/>
      <c r="M204" s="14"/>
      <c r="N204" s="14"/>
      <c r="O204" s="14"/>
      <c r="P204" s="14"/>
      <c r="Q204" s="14"/>
      <c r="R204" s="14"/>
      <c r="S204" s="16"/>
      <c r="T204" s="16"/>
      <c r="U204" s="135"/>
      <c r="V204" s="15"/>
      <c r="W204" s="14"/>
      <c r="X204" s="14"/>
      <c r="Y204" s="14"/>
      <c r="Z204" s="14"/>
      <c r="AA204" s="17"/>
      <c r="AB204" s="17"/>
      <c r="AC204" s="17"/>
      <c r="AD204" s="17"/>
      <c r="AE204" s="14"/>
      <c r="AF204" s="14"/>
      <c r="AG204" s="14"/>
      <c r="AH204" s="14"/>
      <c r="AI204" s="14"/>
      <c r="AJ204" s="14"/>
      <c r="AK204" s="14"/>
      <c r="AL204" s="14"/>
      <c r="AM204" s="14"/>
      <c r="AN204" s="14"/>
      <c r="AO204" s="14"/>
      <c r="AP204" s="14"/>
      <c r="AQ204" s="14"/>
      <c r="AR204" s="14"/>
      <c r="AS204" s="14"/>
      <c r="AT204" s="14"/>
      <c r="AU204" s="14"/>
    </row>
    <row r="205" spans="1:47" s="5" customFormat="1" x14ac:dyDescent="0.25">
      <c r="A205" s="14"/>
      <c r="B205" s="14"/>
      <c r="C205" s="14"/>
      <c r="D205" s="14"/>
      <c r="E205" s="15"/>
      <c r="F205" s="16"/>
      <c r="G205" s="14"/>
      <c r="H205" s="14"/>
      <c r="I205" s="14"/>
      <c r="J205" s="14"/>
      <c r="K205" s="14"/>
      <c r="L205" s="14"/>
      <c r="M205" s="14"/>
      <c r="N205" s="14"/>
      <c r="O205" s="14"/>
      <c r="P205" s="14"/>
      <c r="Q205" s="14"/>
      <c r="R205" s="14"/>
      <c r="S205" s="16"/>
      <c r="T205" s="16"/>
      <c r="U205" s="135"/>
      <c r="V205" s="15"/>
      <c r="W205" s="14"/>
      <c r="X205" s="14"/>
      <c r="Y205" s="14"/>
      <c r="Z205" s="14"/>
      <c r="AA205" s="17"/>
      <c r="AB205" s="17"/>
      <c r="AC205" s="17"/>
      <c r="AD205" s="17"/>
      <c r="AE205" s="14"/>
      <c r="AF205" s="14"/>
      <c r="AG205" s="14"/>
      <c r="AH205" s="14"/>
      <c r="AI205" s="14"/>
      <c r="AJ205" s="14"/>
      <c r="AK205" s="14"/>
      <c r="AL205" s="14"/>
      <c r="AM205" s="14"/>
      <c r="AN205" s="14"/>
      <c r="AO205" s="14"/>
      <c r="AP205" s="14"/>
      <c r="AQ205" s="14"/>
      <c r="AR205" s="14"/>
      <c r="AS205" s="14"/>
      <c r="AT205" s="14"/>
      <c r="AU205" s="14"/>
    </row>
    <row r="206" spans="1:47" s="5" customFormat="1" x14ac:dyDescent="0.25">
      <c r="A206" s="14"/>
      <c r="B206" s="14"/>
      <c r="C206" s="14"/>
      <c r="D206" s="14"/>
      <c r="E206" s="15"/>
      <c r="F206" s="16"/>
      <c r="G206" s="14"/>
      <c r="H206" s="14"/>
      <c r="I206" s="14"/>
      <c r="J206" s="14"/>
      <c r="K206" s="14"/>
      <c r="L206" s="14"/>
      <c r="M206" s="14"/>
      <c r="N206" s="14"/>
      <c r="O206" s="14"/>
      <c r="P206" s="14"/>
      <c r="Q206" s="14"/>
      <c r="R206" s="14"/>
      <c r="S206" s="16"/>
      <c r="T206" s="16"/>
      <c r="U206" s="135"/>
      <c r="V206" s="15"/>
      <c r="W206" s="14"/>
      <c r="X206" s="14"/>
      <c r="Y206" s="14"/>
      <c r="Z206" s="14"/>
      <c r="AA206" s="17"/>
      <c r="AB206" s="17"/>
      <c r="AC206" s="17"/>
      <c r="AD206" s="17"/>
      <c r="AE206" s="14"/>
      <c r="AF206" s="14"/>
      <c r="AG206" s="14"/>
      <c r="AH206" s="14"/>
      <c r="AI206" s="14"/>
      <c r="AJ206" s="14"/>
      <c r="AK206" s="14"/>
      <c r="AL206" s="14"/>
      <c r="AM206" s="14"/>
      <c r="AN206" s="14"/>
      <c r="AO206" s="14"/>
      <c r="AP206" s="14"/>
      <c r="AQ206" s="14"/>
      <c r="AR206" s="14"/>
      <c r="AS206" s="14"/>
      <c r="AT206" s="14"/>
      <c r="AU206" s="14"/>
    </row>
    <row r="207" spans="1:47" s="5" customFormat="1" x14ac:dyDescent="0.25">
      <c r="A207" s="14"/>
      <c r="B207" s="14"/>
      <c r="C207" s="14"/>
      <c r="D207" s="14"/>
      <c r="E207" s="15"/>
      <c r="F207" s="16"/>
      <c r="G207" s="14"/>
      <c r="H207" s="14"/>
      <c r="I207" s="14"/>
      <c r="J207" s="14"/>
      <c r="K207" s="14"/>
      <c r="L207" s="14"/>
      <c r="M207" s="14"/>
      <c r="N207" s="14"/>
      <c r="O207" s="14"/>
      <c r="P207" s="14"/>
      <c r="Q207" s="14"/>
      <c r="R207" s="14"/>
      <c r="S207" s="16"/>
      <c r="T207" s="16"/>
      <c r="U207" s="135"/>
      <c r="V207" s="15"/>
      <c r="W207" s="14"/>
      <c r="X207" s="14"/>
      <c r="Y207" s="14"/>
      <c r="Z207" s="14"/>
      <c r="AA207" s="17"/>
      <c r="AB207" s="17"/>
      <c r="AC207" s="17"/>
      <c r="AD207" s="17"/>
      <c r="AE207" s="14"/>
      <c r="AF207" s="14"/>
      <c r="AG207" s="14"/>
      <c r="AH207" s="14"/>
      <c r="AI207" s="14"/>
      <c r="AJ207" s="14"/>
      <c r="AK207" s="14"/>
      <c r="AL207" s="14"/>
      <c r="AM207" s="14"/>
      <c r="AN207" s="14"/>
      <c r="AO207" s="14"/>
      <c r="AP207" s="14"/>
      <c r="AQ207" s="14"/>
      <c r="AR207" s="14"/>
      <c r="AS207" s="14"/>
      <c r="AT207" s="14"/>
      <c r="AU207" s="14"/>
    </row>
    <row r="208" spans="1:47" s="5" customFormat="1" x14ac:dyDescent="0.25">
      <c r="A208" s="14"/>
      <c r="B208" s="14"/>
      <c r="C208" s="14"/>
      <c r="D208" s="14"/>
      <c r="E208" s="15"/>
      <c r="F208" s="16"/>
      <c r="G208" s="14"/>
      <c r="H208" s="14"/>
      <c r="I208" s="14"/>
      <c r="J208" s="14"/>
      <c r="K208" s="14"/>
      <c r="L208" s="14"/>
      <c r="M208" s="14"/>
      <c r="N208" s="14"/>
      <c r="O208" s="14"/>
      <c r="P208" s="14"/>
      <c r="Q208" s="14"/>
      <c r="R208" s="14"/>
      <c r="S208" s="16"/>
      <c r="T208" s="16"/>
      <c r="U208" s="135"/>
      <c r="V208" s="15"/>
      <c r="W208" s="14"/>
      <c r="X208" s="14"/>
      <c r="Y208" s="14"/>
      <c r="Z208" s="14"/>
      <c r="AA208" s="17"/>
      <c r="AB208" s="17"/>
      <c r="AC208" s="17"/>
      <c r="AD208" s="17"/>
      <c r="AE208" s="14"/>
      <c r="AF208" s="14"/>
      <c r="AG208" s="14"/>
      <c r="AH208" s="14"/>
      <c r="AI208" s="14"/>
      <c r="AJ208" s="14"/>
      <c r="AK208" s="14"/>
      <c r="AL208" s="14"/>
      <c r="AM208" s="14"/>
      <c r="AN208" s="14"/>
      <c r="AO208" s="14"/>
      <c r="AP208" s="14"/>
      <c r="AQ208" s="14"/>
      <c r="AR208" s="14"/>
      <c r="AS208" s="14"/>
      <c r="AT208" s="14"/>
      <c r="AU208" s="14"/>
    </row>
    <row r="209" spans="1:47" s="5" customFormat="1" x14ac:dyDescent="0.25">
      <c r="A209" s="14"/>
      <c r="B209" s="14"/>
      <c r="C209" s="14"/>
      <c r="D209" s="14"/>
      <c r="E209" s="15"/>
      <c r="F209" s="16"/>
      <c r="G209" s="14"/>
      <c r="H209" s="14"/>
      <c r="I209" s="14"/>
      <c r="J209" s="14"/>
      <c r="K209" s="14"/>
      <c r="L209" s="14"/>
      <c r="M209" s="14"/>
      <c r="N209" s="14"/>
      <c r="O209" s="14"/>
      <c r="P209" s="14"/>
      <c r="Q209" s="14"/>
      <c r="R209" s="14"/>
      <c r="S209" s="16"/>
      <c r="T209" s="16"/>
      <c r="U209" s="135"/>
      <c r="V209" s="15"/>
      <c r="W209" s="14"/>
      <c r="X209" s="14"/>
      <c r="Y209" s="14"/>
      <c r="Z209" s="14"/>
      <c r="AA209" s="17"/>
      <c r="AB209" s="17"/>
      <c r="AC209" s="17"/>
      <c r="AD209" s="17"/>
      <c r="AE209" s="14"/>
      <c r="AF209" s="14"/>
      <c r="AG209" s="14"/>
      <c r="AH209" s="14"/>
      <c r="AI209" s="14"/>
      <c r="AJ209" s="14"/>
      <c r="AK209" s="14"/>
      <c r="AL209" s="14"/>
      <c r="AM209" s="14"/>
      <c r="AN209" s="14"/>
      <c r="AO209" s="14"/>
      <c r="AP209" s="14"/>
      <c r="AQ209" s="14"/>
      <c r="AR209" s="14"/>
      <c r="AS209" s="14"/>
      <c r="AT209" s="14"/>
      <c r="AU209" s="14"/>
    </row>
    <row r="210" spans="1:47" s="5" customFormat="1" x14ac:dyDescent="0.25">
      <c r="A210" s="14"/>
      <c r="B210" s="14"/>
      <c r="C210" s="14"/>
      <c r="D210" s="14"/>
      <c r="E210" s="15"/>
      <c r="F210" s="16"/>
      <c r="G210" s="14"/>
      <c r="H210" s="14"/>
      <c r="I210" s="14"/>
      <c r="J210" s="14"/>
      <c r="K210" s="14"/>
      <c r="L210" s="14"/>
      <c r="M210" s="14"/>
      <c r="N210" s="14"/>
      <c r="O210" s="14"/>
      <c r="P210" s="14"/>
      <c r="Q210" s="14"/>
      <c r="R210" s="14"/>
      <c r="S210" s="16"/>
      <c r="T210" s="16"/>
      <c r="U210" s="135"/>
      <c r="V210" s="15"/>
      <c r="W210" s="14"/>
      <c r="X210" s="14"/>
      <c r="Y210" s="14"/>
      <c r="Z210" s="14"/>
      <c r="AA210" s="17"/>
      <c r="AB210" s="17"/>
      <c r="AC210" s="17"/>
      <c r="AD210" s="17"/>
      <c r="AE210" s="14"/>
      <c r="AF210" s="14"/>
      <c r="AG210" s="14"/>
      <c r="AH210" s="14"/>
      <c r="AI210" s="14"/>
      <c r="AJ210" s="14"/>
      <c r="AK210" s="14"/>
      <c r="AL210" s="14"/>
      <c r="AM210" s="14"/>
      <c r="AN210" s="14"/>
      <c r="AO210" s="14"/>
      <c r="AP210" s="14"/>
      <c r="AQ210" s="14"/>
      <c r="AR210" s="14"/>
      <c r="AS210" s="14"/>
      <c r="AT210" s="14"/>
      <c r="AU210" s="14"/>
    </row>
    <row r="211" spans="1:47" s="5" customFormat="1" x14ac:dyDescent="0.25">
      <c r="A211" s="14"/>
      <c r="B211" s="14"/>
      <c r="C211" s="14"/>
      <c r="D211" s="14"/>
      <c r="E211" s="15"/>
      <c r="F211" s="16"/>
      <c r="G211" s="14"/>
      <c r="H211" s="14"/>
      <c r="I211" s="14"/>
      <c r="J211" s="14"/>
      <c r="K211" s="14"/>
      <c r="L211" s="14"/>
      <c r="M211" s="14"/>
      <c r="N211" s="14"/>
      <c r="O211" s="14"/>
      <c r="P211" s="14"/>
      <c r="Q211" s="14"/>
      <c r="R211" s="14"/>
      <c r="S211" s="16"/>
      <c r="T211" s="16"/>
      <c r="U211" s="135"/>
      <c r="V211" s="15"/>
      <c r="W211" s="14"/>
      <c r="X211" s="14"/>
      <c r="Y211" s="14"/>
      <c r="Z211" s="14"/>
      <c r="AA211" s="17"/>
      <c r="AB211" s="17"/>
      <c r="AC211" s="17"/>
      <c r="AD211" s="17"/>
      <c r="AE211" s="14"/>
      <c r="AF211" s="14"/>
      <c r="AG211" s="14"/>
      <c r="AH211" s="14"/>
      <c r="AI211" s="14"/>
      <c r="AJ211" s="14"/>
      <c r="AK211" s="14"/>
      <c r="AL211" s="14"/>
      <c r="AM211" s="14"/>
      <c r="AN211" s="14"/>
      <c r="AO211" s="14"/>
      <c r="AP211" s="14"/>
      <c r="AQ211" s="14"/>
      <c r="AR211" s="14"/>
      <c r="AS211" s="14"/>
      <c r="AT211" s="14"/>
      <c r="AU211" s="14"/>
    </row>
    <row r="212" spans="1:47" s="5" customFormat="1" x14ac:dyDescent="0.25">
      <c r="A212" s="14"/>
      <c r="B212" s="14"/>
      <c r="C212" s="14"/>
      <c r="D212" s="14"/>
      <c r="E212" s="15"/>
      <c r="F212" s="16"/>
      <c r="G212" s="14"/>
      <c r="H212" s="14"/>
      <c r="I212" s="14"/>
      <c r="J212" s="14"/>
      <c r="K212" s="14"/>
      <c r="L212" s="14"/>
      <c r="M212" s="14"/>
      <c r="N212" s="14"/>
      <c r="O212" s="14"/>
      <c r="P212" s="14"/>
      <c r="Q212" s="14"/>
      <c r="R212" s="14"/>
      <c r="S212" s="16"/>
      <c r="T212" s="16"/>
      <c r="U212" s="135"/>
      <c r="V212" s="15"/>
      <c r="W212" s="14"/>
      <c r="X212" s="14"/>
      <c r="Y212" s="14"/>
      <c r="Z212" s="14"/>
      <c r="AA212" s="17"/>
      <c r="AB212" s="17"/>
      <c r="AC212" s="17"/>
      <c r="AD212" s="17"/>
      <c r="AE212" s="14"/>
      <c r="AF212" s="14"/>
      <c r="AG212" s="14"/>
      <c r="AH212" s="14"/>
      <c r="AI212" s="14"/>
      <c r="AJ212" s="14"/>
      <c r="AK212" s="14"/>
      <c r="AL212" s="14"/>
      <c r="AM212" s="14"/>
      <c r="AN212" s="14"/>
      <c r="AO212" s="14"/>
      <c r="AP212" s="14"/>
      <c r="AQ212" s="14"/>
      <c r="AR212" s="14"/>
      <c r="AS212" s="14"/>
      <c r="AT212" s="14"/>
      <c r="AU212" s="14"/>
    </row>
    <row r="213" spans="1:47" s="5" customFormat="1" x14ac:dyDescent="0.25">
      <c r="A213" s="14"/>
      <c r="B213" s="14"/>
      <c r="C213" s="14"/>
      <c r="D213" s="14"/>
      <c r="E213" s="15"/>
      <c r="F213" s="16"/>
      <c r="G213" s="14"/>
      <c r="H213" s="14"/>
      <c r="I213" s="14"/>
      <c r="J213" s="14"/>
      <c r="K213" s="14"/>
      <c r="L213" s="14"/>
      <c r="M213" s="14"/>
      <c r="N213" s="14"/>
      <c r="O213" s="14"/>
      <c r="P213" s="14"/>
      <c r="Q213" s="14"/>
      <c r="R213" s="14"/>
      <c r="S213" s="16"/>
      <c r="T213" s="16"/>
      <c r="U213" s="135"/>
      <c r="V213" s="15"/>
      <c r="W213" s="14"/>
      <c r="X213" s="14"/>
      <c r="Y213" s="14"/>
      <c r="Z213" s="14"/>
      <c r="AA213" s="17"/>
      <c r="AB213" s="17"/>
      <c r="AC213" s="17"/>
      <c r="AD213" s="17"/>
      <c r="AE213" s="14"/>
      <c r="AF213" s="14"/>
      <c r="AG213" s="14"/>
      <c r="AH213" s="14"/>
      <c r="AI213" s="14"/>
      <c r="AJ213" s="14"/>
      <c r="AK213" s="14"/>
      <c r="AL213" s="14"/>
      <c r="AM213" s="14"/>
      <c r="AN213" s="14"/>
      <c r="AO213" s="14"/>
      <c r="AP213" s="14"/>
      <c r="AQ213" s="14"/>
      <c r="AR213" s="14"/>
      <c r="AS213" s="14"/>
      <c r="AT213" s="14"/>
      <c r="AU213" s="14"/>
    </row>
    <row r="214" spans="1:47" s="5" customFormat="1" x14ac:dyDescent="0.25">
      <c r="A214" s="14"/>
      <c r="B214" s="14"/>
      <c r="C214" s="14"/>
      <c r="D214" s="14"/>
      <c r="E214" s="15"/>
      <c r="F214" s="16"/>
      <c r="G214" s="14"/>
      <c r="H214" s="14"/>
      <c r="I214" s="14"/>
      <c r="J214" s="14"/>
      <c r="K214" s="14"/>
      <c r="L214" s="14"/>
      <c r="M214" s="14"/>
      <c r="N214" s="14"/>
      <c r="O214" s="14"/>
      <c r="P214" s="14"/>
      <c r="Q214" s="14"/>
      <c r="R214" s="14"/>
      <c r="S214" s="16"/>
      <c r="T214" s="16"/>
      <c r="U214" s="135"/>
      <c r="V214" s="15"/>
      <c r="W214" s="14"/>
      <c r="X214" s="14"/>
      <c r="Y214" s="14"/>
      <c r="Z214" s="14"/>
      <c r="AA214" s="17"/>
      <c r="AB214" s="17"/>
      <c r="AC214" s="17"/>
      <c r="AD214" s="17"/>
      <c r="AE214" s="14"/>
      <c r="AF214" s="14"/>
      <c r="AG214" s="14"/>
      <c r="AH214" s="14"/>
      <c r="AI214" s="14"/>
      <c r="AJ214" s="14"/>
      <c r="AK214" s="14"/>
      <c r="AL214" s="14"/>
      <c r="AM214" s="14"/>
      <c r="AN214" s="14"/>
      <c r="AO214" s="14"/>
      <c r="AP214" s="14"/>
      <c r="AQ214" s="14"/>
      <c r="AR214" s="14"/>
      <c r="AS214" s="14"/>
      <c r="AT214" s="14"/>
      <c r="AU214" s="14"/>
    </row>
    <row r="215" spans="1:47" s="5" customFormat="1" x14ac:dyDescent="0.25">
      <c r="A215" s="14"/>
      <c r="B215" s="14"/>
      <c r="C215" s="14"/>
      <c r="D215" s="14"/>
      <c r="E215" s="15"/>
      <c r="F215" s="16"/>
      <c r="G215" s="14"/>
      <c r="H215" s="14"/>
      <c r="I215" s="14"/>
      <c r="J215" s="14"/>
      <c r="K215" s="14"/>
      <c r="L215" s="14"/>
      <c r="M215" s="14"/>
      <c r="N215" s="14"/>
      <c r="O215" s="14"/>
      <c r="P215" s="14"/>
      <c r="Q215" s="14"/>
      <c r="R215" s="14"/>
      <c r="S215" s="16"/>
      <c r="T215" s="16"/>
      <c r="U215" s="135"/>
      <c r="V215" s="15"/>
      <c r="W215" s="14"/>
      <c r="X215" s="14"/>
      <c r="Y215" s="14"/>
      <c r="Z215" s="14"/>
      <c r="AA215" s="17"/>
      <c r="AB215" s="17"/>
      <c r="AC215" s="17"/>
      <c r="AD215" s="17"/>
      <c r="AE215" s="14"/>
      <c r="AF215" s="14"/>
      <c r="AG215" s="14"/>
      <c r="AH215" s="14"/>
      <c r="AI215" s="14"/>
      <c r="AJ215" s="14"/>
      <c r="AK215" s="14"/>
      <c r="AL215" s="14"/>
      <c r="AM215" s="14"/>
      <c r="AN215" s="14"/>
      <c r="AO215" s="14"/>
      <c r="AP215" s="14"/>
      <c r="AQ215" s="14"/>
      <c r="AR215" s="14"/>
      <c r="AS215" s="14"/>
      <c r="AT215" s="14"/>
      <c r="AU215" s="14"/>
    </row>
    <row r="216" spans="1:47" s="5" customFormat="1" x14ac:dyDescent="0.25">
      <c r="A216" s="14"/>
      <c r="B216" s="14"/>
      <c r="C216" s="14"/>
      <c r="D216" s="14"/>
      <c r="E216" s="15"/>
      <c r="F216" s="16"/>
      <c r="G216" s="14"/>
      <c r="H216" s="14"/>
      <c r="I216" s="14"/>
      <c r="J216" s="14"/>
      <c r="K216" s="14"/>
      <c r="L216" s="14"/>
      <c r="M216" s="14"/>
      <c r="N216" s="14"/>
      <c r="O216" s="14"/>
      <c r="P216" s="14"/>
      <c r="Q216" s="14"/>
      <c r="R216" s="14"/>
      <c r="S216" s="16"/>
      <c r="T216" s="16"/>
      <c r="U216" s="135"/>
      <c r="V216" s="15"/>
      <c r="W216" s="14"/>
      <c r="X216" s="14"/>
      <c r="Y216" s="14"/>
      <c r="Z216" s="14"/>
      <c r="AA216" s="17"/>
      <c r="AB216" s="17"/>
      <c r="AC216" s="17"/>
      <c r="AD216" s="17"/>
      <c r="AE216" s="14"/>
      <c r="AF216" s="14"/>
      <c r="AG216" s="14"/>
      <c r="AH216" s="14"/>
      <c r="AI216" s="14"/>
      <c r="AJ216" s="14"/>
      <c r="AK216" s="14"/>
      <c r="AL216" s="14"/>
      <c r="AM216" s="14"/>
      <c r="AN216" s="14"/>
      <c r="AO216" s="14"/>
      <c r="AP216" s="14"/>
      <c r="AQ216" s="14"/>
      <c r="AR216" s="14"/>
      <c r="AS216" s="14"/>
      <c r="AT216" s="14"/>
      <c r="AU216" s="14"/>
    </row>
    <row r="217" spans="1:47" s="5" customFormat="1" x14ac:dyDescent="0.25">
      <c r="A217" s="14"/>
      <c r="B217" s="14"/>
      <c r="C217" s="14"/>
      <c r="D217" s="14"/>
      <c r="E217" s="15"/>
      <c r="F217" s="16"/>
      <c r="G217" s="14"/>
      <c r="H217" s="14"/>
      <c r="I217" s="14"/>
      <c r="J217" s="14"/>
      <c r="K217" s="14"/>
      <c r="L217" s="14"/>
      <c r="M217" s="14"/>
      <c r="N217" s="14"/>
      <c r="O217" s="14"/>
      <c r="P217" s="14"/>
      <c r="Q217" s="14"/>
      <c r="R217" s="14"/>
      <c r="S217" s="16"/>
      <c r="T217" s="16"/>
      <c r="U217" s="135"/>
      <c r="V217" s="15"/>
      <c r="W217" s="14"/>
      <c r="X217" s="14"/>
      <c r="Y217" s="14"/>
      <c r="Z217" s="14"/>
      <c r="AA217" s="17"/>
      <c r="AB217" s="17"/>
      <c r="AC217" s="17"/>
      <c r="AD217" s="17"/>
      <c r="AE217" s="14"/>
      <c r="AF217" s="14"/>
      <c r="AG217" s="14"/>
      <c r="AH217" s="14"/>
      <c r="AI217" s="14"/>
      <c r="AJ217" s="14"/>
      <c r="AK217" s="14"/>
      <c r="AL217" s="14"/>
      <c r="AM217" s="14"/>
      <c r="AN217" s="14"/>
      <c r="AO217" s="14"/>
      <c r="AP217" s="14"/>
      <c r="AQ217" s="14"/>
      <c r="AR217" s="14"/>
      <c r="AS217" s="14"/>
      <c r="AT217" s="14"/>
      <c r="AU217" s="14"/>
    </row>
    <row r="218" spans="1:47" s="5" customFormat="1" x14ac:dyDescent="0.25">
      <c r="A218" s="14"/>
      <c r="B218" s="14"/>
      <c r="C218" s="14"/>
      <c r="D218" s="14"/>
      <c r="E218" s="15"/>
      <c r="F218" s="16"/>
      <c r="G218" s="14"/>
      <c r="H218" s="14"/>
      <c r="I218" s="14"/>
      <c r="J218" s="14"/>
      <c r="K218" s="14"/>
      <c r="L218" s="14"/>
      <c r="M218" s="14"/>
      <c r="N218" s="14"/>
      <c r="O218" s="14"/>
      <c r="P218" s="14"/>
      <c r="Q218" s="14"/>
      <c r="R218" s="14"/>
      <c r="S218" s="16"/>
      <c r="T218" s="16"/>
      <c r="U218" s="135"/>
      <c r="V218" s="15"/>
      <c r="W218" s="14"/>
      <c r="X218" s="14"/>
      <c r="Y218" s="14"/>
      <c r="Z218" s="14"/>
      <c r="AA218" s="17"/>
      <c r="AB218" s="17"/>
      <c r="AC218" s="17"/>
      <c r="AD218" s="17"/>
      <c r="AE218" s="14"/>
      <c r="AF218" s="14"/>
      <c r="AG218" s="14"/>
      <c r="AH218" s="14"/>
      <c r="AI218" s="14"/>
      <c r="AJ218" s="14"/>
      <c r="AK218" s="14"/>
      <c r="AL218" s="14"/>
      <c r="AM218" s="14"/>
      <c r="AN218" s="14"/>
      <c r="AO218" s="14"/>
      <c r="AP218" s="14"/>
      <c r="AQ218" s="14"/>
      <c r="AR218" s="14"/>
      <c r="AS218" s="14"/>
      <c r="AT218" s="14"/>
      <c r="AU218" s="14"/>
    </row>
    <row r="219" spans="1:47" s="5" customFormat="1" x14ac:dyDescent="0.25">
      <c r="A219" s="14"/>
      <c r="B219" s="14"/>
      <c r="C219" s="14"/>
      <c r="D219" s="14"/>
      <c r="E219" s="15"/>
      <c r="F219" s="16"/>
      <c r="G219" s="14"/>
      <c r="H219" s="14"/>
      <c r="I219" s="14"/>
      <c r="J219" s="14"/>
      <c r="K219" s="14"/>
      <c r="L219" s="14"/>
      <c r="M219" s="14"/>
      <c r="N219" s="14"/>
      <c r="O219" s="14"/>
      <c r="P219" s="14"/>
      <c r="Q219" s="14"/>
      <c r="R219" s="14"/>
      <c r="S219" s="16"/>
      <c r="T219" s="16"/>
      <c r="U219" s="135"/>
      <c r="V219" s="15"/>
      <c r="W219" s="14"/>
      <c r="X219" s="14"/>
      <c r="Y219" s="14"/>
      <c r="Z219" s="14"/>
      <c r="AA219" s="17"/>
      <c r="AB219" s="17"/>
      <c r="AC219" s="17"/>
      <c r="AD219" s="17"/>
      <c r="AE219" s="14"/>
      <c r="AF219" s="14"/>
      <c r="AG219" s="14"/>
      <c r="AH219" s="14"/>
      <c r="AI219" s="14"/>
      <c r="AJ219" s="14"/>
      <c r="AK219" s="14"/>
      <c r="AL219" s="14"/>
      <c r="AM219" s="14"/>
      <c r="AN219" s="14"/>
      <c r="AO219" s="14"/>
      <c r="AP219" s="14"/>
      <c r="AQ219" s="14"/>
      <c r="AR219" s="14"/>
      <c r="AS219" s="14"/>
      <c r="AT219" s="14"/>
      <c r="AU219" s="14"/>
    </row>
    <row r="220" spans="1:47" s="5" customFormat="1" x14ac:dyDescent="0.25">
      <c r="A220" s="14"/>
      <c r="B220" s="14"/>
      <c r="C220" s="14"/>
      <c r="D220" s="14"/>
      <c r="E220" s="15"/>
      <c r="F220" s="16"/>
      <c r="G220" s="14"/>
      <c r="H220" s="14"/>
      <c r="I220" s="14"/>
      <c r="J220" s="14"/>
      <c r="K220" s="14"/>
      <c r="L220" s="14"/>
      <c r="M220" s="14"/>
      <c r="N220" s="14"/>
      <c r="O220" s="14"/>
      <c r="P220" s="14"/>
      <c r="Q220" s="14"/>
      <c r="R220" s="14"/>
      <c r="S220" s="16"/>
      <c r="T220" s="16"/>
      <c r="U220" s="135"/>
      <c r="V220" s="15"/>
      <c r="W220" s="14"/>
      <c r="X220" s="14"/>
      <c r="Y220" s="14"/>
      <c r="Z220" s="14"/>
      <c r="AA220" s="17"/>
      <c r="AB220" s="17"/>
      <c r="AC220" s="17"/>
      <c r="AD220" s="17"/>
      <c r="AE220" s="14"/>
      <c r="AF220" s="14"/>
      <c r="AG220" s="14"/>
      <c r="AH220" s="14"/>
      <c r="AI220" s="14"/>
      <c r="AJ220" s="14"/>
      <c r="AK220" s="14"/>
      <c r="AL220" s="14"/>
      <c r="AM220" s="14"/>
      <c r="AN220" s="14"/>
      <c r="AO220" s="14"/>
      <c r="AP220" s="14"/>
      <c r="AQ220" s="14"/>
      <c r="AR220" s="14"/>
      <c r="AS220" s="14"/>
      <c r="AT220" s="14"/>
      <c r="AU220" s="14"/>
    </row>
    <row r="221" spans="1:47" s="5" customFormat="1" x14ac:dyDescent="0.25">
      <c r="A221" s="14"/>
      <c r="B221" s="14"/>
      <c r="C221" s="14"/>
      <c r="D221" s="14"/>
      <c r="E221" s="15"/>
      <c r="F221" s="16"/>
      <c r="G221" s="14"/>
      <c r="H221" s="14"/>
      <c r="I221" s="14"/>
      <c r="J221" s="14"/>
      <c r="K221" s="14"/>
      <c r="L221" s="14"/>
      <c r="M221" s="14"/>
      <c r="N221" s="14"/>
      <c r="O221" s="14"/>
      <c r="P221" s="14"/>
      <c r="Q221" s="14"/>
      <c r="R221" s="14"/>
      <c r="S221" s="16"/>
      <c r="T221" s="16"/>
      <c r="U221" s="135"/>
      <c r="V221" s="15"/>
      <c r="W221" s="14"/>
      <c r="X221" s="14"/>
      <c r="Y221" s="14"/>
      <c r="Z221" s="14"/>
      <c r="AA221" s="17"/>
      <c r="AB221" s="17"/>
      <c r="AC221" s="17"/>
      <c r="AD221" s="17"/>
      <c r="AE221" s="14"/>
      <c r="AF221" s="14"/>
      <c r="AG221" s="14"/>
      <c r="AH221" s="14"/>
      <c r="AI221" s="14"/>
      <c r="AJ221" s="14"/>
      <c r="AK221" s="14"/>
      <c r="AL221" s="14"/>
      <c r="AM221" s="14"/>
      <c r="AN221" s="14"/>
      <c r="AO221" s="14"/>
      <c r="AP221" s="14"/>
      <c r="AQ221" s="14"/>
      <c r="AR221" s="14"/>
      <c r="AS221" s="14"/>
      <c r="AT221" s="14"/>
      <c r="AU221" s="14"/>
    </row>
    <row r="222" spans="1:47" s="5" customFormat="1" x14ac:dyDescent="0.25">
      <c r="A222" s="14"/>
      <c r="B222" s="14"/>
      <c r="C222" s="14"/>
      <c r="D222" s="14"/>
      <c r="E222" s="15"/>
      <c r="F222" s="16"/>
      <c r="G222" s="14"/>
      <c r="H222" s="14"/>
      <c r="I222" s="14"/>
      <c r="J222" s="14"/>
      <c r="K222" s="14"/>
      <c r="L222" s="14"/>
      <c r="M222" s="14"/>
      <c r="N222" s="14"/>
      <c r="O222" s="14"/>
      <c r="P222" s="14"/>
      <c r="Q222" s="14"/>
      <c r="R222" s="14"/>
      <c r="S222" s="16"/>
      <c r="T222" s="16"/>
      <c r="U222" s="135"/>
      <c r="V222" s="15"/>
      <c r="W222" s="14"/>
      <c r="X222" s="14"/>
      <c r="Y222" s="14"/>
      <c r="Z222" s="14"/>
      <c r="AA222" s="17"/>
      <c r="AB222" s="17"/>
      <c r="AC222" s="17"/>
      <c r="AD222" s="17"/>
      <c r="AE222" s="14"/>
      <c r="AF222" s="14"/>
      <c r="AG222" s="14"/>
      <c r="AH222" s="14"/>
      <c r="AI222" s="14"/>
      <c r="AJ222" s="14"/>
      <c r="AK222" s="14"/>
      <c r="AL222" s="14"/>
      <c r="AM222" s="14"/>
      <c r="AN222" s="14"/>
      <c r="AO222" s="14"/>
      <c r="AP222" s="14"/>
      <c r="AQ222" s="14"/>
      <c r="AR222" s="14"/>
      <c r="AS222" s="14"/>
      <c r="AT222" s="14"/>
      <c r="AU222" s="14"/>
    </row>
    <row r="223" spans="1:47" s="5" customFormat="1" x14ac:dyDescent="0.25">
      <c r="A223" s="14"/>
      <c r="B223" s="14"/>
      <c r="C223" s="14"/>
      <c r="D223" s="14"/>
      <c r="E223" s="15"/>
      <c r="F223" s="16"/>
      <c r="G223" s="14"/>
      <c r="H223" s="14"/>
      <c r="I223" s="14"/>
      <c r="J223" s="14"/>
      <c r="K223" s="14"/>
      <c r="L223" s="14"/>
      <c r="M223" s="14"/>
      <c r="N223" s="14"/>
      <c r="O223" s="14"/>
      <c r="P223" s="14"/>
      <c r="Q223" s="14"/>
      <c r="R223" s="14"/>
      <c r="S223" s="16"/>
      <c r="T223" s="16"/>
      <c r="U223" s="135"/>
      <c r="V223" s="15"/>
      <c r="W223" s="14"/>
      <c r="X223" s="14"/>
      <c r="Y223" s="14"/>
      <c r="Z223" s="14"/>
      <c r="AA223" s="17"/>
      <c r="AB223" s="17"/>
      <c r="AC223" s="17"/>
      <c r="AD223" s="17"/>
      <c r="AE223" s="14"/>
      <c r="AF223" s="14"/>
      <c r="AG223" s="14"/>
      <c r="AH223" s="14"/>
      <c r="AI223" s="14"/>
      <c r="AJ223" s="14"/>
      <c r="AK223" s="14"/>
      <c r="AL223" s="14"/>
      <c r="AM223" s="14"/>
      <c r="AN223" s="14"/>
      <c r="AO223" s="14"/>
      <c r="AP223" s="14"/>
      <c r="AQ223" s="14"/>
      <c r="AR223" s="14"/>
      <c r="AS223" s="14"/>
      <c r="AT223" s="14"/>
      <c r="AU223" s="14"/>
    </row>
    <row r="224" spans="1:47" s="5" customFormat="1" x14ac:dyDescent="0.25">
      <c r="A224" s="14"/>
      <c r="B224" s="14"/>
      <c r="C224" s="14"/>
      <c r="D224" s="14"/>
      <c r="E224" s="15"/>
      <c r="F224" s="16"/>
      <c r="G224" s="14"/>
      <c r="H224" s="14"/>
      <c r="I224" s="14"/>
      <c r="J224" s="14"/>
      <c r="K224" s="14"/>
      <c r="L224" s="14"/>
      <c r="M224" s="14"/>
      <c r="N224" s="14"/>
      <c r="O224" s="14"/>
      <c r="P224" s="14"/>
      <c r="Q224" s="14"/>
      <c r="R224" s="14"/>
      <c r="S224" s="16"/>
      <c r="T224" s="16"/>
      <c r="U224" s="135"/>
      <c r="V224" s="15"/>
      <c r="W224" s="14"/>
      <c r="X224" s="14"/>
      <c r="Y224" s="14"/>
      <c r="Z224" s="14"/>
      <c r="AA224" s="17"/>
      <c r="AB224" s="17"/>
      <c r="AC224" s="17"/>
      <c r="AD224" s="17"/>
      <c r="AE224" s="14"/>
      <c r="AF224" s="14"/>
      <c r="AG224" s="14"/>
      <c r="AH224" s="14"/>
      <c r="AI224" s="14"/>
      <c r="AJ224" s="14"/>
      <c r="AK224" s="14"/>
      <c r="AL224" s="14"/>
      <c r="AM224" s="14"/>
      <c r="AN224" s="14"/>
      <c r="AO224" s="14"/>
      <c r="AP224" s="14"/>
      <c r="AQ224" s="14"/>
      <c r="AR224" s="14"/>
      <c r="AS224" s="14"/>
      <c r="AT224" s="14"/>
      <c r="AU224" s="14"/>
    </row>
    <row r="225" spans="1:47" s="5" customFormat="1" x14ac:dyDescent="0.25">
      <c r="A225" s="14"/>
      <c r="B225" s="14"/>
      <c r="C225" s="14"/>
      <c r="D225" s="14"/>
      <c r="E225" s="15"/>
      <c r="F225" s="16"/>
      <c r="G225" s="14"/>
      <c r="H225" s="14"/>
      <c r="I225" s="14"/>
      <c r="J225" s="14"/>
      <c r="K225" s="14"/>
      <c r="L225" s="14"/>
      <c r="M225" s="14"/>
      <c r="N225" s="14"/>
      <c r="O225" s="14"/>
      <c r="P225" s="14"/>
      <c r="Q225" s="14"/>
      <c r="R225" s="14"/>
      <c r="S225" s="16"/>
      <c r="T225" s="16"/>
      <c r="U225" s="135"/>
      <c r="V225" s="15"/>
      <c r="W225" s="14"/>
      <c r="X225" s="14"/>
      <c r="Y225" s="14"/>
      <c r="Z225" s="14"/>
      <c r="AA225" s="17"/>
      <c r="AB225" s="17"/>
      <c r="AC225" s="17"/>
      <c r="AD225" s="17"/>
      <c r="AE225" s="14"/>
      <c r="AF225" s="14"/>
      <c r="AG225" s="14"/>
      <c r="AH225" s="14"/>
      <c r="AI225" s="14"/>
      <c r="AJ225" s="14"/>
      <c r="AK225" s="14"/>
      <c r="AL225" s="14"/>
      <c r="AM225" s="14"/>
      <c r="AN225" s="14"/>
      <c r="AO225" s="14"/>
      <c r="AP225" s="14"/>
      <c r="AQ225" s="14"/>
      <c r="AR225" s="14"/>
      <c r="AS225" s="14"/>
      <c r="AT225" s="14"/>
      <c r="AU225" s="14"/>
    </row>
    <row r="226" spans="1:47" s="5" customFormat="1" x14ac:dyDescent="0.25">
      <c r="A226" s="14"/>
      <c r="B226" s="14"/>
      <c r="C226" s="14"/>
      <c r="D226" s="14"/>
      <c r="E226" s="15"/>
      <c r="F226" s="16"/>
      <c r="G226" s="14"/>
      <c r="H226" s="14"/>
      <c r="I226" s="14"/>
      <c r="J226" s="14"/>
      <c r="K226" s="14"/>
      <c r="L226" s="14"/>
      <c r="M226" s="14"/>
      <c r="N226" s="14"/>
      <c r="O226" s="14"/>
      <c r="P226" s="14"/>
      <c r="Q226" s="14"/>
      <c r="R226" s="14"/>
      <c r="S226" s="16"/>
      <c r="T226" s="16"/>
      <c r="U226" s="135"/>
      <c r="V226" s="15"/>
      <c r="W226" s="14"/>
      <c r="X226" s="14"/>
      <c r="Y226" s="14"/>
      <c r="Z226" s="14"/>
      <c r="AA226" s="17"/>
      <c r="AB226" s="17"/>
      <c r="AC226" s="17"/>
      <c r="AD226" s="17"/>
      <c r="AE226" s="14"/>
      <c r="AF226" s="14"/>
      <c r="AG226" s="14"/>
      <c r="AH226" s="14"/>
      <c r="AI226" s="14"/>
      <c r="AJ226" s="14"/>
      <c r="AK226" s="14"/>
      <c r="AL226" s="14"/>
      <c r="AM226" s="14"/>
      <c r="AN226" s="14"/>
      <c r="AO226" s="14"/>
      <c r="AP226" s="14"/>
      <c r="AQ226" s="14"/>
      <c r="AR226" s="14"/>
      <c r="AS226" s="14"/>
      <c r="AT226" s="14"/>
      <c r="AU226" s="14"/>
    </row>
    <row r="227" spans="1:47" s="5" customFormat="1" x14ac:dyDescent="0.25">
      <c r="A227" s="14"/>
      <c r="B227" s="14"/>
      <c r="C227" s="14"/>
      <c r="D227" s="14"/>
      <c r="E227" s="15"/>
      <c r="F227" s="16"/>
      <c r="G227" s="14"/>
      <c r="H227" s="14"/>
      <c r="I227" s="14"/>
      <c r="J227" s="14"/>
      <c r="K227" s="14"/>
      <c r="L227" s="14"/>
      <c r="M227" s="14"/>
      <c r="N227" s="14"/>
      <c r="O227" s="14"/>
      <c r="P227" s="14"/>
      <c r="Q227" s="14"/>
      <c r="R227" s="14"/>
      <c r="S227" s="16"/>
      <c r="T227" s="16"/>
      <c r="U227" s="135"/>
      <c r="V227" s="15"/>
      <c r="W227" s="14"/>
      <c r="X227" s="14"/>
      <c r="Y227" s="14"/>
      <c r="Z227" s="14"/>
      <c r="AA227" s="17"/>
      <c r="AB227" s="17"/>
      <c r="AC227" s="17"/>
      <c r="AD227" s="17"/>
      <c r="AE227" s="14"/>
      <c r="AF227" s="14"/>
      <c r="AG227" s="14"/>
      <c r="AH227" s="14"/>
      <c r="AI227" s="14"/>
      <c r="AJ227" s="14"/>
      <c r="AK227" s="14"/>
      <c r="AL227" s="14"/>
      <c r="AM227" s="14"/>
      <c r="AN227" s="14"/>
      <c r="AO227" s="14"/>
      <c r="AP227" s="14"/>
      <c r="AQ227" s="14"/>
      <c r="AR227" s="14"/>
      <c r="AS227" s="14"/>
      <c r="AT227" s="14"/>
      <c r="AU227" s="14"/>
    </row>
    <row r="228" spans="1:47" s="5" customFormat="1" x14ac:dyDescent="0.25">
      <c r="A228" s="14"/>
      <c r="B228" s="14"/>
      <c r="C228" s="14"/>
      <c r="D228" s="14"/>
      <c r="E228" s="15"/>
      <c r="F228" s="16"/>
      <c r="G228" s="14"/>
      <c r="H228" s="14"/>
      <c r="I228" s="14"/>
      <c r="J228" s="14"/>
      <c r="K228" s="14"/>
      <c r="L228" s="14"/>
      <c r="M228" s="14"/>
      <c r="N228" s="14"/>
      <c r="O228" s="14"/>
      <c r="P228" s="14"/>
      <c r="Q228" s="14"/>
      <c r="R228" s="14"/>
      <c r="S228" s="16"/>
      <c r="T228" s="16"/>
      <c r="U228" s="135"/>
      <c r="V228" s="15"/>
      <c r="W228" s="14"/>
      <c r="X228" s="14"/>
      <c r="Y228" s="14"/>
      <c r="Z228" s="14"/>
      <c r="AA228" s="17"/>
      <c r="AB228" s="17"/>
      <c r="AC228" s="17"/>
      <c r="AD228" s="17"/>
      <c r="AE228" s="14"/>
      <c r="AF228" s="14"/>
      <c r="AG228" s="14"/>
      <c r="AH228" s="14"/>
      <c r="AI228" s="14"/>
      <c r="AJ228" s="14"/>
      <c r="AK228" s="14"/>
      <c r="AL228" s="14"/>
      <c r="AM228" s="14"/>
      <c r="AN228" s="14"/>
      <c r="AO228" s="14"/>
      <c r="AP228" s="14"/>
      <c r="AQ228" s="14"/>
      <c r="AR228" s="14"/>
      <c r="AS228" s="14"/>
      <c r="AT228" s="14"/>
      <c r="AU228" s="14"/>
    </row>
    <row r="229" spans="1:47" s="5" customFormat="1" x14ac:dyDescent="0.25">
      <c r="A229" s="14"/>
      <c r="B229" s="14"/>
      <c r="C229" s="14"/>
      <c r="D229" s="14"/>
      <c r="E229" s="15"/>
      <c r="F229" s="16"/>
      <c r="G229" s="14"/>
      <c r="H229" s="14"/>
      <c r="I229" s="14"/>
      <c r="J229" s="14"/>
      <c r="K229" s="14"/>
      <c r="L229" s="14"/>
      <c r="M229" s="14"/>
      <c r="N229" s="14"/>
      <c r="O229" s="14"/>
      <c r="P229" s="14"/>
      <c r="Q229" s="14"/>
      <c r="R229" s="14"/>
      <c r="S229" s="16"/>
      <c r="T229" s="16"/>
      <c r="U229" s="135"/>
      <c r="V229" s="15"/>
      <c r="W229" s="14"/>
      <c r="X229" s="14"/>
      <c r="Y229" s="14"/>
      <c r="Z229" s="14"/>
      <c r="AA229" s="17"/>
      <c r="AB229" s="17"/>
      <c r="AC229" s="17"/>
      <c r="AD229" s="17"/>
      <c r="AE229" s="14"/>
      <c r="AF229" s="14"/>
      <c r="AG229" s="14"/>
      <c r="AH229" s="14"/>
      <c r="AI229" s="14"/>
      <c r="AJ229" s="14"/>
      <c r="AK229" s="14"/>
      <c r="AL229" s="14"/>
      <c r="AM229" s="14"/>
      <c r="AN229" s="14"/>
      <c r="AO229" s="14"/>
      <c r="AP229" s="14"/>
      <c r="AQ229" s="14"/>
      <c r="AR229" s="14"/>
      <c r="AS229" s="14"/>
      <c r="AT229" s="14"/>
      <c r="AU229" s="14"/>
    </row>
    <row r="230" spans="1:47" s="5" customFormat="1" x14ac:dyDescent="0.25">
      <c r="A230" s="14"/>
      <c r="B230" s="14"/>
      <c r="C230" s="14"/>
      <c r="D230" s="14"/>
      <c r="E230" s="15"/>
      <c r="F230" s="16"/>
      <c r="G230" s="14"/>
      <c r="H230" s="14"/>
      <c r="I230" s="14"/>
      <c r="J230" s="14"/>
      <c r="K230" s="14"/>
      <c r="L230" s="14"/>
      <c r="M230" s="14"/>
      <c r="N230" s="14"/>
      <c r="O230" s="14"/>
      <c r="P230" s="14"/>
      <c r="Q230" s="14"/>
      <c r="R230" s="14"/>
      <c r="S230" s="16"/>
      <c r="T230" s="16"/>
      <c r="U230" s="135"/>
      <c r="V230" s="15"/>
      <c r="W230" s="14"/>
      <c r="X230" s="14"/>
      <c r="Y230" s="14"/>
      <c r="Z230" s="14"/>
      <c r="AA230" s="17"/>
      <c r="AB230" s="17"/>
      <c r="AC230" s="17"/>
      <c r="AD230" s="17"/>
      <c r="AE230" s="14"/>
      <c r="AF230" s="14"/>
      <c r="AG230" s="14"/>
      <c r="AH230" s="14"/>
      <c r="AI230" s="14"/>
      <c r="AJ230" s="14"/>
      <c r="AK230" s="14"/>
      <c r="AL230" s="14"/>
      <c r="AM230" s="14"/>
      <c r="AN230" s="14"/>
      <c r="AO230" s="14"/>
      <c r="AP230" s="14"/>
      <c r="AQ230" s="14"/>
      <c r="AR230" s="14"/>
      <c r="AS230" s="14"/>
      <c r="AT230" s="14"/>
      <c r="AU230" s="14"/>
    </row>
    <row r="231" spans="1:47" s="5" customFormat="1" x14ac:dyDescent="0.25">
      <c r="A231" s="14"/>
      <c r="B231" s="14"/>
      <c r="C231" s="14"/>
      <c r="D231" s="14"/>
      <c r="E231" s="15"/>
      <c r="F231" s="16"/>
      <c r="G231" s="14"/>
      <c r="H231" s="14"/>
      <c r="I231" s="14"/>
      <c r="J231" s="14"/>
      <c r="K231" s="14"/>
      <c r="L231" s="14"/>
      <c r="M231" s="14"/>
      <c r="N231" s="14"/>
      <c r="O231" s="14"/>
      <c r="P231" s="14"/>
      <c r="Q231" s="14"/>
      <c r="R231" s="14"/>
      <c r="S231" s="16"/>
      <c r="T231" s="16"/>
      <c r="U231" s="135"/>
      <c r="V231" s="15"/>
      <c r="W231" s="14"/>
      <c r="X231" s="14"/>
      <c r="Y231" s="14"/>
      <c r="Z231" s="14"/>
      <c r="AA231" s="17"/>
      <c r="AB231" s="17"/>
      <c r="AC231" s="17"/>
      <c r="AD231" s="17"/>
      <c r="AE231" s="14"/>
      <c r="AF231" s="14"/>
      <c r="AG231" s="14"/>
      <c r="AH231" s="14"/>
      <c r="AI231" s="14"/>
      <c r="AJ231" s="14"/>
      <c r="AK231" s="14"/>
      <c r="AL231" s="14"/>
      <c r="AM231" s="14"/>
      <c r="AN231" s="14"/>
      <c r="AO231" s="14"/>
      <c r="AP231" s="14"/>
      <c r="AQ231" s="14"/>
      <c r="AR231" s="14"/>
      <c r="AS231" s="14"/>
      <c r="AT231" s="14"/>
      <c r="AU231" s="14"/>
    </row>
    <row r="232" spans="1:47" s="5" customFormat="1" x14ac:dyDescent="0.25">
      <c r="A232" s="14"/>
      <c r="B232" s="14"/>
      <c r="C232" s="14"/>
      <c r="D232" s="14"/>
      <c r="E232" s="15"/>
      <c r="F232" s="16"/>
      <c r="G232" s="14"/>
      <c r="H232" s="14"/>
      <c r="I232" s="14"/>
      <c r="J232" s="14"/>
      <c r="K232" s="14"/>
      <c r="L232" s="14"/>
      <c r="M232" s="14"/>
      <c r="N232" s="14"/>
      <c r="O232" s="14"/>
      <c r="P232" s="14"/>
      <c r="Q232" s="14"/>
      <c r="R232" s="14"/>
      <c r="S232" s="16"/>
      <c r="T232" s="16"/>
      <c r="U232" s="135"/>
      <c r="V232" s="15"/>
      <c r="W232" s="14"/>
      <c r="X232" s="14"/>
      <c r="Y232" s="14"/>
      <c r="Z232" s="14"/>
      <c r="AA232" s="17"/>
      <c r="AB232" s="17"/>
      <c r="AC232" s="17"/>
      <c r="AD232" s="17"/>
      <c r="AE232" s="14"/>
      <c r="AF232" s="14"/>
      <c r="AG232" s="14"/>
      <c r="AH232" s="14"/>
      <c r="AI232" s="14"/>
      <c r="AJ232" s="14"/>
      <c r="AK232" s="14"/>
      <c r="AL232" s="14"/>
      <c r="AM232" s="14"/>
      <c r="AN232" s="14"/>
      <c r="AO232" s="14"/>
      <c r="AP232" s="14"/>
      <c r="AQ232" s="14"/>
      <c r="AR232" s="14"/>
      <c r="AS232" s="14"/>
      <c r="AT232" s="14"/>
      <c r="AU232" s="14"/>
    </row>
    <row r="233" spans="1:47" s="5" customFormat="1" x14ac:dyDescent="0.25">
      <c r="A233" s="14"/>
      <c r="B233" s="14"/>
      <c r="C233" s="14"/>
      <c r="D233" s="14"/>
      <c r="E233" s="15"/>
      <c r="F233" s="16"/>
      <c r="G233" s="14"/>
      <c r="H233" s="14"/>
      <c r="I233" s="14"/>
      <c r="J233" s="14"/>
      <c r="K233" s="14"/>
      <c r="L233" s="14"/>
      <c r="M233" s="14"/>
      <c r="N233" s="14"/>
      <c r="O233" s="14"/>
      <c r="P233" s="14"/>
      <c r="Q233" s="14"/>
      <c r="R233" s="14"/>
      <c r="S233" s="16"/>
      <c r="T233" s="16"/>
      <c r="U233" s="135"/>
      <c r="V233" s="15"/>
      <c r="W233" s="14"/>
      <c r="X233" s="14"/>
      <c r="Y233" s="14"/>
      <c r="Z233" s="14"/>
      <c r="AA233" s="17"/>
      <c r="AB233" s="17"/>
      <c r="AC233" s="17"/>
      <c r="AD233" s="17"/>
      <c r="AE233" s="14"/>
      <c r="AF233" s="14"/>
      <c r="AG233" s="14"/>
      <c r="AH233" s="14"/>
      <c r="AI233" s="14"/>
      <c r="AJ233" s="14"/>
      <c r="AK233" s="14"/>
      <c r="AL233" s="14"/>
      <c r="AM233" s="14"/>
      <c r="AN233" s="14"/>
      <c r="AO233" s="14"/>
      <c r="AP233" s="14"/>
      <c r="AQ233" s="14"/>
      <c r="AR233" s="14"/>
      <c r="AS233" s="14"/>
      <c r="AT233" s="14"/>
      <c r="AU233" s="14"/>
    </row>
    <row r="234" spans="1:47" s="5" customFormat="1" x14ac:dyDescent="0.25">
      <c r="A234" s="14"/>
      <c r="B234" s="14"/>
      <c r="C234" s="14"/>
      <c r="D234" s="14"/>
      <c r="E234" s="15"/>
      <c r="F234" s="16"/>
      <c r="G234" s="14"/>
      <c r="H234" s="14"/>
      <c r="I234" s="14"/>
      <c r="J234" s="14"/>
      <c r="K234" s="14"/>
      <c r="L234" s="14"/>
      <c r="M234" s="14"/>
      <c r="N234" s="14"/>
      <c r="O234" s="14"/>
      <c r="P234" s="14"/>
      <c r="Q234" s="14"/>
      <c r="R234" s="14"/>
      <c r="S234" s="16"/>
      <c r="T234" s="16"/>
      <c r="U234" s="135"/>
      <c r="V234" s="15"/>
      <c r="W234" s="14"/>
      <c r="X234" s="14"/>
      <c r="Y234" s="14"/>
      <c r="Z234" s="14"/>
      <c r="AA234" s="17"/>
      <c r="AB234" s="17"/>
      <c r="AC234" s="17"/>
      <c r="AD234" s="17"/>
      <c r="AE234" s="14"/>
      <c r="AF234" s="14"/>
      <c r="AG234" s="14"/>
      <c r="AH234" s="14"/>
      <c r="AI234" s="14"/>
      <c r="AJ234" s="14"/>
      <c r="AK234" s="14"/>
      <c r="AL234" s="14"/>
      <c r="AM234" s="14"/>
      <c r="AN234" s="14"/>
      <c r="AO234" s="14"/>
      <c r="AP234" s="14"/>
      <c r="AQ234" s="14"/>
      <c r="AR234" s="14"/>
      <c r="AS234" s="14"/>
      <c r="AT234" s="14"/>
      <c r="AU234" s="14"/>
    </row>
    <row r="235" spans="1:47" s="5" customFormat="1" x14ac:dyDescent="0.25">
      <c r="A235" s="14"/>
      <c r="B235" s="14"/>
      <c r="C235" s="14"/>
      <c r="D235" s="14"/>
      <c r="E235" s="15"/>
      <c r="F235" s="16"/>
      <c r="G235" s="14"/>
      <c r="H235" s="14"/>
      <c r="I235" s="14"/>
      <c r="J235" s="14"/>
      <c r="K235" s="14"/>
      <c r="L235" s="14"/>
      <c r="M235" s="14"/>
      <c r="N235" s="14"/>
      <c r="O235" s="14"/>
      <c r="P235" s="14"/>
      <c r="Q235" s="14"/>
      <c r="R235" s="14"/>
      <c r="S235" s="16"/>
      <c r="T235" s="16"/>
      <c r="U235" s="135"/>
      <c r="V235" s="15"/>
      <c r="W235" s="14"/>
      <c r="X235" s="14"/>
      <c r="Y235" s="14"/>
      <c r="Z235" s="14"/>
      <c r="AA235" s="17"/>
      <c r="AB235" s="17"/>
      <c r="AC235" s="17"/>
      <c r="AD235" s="17"/>
      <c r="AE235" s="14"/>
      <c r="AF235" s="14"/>
      <c r="AG235" s="14"/>
      <c r="AH235" s="14"/>
      <c r="AI235" s="14"/>
      <c r="AJ235" s="14"/>
      <c r="AK235" s="14"/>
      <c r="AL235" s="14"/>
      <c r="AM235" s="14"/>
      <c r="AN235" s="14"/>
      <c r="AO235" s="14"/>
      <c r="AP235" s="14"/>
      <c r="AQ235" s="14"/>
      <c r="AR235" s="14"/>
      <c r="AS235" s="14"/>
      <c r="AT235" s="14"/>
      <c r="AU235" s="14"/>
    </row>
    <row r="236" spans="1:47" s="5" customFormat="1" x14ac:dyDescent="0.25">
      <c r="A236" s="14"/>
      <c r="B236" s="14"/>
      <c r="C236" s="14"/>
      <c r="D236" s="14"/>
      <c r="E236" s="15"/>
      <c r="F236" s="16"/>
      <c r="G236" s="14"/>
      <c r="H236" s="14"/>
      <c r="I236" s="14"/>
      <c r="J236" s="14"/>
      <c r="K236" s="14"/>
      <c r="L236" s="14"/>
      <c r="M236" s="14"/>
      <c r="N236" s="14"/>
      <c r="O236" s="14"/>
      <c r="P236" s="14"/>
      <c r="Q236" s="14"/>
      <c r="R236" s="14"/>
      <c r="S236" s="16"/>
      <c r="T236" s="16"/>
      <c r="U236" s="135"/>
      <c r="V236" s="15"/>
      <c r="W236" s="14"/>
      <c r="X236" s="14"/>
      <c r="Y236" s="14"/>
      <c r="Z236" s="14"/>
      <c r="AA236" s="17"/>
      <c r="AB236" s="17"/>
      <c r="AC236" s="17"/>
      <c r="AD236" s="17"/>
      <c r="AE236" s="14"/>
      <c r="AF236" s="14"/>
      <c r="AG236" s="14"/>
      <c r="AH236" s="14"/>
      <c r="AI236" s="14"/>
      <c r="AJ236" s="14"/>
      <c r="AK236" s="14"/>
      <c r="AL236" s="14"/>
      <c r="AM236" s="14"/>
      <c r="AN236" s="14"/>
      <c r="AO236" s="14"/>
      <c r="AP236" s="14"/>
      <c r="AQ236" s="14"/>
      <c r="AR236" s="14"/>
      <c r="AS236" s="14"/>
      <c r="AT236" s="14"/>
      <c r="AU236" s="14"/>
    </row>
    <row r="237" spans="1:47" s="5" customFormat="1" x14ac:dyDescent="0.25">
      <c r="A237" s="14"/>
      <c r="B237" s="14"/>
      <c r="C237" s="14"/>
      <c r="D237" s="14"/>
      <c r="E237" s="15"/>
      <c r="F237" s="16"/>
      <c r="G237" s="14"/>
      <c r="H237" s="14"/>
      <c r="I237" s="14"/>
      <c r="J237" s="14"/>
      <c r="K237" s="14"/>
      <c r="L237" s="14"/>
      <c r="M237" s="14"/>
      <c r="N237" s="14"/>
      <c r="O237" s="14"/>
      <c r="P237" s="14"/>
      <c r="Q237" s="14"/>
      <c r="R237" s="14"/>
      <c r="S237" s="16"/>
      <c r="T237" s="16"/>
      <c r="U237" s="135"/>
      <c r="V237" s="15"/>
      <c r="W237" s="14"/>
      <c r="X237" s="14"/>
      <c r="Y237" s="14"/>
      <c r="Z237" s="14"/>
      <c r="AA237" s="17"/>
      <c r="AB237" s="17"/>
      <c r="AC237" s="17"/>
      <c r="AD237" s="17"/>
      <c r="AE237" s="14"/>
      <c r="AF237" s="14"/>
      <c r="AG237" s="14"/>
      <c r="AH237" s="14"/>
      <c r="AI237" s="14"/>
      <c r="AJ237" s="14"/>
      <c r="AK237" s="14"/>
      <c r="AL237" s="14"/>
      <c r="AM237" s="14"/>
      <c r="AN237" s="14"/>
      <c r="AO237" s="14"/>
      <c r="AP237" s="14"/>
      <c r="AQ237" s="14"/>
      <c r="AR237" s="14"/>
      <c r="AS237" s="14"/>
      <c r="AT237" s="14"/>
      <c r="AU237" s="14"/>
    </row>
    <row r="238" spans="1:47" s="5" customFormat="1" x14ac:dyDescent="0.25">
      <c r="A238" s="14"/>
      <c r="B238" s="14"/>
      <c r="C238" s="14"/>
      <c r="D238" s="14"/>
      <c r="E238" s="15"/>
      <c r="F238" s="16"/>
      <c r="G238" s="14"/>
      <c r="H238" s="14"/>
      <c r="I238" s="14"/>
      <c r="J238" s="14"/>
      <c r="K238" s="14"/>
      <c r="L238" s="14"/>
      <c r="M238" s="14"/>
      <c r="N238" s="14"/>
      <c r="O238" s="14"/>
      <c r="P238" s="14"/>
      <c r="Q238" s="14"/>
      <c r="R238" s="14"/>
      <c r="S238" s="16"/>
      <c r="T238" s="16"/>
      <c r="U238" s="135"/>
      <c r="V238" s="15"/>
      <c r="W238" s="14"/>
      <c r="X238" s="14"/>
      <c r="Y238" s="14"/>
      <c r="Z238" s="14"/>
      <c r="AA238" s="17"/>
      <c r="AB238" s="17"/>
      <c r="AC238" s="17"/>
      <c r="AD238" s="17"/>
      <c r="AE238" s="14"/>
      <c r="AF238" s="14"/>
      <c r="AG238" s="14"/>
      <c r="AH238" s="14"/>
      <c r="AI238" s="14"/>
      <c r="AJ238" s="14"/>
      <c r="AK238" s="14"/>
      <c r="AL238" s="14"/>
      <c r="AM238" s="14"/>
      <c r="AN238" s="14"/>
      <c r="AO238" s="14"/>
      <c r="AP238" s="14"/>
      <c r="AQ238" s="14"/>
      <c r="AR238" s="14"/>
      <c r="AS238" s="14"/>
      <c r="AT238" s="14"/>
      <c r="AU238" s="14"/>
    </row>
    <row r="239" spans="1:47" s="5" customFormat="1" x14ac:dyDescent="0.25">
      <c r="A239" s="14"/>
      <c r="B239" s="14"/>
      <c r="C239" s="14"/>
      <c r="D239" s="14"/>
      <c r="E239" s="15"/>
      <c r="F239" s="16"/>
      <c r="G239" s="14"/>
      <c r="H239" s="14"/>
      <c r="I239" s="14"/>
      <c r="J239" s="14"/>
      <c r="K239" s="14"/>
      <c r="L239" s="14"/>
      <c r="M239" s="14"/>
      <c r="N239" s="14"/>
      <c r="O239" s="14"/>
      <c r="P239" s="14"/>
      <c r="Q239" s="14"/>
      <c r="R239" s="14"/>
      <c r="S239" s="16"/>
      <c r="T239" s="16"/>
      <c r="U239" s="135"/>
      <c r="V239" s="15"/>
      <c r="W239" s="14"/>
      <c r="X239" s="14"/>
      <c r="Y239" s="14"/>
      <c r="Z239" s="14"/>
      <c r="AA239" s="17"/>
      <c r="AB239" s="17"/>
      <c r="AC239" s="17"/>
      <c r="AD239" s="17"/>
      <c r="AE239" s="14"/>
      <c r="AF239" s="14"/>
      <c r="AG239" s="14"/>
      <c r="AH239" s="14"/>
      <c r="AI239" s="14"/>
      <c r="AJ239" s="14"/>
      <c r="AK239" s="14"/>
      <c r="AL239" s="14"/>
      <c r="AM239" s="14"/>
      <c r="AN239" s="14"/>
      <c r="AO239" s="14"/>
      <c r="AP239" s="14"/>
      <c r="AQ239" s="14"/>
      <c r="AR239" s="14"/>
      <c r="AS239" s="14"/>
      <c r="AT239" s="14"/>
      <c r="AU239" s="14"/>
    </row>
    <row r="240" spans="1:47" s="5" customFormat="1" x14ac:dyDescent="0.25">
      <c r="A240" s="14"/>
      <c r="B240" s="14"/>
      <c r="C240" s="14"/>
      <c r="D240" s="14"/>
      <c r="E240" s="15"/>
      <c r="F240" s="16"/>
      <c r="G240" s="14"/>
      <c r="H240" s="14"/>
      <c r="I240" s="14"/>
      <c r="J240" s="14"/>
      <c r="K240" s="14"/>
      <c r="L240" s="14"/>
      <c r="M240" s="14"/>
      <c r="N240" s="14"/>
      <c r="O240" s="14"/>
      <c r="P240" s="14"/>
      <c r="Q240" s="14"/>
      <c r="R240" s="14"/>
      <c r="S240" s="16"/>
      <c r="T240" s="16"/>
      <c r="U240" s="135"/>
      <c r="V240" s="15"/>
      <c r="W240" s="14"/>
      <c r="X240" s="14"/>
      <c r="Y240" s="14"/>
      <c r="Z240" s="14"/>
      <c r="AA240" s="17"/>
      <c r="AB240" s="17"/>
      <c r="AC240" s="17"/>
      <c r="AD240" s="17"/>
      <c r="AE240" s="14"/>
      <c r="AF240" s="14"/>
      <c r="AG240" s="14"/>
      <c r="AH240" s="14"/>
      <c r="AI240" s="14"/>
      <c r="AJ240" s="14"/>
      <c r="AK240" s="14"/>
      <c r="AL240" s="14"/>
      <c r="AM240" s="14"/>
      <c r="AN240" s="14"/>
      <c r="AO240" s="14"/>
      <c r="AP240" s="14"/>
      <c r="AQ240" s="14"/>
      <c r="AR240" s="14"/>
      <c r="AS240" s="14"/>
      <c r="AT240" s="14"/>
      <c r="AU240" s="14"/>
    </row>
    <row r="241" spans="1:47" s="5" customFormat="1" x14ac:dyDescent="0.25">
      <c r="A241" s="14"/>
      <c r="B241" s="14"/>
      <c r="C241" s="14"/>
      <c r="D241" s="14"/>
      <c r="E241" s="15"/>
      <c r="F241" s="16"/>
      <c r="G241" s="14"/>
      <c r="H241" s="14"/>
      <c r="I241" s="14"/>
      <c r="J241" s="14"/>
      <c r="K241" s="14"/>
      <c r="L241" s="14"/>
      <c r="M241" s="14"/>
      <c r="N241" s="14"/>
      <c r="O241" s="14"/>
      <c r="P241" s="14"/>
      <c r="Q241" s="14"/>
      <c r="R241" s="14"/>
      <c r="S241" s="16"/>
      <c r="T241" s="16"/>
      <c r="U241" s="135"/>
      <c r="V241" s="15"/>
      <c r="W241" s="14"/>
      <c r="X241" s="14"/>
      <c r="Y241" s="14"/>
      <c r="Z241" s="14"/>
      <c r="AA241" s="17"/>
      <c r="AB241" s="17"/>
      <c r="AC241" s="17"/>
      <c r="AD241" s="17"/>
      <c r="AE241" s="14"/>
      <c r="AF241" s="14"/>
      <c r="AG241" s="14"/>
      <c r="AH241" s="14"/>
      <c r="AI241" s="14"/>
      <c r="AJ241" s="14"/>
      <c r="AK241" s="14"/>
      <c r="AL241" s="14"/>
      <c r="AM241" s="14"/>
      <c r="AN241" s="14"/>
      <c r="AO241" s="14"/>
      <c r="AP241" s="14"/>
      <c r="AQ241" s="14"/>
      <c r="AR241" s="14"/>
      <c r="AS241" s="14"/>
      <c r="AT241" s="14"/>
      <c r="AU241" s="14"/>
    </row>
    <row r="242" spans="1:47" s="5" customFormat="1" x14ac:dyDescent="0.25">
      <c r="A242" s="14"/>
      <c r="B242" s="14"/>
      <c r="C242" s="14"/>
      <c r="D242" s="14"/>
      <c r="E242" s="15"/>
      <c r="F242" s="16"/>
      <c r="G242" s="14"/>
      <c r="H242" s="14"/>
      <c r="I242" s="14"/>
      <c r="J242" s="14"/>
      <c r="K242" s="14"/>
      <c r="L242" s="14"/>
      <c r="M242" s="14"/>
      <c r="N242" s="14"/>
      <c r="O242" s="14"/>
      <c r="P242" s="14"/>
      <c r="Q242" s="14"/>
      <c r="R242" s="14"/>
      <c r="S242" s="16"/>
      <c r="T242" s="16"/>
      <c r="U242" s="135"/>
      <c r="V242" s="15"/>
      <c r="W242" s="14"/>
      <c r="X242" s="14"/>
      <c r="Y242" s="14"/>
      <c r="Z242" s="14"/>
      <c r="AA242" s="17"/>
      <c r="AB242" s="17"/>
      <c r="AC242" s="17"/>
      <c r="AD242" s="17"/>
      <c r="AE242" s="14"/>
      <c r="AF242" s="14"/>
      <c r="AG242" s="14"/>
      <c r="AH242" s="14"/>
      <c r="AI242" s="14"/>
      <c r="AJ242" s="14"/>
      <c r="AK242" s="14"/>
      <c r="AL242" s="14"/>
      <c r="AM242" s="14"/>
      <c r="AN242" s="14"/>
      <c r="AO242" s="14"/>
      <c r="AP242" s="14"/>
      <c r="AQ242" s="14"/>
      <c r="AR242" s="14"/>
      <c r="AS242" s="14"/>
      <c r="AT242" s="14"/>
      <c r="AU242" s="14"/>
    </row>
    <row r="243" spans="1:47" s="5" customFormat="1" x14ac:dyDescent="0.25">
      <c r="A243" s="14"/>
      <c r="B243" s="14"/>
      <c r="C243" s="14"/>
      <c r="D243" s="14"/>
      <c r="E243" s="15"/>
      <c r="F243" s="16"/>
      <c r="G243" s="14"/>
      <c r="H243" s="14"/>
      <c r="I243" s="14"/>
      <c r="J243" s="14"/>
      <c r="K243" s="14"/>
      <c r="L243" s="14"/>
      <c r="M243" s="14"/>
      <c r="N243" s="14"/>
      <c r="O243" s="14"/>
      <c r="P243" s="14"/>
      <c r="Q243" s="14"/>
      <c r="R243" s="14"/>
      <c r="S243" s="16"/>
      <c r="T243" s="16"/>
      <c r="U243" s="135"/>
      <c r="V243" s="15"/>
      <c r="W243" s="14"/>
      <c r="X243" s="14"/>
      <c r="Y243" s="14"/>
      <c r="Z243" s="14"/>
      <c r="AA243" s="17"/>
      <c r="AB243" s="17"/>
      <c r="AC243" s="17"/>
      <c r="AD243" s="17"/>
      <c r="AE243" s="14"/>
      <c r="AF243" s="14"/>
      <c r="AG243" s="14"/>
      <c r="AH243" s="14"/>
      <c r="AI243" s="14"/>
      <c r="AJ243" s="14"/>
      <c r="AK243" s="14"/>
      <c r="AL243" s="14"/>
      <c r="AM243" s="14"/>
      <c r="AN243" s="14"/>
      <c r="AO243" s="14"/>
      <c r="AP243" s="14"/>
      <c r="AQ243" s="14"/>
      <c r="AR243" s="14"/>
      <c r="AS243" s="14"/>
      <c r="AT243" s="14"/>
      <c r="AU243" s="14"/>
    </row>
    <row r="244" spans="1:47" s="5" customFormat="1" x14ac:dyDescent="0.25">
      <c r="A244" s="14"/>
      <c r="B244" s="14"/>
      <c r="C244" s="14"/>
      <c r="D244" s="14"/>
      <c r="E244" s="15"/>
      <c r="F244" s="16"/>
      <c r="G244" s="14"/>
      <c r="H244" s="14"/>
      <c r="I244" s="14"/>
      <c r="J244" s="14"/>
      <c r="K244" s="14"/>
      <c r="L244" s="14"/>
      <c r="M244" s="14"/>
      <c r="N244" s="14"/>
      <c r="O244" s="14"/>
      <c r="P244" s="14"/>
      <c r="Q244" s="14"/>
      <c r="R244" s="14"/>
      <c r="S244" s="16"/>
      <c r="T244" s="16"/>
      <c r="U244" s="135"/>
      <c r="V244" s="15"/>
      <c r="W244" s="14"/>
      <c r="X244" s="14"/>
      <c r="Y244" s="14"/>
      <c r="Z244" s="14"/>
      <c r="AA244" s="17"/>
      <c r="AB244" s="17"/>
      <c r="AC244" s="17"/>
      <c r="AD244" s="17"/>
      <c r="AE244" s="14"/>
      <c r="AF244" s="14"/>
      <c r="AG244" s="14"/>
      <c r="AH244" s="14"/>
      <c r="AI244" s="14"/>
      <c r="AJ244" s="14"/>
      <c r="AK244" s="14"/>
      <c r="AL244" s="14"/>
      <c r="AM244" s="14"/>
      <c r="AN244" s="14"/>
      <c r="AO244" s="14"/>
      <c r="AP244" s="14"/>
      <c r="AQ244" s="14"/>
      <c r="AR244" s="14"/>
      <c r="AS244" s="14"/>
      <c r="AT244" s="14"/>
      <c r="AU244" s="14"/>
    </row>
    <row r="245" spans="1:47" s="5" customFormat="1" x14ac:dyDescent="0.25">
      <c r="A245" s="14"/>
      <c r="B245" s="14"/>
      <c r="C245" s="14"/>
      <c r="D245" s="14"/>
      <c r="E245" s="15"/>
      <c r="F245" s="16"/>
      <c r="G245" s="14"/>
      <c r="H245" s="14"/>
      <c r="I245" s="14"/>
      <c r="J245" s="14"/>
      <c r="K245" s="14"/>
      <c r="L245" s="14"/>
      <c r="M245" s="14"/>
      <c r="N245" s="14"/>
      <c r="O245" s="14"/>
      <c r="P245" s="14"/>
      <c r="Q245" s="14"/>
      <c r="R245" s="14"/>
      <c r="S245" s="16"/>
      <c r="T245" s="16"/>
      <c r="U245" s="135"/>
      <c r="V245" s="15"/>
      <c r="W245" s="14"/>
      <c r="X245" s="14"/>
      <c r="Y245" s="14"/>
      <c r="Z245" s="14"/>
      <c r="AA245" s="17"/>
      <c r="AB245" s="17"/>
      <c r="AC245" s="17"/>
      <c r="AD245" s="17"/>
      <c r="AE245" s="14"/>
      <c r="AF245" s="14"/>
      <c r="AG245" s="14"/>
      <c r="AH245" s="14"/>
      <c r="AI245" s="14"/>
      <c r="AJ245" s="14"/>
      <c r="AK245" s="14"/>
      <c r="AL245" s="14"/>
      <c r="AM245" s="14"/>
      <c r="AN245" s="14"/>
      <c r="AO245" s="14"/>
      <c r="AP245" s="14"/>
      <c r="AQ245" s="14"/>
      <c r="AR245" s="14"/>
      <c r="AS245" s="14"/>
      <c r="AT245" s="14"/>
      <c r="AU245" s="14"/>
    </row>
    <row r="246" spans="1:47" s="5" customFormat="1" x14ac:dyDescent="0.25">
      <c r="A246" s="14"/>
      <c r="B246" s="14"/>
      <c r="C246" s="14"/>
      <c r="D246" s="14"/>
      <c r="E246" s="15"/>
      <c r="F246" s="16"/>
      <c r="G246" s="14"/>
      <c r="H246" s="14"/>
      <c r="I246" s="14"/>
      <c r="J246" s="14"/>
      <c r="K246" s="14"/>
      <c r="L246" s="14"/>
      <c r="M246" s="14"/>
      <c r="N246" s="14"/>
      <c r="O246" s="14"/>
      <c r="P246" s="14"/>
      <c r="Q246" s="14"/>
      <c r="R246" s="14"/>
      <c r="S246" s="16"/>
      <c r="T246" s="16"/>
      <c r="U246" s="135"/>
      <c r="V246" s="15"/>
      <c r="W246" s="14"/>
      <c r="X246" s="14"/>
      <c r="Y246" s="14"/>
      <c r="Z246" s="14"/>
      <c r="AA246" s="17"/>
      <c r="AB246" s="17"/>
      <c r="AC246" s="17"/>
      <c r="AD246" s="17"/>
      <c r="AE246" s="14"/>
      <c r="AF246" s="14"/>
      <c r="AG246" s="14"/>
      <c r="AH246" s="14"/>
      <c r="AI246" s="14"/>
      <c r="AJ246" s="14"/>
      <c r="AK246" s="14"/>
      <c r="AL246" s="14"/>
      <c r="AM246" s="14"/>
      <c r="AN246" s="14"/>
      <c r="AO246" s="14"/>
      <c r="AP246" s="14"/>
      <c r="AQ246" s="14"/>
      <c r="AR246" s="14"/>
      <c r="AS246" s="14"/>
      <c r="AT246" s="14"/>
      <c r="AU246" s="14"/>
    </row>
    <row r="247" spans="1:47" s="5" customFormat="1" x14ac:dyDescent="0.25">
      <c r="A247" s="14"/>
      <c r="B247" s="14"/>
      <c r="C247" s="14"/>
      <c r="D247" s="14"/>
      <c r="E247" s="15"/>
      <c r="F247" s="16"/>
      <c r="G247" s="14"/>
      <c r="H247" s="14"/>
      <c r="I247" s="14"/>
      <c r="J247" s="14"/>
      <c r="K247" s="14"/>
      <c r="L247" s="14"/>
      <c r="M247" s="14"/>
      <c r="N247" s="14"/>
      <c r="O247" s="14"/>
      <c r="P247" s="14"/>
      <c r="Q247" s="14"/>
      <c r="R247" s="14"/>
      <c r="S247" s="16"/>
      <c r="T247" s="16"/>
      <c r="U247" s="135"/>
      <c r="V247" s="15"/>
      <c r="W247" s="14"/>
      <c r="X247" s="14"/>
      <c r="Y247" s="14"/>
      <c r="Z247" s="14"/>
      <c r="AA247" s="17"/>
      <c r="AB247" s="17"/>
      <c r="AC247" s="17"/>
      <c r="AD247" s="17"/>
      <c r="AE247" s="14"/>
      <c r="AF247" s="14"/>
      <c r="AG247" s="14"/>
      <c r="AH247" s="14"/>
      <c r="AI247" s="14"/>
      <c r="AJ247" s="14"/>
      <c r="AK247" s="14"/>
      <c r="AL247" s="14"/>
      <c r="AM247" s="14"/>
      <c r="AN247" s="14"/>
      <c r="AO247" s="14"/>
      <c r="AP247" s="14"/>
      <c r="AQ247" s="14"/>
      <c r="AR247" s="14"/>
      <c r="AS247" s="14"/>
      <c r="AT247" s="14"/>
      <c r="AU247" s="14"/>
    </row>
    <row r="248" spans="1:47" s="5" customFormat="1" x14ac:dyDescent="0.25">
      <c r="A248" s="14"/>
      <c r="B248" s="14"/>
      <c r="C248" s="14"/>
      <c r="D248" s="14"/>
      <c r="E248" s="15"/>
      <c r="F248" s="16"/>
      <c r="G248" s="14"/>
      <c r="H248" s="14"/>
      <c r="I248" s="14"/>
      <c r="J248" s="14"/>
      <c r="K248" s="14"/>
      <c r="L248" s="14"/>
      <c r="M248" s="14"/>
      <c r="N248" s="14"/>
      <c r="O248" s="14"/>
      <c r="P248" s="14"/>
      <c r="Q248" s="14"/>
      <c r="R248" s="14"/>
      <c r="S248" s="16"/>
      <c r="T248" s="16"/>
      <c r="U248" s="135"/>
      <c r="V248" s="15"/>
      <c r="W248" s="14"/>
      <c r="X248" s="14"/>
      <c r="Y248" s="14"/>
      <c r="Z248" s="14"/>
      <c r="AA248" s="17"/>
      <c r="AB248" s="17"/>
      <c r="AC248" s="17"/>
      <c r="AD248" s="17"/>
      <c r="AE248" s="14"/>
      <c r="AF248" s="14"/>
      <c r="AG248" s="14"/>
      <c r="AH248" s="14"/>
      <c r="AI248" s="14"/>
      <c r="AJ248" s="14"/>
      <c r="AK248" s="14"/>
      <c r="AL248" s="14"/>
      <c r="AM248" s="14"/>
      <c r="AN248" s="14"/>
      <c r="AO248" s="14"/>
      <c r="AP248" s="14"/>
      <c r="AQ248" s="14"/>
      <c r="AR248" s="14"/>
      <c r="AS248" s="14"/>
      <c r="AT248" s="14"/>
      <c r="AU248" s="14"/>
    </row>
    <row r="249" spans="1:47" s="5" customFormat="1" x14ac:dyDescent="0.25">
      <c r="A249" s="14"/>
      <c r="B249" s="14"/>
      <c r="C249" s="14"/>
      <c r="D249" s="14"/>
      <c r="E249" s="15"/>
      <c r="F249" s="16"/>
      <c r="G249" s="14"/>
      <c r="H249" s="14"/>
      <c r="I249" s="14"/>
      <c r="J249" s="14"/>
      <c r="K249" s="14"/>
      <c r="L249" s="14"/>
      <c r="M249" s="14"/>
      <c r="N249" s="14"/>
      <c r="O249" s="14"/>
      <c r="P249" s="14"/>
      <c r="Q249" s="14"/>
      <c r="R249" s="14"/>
      <c r="S249" s="16"/>
      <c r="T249" s="16"/>
      <c r="U249" s="135"/>
      <c r="V249" s="15"/>
      <c r="W249" s="14"/>
      <c r="X249" s="14"/>
      <c r="Y249" s="14"/>
      <c r="Z249" s="14"/>
      <c r="AA249" s="17"/>
      <c r="AB249" s="17"/>
      <c r="AC249" s="17"/>
      <c r="AD249" s="17"/>
      <c r="AE249" s="14"/>
      <c r="AF249" s="14"/>
      <c r="AG249" s="14"/>
      <c r="AH249" s="14"/>
      <c r="AI249" s="14"/>
      <c r="AJ249" s="14"/>
      <c r="AK249" s="14"/>
      <c r="AL249" s="14"/>
      <c r="AM249" s="14"/>
      <c r="AN249" s="14"/>
      <c r="AO249" s="14"/>
      <c r="AP249" s="14"/>
      <c r="AQ249" s="14"/>
      <c r="AR249" s="14"/>
      <c r="AS249" s="14"/>
      <c r="AT249" s="14"/>
      <c r="AU249" s="14"/>
    </row>
    <row r="250" spans="1:47" s="5" customFormat="1" x14ac:dyDescent="0.25">
      <c r="A250" s="14"/>
      <c r="B250" s="14"/>
      <c r="C250" s="14"/>
      <c r="D250" s="14"/>
      <c r="E250" s="15"/>
      <c r="F250" s="16"/>
      <c r="G250" s="14"/>
      <c r="H250" s="14"/>
      <c r="I250" s="14"/>
      <c r="J250" s="14"/>
      <c r="K250" s="14"/>
      <c r="L250" s="14"/>
      <c r="M250" s="14"/>
      <c r="N250" s="14"/>
      <c r="O250" s="14"/>
      <c r="P250" s="14"/>
      <c r="Q250" s="14"/>
      <c r="R250" s="14"/>
      <c r="S250" s="16"/>
      <c r="T250" s="16"/>
      <c r="U250" s="135"/>
      <c r="V250" s="15"/>
      <c r="W250" s="14"/>
      <c r="X250" s="14"/>
      <c r="Y250" s="14"/>
      <c r="Z250" s="14"/>
      <c r="AA250" s="17"/>
      <c r="AB250" s="17"/>
      <c r="AC250" s="17"/>
      <c r="AD250" s="17"/>
      <c r="AE250" s="14"/>
      <c r="AF250" s="14"/>
      <c r="AG250" s="14"/>
      <c r="AH250" s="14"/>
      <c r="AI250" s="14"/>
      <c r="AJ250" s="14"/>
      <c r="AK250" s="14"/>
      <c r="AL250" s="14"/>
      <c r="AM250" s="14"/>
      <c r="AN250" s="14"/>
      <c r="AO250" s="14"/>
      <c r="AP250" s="14"/>
      <c r="AQ250" s="14"/>
      <c r="AR250" s="14"/>
      <c r="AS250" s="14"/>
      <c r="AT250" s="14"/>
      <c r="AU250" s="14"/>
    </row>
    <row r="251" spans="1:47" s="5" customFormat="1" x14ac:dyDescent="0.25">
      <c r="A251" s="14"/>
      <c r="B251" s="14"/>
      <c r="C251" s="14"/>
      <c r="D251" s="14"/>
      <c r="E251" s="15"/>
      <c r="F251" s="16"/>
      <c r="G251" s="14"/>
      <c r="H251" s="14"/>
      <c r="I251" s="14"/>
      <c r="J251" s="14"/>
      <c r="K251" s="14"/>
      <c r="L251" s="14"/>
      <c r="M251" s="14"/>
      <c r="N251" s="14"/>
      <c r="O251" s="14"/>
      <c r="P251" s="14"/>
      <c r="Q251" s="14"/>
      <c r="R251" s="14"/>
      <c r="S251" s="16"/>
      <c r="T251" s="16"/>
      <c r="U251" s="135"/>
      <c r="V251" s="15"/>
      <c r="W251" s="14"/>
      <c r="X251" s="14"/>
      <c r="Y251" s="14"/>
      <c r="Z251" s="14"/>
      <c r="AA251" s="17"/>
      <c r="AB251" s="17"/>
      <c r="AC251" s="17"/>
      <c r="AD251" s="17"/>
      <c r="AE251" s="14"/>
      <c r="AF251" s="14"/>
      <c r="AG251" s="14"/>
      <c r="AH251" s="14"/>
      <c r="AI251" s="14"/>
      <c r="AJ251" s="14"/>
      <c r="AK251" s="14"/>
      <c r="AL251" s="14"/>
      <c r="AM251" s="14"/>
      <c r="AN251" s="14"/>
      <c r="AO251" s="14"/>
      <c r="AP251" s="14"/>
      <c r="AQ251" s="14"/>
      <c r="AR251" s="14"/>
      <c r="AS251" s="14"/>
      <c r="AT251" s="14"/>
      <c r="AU251" s="14"/>
    </row>
    <row r="252" spans="1:47" s="5" customFormat="1" x14ac:dyDescent="0.25">
      <c r="A252" s="14"/>
      <c r="B252" s="14"/>
      <c r="C252" s="14"/>
      <c r="D252" s="14"/>
      <c r="E252" s="15"/>
      <c r="F252" s="16"/>
      <c r="G252" s="14"/>
      <c r="H252" s="14"/>
      <c r="I252" s="14"/>
      <c r="J252" s="14"/>
      <c r="K252" s="14"/>
      <c r="L252" s="14"/>
      <c r="M252" s="14"/>
      <c r="N252" s="14"/>
      <c r="O252" s="14"/>
      <c r="P252" s="14"/>
      <c r="Q252" s="14"/>
      <c r="R252" s="14"/>
      <c r="S252" s="16"/>
      <c r="T252" s="16"/>
      <c r="U252" s="135"/>
      <c r="V252" s="15"/>
      <c r="W252" s="14"/>
      <c r="X252" s="14"/>
      <c r="Y252" s="14"/>
      <c r="Z252" s="14"/>
      <c r="AA252" s="17"/>
      <c r="AB252" s="17"/>
      <c r="AC252" s="17"/>
      <c r="AD252" s="17"/>
      <c r="AE252" s="14"/>
      <c r="AF252" s="14"/>
      <c r="AG252" s="14"/>
      <c r="AH252" s="14"/>
      <c r="AI252" s="14"/>
      <c r="AJ252" s="14"/>
      <c r="AK252" s="14"/>
      <c r="AL252" s="14"/>
      <c r="AM252" s="14"/>
      <c r="AN252" s="14"/>
      <c r="AO252" s="14"/>
      <c r="AP252" s="14"/>
      <c r="AQ252" s="14"/>
      <c r="AR252" s="14"/>
      <c r="AS252" s="14"/>
      <c r="AT252" s="14"/>
      <c r="AU252" s="14"/>
    </row>
    <row r="253" spans="1:47" s="5" customFormat="1" x14ac:dyDescent="0.25">
      <c r="A253" s="14"/>
      <c r="B253" s="14"/>
      <c r="C253" s="14"/>
      <c r="D253" s="14"/>
      <c r="E253" s="15"/>
      <c r="F253" s="16"/>
      <c r="G253" s="14"/>
      <c r="H253" s="14"/>
      <c r="I253" s="14"/>
      <c r="J253" s="14"/>
      <c r="K253" s="14"/>
      <c r="L253" s="14"/>
      <c r="M253" s="14"/>
      <c r="N253" s="14"/>
      <c r="O253" s="14"/>
      <c r="P253" s="14"/>
      <c r="Q253" s="14"/>
      <c r="R253" s="14"/>
      <c r="S253" s="16"/>
      <c r="T253" s="16"/>
      <c r="U253" s="135"/>
      <c r="V253" s="15"/>
      <c r="W253" s="14"/>
      <c r="X253" s="14"/>
      <c r="Y253" s="14"/>
      <c r="Z253" s="14"/>
      <c r="AA253" s="17"/>
      <c r="AB253" s="17"/>
      <c r="AC253" s="17"/>
      <c r="AD253" s="17"/>
      <c r="AE253" s="14"/>
      <c r="AF253" s="14"/>
      <c r="AG253" s="14"/>
      <c r="AH253" s="14"/>
      <c r="AI253" s="14"/>
      <c r="AJ253" s="14"/>
      <c r="AK253" s="14"/>
      <c r="AL253" s="14"/>
      <c r="AM253" s="14"/>
      <c r="AN253" s="14"/>
      <c r="AO253" s="14"/>
      <c r="AP253" s="14"/>
      <c r="AQ253" s="14"/>
      <c r="AR253" s="14"/>
      <c r="AS253" s="14"/>
      <c r="AT253" s="14"/>
      <c r="AU253" s="14"/>
    </row>
    <row r="254" spans="1:47" s="5" customFormat="1" x14ac:dyDescent="0.25">
      <c r="A254" s="14"/>
      <c r="B254" s="14"/>
      <c r="C254" s="14"/>
      <c r="D254" s="14"/>
      <c r="E254" s="15"/>
      <c r="F254" s="16"/>
      <c r="G254" s="14"/>
      <c r="H254" s="14"/>
      <c r="I254" s="14"/>
      <c r="J254" s="14"/>
      <c r="K254" s="14"/>
      <c r="L254" s="14"/>
      <c r="M254" s="14"/>
      <c r="N254" s="14"/>
      <c r="O254" s="14"/>
      <c r="P254" s="14"/>
      <c r="Q254" s="14"/>
      <c r="R254" s="14"/>
      <c r="S254" s="16"/>
      <c r="T254" s="16"/>
      <c r="U254" s="135"/>
      <c r="V254" s="15"/>
      <c r="W254" s="14"/>
      <c r="X254" s="14"/>
      <c r="Y254" s="14"/>
      <c r="Z254" s="14"/>
      <c r="AA254" s="17"/>
      <c r="AB254" s="17"/>
      <c r="AC254" s="17"/>
      <c r="AD254" s="17"/>
      <c r="AE254" s="14"/>
      <c r="AF254" s="14"/>
      <c r="AG254" s="14"/>
      <c r="AH254" s="14"/>
      <c r="AI254" s="14"/>
      <c r="AJ254" s="14"/>
      <c r="AK254" s="14"/>
      <c r="AL254" s="14"/>
      <c r="AM254" s="14"/>
      <c r="AN254" s="14"/>
      <c r="AO254" s="14"/>
      <c r="AP254" s="14"/>
      <c r="AQ254" s="14"/>
      <c r="AR254" s="14"/>
      <c r="AS254" s="14"/>
      <c r="AT254" s="14"/>
      <c r="AU254" s="14"/>
    </row>
    <row r="255" spans="1:47" s="5" customFormat="1" x14ac:dyDescent="0.25">
      <c r="A255" s="14"/>
      <c r="B255" s="14"/>
      <c r="C255" s="14"/>
      <c r="D255" s="14"/>
      <c r="E255" s="15"/>
      <c r="F255" s="16"/>
      <c r="G255" s="14"/>
      <c r="H255" s="14"/>
      <c r="I255" s="14"/>
      <c r="J255" s="14"/>
      <c r="K255" s="14"/>
      <c r="L255" s="14"/>
      <c r="M255" s="14"/>
      <c r="N255" s="14"/>
      <c r="O255" s="14"/>
      <c r="P255" s="14"/>
      <c r="Q255" s="14"/>
      <c r="R255" s="14"/>
      <c r="S255" s="16"/>
      <c r="T255" s="16"/>
      <c r="U255" s="135"/>
      <c r="V255" s="15"/>
      <c r="W255" s="14"/>
      <c r="X255" s="14"/>
      <c r="Y255" s="14"/>
      <c r="Z255" s="14"/>
      <c r="AA255" s="17"/>
      <c r="AB255" s="17"/>
      <c r="AC255" s="17"/>
      <c r="AD255" s="17"/>
      <c r="AE255" s="14"/>
      <c r="AF255" s="14"/>
      <c r="AG255" s="14"/>
      <c r="AH255" s="14"/>
      <c r="AI255" s="14"/>
      <c r="AJ255" s="14"/>
      <c r="AK255" s="14"/>
      <c r="AL255" s="14"/>
      <c r="AM255" s="14"/>
      <c r="AN255" s="14"/>
      <c r="AO255" s="14"/>
      <c r="AP255" s="14"/>
      <c r="AQ255" s="14"/>
      <c r="AR255" s="14"/>
      <c r="AS255" s="14"/>
      <c r="AT255" s="14"/>
      <c r="AU255" s="14"/>
    </row>
    <row r="256" spans="1:47" s="5" customFormat="1" x14ac:dyDescent="0.25">
      <c r="A256" s="14"/>
      <c r="B256" s="14"/>
      <c r="C256" s="14"/>
      <c r="D256" s="14"/>
      <c r="E256" s="15"/>
      <c r="F256" s="16"/>
      <c r="G256" s="14"/>
      <c r="H256" s="14"/>
      <c r="I256" s="14"/>
      <c r="J256" s="14"/>
      <c r="K256" s="14"/>
      <c r="L256" s="14"/>
      <c r="M256" s="14"/>
      <c r="N256" s="14"/>
      <c r="O256" s="14"/>
      <c r="P256" s="14"/>
      <c r="Q256" s="14"/>
      <c r="R256" s="14"/>
      <c r="S256" s="16"/>
      <c r="T256" s="16"/>
      <c r="U256" s="135"/>
      <c r="V256" s="15"/>
      <c r="W256" s="14"/>
      <c r="X256" s="14"/>
      <c r="Y256" s="14"/>
      <c r="Z256" s="14"/>
      <c r="AA256" s="17"/>
      <c r="AB256" s="17"/>
      <c r="AC256" s="17"/>
      <c r="AD256" s="17"/>
      <c r="AE256" s="14"/>
      <c r="AF256" s="14"/>
      <c r="AG256" s="14"/>
      <c r="AH256" s="14"/>
      <c r="AI256" s="14"/>
      <c r="AJ256" s="14"/>
      <c r="AK256" s="14"/>
      <c r="AL256" s="14"/>
      <c r="AM256" s="14"/>
      <c r="AN256" s="14"/>
      <c r="AO256" s="14"/>
      <c r="AP256" s="14"/>
      <c r="AQ256" s="14"/>
      <c r="AR256" s="14"/>
      <c r="AS256" s="14"/>
      <c r="AT256" s="14"/>
      <c r="AU256" s="14"/>
    </row>
    <row r="257" spans="1:47" s="5" customFormat="1" x14ac:dyDescent="0.25">
      <c r="A257" s="14"/>
      <c r="B257" s="14"/>
      <c r="C257" s="14"/>
      <c r="D257" s="14"/>
      <c r="E257" s="15"/>
      <c r="F257" s="16"/>
      <c r="G257" s="14"/>
      <c r="H257" s="14"/>
      <c r="I257" s="14"/>
      <c r="J257" s="14"/>
      <c r="K257" s="14"/>
      <c r="L257" s="14"/>
      <c r="M257" s="14"/>
      <c r="N257" s="14"/>
      <c r="O257" s="14"/>
      <c r="P257" s="14"/>
      <c r="Q257" s="14"/>
      <c r="R257" s="14"/>
      <c r="S257" s="16"/>
      <c r="T257" s="16"/>
      <c r="U257" s="135"/>
      <c r="V257" s="15"/>
      <c r="W257" s="14"/>
      <c r="X257" s="14"/>
      <c r="Y257" s="14"/>
      <c r="Z257" s="14"/>
      <c r="AA257" s="17"/>
      <c r="AB257" s="17"/>
      <c r="AC257" s="17"/>
      <c r="AD257" s="17"/>
      <c r="AE257" s="14"/>
      <c r="AF257" s="14"/>
      <c r="AG257" s="14"/>
      <c r="AH257" s="14"/>
      <c r="AI257" s="14"/>
      <c r="AJ257" s="14"/>
      <c r="AK257" s="14"/>
      <c r="AL257" s="14"/>
      <c r="AM257" s="14"/>
      <c r="AN257" s="14"/>
      <c r="AO257" s="14"/>
      <c r="AP257" s="14"/>
      <c r="AQ257" s="14"/>
      <c r="AR257" s="14"/>
      <c r="AS257" s="14"/>
      <c r="AT257" s="14"/>
      <c r="AU257" s="14"/>
    </row>
    <row r="258" spans="1:47" s="5" customFormat="1" x14ac:dyDescent="0.25">
      <c r="A258" s="14"/>
      <c r="B258" s="14"/>
      <c r="C258" s="14"/>
      <c r="D258" s="14"/>
      <c r="E258" s="15"/>
      <c r="F258" s="16"/>
      <c r="G258" s="14"/>
      <c r="H258" s="14"/>
      <c r="I258" s="14"/>
      <c r="J258" s="14"/>
      <c r="K258" s="14"/>
      <c r="L258" s="14"/>
      <c r="M258" s="14"/>
      <c r="N258" s="14"/>
      <c r="O258" s="14"/>
      <c r="P258" s="14"/>
      <c r="Q258" s="14"/>
      <c r="R258" s="14"/>
      <c r="S258" s="16"/>
      <c r="T258" s="16"/>
      <c r="U258" s="135"/>
      <c r="V258" s="15"/>
      <c r="W258" s="14"/>
      <c r="X258" s="14"/>
      <c r="Y258" s="14"/>
      <c r="Z258" s="14"/>
      <c r="AA258" s="17"/>
      <c r="AB258" s="17"/>
      <c r="AC258" s="17"/>
      <c r="AD258" s="17"/>
      <c r="AE258" s="14"/>
      <c r="AF258" s="14"/>
      <c r="AG258" s="14"/>
      <c r="AH258" s="14"/>
      <c r="AI258" s="14"/>
      <c r="AJ258" s="14"/>
      <c r="AK258" s="14"/>
      <c r="AL258" s="14"/>
      <c r="AM258" s="14"/>
      <c r="AN258" s="14"/>
      <c r="AO258" s="14"/>
      <c r="AP258" s="14"/>
      <c r="AQ258" s="14"/>
      <c r="AR258" s="14"/>
      <c r="AS258" s="14"/>
      <c r="AT258" s="14"/>
      <c r="AU258" s="14"/>
    </row>
    <row r="259" spans="1:47" s="5" customFormat="1" x14ac:dyDescent="0.25">
      <c r="A259" s="14"/>
      <c r="B259" s="14"/>
      <c r="C259" s="14"/>
      <c r="D259" s="14"/>
      <c r="E259" s="15"/>
      <c r="F259" s="16"/>
      <c r="G259" s="14"/>
      <c r="H259" s="14"/>
      <c r="I259" s="14"/>
      <c r="J259" s="14"/>
      <c r="K259" s="14"/>
      <c r="L259" s="14"/>
      <c r="M259" s="14"/>
      <c r="N259" s="14"/>
      <c r="O259" s="14"/>
      <c r="P259" s="14"/>
      <c r="Q259" s="14"/>
      <c r="R259" s="14"/>
      <c r="S259" s="16"/>
      <c r="T259" s="16"/>
      <c r="U259" s="135"/>
      <c r="V259" s="15"/>
      <c r="W259" s="14"/>
      <c r="X259" s="14"/>
      <c r="Y259" s="14"/>
      <c r="Z259" s="14"/>
      <c r="AA259" s="17"/>
      <c r="AB259" s="17"/>
      <c r="AC259" s="17"/>
      <c r="AD259" s="17"/>
      <c r="AE259" s="14"/>
      <c r="AF259" s="14"/>
      <c r="AG259" s="14"/>
      <c r="AH259" s="14"/>
      <c r="AI259" s="14"/>
      <c r="AJ259" s="14"/>
      <c r="AK259" s="14"/>
      <c r="AL259" s="14"/>
      <c r="AM259" s="14"/>
      <c r="AN259" s="14"/>
      <c r="AO259" s="14"/>
      <c r="AP259" s="14"/>
      <c r="AQ259" s="14"/>
      <c r="AR259" s="14"/>
      <c r="AS259" s="14"/>
      <c r="AT259" s="14"/>
      <c r="AU259" s="14"/>
    </row>
    <row r="260" spans="1:47" s="5" customFormat="1" x14ac:dyDescent="0.25">
      <c r="A260" s="14"/>
      <c r="B260" s="14"/>
      <c r="C260" s="14"/>
      <c r="D260" s="14"/>
      <c r="E260" s="15"/>
      <c r="F260" s="16"/>
      <c r="G260" s="14"/>
      <c r="H260" s="14"/>
      <c r="I260" s="14"/>
      <c r="J260" s="14"/>
      <c r="K260" s="14"/>
      <c r="L260" s="14"/>
      <c r="M260" s="14"/>
      <c r="N260" s="14"/>
      <c r="O260" s="14"/>
      <c r="P260" s="14"/>
      <c r="Q260" s="14"/>
      <c r="R260" s="14"/>
      <c r="S260" s="16"/>
      <c r="T260" s="16"/>
      <c r="U260" s="135"/>
      <c r="V260" s="15"/>
      <c r="W260" s="14"/>
      <c r="X260" s="14"/>
      <c r="Y260" s="14"/>
      <c r="Z260" s="14"/>
      <c r="AA260" s="17"/>
      <c r="AB260" s="17"/>
      <c r="AC260" s="17"/>
      <c r="AD260" s="17"/>
      <c r="AE260" s="14"/>
      <c r="AF260" s="14"/>
      <c r="AG260" s="14"/>
      <c r="AH260" s="14"/>
      <c r="AI260" s="14"/>
      <c r="AJ260" s="14"/>
      <c r="AK260" s="14"/>
      <c r="AL260" s="14"/>
      <c r="AM260" s="14"/>
      <c r="AN260" s="14"/>
      <c r="AO260" s="14"/>
      <c r="AP260" s="14"/>
      <c r="AQ260" s="14"/>
      <c r="AR260" s="14"/>
      <c r="AS260" s="14"/>
      <c r="AT260" s="14"/>
      <c r="AU260" s="14"/>
    </row>
    <row r="261" spans="1:47" s="5" customFormat="1" x14ac:dyDescent="0.25">
      <c r="A261" s="14"/>
      <c r="B261" s="14"/>
      <c r="C261" s="14"/>
      <c r="D261" s="14"/>
      <c r="E261" s="15"/>
      <c r="F261" s="16"/>
      <c r="G261" s="14"/>
      <c r="H261" s="14"/>
      <c r="I261" s="14"/>
      <c r="J261" s="14"/>
      <c r="K261" s="14"/>
      <c r="L261" s="14"/>
      <c r="M261" s="14"/>
      <c r="N261" s="14"/>
      <c r="O261" s="14"/>
      <c r="P261" s="14"/>
      <c r="Q261" s="14"/>
      <c r="R261" s="14"/>
      <c r="S261" s="16"/>
      <c r="T261" s="16"/>
      <c r="U261" s="135"/>
      <c r="V261" s="15"/>
      <c r="W261" s="14"/>
      <c r="X261" s="14"/>
      <c r="Y261" s="14"/>
      <c r="Z261" s="14"/>
      <c r="AA261" s="17"/>
      <c r="AB261" s="17"/>
      <c r="AC261" s="17"/>
      <c r="AD261" s="17"/>
      <c r="AE261" s="14"/>
      <c r="AF261" s="14"/>
      <c r="AG261" s="14"/>
      <c r="AH261" s="14"/>
      <c r="AI261" s="14"/>
      <c r="AJ261" s="14"/>
      <c r="AK261" s="14"/>
      <c r="AL261" s="14"/>
      <c r="AM261" s="14"/>
      <c r="AN261" s="14"/>
      <c r="AO261" s="14"/>
      <c r="AP261" s="14"/>
      <c r="AQ261" s="14"/>
      <c r="AR261" s="14"/>
      <c r="AS261" s="14"/>
      <c r="AT261" s="14"/>
      <c r="AU261" s="14"/>
    </row>
    <row r="262" spans="1:47" s="5" customFormat="1" x14ac:dyDescent="0.25">
      <c r="A262" s="14"/>
      <c r="B262" s="14"/>
      <c r="C262" s="14"/>
      <c r="D262" s="14"/>
      <c r="E262" s="15"/>
      <c r="F262" s="16"/>
      <c r="G262" s="14"/>
      <c r="H262" s="14"/>
      <c r="I262" s="14"/>
      <c r="J262" s="14"/>
      <c r="K262" s="14"/>
      <c r="L262" s="14"/>
      <c r="M262" s="14"/>
      <c r="N262" s="14"/>
      <c r="O262" s="14"/>
      <c r="P262" s="14"/>
      <c r="Q262" s="14"/>
      <c r="R262" s="14"/>
      <c r="S262" s="16"/>
      <c r="T262" s="16"/>
      <c r="U262" s="135"/>
      <c r="V262" s="15"/>
      <c r="W262" s="14"/>
      <c r="X262" s="14"/>
      <c r="Y262" s="14"/>
      <c r="Z262" s="14"/>
      <c r="AA262" s="17"/>
      <c r="AB262" s="17"/>
      <c r="AC262" s="17"/>
      <c r="AD262" s="17"/>
      <c r="AE262" s="14"/>
      <c r="AF262" s="14"/>
      <c r="AG262" s="14"/>
      <c r="AH262" s="14"/>
      <c r="AI262" s="14"/>
      <c r="AJ262" s="14"/>
      <c r="AK262" s="14"/>
      <c r="AL262" s="14"/>
      <c r="AM262" s="14"/>
      <c r="AN262" s="14"/>
      <c r="AO262" s="14"/>
      <c r="AP262" s="14"/>
      <c r="AQ262" s="14"/>
      <c r="AR262" s="14"/>
      <c r="AS262" s="14"/>
      <c r="AT262" s="14"/>
      <c r="AU262" s="14"/>
    </row>
    <row r="263" spans="1:47" s="5" customFormat="1" x14ac:dyDescent="0.25">
      <c r="A263" s="14"/>
      <c r="B263" s="14"/>
      <c r="C263" s="14"/>
      <c r="D263" s="14"/>
      <c r="E263" s="15"/>
      <c r="F263" s="16"/>
      <c r="G263" s="14"/>
      <c r="H263" s="14"/>
      <c r="I263" s="14"/>
      <c r="J263" s="14"/>
      <c r="K263" s="14"/>
      <c r="L263" s="14"/>
      <c r="M263" s="14"/>
      <c r="N263" s="14"/>
      <c r="O263" s="14"/>
      <c r="P263" s="14"/>
      <c r="Q263" s="14"/>
      <c r="R263" s="14"/>
      <c r="S263" s="16"/>
      <c r="T263" s="16"/>
      <c r="U263" s="135"/>
      <c r="V263" s="15"/>
      <c r="W263" s="14"/>
      <c r="X263" s="14"/>
      <c r="Y263" s="14"/>
      <c r="Z263" s="14"/>
      <c r="AA263" s="17"/>
      <c r="AB263" s="17"/>
      <c r="AC263" s="17"/>
      <c r="AD263" s="17"/>
      <c r="AE263" s="14"/>
      <c r="AF263" s="14"/>
      <c r="AG263" s="14"/>
      <c r="AH263" s="14"/>
      <c r="AI263" s="14"/>
      <c r="AJ263" s="14"/>
      <c r="AK263" s="14"/>
      <c r="AL263" s="14"/>
      <c r="AM263" s="14"/>
      <c r="AN263" s="14"/>
      <c r="AO263" s="14"/>
      <c r="AP263" s="14"/>
      <c r="AQ263" s="14"/>
      <c r="AR263" s="14"/>
      <c r="AS263" s="14"/>
      <c r="AT263" s="14"/>
      <c r="AU263" s="14"/>
    </row>
    <row r="264" spans="1:47" s="5" customFormat="1" x14ac:dyDescent="0.25">
      <c r="A264" s="14"/>
      <c r="B264" s="14"/>
      <c r="C264" s="14"/>
      <c r="D264" s="14"/>
      <c r="E264" s="15"/>
      <c r="F264" s="16"/>
      <c r="G264" s="14"/>
      <c r="H264" s="14"/>
      <c r="I264" s="14"/>
      <c r="J264" s="14"/>
      <c r="K264" s="14"/>
      <c r="L264" s="14"/>
      <c r="M264" s="14"/>
      <c r="N264" s="14"/>
      <c r="O264" s="14"/>
      <c r="P264" s="14"/>
      <c r="Q264" s="14"/>
      <c r="R264" s="14"/>
      <c r="S264" s="16"/>
      <c r="T264" s="16"/>
      <c r="U264" s="135"/>
      <c r="V264" s="15"/>
      <c r="W264" s="14"/>
      <c r="X264" s="14"/>
      <c r="Y264" s="14"/>
      <c r="Z264" s="14"/>
      <c r="AA264" s="17"/>
      <c r="AB264" s="17"/>
      <c r="AC264" s="17"/>
      <c r="AD264" s="17"/>
      <c r="AE264" s="14"/>
      <c r="AF264" s="14"/>
      <c r="AG264" s="14"/>
      <c r="AH264" s="14"/>
      <c r="AI264" s="14"/>
      <c r="AJ264" s="14"/>
      <c r="AK264" s="14"/>
      <c r="AL264" s="14"/>
      <c r="AM264" s="14"/>
      <c r="AN264" s="14"/>
      <c r="AO264" s="14"/>
      <c r="AP264" s="14"/>
      <c r="AQ264" s="14"/>
      <c r="AR264" s="14"/>
      <c r="AS264" s="14"/>
      <c r="AT264" s="14"/>
      <c r="AU264" s="14"/>
    </row>
    <row r="265" spans="1:47" s="5" customFormat="1" x14ac:dyDescent="0.25">
      <c r="A265" s="14"/>
      <c r="B265" s="14"/>
      <c r="C265" s="14"/>
      <c r="D265" s="14"/>
      <c r="E265" s="15"/>
      <c r="F265" s="16"/>
      <c r="G265" s="14"/>
      <c r="H265" s="14"/>
      <c r="I265" s="14"/>
      <c r="J265" s="14"/>
      <c r="K265" s="14"/>
      <c r="L265" s="14"/>
      <c r="M265" s="14"/>
      <c r="N265" s="14"/>
      <c r="O265" s="14"/>
      <c r="P265" s="14"/>
      <c r="Q265" s="14"/>
      <c r="R265" s="14"/>
      <c r="S265" s="16"/>
      <c r="T265" s="16"/>
      <c r="U265" s="135"/>
      <c r="V265" s="15"/>
      <c r="W265" s="14"/>
      <c r="X265" s="14"/>
      <c r="Y265" s="14"/>
      <c r="Z265" s="14"/>
      <c r="AA265" s="17"/>
      <c r="AB265" s="17"/>
      <c r="AC265" s="17"/>
      <c r="AD265" s="17"/>
      <c r="AE265" s="14"/>
      <c r="AF265" s="14"/>
      <c r="AG265" s="14"/>
      <c r="AH265" s="14"/>
      <c r="AI265" s="14"/>
      <c r="AJ265" s="14"/>
      <c r="AK265" s="14"/>
      <c r="AL265" s="14"/>
      <c r="AM265" s="14"/>
      <c r="AN265" s="14"/>
      <c r="AO265" s="14"/>
      <c r="AP265" s="14"/>
      <c r="AQ265" s="14"/>
      <c r="AR265" s="14"/>
      <c r="AS265" s="14"/>
      <c r="AT265" s="14"/>
      <c r="AU265" s="14"/>
    </row>
    <row r="266" spans="1:47" s="5" customFormat="1" x14ac:dyDescent="0.25">
      <c r="A266" s="14"/>
      <c r="B266" s="14"/>
      <c r="C266" s="14"/>
      <c r="D266" s="14"/>
      <c r="E266" s="15"/>
      <c r="F266" s="16"/>
      <c r="G266" s="14"/>
      <c r="H266" s="14"/>
      <c r="I266" s="14"/>
      <c r="J266" s="14"/>
      <c r="K266" s="14"/>
      <c r="L266" s="14"/>
      <c r="M266" s="14"/>
      <c r="N266" s="14"/>
      <c r="O266" s="14"/>
      <c r="P266" s="14"/>
      <c r="Q266" s="14"/>
      <c r="R266" s="14"/>
      <c r="S266" s="16"/>
      <c r="T266" s="16"/>
      <c r="U266" s="135"/>
      <c r="V266" s="15"/>
      <c r="W266" s="14"/>
      <c r="X266" s="14"/>
      <c r="Y266" s="14"/>
      <c r="Z266" s="14"/>
      <c r="AA266" s="17"/>
      <c r="AB266" s="17"/>
      <c r="AC266" s="17"/>
      <c r="AD266" s="17"/>
      <c r="AE266" s="14"/>
      <c r="AF266" s="14"/>
      <c r="AG266" s="14"/>
      <c r="AH266" s="14"/>
      <c r="AI266" s="14"/>
      <c r="AJ266" s="14"/>
      <c r="AK266" s="14"/>
      <c r="AL266" s="14"/>
      <c r="AM266" s="14"/>
      <c r="AN266" s="14"/>
      <c r="AO266" s="14"/>
      <c r="AP266" s="14"/>
      <c r="AQ266" s="14"/>
      <c r="AR266" s="14"/>
      <c r="AS266" s="14"/>
      <c r="AT266" s="14"/>
      <c r="AU266" s="14"/>
    </row>
    <row r="267" spans="1:47" s="5" customFormat="1" x14ac:dyDescent="0.25">
      <c r="A267" s="14"/>
      <c r="B267" s="14"/>
      <c r="C267" s="14"/>
      <c r="D267" s="14"/>
      <c r="E267" s="15"/>
      <c r="F267" s="16"/>
      <c r="G267" s="14"/>
      <c r="H267" s="14"/>
      <c r="I267" s="14"/>
      <c r="J267" s="14"/>
      <c r="K267" s="14"/>
      <c r="L267" s="14"/>
      <c r="M267" s="14"/>
      <c r="N267" s="14"/>
      <c r="O267" s="14"/>
      <c r="P267" s="14"/>
      <c r="Q267" s="14"/>
      <c r="R267" s="14"/>
      <c r="S267" s="16"/>
      <c r="T267" s="16"/>
      <c r="U267" s="135"/>
      <c r="V267" s="15"/>
      <c r="W267" s="14"/>
      <c r="X267" s="14"/>
      <c r="Y267" s="14"/>
      <c r="Z267" s="14"/>
      <c r="AA267" s="17"/>
      <c r="AB267" s="17"/>
      <c r="AC267" s="17"/>
      <c r="AD267" s="17"/>
      <c r="AE267" s="14"/>
      <c r="AF267" s="14"/>
      <c r="AG267" s="14"/>
      <c r="AH267" s="14"/>
      <c r="AI267" s="14"/>
      <c r="AJ267" s="14"/>
      <c r="AK267" s="14"/>
      <c r="AL267" s="14"/>
      <c r="AM267" s="14"/>
      <c r="AN267" s="14"/>
      <c r="AO267" s="14"/>
      <c r="AP267" s="14"/>
      <c r="AQ267" s="14"/>
      <c r="AR267" s="14"/>
      <c r="AS267" s="14"/>
      <c r="AT267" s="14"/>
      <c r="AU267" s="14"/>
    </row>
    <row r="268" spans="1:47" s="5" customFormat="1" x14ac:dyDescent="0.25">
      <c r="A268" s="14"/>
      <c r="B268" s="14"/>
      <c r="C268" s="14"/>
      <c r="D268" s="14"/>
      <c r="E268" s="15"/>
      <c r="F268" s="16"/>
      <c r="G268" s="14"/>
      <c r="H268" s="14"/>
      <c r="I268" s="14"/>
      <c r="J268" s="14"/>
      <c r="K268" s="14"/>
      <c r="L268" s="14"/>
      <c r="M268" s="14"/>
      <c r="N268" s="14"/>
      <c r="O268" s="14"/>
      <c r="P268" s="14"/>
      <c r="Q268" s="14"/>
      <c r="R268" s="14"/>
      <c r="S268" s="16"/>
      <c r="T268" s="16"/>
      <c r="U268" s="135"/>
      <c r="V268" s="15"/>
      <c r="W268" s="14"/>
      <c r="X268" s="14"/>
      <c r="Y268" s="14"/>
      <c r="Z268" s="14"/>
      <c r="AA268" s="17"/>
      <c r="AB268" s="17"/>
      <c r="AC268" s="17"/>
      <c r="AD268" s="17"/>
      <c r="AE268" s="14"/>
      <c r="AF268" s="14"/>
      <c r="AG268" s="14"/>
      <c r="AH268" s="14"/>
      <c r="AI268" s="14"/>
      <c r="AJ268" s="14"/>
      <c r="AK268" s="14"/>
      <c r="AL268" s="14"/>
      <c r="AM268" s="14"/>
      <c r="AN268" s="14"/>
      <c r="AO268" s="14"/>
      <c r="AP268" s="14"/>
      <c r="AQ268" s="14"/>
      <c r="AR268" s="14"/>
      <c r="AS268" s="14"/>
      <c r="AT268" s="14"/>
      <c r="AU268" s="14"/>
    </row>
    <row r="269" spans="1:47" s="5" customFormat="1" x14ac:dyDescent="0.25">
      <c r="A269" s="14"/>
      <c r="B269" s="14"/>
      <c r="C269" s="14"/>
      <c r="D269" s="14"/>
      <c r="E269" s="15"/>
      <c r="F269" s="16"/>
      <c r="G269" s="14"/>
      <c r="H269" s="14"/>
      <c r="I269" s="14"/>
      <c r="J269" s="14"/>
      <c r="K269" s="14"/>
      <c r="L269" s="14"/>
      <c r="M269" s="14"/>
      <c r="N269" s="14"/>
      <c r="O269" s="14"/>
      <c r="P269" s="14"/>
      <c r="Q269" s="14"/>
      <c r="R269" s="14"/>
      <c r="S269" s="16"/>
      <c r="T269" s="16"/>
      <c r="U269" s="135"/>
      <c r="V269" s="15"/>
      <c r="W269" s="14"/>
      <c r="X269" s="14"/>
      <c r="Y269" s="14"/>
      <c r="Z269" s="14"/>
      <c r="AA269" s="17"/>
      <c r="AB269" s="17"/>
      <c r="AC269" s="17"/>
      <c r="AD269" s="17"/>
      <c r="AE269" s="14"/>
      <c r="AF269" s="14"/>
      <c r="AG269" s="14"/>
      <c r="AH269" s="14"/>
      <c r="AI269" s="14"/>
      <c r="AJ269" s="14"/>
      <c r="AK269" s="14"/>
      <c r="AL269" s="14"/>
      <c r="AM269" s="14"/>
      <c r="AN269" s="14"/>
      <c r="AO269" s="14"/>
      <c r="AP269" s="14"/>
      <c r="AQ269" s="14"/>
      <c r="AR269" s="14"/>
      <c r="AS269" s="14"/>
      <c r="AT269" s="14"/>
      <c r="AU269" s="14"/>
    </row>
    <row r="270" spans="1:47" s="5" customFormat="1" x14ac:dyDescent="0.25">
      <c r="A270" s="14"/>
      <c r="B270" s="14"/>
      <c r="C270" s="14"/>
      <c r="D270" s="14"/>
      <c r="E270" s="15"/>
      <c r="F270" s="16"/>
      <c r="G270" s="14"/>
      <c r="H270" s="14"/>
      <c r="I270" s="14"/>
      <c r="J270" s="14"/>
      <c r="K270" s="14"/>
      <c r="L270" s="14"/>
      <c r="M270" s="14"/>
      <c r="N270" s="14"/>
      <c r="O270" s="14"/>
      <c r="P270" s="14"/>
      <c r="Q270" s="14"/>
      <c r="R270" s="14"/>
      <c r="S270" s="16"/>
      <c r="T270" s="16"/>
      <c r="U270" s="135"/>
      <c r="V270" s="15"/>
      <c r="W270" s="14"/>
      <c r="X270" s="14"/>
      <c r="Y270" s="14"/>
      <c r="Z270" s="14"/>
      <c r="AA270" s="17"/>
      <c r="AB270" s="17"/>
      <c r="AC270" s="17"/>
      <c r="AD270" s="17"/>
      <c r="AE270" s="14"/>
      <c r="AF270" s="14"/>
      <c r="AG270" s="14"/>
      <c r="AH270" s="14"/>
      <c r="AI270" s="14"/>
      <c r="AJ270" s="14"/>
      <c r="AK270" s="14"/>
      <c r="AL270" s="14"/>
      <c r="AM270" s="14"/>
      <c r="AN270" s="14"/>
      <c r="AO270" s="14"/>
      <c r="AP270" s="14"/>
      <c r="AQ270" s="14"/>
      <c r="AR270" s="14"/>
      <c r="AS270" s="14"/>
      <c r="AT270" s="14"/>
      <c r="AU270" s="14"/>
    </row>
    <row r="271" spans="1:47" s="5" customFormat="1" x14ac:dyDescent="0.25">
      <c r="A271" s="14"/>
      <c r="B271" s="14"/>
      <c r="C271" s="14"/>
      <c r="D271" s="14"/>
      <c r="E271" s="15"/>
      <c r="F271" s="16"/>
      <c r="G271" s="14"/>
      <c r="H271" s="14"/>
      <c r="I271" s="14"/>
      <c r="J271" s="14"/>
      <c r="K271" s="14"/>
      <c r="L271" s="14"/>
      <c r="M271" s="14"/>
      <c r="N271" s="14"/>
      <c r="O271" s="14"/>
      <c r="P271" s="14"/>
      <c r="Q271" s="14"/>
      <c r="R271" s="14"/>
      <c r="S271" s="16"/>
      <c r="T271" s="16"/>
      <c r="U271" s="135"/>
      <c r="V271" s="15"/>
      <c r="W271" s="14"/>
      <c r="X271" s="14"/>
      <c r="Y271" s="14"/>
      <c r="Z271" s="14"/>
      <c r="AA271" s="17"/>
      <c r="AB271" s="17"/>
      <c r="AC271" s="17"/>
      <c r="AD271" s="17"/>
      <c r="AE271" s="14"/>
      <c r="AF271" s="14"/>
      <c r="AG271" s="14"/>
      <c r="AH271" s="14"/>
      <c r="AI271" s="14"/>
      <c r="AJ271" s="14"/>
      <c r="AK271" s="14"/>
      <c r="AL271" s="14"/>
      <c r="AM271" s="14"/>
      <c r="AN271" s="14"/>
      <c r="AO271" s="14"/>
      <c r="AP271" s="14"/>
      <c r="AQ271" s="14"/>
      <c r="AR271" s="14"/>
      <c r="AS271" s="14"/>
      <c r="AT271" s="14"/>
      <c r="AU271" s="14"/>
    </row>
    <row r="272" spans="1:47" s="5" customFormat="1" x14ac:dyDescent="0.25">
      <c r="A272" s="14"/>
      <c r="B272" s="14"/>
      <c r="C272" s="14"/>
      <c r="D272" s="14"/>
      <c r="E272" s="15"/>
      <c r="F272" s="16"/>
      <c r="G272" s="14"/>
      <c r="H272" s="14"/>
      <c r="I272" s="14"/>
      <c r="J272" s="14"/>
      <c r="K272" s="14"/>
      <c r="L272" s="14"/>
      <c r="M272" s="14"/>
      <c r="N272" s="14"/>
      <c r="O272" s="14"/>
      <c r="P272" s="14"/>
      <c r="Q272" s="14"/>
      <c r="R272" s="14"/>
      <c r="S272" s="16"/>
      <c r="T272" s="16"/>
      <c r="U272" s="135"/>
      <c r="V272" s="15"/>
      <c r="W272" s="14"/>
      <c r="X272" s="14"/>
      <c r="Y272" s="14"/>
      <c r="Z272" s="14"/>
      <c r="AA272" s="17"/>
      <c r="AB272" s="17"/>
      <c r="AC272" s="17"/>
      <c r="AD272" s="17"/>
      <c r="AE272" s="14"/>
      <c r="AF272" s="14"/>
      <c r="AG272" s="14"/>
      <c r="AH272" s="14"/>
      <c r="AI272" s="14"/>
      <c r="AJ272" s="14"/>
      <c r="AK272" s="14"/>
      <c r="AL272" s="14"/>
      <c r="AM272" s="14"/>
      <c r="AN272" s="14"/>
      <c r="AO272" s="14"/>
      <c r="AP272" s="14"/>
      <c r="AQ272" s="14"/>
      <c r="AR272" s="14"/>
      <c r="AS272" s="14"/>
      <c r="AT272" s="14"/>
      <c r="AU272" s="14"/>
    </row>
    <row r="273" spans="1:47" s="5" customFormat="1" x14ac:dyDescent="0.25">
      <c r="A273" s="14"/>
      <c r="B273" s="14"/>
      <c r="C273" s="14"/>
      <c r="D273" s="14"/>
      <c r="E273" s="15"/>
      <c r="F273" s="16"/>
      <c r="G273" s="14"/>
      <c r="H273" s="14"/>
      <c r="I273" s="14"/>
      <c r="J273" s="14"/>
      <c r="K273" s="14"/>
      <c r="L273" s="14"/>
      <c r="M273" s="14"/>
      <c r="N273" s="14"/>
      <c r="O273" s="14"/>
      <c r="P273" s="14"/>
      <c r="Q273" s="14"/>
      <c r="R273" s="14"/>
      <c r="S273" s="16"/>
      <c r="T273" s="16"/>
      <c r="U273" s="135"/>
      <c r="V273" s="15"/>
      <c r="W273" s="14"/>
      <c r="X273" s="14"/>
      <c r="Y273" s="14"/>
      <c r="Z273" s="14"/>
      <c r="AA273" s="17"/>
      <c r="AB273" s="17"/>
      <c r="AC273" s="17"/>
      <c r="AD273" s="17"/>
      <c r="AE273" s="14"/>
      <c r="AF273" s="14"/>
      <c r="AG273" s="14"/>
      <c r="AH273" s="14"/>
      <c r="AI273" s="14"/>
      <c r="AJ273" s="14"/>
      <c r="AK273" s="14"/>
      <c r="AL273" s="14"/>
      <c r="AM273" s="14"/>
      <c r="AN273" s="14"/>
      <c r="AO273" s="14"/>
      <c r="AP273" s="14"/>
      <c r="AQ273" s="14"/>
      <c r="AR273" s="14"/>
      <c r="AS273" s="14"/>
      <c r="AT273" s="14"/>
      <c r="AU273" s="14"/>
    </row>
    <row r="274" spans="1:47" s="5" customFormat="1" x14ac:dyDescent="0.25">
      <c r="A274" s="14"/>
      <c r="B274" s="14"/>
      <c r="C274" s="14"/>
      <c r="D274" s="14"/>
      <c r="E274" s="15"/>
      <c r="F274" s="16"/>
      <c r="G274" s="14"/>
      <c r="H274" s="14"/>
      <c r="I274" s="14"/>
      <c r="J274" s="14"/>
      <c r="K274" s="14"/>
      <c r="L274" s="14"/>
      <c r="M274" s="14"/>
      <c r="N274" s="14"/>
      <c r="O274" s="14"/>
      <c r="P274" s="14"/>
      <c r="Q274" s="14"/>
      <c r="R274" s="14"/>
      <c r="S274" s="16"/>
      <c r="T274" s="16"/>
      <c r="U274" s="135"/>
      <c r="V274" s="15"/>
      <c r="W274" s="14"/>
      <c r="X274" s="14"/>
      <c r="Y274" s="14"/>
      <c r="Z274" s="14"/>
      <c r="AA274" s="17"/>
      <c r="AB274" s="17"/>
      <c r="AC274" s="17"/>
      <c r="AD274" s="17"/>
      <c r="AE274" s="14"/>
      <c r="AF274" s="14"/>
      <c r="AG274" s="14"/>
      <c r="AH274" s="14"/>
      <c r="AI274" s="14"/>
      <c r="AJ274" s="14"/>
      <c r="AK274" s="14"/>
      <c r="AL274" s="14"/>
      <c r="AM274" s="14"/>
      <c r="AN274" s="14"/>
      <c r="AO274" s="14"/>
      <c r="AP274" s="14"/>
      <c r="AQ274" s="14"/>
      <c r="AR274" s="14"/>
      <c r="AS274" s="14"/>
      <c r="AT274" s="14"/>
      <c r="AU274" s="14"/>
    </row>
    <row r="275" spans="1:47" s="5" customFormat="1" x14ac:dyDescent="0.25">
      <c r="A275" s="14"/>
      <c r="B275" s="14"/>
      <c r="C275" s="14"/>
      <c r="D275" s="14"/>
      <c r="E275" s="15"/>
      <c r="F275" s="16"/>
      <c r="G275" s="14"/>
      <c r="H275" s="14"/>
      <c r="I275" s="14"/>
      <c r="J275" s="14"/>
      <c r="K275" s="14"/>
      <c r="L275" s="14"/>
      <c r="M275" s="14"/>
      <c r="N275" s="14"/>
      <c r="O275" s="14"/>
      <c r="P275" s="14"/>
      <c r="Q275" s="14"/>
      <c r="R275" s="14"/>
      <c r="S275" s="16"/>
      <c r="T275" s="16"/>
      <c r="U275" s="135"/>
      <c r="V275" s="15"/>
      <c r="W275" s="14"/>
      <c r="X275" s="14"/>
      <c r="Y275" s="14"/>
      <c r="Z275" s="14"/>
      <c r="AA275" s="17"/>
      <c r="AB275" s="17"/>
      <c r="AC275" s="17"/>
      <c r="AD275" s="17"/>
      <c r="AE275" s="14"/>
      <c r="AF275" s="14"/>
      <c r="AG275" s="14"/>
      <c r="AH275" s="14"/>
      <c r="AI275" s="14"/>
      <c r="AJ275" s="14"/>
      <c r="AK275" s="14"/>
      <c r="AL275" s="14"/>
      <c r="AM275" s="14"/>
      <c r="AN275" s="14"/>
      <c r="AO275" s="14"/>
      <c r="AP275" s="14"/>
      <c r="AQ275" s="14"/>
      <c r="AR275" s="14"/>
      <c r="AS275" s="14"/>
      <c r="AT275" s="14"/>
      <c r="AU275" s="14"/>
    </row>
    <row r="276" spans="1:47" s="5" customFormat="1" x14ac:dyDescent="0.25">
      <c r="A276" s="14"/>
      <c r="B276" s="14"/>
      <c r="C276" s="14"/>
      <c r="D276" s="14"/>
      <c r="E276" s="15"/>
      <c r="F276" s="16"/>
      <c r="G276" s="14"/>
      <c r="H276" s="14"/>
      <c r="I276" s="14"/>
      <c r="J276" s="14"/>
      <c r="K276" s="14"/>
      <c r="L276" s="14"/>
      <c r="M276" s="14"/>
      <c r="N276" s="14"/>
      <c r="O276" s="14"/>
      <c r="P276" s="14"/>
      <c r="Q276" s="14"/>
      <c r="R276" s="14"/>
      <c r="S276" s="16"/>
      <c r="T276" s="16"/>
      <c r="U276" s="135"/>
      <c r="V276" s="15"/>
      <c r="W276" s="14"/>
      <c r="X276" s="14"/>
      <c r="Y276" s="14"/>
      <c r="Z276" s="14"/>
      <c r="AA276" s="17"/>
      <c r="AB276" s="17"/>
      <c r="AC276" s="17"/>
      <c r="AD276" s="17"/>
      <c r="AE276" s="14"/>
      <c r="AF276" s="14"/>
      <c r="AG276" s="14"/>
      <c r="AH276" s="14"/>
      <c r="AI276" s="14"/>
      <c r="AJ276" s="14"/>
      <c r="AK276" s="14"/>
      <c r="AL276" s="14"/>
      <c r="AM276" s="14"/>
      <c r="AN276" s="14"/>
      <c r="AO276" s="14"/>
      <c r="AP276" s="14"/>
      <c r="AQ276" s="14"/>
      <c r="AR276" s="14"/>
      <c r="AS276" s="14"/>
      <c r="AT276" s="14"/>
      <c r="AU276" s="14"/>
    </row>
    <row r="277" spans="1:47" s="5" customFormat="1" x14ac:dyDescent="0.25">
      <c r="A277" s="14"/>
      <c r="B277" s="14"/>
      <c r="C277" s="14"/>
      <c r="D277" s="14"/>
      <c r="E277" s="15"/>
      <c r="F277" s="16"/>
      <c r="G277" s="14"/>
      <c r="H277" s="14"/>
      <c r="I277" s="14"/>
      <c r="J277" s="14"/>
      <c r="K277" s="14"/>
      <c r="L277" s="14"/>
      <c r="M277" s="14"/>
      <c r="N277" s="14"/>
      <c r="O277" s="14"/>
      <c r="P277" s="14"/>
      <c r="Q277" s="14"/>
      <c r="R277" s="14"/>
      <c r="S277" s="16"/>
      <c r="T277" s="16"/>
      <c r="U277" s="135"/>
      <c r="V277" s="15"/>
      <c r="W277" s="14"/>
      <c r="X277" s="14"/>
      <c r="Y277" s="14"/>
      <c r="Z277" s="14"/>
      <c r="AA277" s="17"/>
      <c r="AB277" s="17"/>
      <c r="AC277" s="17"/>
      <c r="AD277" s="17"/>
      <c r="AE277" s="14"/>
      <c r="AF277" s="14"/>
      <c r="AG277" s="14"/>
      <c r="AH277" s="14"/>
      <c r="AI277" s="14"/>
      <c r="AJ277" s="14"/>
      <c r="AK277" s="14"/>
      <c r="AL277" s="14"/>
      <c r="AM277" s="14"/>
      <c r="AN277" s="14"/>
      <c r="AO277" s="14"/>
      <c r="AP277" s="14"/>
      <c r="AQ277" s="14"/>
      <c r="AR277" s="14"/>
      <c r="AS277" s="14"/>
      <c r="AT277" s="14"/>
      <c r="AU277" s="14"/>
    </row>
    <row r="278" spans="1:47" s="5" customFormat="1" x14ac:dyDescent="0.25">
      <c r="A278" s="14"/>
      <c r="B278" s="14"/>
      <c r="C278" s="14"/>
      <c r="D278" s="14"/>
      <c r="E278" s="15"/>
      <c r="F278" s="16"/>
      <c r="G278" s="14"/>
      <c r="H278" s="14"/>
      <c r="I278" s="14"/>
      <c r="J278" s="14"/>
      <c r="K278" s="14"/>
      <c r="L278" s="14"/>
      <c r="M278" s="14"/>
      <c r="N278" s="14"/>
      <c r="O278" s="14"/>
      <c r="P278" s="14"/>
      <c r="Q278" s="14"/>
      <c r="R278" s="14"/>
      <c r="S278" s="16"/>
      <c r="T278" s="16"/>
      <c r="U278" s="135"/>
      <c r="V278" s="15"/>
      <c r="W278" s="14"/>
      <c r="X278" s="14"/>
      <c r="Y278" s="14"/>
      <c r="Z278" s="14"/>
      <c r="AA278" s="17"/>
      <c r="AB278" s="17"/>
      <c r="AC278" s="17"/>
      <c r="AD278" s="17"/>
      <c r="AE278" s="14"/>
      <c r="AF278" s="14"/>
      <c r="AG278" s="14"/>
      <c r="AH278" s="14"/>
      <c r="AI278" s="14"/>
      <c r="AJ278" s="14"/>
      <c r="AK278" s="14"/>
      <c r="AL278" s="14"/>
      <c r="AM278" s="14"/>
      <c r="AN278" s="14"/>
      <c r="AO278" s="14"/>
      <c r="AP278" s="14"/>
      <c r="AQ278" s="14"/>
      <c r="AR278" s="14"/>
      <c r="AS278" s="14"/>
      <c r="AT278" s="14"/>
      <c r="AU278" s="14"/>
    </row>
    <row r="279" spans="1:47" s="5" customFormat="1" x14ac:dyDescent="0.25">
      <c r="A279" s="14"/>
      <c r="B279" s="14"/>
      <c r="C279" s="14"/>
      <c r="D279" s="14"/>
      <c r="E279" s="15"/>
      <c r="F279" s="16"/>
      <c r="G279" s="14"/>
      <c r="H279" s="14"/>
      <c r="I279" s="14"/>
      <c r="J279" s="14"/>
      <c r="K279" s="14"/>
      <c r="L279" s="14"/>
      <c r="M279" s="14"/>
      <c r="N279" s="14"/>
      <c r="O279" s="14"/>
      <c r="P279" s="14"/>
      <c r="Q279" s="14"/>
      <c r="R279" s="14"/>
      <c r="S279" s="16"/>
      <c r="T279" s="16"/>
      <c r="U279" s="135"/>
      <c r="V279" s="15"/>
      <c r="W279" s="14"/>
      <c r="X279" s="14"/>
      <c r="Y279" s="14"/>
      <c r="Z279" s="14"/>
      <c r="AA279" s="17"/>
      <c r="AB279" s="17"/>
      <c r="AC279" s="17"/>
      <c r="AD279" s="17"/>
      <c r="AE279" s="14"/>
      <c r="AF279" s="14"/>
      <c r="AG279" s="14"/>
      <c r="AH279" s="14"/>
      <c r="AI279" s="14"/>
      <c r="AJ279" s="14"/>
      <c r="AK279" s="14"/>
      <c r="AL279" s="14"/>
      <c r="AM279" s="14"/>
      <c r="AN279" s="14"/>
      <c r="AO279" s="14"/>
      <c r="AP279" s="14"/>
      <c r="AQ279" s="14"/>
      <c r="AR279" s="14"/>
      <c r="AS279" s="14"/>
      <c r="AT279" s="14"/>
      <c r="AU279" s="14"/>
    </row>
    <row r="280" spans="1:47" s="5" customFormat="1" x14ac:dyDescent="0.25">
      <c r="A280" s="14"/>
      <c r="B280" s="14"/>
      <c r="C280" s="14"/>
      <c r="D280" s="14"/>
      <c r="E280" s="15"/>
      <c r="F280" s="16"/>
      <c r="G280" s="14"/>
      <c r="H280" s="14"/>
      <c r="I280" s="14"/>
      <c r="J280" s="14"/>
      <c r="K280" s="14"/>
      <c r="L280" s="14"/>
      <c r="M280" s="14"/>
      <c r="N280" s="14"/>
      <c r="O280" s="14"/>
      <c r="P280" s="14"/>
      <c r="Q280" s="14"/>
      <c r="R280" s="14"/>
      <c r="S280" s="16"/>
      <c r="T280" s="16"/>
      <c r="U280" s="135"/>
      <c r="V280" s="15"/>
      <c r="W280" s="14"/>
      <c r="X280" s="14"/>
      <c r="Y280" s="14"/>
      <c r="Z280" s="14"/>
      <c r="AA280" s="17"/>
      <c r="AB280" s="17"/>
      <c r="AC280" s="17"/>
      <c r="AD280" s="17"/>
      <c r="AE280" s="14"/>
      <c r="AF280" s="14"/>
      <c r="AG280" s="14"/>
      <c r="AH280" s="14"/>
      <c r="AI280" s="14"/>
      <c r="AJ280" s="14"/>
      <c r="AK280" s="14"/>
      <c r="AL280" s="14"/>
      <c r="AM280" s="14"/>
      <c r="AN280" s="14"/>
      <c r="AO280" s="14"/>
      <c r="AP280" s="14"/>
      <c r="AQ280" s="14"/>
      <c r="AR280" s="14"/>
      <c r="AS280" s="14"/>
      <c r="AT280" s="14"/>
      <c r="AU280" s="14"/>
    </row>
    <row r="281" spans="1:47" s="5" customFormat="1" x14ac:dyDescent="0.25">
      <c r="A281" s="14"/>
      <c r="B281" s="14"/>
      <c r="C281" s="14"/>
      <c r="D281" s="14"/>
      <c r="E281" s="15"/>
      <c r="F281" s="16"/>
      <c r="G281" s="14"/>
      <c r="H281" s="14"/>
      <c r="I281" s="14"/>
      <c r="J281" s="14"/>
      <c r="K281" s="14"/>
      <c r="L281" s="14"/>
      <c r="M281" s="14"/>
      <c r="N281" s="14"/>
      <c r="O281" s="14"/>
      <c r="P281" s="14"/>
      <c r="Q281" s="14"/>
      <c r="R281" s="14"/>
      <c r="S281" s="16"/>
      <c r="T281" s="16"/>
      <c r="U281" s="135"/>
      <c r="V281" s="15"/>
      <c r="W281" s="14"/>
      <c r="X281" s="14"/>
      <c r="Y281" s="14"/>
      <c r="Z281" s="14"/>
      <c r="AA281" s="17"/>
      <c r="AB281" s="17"/>
      <c r="AC281" s="17"/>
      <c r="AD281" s="17"/>
      <c r="AE281" s="14"/>
      <c r="AF281" s="14"/>
      <c r="AG281" s="14"/>
      <c r="AH281" s="14"/>
      <c r="AI281" s="14"/>
      <c r="AJ281" s="14"/>
      <c r="AK281" s="14"/>
      <c r="AL281" s="14"/>
      <c r="AM281" s="14"/>
      <c r="AN281" s="14"/>
      <c r="AO281" s="14"/>
      <c r="AP281" s="14"/>
      <c r="AQ281" s="14"/>
      <c r="AR281" s="14"/>
      <c r="AS281" s="14"/>
      <c r="AT281" s="14"/>
      <c r="AU281" s="14"/>
    </row>
    <row r="282" spans="1:47" s="5" customFormat="1" x14ac:dyDescent="0.25">
      <c r="A282" s="14"/>
      <c r="B282" s="14"/>
      <c r="C282" s="14"/>
      <c r="D282" s="14"/>
      <c r="E282" s="15"/>
      <c r="F282" s="16"/>
      <c r="G282" s="14"/>
      <c r="H282" s="14"/>
      <c r="I282" s="14"/>
      <c r="J282" s="14"/>
      <c r="K282" s="14"/>
      <c r="L282" s="14"/>
      <c r="M282" s="14"/>
      <c r="N282" s="14"/>
      <c r="O282" s="14"/>
      <c r="P282" s="14"/>
      <c r="Q282" s="14"/>
      <c r="R282" s="14"/>
      <c r="S282" s="16"/>
      <c r="T282" s="16"/>
      <c r="U282" s="135"/>
      <c r="V282" s="15"/>
      <c r="W282" s="14"/>
      <c r="X282" s="14"/>
      <c r="Y282" s="14"/>
      <c r="Z282" s="14"/>
      <c r="AA282" s="17"/>
      <c r="AB282" s="17"/>
      <c r="AC282" s="17"/>
      <c r="AD282" s="17"/>
      <c r="AE282" s="14"/>
      <c r="AF282" s="14"/>
      <c r="AG282" s="14"/>
      <c r="AH282" s="14"/>
      <c r="AI282" s="14"/>
      <c r="AJ282" s="14"/>
      <c r="AK282" s="14"/>
      <c r="AL282" s="14"/>
      <c r="AM282" s="14"/>
      <c r="AN282" s="14"/>
      <c r="AO282" s="14"/>
      <c r="AP282" s="14"/>
      <c r="AQ282" s="14"/>
      <c r="AR282" s="14"/>
      <c r="AS282" s="14"/>
      <c r="AT282" s="14"/>
      <c r="AU282" s="14"/>
    </row>
    <row r="283" spans="1:47" s="5" customFormat="1" x14ac:dyDescent="0.25">
      <c r="A283" s="14"/>
      <c r="B283" s="14"/>
      <c r="C283" s="14"/>
      <c r="D283" s="14"/>
      <c r="E283" s="15"/>
      <c r="F283" s="16"/>
      <c r="G283" s="14"/>
      <c r="H283" s="14"/>
      <c r="I283" s="14"/>
      <c r="J283" s="14"/>
      <c r="K283" s="14"/>
      <c r="L283" s="14"/>
      <c r="M283" s="14"/>
      <c r="N283" s="14"/>
      <c r="O283" s="14"/>
      <c r="P283" s="14"/>
      <c r="Q283" s="14"/>
      <c r="R283" s="14"/>
      <c r="S283" s="16"/>
      <c r="T283" s="16"/>
      <c r="U283" s="135"/>
      <c r="V283" s="15"/>
      <c r="W283" s="14"/>
      <c r="X283" s="14"/>
      <c r="Y283" s="14"/>
      <c r="Z283" s="14"/>
      <c r="AA283" s="17"/>
      <c r="AB283" s="17"/>
      <c r="AC283" s="17"/>
      <c r="AD283" s="17"/>
      <c r="AE283" s="14"/>
      <c r="AF283" s="14"/>
      <c r="AG283" s="14"/>
      <c r="AH283" s="14"/>
      <c r="AI283" s="14"/>
      <c r="AJ283" s="14"/>
      <c r="AK283" s="14"/>
      <c r="AL283" s="14"/>
      <c r="AM283" s="14"/>
      <c r="AN283" s="14"/>
      <c r="AO283" s="14"/>
      <c r="AP283" s="14"/>
      <c r="AQ283" s="14"/>
      <c r="AR283" s="14"/>
      <c r="AS283" s="14"/>
      <c r="AT283" s="14"/>
      <c r="AU283" s="14"/>
    </row>
    <row r="284" spans="1:47" s="5" customFormat="1" x14ac:dyDescent="0.25">
      <c r="A284" s="14"/>
      <c r="B284" s="14"/>
      <c r="C284" s="14"/>
      <c r="D284" s="14"/>
      <c r="E284" s="15"/>
      <c r="F284" s="16"/>
      <c r="G284" s="14"/>
      <c r="H284" s="14"/>
      <c r="I284" s="14"/>
      <c r="J284" s="14"/>
      <c r="K284" s="14"/>
      <c r="L284" s="14"/>
      <c r="M284" s="14"/>
      <c r="N284" s="14"/>
      <c r="O284" s="14"/>
      <c r="P284" s="14"/>
      <c r="Q284" s="14"/>
      <c r="R284" s="14"/>
      <c r="S284" s="16"/>
      <c r="T284" s="16"/>
      <c r="U284" s="135"/>
      <c r="V284" s="15"/>
      <c r="W284" s="14"/>
      <c r="X284" s="14"/>
      <c r="Y284" s="14"/>
      <c r="Z284" s="14"/>
      <c r="AA284" s="17"/>
      <c r="AB284" s="17"/>
      <c r="AC284" s="17"/>
      <c r="AD284" s="17"/>
      <c r="AE284" s="14"/>
      <c r="AF284" s="14"/>
      <c r="AG284" s="14"/>
      <c r="AH284" s="14"/>
      <c r="AI284" s="14"/>
      <c r="AJ284" s="14"/>
      <c r="AK284" s="14"/>
      <c r="AL284" s="14"/>
      <c r="AM284" s="14"/>
      <c r="AN284" s="14"/>
      <c r="AO284" s="14"/>
      <c r="AP284" s="14"/>
      <c r="AQ284" s="14"/>
      <c r="AR284" s="14"/>
      <c r="AS284" s="14"/>
      <c r="AT284" s="14"/>
      <c r="AU284" s="14"/>
    </row>
    <row r="285" spans="1:47" s="5" customFormat="1" x14ac:dyDescent="0.25">
      <c r="A285" s="14"/>
      <c r="B285" s="14"/>
      <c r="C285" s="14"/>
      <c r="D285" s="14"/>
      <c r="E285" s="15"/>
      <c r="F285" s="16"/>
      <c r="G285" s="14"/>
      <c r="H285" s="14"/>
      <c r="I285" s="14"/>
      <c r="J285" s="14"/>
      <c r="K285" s="14"/>
      <c r="L285" s="14"/>
      <c r="M285" s="14"/>
      <c r="N285" s="14"/>
      <c r="O285" s="14"/>
      <c r="P285" s="14"/>
      <c r="Q285" s="14"/>
      <c r="R285" s="14"/>
      <c r="S285" s="16"/>
      <c r="T285" s="16"/>
      <c r="U285" s="135"/>
      <c r="V285" s="15"/>
      <c r="W285" s="14"/>
      <c r="X285" s="14"/>
      <c r="Y285" s="14"/>
      <c r="Z285" s="14"/>
      <c r="AA285" s="17"/>
      <c r="AB285" s="17"/>
      <c r="AC285" s="17"/>
      <c r="AD285" s="17"/>
      <c r="AE285" s="14"/>
      <c r="AF285" s="14"/>
      <c r="AG285" s="14"/>
      <c r="AH285" s="14"/>
      <c r="AI285" s="14"/>
      <c r="AJ285" s="14"/>
      <c r="AK285" s="14"/>
      <c r="AL285" s="14"/>
      <c r="AM285" s="14"/>
      <c r="AN285" s="14"/>
      <c r="AO285" s="14"/>
      <c r="AP285" s="14"/>
      <c r="AQ285" s="14"/>
      <c r="AR285" s="14"/>
      <c r="AS285" s="14"/>
      <c r="AT285" s="14"/>
      <c r="AU285" s="14"/>
    </row>
    <row r="286" spans="1:47" s="5" customFormat="1" x14ac:dyDescent="0.25">
      <c r="A286" s="14"/>
      <c r="B286" s="14"/>
      <c r="C286" s="14"/>
      <c r="D286" s="14"/>
      <c r="E286" s="15"/>
      <c r="F286" s="16"/>
      <c r="G286" s="14"/>
      <c r="H286" s="14"/>
      <c r="I286" s="14"/>
      <c r="J286" s="14"/>
      <c r="K286" s="14"/>
      <c r="L286" s="14"/>
      <c r="M286" s="14"/>
      <c r="N286" s="14"/>
      <c r="O286" s="14"/>
      <c r="P286" s="14"/>
      <c r="Q286" s="14"/>
      <c r="R286" s="14"/>
      <c r="S286" s="16"/>
      <c r="T286" s="16"/>
      <c r="U286" s="135"/>
      <c r="V286" s="15"/>
      <c r="W286" s="14"/>
      <c r="X286" s="14"/>
      <c r="Y286" s="14"/>
      <c r="Z286" s="14"/>
      <c r="AA286" s="17"/>
      <c r="AB286" s="17"/>
      <c r="AC286" s="17"/>
      <c r="AD286" s="17"/>
      <c r="AE286" s="14"/>
      <c r="AF286" s="14"/>
      <c r="AG286" s="14"/>
      <c r="AH286" s="14"/>
      <c r="AI286" s="14"/>
      <c r="AJ286" s="14"/>
      <c r="AK286" s="14"/>
      <c r="AL286" s="14"/>
      <c r="AM286" s="14"/>
      <c r="AN286" s="14"/>
      <c r="AO286" s="14"/>
      <c r="AP286" s="14"/>
      <c r="AQ286" s="14"/>
      <c r="AR286" s="14"/>
      <c r="AS286" s="14"/>
      <c r="AT286" s="14"/>
      <c r="AU286" s="14"/>
    </row>
    <row r="287" spans="1:47" s="5" customFormat="1" x14ac:dyDescent="0.25">
      <c r="A287" s="14"/>
      <c r="B287" s="14"/>
      <c r="C287" s="14"/>
      <c r="D287" s="14"/>
      <c r="E287" s="15"/>
      <c r="F287" s="16"/>
      <c r="G287" s="14"/>
      <c r="H287" s="14"/>
      <c r="I287" s="14"/>
      <c r="J287" s="14"/>
      <c r="K287" s="14"/>
      <c r="L287" s="14"/>
      <c r="M287" s="14"/>
      <c r="N287" s="14"/>
      <c r="O287" s="14"/>
      <c r="P287" s="14"/>
      <c r="Q287" s="14"/>
      <c r="R287" s="14"/>
      <c r="S287" s="16"/>
      <c r="T287" s="16"/>
      <c r="U287" s="135"/>
      <c r="V287" s="15"/>
      <c r="W287" s="14"/>
      <c r="X287" s="14"/>
      <c r="Y287" s="14"/>
      <c r="Z287" s="14"/>
      <c r="AA287" s="17"/>
      <c r="AB287" s="17"/>
      <c r="AC287" s="17"/>
      <c r="AD287" s="17"/>
      <c r="AE287" s="14"/>
      <c r="AF287" s="14"/>
      <c r="AG287" s="14"/>
      <c r="AH287" s="14"/>
      <c r="AI287" s="14"/>
      <c r="AJ287" s="14"/>
      <c r="AK287" s="14"/>
      <c r="AL287" s="14"/>
      <c r="AM287" s="14"/>
      <c r="AN287" s="14"/>
      <c r="AO287" s="14"/>
      <c r="AP287" s="14"/>
      <c r="AQ287" s="14"/>
      <c r="AR287" s="14"/>
      <c r="AS287" s="14"/>
      <c r="AT287" s="14"/>
      <c r="AU287" s="14"/>
    </row>
    <row r="288" spans="1:47" s="5" customFormat="1" x14ac:dyDescent="0.25">
      <c r="A288" s="14"/>
      <c r="B288" s="14"/>
      <c r="C288" s="14"/>
      <c r="D288" s="14"/>
      <c r="E288" s="15"/>
      <c r="F288" s="16"/>
      <c r="G288" s="14"/>
      <c r="H288" s="14"/>
      <c r="I288" s="14"/>
      <c r="J288" s="14"/>
      <c r="K288" s="14"/>
      <c r="L288" s="14"/>
      <c r="M288" s="14"/>
      <c r="N288" s="14"/>
      <c r="O288" s="14"/>
      <c r="P288" s="14"/>
      <c r="Q288" s="14"/>
      <c r="R288" s="14"/>
      <c r="S288" s="16"/>
      <c r="T288" s="16"/>
      <c r="U288" s="135"/>
      <c r="V288" s="15"/>
      <c r="W288" s="14"/>
      <c r="X288" s="14"/>
      <c r="Y288" s="14"/>
      <c r="Z288" s="14"/>
      <c r="AA288" s="17"/>
      <c r="AB288" s="17"/>
      <c r="AC288" s="17"/>
      <c r="AD288" s="17"/>
      <c r="AE288" s="14"/>
      <c r="AF288" s="14"/>
      <c r="AG288" s="14"/>
      <c r="AH288" s="14"/>
      <c r="AI288" s="14"/>
      <c r="AJ288" s="14"/>
      <c r="AK288" s="14"/>
      <c r="AL288" s="14"/>
      <c r="AM288" s="14"/>
      <c r="AN288" s="14"/>
      <c r="AO288" s="14"/>
      <c r="AP288" s="14"/>
      <c r="AQ288" s="14"/>
      <c r="AR288" s="14"/>
      <c r="AS288" s="14"/>
      <c r="AT288" s="14"/>
      <c r="AU288" s="14"/>
    </row>
    <row r="289" spans="1:47" s="5" customFormat="1" x14ac:dyDescent="0.25">
      <c r="A289" s="14"/>
      <c r="B289" s="14"/>
      <c r="C289" s="14"/>
      <c r="D289" s="14"/>
      <c r="E289" s="15"/>
      <c r="F289" s="16"/>
      <c r="G289" s="14"/>
      <c r="H289" s="14"/>
      <c r="I289" s="14"/>
      <c r="J289" s="14"/>
      <c r="K289" s="14"/>
      <c r="L289" s="14"/>
      <c r="M289" s="14"/>
      <c r="N289" s="14"/>
      <c r="O289" s="14"/>
      <c r="P289" s="14"/>
      <c r="Q289" s="14"/>
      <c r="R289" s="14"/>
      <c r="S289" s="16"/>
      <c r="T289" s="16"/>
      <c r="U289" s="135"/>
      <c r="V289" s="15"/>
      <c r="W289" s="14"/>
      <c r="X289" s="14"/>
      <c r="Y289" s="14"/>
      <c r="Z289" s="14"/>
      <c r="AA289" s="17"/>
      <c r="AB289" s="17"/>
      <c r="AC289" s="17"/>
      <c r="AD289" s="17"/>
      <c r="AE289" s="14"/>
      <c r="AF289" s="14"/>
      <c r="AG289" s="14"/>
      <c r="AH289" s="14"/>
      <c r="AI289" s="14"/>
      <c r="AJ289" s="14"/>
      <c r="AK289" s="14"/>
      <c r="AL289" s="14"/>
      <c r="AM289" s="14"/>
      <c r="AN289" s="14"/>
      <c r="AO289" s="14"/>
      <c r="AP289" s="14"/>
      <c r="AQ289" s="14"/>
      <c r="AR289" s="14"/>
      <c r="AS289" s="14"/>
      <c r="AT289" s="14"/>
      <c r="AU289" s="14"/>
    </row>
    <row r="290" spans="1:47" s="5" customFormat="1" x14ac:dyDescent="0.25">
      <c r="A290" s="14"/>
      <c r="B290" s="14"/>
      <c r="C290" s="14"/>
      <c r="D290" s="14"/>
      <c r="E290" s="15"/>
      <c r="F290" s="16"/>
      <c r="G290" s="14"/>
      <c r="H290" s="14"/>
      <c r="I290" s="14"/>
      <c r="J290" s="14"/>
      <c r="K290" s="14"/>
      <c r="L290" s="14"/>
      <c r="M290" s="14"/>
      <c r="N290" s="14"/>
      <c r="O290" s="14"/>
      <c r="P290" s="14"/>
      <c r="Q290" s="14"/>
      <c r="R290" s="14"/>
      <c r="S290" s="16"/>
      <c r="T290" s="16"/>
      <c r="U290" s="135"/>
      <c r="V290" s="15"/>
      <c r="W290" s="14"/>
      <c r="X290" s="14"/>
      <c r="Y290" s="14"/>
      <c r="Z290" s="14"/>
      <c r="AA290" s="17"/>
      <c r="AB290" s="17"/>
      <c r="AC290" s="17"/>
      <c r="AD290" s="17"/>
      <c r="AE290" s="14"/>
      <c r="AF290" s="14"/>
      <c r="AG290" s="14"/>
      <c r="AH290" s="14"/>
      <c r="AI290" s="14"/>
      <c r="AJ290" s="14"/>
      <c r="AK290" s="14"/>
      <c r="AL290" s="14"/>
      <c r="AM290" s="14"/>
      <c r="AN290" s="14"/>
      <c r="AO290" s="14"/>
      <c r="AP290" s="14"/>
      <c r="AQ290" s="14"/>
      <c r="AR290" s="14"/>
      <c r="AS290" s="14"/>
      <c r="AT290" s="14"/>
      <c r="AU290" s="14"/>
    </row>
    <row r="291" spans="1:47" s="5" customFormat="1" x14ac:dyDescent="0.25">
      <c r="A291" s="14"/>
      <c r="B291" s="14"/>
      <c r="C291" s="14"/>
      <c r="D291" s="14"/>
      <c r="E291" s="15"/>
      <c r="F291" s="16"/>
      <c r="G291" s="14"/>
      <c r="H291" s="14"/>
      <c r="I291" s="14"/>
      <c r="J291" s="14"/>
      <c r="K291" s="14"/>
      <c r="L291" s="14"/>
      <c r="M291" s="14"/>
      <c r="N291" s="14"/>
      <c r="O291" s="14"/>
      <c r="P291" s="14"/>
      <c r="Q291" s="14"/>
      <c r="R291" s="14"/>
      <c r="S291" s="16"/>
      <c r="T291" s="16"/>
      <c r="U291" s="135"/>
      <c r="V291" s="15"/>
      <c r="W291" s="14"/>
      <c r="X291" s="14"/>
      <c r="Y291" s="14"/>
      <c r="Z291" s="14"/>
      <c r="AA291" s="17"/>
      <c r="AB291" s="17"/>
      <c r="AC291" s="17"/>
      <c r="AD291" s="17"/>
      <c r="AE291" s="14"/>
      <c r="AF291" s="14"/>
      <c r="AG291" s="14"/>
      <c r="AH291" s="14"/>
      <c r="AI291" s="14"/>
      <c r="AJ291" s="14"/>
      <c r="AK291" s="14"/>
      <c r="AL291" s="14"/>
      <c r="AM291" s="14"/>
      <c r="AN291" s="14"/>
      <c r="AO291" s="14"/>
      <c r="AP291" s="14"/>
      <c r="AQ291" s="14"/>
      <c r="AR291" s="14"/>
      <c r="AS291" s="14"/>
      <c r="AT291" s="14"/>
      <c r="AU291" s="14"/>
    </row>
    <row r="292" spans="1:47" s="5" customFormat="1" x14ac:dyDescent="0.25">
      <c r="A292" s="14"/>
      <c r="B292" s="14"/>
      <c r="C292" s="14"/>
      <c r="D292" s="14"/>
      <c r="E292" s="15"/>
      <c r="F292" s="16"/>
      <c r="G292" s="14"/>
      <c r="H292" s="14"/>
      <c r="I292" s="14"/>
      <c r="J292" s="14"/>
      <c r="K292" s="14"/>
      <c r="L292" s="14"/>
      <c r="M292" s="14"/>
      <c r="N292" s="14"/>
      <c r="O292" s="14"/>
      <c r="P292" s="14"/>
      <c r="Q292" s="14"/>
      <c r="R292" s="14"/>
      <c r="S292" s="16"/>
      <c r="T292" s="16"/>
      <c r="U292" s="135"/>
      <c r="V292" s="15"/>
      <c r="W292" s="14"/>
      <c r="X292" s="14"/>
      <c r="Y292" s="14"/>
      <c r="Z292" s="14"/>
      <c r="AA292" s="17"/>
      <c r="AB292" s="17"/>
      <c r="AC292" s="17"/>
      <c r="AD292" s="17"/>
      <c r="AE292" s="14"/>
      <c r="AF292" s="14"/>
      <c r="AG292" s="14"/>
      <c r="AH292" s="14"/>
      <c r="AI292" s="14"/>
      <c r="AJ292" s="14"/>
      <c r="AK292" s="14"/>
      <c r="AL292" s="14"/>
      <c r="AM292" s="14"/>
      <c r="AN292" s="14"/>
      <c r="AO292" s="14"/>
      <c r="AP292" s="14"/>
      <c r="AQ292" s="14"/>
      <c r="AR292" s="14"/>
      <c r="AS292" s="14"/>
      <c r="AT292" s="14"/>
      <c r="AU292" s="14"/>
    </row>
    <row r="293" spans="1:47" s="5" customFormat="1" x14ac:dyDescent="0.25">
      <c r="A293" s="14"/>
      <c r="B293" s="14"/>
      <c r="C293" s="14"/>
      <c r="D293" s="14"/>
      <c r="E293" s="15"/>
      <c r="F293" s="16"/>
      <c r="G293" s="14"/>
      <c r="H293" s="14"/>
      <c r="I293" s="14"/>
      <c r="J293" s="14"/>
      <c r="K293" s="14"/>
      <c r="L293" s="14"/>
      <c r="M293" s="14"/>
      <c r="N293" s="14"/>
      <c r="O293" s="14"/>
      <c r="P293" s="14"/>
      <c r="Q293" s="14"/>
      <c r="R293" s="14"/>
      <c r="S293" s="16"/>
      <c r="T293" s="16"/>
      <c r="U293" s="135"/>
      <c r="V293" s="15"/>
      <c r="W293" s="14"/>
      <c r="X293" s="14"/>
      <c r="Y293" s="14"/>
      <c r="Z293" s="14"/>
      <c r="AA293" s="17"/>
      <c r="AB293" s="17"/>
      <c r="AC293" s="17"/>
      <c r="AD293" s="17"/>
      <c r="AE293" s="14"/>
      <c r="AF293" s="14"/>
      <c r="AG293" s="14"/>
      <c r="AH293" s="14"/>
      <c r="AI293" s="14"/>
      <c r="AJ293" s="14"/>
      <c r="AK293" s="14"/>
      <c r="AL293" s="14"/>
      <c r="AM293" s="14"/>
      <c r="AN293" s="14"/>
      <c r="AO293" s="14"/>
      <c r="AP293" s="14"/>
      <c r="AQ293" s="14"/>
      <c r="AR293" s="14"/>
      <c r="AS293" s="14"/>
      <c r="AT293" s="14"/>
      <c r="AU293" s="14"/>
    </row>
    <row r="294" spans="1:47" s="5" customFormat="1" x14ac:dyDescent="0.25">
      <c r="A294" s="14"/>
      <c r="B294" s="14"/>
      <c r="C294" s="14"/>
      <c r="D294" s="14"/>
      <c r="E294" s="15"/>
      <c r="F294" s="16"/>
      <c r="G294" s="14"/>
      <c r="H294" s="14"/>
      <c r="I294" s="14"/>
      <c r="J294" s="14"/>
      <c r="K294" s="14"/>
      <c r="L294" s="14"/>
      <c r="M294" s="14"/>
      <c r="N294" s="14"/>
      <c r="O294" s="14"/>
      <c r="P294" s="14"/>
      <c r="Q294" s="14"/>
      <c r="R294" s="14"/>
      <c r="S294" s="16"/>
      <c r="T294" s="16"/>
      <c r="U294" s="135"/>
      <c r="V294" s="15"/>
      <c r="W294" s="14"/>
      <c r="X294" s="14"/>
      <c r="Y294" s="14"/>
      <c r="Z294" s="14"/>
      <c r="AA294" s="17"/>
      <c r="AB294" s="17"/>
      <c r="AC294" s="17"/>
      <c r="AD294" s="17"/>
      <c r="AE294" s="14"/>
      <c r="AF294" s="14"/>
      <c r="AG294" s="14"/>
      <c r="AH294" s="14"/>
      <c r="AI294" s="14"/>
      <c r="AJ294" s="14"/>
      <c r="AK294" s="14"/>
      <c r="AL294" s="14"/>
      <c r="AM294" s="14"/>
      <c r="AN294" s="14"/>
      <c r="AO294" s="14"/>
      <c r="AP294" s="14"/>
      <c r="AQ294" s="14"/>
      <c r="AR294" s="14"/>
      <c r="AS294" s="14"/>
      <c r="AT294" s="14"/>
      <c r="AU294" s="14"/>
    </row>
    <row r="295" spans="1:47" s="5" customFormat="1" x14ac:dyDescent="0.25">
      <c r="A295" s="14"/>
      <c r="B295" s="14"/>
      <c r="C295" s="14"/>
      <c r="D295" s="14"/>
      <c r="E295" s="15"/>
      <c r="F295" s="16"/>
      <c r="G295" s="14"/>
      <c r="H295" s="14"/>
      <c r="I295" s="14"/>
      <c r="J295" s="14"/>
      <c r="K295" s="14"/>
      <c r="L295" s="14"/>
      <c r="M295" s="14"/>
      <c r="N295" s="14"/>
      <c r="O295" s="14"/>
      <c r="P295" s="14"/>
      <c r="Q295" s="14"/>
      <c r="R295" s="14"/>
      <c r="S295" s="16"/>
      <c r="T295" s="16"/>
      <c r="U295" s="135"/>
      <c r="V295" s="15"/>
      <c r="W295" s="14"/>
      <c r="X295" s="14"/>
      <c r="Y295" s="14"/>
      <c r="Z295" s="14"/>
      <c r="AA295" s="17"/>
      <c r="AB295" s="17"/>
      <c r="AC295" s="17"/>
      <c r="AD295" s="17"/>
      <c r="AE295" s="14"/>
      <c r="AF295" s="14"/>
      <c r="AG295" s="14"/>
      <c r="AH295" s="14"/>
      <c r="AI295" s="14"/>
      <c r="AJ295" s="14"/>
      <c r="AK295" s="14"/>
      <c r="AL295" s="14"/>
      <c r="AM295" s="14"/>
      <c r="AN295" s="14"/>
      <c r="AO295" s="14"/>
      <c r="AP295" s="14"/>
      <c r="AQ295" s="14"/>
      <c r="AR295" s="14"/>
      <c r="AS295" s="14"/>
      <c r="AT295" s="14"/>
      <c r="AU295" s="14"/>
    </row>
    <row r="296" spans="1:47" s="5" customFormat="1" x14ac:dyDescent="0.25">
      <c r="A296" s="14"/>
      <c r="B296" s="14"/>
      <c r="C296" s="14"/>
      <c r="D296" s="14"/>
      <c r="E296" s="15"/>
      <c r="F296" s="16"/>
      <c r="G296" s="14"/>
      <c r="H296" s="14"/>
      <c r="I296" s="14"/>
      <c r="J296" s="14"/>
      <c r="K296" s="14"/>
      <c r="L296" s="14"/>
      <c r="M296" s="14"/>
      <c r="N296" s="14"/>
      <c r="O296" s="14"/>
      <c r="P296" s="14"/>
      <c r="Q296" s="14"/>
      <c r="R296" s="14"/>
      <c r="S296" s="16"/>
      <c r="T296" s="16"/>
      <c r="U296" s="135"/>
      <c r="V296" s="15"/>
      <c r="W296" s="14"/>
      <c r="X296" s="14"/>
      <c r="Y296" s="14"/>
      <c r="Z296" s="14"/>
      <c r="AA296" s="17"/>
      <c r="AB296" s="17"/>
      <c r="AC296" s="17"/>
      <c r="AD296" s="17"/>
      <c r="AE296" s="14"/>
      <c r="AF296" s="14"/>
      <c r="AG296" s="14"/>
      <c r="AH296" s="14"/>
      <c r="AI296" s="14"/>
      <c r="AJ296" s="14"/>
      <c r="AK296" s="14"/>
      <c r="AL296" s="14"/>
      <c r="AM296" s="14"/>
      <c r="AN296" s="14"/>
      <c r="AO296" s="14"/>
      <c r="AP296" s="14"/>
      <c r="AQ296" s="14"/>
      <c r="AR296" s="14"/>
      <c r="AS296" s="14"/>
      <c r="AT296" s="14"/>
      <c r="AU296" s="14"/>
    </row>
    <row r="297" spans="1:47" s="5" customFormat="1" x14ac:dyDescent="0.25">
      <c r="A297" s="14"/>
      <c r="B297" s="14"/>
      <c r="C297" s="14"/>
      <c r="D297" s="14"/>
      <c r="E297" s="15"/>
      <c r="F297" s="16"/>
      <c r="G297" s="14"/>
      <c r="H297" s="14"/>
      <c r="I297" s="14"/>
      <c r="J297" s="14"/>
      <c r="K297" s="14"/>
      <c r="L297" s="14"/>
      <c r="M297" s="14"/>
      <c r="N297" s="14"/>
      <c r="O297" s="14"/>
      <c r="P297" s="14"/>
      <c r="Q297" s="14"/>
      <c r="R297" s="14"/>
      <c r="S297" s="16"/>
      <c r="T297" s="16"/>
      <c r="U297" s="135"/>
      <c r="V297" s="15"/>
      <c r="W297" s="14"/>
      <c r="X297" s="14"/>
      <c r="Y297" s="14"/>
      <c r="Z297" s="14"/>
      <c r="AA297" s="17"/>
      <c r="AB297" s="17"/>
      <c r="AC297" s="17"/>
      <c r="AD297" s="17"/>
      <c r="AE297" s="14"/>
      <c r="AF297" s="14"/>
      <c r="AG297" s="14"/>
      <c r="AH297" s="14"/>
      <c r="AI297" s="14"/>
      <c r="AJ297" s="14"/>
      <c r="AK297" s="14"/>
      <c r="AL297" s="14"/>
      <c r="AM297" s="14"/>
      <c r="AN297" s="14"/>
      <c r="AO297" s="14"/>
      <c r="AP297" s="14"/>
      <c r="AQ297" s="14"/>
      <c r="AR297" s="14"/>
      <c r="AS297" s="14"/>
      <c r="AT297" s="14"/>
      <c r="AU297" s="14"/>
    </row>
    <row r="298" spans="1:47" s="5" customFormat="1" x14ac:dyDescent="0.25">
      <c r="A298" s="14"/>
      <c r="B298" s="14"/>
      <c r="C298" s="14"/>
      <c r="D298" s="14"/>
      <c r="E298" s="15"/>
      <c r="F298" s="16"/>
      <c r="G298" s="14"/>
      <c r="H298" s="14"/>
      <c r="I298" s="14"/>
      <c r="J298" s="14"/>
      <c r="K298" s="14"/>
      <c r="L298" s="14"/>
      <c r="M298" s="14"/>
      <c r="N298" s="14"/>
      <c r="O298" s="14"/>
      <c r="P298" s="14"/>
      <c r="Q298" s="14"/>
      <c r="R298" s="14"/>
      <c r="S298" s="16"/>
      <c r="T298" s="16"/>
      <c r="U298" s="135"/>
      <c r="V298" s="15"/>
      <c r="W298" s="14"/>
      <c r="X298" s="14"/>
      <c r="Y298" s="14"/>
      <c r="Z298" s="14"/>
      <c r="AA298" s="17"/>
      <c r="AB298" s="17"/>
      <c r="AC298" s="17"/>
      <c r="AD298" s="17"/>
      <c r="AE298" s="14"/>
      <c r="AF298" s="14"/>
      <c r="AG298" s="14"/>
      <c r="AH298" s="14"/>
      <c r="AI298" s="14"/>
      <c r="AJ298" s="14"/>
      <c r="AK298" s="14"/>
      <c r="AL298" s="14"/>
      <c r="AM298" s="14"/>
      <c r="AN298" s="14"/>
      <c r="AO298" s="14"/>
      <c r="AP298" s="14"/>
      <c r="AQ298" s="14"/>
      <c r="AR298" s="14"/>
      <c r="AS298" s="14"/>
      <c r="AT298" s="14"/>
      <c r="AU298" s="14"/>
    </row>
    <row r="299" spans="1:47" s="5" customFormat="1" x14ac:dyDescent="0.25">
      <c r="A299" s="14"/>
      <c r="B299" s="14"/>
      <c r="C299" s="14"/>
      <c r="D299" s="14"/>
      <c r="E299" s="15"/>
      <c r="F299" s="16"/>
      <c r="G299" s="14"/>
      <c r="H299" s="14"/>
      <c r="I299" s="14"/>
      <c r="J299" s="14"/>
      <c r="K299" s="14"/>
      <c r="L299" s="14"/>
      <c r="M299" s="14"/>
      <c r="N299" s="14"/>
      <c r="O299" s="14"/>
      <c r="P299" s="14"/>
      <c r="Q299" s="14"/>
      <c r="R299" s="14"/>
      <c r="S299" s="16"/>
      <c r="T299" s="16"/>
      <c r="U299" s="135"/>
      <c r="V299" s="15"/>
      <c r="W299" s="14"/>
      <c r="X299" s="14"/>
      <c r="Y299" s="14"/>
      <c r="Z299" s="14"/>
      <c r="AA299" s="17"/>
      <c r="AB299" s="17"/>
      <c r="AC299" s="17"/>
      <c r="AD299" s="17"/>
      <c r="AE299" s="14"/>
      <c r="AF299" s="14"/>
      <c r="AG299" s="14"/>
      <c r="AH299" s="14"/>
      <c r="AI299" s="14"/>
      <c r="AJ299" s="14"/>
      <c r="AK299" s="14"/>
      <c r="AL299" s="14"/>
      <c r="AM299" s="14"/>
      <c r="AN299" s="14"/>
      <c r="AO299" s="14"/>
      <c r="AP299" s="14"/>
      <c r="AQ299" s="14"/>
      <c r="AR299" s="14"/>
      <c r="AS299" s="14"/>
      <c r="AT299" s="14"/>
      <c r="AU299" s="14"/>
    </row>
    <row r="300" spans="1:47" s="5" customFormat="1" x14ac:dyDescent="0.25">
      <c r="A300" s="14"/>
      <c r="B300" s="14"/>
      <c r="C300" s="14"/>
      <c r="D300" s="14"/>
      <c r="E300" s="15"/>
      <c r="F300" s="16"/>
      <c r="G300" s="14"/>
      <c r="H300" s="14"/>
      <c r="I300" s="14"/>
      <c r="J300" s="14"/>
      <c r="K300" s="14"/>
      <c r="L300" s="14"/>
      <c r="M300" s="14"/>
      <c r="N300" s="14"/>
      <c r="O300" s="14"/>
      <c r="P300" s="14"/>
      <c r="Q300" s="14"/>
      <c r="R300" s="14"/>
      <c r="S300" s="16"/>
      <c r="T300" s="16"/>
      <c r="U300" s="135"/>
      <c r="V300" s="15"/>
      <c r="W300" s="14"/>
      <c r="X300" s="14"/>
      <c r="Y300" s="14"/>
      <c r="Z300" s="14"/>
      <c r="AA300" s="17"/>
      <c r="AB300" s="17"/>
      <c r="AC300" s="17"/>
      <c r="AD300" s="17"/>
      <c r="AE300" s="14"/>
      <c r="AF300" s="14"/>
      <c r="AG300" s="14"/>
      <c r="AH300" s="14"/>
      <c r="AI300" s="14"/>
      <c r="AJ300" s="14"/>
      <c r="AK300" s="14"/>
      <c r="AL300" s="14"/>
      <c r="AM300" s="14"/>
      <c r="AN300" s="14"/>
      <c r="AO300" s="14"/>
      <c r="AP300" s="14"/>
      <c r="AQ300" s="14"/>
      <c r="AR300" s="14"/>
      <c r="AS300" s="14"/>
      <c r="AT300" s="14"/>
      <c r="AU300" s="14"/>
    </row>
    <row r="301" spans="1:47" s="5" customFormat="1" x14ac:dyDescent="0.25">
      <c r="A301" s="14"/>
      <c r="B301" s="14"/>
      <c r="C301" s="14"/>
      <c r="D301" s="14"/>
      <c r="E301" s="15"/>
      <c r="F301" s="16"/>
      <c r="G301" s="14"/>
      <c r="H301" s="14"/>
      <c r="I301" s="14"/>
      <c r="J301" s="14"/>
      <c r="K301" s="14"/>
      <c r="L301" s="14"/>
      <c r="M301" s="14"/>
      <c r="N301" s="14"/>
      <c r="O301" s="14"/>
      <c r="P301" s="14"/>
      <c r="Q301" s="14"/>
      <c r="R301" s="14"/>
      <c r="S301" s="16"/>
      <c r="T301" s="16"/>
      <c r="U301" s="135"/>
      <c r="V301" s="15"/>
      <c r="W301" s="14"/>
      <c r="X301" s="14"/>
      <c r="Y301" s="14"/>
      <c r="Z301" s="14"/>
      <c r="AA301" s="17"/>
      <c r="AB301" s="17"/>
      <c r="AC301" s="17"/>
      <c r="AD301" s="17"/>
      <c r="AE301" s="14"/>
      <c r="AF301" s="14"/>
      <c r="AG301" s="14"/>
      <c r="AH301" s="14"/>
      <c r="AI301" s="14"/>
      <c r="AJ301" s="14"/>
      <c r="AK301" s="14"/>
      <c r="AL301" s="14"/>
      <c r="AM301" s="14"/>
      <c r="AN301" s="14"/>
      <c r="AO301" s="14"/>
      <c r="AP301" s="14"/>
      <c r="AQ301" s="14"/>
      <c r="AR301" s="14"/>
      <c r="AS301" s="14"/>
      <c r="AT301" s="14"/>
      <c r="AU301" s="14"/>
    </row>
    <row r="302" spans="1:47" s="5" customFormat="1" x14ac:dyDescent="0.25">
      <c r="A302" s="14"/>
      <c r="B302" s="14"/>
      <c r="C302" s="14"/>
      <c r="D302" s="14"/>
      <c r="E302" s="15"/>
      <c r="F302" s="16"/>
      <c r="G302" s="14"/>
      <c r="H302" s="14"/>
      <c r="I302" s="14"/>
      <c r="J302" s="14"/>
      <c r="K302" s="14"/>
      <c r="L302" s="14"/>
      <c r="M302" s="14"/>
      <c r="N302" s="14"/>
      <c r="O302" s="14"/>
      <c r="P302" s="14"/>
      <c r="Q302" s="14"/>
      <c r="R302" s="14"/>
      <c r="S302" s="16"/>
      <c r="T302" s="16"/>
      <c r="U302" s="135"/>
      <c r="V302" s="15"/>
      <c r="W302" s="14"/>
      <c r="X302" s="14"/>
      <c r="Y302" s="14"/>
      <c r="Z302" s="14"/>
      <c r="AA302" s="17"/>
      <c r="AB302" s="17"/>
      <c r="AC302" s="17"/>
      <c r="AD302" s="17"/>
      <c r="AE302" s="14"/>
      <c r="AF302" s="14"/>
      <c r="AG302" s="14"/>
      <c r="AH302" s="14"/>
      <c r="AI302" s="14"/>
      <c r="AJ302" s="14"/>
      <c r="AK302" s="14"/>
      <c r="AL302" s="14"/>
      <c r="AM302" s="14"/>
      <c r="AN302" s="14"/>
      <c r="AO302" s="14"/>
      <c r="AP302" s="14"/>
      <c r="AQ302" s="14"/>
      <c r="AR302" s="14"/>
      <c r="AS302" s="14"/>
      <c r="AT302" s="14"/>
      <c r="AU302" s="14"/>
    </row>
    <row r="303" spans="1:47" s="5" customFormat="1" x14ac:dyDescent="0.25">
      <c r="A303" s="14"/>
      <c r="B303" s="14"/>
      <c r="C303" s="14"/>
      <c r="D303" s="14"/>
      <c r="E303" s="15"/>
      <c r="F303" s="16"/>
      <c r="G303" s="14"/>
      <c r="H303" s="14"/>
      <c r="I303" s="14"/>
      <c r="J303" s="14"/>
      <c r="K303" s="14"/>
      <c r="L303" s="14"/>
      <c r="M303" s="14"/>
      <c r="N303" s="14"/>
      <c r="O303" s="14"/>
      <c r="P303" s="14"/>
      <c r="Q303" s="14"/>
      <c r="R303" s="14"/>
      <c r="S303" s="16"/>
      <c r="T303" s="16"/>
      <c r="U303" s="135"/>
      <c r="V303" s="15"/>
      <c r="W303" s="14"/>
      <c r="X303" s="14"/>
      <c r="Y303" s="14"/>
      <c r="Z303" s="14"/>
      <c r="AA303" s="17"/>
      <c r="AB303" s="17"/>
      <c r="AC303" s="17"/>
      <c r="AD303" s="17"/>
      <c r="AE303" s="14"/>
      <c r="AF303" s="14"/>
      <c r="AG303" s="14"/>
      <c r="AH303" s="14"/>
      <c r="AI303" s="14"/>
      <c r="AJ303" s="14"/>
      <c r="AK303" s="14"/>
      <c r="AL303" s="14"/>
      <c r="AM303" s="14"/>
      <c r="AN303" s="14"/>
      <c r="AO303" s="14"/>
      <c r="AP303" s="14"/>
      <c r="AQ303" s="14"/>
      <c r="AR303" s="14"/>
      <c r="AS303" s="14"/>
      <c r="AT303" s="14"/>
      <c r="AU303" s="14"/>
    </row>
    <row r="304" spans="1:47" s="5" customFormat="1" x14ac:dyDescent="0.25">
      <c r="A304" s="14"/>
      <c r="B304" s="14"/>
      <c r="C304" s="14"/>
      <c r="D304" s="14"/>
      <c r="E304" s="15"/>
      <c r="F304" s="16"/>
      <c r="G304" s="14"/>
      <c r="H304" s="14"/>
      <c r="I304" s="14"/>
      <c r="J304" s="14"/>
      <c r="K304" s="14"/>
      <c r="L304" s="14"/>
      <c r="M304" s="14"/>
      <c r="N304" s="14"/>
      <c r="O304" s="14"/>
      <c r="P304" s="14"/>
      <c r="Q304" s="14"/>
      <c r="R304" s="14"/>
      <c r="S304" s="16"/>
      <c r="T304" s="16"/>
      <c r="U304" s="135"/>
      <c r="V304" s="15"/>
      <c r="W304" s="14"/>
      <c r="X304" s="14"/>
      <c r="Y304" s="14"/>
      <c r="Z304" s="14"/>
      <c r="AA304" s="17"/>
      <c r="AB304" s="17"/>
      <c r="AC304" s="17"/>
      <c r="AD304" s="17"/>
      <c r="AE304" s="14"/>
      <c r="AF304" s="14"/>
      <c r="AG304" s="14"/>
      <c r="AH304" s="14"/>
      <c r="AI304" s="14"/>
      <c r="AJ304" s="14"/>
      <c r="AK304" s="14"/>
      <c r="AL304" s="14"/>
      <c r="AM304" s="14"/>
      <c r="AN304" s="14"/>
      <c r="AO304" s="14"/>
      <c r="AP304" s="14"/>
      <c r="AQ304" s="14"/>
      <c r="AR304" s="14"/>
      <c r="AS304" s="14"/>
      <c r="AT304" s="14"/>
      <c r="AU304" s="14"/>
    </row>
    <row r="305" spans="1:47" s="5" customFormat="1" x14ac:dyDescent="0.25">
      <c r="A305" s="14"/>
      <c r="B305" s="14"/>
      <c r="C305" s="14"/>
      <c r="D305" s="14"/>
      <c r="E305" s="15"/>
      <c r="F305" s="16"/>
      <c r="G305" s="14"/>
      <c r="H305" s="14"/>
      <c r="I305" s="14"/>
      <c r="J305" s="14"/>
      <c r="K305" s="14"/>
      <c r="L305" s="14"/>
      <c r="M305" s="14"/>
      <c r="N305" s="14"/>
      <c r="O305" s="14"/>
      <c r="P305" s="14"/>
      <c r="Q305" s="14"/>
      <c r="R305" s="14"/>
      <c r="S305" s="16"/>
      <c r="T305" s="16"/>
      <c r="U305" s="135"/>
      <c r="V305" s="15"/>
      <c r="W305" s="14"/>
      <c r="X305" s="14"/>
      <c r="Y305" s="14"/>
      <c r="Z305" s="14"/>
      <c r="AA305" s="17"/>
      <c r="AB305" s="17"/>
      <c r="AC305" s="17"/>
      <c r="AD305" s="17"/>
      <c r="AE305" s="14"/>
      <c r="AF305" s="14"/>
      <c r="AG305" s="14"/>
      <c r="AH305" s="14"/>
      <c r="AI305" s="14"/>
      <c r="AJ305" s="14"/>
      <c r="AK305" s="14"/>
      <c r="AL305" s="14"/>
      <c r="AM305" s="14"/>
      <c r="AN305" s="14"/>
      <c r="AO305" s="14"/>
      <c r="AP305" s="14"/>
      <c r="AQ305" s="14"/>
      <c r="AR305" s="14"/>
      <c r="AS305" s="14"/>
      <c r="AT305" s="14"/>
      <c r="AU305" s="14"/>
    </row>
    <row r="306" spans="1:47" s="5" customFormat="1" x14ac:dyDescent="0.25">
      <c r="A306" s="14"/>
      <c r="B306" s="14"/>
      <c r="C306" s="14"/>
      <c r="D306" s="14"/>
      <c r="E306" s="15"/>
      <c r="F306" s="16"/>
      <c r="G306" s="14"/>
      <c r="H306" s="14"/>
      <c r="I306" s="14"/>
      <c r="J306" s="14"/>
      <c r="K306" s="14"/>
      <c r="L306" s="14"/>
      <c r="M306" s="14"/>
      <c r="N306" s="14"/>
      <c r="O306" s="14"/>
      <c r="P306" s="14"/>
      <c r="Q306" s="14"/>
      <c r="R306" s="14"/>
      <c r="S306" s="16"/>
      <c r="T306" s="16"/>
      <c r="U306" s="135"/>
      <c r="V306" s="15"/>
      <c r="W306" s="14"/>
      <c r="X306" s="14"/>
      <c r="Y306" s="14"/>
      <c r="Z306" s="14"/>
      <c r="AA306" s="17"/>
      <c r="AB306" s="17"/>
      <c r="AC306" s="17"/>
      <c r="AD306" s="17"/>
      <c r="AE306" s="14"/>
      <c r="AF306" s="14"/>
      <c r="AG306" s="14"/>
      <c r="AH306" s="14"/>
      <c r="AI306" s="14"/>
      <c r="AJ306" s="14"/>
      <c r="AK306" s="14"/>
      <c r="AL306" s="14"/>
      <c r="AM306" s="14"/>
      <c r="AN306" s="14"/>
      <c r="AO306" s="14"/>
      <c r="AP306" s="14"/>
      <c r="AQ306" s="14"/>
      <c r="AR306" s="14"/>
      <c r="AS306" s="14"/>
      <c r="AT306" s="14"/>
      <c r="AU306" s="14"/>
    </row>
    <row r="307" spans="1:47" s="5" customFormat="1" x14ac:dyDescent="0.25">
      <c r="A307" s="14"/>
      <c r="B307" s="14"/>
      <c r="C307" s="14"/>
      <c r="D307" s="14"/>
      <c r="E307" s="15"/>
      <c r="F307" s="16"/>
      <c r="G307" s="14"/>
      <c r="H307" s="14"/>
      <c r="I307" s="14"/>
      <c r="J307" s="14"/>
      <c r="K307" s="14"/>
      <c r="L307" s="14"/>
      <c r="M307" s="14"/>
      <c r="N307" s="14"/>
      <c r="O307" s="14"/>
      <c r="P307" s="14"/>
      <c r="Q307" s="14"/>
      <c r="R307" s="14"/>
      <c r="S307" s="16"/>
      <c r="T307" s="16"/>
      <c r="U307" s="135"/>
      <c r="V307" s="15"/>
      <c r="W307" s="14"/>
      <c r="X307" s="14"/>
      <c r="Y307" s="14"/>
      <c r="Z307" s="14"/>
      <c r="AA307" s="17"/>
      <c r="AB307" s="17"/>
      <c r="AC307" s="17"/>
      <c r="AD307" s="17"/>
      <c r="AE307" s="14"/>
      <c r="AF307" s="14"/>
      <c r="AG307" s="14"/>
      <c r="AH307" s="14"/>
      <c r="AI307" s="14"/>
      <c r="AJ307" s="14"/>
      <c r="AK307" s="14"/>
      <c r="AL307" s="14"/>
      <c r="AM307" s="14"/>
      <c r="AN307" s="14"/>
      <c r="AO307" s="14"/>
      <c r="AP307" s="14"/>
      <c r="AQ307" s="14"/>
      <c r="AR307" s="14"/>
      <c r="AS307" s="14"/>
      <c r="AT307" s="14"/>
      <c r="AU307" s="14"/>
    </row>
    <row r="308" spans="1:47" s="5" customFormat="1" x14ac:dyDescent="0.25">
      <c r="A308" s="14"/>
      <c r="B308" s="14"/>
      <c r="C308" s="14"/>
      <c r="D308" s="14"/>
      <c r="E308" s="15"/>
      <c r="F308" s="16"/>
      <c r="G308" s="14"/>
      <c r="H308" s="14"/>
      <c r="I308" s="14"/>
      <c r="J308" s="14"/>
      <c r="K308" s="14"/>
      <c r="L308" s="14"/>
      <c r="M308" s="14"/>
      <c r="N308" s="14"/>
      <c r="O308" s="14"/>
      <c r="P308" s="14"/>
      <c r="Q308" s="14"/>
      <c r="R308" s="14"/>
      <c r="S308" s="16"/>
      <c r="T308" s="16"/>
      <c r="U308" s="135"/>
      <c r="V308" s="15"/>
      <c r="W308" s="14"/>
      <c r="X308" s="14"/>
      <c r="Y308" s="14"/>
      <c r="Z308" s="14"/>
      <c r="AA308" s="17"/>
      <c r="AB308" s="17"/>
      <c r="AC308" s="17"/>
      <c r="AD308" s="17"/>
      <c r="AE308" s="14"/>
      <c r="AF308" s="14"/>
      <c r="AG308" s="14"/>
      <c r="AH308" s="14"/>
      <c r="AI308" s="14"/>
      <c r="AJ308" s="14"/>
      <c r="AK308" s="14"/>
      <c r="AL308" s="14"/>
      <c r="AM308" s="14"/>
      <c r="AN308" s="14"/>
      <c r="AO308" s="14"/>
      <c r="AP308" s="14"/>
      <c r="AQ308" s="14"/>
      <c r="AR308" s="14"/>
      <c r="AS308" s="14"/>
      <c r="AT308" s="14"/>
      <c r="AU308" s="14"/>
    </row>
    <row r="309" spans="1:47" s="5" customFormat="1" x14ac:dyDescent="0.25">
      <c r="A309" s="14"/>
      <c r="B309" s="14"/>
      <c r="C309" s="14"/>
      <c r="D309" s="14"/>
      <c r="E309" s="15"/>
      <c r="F309" s="16"/>
      <c r="G309" s="14"/>
      <c r="H309" s="14"/>
      <c r="I309" s="14"/>
      <c r="J309" s="14"/>
      <c r="K309" s="14"/>
      <c r="L309" s="14"/>
      <c r="M309" s="14"/>
      <c r="N309" s="14"/>
      <c r="O309" s="14"/>
      <c r="P309" s="14"/>
      <c r="Q309" s="14"/>
      <c r="R309" s="14"/>
      <c r="S309" s="16"/>
      <c r="T309" s="16"/>
      <c r="U309" s="135"/>
      <c r="V309" s="15"/>
      <c r="W309" s="14"/>
      <c r="X309" s="14"/>
      <c r="Y309" s="14"/>
      <c r="Z309" s="14"/>
      <c r="AA309" s="17"/>
      <c r="AB309" s="17"/>
      <c r="AC309" s="17"/>
      <c r="AD309" s="17"/>
      <c r="AE309" s="14"/>
      <c r="AF309" s="14"/>
      <c r="AG309" s="14"/>
      <c r="AH309" s="14"/>
      <c r="AI309" s="14"/>
      <c r="AJ309" s="14"/>
      <c r="AK309" s="14"/>
      <c r="AL309" s="14"/>
      <c r="AM309" s="14"/>
      <c r="AN309" s="14"/>
      <c r="AO309" s="14"/>
      <c r="AP309" s="14"/>
      <c r="AQ309" s="14"/>
      <c r="AR309" s="14"/>
      <c r="AS309" s="14"/>
      <c r="AT309" s="14"/>
      <c r="AU309" s="14"/>
    </row>
    <row r="310" spans="1:47" s="5" customFormat="1" x14ac:dyDescent="0.25">
      <c r="A310" s="14"/>
      <c r="B310" s="14"/>
      <c r="C310" s="14"/>
      <c r="D310" s="14"/>
      <c r="E310" s="15"/>
      <c r="F310" s="16"/>
      <c r="G310" s="14"/>
      <c r="H310" s="14"/>
      <c r="I310" s="14"/>
      <c r="J310" s="14"/>
      <c r="K310" s="14"/>
      <c r="L310" s="14"/>
      <c r="M310" s="14"/>
      <c r="N310" s="14"/>
      <c r="O310" s="14"/>
      <c r="P310" s="14"/>
      <c r="Q310" s="14"/>
      <c r="R310" s="14"/>
      <c r="S310" s="16"/>
      <c r="T310" s="16"/>
      <c r="U310" s="135"/>
      <c r="V310" s="15"/>
      <c r="W310" s="14"/>
      <c r="X310" s="14"/>
      <c r="Y310" s="14"/>
      <c r="Z310" s="14"/>
      <c r="AA310" s="17"/>
      <c r="AB310" s="17"/>
      <c r="AC310" s="17"/>
      <c r="AD310" s="17"/>
      <c r="AE310" s="14"/>
      <c r="AF310" s="14"/>
      <c r="AG310" s="14"/>
      <c r="AH310" s="14"/>
      <c r="AI310" s="14"/>
      <c r="AJ310" s="14"/>
      <c r="AK310" s="14"/>
      <c r="AL310" s="14"/>
      <c r="AM310" s="14"/>
      <c r="AN310" s="14"/>
      <c r="AO310" s="14"/>
      <c r="AP310" s="14"/>
      <c r="AQ310" s="14"/>
      <c r="AR310" s="14"/>
      <c r="AS310" s="14"/>
      <c r="AT310" s="14"/>
      <c r="AU310" s="14"/>
    </row>
    <row r="311" spans="1:47" s="5" customFormat="1" x14ac:dyDescent="0.25">
      <c r="A311" s="14"/>
      <c r="B311" s="14"/>
      <c r="C311" s="14"/>
      <c r="D311" s="14"/>
      <c r="E311" s="15"/>
      <c r="F311" s="16"/>
      <c r="G311" s="14"/>
      <c r="H311" s="14"/>
      <c r="I311" s="14"/>
      <c r="J311" s="14"/>
      <c r="K311" s="14"/>
      <c r="L311" s="14"/>
      <c r="M311" s="14"/>
      <c r="N311" s="14"/>
      <c r="O311" s="14"/>
      <c r="P311" s="14"/>
      <c r="Q311" s="14"/>
      <c r="R311" s="14"/>
      <c r="S311" s="16"/>
      <c r="T311" s="16"/>
      <c r="U311" s="135"/>
      <c r="V311" s="15"/>
      <c r="W311" s="14"/>
      <c r="X311" s="14"/>
      <c r="Y311" s="14"/>
      <c r="Z311" s="14"/>
      <c r="AA311" s="17"/>
      <c r="AB311" s="17"/>
      <c r="AC311" s="17"/>
      <c r="AD311" s="17"/>
      <c r="AE311" s="14"/>
      <c r="AF311" s="14"/>
      <c r="AG311" s="14"/>
      <c r="AH311" s="14"/>
      <c r="AI311" s="14"/>
      <c r="AJ311" s="14"/>
      <c r="AK311" s="14"/>
      <c r="AL311" s="14"/>
      <c r="AM311" s="14"/>
      <c r="AN311" s="14"/>
      <c r="AO311" s="14"/>
      <c r="AP311" s="14"/>
      <c r="AQ311" s="14"/>
      <c r="AR311" s="14"/>
      <c r="AS311" s="14"/>
      <c r="AT311" s="14"/>
      <c r="AU311" s="14"/>
    </row>
    <row r="312" spans="1:47" s="5" customFormat="1" x14ac:dyDescent="0.25">
      <c r="A312" s="14"/>
      <c r="B312" s="14"/>
      <c r="C312" s="14"/>
      <c r="D312" s="14"/>
      <c r="E312" s="15"/>
      <c r="F312" s="16"/>
      <c r="G312" s="14"/>
      <c r="H312" s="14"/>
      <c r="I312" s="14"/>
      <c r="J312" s="14"/>
      <c r="K312" s="14"/>
      <c r="L312" s="14"/>
      <c r="M312" s="14"/>
      <c r="N312" s="14"/>
      <c r="O312" s="14"/>
      <c r="P312" s="14"/>
      <c r="Q312" s="14"/>
      <c r="R312" s="14"/>
      <c r="S312" s="16"/>
      <c r="T312" s="16"/>
      <c r="U312" s="135"/>
      <c r="V312" s="15"/>
      <c r="W312" s="14"/>
      <c r="X312" s="14"/>
      <c r="Y312" s="14"/>
      <c r="Z312" s="14"/>
      <c r="AA312" s="17"/>
      <c r="AB312" s="17"/>
      <c r="AC312" s="17"/>
      <c r="AD312" s="17"/>
      <c r="AE312" s="14"/>
      <c r="AF312" s="14"/>
      <c r="AG312" s="14"/>
      <c r="AH312" s="14"/>
      <c r="AI312" s="14"/>
      <c r="AJ312" s="14"/>
      <c r="AK312" s="14"/>
      <c r="AL312" s="14"/>
      <c r="AM312" s="14"/>
      <c r="AN312" s="14"/>
      <c r="AO312" s="14"/>
      <c r="AP312" s="14"/>
      <c r="AQ312" s="14"/>
      <c r="AR312" s="14"/>
      <c r="AS312" s="14"/>
      <c r="AT312" s="14"/>
      <c r="AU312" s="14"/>
    </row>
    <row r="313" spans="1:47" s="5" customFormat="1" x14ac:dyDescent="0.25">
      <c r="A313" s="14"/>
      <c r="B313" s="14"/>
      <c r="C313" s="14"/>
      <c r="D313" s="14"/>
      <c r="E313" s="15"/>
      <c r="F313" s="16"/>
      <c r="G313" s="14"/>
      <c r="H313" s="14"/>
      <c r="I313" s="14"/>
      <c r="J313" s="14"/>
      <c r="K313" s="14"/>
      <c r="L313" s="14"/>
      <c r="M313" s="14"/>
      <c r="N313" s="14"/>
      <c r="O313" s="14"/>
      <c r="P313" s="14"/>
      <c r="Q313" s="14"/>
      <c r="R313" s="14"/>
      <c r="S313" s="16"/>
      <c r="T313" s="16"/>
      <c r="U313" s="135"/>
      <c r="V313" s="15"/>
      <c r="W313" s="14"/>
      <c r="X313" s="14"/>
      <c r="Y313" s="14"/>
      <c r="Z313" s="14"/>
      <c r="AA313" s="17"/>
      <c r="AB313" s="17"/>
      <c r="AC313" s="17"/>
      <c r="AD313" s="17"/>
      <c r="AE313" s="14"/>
      <c r="AF313" s="14"/>
      <c r="AG313" s="14"/>
      <c r="AH313" s="14"/>
      <c r="AI313" s="14"/>
      <c r="AJ313" s="14"/>
      <c r="AK313" s="14"/>
      <c r="AL313" s="14"/>
      <c r="AM313" s="14"/>
      <c r="AN313" s="14"/>
      <c r="AO313" s="14"/>
      <c r="AP313" s="14"/>
      <c r="AQ313" s="14"/>
      <c r="AR313" s="14"/>
      <c r="AS313" s="14"/>
      <c r="AT313" s="14"/>
      <c r="AU313" s="14"/>
    </row>
    <row r="314" spans="1:47" s="5" customFormat="1" x14ac:dyDescent="0.25">
      <c r="A314" s="14"/>
      <c r="B314" s="14"/>
      <c r="C314" s="14"/>
      <c r="D314" s="14"/>
      <c r="E314" s="15"/>
      <c r="F314" s="16"/>
      <c r="G314" s="14"/>
      <c r="H314" s="14"/>
      <c r="I314" s="14"/>
      <c r="J314" s="14"/>
      <c r="K314" s="14"/>
      <c r="L314" s="14"/>
      <c r="M314" s="14"/>
      <c r="N314" s="14"/>
      <c r="O314" s="14"/>
      <c r="P314" s="14"/>
      <c r="Q314" s="14"/>
      <c r="R314" s="14"/>
      <c r="S314" s="16"/>
      <c r="T314" s="16"/>
      <c r="U314" s="135"/>
      <c r="V314" s="15"/>
      <c r="W314" s="14"/>
      <c r="X314" s="14"/>
      <c r="Y314" s="14"/>
      <c r="Z314" s="14"/>
      <c r="AA314" s="17"/>
      <c r="AB314" s="17"/>
      <c r="AC314" s="17"/>
      <c r="AD314" s="17"/>
      <c r="AE314" s="14"/>
      <c r="AF314" s="14"/>
      <c r="AG314" s="14"/>
      <c r="AH314" s="14"/>
      <c r="AI314" s="14"/>
      <c r="AJ314" s="14"/>
      <c r="AK314" s="14"/>
      <c r="AL314" s="14"/>
      <c r="AM314" s="14"/>
      <c r="AN314" s="14"/>
      <c r="AO314" s="14"/>
      <c r="AP314" s="14"/>
      <c r="AQ314" s="14"/>
      <c r="AR314" s="14"/>
      <c r="AS314" s="14"/>
      <c r="AT314" s="14"/>
      <c r="AU314" s="14"/>
    </row>
    <row r="315" spans="1:47" s="5" customFormat="1" x14ac:dyDescent="0.25">
      <c r="A315" s="14"/>
      <c r="B315" s="14"/>
      <c r="C315" s="14"/>
      <c r="D315" s="14"/>
      <c r="E315" s="15"/>
      <c r="F315" s="16"/>
      <c r="G315" s="14"/>
      <c r="H315" s="14"/>
      <c r="I315" s="14"/>
      <c r="J315" s="14"/>
      <c r="K315" s="14"/>
      <c r="L315" s="14"/>
      <c r="M315" s="14"/>
      <c r="N315" s="14"/>
      <c r="O315" s="14"/>
      <c r="P315" s="14"/>
      <c r="Q315" s="14"/>
      <c r="R315" s="14"/>
      <c r="S315" s="16"/>
      <c r="T315" s="16"/>
      <c r="U315" s="135"/>
      <c r="V315" s="15"/>
      <c r="W315" s="14"/>
      <c r="X315" s="14"/>
      <c r="Y315" s="14"/>
      <c r="Z315" s="14"/>
      <c r="AA315" s="17"/>
      <c r="AB315" s="17"/>
      <c r="AC315" s="17"/>
      <c r="AD315" s="17"/>
      <c r="AE315" s="14"/>
      <c r="AF315" s="14"/>
      <c r="AG315" s="14"/>
      <c r="AH315" s="14"/>
      <c r="AI315" s="14"/>
      <c r="AJ315" s="14"/>
      <c r="AK315" s="14"/>
      <c r="AL315" s="14"/>
      <c r="AM315" s="14"/>
      <c r="AN315" s="14"/>
      <c r="AO315" s="14"/>
      <c r="AP315" s="14"/>
      <c r="AQ315" s="14"/>
      <c r="AR315" s="14"/>
      <c r="AS315" s="14"/>
      <c r="AT315" s="14"/>
      <c r="AU315" s="14"/>
    </row>
    <row r="316" spans="1:47" s="5" customFormat="1" x14ac:dyDescent="0.25">
      <c r="A316" s="14"/>
      <c r="B316" s="14"/>
      <c r="C316" s="14"/>
      <c r="D316" s="14"/>
      <c r="E316" s="15"/>
      <c r="F316" s="16"/>
      <c r="G316" s="14"/>
      <c r="H316" s="14"/>
      <c r="I316" s="14"/>
      <c r="J316" s="14"/>
      <c r="K316" s="14"/>
      <c r="L316" s="14"/>
      <c r="M316" s="14"/>
      <c r="N316" s="14"/>
      <c r="O316" s="14"/>
      <c r="P316" s="14"/>
      <c r="Q316" s="14"/>
      <c r="R316" s="14"/>
      <c r="S316" s="16"/>
      <c r="T316" s="16"/>
      <c r="U316" s="135"/>
      <c r="V316" s="15"/>
      <c r="W316" s="14"/>
      <c r="X316" s="14"/>
      <c r="Y316" s="14"/>
      <c r="Z316" s="14"/>
      <c r="AA316" s="17"/>
      <c r="AB316" s="17"/>
      <c r="AC316" s="17"/>
      <c r="AD316" s="17"/>
      <c r="AE316" s="14"/>
      <c r="AF316" s="14"/>
      <c r="AG316" s="14"/>
      <c r="AH316" s="14"/>
      <c r="AI316" s="14"/>
      <c r="AJ316" s="14"/>
      <c r="AK316" s="14"/>
      <c r="AL316" s="14"/>
      <c r="AM316" s="14"/>
      <c r="AN316" s="14"/>
      <c r="AO316" s="14"/>
      <c r="AP316" s="14"/>
      <c r="AQ316" s="14"/>
      <c r="AR316" s="14"/>
      <c r="AS316" s="14"/>
      <c r="AT316" s="14"/>
      <c r="AU316" s="14"/>
    </row>
    <row r="317" spans="1:47" s="5" customFormat="1" x14ac:dyDescent="0.25">
      <c r="A317" s="14"/>
      <c r="B317" s="14"/>
      <c r="C317" s="14"/>
      <c r="D317" s="14"/>
      <c r="E317" s="15"/>
      <c r="F317" s="16"/>
      <c r="G317" s="14"/>
      <c r="H317" s="14"/>
      <c r="I317" s="14"/>
      <c r="J317" s="14"/>
      <c r="K317" s="14"/>
      <c r="L317" s="14"/>
      <c r="M317" s="14"/>
      <c r="N317" s="14"/>
      <c r="O317" s="14"/>
      <c r="P317" s="14"/>
      <c r="Q317" s="14"/>
      <c r="R317" s="14"/>
      <c r="S317" s="16"/>
      <c r="T317" s="16"/>
      <c r="U317" s="135"/>
      <c r="V317" s="15"/>
      <c r="W317" s="14"/>
      <c r="X317" s="14"/>
      <c r="Y317" s="14"/>
      <c r="Z317" s="14"/>
      <c r="AA317" s="17"/>
      <c r="AB317" s="17"/>
      <c r="AC317" s="17"/>
      <c r="AD317" s="17"/>
      <c r="AE317" s="14"/>
      <c r="AF317" s="14"/>
      <c r="AG317" s="14"/>
      <c r="AH317" s="14"/>
      <c r="AI317" s="14"/>
      <c r="AJ317" s="14"/>
      <c r="AK317" s="14"/>
      <c r="AL317" s="14"/>
      <c r="AM317" s="14"/>
      <c r="AN317" s="14"/>
      <c r="AO317" s="14"/>
      <c r="AP317" s="14"/>
      <c r="AQ317" s="14"/>
      <c r="AR317" s="14"/>
      <c r="AS317" s="14"/>
      <c r="AT317" s="14"/>
      <c r="AU317" s="14"/>
    </row>
    <row r="318" spans="1:47" s="5" customFormat="1" x14ac:dyDescent="0.25">
      <c r="A318" s="14"/>
      <c r="B318" s="14"/>
      <c r="C318" s="14"/>
      <c r="D318" s="14"/>
      <c r="E318" s="15"/>
      <c r="F318" s="16"/>
      <c r="G318" s="14"/>
      <c r="H318" s="14"/>
      <c r="I318" s="14"/>
      <c r="J318" s="14"/>
      <c r="K318" s="14"/>
      <c r="L318" s="14"/>
      <c r="M318" s="14"/>
      <c r="N318" s="14"/>
      <c r="O318" s="14"/>
      <c r="P318" s="14"/>
      <c r="Q318" s="14"/>
      <c r="R318" s="14"/>
      <c r="S318" s="16"/>
      <c r="T318" s="16"/>
      <c r="U318" s="135"/>
      <c r="V318" s="15"/>
      <c r="W318" s="14"/>
      <c r="X318" s="14"/>
      <c r="Y318" s="14"/>
      <c r="Z318" s="14"/>
      <c r="AA318" s="17"/>
      <c r="AB318" s="17"/>
      <c r="AC318" s="17"/>
      <c r="AD318" s="17"/>
      <c r="AE318" s="14"/>
      <c r="AF318" s="14"/>
      <c r="AG318" s="14"/>
      <c r="AH318" s="14"/>
      <c r="AI318" s="14"/>
      <c r="AJ318" s="14"/>
      <c r="AK318" s="14"/>
      <c r="AL318" s="14"/>
      <c r="AM318" s="14"/>
      <c r="AN318" s="14"/>
      <c r="AO318" s="14"/>
      <c r="AP318" s="14"/>
      <c r="AQ318" s="14"/>
      <c r="AR318" s="14"/>
      <c r="AS318" s="14"/>
      <c r="AT318" s="14"/>
      <c r="AU318" s="14"/>
    </row>
    <row r="319" spans="1:47" s="5" customFormat="1" x14ac:dyDescent="0.25">
      <c r="A319" s="14"/>
      <c r="B319" s="14"/>
      <c r="C319" s="14"/>
      <c r="D319" s="14"/>
      <c r="E319" s="15"/>
      <c r="F319" s="16"/>
      <c r="G319" s="14"/>
      <c r="H319" s="14"/>
      <c r="I319" s="14"/>
      <c r="J319" s="14"/>
      <c r="K319" s="14"/>
      <c r="L319" s="14"/>
      <c r="M319" s="14"/>
      <c r="N319" s="14"/>
      <c r="O319" s="14"/>
      <c r="P319" s="14"/>
      <c r="Q319" s="14"/>
      <c r="R319" s="14"/>
      <c r="S319" s="16"/>
      <c r="T319" s="16"/>
      <c r="U319" s="135"/>
      <c r="V319" s="15"/>
      <c r="W319" s="14"/>
      <c r="X319" s="14"/>
      <c r="Y319" s="14"/>
      <c r="Z319" s="14"/>
      <c r="AA319" s="17"/>
      <c r="AB319" s="17"/>
      <c r="AC319" s="17"/>
      <c r="AD319" s="17"/>
      <c r="AE319" s="14"/>
      <c r="AF319" s="14"/>
      <c r="AG319" s="14"/>
      <c r="AH319" s="14"/>
      <c r="AI319" s="14"/>
      <c r="AJ319" s="14"/>
      <c r="AK319" s="14"/>
      <c r="AL319" s="14"/>
      <c r="AM319" s="14"/>
      <c r="AN319" s="14"/>
      <c r="AO319" s="14"/>
      <c r="AP319" s="14"/>
      <c r="AQ319" s="14"/>
      <c r="AR319" s="14"/>
      <c r="AS319" s="14"/>
      <c r="AT319" s="14"/>
      <c r="AU319" s="14"/>
    </row>
    <row r="320" spans="1:47" s="5" customFormat="1" x14ac:dyDescent="0.25">
      <c r="A320" s="14"/>
      <c r="B320" s="14"/>
      <c r="C320" s="14"/>
      <c r="D320" s="14"/>
      <c r="E320" s="15"/>
      <c r="F320" s="16"/>
      <c r="G320" s="14"/>
      <c r="H320" s="14"/>
      <c r="I320" s="14"/>
      <c r="J320" s="14"/>
      <c r="K320" s="14"/>
      <c r="L320" s="14"/>
      <c r="M320" s="14"/>
      <c r="N320" s="14"/>
      <c r="O320" s="14"/>
      <c r="P320" s="14"/>
      <c r="Q320" s="14"/>
      <c r="R320" s="14"/>
      <c r="S320" s="16"/>
      <c r="T320" s="16"/>
      <c r="U320" s="135"/>
      <c r="V320" s="15"/>
      <c r="W320" s="14"/>
      <c r="X320" s="14"/>
      <c r="Y320" s="14"/>
      <c r="Z320" s="14"/>
      <c r="AA320" s="17"/>
      <c r="AB320" s="17"/>
      <c r="AC320" s="17"/>
      <c r="AD320" s="17"/>
      <c r="AE320" s="14"/>
      <c r="AF320" s="14"/>
      <c r="AG320" s="14"/>
      <c r="AH320" s="14"/>
      <c r="AI320" s="14"/>
      <c r="AJ320" s="14"/>
      <c r="AK320" s="14"/>
      <c r="AL320" s="14"/>
      <c r="AM320" s="14"/>
      <c r="AN320" s="14"/>
      <c r="AO320" s="14"/>
      <c r="AP320" s="14"/>
      <c r="AQ320" s="14"/>
      <c r="AR320" s="14"/>
      <c r="AS320" s="14"/>
      <c r="AT320" s="14"/>
      <c r="AU320" s="14"/>
    </row>
    <row r="321" spans="1:47" s="5" customFormat="1" x14ac:dyDescent="0.25">
      <c r="A321" s="14"/>
      <c r="B321" s="14"/>
      <c r="C321" s="14"/>
      <c r="D321" s="14"/>
      <c r="E321" s="15"/>
      <c r="F321" s="16"/>
      <c r="G321" s="14"/>
      <c r="H321" s="14"/>
      <c r="I321" s="14"/>
      <c r="J321" s="14"/>
      <c r="K321" s="14"/>
      <c r="L321" s="14"/>
      <c r="M321" s="14"/>
      <c r="N321" s="14"/>
      <c r="O321" s="14"/>
      <c r="P321" s="14"/>
      <c r="Q321" s="14"/>
      <c r="R321" s="14"/>
      <c r="S321" s="16"/>
      <c r="T321" s="16"/>
      <c r="U321" s="135"/>
      <c r="V321" s="15"/>
      <c r="W321" s="14"/>
      <c r="X321" s="14"/>
      <c r="Y321" s="14"/>
      <c r="Z321" s="14"/>
      <c r="AA321" s="17"/>
      <c r="AB321" s="17"/>
      <c r="AC321" s="17"/>
      <c r="AD321" s="17"/>
      <c r="AE321" s="14"/>
      <c r="AF321" s="14"/>
      <c r="AG321" s="14"/>
      <c r="AH321" s="14"/>
      <c r="AI321" s="14"/>
      <c r="AJ321" s="14"/>
      <c r="AK321" s="14"/>
      <c r="AL321" s="14"/>
      <c r="AM321" s="14"/>
      <c r="AN321" s="14"/>
      <c r="AO321" s="14"/>
      <c r="AP321" s="14"/>
      <c r="AQ321" s="14"/>
      <c r="AR321" s="14"/>
      <c r="AS321" s="14"/>
      <c r="AT321" s="14"/>
      <c r="AU321" s="14"/>
    </row>
    <row r="322" spans="1:47" s="5" customFormat="1" x14ac:dyDescent="0.25">
      <c r="A322" s="14"/>
      <c r="B322" s="14"/>
      <c r="C322" s="14"/>
      <c r="D322" s="14"/>
      <c r="E322" s="15"/>
      <c r="F322" s="16"/>
      <c r="G322" s="14"/>
      <c r="H322" s="14"/>
      <c r="I322" s="14"/>
      <c r="J322" s="14"/>
      <c r="K322" s="14"/>
      <c r="L322" s="14"/>
      <c r="M322" s="14"/>
      <c r="N322" s="14"/>
      <c r="O322" s="14"/>
      <c r="P322" s="14"/>
      <c r="Q322" s="14"/>
      <c r="R322" s="14"/>
      <c r="S322" s="16"/>
      <c r="T322" s="16"/>
      <c r="U322" s="135"/>
      <c r="V322" s="15"/>
      <c r="W322" s="14"/>
      <c r="X322" s="14"/>
      <c r="Y322" s="14"/>
      <c r="Z322" s="14"/>
      <c r="AA322" s="17"/>
      <c r="AB322" s="17"/>
      <c r="AC322" s="17"/>
      <c r="AD322" s="17"/>
      <c r="AE322" s="14"/>
      <c r="AF322" s="14"/>
      <c r="AG322" s="14"/>
      <c r="AH322" s="14"/>
      <c r="AI322" s="14"/>
      <c r="AJ322" s="14"/>
      <c r="AK322" s="14"/>
      <c r="AL322" s="14"/>
      <c r="AM322" s="14"/>
      <c r="AN322" s="14"/>
      <c r="AO322" s="14"/>
      <c r="AP322" s="14"/>
      <c r="AQ322" s="14"/>
      <c r="AR322" s="14"/>
      <c r="AS322" s="14"/>
      <c r="AT322" s="14"/>
      <c r="AU322" s="14"/>
    </row>
    <row r="323" spans="1:47" s="5" customFormat="1" x14ac:dyDescent="0.25">
      <c r="A323" s="14"/>
      <c r="B323" s="14"/>
      <c r="C323" s="14"/>
      <c r="D323" s="14"/>
      <c r="E323" s="15"/>
      <c r="F323" s="16"/>
      <c r="G323" s="14"/>
      <c r="H323" s="14"/>
      <c r="I323" s="14"/>
      <c r="J323" s="14"/>
      <c r="K323" s="14"/>
      <c r="L323" s="14"/>
      <c r="M323" s="14"/>
      <c r="N323" s="14"/>
      <c r="O323" s="14"/>
      <c r="P323" s="14"/>
      <c r="Q323" s="14"/>
      <c r="R323" s="14"/>
      <c r="S323" s="16"/>
      <c r="T323" s="16"/>
      <c r="U323" s="135"/>
      <c r="V323" s="15"/>
      <c r="W323" s="14"/>
      <c r="X323" s="14"/>
      <c r="Y323" s="14"/>
      <c r="Z323" s="14"/>
      <c r="AA323" s="17"/>
      <c r="AB323" s="17"/>
      <c r="AC323" s="17"/>
      <c r="AD323" s="17"/>
      <c r="AE323" s="14"/>
      <c r="AF323" s="14"/>
      <c r="AG323" s="14"/>
      <c r="AH323" s="14"/>
      <c r="AI323" s="14"/>
      <c r="AJ323" s="14"/>
      <c r="AK323" s="14"/>
      <c r="AL323" s="14"/>
      <c r="AM323" s="14"/>
      <c r="AN323" s="14"/>
      <c r="AO323" s="14"/>
      <c r="AP323" s="14"/>
      <c r="AQ323" s="14"/>
      <c r="AR323" s="14"/>
      <c r="AS323" s="14"/>
      <c r="AT323" s="14"/>
      <c r="AU323" s="14"/>
    </row>
    <row r="324" spans="1:47" s="5" customFormat="1" x14ac:dyDescent="0.25">
      <c r="A324" s="14"/>
      <c r="B324" s="14"/>
      <c r="C324" s="14"/>
      <c r="D324" s="14"/>
      <c r="E324" s="15"/>
      <c r="F324" s="16"/>
      <c r="G324" s="14"/>
      <c r="H324" s="14"/>
      <c r="I324" s="14"/>
      <c r="J324" s="14"/>
      <c r="K324" s="14"/>
      <c r="L324" s="14"/>
      <c r="M324" s="14"/>
      <c r="N324" s="14"/>
      <c r="O324" s="14"/>
      <c r="P324" s="14"/>
      <c r="Q324" s="14"/>
      <c r="R324" s="14"/>
      <c r="S324" s="16"/>
      <c r="T324" s="16"/>
      <c r="U324" s="135"/>
      <c r="V324" s="15"/>
      <c r="W324" s="14"/>
      <c r="X324" s="14"/>
      <c r="Y324" s="14"/>
      <c r="Z324" s="14"/>
      <c r="AA324" s="17"/>
      <c r="AB324" s="17"/>
      <c r="AC324" s="17"/>
      <c r="AD324" s="17"/>
      <c r="AE324" s="14"/>
      <c r="AF324" s="14"/>
      <c r="AG324" s="14"/>
      <c r="AH324" s="14"/>
      <c r="AI324" s="14"/>
      <c r="AJ324" s="14"/>
      <c r="AK324" s="14"/>
      <c r="AL324" s="14"/>
      <c r="AM324" s="14"/>
      <c r="AN324" s="14"/>
      <c r="AO324" s="14"/>
      <c r="AP324" s="14"/>
      <c r="AQ324" s="14"/>
      <c r="AR324" s="14"/>
      <c r="AS324" s="14"/>
      <c r="AT324" s="14"/>
      <c r="AU324" s="14"/>
    </row>
    <row r="325" spans="1:47" s="5" customFormat="1" x14ac:dyDescent="0.25">
      <c r="A325" s="14"/>
      <c r="B325" s="14"/>
      <c r="C325" s="14"/>
      <c r="D325" s="14"/>
      <c r="E325" s="15"/>
      <c r="F325" s="16"/>
      <c r="G325" s="14"/>
      <c r="H325" s="14"/>
      <c r="I325" s="14"/>
      <c r="J325" s="14"/>
      <c r="K325" s="14"/>
      <c r="L325" s="14"/>
      <c r="M325" s="14"/>
      <c r="N325" s="14"/>
      <c r="O325" s="14"/>
      <c r="P325" s="14"/>
      <c r="Q325" s="14"/>
      <c r="R325" s="14"/>
      <c r="S325" s="16"/>
      <c r="T325" s="16"/>
      <c r="U325" s="135"/>
      <c r="V325" s="15"/>
      <c r="W325" s="14"/>
      <c r="X325" s="14"/>
      <c r="Y325" s="14"/>
      <c r="Z325" s="14"/>
      <c r="AA325" s="17"/>
      <c r="AB325" s="17"/>
      <c r="AC325" s="17"/>
      <c r="AD325" s="17"/>
      <c r="AE325" s="14"/>
      <c r="AF325" s="14"/>
      <c r="AG325" s="14"/>
      <c r="AH325" s="14"/>
      <c r="AI325" s="14"/>
      <c r="AJ325" s="14"/>
      <c r="AK325" s="14"/>
      <c r="AL325" s="14"/>
      <c r="AM325" s="14"/>
      <c r="AN325" s="14"/>
      <c r="AO325" s="14"/>
      <c r="AP325" s="14"/>
      <c r="AQ325" s="14"/>
      <c r="AR325" s="14"/>
      <c r="AS325" s="14"/>
      <c r="AT325" s="14"/>
      <c r="AU325" s="14"/>
    </row>
    <row r="326" spans="1:47" s="5" customFormat="1" x14ac:dyDescent="0.25">
      <c r="A326" s="14"/>
      <c r="B326" s="14"/>
      <c r="C326" s="14"/>
      <c r="D326" s="14"/>
      <c r="E326" s="15"/>
      <c r="F326" s="16"/>
      <c r="G326" s="14"/>
      <c r="H326" s="14"/>
      <c r="I326" s="14"/>
      <c r="J326" s="14"/>
      <c r="K326" s="14"/>
      <c r="L326" s="14"/>
      <c r="M326" s="14"/>
      <c r="N326" s="14"/>
      <c r="O326" s="14"/>
      <c r="P326" s="14"/>
      <c r="Q326" s="14"/>
      <c r="R326" s="14"/>
      <c r="S326" s="16"/>
      <c r="T326" s="16"/>
      <c r="U326" s="135"/>
      <c r="V326" s="15"/>
      <c r="W326" s="14"/>
      <c r="X326" s="14"/>
      <c r="Y326" s="14"/>
      <c r="Z326" s="14"/>
      <c r="AA326" s="17"/>
      <c r="AB326" s="17"/>
      <c r="AC326" s="17"/>
      <c r="AD326" s="17"/>
      <c r="AE326" s="14"/>
      <c r="AF326" s="14"/>
      <c r="AG326" s="14"/>
      <c r="AH326" s="14"/>
      <c r="AI326" s="14"/>
      <c r="AJ326" s="14"/>
      <c r="AK326" s="14"/>
      <c r="AL326" s="14"/>
      <c r="AM326" s="14"/>
      <c r="AN326" s="14"/>
      <c r="AO326" s="14"/>
      <c r="AP326" s="14"/>
      <c r="AQ326" s="14"/>
      <c r="AR326" s="14"/>
      <c r="AS326" s="14"/>
      <c r="AT326" s="14"/>
      <c r="AU326" s="14"/>
    </row>
    <row r="327" spans="1:47" s="5" customFormat="1" x14ac:dyDescent="0.25">
      <c r="A327" s="14"/>
      <c r="B327" s="14"/>
      <c r="C327" s="14"/>
      <c r="D327" s="14"/>
      <c r="E327" s="15"/>
      <c r="F327" s="16"/>
      <c r="G327" s="14"/>
      <c r="H327" s="14"/>
      <c r="I327" s="14"/>
      <c r="J327" s="14"/>
      <c r="K327" s="14"/>
      <c r="L327" s="14"/>
      <c r="M327" s="14"/>
      <c r="N327" s="14"/>
      <c r="O327" s="14"/>
      <c r="P327" s="14"/>
      <c r="Q327" s="14"/>
      <c r="R327" s="14"/>
      <c r="S327" s="16"/>
      <c r="T327" s="16"/>
      <c r="U327" s="135"/>
      <c r="V327" s="15"/>
      <c r="W327" s="14"/>
      <c r="X327" s="14"/>
      <c r="Y327" s="14"/>
      <c r="Z327" s="14"/>
      <c r="AA327" s="17"/>
      <c r="AB327" s="17"/>
      <c r="AC327" s="17"/>
      <c r="AD327" s="17"/>
      <c r="AE327" s="14"/>
      <c r="AF327" s="14"/>
      <c r="AG327" s="14"/>
      <c r="AH327" s="14"/>
      <c r="AI327" s="14"/>
      <c r="AJ327" s="14"/>
      <c r="AK327" s="14"/>
      <c r="AL327" s="14"/>
      <c r="AM327" s="14"/>
      <c r="AN327" s="14"/>
      <c r="AO327" s="14"/>
      <c r="AP327" s="14"/>
      <c r="AQ327" s="14"/>
      <c r="AR327" s="14"/>
      <c r="AS327" s="14"/>
      <c r="AT327" s="14"/>
      <c r="AU327" s="14"/>
    </row>
    <row r="328" spans="1:47" s="5" customFormat="1" x14ac:dyDescent="0.25">
      <c r="A328" s="14"/>
      <c r="B328" s="14"/>
      <c r="C328" s="14"/>
      <c r="D328" s="14"/>
      <c r="E328" s="15"/>
      <c r="F328" s="16"/>
      <c r="G328" s="14"/>
      <c r="H328" s="14"/>
      <c r="I328" s="14"/>
      <c r="J328" s="14"/>
      <c r="K328" s="14"/>
      <c r="L328" s="14"/>
      <c r="M328" s="14"/>
      <c r="N328" s="14"/>
      <c r="O328" s="14"/>
      <c r="P328" s="14"/>
      <c r="Q328" s="14"/>
      <c r="R328" s="14"/>
      <c r="S328" s="16"/>
      <c r="T328" s="16"/>
      <c r="U328" s="135"/>
      <c r="V328" s="15"/>
      <c r="W328" s="14"/>
      <c r="X328" s="14"/>
      <c r="Y328" s="14"/>
      <c r="Z328" s="14"/>
      <c r="AA328" s="17"/>
      <c r="AB328" s="17"/>
      <c r="AC328" s="17"/>
      <c r="AD328" s="17"/>
      <c r="AE328" s="14"/>
      <c r="AF328" s="14"/>
      <c r="AG328" s="14"/>
      <c r="AH328" s="14"/>
      <c r="AI328" s="14"/>
      <c r="AJ328" s="14"/>
      <c r="AK328" s="14"/>
      <c r="AL328" s="14"/>
      <c r="AM328" s="14"/>
      <c r="AN328" s="14"/>
      <c r="AO328" s="14"/>
      <c r="AP328" s="14"/>
      <c r="AQ328" s="14"/>
      <c r="AR328" s="14"/>
      <c r="AS328" s="14"/>
      <c r="AT328" s="14"/>
      <c r="AU328" s="14"/>
    </row>
    <row r="329" spans="1:47" s="5" customFormat="1" x14ac:dyDescent="0.25">
      <c r="A329" s="14"/>
      <c r="B329" s="14"/>
      <c r="C329" s="14"/>
      <c r="D329" s="14"/>
      <c r="E329" s="15"/>
      <c r="F329" s="16"/>
      <c r="G329" s="14"/>
      <c r="H329" s="14"/>
      <c r="I329" s="14"/>
      <c r="J329" s="14"/>
      <c r="K329" s="14"/>
      <c r="L329" s="14"/>
      <c r="M329" s="14"/>
      <c r="N329" s="14"/>
      <c r="O329" s="14"/>
      <c r="P329" s="14"/>
      <c r="Q329" s="14"/>
      <c r="R329" s="14"/>
      <c r="S329" s="16"/>
      <c r="T329" s="16"/>
      <c r="U329" s="135"/>
      <c r="V329" s="15"/>
      <c r="W329" s="14"/>
      <c r="X329" s="14"/>
      <c r="Y329" s="14"/>
      <c r="Z329" s="14"/>
      <c r="AA329" s="17"/>
      <c r="AB329" s="17"/>
      <c r="AC329" s="17"/>
      <c r="AD329" s="17"/>
      <c r="AE329" s="14"/>
      <c r="AF329" s="14"/>
      <c r="AG329" s="14"/>
      <c r="AH329" s="14"/>
      <c r="AI329" s="14"/>
      <c r="AJ329" s="14"/>
      <c r="AK329" s="14"/>
      <c r="AL329" s="14"/>
      <c r="AM329" s="14"/>
      <c r="AN329" s="14"/>
      <c r="AO329" s="14"/>
      <c r="AP329" s="14"/>
      <c r="AQ329" s="14"/>
      <c r="AR329" s="14"/>
      <c r="AS329" s="14"/>
      <c r="AT329" s="14"/>
      <c r="AU329" s="14"/>
    </row>
    <row r="330" spans="1:47" s="5" customFormat="1" x14ac:dyDescent="0.25">
      <c r="A330" s="14"/>
      <c r="B330" s="14"/>
      <c r="C330" s="14"/>
      <c r="D330" s="14"/>
      <c r="E330" s="15"/>
      <c r="F330" s="16"/>
      <c r="G330" s="14"/>
      <c r="H330" s="14"/>
      <c r="I330" s="14"/>
      <c r="J330" s="14"/>
      <c r="K330" s="14"/>
      <c r="L330" s="14"/>
      <c r="M330" s="14"/>
      <c r="N330" s="14"/>
      <c r="O330" s="14"/>
      <c r="P330" s="14"/>
      <c r="Q330" s="14"/>
      <c r="R330" s="14"/>
      <c r="S330" s="16"/>
      <c r="T330" s="16"/>
      <c r="U330" s="135"/>
      <c r="V330" s="15"/>
      <c r="W330" s="14"/>
      <c r="X330" s="14"/>
      <c r="Y330" s="14"/>
      <c r="Z330" s="14"/>
      <c r="AA330" s="17"/>
      <c r="AB330" s="17"/>
      <c r="AC330" s="17"/>
      <c r="AD330" s="17"/>
      <c r="AE330" s="14"/>
      <c r="AF330" s="14"/>
      <c r="AG330" s="14"/>
      <c r="AH330" s="14"/>
      <c r="AI330" s="14"/>
      <c r="AJ330" s="14"/>
      <c r="AK330" s="14"/>
      <c r="AL330" s="14"/>
      <c r="AM330" s="14"/>
      <c r="AN330" s="14"/>
      <c r="AO330" s="14"/>
      <c r="AP330" s="14"/>
      <c r="AQ330" s="14"/>
      <c r="AR330" s="14"/>
      <c r="AS330" s="14"/>
      <c r="AT330" s="14"/>
      <c r="AU330" s="14"/>
    </row>
    <row r="331" spans="1:47" s="5" customFormat="1" x14ac:dyDescent="0.25">
      <c r="A331" s="14"/>
      <c r="B331" s="14"/>
      <c r="C331" s="14"/>
      <c r="D331" s="14"/>
      <c r="E331" s="15"/>
      <c r="F331" s="16"/>
      <c r="G331" s="14"/>
      <c r="H331" s="14"/>
      <c r="I331" s="14"/>
      <c r="J331" s="14"/>
      <c r="K331" s="14"/>
      <c r="L331" s="14"/>
      <c r="M331" s="14"/>
      <c r="N331" s="14"/>
      <c r="O331" s="14"/>
      <c r="P331" s="14"/>
      <c r="Q331" s="14"/>
      <c r="R331" s="14"/>
      <c r="S331" s="16"/>
      <c r="T331" s="16"/>
      <c r="U331" s="135"/>
      <c r="V331" s="15"/>
      <c r="W331" s="14"/>
      <c r="X331" s="14"/>
      <c r="Y331" s="14"/>
      <c r="Z331" s="14"/>
      <c r="AA331" s="17"/>
      <c r="AB331" s="17"/>
      <c r="AC331" s="17"/>
      <c r="AD331" s="17"/>
      <c r="AE331" s="14"/>
      <c r="AF331" s="14"/>
      <c r="AG331" s="14"/>
      <c r="AH331" s="14"/>
      <c r="AI331" s="14"/>
      <c r="AJ331" s="14"/>
      <c r="AK331" s="14"/>
      <c r="AL331" s="14"/>
      <c r="AM331" s="14"/>
      <c r="AN331" s="14"/>
      <c r="AO331" s="14"/>
      <c r="AP331" s="14"/>
      <c r="AQ331" s="14"/>
      <c r="AR331" s="14"/>
      <c r="AS331" s="14"/>
      <c r="AT331" s="14"/>
      <c r="AU331" s="14"/>
    </row>
    <row r="332" spans="1:47" s="5" customFormat="1" x14ac:dyDescent="0.25">
      <c r="A332" s="14"/>
      <c r="B332" s="14"/>
      <c r="C332" s="14"/>
      <c r="D332" s="14"/>
      <c r="E332" s="15"/>
      <c r="F332" s="16"/>
      <c r="G332" s="14"/>
      <c r="H332" s="14"/>
      <c r="I332" s="14"/>
      <c r="J332" s="14"/>
      <c r="K332" s="14"/>
      <c r="L332" s="14"/>
      <c r="M332" s="14"/>
      <c r="N332" s="14"/>
      <c r="O332" s="14"/>
      <c r="P332" s="14"/>
      <c r="Q332" s="14"/>
      <c r="R332" s="14"/>
      <c r="S332" s="16"/>
      <c r="T332" s="16"/>
      <c r="U332" s="135"/>
      <c r="V332" s="15"/>
      <c r="W332" s="14"/>
      <c r="X332" s="14"/>
      <c r="Y332" s="14"/>
      <c r="Z332" s="14"/>
      <c r="AA332" s="17"/>
      <c r="AB332" s="17"/>
      <c r="AC332" s="17"/>
      <c r="AD332" s="17"/>
      <c r="AE332" s="14"/>
      <c r="AF332" s="14"/>
      <c r="AG332" s="14"/>
      <c r="AH332" s="14"/>
      <c r="AI332" s="14"/>
      <c r="AJ332" s="14"/>
      <c r="AK332" s="14"/>
      <c r="AL332" s="14"/>
      <c r="AM332" s="14"/>
      <c r="AN332" s="14"/>
      <c r="AO332" s="14"/>
      <c r="AP332" s="14"/>
      <c r="AQ332" s="14"/>
      <c r="AR332" s="14"/>
      <c r="AS332" s="14"/>
      <c r="AT332" s="14"/>
      <c r="AU332" s="14"/>
    </row>
    <row r="333" spans="1:47" s="5" customFormat="1" x14ac:dyDescent="0.25">
      <c r="A333" s="14"/>
      <c r="B333" s="14"/>
      <c r="C333" s="14"/>
      <c r="D333" s="14"/>
      <c r="E333" s="15"/>
      <c r="F333" s="16"/>
      <c r="G333" s="14"/>
      <c r="H333" s="14"/>
      <c r="I333" s="14"/>
      <c r="J333" s="14"/>
      <c r="K333" s="14"/>
      <c r="L333" s="14"/>
      <c r="M333" s="14"/>
      <c r="N333" s="14"/>
      <c r="O333" s="14"/>
      <c r="P333" s="14"/>
      <c r="Q333" s="14"/>
      <c r="R333" s="14"/>
      <c r="S333" s="16"/>
      <c r="T333" s="16"/>
      <c r="U333" s="135"/>
      <c r="V333" s="15"/>
      <c r="W333" s="14"/>
      <c r="X333" s="14"/>
      <c r="Y333" s="14"/>
      <c r="Z333" s="14"/>
      <c r="AA333" s="17"/>
      <c r="AB333" s="17"/>
      <c r="AC333" s="17"/>
      <c r="AD333" s="17"/>
      <c r="AE333" s="14"/>
      <c r="AF333" s="14"/>
      <c r="AG333" s="14"/>
      <c r="AH333" s="14"/>
      <c r="AI333" s="14"/>
      <c r="AJ333" s="14"/>
      <c r="AK333" s="14"/>
      <c r="AL333" s="14"/>
      <c r="AM333" s="14"/>
      <c r="AN333" s="14"/>
      <c r="AO333" s="14"/>
      <c r="AP333" s="14"/>
      <c r="AQ333" s="14"/>
      <c r="AR333" s="14"/>
      <c r="AS333" s="14"/>
      <c r="AT333" s="14"/>
      <c r="AU333" s="14"/>
    </row>
    <row r="334" spans="1:47" s="5" customFormat="1" x14ac:dyDescent="0.25">
      <c r="A334" s="14"/>
      <c r="B334" s="14"/>
      <c r="C334" s="14"/>
      <c r="D334" s="14"/>
      <c r="E334" s="15"/>
      <c r="F334" s="16"/>
      <c r="G334" s="14"/>
      <c r="H334" s="14"/>
      <c r="I334" s="14"/>
      <c r="J334" s="14"/>
      <c r="K334" s="14"/>
      <c r="L334" s="14"/>
      <c r="M334" s="14"/>
      <c r="N334" s="14"/>
      <c r="O334" s="14"/>
      <c r="P334" s="14"/>
      <c r="Q334" s="14"/>
      <c r="R334" s="14"/>
      <c r="S334" s="16"/>
      <c r="T334" s="16"/>
      <c r="U334" s="135"/>
      <c r="V334" s="15"/>
      <c r="W334" s="14"/>
      <c r="X334" s="14"/>
      <c r="Y334" s="14"/>
      <c r="Z334" s="14"/>
      <c r="AA334" s="17"/>
      <c r="AB334" s="17"/>
      <c r="AC334" s="17"/>
      <c r="AD334" s="17"/>
      <c r="AE334" s="14"/>
      <c r="AF334" s="14"/>
      <c r="AG334" s="14"/>
      <c r="AH334" s="14"/>
      <c r="AI334" s="14"/>
      <c r="AJ334" s="14"/>
      <c r="AK334" s="14"/>
      <c r="AL334" s="14"/>
      <c r="AM334" s="14"/>
      <c r="AN334" s="14"/>
      <c r="AO334" s="14"/>
      <c r="AP334" s="14"/>
      <c r="AQ334" s="14"/>
      <c r="AR334" s="14"/>
      <c r="AS334" s="14"/>
      <c r="AT334" s="14"/>
      <c r="AU334" s="14"/>
    </row>
    <row r="335" spans="1:47" s="5" customFormat="1" x14ac:dyDescent="0.25">
      <c r="A335" s="14"/>
      <c r="B335" s="14"/>
      <c r="C335" s="14"/>
      <c r="D335" s="14"/>
      <c r="E335" s="15"/>
      <c r="F335" s="16"/>
      <c r="G335" s="14"/>
      <c r="H335" s="14"/>
      <c r="I335" s="14"/>
      <c r="J335" s="14"/>
      <c r="K335" s="14"/>
      <c r="L335" s="14"/>
      <c r="M335" s="14"/>
      <c r="N335" s="14"/>
      <c r="O335" s="14"/>
      <c r="P335" s="14"/>
      <c r="Q335" s="14"/>
      <c r="R335" s="14"/>
      <c r="S335" s="16"/>
      <c r="T335" s="16"/>
      <c r="U335" s="135"/>
      <c r="V335" s="15"/>
      <c r="W335" s="14"/>
      <c r="X335" s="14"/>
      <c r="Y335" s="14"/>
      <c r="Z335" s="14"/>
      <c r="AA335" s="17"/>
      <c r="AB335" s="17"/>
      <c r="AC335" s="17"/>
      <c r="AD335" s="17"/>
      <c r="AE335" s="14"/>
      <c r="AF335" s="14"/>
      <c r="AG335" s="14"/>
      <c r="AH335" s="14"/>
      <c r="AI335" s="14"/>
      <c r="AJ335" s="14"/>
      <c r="AK335" s="14"/>
      <c r="AL335" s="14"/>
      <c r="AM335" s="14"/>
      <c r="AN335" s="14"/>
      <c r="AO335" s="14"/>
      <c r="AP335" s="14"/>
      <c r="AQ335" s="14"/>
      <c r="AR335" s="14"/>
      <c r="AS335" s="14"/>
      <c r="AT335" s="14"/>
      <c r="AU335" s="14"/>
    </row>
    <row r="336" spans="1:47" s="5" customFormat="1" x14ac:dyDescent="0.25">
      <c r="A336" s="14"/>
      <c r="B336" s="14"/>
      <c r="C336" s="14"/>
      <c r="D336" s="14"/>
      <c r="E336" s="15"/>
      <c r="F336" s="16"/>
      <c r="G336" s="14"/>
      <c r="H336" s="14"/>
      <c r="I336" s="14"/>
      <c r="J336" s="14"/>
      <c r="K336" s="14"/>
      <c r="L336" s="14"/>
      <c r="M336" s="14"/>
      <c r="N336" s="14"/>
      <c r="O336" s="14"/>
      <c r="P336" s="14"/>
      <c r="Q336" s="14"/>
      <c r="R336" s="14"/>
      <c r="S336" s="16"/>
      <c r="T336" s="16"/>
      <c r="U336" s="135"/>
      <c r="V336" s="15"/>
      <c r="W336" s="14"/>
      <c r="X336" s="14"/>
      <c r="Y336" s="14"/>
      <c r="Z336" s="14"/>
      <c r="AA336" s="17"/>
      <c r="AB336" s="17"/>
      <c r="AC336" s="17"/>
      <c r="AD336" s="17"/>
      <c r="AE336" s="14"/>
      <c r="AF336" s="14"/>
      <c r="AG336" s="14"/>
      <c r="AH336" s="14"/>
      <c r="AI336" s="14"/>
      <c r="AJ336" s="14"/>
      <c r="AK336" s="14"/>
      <c r="AL336" s="14"/>
      <c r="AM336" s="14"/>
      <c r="AN336" s="14"/>
      <c r="AO336" s="14"/>
      <c r="AP336" s="14"/>
      <c r="AQ336" s="14"/>
      <c r="AR336" s="14"/>
      <c r="AS336" s="14"/>
      <c r="AT336" s="14"/>
      <c r="AU336" s="14"/>
    </row>
    <row r="337" spans="1:47" s="5" customFormat="1" x14ac:dyDescent="0.25">
      <c r="A337" s="14"/>
      <c r="B337" s="14"/>
      <c r="C337" s="14"/>
      <c r="D337" s="14"/>
      <c r="E337" s="15"/>
      <c r="F337" s="16"/>
      <c r="G337" s="14"/>
      <c r="H337" s="14"/>
      <c r="I337" s="14"/>
      <c r="J337" s="14"/>
      <c r="K337" s="14"/>
      <c r="L337" s="14"/>
      <c r="M337" s="14"/>
      <c r="N337" s="14"/>
      <c r="O337" s="14"/>
      <c r="P337" s="14"/>
      <c r="Q337" s="14"/>
      <c r="R337" s="14"/>
      <c r="S337" s="16"/>
      <c r="T337" s="16"/>
      <c r="U337" s="135"/>
      <c r="V337" s="15"/>
      <c r="W337" s="14"/>
      <c r="X337" s="14"/>
      <c r="Y337" s="14"/>
      <c r="Z337" s="14"/>
      <c r="AA337" s="17"/>
      <c r="AB337" s="17"/>
      <c r="AC337" s="17"/>
      <c r="AD337" s="17"/>
      <c r="AE337" s="14"/>
      <c r="AF337" s="14"/>
      <c r="AG337" s="14"/>
      <c r="AH337" s="14"/>
      <c r="AI337" s="14"/>
      <c r="AJ337" s="14"/>
      <c r="AK337" s="14"/>
      <c r="AL337" s="14"/>
      <c r="AM337" s="14"/>
      <c r="AN337" s="14"/>
      <c r="AO337" s="14"/>
      <c r="AP337" s="14"/>
      <c r="AQ337" s="14"/>
      <c r="AR337" s="14"/>
      <c r="AS337" s="14"/>
      <c r="AT337" s="14"/>
      <c r="AU337" s="14"/>
    </row>
    <row r="338" spans="1:47" s="5" customFormat="1" x14ac:dyDescent="0.25">
      <c r="A338" s="14"/>
      <c r="B338" s="14"/>
      <c r="C338" s="14"/>
      <c r="D338" s="14"/>
      <c r="E338" s="15"/>
      <c r="F338" s="16"/>
      <c r="G338" s="14"/>
      <c r="H338" s="14"/>
      <c r="I338" s="14"/>
      <c r="J338" s="14"/>
      <c r="K338" s="14"/>
      <c r="L338" s="14"/>
      <c r="M338" s="14"/>
      <c r="N338" s="14"/>
      <c r="O338" s="14"/>
      <c r="P338" s="14"/>
      <c r="Q338" s="14"/>
      <c r="R338" s="14"/>
      <c r="S338" s="16"/>
      <c r="T338" s="16"/>
      <c r="U338" s="135"/>
      <c r="V338" s="15"/>
      <c r="W338" s="14"/>
      <c r="X338" s="14"/>
      <c r="Y338" s="14"/>
      <c r="Z338" s="14"/>
      <c r="AA338" s="17"/>
      <c r="AB338" s="17"/>
      <c r="AC338" s="17"/>
      <c r="AD338" s="17"/>
      <c r="AE338" s="14"/>
      <c r="AF338" s="14"/>
      <c r="AG338" s="14"/>
      <c r="AH338" s="14"/>
      <c r="AI338" s="14"/>
      <c r="AJ338" s="14"/>
      <c r="AK338" s="14"/>
      <c r="AL338" s="14"/>
      <c r="AM338" s="14"/>
      <c r="AN338" s="14"/>
      <c r="AO338" s="14"/>
      <c r="AP338" s="14"/>
      <c r="AQ338" s="14"/>
      <c r="AR338" s="14"/>
      <c r="AS338" s="14"/>
      <c r="AT338" s="14"/>
      <c r="AU338" s="14"/>
    </row>
    <row r="339" spans="1:47" s="5" customFormat="1" x14ac:dyDescent="0.25">
      <c r="A339" s="14"/>
      <c r="B339" s="14"/>
      <c r="C339" s="14"/>
      <c r="D339" s="14"/>
      <c r="E339" s="15"/>
      <c r="F339" s="16"/>
      <c r="G339" s="14"/>
      <c r="H339" s="14"/>
      <c r="I339" s="14"/>
      <c r="J339" s="14"/>
      <c r="K339" s="14"/>
      <c r="L339" s="14"/>
      <c r="M339" s="14"/>
      <c r="N339" s="14"/>
      <c r="O339" s="14"/>
      <c r="P339" s="14"/>
      <c r="Q339" s="14"/>
      <c r="R339" s="14"/>
      <c r="S339" s="16"/>
      <c r="T339" s="16"/>
      <c r="U339" s="135"/>
      <c r="V339" s="15"/>
      <c r="W339" s="14"/>
      <c r="X339" s="14"/>
      <c r="Y339" s="14"/>
      <c r="Z339" s="14"/>
      <c r="AA339" s="17"/>
      <c r="AB339" s="17"/>
      <c r="AC339" s="17"/>
      <c r="AD339" s="17"/>
      <c r="AE339" s="14"/>
      <c r="AF339" s="14"/>
      <c r="AG339" s="14"/>
      <c r="AH339" s="14"/>
      <c r="AI339" s="14"/>
      <c r="AJ339" s="14"/>
      <c r="AK339" s="14"/>
      <c r="AL339" s="14"/>
      <c r="AM339" s="14"/>
      <c r="AN339" s="14"/>
      <c r="AO339" s="14"/>
      <c r="AP339" s="14"/>
      <c r="AQ339" s="14"/>
      <c r="AR339" s="14"/>
      <c r="AS339" s="14"/>
      <c r="AT339" s="14"/>
      <c r="AU339" s="14"/>
    </row>
    <row r="340" spans="1:47" s="5" customFormat="1" x14ac:dyDescent="0.25">
      <c r="A340" s="14"/>
      <c r="B340" s="14"/>
      <c r="C340" s="14"/>
      <c r="D340" s="14"/>
      <c r="E340" s="15"/>
      <c r="F340" s="16"/>
      <c r="G340" s="14"/>
      <c r="H340" s="14"/>
      <c r="I340" s="14"/>
      <c r="J340" s="14"/>
      <c r="K340" s="14"/>
      <c r="L340" s="14"/>
      <c r="M340" s="14"/>
      <c r="N340" s="14"/>
      <c r="O340" s="14"/>
      <c r="P340" s="14"/>
      <c r="Q340" s="14"/>
      <c r="R340" s="14"/>
      <c r="S340" s="16"/>
      <c r="T340" s="16"/>
      <c r="U340" s="135"/>
      <c r="V340" s="15"/>
      <c r="W340" s="14"/>
      <c r="X340" s="14"/>
      <c r="Y340" s="14"/>
      <c r="Z340" s="14"/>
      <c r="AA340" s="17"/>
      <c r="AB340" s="17"/>
      <c r="AC340" s="17"/>
      <c r="AD340" s="17"/>
      <c r="AE340" s="14"/>
      <c r="AF340" s="14"/>
      <c r="AG340" s="14"/>
      <c r="AH340" s="14"/>
      <c r="AI340" s="14"/>
      <c r="AJ340" s="14"/>
      <c r="AK340" s="14"/>
      <c r="AL340" s="14"/>
      <c r="AM340" s="14"/>
      <c r="AN340" s="14"/>
      <c r="AO340" s="14"/>
      <c r="AP340" s="14"/>
      <c r="AQ340" s="14"/>
      <c r="AR340" s="14"/>
      <c r="AS340" s="14"/>
      <c r="AT340" s="14"/>
      <c r="AU340" s="14"/>
    </row>
    <row r="341" spans="1:47" s="5" customFormat="1" x14ac:dyDescent="0.25">
      <c r="A341" s="14"/>
      <c r="B341" s="14"/>
      <c r="C341" s="14"/>
      <c r="D341" s="14"/>
      <c r="E341" s="15"/>
      <c r="F341" s="16"/>
      <c r="G341" s="14"/>
      <c r="H341" s="14"/>
      <c r="I341" s="14"/>
      <c r="J341" s="14"/>
      <c r="K341" s="14"/>
      <c r="L341" s="14"/>
      <c r="M341" s="14"/>
      <c r="N341" s="14"/>
      <c r="O341" s="14"/>
      <c r="P341" s="14"/>
      <c r="Q341" s="14"/>
      <c r="R341" s="14"/>
      <c r="S341" s="16"/>
      <c r="T341" s="16"/>
      <c r="U341" s="135"/>
      <c r="V341" s="15"/>
      <c r="W341" s="14"/>
      <c r="X341" s="14"/>
      <c r="Y341" s="14"/>
      <c r="Z341" s="14"/>
      <c r="AA341" s="17"/>
      <c r="AB341" s="17"/>
      <c r="AC341" s="17"/>
      <c r="AD341" s="17"/>
      <c r="AE341" s="14"/>
      <c r="AF341" s="14"/>
      <c r="AG341" s="14"/>
      <c r="AH341" s="14"/>
      <c r="AI341" s="14"/>
      <c r="AJ341" s="14"/>
      <c r="AK341" s="14"/>
      <c r="AL341" s="14"/>
      <c r="AM341" s="14"/>
      <c r="AN341" s="14"/>
      <c r="AO341" s="14"/>
      <c r="AP341" s="14"/>
      <c r="AQ341" s="14"/>
      <c r="AR341" s="14"/>
      <c r="AS341" s="14"/>
      <c r="AT341" s="14"/>
      <c r="AU341" s="14"/>
    </row>
    <row r="342" spans="1:47" s="5" customFormat="1" x14ac:dyDescent="0.25">
      <c r="A342" s="14"/>
      <c r="B342" s="14"/>
      <c r="C342" s="14"/>
      <c r="D342" s="14"/>
      <c r="E342" s="15"/>
      <c r="F342" s="16"/>
      <c r="G342" s="14"/>
      <c r="H342" s="14"/>
      <c r="I342" s="14"/>
      <c r="J342" s="14"/>
      <c r="K342" s="14"/>
      <c r="L342" s="14"/>
      <c r="M342" s="14"/>
      <c r="N342" s="14"/>
      <c r="O342" s="14"/>
      <c r="P342" s="14"/>
      <c r="Q342" s="14"/>
      <c r="R342" s="14"/>
      <c r="S342" s="16"/>
      <c r="T342" s="16"/>
      <c r="U342" s="135"/>
      <c r="V342" s="15"/>
      <c r="W342" s="14"/>
      <c r="X342" s="14"/>
      <c r="Y342" s="14"/>
      <c r="Z342" s="14"/>
      <c r="AA342" s="17"/>
      <c r="AB342" s="17"/>
      <c r="AC342" s="17"/>
      <c r="AD342" s="17"/>
      <c r="AE342" s="14"/>
      <c r="AF342" s="14"/>
      <c r="AG342" s="14"/>
      <c r="AH342" s="14"/>
      <c r="AI342" s="14"/>
      <c r="AJ342" s="14"/>
      <c r="AK342" s="14"/>
      <c r="AL342" s="14"/>
      <c r="AM342" s="14"/>
      <c r="AN342" s="14"/>
      <c r="AO342" s="14"/>
      <c r="AP342" s="14"/>
      <c r="AQ342" s="14"/>
      <c r="AR342" s="14"/>
      <c r="AS342" s="14"/>
      <c r="AT342" s="14"/>
      <c r="AU342" s="14"/>
    </row>
    <row r="343" spans="1:47" s="5" customFormat="1" x14ac:dyDescent="0.25">
      <c r="A343" s="14"/>
      <c r="B343" s="14"/>
      <c r="C343" s="14"/>
      <c r="D343" s="14"/>
      <c r="E343" s="15"/>
      <c r="F343" s="16"/>
      <c r="G343" s="14"/>
      <c r="H343" s="14"/>
      <c r="I343" s="14"/>
      <c r="J343" s="14"/>
      <c r="K343" s="14"/>
      <c r="L343" s="14"/>
      <c r="M343" s="14"/>
      <c r="N343" s="14"/>
      <c r="O343" s="14"/>
      <c r="P343" s="14"/>
      <c r="Q343" s="14"/>
      <c r="R343" s="14"/>
      <c r="S343" s="16"/>
      <c r="T343" s="16"/>
      <c r="U343" s="135"/>
      <c r="V343" s="15"/>
      <c r="W343" s="14"/>
      <c r="X343" s="14"/>
      <c r="Y343" s="14"/>
      <c r="Z343" s="14"/>
      <c r="AA343" s="17"/>
      <c r="AB343" s="17"/>
      <c r="AC343" s="17"/>
      <c r="AD343" s="17"/>
      <c r="AE343" s="14"/>
      <c r="AF343" s="14"/>
      <c r="AG343" s="14"/>
      <c r="AH343" s="14"/>
      <c r="AI343" s="14"/>
      <c r="AJ343" s="14"/>
      <c r="AK343" s="14"/>
      <c r="AL343" s="14"/>
      <c r="AM343" s="14"/>
      <c r="AN343" s="14"/>
      <c r="AO343" s="14"/>
      <c r="AP343" s="14"/>
      <c r="AQ343" s="14"/>
      <c r="AR343" s="14"/>
      <c r="AS343" s="14"/>
      <c r="AT343" s="14"/>
      <c r="AU343" s="14"/>
    </row>
    <row r="344" spans="1:47" s="5" customFormat="1" x14ac:dyDescent="0.25">
      <c r="A344" s="14"/>
      <c r="B344" s="14"/>
      <c r="C344" s="14"/>
      <c r="D344" s="14"/>
      <c r="E344" s="15"/>
      <c r="F344" s="16"/>
      <c r="G344" s="14"/>
      <c r="H344" s="14"/>
      <c r="I344" s="14"/>
      <c r="J344" s="14"/>
      <c r="K344" s="14"/>
      <c r="L344" s="14"/>
      <c r="M344" s="14"/>
      <c r="N344" s="14"/>
      <c r="O344" s="14"/>
      <c r="P344" s="14"/>
      <c r="Q344" s="14"/>
      <c r="R344" s="14"/>
      <c r="S344" s="16"/>
      <c r="T344" s="16"/>
      <c r="U344" s="135"/>
      <c r="V344" s="15"/>
      <c r="W344" s="14"/>
      <c r="X344" s="14"/>
      <c r="Y344" s="14"/>
      <c r="Z344" s="14"/>
      <c r="AA344" s="17"/>
      <c r="AB344" s="17"/>
      <c r="AC344" s="17"/>
      <c r="AD344" s="17"/>
      <c r="AE344" s="14"/>
      <c r="AF344" s="14"/>
      <c r="AG344" s="14"/>
      <c r="AH344" s="14"/>
      <c r="AI344" s="14"/>
      <c r="AJ344" s="14"/>
      <c r="AK344" s="14"/>
      <c r="AL344" s="14"/>
      <c r="AM344" s="14"/>
      <c r="AN344" s="14"/>
      <c r="AO344" s="14"/>
      <c r="AP344" s="14"/>
      <c r="AQ344" s="14"/>
      <c r="AR344" s="14"/>
      <c r="AS344" s="14"/>
      <c r="AT344" s="14"/>
      <c r="AU344" s="14"/>
    </row>
    <row r="345" spans="1:47" s="5" customFormat="1" x14ac:dyDescent="0.25">
      <c r="A345" s="14"/>
      <c r="B345" s="14"/>
      <c r="C345" s="14"/>
      <c r="D345" s="14"/>
      <c r="E345" s="15"/>
      <c r="F345" s="16"/>
      <c r="G345" s="14"/>
      <c r="H345" s="14"/>
      <c r="I345" s="14"/>
      <c r="J345" s="14"/>
      <c r="K345" s="14"/>
      <c r="L345" s="14"/>
      <c r="M345" s="14"/>
      <c r="N345" s="14"/>
      <c r="O345" s="14"/>
      <c r="P345" s="14"/>
      <c r="Q345" s="14"/>
      <c r="R345" s="14"/>
      <c r="S345" s="16"/>
      <c r="T345" s="16"/>
      <c r="U345" s="135"/>
      <c r="V345" s="15"/>
      <c r="W345" s="14"/>
      <c r="X345" s="14"/>
      <c r="Y345" s="14"/>
      <c r="Z345" s="14"/>
      <c r="AA345" s="17"/>
      <c r="AB345" s="17"/>
      <c r="AC345" s="17"/>
      <c r="AD345" s="17"/>
      <c r="AE345" s="14"/>
      <c r="AF345" s="14"/>
      <c r="AG345" s="14"/>
      <c r="AH345" s="14"/>
      <c r="AI345" s="14"/>
      <c r="AJ345" s="14"/>
      <c r="AK345" s="14"/>
      <c r="AL345" s="14"/>
      <c r="AM345" s="14"/>
      <c r="AN345" s="14"/>
      <c r="AO345" s="14"/>
      <c r="AP345" s="14"/>
      <c r="AQ345" s="14"/>
      <c r="AR345" s="14"/>
      <c r="AS345" s="14"/>
      <c r="AT345" s="14"/>
      <c r="AU345" s="14"/>
    </row>
    <row r="346" spans="1:47" s="5" customFormat="1" x14ac:dyDescent="0.25">
      <c r="A346" s="14"/>
      <c r="B346" s="14"/>
      <c r="C346" s="14"/>
      <c r="D346" s="14"/>
      <c r="E346" s="15"/>
      <c r="F346" s="16"/>
      <c r="G346" s="14"/>
      <c r="H346" s="14"/>
      <c r="I346" s="14"/>
      <c r="J346" s="14"/>
      <c r="K346" s="14"/>
      <c r="L346" s="14"/>
      <c r="M346" s="14"/>
      <c r="N346" s="14"/>
      <c r="O346" s="14"/>
      <c r="P346" s="14"/>
      <c r="Q346" s="14"/>
      <c r="R346" s="14"/>
      <c r="S346" s="16"/>
      <c r="T346" s="16"/>
      <c r="U346" s="135"/>
      <c r="V346" s="15"/>
      <c r="W346" s="14"/>
      <c r="X346" s="14"/>
      <c r="Y346" s="14"/>
      <c r="Z346" s="14"/>
      <c r="AA346" s="17"/>
      <c r="AB346" s="17"/>
      <c r="AC346" s="17"/>
      <c r="AD346" s="17"/>
      <c r="AE346" s="14"/>
      <c r="AF346" s="14"/>
      <c r="AG346" s="14"/>
      <c r="AH346" s="14"/>
      <c r="AI346" s="14"/>
      <c r="AJ346" s="14"/>
      <c r="AK346" s="14"/>
      <c r="AL346" s="14"/>
      <c r="AM346" s="14"/>
      <c r="AN346" s="14"/>
      <c r="AO346" s="14"/>
      <c r="AP346" s="14"/>
      <c r="AQ346" s="14"/>
      <c r="AR346" s="14"/>
      <c r="AS346" s="14"/>
      <c r="AT346" s="14"/>
      <c r="AU346" s="14"/>
    </row>
    <row r="347" spans="1:47" s="5" customFormat="1" x14ac:dyDescent="0.25">
      <c r="A347" s="14"/>
      <c r="B347" s="14"/>
      <c r="C347" s="14"/>
      <c r="D347" s="14"/>
      <c r="E347" s="15"/>
      <c r="F347" s="16"/>
      <c r="G347" s="14"/>
      <c r="H347" s="14"/>
      <c r="I347" s="14"/>
      <c r="J347" s="14"/>
      <c r="K347" s="14"/>
      <c r="L347" s="14"/>
      <c r="M347" s="14"/>
      <c r="N347" s="14"/>
      <c r="O347" s="14"/>
      <c r="P347" s="14"/>
      <c r="Q347" s="14"/>
      <c r="R347" s="14"/>
      <c r="S347" s="16"/>
      <c r="T347" s="16"/>
      <c r="U347" s="135"/>
      <c r="V347" s="15"/>
      <c r="W347" s="14"/>
      <c r="X347" s="14"/>
      <c r="Y347" s="14"/>
      <c r="Z347" s="14"/>
      <c r="AA347" s="17"/>
      <c r="AB347" s="17"/>
      <c r="AC347" s="17"/>
      <c r="AD347" s="17"/>
      <c r="AE347" s="14"/>
      <c r="AF347" s="14"/>
      <c r="AG347" s="14"/>
      <c r="AH347" s="14"/>
      <c r="AI347" s="14"/>
      <c r="AJ347" s="14"/>
      <c r="AK347" s="14"/>
      <c r="AL347" s="14"/>
      <c r="AM347" s="14"/>
      <c r="AN347" s="14"/>
      <c r="AO347" s="14"/>
      <c r="AP347" s="14"/>
      <c r="AQ347" s="14"/>
      <c r="AR347" s="14"/>
      <c r="AS347" s="14"/>
      <c r="AT347" s="14"/>
      <c r="AU347" s="14"/>
    </row>
    <row r="348" spans="1:47" s="5" customFormat="1" x14ac:dyDescent="0.25">
      <c r="A348" s="14"/>
      <c r="B348" s="14"/>
      <c r="C348" s="14"/>
      <c r="D348" s="14"/>
      <c r="E348" s="15"/>
      <c r="F348" s="16"/>
      <c r="G348" s="14"/>
      <c r="H348" s="14"/>
      <c r="I348" s="14"/>
      <c r="J348" s="14"/>
      <c r="K348" s="14"/>
      <c r="L348" s="14"/>
      <c r="M348" s="14"/>
      <c r="N348" s="14"/>
      <c r="O348" s="14"/>
      <c r="P348" s="14"/>
      <c r="Q348" s="14"/>
      <c r="R348" s="14"/>
      <c r="S348" s="16"/>
      <c r="T348" s="16"/>
      <c r="U348" s="135"/>
      <c r="V348" s="15"/>
      <c r="W348" s="14"/>
      <c r="X348" s="14"/>
      <c r="Y348" s="14"/>
      <c r="Z348" s="14"/>
      <c r="AA348" s="17"/>
      <c r="AB348" s="17"/>
      <c r="AC348" s="17"/>
      <c r="AD348" s="17"/>
      <c r="AE348" s="14"/>
      <c r="AF348" s="14"/>
      <c r="AG348" s="14"/>
      <c r="AH348" s="14"/>
      <c r="AI348" s="14"/>
      <c r="AJ348" s="14"/>
      <c r="AK348" s="14"/>
      <c r="AL348" s="14"/>
      <c r="AM348" s="14"/>
      <c r="AN348" s="14"/>
      <c r="AO348" s="14"/>
      <c r="AP348" s="14"/>
      <c r="AQ348" s="14"/>
      <c r="AR348" s="14"/>
      <c r="AS348" s="14"/>
      <c r="AT348" s="14"/>
      <c r="AU348" s="14"/>
    </row>
    <row r="349" spans="1:47" s="5" customFormat="1" x14ac:dyDescent="0.25">
      <c r="A349" s="14"/>
      <c r="B349" s="14"/>
      <c r="C349" s="14"/>
      <c r="D349" s="14"/>
      <c r="E349" s="15"/>
      <c r="F349" s="16"/>
      <c r="G349" s="14"/>
      <c r="H349" s="14"/>
      <c r="I349" s="14"/>
      <c r="J349" s="14"/>
      <c r="K349" s="14"/>
      <c r="L349" s="14"/>
      <c r="M349" s="14"/>
      <c r="N349" s="14"/>
      <c r="O349" s="14"/>
      <c r="P349" s="14"/>
      <c r="Q349" s="14"/>
      <c r="R349" s="14"/>
      <c r="S349" s="16"/>
      <c r="T349" s="16"/>
      <c r="U349" s="135"/>
      <c r="V349" s="15"/>
      <c r="W349" s="14"/>
      <c r="X349" s="14"/>
      <c r="Y349" s="14"/>
      <c r="Z349" s="14"/>
      <c r="AA349" s="17"/>
      <c r="AB349" s="17"/>
      <c r="AC349" s="17"/>
      <c r="AD349" s="17"/>
      <c r="AE349" s="14"/>
      <c r="AF349" s="14"/>
      <c r="AG349" s="14"/>
      <c r="AH349" s="14"/>
      <c r="AI349" s="14"/>
      <c r="AJ349" s="14"/>
      <c r="AK349" s="14"/>
      <c r="AL349" s="14"/>
      <c r="AM349" s="14"/>
      <c r="AN349" s="14"/>
      <c r="AO349" s="14"/>
      <c r="AP349" s="14"/>
      <c r="AQ349" s="14"/>
      <c r="AR349" s="14"/>
      <c r="AS349" s="14"/>
      <c r="AT349" s="14"/>
      <c r="AU349" s="14"/>
    </row>
    <row r="350" spans="1:47" s="5" customFormat="1" x14ac:dyDescent="0.25">
      <c r="A350" s="14"/>
      <c r="B350" s="14"/>
      <c r="C350" s="14"/>
      <c r="D350" s="14"/>
      <c r="E350" s="15"/>
      <c r="F350" s="16"/>
      <c r="G350" s="14"/>
      <c r="H350" s="14"/>
      <c r="I350" s="14"/>
      <c r="J350" s="14"/>
      <c r="K350" s="14"/>
      <c r="L350" s="14"/>
      <c r="M350" s="14"/>
      <c r="N350" s="14"/>
      <c r="O350" s="14"/>
      <c r="P350" s="14"/>
      <c r="Q350" s="14"/>
      <c r="R350" s="14"/>
      <c r="S350" s="16"/>
      <c r="T350" s="16"/>
      <c r="U350" s="135"/>
      <c r="V350" s="15"/>
      <c r="W350" s="14"/>
      <c r="X350" s="14"/>
      <c r="Y350" s="14"/>
      <c r="Z350" s="14"/>
      <c r="AA350" s="17"/>
      <c r="AB350" s="17"/>
      <c r="AC350" s="17"/>
      <c r="AD350" s="17"/>
      <c r="AE350" s="14"/>
      <c r="AF350" s="14"/>
      <c r="AG350" s="14"/>
      <c r="AH350" s="14"/>
      <c r="AI350" s="14"/>
      <c r="AJ350" s="14"/>
      <c r="AK350" s="14"/>
      <c r="AL350" s="14"/>
      <c r="AM350" s="14"/>
      <c r="AN350" s="14"/>
      <c r="AO350" s="14"/>
      <c r="AP350" s="14"/>
      <c r="AQ350" s="14"/>
      <c r="AR350" s="14"/>
      <c r="AS350" s="14"/>
      <c r="AT350" s="14"/>
      <c r="AU350" s="14"/>
    </row>
    <row r="351" spans="1:47" s="5" customFormat="1" x14ac:dyDescent="0.25">
      <c r="A351" s="14"/>
      <c r="B351" s="14"/>
      <c r="C351" s="14"/>
      <c r="D351" s="14"/>
      <c r="E351" s="15"/>
      <c r="F351" s="16"/>
      <c r="G351" s="14"/>
      <c r="H351" s="14"/>
      <c r="I351" s="14"/>
      <c r="J351" s="14"/>
      <c r="K351" s="14"/>
      <c r="L351" s="14"/>
      <c r="M351" s="14"/>
      <c r="N351" s="14"/>
      <c r="O351" s="14"/>
      <c r="P351" s="14"/>
      <c r="Q351" s="14"/>
      <c r="R351" s="14"/>
      <c r="S351" s="16"/>
      <c r="T351" s="16"/>
      <c r="U351" s="135"/>
      <c r="V351" s="15"/>
      <c r="W351" s="14"/>
      <c r="X351" s="14"/>
      <c r="Y351" s="14"/>
      <c r="Z351" s="14"/>
      <c r="AA351" s="17"/>
      <c r="AB351" s="17"/>
      <c r="AC351" s="17"/>
      <c r="AD351" s="17"/>
      <c r="AE351" s="14"/>
      <c r="AF351" s="14"/>
      <c r="AG351" s="14"/>
      <c r="AH351" s="14"/>
      <c r="AI351" s="14"/>
      <c r="AJ351" s="14"/>
      <c r="AK351" s="14"/>
      <c r="AL351" s="14"/>
      <c r="AM351" s="14"/>
      <c r="AN351" s="14"/>
      <c r="AO351" s="14"/>
      <c r="AP351" s="14"/>
      <c r="AQ351" s="14"/>
      <c r="AR351" s="14"/>
      <c r="AS351" s="14"/>
      <c r="AT351" s="14"/>
      <c r="AU351" s="14"/>
    </row>
    <row r="352" spans="1:47" s="5" customFormat="1" x14ac:dyDescent="0.25">
      <c r="A352" s="14"/>
      <c r="B352" s="14"/>
      <c r="C352" s="14"/>
      <c r="D352" s="14"/>
      <c r="E352" s="15"/>
      <c r="F352" s="16"/>
      <c r="G352" s="14"/>
      <c r="H352" s="14"/>
      <c r="I352" s="14"/>
      <c r="J352" s="14"/>
      <c r="K352" s="14"/>
      <c r="L352" s="14"/>
      <c r="M352" s="14"/>
      <c r="N352" s="14"/>
      <c r="O352" s="14"/>
      <c r="P352" s="14"/>
      <c r="Q352" s="14"/>
      <c r="R352" s="14"/>
      <c r="S352" s="16"/>
      <c r="T352" s="16"/>
      <c r="U352" s="135"/>
      <c r="V352" s="15"/>
      <c r="W352" s="14"/>
      <c r="X352" s="14"/>
      <c r="Y352" s="14"/>
      <c r="Z352" s="14"/>
      <c r="AA352" s="17"/>
      <c r="AB352" s="17"/>
      <c r="AC352" s="17"/>
      <c r="AD352" s="17"/>
      <c r="AE352" s="14"/>
      <c r="AF352" s="14"/>
      <c r="AG352" s="14"/>
      <c r="AH352" s="14"/>
      <c r="AI352" s="14"/>
      <c r="AJ352" s="14"/>
      <c r="AK352" s="14"/>
      <c r="AL352" s="14"/>
      <c r="AM352" s="14"/>
      <c r="AN352" s="14"/>
      <c r="AO352" s="14"/>
      <c r="AP352" s="14"/>
      <c r="AQ352" s="14"/>
      <c r="AR352" s="14"/>
      <c r="AS352" s="14"/>
      <c r="AT352" s="14"/>
      <c r="AU352" s="14"/>
    </row>
    <row r="353" spans="1:47" s="5" customFormat="1" x14ac:dyDescent="0.25">
      <c r="A353" s="14"/>
      <c r="B353" s="14"/>
      <c r="C353" s="14"/>
      <c r="D353" s="14"/>
      <c r="E353" s="15"/>
      <c r="F353" s="16"/>
      <c r="G353" s="14"/>
      <c r="H353" s="14"/>
      <c r="I353" s="14"/>
      <c r="J353" s="14"/>
      <c r="K353" s="14"/>
      <c r="L353" s="14"/>
      <c r="M353" s="14"/>
      <c r="N353" s="14"/>
      <c r="O353" s="14"/>
      <c r="P353" s="14"/>
      <c r="Q353" s="14"/>
      <c r="R353" s="14"/>
      <c r="S353" s="16"/>
      <c r="T353" s="16"/>
      <c r="U353" s="135"/>
      <c r="V353" s="15"/>
      <c r="W353" s="14"/>
      <c r="X353" s="14"/>
      <c r="Y353" s="14"/>
      <c r="Z353" s="14"/>
      <c r="AA353" s="17"/>
      <c r="AB353" s="17"/>
      <c r="AC353" s="17"/>
      <c r="AD353" s="17"/>
      <c r="AE353" s="14"/>
      <c r="AF353" s="14"/>
      <c r="AG353" s="14"/>
      <c r="AH353" s="14"/>
      <c r="AI353" s="14"/>
      <c r="AJ353" s="14"/>
      <c r="AK353" s="14"/>
      <c r="AL353" s="14"/>
      <c r="AM353" s="14"/>
      <c r="AN353" s="14"/>
      <c r="AO353" s="14"/>
      <c r="AP353" s="14"/>
      <c r="AQ353" s="14"/>
      <c r="AR353" s="14"/>
      <c r="AS353" s="14"/>
      <c r="AT353" s="14"/>
      <c r="AU353" s="14"/>
    </row>
    <row r="354" spans="1:47" s="5" customFormat="1" x14ac:dyDescent="0.25">
      <c r="A354" s="14"/>
      <c r="B354" s="14"/>
      <c r="C354" s="14"/>
      <c r="D354" s="14"/>
      <c r="E354" s="15"/>
      <c r="F354" s="16"/>
      <c r="G354" s="14"/>
      <c r="H354" s="14"/>
      <c r="I354" s="14"/>
      <c r="J354" s="14"/>
      <c r="K354" s="14"/>
      <c r="L354" s="14"/>
      <c r="M354" s="14"/>
      <c r="N354" s="14"/>
      <c r="O354" s="14"/>
      <c r="P354" s="14"/>
      <c r="Q354" s="14"/>
      <c r="R354" s="14"/>
      <c r="S354" s="16"/>
      <c r="T354" s="16"/>
      <c r="U354" s="135"/>
      <c r="V354" s="15"/>
      <c r="W354" s="14"/>
      <c r="X354" s="14"/>
      <c r="Y354" s="14"/>
      <c r="Z354" s="14"/>
      <c r="AA354" s="17"/>
      <c r="AB354" s="17"/>
      <c r="AC354" s="17"/>
      <c r="AD354" s="17"/>
      <c r="AE354" s="14"/>
      <c r="AF354" s="14"/>
      <c r="AG354" s="14"/>
      <c r="AH354" s="14"/>
      <c r="AI354" s="14"/>
      <c r="AJ354" s="14"/>
      <c r="AK354" s="14"/>
      <c r="AL354" s="14"/>
      <c r="AM354" s="14"/>
      <c r="AN354" s="14"/>
      <c r="AO354" s="14"/>
      <c r="AP354" s="14"/>
      <c r="AQ354" s="14"/>
      <c r="AR354" s="14"/>
      <c r="AS354" s="14"/>
      <c r="AT354" s="14"/>
      <c r="AU354" s="14"/>
    </row>
    <row r="355" spans="1:47" s="5" customFormat="1" x14ac:dyDescent="0.25">
      <c r="A355" s="14"/>
      <c r="B355" s="14"/>
      <c r="C355" s="14"/>
      <c r="D355" s="14"/>
      <c r="E355" s="15"/>
      <c r="F355" s="16"/>
      <c r="G355" s="14"/>
      <c r="H355" s="14"/>
      <c r="I355" s="14"/>
      <c r="J355" s="14"/>
      <c r="K355" s="14"/>
      <c r="L355" s="14"/>
      <c r="M355" s="14"/>
      <c r="N355" s="14"/>
      <c r="O355" s="14"/>
      <c r="P355" s="14"/>
      <c r="Q355" s="14"/>
      <c r="R355" s="14"/>
      <c r="S355" s="16"/>
      <c r="T355" s="16"/>
      <c r="U355" s="135"/>
      <c r="V355" s="15"/>
      <c r="W355" s="14"/>
      <c r="X355" s="14"/>
      <c r="Y355" s="14"/>
      <c r="Z355" s="14"/>
      <c r="AA355" s="17"/>
      <c r="AB355" s="17"/>
      <c r="AC355" s="17"/>
      <c r="AD355" s="17"/>
      <c r="AE355" s="14"/>
      <c r="AF355" s="14"/>
      <c r="AG355" s="14"/>
      <c r="AH355" s="14"/>
      <c r="AI355" s="14"/>
      <c r="AJ355" s="14"/>
      <c r="AK355" s="14"/>
      <c r="AL355" s="14"/>
      <c r="AM355" s="14"/>
      <c r="AN355" s="14"/>
      <c r="AO355" s="14"/>
      <c r="AP355" s="14"/>
      <c r="AQ355" s="14"/>
      <c r="AR355" s="14"/>
      <c r="AS355" s="14"/>
      <c r="AT355" s="14"/>
      <c r="AU355" s="14"/>
    </row>
    <row r="356" spans="1:47" s="5" customFormat="1" x14ac:dyDescent="0.25">
      <c r="A356" s="14"/>
      <c r="B356" s="14"/>
      <c r="C356" s="14"/>
      <c r="D356" s="14"/>
      <c r="E356" s="15"/>
      <c r="F356" s="16"/>
      <c r="G356" s="14"/>
      <c r="H356" s="14"/>
      <c r="I356" s="14"/>
      <c r="J356" s="14"/>
      <c r="K356" s="14"/>
      <c r="L356" s="14"/>
      <c r="M356" s="14"/>
      <c r="N356" s="14"/>
      <c r="O356" s="14"/>
      <c r="P356" s="14"/>
      <c r="Q356" s="14"/>
      <c r="R356" s="14"/>
      <c r="S356" s="16"/>
      <c r="T356" s="16"/>
      <c r="U356" s="135"/>
      <c r="V356" s="15"/>
      <c r="W356" s="14"/>
      <c r="X356" s="14"/>
      <c r="Y356" s="14"/>
      <c r="Z356" s="14"/>
      <c r="AA356" s="17"/>
      <c r="AB356" s="17"/>
      <c r="AC356" s="17"/>
      <c r="AD356" s="17"/>
      <c r="AE356" s="14"/>
      <c r="AF356" s="14"/>
      <c r="AG356" s="14"/>
      <c r="AH356" s="14"/>
      <c r="AI356" s="14"/>
      <c r="AJ356" s="14"/>
      <c r="AK356" s="14"/>
      <c r="AL356" s="14"/>
      <c r="AM356" s="14"/>
      <c r="AN356" s="14"/>
      <c r="AO356" s="14"/>
      <c r="AP356" s="14"/>
      <c r="AQ356" s="14"/>
      <c r="AR356" s="14"/>
      <c r="AS356" s="14"/>
      <c r="AT356" s="14"/>
      <c r="AU356" s="14"/>
    </row>
    <row r="357" spans="1:47" s="5" customFormat="1" x14ac:dyDescent="0.25">
      <c r="A357" s="14"/>
      <c r="B357" s="14"/>
      <c r="C357" s="14"/>
      <c r="D357" s="14"/>
      <c r="E357" s="15"/>
      <c r="F357" s="16"/>
      <c r="G357" s="14"/>
      <c r="H357" s="14"/>
      <c r="I357" s="14"/>
      <c r="J357" s="14"/>
      <c r="K357" s="14"/>
      <c r="L357" s="14"/>
      <c r="M357" s="14"/>
      <c r="N357" s="14"/>
      <c r="O357" s="14"/>
      <c r="P357" s="14"/>
      <c r="Q357" s="14"/>
      <c r="R357" s="14"/>
      <c r="S357" s="16"/>
      <c r="T357" s="16"/>
      <c r="U357" s="135"/>
      <c r="V357" s="15"/>
      <c r="W357" s="14"/>
      <c r="X357" s="14"/>
      <c r="Y357" s="14"/>
      <c r="Z357" s="14"/>
      <c r="AA357" s="17"/>
      <c r="AB357" s="17"/>
      <c r="AC357" s="17"/>
      <c r="AD357" s="17"/>
      <c r="AE357" s="14"/>
      <c r="AF357" s="14"/>
      <c r="AG357" s="14"/>
      <c r="AH357" s="14"/>
      <c r="AI357" s="14"/>
      <c r="AJ357" s="14"/>
      <c r="AK357" s="14"/>
      <c r="AL357" s="14"/>
      <c r="AM357" s="14"/>
      <c r="AN357" s="14"/>
      <c r="AO357" s="14"/>
      <c r="AP357" s="14"/>
      <c r="AQ357" s="14"/>
      <c r="AR357" s="14"/>
      <c r="AS357" s="14"/>
      <c r="AT357" s="14"/>
      <c r="AU357" s="14"/>
    </row>
    <row r="358" spans="1:47" s="5" customFormat="1" x14ac:dyDescent="0.25">
      <c r="A358" s="14"/>
      <c r="B358" s="14"/>
      <c r="C358" s="14"/>
      <c r="D358" s="14"/>
      <c r="E358" s="15"/>
      <c r="F358" s="16"/>
      <c r="G358" s="14"/>
      <c r="H358" s="14"/>
      <c r="I358" s="14"/>
      <c r="J358" s="14"/>
      <c r="K358" s="14"/>
      <c r="L358" s="14"/>
      <c r="M358" s="14"/>
      <c r="N358" s="14"/>
      <c r="O358" s="14"/>
      <c r="P358" s="14"/>
      <c r="Q358" s="14"/>
      <c r="R358" s="14"/>
      <c r="S358" s="16"/>
      <c r="T358" s="16"/>
      <c r="U358" s="135"/>
      <c r="V358" s="15"/>
      <c r="W358" s="14"/>
      <c r="X358" s="14"/>
      <c r="Y358" s="14"/>
      <c r="Z358" s="14"/>
      <c r="AA358" s="17"/>
      <c r="AB358" s="17"/>
      <c r="AC358" s="17"/>
      <c r="AD358" s="17"/>
      <c r="AE358" s="14"/>
      <c r="AF358" s="14"/>
      <c r="AG358" s="14"/>
      <c r="AH358" s="14"/>
      <c r="AI358" s="14"/>
      <c r="AJ358" s="14"/>
      <c r="AK358" s="14"/>
      <c r="AL358" s="14"/>
      <c r="AM358" s="14"/>
      <c r="AN358" s="14"/>
      <c r="AO358" s="14"/>
      <c r="AP358" s="14"/>
      <c r="AQ358" s="14"/>
      <c r="AR358" s="14"/>
      <c r="AS358" s="14"/>
      <c r="AT358" s="14"/>
      <c r="AU358" s="14"/>
    </row>
    <row r="359" spans="1:47" s="5" customFormat="1" x14ac:dyDescent="0.25">
      <c r="A359" s="14"/>
      <c r="B359" s="14"/>
      <c r="C359" s="14"/>
      <c r="D359" s="14"/>
      <c r="E359" s="15"/>
      <c r="F359" s="16"/>
      <c r="G359" s="14"/>
      <c r="H359" s="14"/>
      <c r="I359" s="14"/>
      <c r="J359" s="14"/>
      <c r="K359" s="14"/>
      <c r="L359" s="14"/>
      <c r="M359" s="14"/>
      <c r="N359" s="14"/>
      <c r="O359" s="14"/>
      <c r="P359" s="14"/>
      <c r="Q359" s="14"/>
      <c r="R359" s="14"/>
      <c r="S359" s="16"/>
      <c r="T359" s="16"/>
      <c r="U359" s="135"/>
      <c r="V359" s="15"/>
      <c r="W359" s="14"/>
      <c r="X359" s="14"/>
      <c r="Y359" s="14"/>
      <c r="Z359" s="14"/>
      <c r="AA359" s="17"/>
      <c r="AB359" s="17"/>
      <c r="AC359" s="17"/>
      <c r="AD359" s="17"/>
      <c r="AE359" s="14"/>
      <c r="AF359" s="14"/>
      <c r="AG359" s="14"/>
      <c r="AH359" s="14"/>
      <c r="AI359" s="14"/>
      <c r="AJ359" s="14"/>
      <c r="AK359" s="14"/>
      <c r="AL359" s="14"/>
      <c r="AM359" s="14"/>
      <c r="AN359" s="14"/>
      <c r="AO359" s="14"/>
      <c r="AP359" s="14"/>
      <c r="AQ359" s="14"/>
      <c r="AR359" s="14"/>
      <c r="AS359" s="14"/>
      <c r="AT359" s="14"/>
      <c r="AU359" s="14"/>
    </row>
    <row r="360" spans="1:47" s="5" customFormat="1" x14ac:dyDescent="0.25">
      <c r="A360" s="14"/>
      <c r="B360" s="14"/>
      <c r="C360" s="14"/>
      <c r="D360" s="14"/>
      <c r="E360" s="15"/>
      <c r="F360" s="16"/>
      <c r="G360" s="14"/>
      <c r="H360" s="14"/>
      <c r="I360" s="14"/>
      <c r="J360" s="14"/>
      <c r="K360" s="14"/>
      <c r="L360" s="14"/>
      <c r="M360" s="14"/>
      <c r="N360" s="14"/>
      <c r="O360" s="14"/>
      <c r="P360" s="14"/>
      <c r="Q360" s="14"/>
      <c r="R360" s="14"/>
      <c r="S360" s="16"/>
      <c r="T360" s="16"/>
      <c r="U360" s="135"/>
      <c r="V360" s="15"/>
      <c r="W360" s="14"/>
      <c r="X360" s="14"/>
      <c r="Y360" s="14"/>
      <c r="Z360" s="14"/>
      <c r="AA360" s="17"/>
      <c r="AB360" s="17"/>
      <c r="AC360" s="17"/>
      <c r="AD360" s="17"/>
      <c r="AE360" s="14"/>
      <c r="AF360" s="14"/>
      <c r="AG360" s="14"/>
      <c r="AH360" s="14"/>
      <c r="AI360" s="14"/>
      <c r="AJ360" s="14"/>
      <c r="AK360" s="14"/>
      <c r="AL360" s="14"/>
      <c r="AM360" s="14"/>
      <c r="AN360" s="14"/>
      <c r="AO360" s="14"/>
      <c r="AP360" s="14"/>
      <c r="AQ360" s="14"/>
      <c r="AR360" s="14"/>
      <c r="AS360" s="14"/>
      <c r="AT360" s="14"/>
      <c r="AU360" s="14"/>
    </row>
    <row r="361" spans="1:47" s="5" customFormat="1" x14ac:dyDescent="0.25">
      <c r="A361" s="14"/>
      <c r="B361" s="14"/>
      <c r="C361" s="14"/>
      <c r="D361" s="14"/>
      <c r="E361" s="15"/>
      <c r="F361" s="16"/>
      <c r="G361" s="14"/>
      <c r="H361" s="14"/>
      <c r="I361" s="14"/>
      <c r="J361" s="14"/>
      <c r="K361" s="14"/>
      <c r="L361" s="14"/>
      <c r="M361" s="14"/>
      <c r="N361" s="14"/>
      <c r="O361" s="14"/>
      <c r="P361" s="14"/>
      <c r="Q361" s="14"/>
      <c r="R361" s="14"/>
      <c r="S361" s="16"/>
      <c r="T361" s="16"/>
      <c r="U361" s="135"/>
      <c r="V361" s="15"/>
      <c r="W361" s="14"/>
      <c r="X361" s="14"/>
      <c r="Y361" s="14"/>
      <c r="Z361" s="14"/>
      <c r="AA361" s="17"/>
      <c r="AB361" s="17"/>
      <c r="AC361" s="17"/>
      <c r="AD361" s="17"/>
      <c r="AE361" s="14"/>
      <c r="AF361" s="14"/>
      <c r="AG361" s="14"/>
      <c r="AH361" s="14"/>
      <c r="AI361" s="14"/>
      <c r="AJ361" s="14"/>
      <c r="AK361" s="14"/>
      <c r="AL361" s="14"/>
      <c r="AM361" s="14"/>
      <c r="AN361" s="14"/>
      <c r="AO361" s="14"/>
      <c r="AP361" s="14"/>
      <c r="AQ361" s="14"/>
      <c r="AR361" s="14"/>
      <c r="AS361" s="14"/>
      <c r="AT361" s="14"/>
      <c r="AU361" s="14"/>
    </row>
    <row r="362" spans="1:47" s="5" customFormat="1" x14ac:dyDescent="0.25">
      <c r="A362" s="14"/>
      <c r="B362" s="14"/>
      <c r="C362" s="14"/>
      <c r="D362" s="14"/>
      <c r="E362" s="15"/>
      <c r="F362" s="16"/>
      <c r="G362" s="14"/>
      <c r="H362" s="14"/>
      <c r="I362" s="14"/>
      <c r="J362" s="14"/>
      <c r="K362" s="14"/>
      <c r="L362" s="14"/>
      <c r="M362" s="14"/>
      <c r="N362" s="14"/>
      <c r="O362" s="14"/>
      <c r="P362" s="14"/>
      <c r="Q362" s="14"/>
      <c r="R362" s="14"/>
      <c r="S362" s="16"/>
      <c r="T362" s="16"/>
      <c r="U362" s="135"/>
      <c r="V362" s="15"/>
      <c r="W362" s="14"/>
      <c r="X362" s="14"/>
      <c r="Y362" s="14"/>
      <c r="Z362" s="14"/>
      <c r="AA362" s="17"/>
      <c r="AB362" s="17"/>
      <c r="AC362" s="17"/>
      <c r="AD362" s="17"/>
      <c r="AE362" s="14"/>
      <c r="AF362" s="14"/>
      <c r="AG362" s="14"/>
      <c r="AH362" s="14"/>
      <c r="AI362" s="14"/>
      <c r="AJ362" s="14"/>
      <c r="AK362" s="14"/>
      <c r="AL362" s="14"/>
      <c r="AM362" s="14"/>
      <c r="AN362" s="14"/>
      <c r="AO362" s="14"/>
      <c r="AP362" s="14"/>
      <c r="AQ362" s="14"/>
      <c r="AR362" s="14"/>
      <c r="AS362" s="14"/>
      <c r="AT362" s="14"/>
      <c r="AU362" s="14"/>
    </row>
    <row r="363" spans="1:47" s="5" customFormat="1" x14ac:dyDescent="0.25">
      <c r="A363" s="14"/>
      <c r="B363" s="14"/>
      <c r="C363" s="14"/>
      <c r="D363" s="14"/>
      <c r="E363" s="15"/>
      <c r="F363" s="16"/>
      <c r="G363" s="14"/>
      <c r="H363" s="14"/>
      <c r="I363" s="14"/>
      <c r="J363" s="14"/>
      <c r="K363" s="14"/>
      <c r="L363" s="14"/>
      <c r="M363" s="14"/>
      <c r="N363" s="14"/>
      <c r="O363" s="14"/>
      <c r="P363" s="14"/>
      <c r="Q363" s="14"/>
      <c r="R363" s="14"/>
      <c r="S363" s="16"/>
      <c r="T363" s="16"/>
      <c r="U363" s="135"/>
      <c r="V363" s="15"/>
      <c r="W363" s="14"/>
      <c r="X363" s="14"/>
      <c r="Y363" s="14"/>
      <c r="Z363" s="14"/>
      <c r="AA363" s="17"/>
      <c r="AB363" s="17"/>
      <c r="AC363" s="17"/>
      <c r="AD363" s="17"/>
      <c r="AE363" s="14"/>
      <c r="AF363" s="14"/>
      <c r="AG363" s="14"/>
      <c r="AH363" s="14"/>
      <c r="AI363" s="14"/>
      <c r="AJ363" s="14"/>
      <c r="AK363" s="14"/>
      <c r="AL363" s="14"/>
      <c r="AM363" s="14"/>
      <c r="AN363" s="14"/>
      <c r="AO363" s="14"/>
      <c r="AP363" s="14"/>
      <c r="AQ363" s="14"/>
      <c r="AR363" s="14"/>
      <c r="AS363" s="14"/>
      <c r="AT363" s="14"/>
      <c r="AU363" s="14"/>
    </row>
    <row r="364" spans="1:47" s="5" customFormat="1" x14ac:dyDescent="0.25">
      <c r="A364" s="14"/>
      <c r="B364" s="14"/>
      <c r="C364" s="14"/>
      <c r="D364" s="14"/>
      <c r="E364" s="15"/>
      <c r="F364" s="16"/>
      <c r="G364" s="14"/>
      <c r="H364" s="14"/>
      <c r="I364" s="14"/>
      <c r="J364" s="14"/>
      <c r="K364" s="14"/>
      <c r="L364" s="14"/>
      <c r="M364" s="14"/>
      <c r="N364" s="14"/>
      <c r="O364" s="14"/>
      <c r="P364" s="14"/>
      <c r="Q364" s="14"/>
      <c r="R364" s="14"/>
      <c r="S364" s="16"/>
      <c r="T364" s="16"/>
      <c r="U364" s="135"/>
      <c r="V364" s="15"/>
      <c r="W364" s="14"/>
      <c r="X364" s="14"/>
      <c r="Y364" s="14"/>
      <c r="Z364" s="14"/>
      <c r="AA364" s="17"/>
      <c r="AB364" s="17"/>
      <c r="AC364" s="17"/>
      <c r="AD364" s="17"/>
      <c r="AE364" s="14"/>
      <c r="AF364" s="14"/>
      <c r="AG364" s="14"/>
      <c r="AH364" s="14"/>
      <c r="AI364" s="14"/>
      <c r="AJ364" s="14"/>
      <c r="AK364" s="14"/>
      <c r="AL364" s="14"/>
      <c r="AM364" s="14"/>
      <c r="AN364" s="14"/>
      <c r="AO364" s="14"/>
      <c r="AP364" s="14"/>
      <c r="AQ364" s="14"/>
      <c r="AR364" s="14"/>
      <c r="AS364" s="14"/>
      <c r="AT364" s="14"/>
      <c r="AU364" s="14"/>
    </row>
    <row r="365" spans="1:47" s="5" customFormat="1" x14ac:dyDescent="0.25">
      <c r="A365" s="14"/>
      <c r="B365" s="14"/>
      <c r="C365" s="14"/>
      <c r="D365" s="14"/>
      <c r="E365" s="15"/>
      <c r="F365" s="16"/>
      <c r="G365" s="14"/>
      <c r="H365" s="14"/>
      <c r="I365" s="14"/>
      <c r="J365" s="14"/>
      <c r="K365" s="14"/>
      <c r="L365" s="14"/>
      <c r="M365" s="14"/>
      <c r="N365" s="14"/>
      <c r="O365" s="14"/>
      <c r="P365" s="14"/>
      <c r="Q365" s="14"/>
      <c r="R365" s="14"/>
      <c r="S365" s="16"/>
      <c r="T365" s="16"/>
      <c r="U365" s="135"/>
      <c r="V365" s="15"/>
      <c r="W365" s="14"/>
      <c r="X365" s="14"/>
      <c r="Y365" s="14"/>
      <c r="Z365" s="14"/>
      <c r="AA365" s="17"/>
      <c r="AB365" s="17"/>
      <c r="AC365" s="17"/>
      <c r="AD365" s="17"/>
      <c r="AE365" s="14"/>
      <c r="AF365" s="14"/>
      <c r="AG365" s="14"/>
      <c r="AH365" s="14"/>
      <c r="AI365" s="14"/>
      <c r="AJ365" s="14"/>
      <c r="AK365" s="14"/>
      <c r="AL365" s="14"/>
      <c r="AM365" s="14"/>
      <c r="AN365" s="14"/>
      <c r="AO365" s="14"/>
      <c r="AP365" s="14"/>
      <c r="AQ365" s="14"/>
      <c r="AR365" s="14"/>
      <c r="AS365" s="14"/>
      <c r="AT365" s="14"/>
      <c r="AU365" s="14"/>
    </row>
    <row r="366" spans="1:47" s="5" customFormat="1" x14ac:dyDescent="0.25">
      <c r="A366" s="14"/>
      <c r="B366" s="14"/>
      <c r="C366" s="14"/>
      <c r="D366" s="14"/>
      <c r="E366" s="15"/>
      <c r="F366" s="16"/>
      <c r="G366" s="14"/>
      <c r="H366" s="14"/>
      <c r="I366" s="14"/>
      <c r="J366" s="14"/>
      <c r="K366" s="14"/>
      <c r="L366" s="14"/>
      <c r="M366" s="14"/>
      <c r="N366" s="14"/>
      <c r="O366" s="14"/>
      <c r="P366" s="14"/>
      <c r="Q366" s="14"/>
      <c r="R366" s="14"/>
      <c r="S366" s="16"/>
      <c r="T366" s="16"/>
      <c r="U366" s="135"/>
      <c r="V366" s="15"/>
      <c r="W366" s="14"/>
      <c r="X366" s="14"/>
      <c r="Y366" s="14"/>
      <c r="Z366" s="14"/>
      <c r="AA366" s="17"/>
      <c r="AB366" s="17"/>
      <c r="AC366" s="17"/>
      <c r="AD366" s="17"/>
      <c r="AE366" s="14"/>
      <c r="AF366" s="14"/>
      <c r="AG366" s="14"/>
      <c r="AH366" s="14"/>
      <c r="AI366" s="14"/>
      <c r="AJ366" s="14"/>
      <c r="AK366" s="14"/>
      <c r="AL366" s="14"/>
      <c r="AM366" s="14"/>
      <c r="AN366" s="14"/>
      <c r="AO366" s="14"/>
      <c r="AP366" s="14"/>
      <c r="AQ366" s="14"/>
      <c r="AR366" s="14"/>
      <c r="AS366" s="14"/>
      <c r="AT366" s="14"/>
      <c r="AU366" s="14"/>
    </row>
    <row r="367" spans="1:47" s="5" customFormat="1" x14ac:dyDescent="0.25">
      <c r="A367" s="14"/>
      <c r="B367" s="14"/>
      <c r="C367" s="14"/>
      <c r="D367" s="14"/>
      <c r="E367" s="15"/>
      <c r="F367" s="16"/>
      <c r="G367" s="14"/>
      <c r="H367" s="14"/>
      <c r="I367" s="14"/>
      <c r="J367" s="14"/>
      <c r="K367" s="14"/>
      <c r="L367" s="14"/>
      <c r="M367" s="14"/>
      <c r="N367" s="14"/>
      <c r="O367" s="14"/>
      <c r="P367" s="14"/>
      <c r="Q367" s="14"/>
      <c r="R367" s="14"/>
      <c r="S367" s="16"/>
      <c r="T367" s="16"/>
      <c r="U367" s="135"/>
      <c r="V367" s="15"/>
      <c r="W367" s="14"/>
      <c r="X367" s="14"/>
      <c r="Y367" s="14"/>
      <c r="Z367" s="14"/>
      <c r="AA367" s="17"/>
      <c r="AB367" s="17"/>
      <c r="AC367" s="17"/>
      <c r="AD367" s="17"/>
      <c r="AE367" s="14"/>
      <c r="AF367" s="14"/>
      <c r="AG367" s="14"/>
      <c r="AH367" s="14"/>
      <c r="AI367" s="14"/>
      <c r="AJ367" s="14"/>
      <c r="AK367" s="14"/>
      <c r="AL367" s="14"/>
      <c r="AM367" s="14"/>
      <c r="AN367" s="14"/>
      <c r="AO367" s="14"/>
      <c r="AP367" s="14"/>
      <c r="AQ367" s="14"/>
      <c r="AR367" s="14"/>
      <c r="AS367" s="14"/>
      <c r="AT367" s="14"/>
      <c r="AU367" s="14"/>
    </row>
    <row r="368" spans="1:47" s="5" customFormat="1" x14ac:dyDescent="0.25">
      <c r="A368" s="14"/>
      <c r="B368" s="14"/>
      <c r="C368" s="14"/>
      <c r="D368" s="14"/>
      <c r="E368" s="15"/>
      <c r="F368" s="16"/>
      <c r="G368" s="14"/>
      <c r="H368" s="14"/>
      <c r="I368" s="14"/>
      <c r="J368" s="14"/>
      <c r="K368" s="14"/>
      <c r="L368" s="14"/>
      <c r="M368" s="14"/>
      <c r="N368" s="14"/>
      <c r="O368" s="14"/>
      <c r="P368" s="14"/>
      <c r="Q368" s="14"/>
      <c r="R368" s="14"/>
      <c r="S368" s="16"/>
      <c r="T368" s="16"/>
      <c r="U368" s="135"/>
      <c r="V368" s="15"/>
      <c r="W368" s="14"/>
      <c r="X368" s="14"/>
      <c r="Y368" s="14"/>
      <c r="Z368" s="14"/>
      <c r="AA368" s="17"/>
      <c r="AB368" s="17"/>
      <c r="AC368" s="17"/>
      <c r="AD368" s="17"/>
      <c r="AE368" s="14"/>
      <c r="AF368" s="14"/>
      <c r="AG368" s="14"/>
      <c r="AH368" s="14"/>
      <c r="AI368" s="14"/>
      <c r="AJ368" s="14"/>
      <c r="AK368" s="14"/>
      <c r="AL368" s="14"/>
      <c r="AM368" s="14"/>
      <c r="AN368" s="14"/>
      <c r="AO368" s="14"/>
      <c r="AP368" s="14"/>
      <c r="AQ368" s="14"/>
      <c r="AR368" s="14"/>
      <c r="AS368" s="14"/>
      <c r="AT368" s="14"/>
      <c r="AU368" s="14"/>
    </row>
    <row r="369" spans="1:47" s="5" customFormat="1" x14ac:dyDescent="0.25">
      <c r="A369" s="14"/>
      <c r="B369" s="14"/>
      <c r="C369" s="14"/>
      <c r="D369" s="14"/>
      <c r="E369" s="15"/>
      <c r="F369" s="16"/>
      <c r="G369" s="14"/>
      <c r="H369" s="14"/>
      <c r="I369" s="14"/>
      <c r="J369" s="14"/>
      <c r="K369" s="14"/>
      <c r="L369" s="14"/>
      <c r="M369" s="14"/>
      <c r="N369" s="14"/>
      <c r="O369" s="14"/>
      <c r="P369" s="14"/>
      <c r="Q369" s="14"/>
      <c r="R369" s="14"/>
      <c r="S369" s="16"/>
      <c r="T369" s="16"/>
      <c r="U369" s="135"/>
      <c r="V369" s="15"/>
      <c r="W369" s="14"/>
      <c r="X369" s="14"/>
      <c r="Y369" s="14"/>
      <c r="Z369" s="14"/>
      <c r="AA369" s="17"/>
      <c r="AB369" s="17"/>
      <c r="AC369" s="17"/>
      <c r="AD369" s="17"/>
      <c r="AE369" s="14"/>
      <c r="AF369" s="14"/>
      <c r="AG369" s="14"/>
      <c r="AH369" s="14"/>
      <c r="AI369" s="14"/>
      <c r="AJ369" s="14"/>
      <c r="AK369" s="14"/>
      <c r="AL369" s="14"/>
      <c r="AM369" s="14"/>
      <c r="AN369" s="14"/>
      <c r="AO369" s="14"/>
      <c r="AP369" s="14"/>
      <c r="AQ369" s="14"/>
      <c r="AR369" s="14"/>
      <c r="AS369" s="14"/>
      <c r="AT369" s="14"/>
      <c r="AU369" s="14"/>
    </row>
    <row r="370" spans="1:47" s="5" customFormat="1" x14ac:dyDescent="0.25">
      <c r="A370" s="14"/>
      <c r="B370" s="14"/>
      <c r="C370" s="14"/>
      <c r="D370" s="14"/>
      <c r="E370" s="15"/>
      <c r="F370" s="16"/>
      <c r="G370" s="14"/>
      <c r="H370" s="14"/>
      <c r="I370" s="14"/>
      <c r="J370" s="14"/>
      <c r="K370" s="14"/>
      <c r="L370" s="14"/>
      <c r="M370" s="14"/>
      <c r="N370" s="14"/>
      <c r="O370" s="14"/>
      <c r="P370" s="14"/>
      <c r="Q370" s="14"/>
      <c r="R370" s="14"/>
      <c r="S370" s="16"/>
      <c r="T370" s="16"/>
      <c r="U370" s="135"/>
      <c r="V370" s="15"/>
      <c r="W370" s="14"/>
      <c r="X370" s="14"/>
      <c r="Y370" s="14"/>
      <c r="Z370" s="14"/>
      <c r="AA370" s="17"/>
      <c r="AB370" s="17"/>
      <c r="AC370" s="17"/>
      <c r="AD370" s="17"/>
      <c r="AE370" s="14"/>
      <c r="AF370" s="14"/>
      <c r="AG370" s="14"/>
      <c r="AH370" s="14"/>
      <c r="AI370" s="14"/>
      <c r="AJ370" s="14"/>
      <c r="AK370" s="14"/>
      <c r="AL370" s="14"/>
      <c r="AM370" s="14"/>
      <c r="AN370" s="14"/>
      <c r="AO370" s="14"/>
      <c r="AP370" s="14"/>
      <c r="AQ370" s="14"/>
      <c r="AR370" s="14"/>
      <c r="AS370" s="14"/>
      <c r="AT370" s="14"/>
      <c r="AU370" s="14"/>
    </row>
    <row r="371" spans="1:47" s="5" customFormat="1" x14ac:dyDescent="0.25">
      <c r="A371" s="14"/>
      <c r="B371" s="14"/>
      <c r="C371" s="14"/>
      <c r="D371" s="14"/>
      <c r="E371" s="15"/>
      <c r="F371" s="16"/>
      <c r="G371" s="14"/>
      <c r="H371" s="14"/>
      <c r="I371" s="14"/>
      <c r="J371" s="14"/>
      <c r="K371" s="14"/>
      <c r="L371" s="14"/>
      <c r="M371" s="14"/>
      <c r="N371" s="14"/>
      <c r="O371" s="14"/>
      <c r="P371" s="14"/>
      <c r="Q371" s="14"/>
      <c r="R371" s="14"/>
      <c r="S371" s="16"/>
      <c r="T371" s="16"/>
      <c r="U371" s="135"/>
      <c r="V371" s="15"/>
      <c r="W371" s="14"/>
      <c r="X371" s="14"/>
      <c r="Y371" s="14"/>
      <c r="Z371" s="14"/>
      <c r="AA371" s="17"/>
      <c r="AB371" s="17"/>
      <c r="AC371" s="17"/>
      <c r="AD371" s="17"/>
      <c r="AE371" s="14"/>
      <c r="AF371" s="14"/>
      <c r="AG371" s="14"/>
      <c r="AH371" s="14"/>
      <c r="AI371" s="14"/>
      <c r="AJ371" s="14"/>
      <c r="AK371" s="14"/>
      <c r="AL371" s="14"/>
      <c r="AM371" s="14"/>
      <c r="AN371" s="14"/>
      <c r="AO371" s="14"/>
      <c r="AP371" s="14"/>
      <c r="AQ371" s="14"/>
      <c r="AR371" s="14"/>
      <c r="AS371" s="14"/>
      <c r="AT371" s="14"/>
      <c r="AU371" s="14"/>
    </row>
    <row r="372" spans="1:47" s="5" customFormat="1" x14ac:dyDescent="0.25">
      <c r="A372" s="14"/>
      <c r="B372" s="14"/>
      <c r="C372" s="14"/>
      <c r="D372" s="14"/>
      <c r="E372" s="15"/>
      <c r="F372" s="16"/>
      <c r="G372" s="14"/>
      <c r="H372" s="14"/>
      <c r="I372" s="14"/>
      <c r="J372" s="14"/>
      <c r="K372" s="14"/>
      <c r="L372" s="14"/>
      <c r="M372" s="14"/>
      <c r="N372" s="14"/>
      <c r="O372" s="14"/>
      <c r="P372" s="14"/>
      <c r="Q372" s="14"/>
      <c r="R372" s="14"/>
      <c r="S372" s="16"/>
      <c r="T372" s="16"/>
      <c r="U372" s="135"/>
      <c r="V372" s="15"/>
      <c r="W372" s="14"/>
      <c r="X372" s="14"/>
      <c r="Y372" s="14"/>
      <c r="Z372" s="14"/>
      <c r="AA372" s="17"/>
      <c r="AB372" s="17"/>
      <c r="AC372" s="17"/>
      <c r="AD372" s="17"/>
      <c r="AE372" s="14"/>
      <c r="AF372" s="14"/>
      <c r="AG372" s="14"/>
      <c r="AH372" s="14"/>
      <c r="AI372" s="14"/>
      <c r="AJ372" s="14"/>
      <c r="AK372" s="14"/>
      <c r="AL372" s="14"/>
      <c r="AM372" s="14"/>
      <c r="AN372" s="14"/>
      <c r="AO372" s="14"/>
      <c r="AP372" s="14"/>
      <c r="AQ372" s="14"/>
      <c r="AR372" s="14"/>
      <c r="AS372" s="14"/>
      <c r="AT372" s="14"/>
      <c r="AU372" s="14"/>
    </row>
    <row r="373" spans="1:47" s="5" customFormat="1" x14ac:dyDescent="0.25">
      <c r="A373" s="14"/>
      <c r="B373" s="14"/>
      <c r="C373" s="14"/>
      <c r="D373" s="14"/>
      <c r="E373" s="15"/>
      <c r="F373" s="16"/>
      <c r="G373" s="14"/>
      <c r="H373" s="14"/>
      <c r="I373" s="14"/>
      <c r="J373" s="14"/>
      <c r="K373" s="14"/>
      <c r="L373" s="14"/>
      <c r="M373" s="14"/>
      <c r="N373" s="14"/>
      <c r="O373" s="14"/>
      <c r="P373" s="14"/>
      <c r="Q373" s="14"/>
      <c r="R373" s="14"/>
      <c r="S373" s="16"/>
      <c r="T373" s="16"/>
      <c r="U373" s="135"/>
      <c r="V373" s="15"/>
      <c r="W373" s="14"/>
      <c r="X373" s="14"/>
      <c r="Y373" s="14"/>
      <c r="Z373" s="14"/>
      <c r="AA373" s="17"/>
      <c r="AB373" s="17"/>
      <c r="AC373" s="17"/>
      <c r="AD373" s="17"/>
      <c r="AE373" s="14"/>
      <c r="AF373" s="14"/>
      <c r="AG373" s="14"/>
      <c r="AH373" s="14"/>
      <c r="AI373" s="14"/>
      <c r="AJ373" s="14"/>
      <c r="AK373" s="14"/>
      <c r="AL373" s="14"/>
      <c r="AM373" s="14"/>
      <c r="AN373" s="14"/>
      <c r="AO373" s="14"/>
      <c r="AP373" s="14"/>
      <c r="AQ373" s="14"/>
      <c r="AR373" s="14"/>
      <c r="AS373" s="14"/>
      <c r="AT373" s="14"/>
      <c r="AU373" s="14"/>
    </row>
    <row r="374" spans="1:47" s="5" customFormat="1" x14ac:dyDescent="0.25">
      <c r="A374" s="14"/>
      <c r="B374" s="14"/>
      <c r="C374" s="14"/>
      <c r="D374" s="14"/>
      <c r="E374" s="15"/>
      <c r="F374" s="16"/>
      <c r="G374" s="14"/>
      <c r="H374" s="14"/>
      <c r="I374" s="14"/>
      <c r="J374" s="14"/>
      <c r="K374" s="14"/>
      <c r="L374" s="14"/>
      <c r="M374" s="14"/>
      <c r="N374" s="14"/>
      <c r="O374" s="14"/>
      <c r="P374" s="14"/>
      <c r="Q374" s="14"/>
      <c r="R374" s="14"/>
      <c r="S374" s="16"/>
      <c r="T374" s="16"/>
      <c r="U374" s="135"/>
      <c r="V374" s="15"/>
      <c r="W374" s="14"/>
      <c r="X374" s="14"/>
      <c r="Y374" s="14"/>
      <c r="Z374" s="14"/>
      <c r="AA374" s="17"/>
      <c r="AB374" s="17"/>
      <c r="AC374" s="17"/>
      <c r="AD374" s="17"/>
      <c r="AE374" s="14"/>
      <c r="AF374" s="14"/>
      <c r="AG374" s="14"/>
      <c r="AH374" s="14"/>
      <c r="AI374" s="14"/>
      <c r="AJ374" s="14"/>
      <c r="AK374" s="14"/>
      <c r="AL374" s="14"/>
      <c r="AM374" s="14"/>
      <c r="AN374" s="14"/>
      <c r="AO374" s="14"/>
      <c r="AP374" s="14"/>
      <c r="AQ374" s="14"/>
      <c r="AR374" s="14"/>
      <c r="AS374" s="14"/>
      <c r="AT374" s="14"/>
      <c r="AU374" s="14"/>
    </row>
    <row r="375" spans="1:47" s="5" customFormat="1" x14ac:dyDescent="0.25">
      <c r="A375" s="14"/>
      <c r="B375" s="14"/>
      <c r="C375" s="14"/>
      <c r="D375" s="14"/>
      <c r="E375" s="15"/>
      <c r="F375" s="16"/>
      <c r="G375" s="14"/>
      <c r="H375" s="14"/>
      <c r="I375" s="14"/>
      <c r="J375" s="14"/>
      <c r="K375" s="14"/>
      <c r="L375" s="14"/>
      <c r="M375" s="14"/>
      <c r="N375" s="14"/>
      <c r="O375" s="14"/>
      <c r="P375" s="14"/>
      <c r="Q375" s="14"/>
      <c r="R375" s="14"/>
      <c r="S375" s="16"/>
      <c r="T375" s="16"/>
      <c r="U375" s="135"/>
      <c r="V375" s="15"/>
      <c r="W375" s="14"/>
      <c r="X375" s="14"/>
      <c r="Y375" s="14"/>
      <c r="Z375" s="14"/>
      <c r="AA375" s="17"/>
      <c r="AB375" s="17"/>
      <c r="AC375" s="17"/>
      <c r="AD375" s="17"/>
      <c r="AE375" s="14"/>
      <c r="AF375" s="14"/>
      <c r="AG375" s="14"/>
      <c r="AH375" s="14"/>
      <c r="AI375" s="14"/>
      <c r="AJ375" s="14"/>
      <c r="AK375" s="14"/>
      <c r="AL375" s="14"/>
      <c r="AM375" s="14"/>
      <c r="AN375" s="14"/>
      <c r="AO375" s="14"/>
      <c r="AP375" s="14"/>
      <c r="AQ375" s="14"/>
      <c r="AR375" s="14"/>
      <c r="AS375" s="14"/>
      <c r="AT375" s="14"/>
      <c r="AU375" s="14"/>
    </row>
    <row r="376" spans="1:47" s="5" customFormat="1" x14ac:dyDescent="0.25">
      <c r="A376" s="14"/>
      <c r="B376" s="14"/>
      <c r="C376" s="14"/>
      <c r="D376" s="14"/>
      <c r="E376" s="15"/>
      <c r="F376" s="16"/>
      <c r="G376" s="14"/>
      <c r="H376" s="14"/>
      <c r="I376" s="14"/>
      <c r="J376" s="14"/>
      <c r="K376" s="14"/>
      <c r="L376" s="14"/>
      <c r="M376" s="14"/>
      <c r="N376" s="14"/>
      <c r="O376" s="14"/>
      <c r="P376" s="14"/>
      <c r="Q376" s="14"/>
      <c r="R376" s="14"/>
      <c r="S376" s="16"/>
      <c r="T376" s="16"/>
      <c r="U376" s="135"/>
      <c r="V376" s="15"/>
      <c r="W376" s="14"/>
      <c r="X376" s="14"/>
      <c r="Y376" s="14"/>
      <c r="Z376" s="14"/>
      <c r="AA376" s="17"/>
      <c r="AB376" s="17"/>
      <c r="AC376" s="17"/>
      <c r="AD376" s="17"/>
      <c r="AE376" s="14"/>
      <c r="AF376" s="14"/>
      <c r="AG376" s="14"/>
      <c r="AH376" s="14"/>
      <c r="AI376" s="14"/>
      <c r="AJ376" s="14"/>
      <c r="AK376" s="14"/>
      <c r="AL376" s="14"/>
      <c r="AM376" s="14"/>
      <c r="AN376" s="14"/>
      <c r="AO376" s="14"/>
      <c r="AP376" s="14"/>
      <c r="AQ376" s="14"/>
      <c r="AR376" s="14"/>
      <c r="AS376" s="14"/>
      <c r="AT376" s="14"/>
      <c r="AU376" s="14"/>
    </row>
    <row r="377" spans="1:47" s="5" customFormat="1" x14ac:dyDescent="0.25">
      <c r="A377" s="14"/>
      <c r="B377" s="14"/>
      <c r="C377" s="14"/>
      <c r="D377" s="14"/>
      <c r="E377" s="15"/>
      <c r="F377" s="16"/>
      <c r="G377" s="14"/>
      <c r="H377" s="14"/>
      <c r="I377" s="14"/>
      <c r="J377" s="14"/>
      <c r="K377" s="14"/>
      <c r="L377" s="14"/>
      <c r="M377" s="14"/>
      <c r="N377" s="14"/>
      <c r="O377" s="14"/>
      <c r="P377" s="14"/>
      <c r="Q377" s="14"/>
      <c r="R377" s="14"/>
      <c r="S377" s="16"/>
      <c r="T377" s="16"/>
      <c r="U377" s="135"/>
      <c r="V377" s="15"/>
      <c r="W377" s="14"/>
      <c r="X377" s="14"/>
      <c r="Y377" s="14"/>
      <c r="Z377" s="14"/>
      <c r="AA377" s="17"/>
      <c r="AB377" s="17"/>
      <c r="AC377" s="17"/>
      <c r="AD377" s="17"/>
      <c r="AE377" s="14"/>
      <c r="AF377" s="14"/>
      <c r="AG377" s="14"/>
      <c r="AH377" s="14"/>
      <c r="AI377" s="14"/>
      <c r="AJ377" s="14"/>
      <c r="AK377" s="14"/>
      <c r="AL377" s="14"/>
      <c r="AM377" s="14"/>
      <c r="AN377" s="14"/>
      <c r="AO377" s="14"/>
      <c r="AP377" s="14"/>
      <c r="AQ377" s="14"/>
      <c r="AR377" s="14"/>
      <c r="AS377" s="14"/>
      <c r="AT377" s="14"/>
      <c r="AU377" s="14"/>
    </row>
    <row r="378" spans="1:47" s="5" customFormat="1" x14ac:dyDescent="0.25">
      <c r="A378" s="14"/>
      <c r="B378" s="14"/>
      <c r="C378" s="14"/>
      <c r="D378" s="14"/>
      <c r="E378" s="15"/>
      <c r="F378" s="16"/>
      <c r="G378" s="14"/>
      <c r="H378" s="14"/>
      <c r="I378" s="14"/>
      <c r="J378" s="14"/>
      <c r="K378" s="14"/>
      <c r="L378" s="14"/>
      <c r="M378" s="14"/>
      <c r="N378" s="14"/>
      <c r="O378" s="14"/>
      <c r="P378" s="14"/>
      <c r="Q378" s="14"/>
      <c r="R378" s="14"/>
      <c r="S378" s="16"/>
      <c r="T378" s="16"/>
      <c r="U378" s="135"/>
      <c r="V378" s="15"/>
      <c r="W378" s="14"/>
      <c r="X378" s="14"/>
      <c r="Y378" s="14"/>
      <c r="Z378" s="14"/>
      <c r="AA378" s="17"/>
      <c r="AB378" s="17"/>
      <c r="AC378" s="17"/>
      <c r="AD378" s="17"/>
      <c r="AE378" s="14"/>
      <c r="AF378" s="14"/>
      <c r="AG378" s="14"/>
      <c r="AH378" s="14"/>
      <c r="AI378" s="14"/>
      <c r="AJ378" s="14"/>
      <c r="AK378" s="14"/>
      <c r="AL378" s="14"/>
      <c r="AM378" s="14"/>
      <c r="AN378" s="14"/>
      <c r="AO378" s="14"/>
      <c r="AP378" s="14"/>
      <c r="AQ378" s="14"/>
      <c r="AR378" s="14"/>
      <c r="AS378" s="14"/>
      <c r="AT378" s="14"/>
      <c r="AU378" s="14"/>
    </row>
    <row r="379" spans="1:47" s="5" customFormat="1" x14ac:dyDescent="0.25">
      <c r="A379" s="14"/>
      <c r="B379" s="14"/>
      <c r="C379" s="14"/>
      <c r="D379" s="14"/>
      <c r="E379" s="15"/>
      <c r="F379" s="16"/>
      <c r="G379" s="14"/>
      <c r="H379" s="14"/>
      <c r="I379" s="14"/>
      <c r="J379" s="14"/>
      <c r="K379" s="14"/>
      <c r="L379" s="14"/>
      <c r="M379" s="14"/>
      <c r="N379" s="14"/>
      <c r="O379" s="14"/>
      <c r="P379" s="14"/>
      <c r="Q379" s="14"/>
      <c r="R379" s="14"/>
      <c r="S379" s="16"/>
      <c r="T379" s="16"/>
      <c r="U379" s="135"/>
      <c r="V379" s="15"/>
      <c r="W379" s="14"/>
      <c r="X379" s="14"/>
      <c r="Y379" s="14"/>
      <c r="Z379" s="14"/>
      <c r="AA379" s="17"/>
      <c r="AB379" s="17"/>
      <c r="AC379" s="17"/>
      <c r="AD379" s="17"/>
      <c r="AE379" s="14"/>
      <c r="AF379" s="14"/>
      <c r="AG379" s="14"/>
      <c r="AH379" s="14"/>
      <c r="AI379" s="14"/>
      <c r="AJ379" s="14"/>
      <c r="AK379" s="14"/>
      <c r="AL379" s="14"/>
      <c r="AM379" s="14"/>
      <c r="AN379" s="14"/>
      <c r="AO379" s="14"/>
      <c r="AP379" s="14"/>
      <c r="AQ379" s="14"/>
      <c r="AR379" s="14"/>
      <c r="AS379" s="14"/>
      <c r="AT379" s="14"/>
      <c r="AU379" s="14"/>
    </row>
    <row r="380" spans="1:47" s="5" customFormat="1" x14ac:dyDescent="0.25">
      <c r="A380" s="14"/>
      <c r="B380" s="14"/>
      <c r="C380" s="14"/>
      <c r="D380" s="14"/>
      <c r="E380" s="15"/>
      <c r="F380" s="16"/>
      <c r="G380" s="14"/>
      <c r="H380" s="14"/>
      <c r="I380" s="14"/>
      <c r="J380" s="14"/>
      <c r="K380" s="14"/>
      <c r="L380" s="14"/>
      <c r="M380" s="14"/>
      <c r="N380" s="14"/>
      <c r="O380" s="14"/>
      <c r="P380" s="14"/>
      <c r="Q380" s="14"/>
      <c r="R380" s="14"/>
      <c r="S380" s="16"/>
      <c r="T380" s="16"/>
      <c r="U380" s="135"/>
      <c r="V380" s="15"/>
      <c r="W380" s="14"/>
      <c r="X380" s="14"/>
      <c r="Y380" s="14"/>
      <c r="Z380" s="14"/>
      <c r="AA380" s="17"/>
      <c r="AB380" s="17"/>
      <c r="AC380" s="17"/>
      <c r="AD380" s="17"/>
      <c r="AE380" s="14"/>
      <c r="AF380" s="14"/>
      <c r="AG380" s="14"/>
      <c r="AH380" s="14"/>
      <c r="AI380" s="14"/>
      <c r="AJ380" s="14"/>
      <c r="AK380" s="14"/>
      <c r="AL380" s="14"/>
      <c r="AM380" s="14"/>
      <c r="AN380" s="14"/>
      <c r="AO380" s="14"/>
      <c r="AP380" s="14"/>
      <c r="AQ380" s="14"/>
      <c r="AR380" s="14"/>
      <c r="AS380" s="14"/>
      <c r="AT380" s="14"/>
      <c r="AU380" s="14"/>
    </row>
    <row r="381" spans="1:47" s="5" customFormat="1" x14ac:dyDescent="0.25">
      <c r="A381" s="14"/>
      <c r="B381" s="14"/>
      <c r="C381" s="14"/>
      <c r="D381" s="14"/>
      <c r="E381" s="15"/>
      <c r="F381" s="16"/>
      <c r="G381" s="14"/>
      <c r="H381" s="14"/>
      <c r="I381" s="14"/>
      <c r="J381" s="14"/>
      <c r="K381" s="14"/>
      <c r="L381" s="14"/>
      <c r="M381" s="14"/>
      <c r="N381" s="14"/>
      <c r="O381" s="14"/>
      <c r="P381" s="14"/>
      <c r="Q381" s="14"/>
      <c r="R381" s="14"/>
      <c r="S381" s="16"/>
      <c r="T381" s="16"/>
      <c r="U381" s="135"/>
      <c r="V381" s="15"/>
      <c r="W381" s="14"/>
      <c r="X381" s="14"/>
      <c r="Y381" s="14"/>
      <c r="Z381" s="14"/>
      <c r="AA381" s="17"/>
      <c r="AB381" s="17"/>
      <c r="AC381" s="17"/>
      <c r="AD381" s="17"/>
      <c r="AE381" s="14"/>
      <c r="AF381" s="14"/>
      <c r="AG381" s="14"/>
      <c r="AH381" s="14"/>
      <c r="AI381" s="14"/>
      <c r="AJ381" s="14"/>
      <c r="AK381" s="14"/>
      <c r="AL381" s="14"/>
      <c r="AM381" s="14"/>
      <c r="AN381" s="14"/>
      <c r="AO381" s="14"/>
      <c r="AP381" s="14"/>
      <c r="AQ381" s="14"/>
      <c r="AR381" s="14"/>
      <c r="AS381" s="14"/>
      <c r="AT381" s="14"/>
      <c r="AU381" s="14"/>
    </row>
    <row r="382" spans="1:47" s="5" customFormat="1" x14ac:dyDescent="0.25">
      <c r="A382" s="14"/>
      <c r="B382" s="14"/>
      <c r="C382" s="14"/>
      <c r="D382" s="14"/>
      <c r="E382" s="15"/>
      <c r="F382" s="16"/>
      <c r="G382" s="14"/>
      <c r="H382" s="14"/>
      <c r="I382" s="14"/>
      <c r="J382" s="14"/>
      <c r="K382" s="14"/>
      <c r="L382" s="14"/>
      <c r="M382" s="14"/>
      <c r="N382" s="14"/>
      <c r="O382" s="14"/>
      <c r="P382" s="14"/>
      <c r="Q382" s="14"/>
      <c r="R382" s="14"/>
      <c r="S382" s="16"/>
      <c r="T382" s="16"/>
      <c r="U382" s="135"/>
      <c r="V382" s="15"/>
      <c r="W382" s="14"/>
      <c r="X382" s="14"/>
      <c r="Y382" s="14"/>
      <c r="Z382" s="14"/>
      <c r="AA382" s="17"/>
      <c r="AB382" s="17"/>
      <c r="AC382" s="17"/>
      <c r="AD382" s="17"/>
      <c r="AE382" s="14"/>
      <c r="AF382" s="14"/>
      <c r="AG382" s="14"/>
      <c r="AH382" s="14"/>
      <c r="AI382" s="14"/>
      <c r="AJ382" s="14"/>
      <c r="AK382" s="14"/>
      <c r="AL382" s="14"/>
      <c r="AM382" s="14"/>
      <c r="AN382" s="14"/>
      <c r="AO382" s="14"/>
      <c r="AP382" s="14"/>
      <c r="AQ382" s="14"/>
      <c r="AR382" s="14"/>
      <c r="AS382" s="14"/>
      <c r="AT382" s="14"/>
      <c r="AU382" s="14"/>
    </row>
    <row r="383" spans="1:47" s="5" customFormat="1" x14ac:dyDescent="0.25">
      <c r="A383" s="14"/>
      <c r="B383" s="14"/>
      <c r="C383" s="14"/>
      <c r="D383" s="14"/>
      <c r="E383" s="15"/>
      <c r="F383" s="16"/>
      <c r="G383" s="14"/>
      <c r="H383" s="14"/>
      <c r="I383" s="14"/>
      <c r="J383" s="14"/>
      <c r="K383" s="14"/>
      <c r="L383" s="14"/>
      <c r="M383" s="14"/>
      <c r="N383" s="14"/>
      <c r="O383" s="14"/>
      <c r="P383" s="14"/>
      <c r="Q383" s="14"/>
      <c r="R383" s="14"/>
      <c r="S383" s="16"/>
      <c r="T383" s="16"/>
      <c r="U383" s="135"/>
      <c r="V383" s="15"/>
      <c r="W383" s="14"/>
      <c r="X383" s="14"/>
      <c r="Y383" s="14"/>
      <c r="Z383" s="14"/>
      <c r="AA383" s="17"/>
      <c r="AB383" s="17"/>
      <c r="AC383" s="17"/>
      <c r="AD383" s="17"/>
      <c r="AE383" s="14"/>
      <c r="AF383" s="14"/>
      <c r="AG383" s="14"/>
      <c r="AH383" s="14"/>
      <c r="AI383" s="14"/>
      <c r="AJ383" s="14"/>
      <c r="AK383" s="14"/>
      <c r="AL383" s="14"/>
      <c r="AM383" s="14"/>
      <c r="AN383" s="14"/>
      <c r="AO383" s="14"/>
      <c r="AP383" s="14"/>
      <c r="AQ383" s="14"/>
      <c r="AR383" s="14"/>
      <c r="AS383" s="14"/>
      <c r="AT383" s="14"/>
      <c r="AU383" s="14"/>
    </row>
    <row r="384" spans="1:47" s="5" customFormat="1" x14ac:dyDescent="0.25">
      <c r="A384" s="14"/>
      <c r="B384" s="14"/>
      <c r="C384" s="14"/>
      <c r="D384" s="14"/>
      <c r="E384" s="15"/>
      <c r="F384" s="16"/>
      <c r="G384" s="14"/>
      <c r="H384" s="14"/>
      <c r="I384" s="14"/>
      <c r="J384" s="14"/>
      <c r="K384" s="14"/>
      <c r="L384" s="14"/>
      <c r="M384" s="14"/>
      <c r="N384" s="14"/>
      <c r="O384" s="14"/>
      <c r="P384" s="14"/>
      <c r="Q384" s="14"/>
      <c r="R384" s="14"/>
      <c r="S384" s="16"/>
      <c r="T384" s="16"/>
      <c r="U384" s="135"/>
      <c r="V384" s="15"/>
      <c r="W384" s="14"/>
      <c r="X384" s="14"/>
      <c r="Y384" s="14"/>
      <c r="Z384" s="14"/>
      <c r="AA384" s="17"/>
      <c r="AB384" s="17"/>
      <c r="AC384" s="17"/>
      <c r="AD384" s="17"/>
      <c r="AE384" s="14"/>
      <c r="AF384" s="14"/>
      <c r="AG384" s="14"/>
      <c r="AH384" s="14"/>
      <c r="AI384" s="14"/>
      <c r="AJ384" s="14"/>
      <c r="AK384" s="14"/>
      <c r="AL384" s="14"/>
      <c r="AM384" s="14"/>
      <c r="AN384" s="14"/>
      <c r="AO384" s="14"/>
      <c r="AP384" s="14"/>
      <c r="AQ384" s="14"/>
      <c r="AR384" s="14"/>
      <c r="AS384" s="14"/>
      <c r="AT384" s="14"/>
      <c r="AU384" s="14"/>
    </row>
    <row r="385" spans="1:47" s="5" customFormat="1" x14ac:dyDescent="0.25">
      <c r="A385" s="14"/>
      <c r="B385" s="14"/>
      <c r="C385" s="14"/>
      <c r="D385" s="14"/>
      <c r="E385" s="15"/>
      <c r="F385" s="16"/>
      <c r="G385" s="14"/>
      <c r="H385" s="14"/>
      <c r="I385" s="14"/>
      <c r="J385" s="14"/>
      <c r="K385" s="14"/>
      <c r="L385" s="14"/>
      <c r="M385" s="14"/>
      <c r="N385" s="14"/>
      <c r="O385" s="14"/>
      <c r="P385" s="14"/>
      <c r="Q385" s="14"/>
      <c r="R385" s="14"/>
      <c r="S385" s="16"/>
      <c r="T385" s="16"/>
      <c r="U385" s="135"/>
      <c r="V385" s="15"/>
      <c r="W385" s="14"/>
      <c r="X385" s="14"/>
      <c r="Y385" s="14"/>
      <c r="Z385" s="14"/>
      <c r="AA385" s="17"/>
      <c r="AB385" s="17"/>
      <c r="AC385" s="17"/>
      <c r="AD385" s="17"/>
      <c r="AE385" s="14"/>
      <c r="AF385" s="14"/>
      <c r="AG385" s="14"/>
      <c r="AH385" s="14"/>
      <c r="AI385" s="14"/>
      <c r="AJ385" s="14"/>
      <c r="AK385" s="14"/>
      <c r="AL385" s="14"/>
      <c r="AM385" s="14"/>
      <c r="AN385" s="14"/>
      <c r="AO385" s="14"/>
      <c r="AP385" s="14"/>
      <c r="AQ385" s="14"/>
      <c r="AR385" s="14"/>
      <c r="AS385" s="14"/>
      <c r="AT385" s="14"/>
      <c r="AU385" s="14"/>
    </row>
    <row r="386" spans="1:47" s="5" customFormat="1" x14ac:dyDescent="0.25">
      <c r="A386" s="14"/>
      <c r="B386" s="14"/>
      <c r="C386" s="14"/>
      <c r="D386" s="14"/>
      <c r="E386" s="15"/>
      <c r="F386" s="16"/>
      <c r="G386" s="14"/>
      <c r="H386" s="14"/>
      <c r="I386" s="14"/>
      <c r="J386" s="14"/>
      <c r="K386" s="14"/>
      <c r="L386" s="14"/>
      <c r="M386" s="14"/>
      <c r="N386" s="14"/>
      <c r="O386" s="14"/>
      <c r="P386" s="14"/>
      <c r="Q386" s="14"/>
      <c r="R386" s="14"/>
      <c r="S386" s="16"/>
      <c r="T386" s="16"/>
      <c r="U386" s="135"/>
      <c r="V386" s="15"/>
      <c r="W386" s="14"/>
      <c r="X386" s="14"/>
      <c r="Y386" s="14"/>
      <c r="Z386" s="14"/>
      <c r="AA386" s="17"/>
      <c r="AB386" s="17"/>
      <c r="AC386" s="17"/>
      <c r="AD386" s="17"/>
      <c r="AE386" s="14"/>
      <c r="AF386" s="14"/>
      <c r="AG386" s="14"/>
      <c r="AH386" s="14"/>
      <c r="AI386" s="14"/>
      <c r="AJ386" s="14"/>
      <c r="AK386" s="14"/>
      <c r="AL386" s="14"/>
      <c r="AM386" s="14"/>
      <c r="AN386" s="14"/>
      <c r="AO386" s="14"/>
      <c r="AP386" s="14"/>
      <c r="AQ386" s="14"/>
      <c r="AR386" s="14"/>
      <c r="AS386" s="14"/>
      <c r="AT386" s="14"/>
      <c r="AU386" s="14"/>
    </row>
    <row r="387" spans="1:47" s="5" customFormat="1" x14ac:dyDescent="0.25">
      <c r="A387" s="14"/>
      <c r="B387" s="14"/>
      <c r="C387" s="14"/>
      <c r="D387" s="14"/>
      <c r="E387" s="15"/>
      <c r="F387" s="16"/>
      <c r="G387" s="14"/>
      <c r="H387" s="14"/>
      <c r="I387" s="14"/>
      <c r="J387" s="14"/>
      <c r="K387" s="14"/>
      <c r="L387" s="14"/>
      <c r="M387" s="14"/>
      <c r="N387" s="14"/>
      <c r="O387" s="14"/>
      <c r="P387" s="14"/>
      <c r="Q387" s="14"/>
      <c r="R387" s="14"/>
      <c r="S387" s="16"/>
      <c r="T387" s="16"/>
      <c r="U387" s="135"/>
      <c r="V387" s="15"/>
      <c r="W387" s="14"/>
      <c r="X387" s="14"/>
      <c r="Y387" s="14"/>
      <c r="Z387" s="14"/>
      <c r="AA387" s="17"/>
      <c r="AB387" s="17"/>
      <c r="AC387" s="17"/>
      <c r="AD387" s="17"/>
      <c r="AE387" s="14"/>
      <c r="AF387" s="14"/>
      <c r="AG387" s="14"/>
      <c r="AH387" s="14"/>
      <c r="AI387" s="14"/>
      <c r="AJ387" s="14"/>
      <c r="AK387" s="14"/>
      <c r="AL387" s="14"/>
      <c r="AM387" s="14"/>
      <c r="AN387" s="14"/>
      <c r="AO387" s="14"/>
      <c r="AP387" s="14"/>
      <c r="AQ387" s="14"/>
      <c r="AR387" s="14"/>
      <c r="AS387" s="14"/>
      <c r="AT387" s="14"/>
      <c r="AU387" s="14"/>
    </row>
    <row r="388" spans="1:47" s="5" customFormat="1" x14ac:dyDescent="0.25">
      <c r="A388" s="14"/>
      <c r="B388" s="14"/>
      <c r="C388" s="14"/>
      <c r="D388" s="14"/>
      <c r="E388" s="15"/>
      <c r="F388" s="16"/>
      <c r="G388" s="14"/>
      <c r="H388" s="14"/>
      <c r="I388" s="14"/>
      <c r="J388" s="14"/>
      <c r="K388" s="14"/>
      <c r="L388" s="14"/>
      <c r="M388" s="14"/>
      <c r="N388" s="14"/>
      <c r="O388" s="14"/>
      <c r="P388" s="14"/>
      <c r="Q388" s="14"/>
      <c r="R388" s="14"/>
      <c r="S388" s="16"/>
      <c r="T388" s="16"/>
      <c r="U388" s="135"/>
      <c r="V388" s="15"/>
      <c r="W388" s="14"/>
      <c r="X388" s="14"/>
      <c r="Y388" s="14"/>
      <c r="Z388" s="14"/>
      <c r="AA388" s="17"/>
      <c r="AB388" s="17"/>
      <c r="AC388" s="17"/>
      <c r="AD388" s="17"/>
      <c r="AE388" s="14"/>
      <c r="AF388" s="14"/>
      <c r="AG388" s="14"/>
      <c r="AH388" s="14"/>
      <c r="AI388" s="14"/>
      <c r="AJ388" s="14"/>
      <c r="AK388" s="14"/>
      <c r="AL388" s="14"/>
      <c r="AM388" s="14"/>
      <c r="AN388" s="14"/>
      <c r="AO388" s="14"/>
      <c r="AP388" s="14"/>
      <c r="AQ388" s="14"/>
      <c r="AR388" s="14"/>
      <c r="AS388" s="14"/>
      <c r="AT388" s="14"/>
      <c r="AU388" s="14"/>
    </row>
    <row r="389" spans="1:47" s="5" customFormat="1" x14ac:dyDescent="0.25">
      <c r="A389" s="14"/>
      <c r="B389" s="14"/>
      <c r="C389" s="14"/>
      <c r="D389" s="14"/>
      <c r="E389" s="15"/>
      <c r="F389" s="16"/>
      <c r="G389" s="14"/>
      <c r="H389" s="14"/>
      <c r="I389" s="14"/>
      <c r="J389" s="14"/>
      <c r="K389" s="14"/>
      <c r="L389" s="14"/>
      <c r="M389" s="14"/>
      <c r="N389" s="14"/>
      <c r="O389" s="14"/>
      <c r="P389" s="14"/>
      <c r="Q389" s="14"/>
      <c r="R389" s="14"/>
      <c r="S389" s="16"/>
      <c r="T389" s="16"/>
      <c r="U389" s="135"/>
      <c r="V389" s="15"/>
      <c r="W389" s="14"/>
      <c r="X389" s="14"/>
      <c r="Y389" s="14"/>
      <c r="Z389" s="14"/>
      <c r="AA389" s="17"/>
      <c r="AB389" s="17"/>
      <c r="AC389" s="17"/>
      <c r="AD389" s="17"/>
      <c r="AE389" s="14"/>
      <c r="AF389" s="14"/>
      <c r="AG389" s="14"/>
      <c r="AH389" s="14"/>
      <c r="AI389" s="14"/>
      <c r="AJ389" s="14"/>
      <c r="AK389" s="14"/>
      <c r="AL389" s="14"/>
      <c r="AM389" s="14"/>
      <c r="AN389" s="14"/>
      <c r="AO389" s="14"/>
      <c r="AP389" s="14"/>
      <c r="AQ389" s="14"/>
      <c r="AR389" s="14"/>
      <c r="AS389" s="14"/>
      <c r="AT389" s="14"/>
      <c r="AU389" s="14"/>
    </row>
    <row r="390" spans="1:47" s="5" customFormat="1" x14ac:dyDescent="0.25">
      <c r="A390" s="14"/>
      <c r="B390" s="14"/>
      <c r="C390" s="14"/>
      <c r="D390" s="14"/>
      <c r="E390" s="15"/>
      <c r="F390" s="16"/>
      <c r="G390" s="14"/>
      <c r="H390" s="14"/>
      <c r="I390" s="14"/>
      <c r="J390" s="14"/>
      <c r="K390" s="14"/>
      <c r="L390" s="14"/>
      <c r="M390" s="14"/>
      <c r="N390" s="14"/>
      <c r="O390" s="14"/>
      <c r="P390" s="14"/>
      <c r="Q390" s="14"/>
      <c r="R390" s="14"/>
      <c r="S390" s="16"/>
      <c r="T390" s="16"/>
      <c r="U390" s="135"/>
      <c r="V390" s="15"/>
      <c r="W390" s="14"/>
      <c r="X390" s="14"/>
      <c r="Y390" s="14"/>
      <c r="Z390" s="14"/>
      <c r="AA390" s="17"/>
      <c r="AB390" s="17"/>
      <c r="AC390" s="17"/>
      <c r="AD390" s="17"/>
      <c r="AE390" s="14"/>
      <c r="AF390" s="14"/>
      <c r="AG390" s="14"/>
      <c r="AH390" s="14"/>
      <c r="AI390" s="14"/>
      <c r="AJ390" s="14"/>
      <c r="AK390" s="14"/>
      <c r="AL390" s="14"/>
      <c r="AM390" s="14"/>
      <c r="AN390" s="14"/>
      <c r="AO390" s="14"/>
      <c r="AP390" s="14"/>
      <c r="AQ390" s="14"/>
      <c r="AR390" s="14"/>
      <c r="AS390" s="14"/>
      <c r="AT390" s="14"/>
      <c r="AU390" s="14"/>
    </row>
    <row r="391" spans="1:47" s="5" customFormat="1" x14ac:dyDescent="0.25">
      <c r="A391" s="14"/>
      <c r="B391" s="14"/>
      <c r="C391" s="14"/>
      <c r="D391" s="14"/>
      <c r="E391" s="15"/>
      <c r="F391" s="16"/>
      <c r="G391" s="14"/>
      <c r="H391" s="14"/>
      <c r="I391" s="14"/>
      <c r="J391" s="14"/>
      <c r="K391" s="14"/>
      <c r="L391" s="14"/>
      <c r="M391" s="14"/>
      <c r="N391" s="14"/>
      <c r="O391" s="14"/>
      <c r="P391" s="14"/>
      <c r="Q391" s="14"/>
      <c r="R391" s="14"/>
      <c r="S391" s="16"/>
      <c r="T391" s="16"/>
      <c r="U391" s="135"/>
      <c r="V391" s="15"/>
      <c r="W391" s="14"/>
      <c r="X391" s="14"/>
      <c r="Y391" s="14"/>
      <c r="Z391" s="14"/>
      <c r="AA391" s="17"/>
      <c r="AB391" s="17"/>
      <c r="AC391" s="17"/>
      <c r="AD391" s="17"/>
      <c r="AE391" s="14"/>
      <c r="AF391" s="14"/>
      <c r="AG391" s="14"/>
      <c r="AH391" s="14"/>
      <c r="AI391" s="14"/>
      <c r="AJ391" s="14"/>
      <c r="AK391" s="14"/>
      <c r="AL391" s="14"/>
      <c r="AM391" s="14"/>
      <c r="AN391" s="14"/>
      <c r="AO391" s="14"/>
      <c r="AP391" s="14"/>
      <c r="AQ391" s="14"/>
      <c r="AR391" s="14"/>
      <c r="AS391" s="14"/>
      <c r="AT391" s="14"/>
      <c r="AU391" s="14"/>
    </row>
    <row r="392" spans="1:47" s="5" customFormat="1" x14ac:dyDescent="0.25">
      <c r="A392" s="14"/>
      <c r="B392" s="14"/>
      <c r="C392" s="14"/>
      <c r="D392" s="14"/>
      <c r="E392" s="15"/>
      <c r="F392" s="16"/>
      <c r="G392" s="14"/>
      <c r="H392" s="14"/>
      <c r="I392" s="14"/>
      <c r="J392" s="14"/>
      <c r="K392" s="14"/>
      <c r="L392" s="14"/>
      <c r="M392" s="14"/>
      <c r="N392" s="14"/>
      <c r="O392" s="14"/>
      <c r="P392" s="14"/>
      <c r="Q392" s="14"/>
      <c r="R392" s="14"/>
      <c r="S392" s="16"/>
      <c r="T392" s="16"/>
      <c r="U392" s="135"/>
      <c r="V392" s="15"/>
      <c r="W392" s="14"/>
      <c r="X392" s="14"/>
      <c r="Y392" s="14"/>
      <c r="Z392" s="14"/>
      <c r="AA392" s="17"/>
      <c r="AB392" s="17"/>
      <c r="AC392" s="17"/>
      <c r="AD392" s="17"/>
      <c r="AE392" s="14"/>
      <c r="AF392" s="14"/>
      <c r="AG392" s="14"/>
      <c r="AH392" s="14"/>
      <c r="AI392" s="14"/>
      <c r="AJ392" s="14"/>
      <c r="AK392" s="14"/>
      <c r="AL392" s="14"/>
      <c r="AM392" s="14"/>
      <c r="AN392" s="14"/>
      <c r="AO392" s="14"/>
      <c r="AP392" s="14"/>
      <c r="AQ392" s="14"/>
      <c r="AR392" s="14"/>
      <c r="AS392" s="14"/>
      <c r="AT392" s="14"/>
      <c r="AU392" s="14"/>
    </row>
    <row r="393" spans="1:47" s="5" customFormat="1" x14ac:dyDescent="0.25">
      <c r="A393" s="14"/>
      <c r="B393" s="14"/>
      <c r="C393" s="14"/>
      <c r="D393" s="14"/>
      <c r="E393" s="15"/>
      <c r="F393" s="16"/>
      <c r="G393" s="14"/>
      <c r="H393" s="14"/>
      <c r="I393" s="14"/>
      <c r="J393" s="14"/>
      <c r="K393" s="14"/>
      <c r="L393" s="14"/>
      <c r="M393" s="14"/>
      <c r="N393" s="14"/>
      <c r="O393" s="14"/>
      <c r="P393" s="14"/>
      <c r="Q393" s="14"/>
      <c r="R393" s="14"/>
      <c r="S393" s="16"/>
      <c r="T393" s="16"/>
      <c r="U393" s="135"/>
      <c r="V393" s="15"/>
      <c r="W393" s="14"/>
      <c r="X393" s="14"/>
      <c r="Y393" s="14"/>
      <c r="Z393" s="14"/>
      <c r="AA393" s="17"/>
      <c r="AB393" s="17"/>
      <c r="AC393" s="17"/>
      <c r="AD393" s="17"/>
      <c r="AE393" s="14"/>
      <c r="AF393" s="14"/>
      <c r="AG393" s="14"/>
      <c r="AH393" s="14"/>
      <c r="AI393" s="14"/>
      <c r="AJ393" s="14"/>
      <c r="AK393" s="14"/>
      <c r="AL393" s="14"/>
      <c r="AM393" s="14"/>
      <c r="AN393" s="14"/>
      <c r="AO393" s="14"/>
      <c r="AP393" s="14"/>
      <c r="AQ393" s="14"/>
      <c r="AR393" s="14"/>
      <c r="AS393" s="14"/>
      <c r="AT393" s="14"/>
      <c r="AU393" s="14"/>
    </row>
    <row r="394" spans="1:47" s="5" customFormat="1" x14ac:dyDescent="0.25">
      <c r="A394" s="14"/>
      <c r="B394" s="14"/>
      <c r="C394" s="14"/>
      <c r="D394" s="14"/>
      <c r="E394" s="15"/>
      <c r="F394" s="16"/>
      <c r="G394" s="14"/>
      <c r="H394" s="14"/>
      <c r="I394" s="14"/>
      <c r="J394" s="14"/>
      <c r="K394" s="14"/>
      <c r="L394" s="14"/>
      <c r="M394" s="14"/>
      <c r="N394" s="14"/>
      <c r="O394" s="14"/>
      <c r="P394" s="14"/>
      <c r="Q394" s="14"/>
      <c r="R394" s="14"/>
      <c r="S394" s="16"/>
      <c r="T394" s="16"/>
      <c r="U394" s="135"/>
      <c r="V394" s="15"/>
      <c r="W394" s="14"/>
      <c r="X394" s="14"/>
      <c r="Y394" s="14"/>
      <c r="Z394" s="14"/>
      <c r="AA394" s="17"/>
      <c r="AB394" s="17"/>
      <c r="AC394" s="17"/>
      <c r="AD394" s="17"/>
      <c r="AE394" s="14"/>
      <c r="AF394" s="14"/>
      <c r="AG394" s="14"/>
      <c r="AH394" s="14"/>
      <c r="AI394" s="14"/>
      <c r="AJ394" s="14"/>
      <c r="AK394" s="14"/>
      <c r="AL394" s="14"/>
      <c r="AM394" s="14"/>
      <c r="AN394" s="14"/>
      <c r="AO394" s="14"/>
      <c r="AP394" s="14"/>
      <c r="AQ394" s="14"/>
      <c r="AR394" s="14"/>
      <c r="AS394" s="14"/>
      <c r="AT394" s="14"/>
      <c r="AU394" s="14"/>
    </row>
    <row r="395" spans="1:47" s="5" customFormat="1" x14ac:dyDescent="0.25">
      <c r="A395" s="14"/>
      <c r="B395" s="14"/>
      <c r="C395" s="14"/>
      <c r="D395" s="14"/>
      <c r="E395" s="15"/>
      <c r="F395" s="16"/>
      <c r="G395" s="14"/>
      <c r="H395" s="14"/>
      <c r="I395" s="14"/>
      <c r="J395" s="14"/>
      <c r="K395" s="14"/>
      <c r="L395" s="14"/>
      <c r="M395" s="14"/>
      <c r="N395" s="14"/>
      <c r="O395" s="14"/>
      <c r="P395" s="14"/>
      <c r="Q395" s="14"/>
      <c r="R395" s="14"/>
      <c r="S395" s="16"/>
      <c r="T395" s="16"/>
      <c r="U395" s="135"/>
      <c r="V395" s="15"/>
      <c r="W395" s="14"/>
      <c r="X395" s="14"/>
      <c r="Y395" s="14"/>
      <c r="Z395" s="14"/>
      <c r="AA395" s="17"/>
      <c r="AB395" s="17"/>
      <c r="AC395" s="17"/>
      <c r="AD395" s="17"/>
      <c r="AE395" s="14"/>
      <c r="AF395" s="14"/>
      <c r="AG395" s="14"/>
      <c r="AH395" s="14"/>
      <c r="AI395" s="14"/>
      <c r="AJ395" s="14"/>
      <c r="AK395" s="14"/>
      <c r="AL395" s="14"/>
      <c r="AM395" s="14"/>
      <c r="AN395" s="14"/>
      <c r="AO395" s="14"/>
      <c r="AP395" s="14"/>
      <c r="AQ395" s="14"/>
      <c r="AR395" s="14"/>
      <c r="AS395" s="14"/>
      <c r="AT395" s="14"/>
      <c r="AU395" s="14"/>
    </row>
    <row r="396" spans="1:47" s="5" customFormat="1" x14ac:dyDescent="0.25">
      <c r="A396" s="14"/>
      <c r="B396" s="14"/>
      <c r="C396" s="14"/>
      <c r="D396" s="14"/>
      <c r="E396" s="15"/>
      <c r="F396" s="16"/>
      <c r="G396" s="14"/>
      <c r="H396" s="14"/>
      <c r="I396" s="14"/>
      <c r="J396" s="14"/>
      <c r="K396" s="14"/>
      <c r="L396" s="14"/>
      <c r="M396" s="14"/>
      <c r="N396" s="14"/>
      <c r="O396" s="14"/>
      <c r="P396" s="14"/>
      <c r="Q396" s="14"/>
      <c r="R396" s="14"/>
      <c r="S396" s="16"/>
      <c r="T396" s="16"/>
      <c r="U396" s="135"/>
      <c r="V396" s="15"/>
      <c r="W396" s="14"/>
      <c r="X396" s="14"/>
      <c r="Y396" s="14"/>
      <c r="Z396" s="14"/>
      <c r="AA396" s="17"/>
      <c r="AB396" s="17"/>
      <c r="AC396" s="17"/>
      <c r="AD396" s="17"/>
      <c r="AE396" s="14"/>
      <c r="AF396" s="14"/>
      <c r="AG396" s="14"/>
      <c r="AH396" s="14"/>
      <c r="AI396" s="14"/>
      <c r="AJ396" s="14"/>
      <c r="AK396" s="14"/>
      <c r="AL396" s="14"/>
      <c r="AM396" s="14"/>
      <c r="AN396" s="14"/>
      <c r="AO396" s="14"/>
      <c r="AP396" s="14"/>
      <c r="AQ396" s="14"/>
      <c r="AR396" s="14"/>
      <c r="AS396" s="14"/>
      <c r="AT396" s="14"/>
      <c r="AU396" s="14"/>
    </row>
    <row r="397" spans="1:47" s="5" customFormat="1" x14ac:dyDescent="0.25">
      <c r="A397" s="14"/>
      <c r="B397" s="14"/>
      <c r="C397" s="14"/>
      <c r="D397" s="14"/>
      <c r="E397" s="15"/>
      <c r="F397" s="16"/>
      <c r="G397" s="14"/>
      <c r="H397" s="14"/>
      <c r="I397" s="14"/>
      <c r="J397" s="14"/>
      <c r="K397" s="14"/>
      <c r="L397" s="14"/>
      <c r="M397" s="14"/>
      <c r="N397" s="14"/>
      <c r="O397" s="14"/>
      <c r="P397" s="14"/>
      <c r="Q397" s="14"/>
      <c r="R397" s="14"/>
      <c r="S397" s="16"/>
      <c r="T397" s="16"/>
      <c r="U397" s="135"/>
      <c r="V397" s="15"/>
      <c r="W397" s="14"/>
      <c r="X397" s="14"/>
      <c r="Y397" s="14"/>
      <c r="Z397" s="14"/>
      <c r="AA397" s="17"/>
      <c r="AB397" s="17"/>
      <c r="AC397" s="17"/>
      <c r="AD397" s="17"/>
      <c r="AE397" s="14"/>
      <c r="AF397" s="14"/>
      <c r="AG397" s="14"/>
      <c r="AH397" s="14"/>
      <c r="AI397" s="14"/>
      <c r="AJ397" s="14"/>
      <c r="AK397" s="14"/>
      <c r="AL397" s="14"/>
      <c r="AM397" s="14"/>
      <c r="AN397" s="14"/>
      <c r="AO397" s="14"/>
      <c r="AP397" s="14"/>
      <c r="AQ397" s="14"/>
      <c r="AR397" s="14"/>
      <c r="AS397" s="14"/>
      <c r="AT397" s="14"/>
      <c r="AU397" s="14"/>
    </row>
    <row r="398" spans="1:47" s="5" customFormat="1" x14ac:dyDescent="0.25">
      <c r="A398" s="14"/>
      <c r="B398" s="14"/>
      <c r="C398" s="14"/>
      <c r="D398" s="14"/>
      <c r="E398" s="15"/>
      <c r="F398" s="16"/>
      <c r="G398" s="14"/>
      <c r="H398" s="14"/>
      <c r="I398" s="14"/>
      <c r="J398" s="14"/>
      <c r="K398" s="14"/>
      <c r="L398" s="14"/>
      <c r="M398" s="14"/>
      <c r="N398" s="14"/>
      <c r="O398" s="14"/>
      <c r="P398" s="14"/>
      <c r="Q398" s="14"/>
      <c r="R398" s="14"/>
      <c r="S398" s="16"/>
      <c r="T398" s="16"/>
      <c r="U398" s="135"/>
      <c r="V398" s="15"/>
      <c r="W398" s="14"/>
      <c r="X398" s="14"/>
      <c r="Y398" s="14"/>
      <c r="Z398" s="14"/>
      <c r="AA398" s="17"/>
      <c r="AB398" s="17"/>
      <c r="AC398" s="17"/>
      <c r="AD398" s="17"/>
      <c r="AE398" s="14"/>
      <c r="AF398" s="14"/>
      <c r="AG398" s="14"/>
      <c r="AH398" s="14"/>
      <c r="AI398" s="14"/>
      <c r="AJ398" s="14"/>
      <c r="AK398" s="14"/>
      <c r="AL398" s="14"/>
      <c r="AM398" s="14"/>
      <c r="AN398" s="14"/>
      <c r="AO398" s="14"/>
      <c r="AP398" s="14"/>
      <c r="AQ398" s="14"/>
      <c r="AR398" s="14"/>
      <c r="AS398" s="14"/>
      <c r="AT398" s="14"/>
      <c r="AU398" s="14"/>
    </row>
    <row r="399" spans="1:47" s="5" customFormat="1" x14ac:dyDescent="0.25">
      <c r="A399" s="14"/>
      <c r="B399" s="14"/>
      <c r="C399" s="14"/>
      <c r="D399" s="14"/>
      <c r="E399" s="15"/>
      <c r="F399" s="16"/>
      <c r="G399" s="14"/>
      <c r="H399" s="14"/>
      <c r="I399" s="14"/>
      <c r="J399" s="14"/>
      <c r="K399" s="14"/>
      <c r="L399" s="14"/>
      <c r="M399" s="14"/>
      <c r="N399" s="14"/>
      <c r="O399" s="14"/>
      <c r="P399" s="14"/>
      <c r="Q399" s="14"/>
      <c r="R399" s="14"/>
      <c r="S399" s="16"/>
      <c r="T399" s="16"/>
      <c r="U399" s="135"/>
      <c r="V399" s="15"/>
      <c r="W399" s="14"/>
      <c r="X399" s="14"/>
      <c r="Y399" s="14"/>
      <c r="Z399" s="14"/>
      <c r="AA399" s="17"/>
      <c r="AB399" s="17"/>
      <c r="AC399" s="17"/>
      <c r="AD399" s="17"/>
      <c r="AE399" s="14"/>
      <c r="AF399" s="14"/>
      <c r="AG399" s="14"/>
      <c r="AH399" s="14"/>
      <c r="AI399" s="14"/>
      <c r="AJ399" s="14"/>
      <c r="AK399" s="14"/>
      <c r="AL399" s="14"/>
      <c r="AM399" s="14"/>
      <c r="AN399" s="14"/>
      <c r="AO399" s="14"/>
      <c r="AP399" s="14"/>
      <c r="AQ399" s="14"/>
      <c r="AR399" s="14"/>
      <c r="AS399" s="14"/>
      <c r="AT399" s="14"/>
      <c r="AU399" s="14"/>
    </row>
    <row r="400" spans="1:47" s="5" customFormat="1" x14ac:dyDescent="0.25">
      <c r="A400" s="14"/>
      <c r="B400" s="14"/>
      <c r="C400" s="14"/>
      <c r="D400" s="14"/>
      <c r="E400" s="15"/>
      <c r="F400" s="16"/>
      <c r="G400" s="14"/>
      <c r="H400" s="14"/>
      <c r="I400" s="14"/>
      <c r="J400" s="14"/>
      <c r="K400" s="14"/>
      <c r="L400" s="14"/>
      <c r="M400" s="14"/>
      <c r="N400" s="14"/>
      <c r="O400" s="14"/>
      <c r="P400" s="14"/>
      <c r="Q400" s="14"/>
      <c r="R400" s="14"/>
      <c r="S400" s="16"/>
      <c r="T400" s="16"/>
      <c r="U400" s="135"/>
      <c r="V400" s="15"/>
      <c r="W400" s="14"/>
      <c r="X400" s="14"/>
      <c r="Y400" s="14"/>
      <c r="Z400" s="14"/>
      <c r="AA400" s="17"/>
      <c r="AB400" s="17"/>
      <c r="AC400" s="17"/>
      <c r="AD400" s="17"/>
      <c r="AE400" s="14"/>
      <c r="AF400" s="14"/>
      <c r="AG400" s="14"/>
      <c r="AH400" s="14"/>
      <c r="AI400" s="14"/>
      <c r="AJ400" s="14"/>
      <c r="AK400" s="14"/>
      <c r="AL400" s="14"/>
      <c r="AM400" s="14"/>
      <c r="AN400" s="14"/>
      <c r="AO400" s="14"/>
      <c r="AP400" s="14"/>
      <c r="AQ400" s="14"/>
      <c r="AR400" s="14"/>
      <c r="AS400" s="14"/>
      <c r="AT400" s="14"/>
      <c r="AU400" s="14"/>
    </row>
    <row r="401" spans="1:47" s="5" customFormat="1" x14ac:dyDescent="0.25">
      <c r="A401" s="14"/>
      <c r="B401" s="14"/>
      <c r="C401" s="14"/>
      <c r="D401" s="14"/>
      <c r="E401" s="15"/>
      <c r="F401" s="16"/>
      <c r="G401" s="14"/>
      <c r="H401" s="14"/>
      <c r="I401" s="14"/>
      <c r="J401" s="14"/>
      <c r="K401" s="14"/>
      <c r="L401" s="14"/>
      <c r="M401" s="14"/>
      <c r="N401" s="14"/>
      <c r="O401" s="14"/>
      <c r="P401" s="14"/>
      <c r="Q401" s="14"/>
      <c r="R401" s="14"/>
      <c r="S401" s="16"/>
      <c r="T401" s="16"/>
      <c r="U401" s="135"/>
      <c r="V401" s="15"/>
      <c r="W401" s="14"/>
      <c r="X401" s="14"/>
      <c r="Y401" s="14"/>
      <c r="Z401" s="14"/>
      <c r="AA401" s="17"/>
      <c r="AB401" s="17"/>
      <c r="AC401" s="17"/>
      <c r="AD401" s="17"/>
      <c r="AE401" s="14"/>
      <c r="AF401" s="14"/>
      <c r="AG401" s="14"/>
      <c r="AH401" s="14"/>
      <c r="AI401" s="14"/>
      <c r="AJ401" s="14"/>
      <c r="AK401" s="14"/>
      <c r="AL401" s="14"/>
      <c r="AM401" s="14"/>
      <c r="AN401" s="14"/>
      <c r="AO401" s="14"/>
      <c r="AP401" s="14"/>
      <c r="AQ401" s="14"/>
      <c r="AR401" s="14"/>
      <c r="AS401" s="14"/>
      <c r="AT401" s="14"/>
      <c r="AU401" s="14"/>
    </row>
    <row r="402" spans="1:47" s="5" customFormat="1" x14ac:dyDescent="0.25">
      <c r="A402" s="14"/>
      <c r="B402" s="14"/>
      <c r="C402" s="14"/>
      <c r="D402" s="14"/>
      <c r="E402" s="15"/>
      <c r="F402" s="16"/>
      <c r="G402" s="14"/>
      <c r="H402" s="14"/>
      <c r="I402" s="14"/>
      <c r="J402" s="14"/>
      <c r="K402" s="14"/>
      <c r="L402" s="14"/>
      <c r="M402" s="14"/>
      <c r="N402" s="14"/>
      <c r="O402" s="14"/>
      <c r="P402" s="14"/>
      <c r="Q402" s="14"/>
      <c r="R402" s="14"/>
      <c r="S402" s="16"/>
      <c r="T402" s="16"/>
      <c r="U402" s="135"/>
      <c r="V402" s="15"/>
      <c r="W402" s="14"/>
      <c r="X402" s="14"/>
      <c r="Y402" s="14"/>
      <c r="Z402" s="14"/>
      <c r="AA402" s="17"/>
      <c r="AB402" s="17"/>
      <c r="AC402" s="17"/>
      <c r="AD402" s="17"/>
      <c r="AE402" s="14"/>
      <c r="AF402" s="14"/>
      <c r="AG402" s="14"/>
      <c r="AH402" s="14"/>
      <c r="AI402" s="14"/>
      <c r="AJ402" s="14"/>
      <c r="AK402" s="14"/>
      <c r="AL402" s="14"/>
      <c r="AM402" s="14"/>
      <c r="AN402" s="14"/>
      <c r="AO402" s="14"/>
      <c r="AP402" s="14"/>
      <c r="AQ402" s="14"/>
      <c r="AR402" s="14"/>
      <c r="AS402" s="14"/>
      <c r="AT402" s="14"/>
      <c r="AU402" s="14"/>
    </row>
    <row r="403" spans="1:47" s="5" customFormat="1" x14ac:dyDescent="0.25">
      <c r="E403" s="6"/>
      <c r="F403" s="7"/>
      <c r="S403" s="7"/>
      <c r="T403" s="7"/>
      <c r="U403" s="136"/>
      <c r="V403" s="6"/>
      <c r="AA403" s="13"/>
      <c r="AB403" s="13"/>
      <c r="AC403" s="13"/>
      <c r="AD403" s="13"/>
      <c r="AE403" s="14"/>
      <c r="AF403" s="14"/>
      <c r="AG403" s="14"/>
      <c r="AH403" s="14"/>
      <c r="AI403" s="14"/>
      <c r="AJ403" s="14"/>
      <c r="AK403" s="14"/>
      <c r="AL403" s="14"/>
      <c r="AM403" s="14"/>
      <c r="AN403" s="14"/>
      <c r="AO403" s="14"/>
      <c r="AP403" s="14"/>
      <c r="AQ403" s="14"/>
      <c r="AR403" s="14"/>
      <c r="AS403" s="14"/>
      <c r="AT403" s="14"/>
      <c r="AU403" s="14"/>
    </row>
    <row r="404" spans="1:47" s="5" customFormat="1" x14ac:dyDescent="0.25">
      <c r="E404" s="6"/>
      <c r="F404" s="7"/>
      <c r="S404" s="7"/>
      <c r="T404" s="7"/>
      <c r="U404" s="136"/>
      <c r="V404" s="6"/>
      <c r="AA404" s="13"/>
      <c r="AB404" s="13"/>
      <c r="AC404" s="13"/>
      <c r="AD404" s="13"/>
      <c r="AE404" s="14"/>
      <c r="AF404" s="14"/>
      <c r="AG404" s="14"/>
      <c r="AH404" s="14"/>
      <c r="AI404" s="14"/>
      <c r="AJ404" s="14"/>
      <c r="AK404" s="14"/>
      <c r="AL404" s="14"/>
      <c r="AM404" s="14"/>
      <c r="AN404" s="14"/>
      <c r="AO404" s="14"/>
      <c r="AP404" s="14"/>
      <c r="AQ404" s="14"/>
      <c r="AR404" s="14"/>
      <c r="AS404" s="14"/>
      <c r="AT404" s="14"/>
      <c r="AU404" s="14"/>
    </row>
    <row r="405" spans="1:47" s="5" customFormat="1" x14ac:dyDescent="0.25">
      <c r="E405" s="6"/>
      <c r="F405" s="7"/>
      <c r="S405" s="7"/>
      <c r="T405" s="7"/>
      <c r="U405" s="136"/>
      <c r="V405" s="6"/>
      <c r="AA405" s="13"/>
      <c r="AB405" s="13"/>
      <c r="AC405" s="13"/>
      <c r="AD405" s="13"/>
      <c r="AE405" s="14"/>
      <c r="AF405" s="14"/>
      <c r="AG405" s="14"/>
      <c r="AH405" s="14"/>
      <c r="AI405" s="14"/>
      <c r="AJ405" s="14"/>
      <c r="AK405" s="14"/>
      <c r="AL405" s="14"/>
      <c r="AM405" s="14"/>
      <c r="AN405" s="14"/>
      <c r="AO405" s="14"/>
      <c r="AP405" s="14"/>
      <c r="AQ405" s="14"/>
      <c r="AR405" s="14"/>
      <c r="AS405" s="14"/>
      <c r="AT405" s="14"/>
      <c r="AU405" s="14"/>
    </row>
    <row r="406" spans="1:47" s="5" customFormat="1" x14ac:dyDescent="0.25">
      <c r="E406" s="6"/>
      <c r="F406" s="7"/>
      <c r="S406" s="7"/>
      <c r="T406" s="7"/>
      <c r="U406" s="136"/>
      <c r="V406" s="6"/>
      <c r="AA406" s="13"/>
      <c r="AB406" s="13"/>
      <c r="AC406" s="13"/>
      <c r="AD406" s="13"/>
      <c r="AE406" s="14"/>
      <c r="AF406" s="14"/>
      <c r="AG406" s="14"/>
      <c r="AH406" s="14"/>
      <c r="AI406" s="14"/>
      <c r="AJ406" s="14"/>
      <c r="AK406" s="14"/>
      <c r="AL406" s="14"/>
      <c r="AM406" s="14"/>
      <c r="AN406" s="14"/>
      <c r="AO406" s="14"/>
      <c r="AP406" s="14"/>
      <c r="AQ406" s="14"/>
      <c r="AR406" s="14"/>
      <c r="AS406" s="14"/>
      <c r="AT406" s="14"/>
      <c r="AU406" s="14"/>
    </row>
    <row r="407" spans="1:47" s="5" customFormat="1" x14ac:dyDescent="0.25">
      <c r="E407" s="6"/>
      <c r="F407" s="7"/>
      <c r="S407" s="7"/>
      <c r="T407" s="7"/>
      <c r="U407" s="136"/>
      <c r="V407" s="6"/>
      <c r="AA407" s="13"/>
      <c r="AB407" s="13"/>
      <c r="AC407" s="13"/>
      <c r="AD407" s="13"/>
      <c r="AE407" s="14"/>
      <c r="AF407" s="14"/>
      <c r="AG407" s="14"/>
      <c r="AH407" s="14"/>
      <c r="AI407" s="14"/>
      <c r="AJ407" s="14"/>
      <c r="AK407" s="14"/>
      <c r="AL407" s="14"/>
      <c r="AM407" s="14"/>
      <c r="AN407" s="14"/>
      <c r="AO407" s="14"/>
      <c r="AP407" s="14"/>
      <c r="AQ407" s="14"/>
      <c r="AR407" s="14"/>
      <c r="AS407" s="14"/>
      <c r="AT407" s="14"/>
      <c r="AU407" s="14"/>
    </row>
    <row r="408" spans="1:47" s="5" customFormat="1" x14ac:dyDescent="0.25">
      <c r="E408" s="6"/>
      <c r="F408" s="7"/>
      <c r="S408" s="7"/>
      <c r="T408" s="7"/>
      <c r="U408" s="136"/>
      <c r="V408" s="6"/>
      <c r="AA408" s="13"/>
      <c r="AB408" s="13"/>
      <c r="AC408" s="13"/>
      <c r="AD408" s="13"/>
      <c r="AE408" s="14"/>
      <c r="AF408" s="14"/>
      <c r="AG408" s="14"/>
      <c r="AH408" s="14"/>
      <c r="AI408" s="14"/>
      <c r="AJ408" s="14"/>
      <c r="AK408" s="14"/>
      <c r="AL408" s="14"/>
      <c r="AM408" s="14"/>
      <c r="AN408" s="14"/>
      <c r="AO408" s="14"/>
      <c r="AP408" s="14"/>
      <c r="AQ408" s="14"/>
      <c r="AR408" s="14"/>
      <c r="AS408" s="14"/>
      <c r="AT408" s="14"/>
      <c r="AU408" s="14"/>
    </row>
    <row r="409" spans="1:47" s="5" customFormat="1" x14ac:dyDescent="0.25">
      <c r="E409" s="6"/>
      <c r="F409" s="7"/>
      <c r="S409" s="7"/>
      <c r="T409" s="7"/>
      <c r="U409" s="136"/>
      <c r="V409" s="6"/>
      <c r="AA409" s="13"/>
      <c r="AB409" s="13"/>
      <c r="AC409" s="13"/>
      <c r="AD409" s="13"/>
      <c r="AE409" s="14"/>
      <c r="AF409" s="14"/>
      <c r="AG409" s="14"/>
      <c r="AH409" s="14"/>
      <c r="AI409" s="14"/>
      <c r="AJ409" s="14"/>
      <c r="AK409" s="14"/>
      <c r="AL409" s="14"/>
      <c r="AM409" s="14"/>
      <c r="AN409" s="14"/>
      <c r="AO409" s="14"/>
      <c r="AP409" s="14"/>
      <c r="AQ409" s="14"/>
      <c r="AR409" s="14"/>
      <c r="AS409" s="14"/>
      <c r="AT409" s="14"/>
      <c r="AU409" s="14"/>
    </row>
    <row r="410" spans="1:47" s="5" customFormat="1" x14ac:dyDescent="0.25">
      <c r="E410" s="6"/>
      <c r="F410" s="7"/>
      <c r="S410" s="7"/>
      <c r="T410" s="7"/>
      <c r="U410" s="136"/>
      <c r="V410" s="6"/>
      <c r="AA410" s="13"/>
      <c r="AB410" s="13"/>
      <c r="AC410" s="13"/>
      <c r="AD410" s="13"/>
      <c r="AE410" s="14"/>
      <c r="AF410" s="14"/>
      <c r="AG410" s="14"/>
      <c r="AH410" s="14"/>
      <c r="AI410" s="14"/>
      <c r="AJ410" s="14"/>
      <c r="AK410" s="14"/>
      <c r="AL410" s="14"/>
      <c r="AM410" s="14"/>
      <c r="AN410" s="14"/>
      <c r="AO410" s="14"/>
      <c r="AP410" s="14"/>
      <c r="AQ410" s="14"/>
      <c r="AR410" s="14"/>
      <c r="AS410" s="14"/>
      <c r="AT410" s="14"/>
      <c r="AU410" s="14"/>
    </row>
    <row r="411" spans="1:47" s="5" customFormat="1" x14ac:dyDescent="0.25">
      <c r="E411" s="6"/>
      <c r="F411" s="7"/>
      <c r="S411" s="7"/>
      <c r="T411" s="7"/>
      <c r="U411" s="136"/>
      <c r="V411" s="6"/>
      <c r="AA411" s="13"/>
      <c r="AB411" s="13"/>
      <c r="AC411" s="13"/>
      <c r="AD411" s="13"/>
      <c r="AE411" s="14"/>
      <c r="AF411" s="14"/>
      <c r="AG411" s="14"/>
      <c r="AH411" s="14"/>
      <c r="AI411" s="14"/>
      <c r="AJ411" s="14"/>
      <c r="AK411" s="14"/>
      <c r="AL411" s="14"/>
      <c r="AM411" s="14"/>
      <c r="AN411" s="14"/>
      <c r="AO411" s="14"/>
      <c r="AP411" s="14"/>
      <c r="AQ411" s="14"/>
      <c r="AR411" s="14"/>
      <c r="AS411" s="14"/>
      <c r="AT411" s="14"/>
      <c r="AU411" s="14"/>
    </row>
    <row r="412" spans="1:47" s="5" customFormat="1" x14ac:dyDescent="0.25">
      <c r="E412" s="6"/>
      <c r="F412" s="7"/>
      <c r="S412" s="7"/>
      <c r="T412" s="7"/>
      <c r="U412" s="136"/>
      <c r="V412" s="6"/>
      <c r="AA412" s="13"/>
      <c r="AB412" s="13"/>
      <c r="AC412" s="13"/>
      <c r="AD412" s="13"/>
      <c r="AE412" s="14"/>
      <c r="AF412" s="14"/>
      <c r="AG412" s="14"/>
      <c r="AH412" s="14"/>
      <c r="AI412" s="14"/>
      <c r="AJ412" s="14"/>
      <c r="AK412" s="14"/>
      <c r="AL412" s="14"/>
      <c r="AM412" s="14"/>
      <c r="AN412" s="14"/>
      <c r="AO412" s="14"/>
      <c r="AP412" s="14"/>
      <c r="AQ412" s="14"/>
      <c r="AR412" s="14"/>
      <c r="AS412" s="14"/>
      <c r="AT412" s="14"/>
      <c r="AU412" s="14"/>
    </row>
    <row r="413" spans="1:47" s="5" customFormat="1" x14ac:dyDescent="0.25">
      <c r="E413" s="6"/>
      <c r="F413" s="7"/>
      <c r="S413" s="7"/>
      <c r="T413" s="7"/>
      <c r="U413" s="136"/>
      <c r="V413" s="6"/>
      <c r="AA413" s="13"/>
      <c r="AB413" s="13"/>
      <c r="AC413" s="13"/>
      <c r="AD413" s="13"/>
      <c r="AE413" s="14"/>
      <c r="AF413" s="14"/>
      <c r="AG413" s="14"/>
      <c r="AH413" s="14"/>
      <c r="AI413" s="14"/>
      <c r="AJ413" s="14"/>
      <c r="AK413" s="14"/>
      <c r="AL413" s="14"/>
      <c r="AM413" s="14"/>
      <c r="AN413" s="14"/>
      <c r="AO413" s="14"/>
      <c r="AP413" s="14"/>
      <c r="AQ413" s="14"/>
      <c r="AR413" s="14"/>
      <c r="AS413" s="14"/>
      <c r="AT413" s="14"/>
      <c r="AU413" s="14"/>
    </row>
    <row r="414" spans="1:47" s="5" customFormat="1" x14ac:dyDescent="0.25">
      <c r="E414" s="6"/>
      <c r="F414" s="7"/>
      <c r="S414" s="7"/>
      <c r="T414" s="7"/>
      <c r="U414" s="136"/>
      <c r="V414" s="6"/>
      <c r="AA414" s="13"/>
      <c r="AB414" s="13"/>
      <c r="AC414" s="13"/>
      <c r="AD414" s="13"/>
      <c r="AE414" s="14"/>
      <c r="AF414" s="14"/>
      <c r="AG414" s="14"/>
      <c r="AH414" s="14"/>
      <c r="AI414" s="14"/>
      <c r="AJ414" s="14"/>
      <c r="AK414" s="14"/>
      <c r="AL414" s="14"/>
      <c r="AM414" s="14"/>
      <c r="AN414" s="14"/>
      <c r="AO414" s="14"/>
      <c r="AP414" s="14"/>
      <c r="AQ414" s="14"/>
      <c r="AR414" s="14"/>
      <c r="AS414" s="14"/>
      <c r="AT414" s="14"/>
      <c r="AU414" s="14"/>
    </row>
    <row r="415" spans="1:47" s="5" customFormat="1" x14ac:dyDescent="0.25">
      <c r="E415" s="6"/>
      <c r="F415" s="7"/>
      <c r="S415" s="7"/>
      <c r="T415" s="7"/>
      <c r="U415" s="136"/>
      <c r="V415" s="6"/>
      <c r="AA415" s="13"/>
      <c r="AB415" s="13"/>
      <c r="AC415" s="13"/>
      <c r="AD415" s="13"/>
      <c r="AE415" s="14"/>
      <c r="AF415" s="14"/>
      <c r="AG415" s="14"/>
      <c r="AH415" s="14"/>
      <c r="AI415" s="14"/>
      <c r="AJ415" s="14"/>
      <c r="AK415" s="14"/>
      <c r="AL415" s="14"/>
      <c r="AM415" s="14"/>
      <c r="AN415" s="14"/>
      <c r="AO415" s="14"/>
      <c r="AP415" s="14"/>
      <c r="AQ415" s="14"/>
      <c r="AR415" s="14"/>
      <c r="AS415" s="14"/>
      <c r="AT415" s="14"/>
      <c r="AU415" s="14"/>
    </row>
    <row r="416" spans="1:47" s="5" customFormat="1" x14ac:dyDescent="0.25">
      <c r="E416" s="6"/>
      <c r="F416" s="7"/>
      <c r="S416" s="7"/>
      <c r="T416" s="7"/>
      <c r="U416" s="136"/>
      <c r="V416" s="6"/>
      <c r="AA416" s="13"/>
      <c r="AB416" s="13"/>
      <c r="AC416" s="13"/>
      <c r="AD416" s="13"/>
      <c r="AE416" s="14"/>
      <c r="AF416" s="14"/>
      <c r="AG416" s="14"/>
      <c r="AH416" s="14"/>
      <c r="AI416" s="14"/>
      <c r="AJ416" s="14"/>
      <c r="AK416" s="14"/>
      <c r="AL416" s="14"/>
      <c r="AM416" s="14"/>
      <c r="AN416" s="14"/>
      <c r="AO416" s="14"/>
      <c r="AP416" s="14"/>
      <c r="AQ416" s="14"/>
      <c r="AR416" s="14"/>
      <c r="AS416" s="14"/>
      <c r="AT416" s="14"/>
      <c r="AU416" s="14"/>
    </row>
    <row r="417" spans="5:47" s="5" customFormat="1" x14ac:dyDescent="0.25">
      <c r="E417" s="6"/>
      <c r="F417" s="7"/>
      <c r="S417" s="7"/>
      <c r="T417" s="7"/>
      <c r="U417" s="136"/>
      <c r="V417" s="6"/>
      <c r="AA417" s="13"/>
      <c r="AB417" s="13"/>
      <c r="AC417" s="13"/>
      <c r="AD417" s="13"/>
      <c r="AE417" s="14"/>
      <c r="AF417" s="14"/>
      <c r="AG417" s="14"/>
      <c r="AH417" s="14"/>
      <c r="AI417" s="14"/>
      <c r="AJ417" s="14"/>
      <c r="AK417" s="14"/>
      <c r="AL417" s="14"/>
      <c r="AM417" s="14"/>
      <c r="AN417" s="14"/>
      <c r="AO417" s="14"/>
      <c r="AP417" s="14"/>
      <c r="AQ417" s="14"/>
      <c r="AR417" s="14"/>
      <c r="AS417" s="14"/>
      <c r="AT417" s="14"/>
      <c r="AU417" s="14"/>
    </row>
    <row r="418" spans="5:47" s="5" customFormat="1" x14ac:dyDescent="0.25">
      <c r="E418" s="6"/>
      <c r="F418" s="7"/>
      <c r="S418" s="7"/>
      <c r="T418" s="7"/>
      <c r="U418" s="136"/>
      <c r="V418" s="6"/>
      <c r="AA418" s="13"/>
      <c r="AB418" s="13"/>
      <c r="AC418" s="13"/>
      <c r="AD418" s="13"/>
      <c r="AE418" s="14"/>
      <c r="AF418" s="14"/>
      <c r="AG418" s="14"/>
      <c r="AH418" s="14"/>
      <c r="AI418" s="14"/>
      <c r="AJ418" s="14"/>
      <c r="AK418" s="14"/>
      <c r="AL418" s="14"/>
      <c r="AM418" s="14"/>
      <c r="AN418" s="14"/>
      <c r="AO418" s="14"/>
      <c r="AP418" s="14"/>
      <c r="AQ418" s="14"/>
      <c r="AR418" s="14"/>
      <c r="AS418" s="14"/>
      <c r="AT418" s="14"/>
      <c r="AU418" s="14"/>
    </row>
    <row r="419" spans="5:47" s="5" customFormat="1" x14ac:dyDescent="0.25">
      <c r="E419" s="6"/>
      <c r="F419" s="7"/>
      <c r="S419" s="7"/>
      <c r="T419" s="7"/>
      <c r="U419" s="136"/>
      <c r="V419" s="6"/>
      <c r="AA419" s="13"/>
      <c r="AB419" s="13"/>
      <c r="AC419" s="13"/>
      <c r="AD419" s="13"/>
      <c r="AE419" s="14"/>
      <c r="AF419" s="14"/>
      <c r="AG419" s="14"/>
      <c r="AH419" s="14"/>
      <c r="AI419" s="14"/>
      <c r="AJ419" s="14"/>
      <c r="AK419" s="14"/>
      <c r="AL419" s="14"/>
      <c r="AM419" s="14"/>
      <c r="AN419" s="14"/>
      <c r="AO419" s="14"/>
      <c r="AP419" s="14"/>
      <c r="AQ419" s="14"/>
      <c r="AR419" s="14"/>
      <c r="AS419" s="14"/>
      <c r="AT419" s="14"/>
      <c r="AU419" s="14"/>
    </row>
    <row r="420" spans="5:47" s="5" customFormat="1" x14ac:dyDescent="0.25">
      <c r="E420" s="6"/>
      <c r="F420" s="7"/>
      <c r="S420" s="7"/>
      <c r="T420" s="7"/>
      <c r="U420" s="136"/>
      <c r="V420" s="6"/>
      <c r="AA420" s="13"/>
      <c r="AB420" s="13"/>
      <c r="AC420" s="13"/>
      <c r="AD420" s="13"/>
      <c r="AE420" s="14"/>
      <c r="AF420" s="14"/>
      <c r="AG420" s="14"/>
      <c r="AH420" s="14"/>
      <c r="AI420" s="14"/>
      <c r="AJ420" s="14"/>
      <c r="AK420" s="14"/>
      <c r="AL420" s="14"/>
      <c r="AM420" s="14"/>
      <c r="AN420" s="14"/>
      <c r="AO420" s="14"/>
      <c r="AP420" s="14"/>
      <c r="AQ420" s="14"/>
      <c r="AR420" s="14"/>
      <c r="AS420" s="14"/>
      <c r="AT420" s="14"/>
      <c r="AU420" s="14"/>
    </row>
    <row r="421" spans="5:47" s="5" customFormat="1" x14ac:dyDescent="0.25">
      <c r="E421" s="6"/>
      <c r="F421" s="7"/>
      <c r="S421" s="7"/>
      <c r="T421" s="7"/>
      <c r="U421" s="136"/>
      <c r="V421" s="6"/>
      <c r="AA421" s="13"/>
      <c r="AB421" s="13"/>
      <c r="AC421" s="13"/>
      <c r="AD421" s="13"/>
      <c r="AE421" s="14"/>
      <c r="AF421" s="14"/>
      <c r="AG421" s="14"/>
      <c r="AH421" s="14"/>
      <c r="AI421" s="14"/>
      <c r="AJ421" s="14"/>
      <c r="AK421" s="14"/>
      <c r="AL421" s="14"/>
      <c r="AM421" s="14"/>
      <c r="AN421" s="14"/>
      <c r="AO421" s="14"/>
      <c r="AP421" s="14"/>
      <c r="AQ421" s="14"/>
      <c r="AR421" s="14"/>
      <c r="AS421" s="14"/>
      <c r="AT421" s="14"/>
      <c r="AU421" s="14"/>
    </row>
    <row r="422" spans="5:47" s="5" customFormat="1" x14ac:dyDescent="0.25">
      <c r="E422" s="6"/>
      <c r="F422" s="7"/>
      <c r="S422" s="7"/>
      <c r="T422" s="7"/>
      <c r="U422" s="136"/>
      <c r="V422" s="6"/>
      <c r="AA422" s="13"/>
      <c r="AB422" s="13"/>
      <c r="AC422" s="13"/>
      <c r="AD422" s="13"/>
      <c r="AE422" s="14"/>
      <c r="AF422" s="14"/>
      <c r="AG422" s="14"/>
      <c r="AH422" s="14"/>
      <c r="AI422" s="14"/>
      <c r="AJ422" s="14"/>
      <c r="AK422" s="14"/>
      <c r="AL422" s="14"/>
      <c r="AM422" s="14"/>
      <c r="AN422" s="14"/>
      <c r="AO422" s="14"/>
      <c r="AP422" s="14"/>
      <c r="AQ422" s="14"/>
      <c r="AR422" s="14"/>
      <c r="AS422" s="14"/>
      <c r="AT422" s="14"/>
      <c r="AU422" s="14"/>
    </row>
    <row r="423" spans="5:47" s="5" customFormat="1" x14ac:dyDescent="0.25">
      <c r="E423" s="6"/>
      <c r="F423" s="7"/>
      <c r="S423" s="7"/>
      <c r="T423" s="7"/>
      <c r="U423" s="136"/>
      <c r="V423" s="6"/>
      <c r="AA423" s="13"/>
      <c r="AB423" s="13"/>
      <c r="AC423" s="13"/>
      <c r="AD423" s="13"/>
      <c r="AE423" s="14"/>
      <c r="AF423" s="14"/>
      <c r="AG423" s="14"/>
      <c r="AH423" s="14"/>
      <c r="AI423" s="14"/>
      <c r="AJ423" s="14"/>
      <c r="AK423" s="14"/>
      <c r="AL423" s="14"/>
      <c r="AM423" s="14"/>
      <c r="AN423" s="14"/>
      <c r="AO423" s="14"/>
      <c r="AP423" s="14"/>
      <c r="AQ423" s="14"/>
      <c r="AR423" s="14"/>
      <c r="AS423" s="14"/>
      <c r="AT423" s="14"/>
      <c r="AU423" s="14"/>
    </row>
    <row r="424" spans="5:47" s="5" customFormat="1" x14ac:dyDescent="0.25">
      <c r="E424" s="6"/>
      <c r="F424" s="7"/>
      <c r="S424" s="7"/>
      <c r="T424" s="7"/>
      <c r="U424" s="136"/>
      <c r="V424" s="6"/>
      <c r="AA424" s="13"/>
      <c r="AB424" s="13"/>
      <c r="AC424" s="13"/>
      <c r="AD424" s="13"/>
      <c r="AE424" s="14"/>
      <c r="AF424" s="14"/>
      <c r="AG424" s="14"/>
      <c r="AH424" s="14"/>
      <c r="AI424" s="14"/>
      <c r="AJ424" s="14"/>
      <c r="AK424" s="14"/>
      <c r="AL424" s="14"/>
      <c r="AM424" s="14"/>
      <c r="AN424" s="14"/>
      <c r="AO424" s="14"/>
      <c r="AP424" s="14"/>
      <c r="AQ424" s="14"/>
      <c r="AR424" s="14"/>
      <c r="AS424" s="14"/>
      <c r="AT424" s="14"/>
      <c r="AU424" s="14"/>
    </row>
    <row r="425" spans="5:47" s="5" customFormat="1" x14ac:dyDescent="0.25">
      <c r="E425" s="6"/>
      <c r="F425" s="7"/>
      <c r="S425" s="7"/>
      <c r="T425" s="7"/>
      <c r="U425" s="136"/>
      <c r="V425" s="6"/>
      <c r="AA425" s="13"/>
      <c r="AB425" s="13"/>
      <c r="AC425" s="13"/>
      <c r="AD425" s="13"/>
      <c r="AE425" s="14"/>
      <c r="AF425" s="14"/>
      <c r="AG425" s="14"/>
      <c r="AH425" s="14"/>
      <c r="AI425" s="14"/>
      <c r="AJ425" s="14"/>
      <c r="AK425" s="14"/>
      <c r="AL425" s="14"/>
      <c r="AM425" s="14"/>
      <c r="AN425" s="14"/>
      <c r="AO425" s="14"/>
      <c r="AP425" s="14"/>
      <c r="AQ425" s="14"/>
      <c r="AR425" s="14"/>
      <c r="AS425" s="14"/>
      <c r="AT425" s="14"/>
      <c r="AU425" s="14"/>
    </row>
    <row r="426" spans="5:47" s="5" customFormat="1" x14ac:dyDescent="0.25">
      <c r="E426" s="6"/>
      <c r="F426" s="7"/>
      <c r="S426" s="7"/>
      <c r="T426" s="7"/>
      <c r="U426" s="136"/>
      <c r="V426" s="6"/>
      <c r="AA426" s="13"/>
      <c r="AB426" s="13"/>
      <c r="AC426" s="13"/>
      <c r="AD426" s="13"/>
      <c r="AE426" s="14"/>
      <c r="AF426" s="14"/>
      <c r="AG426" s="14"/>
      <c r="AH426" s="14"/>
      <c r="AI426" s="14"/>
      <c r="AJ426" s="14"/>
      <c r="AK426" s="14"/>
      <c r="AL426" s="14"/>
      <c r="AM426" s="14"/>
      <c r="AN426" s="14"/>
      <c r="AO426" s="14"/>
      <c r="AP426" s="14"/>
      <c r="AQ426" s="14"/>
      <c r="AR426" s="14"/>
      <c r="AS426" s="14"/>
      <c r="AT426" s="14"/>
      <c r="AU426" s="14"/>
    </row>
    <row r="427" spans="5:47" s="5" customFormat="1" x14ac:dyDescent="0.25">
      <c r="E427" s="6"/>
      <c r="F427" s="7"/>
      <c r="S427" s="7"/>
      <c r="T427" s="7"/>
      <c r="U427" s="136"/>
      <c r="V427" s="6"/>
      <c r="AA427" s="13"/>
      <c r="AB427" s="13"/>
      <c r="AC427" s="13"/>
      <c r="AD427" s="13"/>
      <c r="AE427" s="14"/>
      <c r="AF427" s="14"/>
      <c r="AG427" s="14"/>
      <c r="AH427" s="14"/>
      <c r="AI427" s="14"/>
      <c r="AJ427" s="14"/>
      <c r="AK427" s="14"/>
      <c r="AL427" s="14"/>
      <c r="AM427" s="14"/>
      <c r="AN427" s="14"/>
      <c r="AO427" s="14"/>
      <c r="AP427" s="14"/>
      <c r="AQ427" s="14"/>
      <c r="AR427" s="14"/>
      <c r="AS427" s="14"/>
      <c r="AT427" s="14"/>
      <c r="AU427" s="14"/>
    </row>
    <row r="428" spans="5:47" s="5" customFormat="1" x14ac:dyDescent="0.25">
      <c r="E428" s="6"/>
      <c r="F428" s="7"/>
      <c r="S428" s="7"/>
      <c r="T428" s="7"/>
      <c r="U428" s="136"/>
      <c r="V428" s="6"/>
      <c r="AA428" s="13"/>
      <c r="AB428" s="13"/>
      <c r="AC428" s="13"/>
      <c r="AD428" s="13"/>
      <c r="AE428" s="14"/>
      <c r="AF428" s="14"/>
      <c r="AG428" s="14"/>
      <c r="AH428" s="14"/>
      <c r="AI428" s="14"/>
      <c r="AJ428" s="14"/>
      <c r="AK428" s="14"/>
      <c r="AL428" s="14"/>
      <c r="AM428" s="14"/>
      <c r="AN428" s="14"/>
      <c r="AO428" s="14"/>
      <c r="AP428" s="14"/>
      <c r="AQ428" s="14"/>
      <c r="AR428" s="14"/>
      <c r="AS428" s="14"/>
      <c r="AT428" s="14"/>
      <c r="AU428" s="14"/>
    </row>
    <row r="429" spans="5:47" s="5" customFormat="1" x14ac:dyDescent="0.25">
      <c r="E429" s="6"/>
      <c r="F429" s="7"/>
      <c r="S429" s="7"/>
      <c r="T429" s="7"/>
      <c r="U429" s="136"/>
      <c r="V429" s="6"/>
      <c r="AA429" s="13"/>
      <c r="AB429" s="13"/>
      <c r="AC429" s="13"/>
      <c r="AD429" s="13"/>
      <c r="AE429" s="14"/>
      <c r="AF429" s="14"/>
      <c r="AG429" s="14"/>
      <c r="AH429" s="14"/>
      <c r="AI429" s="14"/>
      <c r="AJ429" s="14"/>
      <c r="AK429" s="14"/>
      <c r="AL429" s="14"/>
      <c r="AM429" s="14"/>
      <c r="AN429" s="14"/>
      <c r="AO429" s="14"/>
      <c r="AP429" s="14"/>
      <c r="AQ429" s="14"/>
      <c r="AR429" s="14"/>
      <c r="AS429" s="14"/>
      <c r="AT429" s="14"/>
      <c r="AU429" s="14"/>
    </row>
    <row r="430" spans="5:47" s="5" customFormat="1" x14ac:dyDescent="0.25">
      <c r="E430" s="6"/>
      <c r="F430" s="7"/>
      <c r="S430" s="7"/>
      <c r="T430" s="7"/>
      <c r="U430" s="136"/>
      <c r="V430" s="6"/>
      <c r="AA430" s="13"/>
      <c r="AB430" s="13"/>
      <c r="AC430" s="13"/>
      <c r="AD430" s="13"/>
      <c r="AE430" s="14"/>
      <c r="AF430" s="14"/>
      <c r="AG430" s="14"/>
      <c r="AH430" s="14"/>
      <c r="AI430" s="14"/>
      <c r="AJ430" s="14"/>
      <c r="AK430" s="14"/>
      <c r="AL430" s="14"/>
      <c r="AM430" s="14"/>
      <c r="AN430" s="14"/>
      <c r="AO430" s="14"/>
      <c r="AP430" s="14"/>
      <c r="AQ430" s="14"/>
      <c r="AR430" s="14"/>
      <c r="AS430" s="14"/>
      <c r="AT430" s="14"/>
      <c r="AU430" s="14"/>
    </row>
    <row r="431" spans="5:47" s="5" customFormat="1" x14ac:dyDescent="0.25">
      <c r="E431" s="6"/>
      <c r="F431" s="7"/>
      <c r="S431" s="7"/>
      <c r="T431" s="7"/>
      <c r="U431" s="136"/>
      <c r="V431" s="6"/>
      <c r="AA431" s="13"/>
      <c r="AB431" s="13"/>
      <c r="AC431" s="13"/>
      <c r="AD431" s="13"/>
      <c r="AE431" s="14"/>
      <c r="AF431" s="14"/>
      <c r="AG431" s="14"/>
      <c r="AH431" s="14"/>
      <c r="AI431" s="14"/>
      <c r="AJ431" s="14"/>
      <c r="AK431" s="14"/>
      <c r="AL431" s="14"/>
      <c r="AM431" s="14"/>
      <c r="AN431" s="14"/>
      <c r="AO431" s="14"/>
      <c r="AP431" s="14"/>
      <c r="AQ431" s="14"/>
      <c r="AR431" s="14"/>
      <c r="AS431" s="14"/>
      <c r="AT431" s="14"/>
      <c r="AU431" s="14"/>
    </row>
    <row r="432" spans="5:47" s="5" customFormat="1" x14ac:dyDescent="0.25">
      <c r="E432" s="6"/>
      <c r="F432" s="7"/>
      <c r="S432" s="7"/>
      <c r="T432" s="7"/>
      <c r="U432" s="136"/>
      <c r="V432" s="6"/>
      <c r="AA432" s="13"/>
      <c r="AB432" s="13"/>
      <c r="AC432" s="13"/>
      <c r="AD432" s="13"/>
      <c r="AE432" s="14"/>
      <c r="AF432" s="14"/>
      <c r="AG432" s="14"/>
      <c r="AH432" s="14"/>
      <c r="AI432" s="14"/>
      <c r="AJ432" s="14"/>
      <c r="AK432" s="14"/>
      <c r="AL432" s="14"/>
      <c r="AM432" s="14"/>
      <c r="AN432" s="14"/>
      <c r="AO432" s="14"/>
      <c r="AP432" s="14"/>
      <c r="AQ432" s="14"/>
      <c r="AR432" s="14"/>
      <c r="AS432" s="14"/>
      <c r="AT432" s="14"/>
      <c r="AU432" s="14"/>
    </row>
    <row r="433" spans="5:47" s="5" customFormat="1" x14ac:dyDescent="0.25">
      <c r="E433" s="6"/>
      <c r="F433" s="7"/>
      <c r="S433" s="7"/>
      <c r="T433" s="7"/>
      <c r="U433" s="136"/>
      <c r="V433" s="6"/>
      <c r="AA433" s="13"/>
      <c r="AB433" s="13"/>
      <c r="AC433" s="13"/>
      <c r="AD433" s="13"/>
      <c r="AE433" s="14"/>
      <c r="AF433" s="14"/>
      <c r="AG433" s="14"/>
      <c r="AH433" s="14"/>
      <c r="AI433" s="14"/>
      <c r="AJ433" s="14"/>
      <c r="AK433" s="14"/>
      <c r="AL433" s="14"/>
      <c r="AM433" s="14"/>
      <c r="AN433" s="14"/>
      <c r="AO433" s="14"/>
      <c r="AP433" s="14"/>
      <c r="AQ433" s="14"/>
      <c r="AR433" s="14"/>
      <c r="AS433" s="14"/>
      <c r="AT433" s="14"/>
      <c r="AU433" s="14"/>
    </row>
    <row r="434" spans="5:47" s="5" customFormat="1" x14ac:dyDescent="0.25">
      <c r="E434" s="6"/>
      <c r="F434" s="7"/>
      <c r="S434" s="7"/>
      <c r="T434" s="7"/>
      <c r="U434" s="136"/>
      <c r="V434" s="6"/>
      <c r="AA434" s="13"/>
      <c r="AB434" s="13"/>
      <c r="AC434" s="13"/>
      <c r="AD434" s="13"/>
      <c r="AE434" s="14"/>
      <c r="AF434" s="14"/>
      <c r="AG434" s="14"/>
      <c r="AH434" s="14"/>
      <c r="AI434" s="14"/>
      <c r="AJ434" s="14"/>
      <c r="AK434" s="14"/>
      <c r="AL434" s="14"/>
      <c r="AM434" s="14"/>
      <c r="AN434" s="14"/>
      <c r="AO434" s="14"/>
      <c r="AP434" s="14"/>
      <c r="AQ434" s="14"/>
      <c r="AR434" s="14"/>
      <c r="AS434" s="14"/>
      <c r="AT434" s="14"/>
      <c r="AU434" s="14"/>
    </row>
    <row r="435" spans="5:47" s="5" customFormat="1" x14ac:dyDescent="0.25">
      <c r="E435" s="6"/>
      <c r="F435" s="7"/>
      <c r="S435" s="7"/>
      <c r="T435" s="7"/>
      <c r="U435" s="136"/>
      <c r="V435" s="6"/>
      <c r="AA435" s="13"/>
      <c r="AB435" s="13"/>
      <c r="AC435" s="13"/>
      <c r="AD435" s="13"/>
      <c r="AE435" s="14"/>
      <c r="AF435" s="14"/>
      <c r="AG435" s="14"/>
      <c r="AH435" s="14"/>
      <c r="AI435" s="14"/>
      <c r="AJ435" s="14"/>
      <c r="AK435" s="14"/>
      <c r="AL435" s="14"/>
      <c r="AM435" s="14"/>
      <c r="AN435" s="14"/>
      <c r="AO435" s="14"/>
      <c r="AP435" s="14"/>
      <c r="AQ435" s="14"/>
      <c r="AR435" s="14"/>
      <c r="AS435" s="14"/>
      <c r="AT435" s="14"/>
      <c r="AU435" s="14"/>
    </row>
    <row r="436" spans="5:47" s="5" customFormat="1" x14ac:dyDescent="0.25">
      <c r="E436" s="6"/>
      <c r="F436" s="7"/>
      <c r="S436" s="7"/>
      <c r="T436" s="7"/>
      <c r="U436" s="136"/>
      <c r="V436" s="6"/>
      <c r="AA436" s="13"/>
      <c r="AB436" s="13"/>
      <c r="AC436" s="13"/>
      <c r="AD436" s="13"/>
      <c r="AE436" s="14"/>
      <c r="AF436" s="14"/>
      <c r="AG436" s="14"/>
      <c r="AH436" s="14"/>
      <c r="AI436" s="14"/>
      <c r="AJ436" s="14"/>
      <c r="AK436" s="14"/>
      <c r="AL436" s="14"/>
      <c r="AM436" s="14"/>
      <c r="AN436" s="14"/>
      <c r="AO436" s="14"/>
      <c r="AP436" s="14"/>
      <c r="AQ436" s="14"/>
      <c r="AR436" s="14"/>
      <c r="AS436" s="14"/>
      <c r="AT436" s="14"/>
      <c r="AU436" s="14"/>
    </row>
    <row r="437" spans="5:47" s="5" customFormat="1" x14ac:dyDescent="0.25">
      <c r="E437" s="6"/>
      <c r="F437" s="7"/>
      <c r="S437" s="7"/>
      <c r="T437" s="7"/>
      <c r="U437" s="136"/>
      <c r="V437" s="6"/>
      <c r="AA437" s="13"/>
      <c r="AB437" s="13"/>
      <c r="AC437" s="13"/>
      <c r="AD437" s="13"/>
      <c r="AE437" s="14"/>
      <c r="AF437" s="14"/>
      <c r="AG437" s="14"/>
      <c r="AH437" s="14"/>
      <c r="AI437" s="14"/>
      <c r="AJ437" s="14"/>
      <c r="AK437" s="14"/>
      <c r="AL437" s="14"/>
      <c r="AM437" s="14"/>
      <c r="AN437" s="14"/>
      <c r="AO437" s="14"/>
      <c r="AP437" s="14"/>
      <c r="AQ437" s="14"/>
      <c r="AR437" s="14"/>
      <c r="AS437" s="14"/>
      <c r="AT437" s="14"/>
      <c r="AU437" s="14"/>
    </row>
    <row r="438" spans="5:47" s="5" customFormat="1" x14ac:dyDescent="0.25">
      <c r="E438" s="6"/>
      <c r="F438" s="7"/>
      <c r="S438" s="7"/>
      <c r="T438" s="7"/>
      <c r="U438" s="136"/>
      <c r="V438" s="6"/>
      <c r="AA438" s="13"/>
      <c r="AB438" s="13"/>
      <c r="AC438" s="13"/>
      <c r="AD438" s="13"/>
      <c r="AE438" s="14"/>
      <c r="AF438" s="14"/>
      <c r="AG438" s="14"/>
      <c r="AH438" s="14"/>
      <c r="AI438" s="14"/>
      <c r="AJ438" s="14"/>
      <c r="AK438" s="14"/>
      <c r="AL438" s="14"/>
      <c r="AM438" s="14"/>
      <c r="AN438" s="14"/>
      <c r="AO438" s="14"/>
      <c r="AP438" s="14"/>
      <c r="AQ438" s="14"/>
      <c r="AR438" s="14"/>
      <c r="AS438" s="14"/>
      <c r="AT438" s="14"/>
      <c r="AU438" s="14"/>
    </row>
    <row r="439" spans="5:47" s="5" customFormat="1" x14ac:dyDescent="0.25">
      <c r="E439" s="6"/>
      <c r="F439" s="7"/>
      <c r="S439" s="7"/>
      <c r="T439" s="7"/>
      <c r="U439" s="136"/>
      <c r="V439" s="6"/>
      <c r="AA439" s="13"/>
      <c r="AB439" s="13"/>
      <c r="AC439" s="13"/>
      <c r="AD439" s="13"/>
      <c r="AE439" s="14"/>
      <c r="AF439" s="14"/>
      <c r="AG439" s="14"/>
      <c r="AH439" s="14"/>
      <c r="AI439" s="14"/>
      <c r="AJ439" s="14"/>
      <c r="AK439" s="14"/>
      <c r="AL439" s="14"/>
      <c r="AM439" s="14"/>
      <c r="AN439" s="14"/>
      <c r="AO439" s="14"/>
      <c r="AP439" s="14"/>
      <c r="AQ439" s="14"/>
      <c r="AR439" s="14"/>
      <c r="AS439" s="14"/>
      <c r="AT439" s="14"/>
      <c r="AU439" s="14"/>
    </row>
    <row r="440" spans="5:47" s="5" customFormat="1" x14ac:dyDescent="0.25">
      <c r="E440" s="6"/>
      <c r="F440" s="7"/>
      <c r="S440" s="7"/>
      <c r="T440" s="7"/>
      <c r="U440" s="136"/>
      <c r="V440" s="6"/>
      <c r="AA440" s="13"/>
      <c r="AB440" s="13"/>
      <c r="AC440" s="13"/>
      <c r="AD440" s="13"/>
      <c r="AE440" s="14"/>
      <c r="AF440" s="14"/>
      <c r="AG440" s="14"/>
      <c r="AH440" s="14"/>
      <c r="AI440" s="14"/>
      <c r="AJ440" s="14"/>
      <c r="AK440" s="14"/>
      <c r="AL440" s="14"/>
      <c r="AM440" s="14"/>
      <c r="AN440" s="14"/>
      <c r="AO440" s="14"/>
      <c r="AP440" s="14"/>
      <c r="AQ440" s="14"/>
      <c r="AR440" s="14"/>
      <c r="AS440" s="14"/>
      <c r="AT440" s="14"/>
      <c r="AU440" s="14"/>
    </row>
    <row r="441" spans="5:47" s="5" customFormat="1" x14ac:dyDescent="0.25">
      <c r="E441" s="6"/>
      <c r="F441" s="7"/>
      <c r="S441" s="7"/>
      <c r="T441" s="7"/>
      <c r="U441" s="136"/>
      <c r="V441" s="6"/>
      <c r="AA441" s="13"/>
      <c r="AB441" s="13"/>
      <c r="AC441" s="13"/>
      <c r="AD441" s="13"/>
      <c r="AE441" s="14"/>
      <c r="AF441" s="14"/>
      <c r="AG441" s="14"/>
      <c r="AH441" s="14"/>
      <c r="AI441" s="14"/>
      <c r="AJ441" s="14"/>
      <c r="AK441" s="14"/>
      <c r="AL441" s="14"/>
      <c r="AM441" s="14"/>
      <c r="AN441" s="14"/>
      <c r="AO441" s="14"/>
      <c r="AP441" s="14"/>
      <c r="AQ441" s="14"/>
      <c r="AR441" s="14"/>
      <c r="AS441" s="14"/>
      <c r="AT441" s="14"/>
      <c r="AU441" s="14"/>
    </row>
    <row r="442" spans="5:47" s="5" customFormat="1" x14ac:dyDescent="0.25">
      <c r="E442" s="6"/>
      <c r="F442" s="7"/>
      <c r="S442" s="7"/>
      <c r="T442" s="7"/>
      <c r="U442" s="136"/>
      <c r="V442" s="6"/>
      <c r="AA442" s="13"/>
      <c r="AB442" s="13"/>
      <c r="AC442" s="13"/>
      <c r="AD442" s="13"/>
      <c r="AE442" s="14"/>
      <c r="AF442" s="14"/>
      <c r="AG442" s="14"/>
      <c r="AH442" s="14"/>
      <c r="AI442" s="14"/>
      <c r="AJ442" s="14"/>
      <c r="AK442" s="14"/>
      <c r="AL442" s="14"/>
      <c r="AM442" s="14"/>
      <c r="AN442" s="14"/>
      <c r="AO442" s="14"/>
      <c r="AP442" s="14"/>
      <c r="AQ442" s="14"/>
      <c r="AR442" s="14"/>
      <c r="AS442" s="14"/>
      <c r="AT442" s="14"/>
      <c r="AU442" s="14"/>
    </row>
    <row r="443" spans="5:47" s="5" customFormat="1" x14ac:dyDescent="0.25">
      <c r="E443" s="6"/>
      <c r="F443" s="7"/>
      <c r="S443" s="7"/>
      <c r="T443" s="7"/>
      <c r="U443" s="136"/>
      <c r="V443" s="6"/>
      <c r="AA443" s="13"/>
      <c r="AB443" s="13"/>
      <c r="AC443" s="13"/>
      <c r="AD443" s="13"/>
      <c r="AE443" s="14"/>
      <c r="AF443" s="14"/>
      <c r="AG443" s="14"/>
      <c r="AH443" s="14"/>
      <c r="AI443" s="14"/>
      <c r="AJ443" s="14"/>
      <c r="AK443" s="14"/>
      <c r="AL443" s="14"/>
      <c r="AM443" s="14"/>
      <c r="AN443" s="14"/>
      <c r="AO443" s="14"/>
      <c r="AP443" s="14"/>
      <c r="AQ443" s="14"/>
      <c r="AR443" s="14"/>
      <c r="AS443" s="14"/>
      <c r="AT443" s="14"/>
      <c r="AU443" s="14"/>
    </row>
    <row r="444" spans="5:47" s="5" customFormat="1" x14ac:dyDescent="0.25">
      <c r="E444" s="6"/>
      <c r="F444" s="7"/>
      <c r="S444" s="7"/>
      <c r="T444" s="7"/>
      <c r="U444" s="136"/>
      <c r="V444" s="6"/>
      <c r="AA444" s="13"/>
      <c r="AB444" s="13"/>
      <c r="AC444" s="13"/>
      <c r="AD444" s="13"/>
      <c r="AE444" s="14"/>
      <c r="AF444" s="14"/>
      <c r="AG444" s="14"/>
      <c r="AH444" s="14"/>
      <c r="AI444" s="14"/>
      <c r="AJ444" s="14"/>
      <c r="AK444" s="14"/>
      <c r="AL444" s="14"/>
      <c r="AM444" s="14"/>
      <c r="AN444" s="14"/>
      <c r="AO444" s="14"/>
      <c r="AP444" s="14"/>
      <c r="AQ444" s="14"/>
      <c r="AR444" s="14"/>
      <c r="AS444" s="14"/>
      <c r="AT444" s="14"/>
      <c r="AU444" s="14"/>
    </row>
    <row r="445" spans="5:47" s="5" customFormat="1" x14ac:dyDescent="0.25">
      <c r="E445" s="6"/>
      <c r="F445" s="7"/>
      <c r="S445" s="7"/>
      <c r="T445" s="7"/>
      <c r="U445" s="136"/>
      <c r="V445" s="6"/>
      <c r="AA445" s="13"/>
      <c r="AB445" s="13"/>
      <c r="AC445" s="13"/>
      <c r="AD445" s="13"/>
      <c r="AE445" s="14"/>
      <c r="AF445" s="14"/>
      <c r="AG445" s="14"/>
      <c r="AH445" s="14"/>
      <c r="AI445" s="14"/>
      <c r="AJ445" s="14"/>
      <c r="AK445" s="14"/>
      <c r="AL445" s="14"/>
      <c r="AM445" s="14"/>
      <c r="AN445" s="14"/>
      <c r="AO445" s="14"/>
      <c r="AP445" s="14"/>
      <c r="AQ445" s="14"/>
      <c r="AR445" s="14"/>
      <c r="AS445" s="14"/>
      <c r="AT445" s="14"/>
      <c r="AU445" s="14"/>
    </row>
    <row r="446" spans="5:47" s="5" customFormat="1" x14ac:dyDescent="0.25">
      <c r="E446" s="6"/>
      <c r="F446" s="7"/>
      <c r="S446" s="7"/>
      <c r="T446" s="7"/>
      <c r="U446" s="136"/>
      <c r="V446" s="6"/>
      <c r="AA446" s="13"/>
      <c r="AB446" s="13"/>
      <c r="AC446" s="13"/>
      <c r="AD446" s="13"/>
      <c r="AE446" s="14"/>
      <c r="AF446" s="14"/>
      <c r="AG446" s="14"/>
      <c r="AH446" s="14"/>
      <c r="AI446" s="14"/>
      <c r="AJ446" s="14"/>
      <c r="AK446" s="14"/>
      <c r="AL446" s="14"/>
      <c r="AM446" s="14"/>
      <c r="AN446" s="14"/>
      <c r="AO446" s="14"/>
      <c r="AP446" s="14"/>
      <c r="AQ446" s="14"/>
      <c r="AR446" s="14"/>
      <c r="AS446" s="14"/>
      <c r="AT446" s="14"/>
      <c r="AU446" s="14"/>
    </row>
    <row r="447" spans="5:47" s="5" customFormat="1" x14ac:dyDescent="0.25">
      <c r="E447" s="6"/>
      <c r="F447" s="7"/>
      <c r="S447" s="7"/>
      <c r="T447" s="7"/>
      <c r="U447" s="136"/>
      <c r="V447" s="6"/>
      <c r="AA447" s="13"/>
      <c r="AB447" s="13"/>
      <c r="AC447" s="13"/>
      <c r="AD447" s="13"/>
      <c r="AE447" s="14"/>
      <c r="AF447" s="14"/>
      <c r="AG447" s="14"/>
      <c r="AH447" s="14"/>
      <c r="AI447" s="14"/>
      <c r="AJ447" s="14"/>
      <c r="AK447" s="14"/>
      <c r="AL447" s="14"/>
      <c r="AM447" s="14"/>
      <c r="AN447" s="14"/>
      <c r="AO447" s="14"/>
      <c r="AP447" s="14"/>
      <c r="AQ447" s="14"/>
      <c r="AR447" s="14"/>
      <c r="AS447" s="14"/>
      <c r="AT447" s="14"/>
      <c r="AU447" s="14"/>
    </row>
    <row r="448" spans="5:47" s="5" customFormat="1" x14ac:dyDescent="0.25">
      <c r="E448" s="6"/>
      <c r="F448" s="7"/>
      <c r="S448" s="7"/>
      <c r="T448" s="7"/>
      <c r="U448" s="136"/>
      <c r="V448" s="6"/>
      <c r="AA448" s="13"/>
      <c r="AB448" s="13"/>
      <c r="AC448" s="13"/>
      <c r="AD448" s="13"/>
      <c r="AE448" s="14"/>
      <c r="AF448" s="14"/>
      <c r="AG448" s="14"/>
      <c r="AH448" s="14"/>
      <c r="AI448" s="14"/>
      <c r="AJ448" s="14"/>
      <c r="AK448" s="14"/>
      <c r="AL448" s="14"/>
      <c r="AM448" s="14"/>
      <c r="AN448" s="14"/>
      <c r="AO448" s="14"/>
      <c r="AP448" s="14"/>
      <c r="AQ448" s="14"/>
      <c r="AR448" s="14"/>
      <c r="AS448" s="14"/>
      <c r="AT448" s="14"/>
      <c r="AU448" s="14"/>
    </row>
    <row r="449" spans="5:47" s="5" customFormat="1" x14ac:dyDescent="0.25">
      <c r="E449" s="6"/>
      <c r="F449" s="7"/>
      <c r="S449" s="7"/>
      <c r="T449" s="7"/>
      <c r="U449" s="136"/>
      <c r="V449" s="6"/>
      <c r="AA449" s="13"/>
      <c r="AB449" s="13"/>
      <c r="AC449" s="13"/>
      <c r="AD449" s="13"/>
      <c r="AE449" s="14"/>
      <c r="AF449" s="14"/>
      <c r="AG449" s="14"/>
      <c r="AH449" s="14"/>
      <c r="AI449" s="14"/>
      <c r="AJ449" s="14"/>
      <c r="AK449" s="14"/>
      <c r="AL449" s="14"/>
      <c r="AM449" s="14"/>
      <c r="AN449" s="14"/>
      <c r="AO449" s="14"/>
      <c r="AP449" s="14"/>
      <c r="AQ449" s="14"/>
      <c r="AR449" s="14"/>
      <c r="AS449" s="14"/>
      <c r="AT449" s="14"/>
      <c r="AU449" s="14"/>
    </row>
    <row r="450" spans="5:47" s="5" customFormat="1" x14ac:dyDescent="0.25">
      <c r="E450" s="6"/>
      <c r="F450" s="7"/>
      <c r="S450" s="7"/>
      <c r="T450" s="7"/>
      <c r="U450" s="136"/>
      <c r="V450" s="6"/>
      <c r="AA450" s="13"/>
      <c r="AB450" s="13"/>
      <c r="AC450" s="13"/>
      <c r="AD450" s="13"/>
      <c r="AE450" s="14"/>
      <c r="AF450" s="14"/>
      <c r="AG450" s="14"/>
      <c r="AH450" s="14"/>
      <c r="AI450" s="14"/>
      <c r="AJ450" s="14"/>
      <c r="AK450" s="14"/>
      <c r="AL450" s="14"/>
      <c r="AM450" s="14"/>
      <c r="AN450" s="14"/>
      <c r="AO450" s="14"/>
      <c r="AP450" s="14"/>
      <c r="AQ450" s="14"/>
      <c r="AR450" s="14"/>
      <c r="AS450" s="14"/>
      <c r="AT450" s="14"/>
      <c r="AU450" s="14"/>
    </row>
    <row r="451" spans="5:47" s="5" customFormat="1" x14ac:dyDescent="0.25">
      <c r="E451" s="6"/>
      <c r="F451" s="7"/>
      <c r="S451" s="7"/>
      <c r="T451" s="7"/>
      <c r="U451" s="136"/>
      <c r="V451" s="6"/>
      <c r="AA451" s="13"/>
      <c r="AB451" s="13"/>
      <c r="AC451" s="13"/>
      <c r="AD451" s="13"/>
      <c r="AE451" s="14"/>
      <c r="AF451" s="14"/>
      <c r="AG451" s="14"/>
      <c r="AH451" s="14"/>
      <c r="AI451" s="14"/>
      <c r="AJ451" s="14"/>
      <c r="AK451" s="14"/>
      <c r="AL451" s="14"/>
      <c r="AM451" s="14"/>
      <c r="AN451" s="14"/>
      <c r="AO451" s="14"/>
      <c r="AP451" s="14"/>
      <c r="AQ451" s="14"/>
      <c r="AR451" s="14"/>
      <c r="AS451" s="14"/>
      <c r="AT451" s="14"/>
      <c r="AU451" s="14"/>
    </row>
    <row r="452" spans="5:47" s="5" customFormat="1" x14ac:dyDescent="0.25">
      <c r="E452" s="6"/>
      <c r="F452" s="7"/>
      <c r="S452" s="7"/>
      <c r="T452" s="7"/>
      <c r="U452" s="136"/>
      <c r="V452" s="6"/>
      <c r="AA452" s="13"/>
      <c r="AB452" s="13"/>
      <c r="AC452" s="13"/>
      <c r="AD452" s="13"/>
      <c r="AE452" s="14"/>
      <c r="AF452" s="14"/>
      <c r="AG452" s="14"/>
      <c r="AH452" s="14"/>
      <c r="AI452" s="14"/>
      <c r="AJ452" s="14"/>
      <c r="AK452" s="14"/>
      <c r="AL452" s="14"/>
      <c r="AM452" s="14"/>
      <c r="AN452" s="14"/>
      <c r="AO452" s="14"/>
      <c r="AP452" s="14"/>
      <c r="AQ452" s="14"/>
      <c r="AR452" s="14"/>
      <c r="AS452" s="14"/>
      <c r="AT452" s="14"/>
      <c r="AU452" s="14"/>
    </row>
    <row r="453" spans="5:47" s="5" customFormat="1" x14ac:dyDescent="0.25">
      <c r="E453" s="6"/>
      <c r="F453" s="7"/>
      <c r="S453" s="7"/>
      <c r="T453" s="7"/>
      <c r="U453" s="136"/>
      <c r="V453" s="6"/>
      <c r="AA453" s="13"/>
      <c r="AB453" s="13"/>
      <c r="AC453" s="13"/>
      <c r="AD453" s="13"/>
      <c r="AE453" s="14"/>
      <c r="AF453" s="14"/>
      <c r="AG453" s="14"/>
      <c r="AH453" s="14"/>
      <c r="AI453" s="14"/>
      <c r="AJ453" s="14"/>
      <c r="AK453" s="14"/>
      <c r="AL453" s="14"/>
      <c r="AM453" s="14"/>
      <c r="AN453" s="14"/>
      <c r="AO453" s="14"/>
      <c r="AP453" s="14"/>
      <c r="AQ453" s="14"/>
      <c r="AR453" s="14"/>
      <c r="AS453" s="14"/>
      <c r="AT453" s="14"/>
      <c r="AU453" s="14"/>
    </row>
    <row r="454" spans="5:47" s="5" customFormat="1" x14ac:dyDescent="0.25">
      <c r="E454" s="6"/>
      <c r="F454" s="7"/>
      <c r="S454" s="7"/>
      <c r="T454" s="7"/>
      <c r="U454" s="136"/>
      <c r="V454" s="6"/>
      <c r="AA454" s="13"/>
      <c r="AB454" s="13"/>
      <c r="AC454" s="13"/>
      <c r="AD454" s="13"/>
      <c r="AE454" s="14"/>
      <c r="AF454" s="14"/>
      <c r="AG454" s="14"/>
      <c r="AH454" s="14"/>
      <c r="AI454" s="14"/>
      <c r="AJ454" s="14"/>
      <c r="AK454" s="14"/>
      <c r="AL454" s="14"/>
      <c r="AM454" s="14"/>
      <c r="AN454" s="14"/>
      <c r="AO454" s="14"/>
      <c r="AP454" s="14"/>
      <c r="AQ454" s="14"/>
      <c r="AR454" s="14"/>
      <c r="AS454" s="14"/>
      <c r="AT454" s="14"/>
      <c r="AU454" s="14"/>
    </row>
    <row r="455" spans="5:47" s="5" customFormat="1" x14ac:dyDescent="0.25">
      <c r="E455" s="6"/>
      <c r="F455" s="7"/>
      <c r="S455" s="7"/>
      <c r="T455" s="7"/>
      <c r="U455" s="136"/>
      <c r="V455" s="6"/>
      <c r="AA455" s="13"/>
      <c r="AB455" s="13"/>
      <c r="AC455" s="13"/>
      <c r="AD455" s="13"/>
      <c r="AE455" s="14"/>
      <c r="AF455" s="14"/>
      <c r="AG455" s="14"/>
      <c r="AH455" s="14"/>
      <c r="AI455" s="14"/>
      <c r="AJ455" s="14"/>
      <c r="AK455" s="14"/>
      <c r="AL455" s="14"/>
      <c r="AM455" s="14"/>
      <c r="AN455" s="14"/>
      <c r="AO455" s="14"/>
      <c r="AP455" s="14"/>
      <c r="AQ455" s="14"/>
      <c r="AR455" s="14"/>
      <c r="AS455" s="14"/>
      <c r="AT455" s="14"/>
      <c r="AU455" s="14"/>
    </row>
    <row r="456" spans="5:47" s="5" customFormat="1" x14ac:dyDescent="0.25">
      <c r="E456" s="6"/>
      <c r="F456" s="7"/>
      <c r="S456" s="7"/>
      <c r="T456" s="7"/>
      <c r="U456" s="136"/>
      <c r="V456" s="6"/>
      <c r="AA456" s="13"/>
      <c r="AB456" s="13"/>
      <c r="AC456" s="13"/>
      <c r="AD456" s="13"/>
      <c r="AE456" s="14"/>
      <c r="AF456" s="14"/>
      <c r="AG456" s="14"/>
      <c r="AH456" s="14"/>
      <c r="AI456" s="14"/>
      <c r="AJ456" s="14"/>
      <c r="AK456" s="14"/>
      <c r="AL456" s="14"/>
      <c r="AM456" s="14"/>
      <c r="AN456" s="14"/>
      <c r="AO456" s="14"/>
      <c r="AP456" s="14"/>
      <c r="AQ456" s="14"/>
      <c r="AR456" s="14"/>
      <c r="AS456" s="14"/>
      <c r="AT456" s="14"/>
      <c r="AU456" s="14"/>
    </row>
    <row r="457" spans="5:47" s="5" customFormat="1" x14ac:dyDescent="0.25">
      <c r="E457" s="6"/>
      <c r="F457" s="7"/>
      <c r="S457" s="7"/>
      <c r="T457" s="7"/>
      <c r="U457" s="136"/>
      <c r="V457" s="6"/>
      <c r="AA457" s="13"/>
      <c r="AB457" s="13"/>
      <c r="AC457" s="13"/>
      <c r="AD457" s="13"/>
      <c r="AE457" s="14"/>
      <c r="AF457" s="14"/>
      <c r="AG457" s="14"/>
      <c r="AH457" s="14"/>
      <c r="AI457" s="14"/>
      <c r="AJ457" s="14"/>
      <c r="AK457" s="14"/>
      <c r="AL457" s="14"/>
      <c r="AM457" s="14"/>
      <c r="AN457" s="14"/>
      <c r="AO457" s="14"/>
      <c r="AP457" s="14"/>
      <c r="AQ457" s="14"/>
      <c r="AR457" s="14"/>
      <c r="AS457" s="14"/>
      <c r="AT457" s="14"/>
      <c r="AU457" s="14"/>
    </row>
    <row r="458" spans="5:47" s="5" customFormat="1" x14ac:dyDescent="0.25">
      <c r="E458" s="6"/>
      <c r="F458" s="7"/>
      <c r="S458" s="7"/>
      <c r="T458" s="7"/>
      <c r="U458" s="136"/>
      <c r="V458" s="6"/>
      <c r="AA458" s="13"/>
      <c r="AB458" s="13"/>
      <c r="AC458" s="13"/>
      <c r="AD458" s="13"/>
      <c r="AE458" s="14"/>
      <c r="AF458" s="14"/>
      <c r="AG458" s="14"/>
      <c r="AH458" s="14"/>
      <c r="AI458" s="14"/>
      <c r="AJ458" s="14"/>
      <c r="AK458" s="14"/>
      <c r="AL458" s="14"/>
      <c r="AM458" s="14"/>
      <c r="AN458" s="14"/>
      <c r="AO458" s="14"/>
      <c r="AP458" s="14"/>
      <c r="AQ458" s="14"/>
      <c r="AR458" s="14"/>
      <c r="AS458" s="14"/>
      <c r="AT458" s="14"/>
      <c r="AU458" s="14"/>
    </row>
    <row r="459" spans="5:47" s="5" customFormat="1" x14ac:dyDescent="0.25">
      <c r="E459" s="6"/>
      <c r="F459" s="7"/>
      <c r="S459" s="7"/>
      <c r="T459" s="7"/>
      <c r="U459" s="136"/>
      <c r="V459" s="6"/>
      <c r="AA459" s="13"/>
      <c r="AB459" s="13"/>
      <c r="AC459" s="13"/>
      <c r="AD459" s="13"/>
      <c r="AE459" s="14"/>
      <c r="AF459" s="14"/>
      <c r="AG459" s="14"/>
      <c r="AH459" s="14"/>
      <c r="AI459" s="14"/>
      <c r="AJ459" s="14"/>
      <c r="AK459" s="14"/>
      <c r="AL459" s="14"/>
      <c r="AM459" s="14"/>
      <c r="AN459" s="14"/>
      <c r="AO459" s="14"/>
      <c r="AP459" s="14"/>
      <c r="AQ459" s="14"/>
      <c r="AR459" s="14"/>
      <c r="AS459" s="14"/>
      <c r="AT459" s="14"/>
      <c r="AU459" s="14"/>
    </row>
    <row r="460" spans="5:47" s="5" customFormat="1" x14ac:dyDescent="0.25">
      <c r="E460" s="6"/>
      <c r="F460" s="7"/>
      <c r="S460" s="7"/>
      <c r="T460" s="7"/>
      <c r="U460" s="136"/>
      <c r="V460" s="6"/>
      <c r="AA460" s="13"/>
      <c r="AB460" s="13"/>
      <c r="AC460" s="13"/>
      <c r="AD460" s="13"/>
      <c r="AE460" s="14"/>
      <c r="AF460" s="14"/>
      <c r="AG460" s="14"/>
      <c r="AH460" s="14"/>
      <c r="AI460" s="14"/>
      <c r="AJ460" s="14"/>
      <c r="AK460" s="14"/>
      <c r="AL460" s="14"/>
      <c r="AM460" s="14"/>
      <c r="AN460" s="14"/>
      <c r="AO460" s="14"/>
      <c r="AP460" s="14"/>
      <c r="AQ460" s="14"/>
      <c r="AR460" s="14"/>
      <c r="AS460" s="14"/>
      <c r="AT460" s="14"/>
      <c r="AU460" s="14"/>
    </row>
    <row r="461" spans="5:47" s="5" customFormat="1" x14ac:dyDescent="0.25">
      <c r="E461" s="6"/>
      <c r="F461" s="7"/>
      <c r="S461" s="7"/>
      <c r="T461" s="7"/>
      <c r="U461" s="136"/>
      <c r="V461" s="6"/>
      <c r="AA461" s="13"/>
      <c r="AB461" s="13"/>
      <c r="AC461" s="13"/>
      <c r="AD461" s="13"/>
      <c r="AE461" s="14"/>
      <c r="AF461" s="14"/>
      <c r="AG461" s="14"/>
      <c r="AH461" s="14"/>
      <c r="AI461" s="14"/>
      <c r="AJ461" s="14"/>
      <c r="AK461" s="14"/>
      <c r="AL461" s="14"/>
      <c r="AM461" s="14"/>
      <c r="AN461" s="14"/>
      <c r="AO461" s="14"/>
      <c r="AP461" s="14"/>
      <c r="AQ461" s="14"/>
      <c r="AR461" s="14"/>
      <c r="AS461" s="14"/>
      <c r="AT461" s="14"/>
      <c r="AU461" s="14"/>
    </row>
    <row r="462" spans="5:47" s="5" customFormat="1" x14ac:dyDescent="0.25">
      <c r="E462" s="6"/>
      <c r="F462" s="7"/>
      <c r="S462" s="7"/>
      <c r="T462" s="7"/>
      <c r="U462" s="136"/>
      <c r="V462" s="6"/>
      <c r="AA462" s="13"/>
      <c r="AB462" s="13"/>
      <c r="AC462" s="13"/>
      <c r="AD462" s="13"/>
      <c r="AE462" s="14"/>
      <c r="AF462" s="14"/>
      <c r="AG462" s="14"/>
      <c r="AH462" s="14"/>
      <c r="AI462" s="14"/>
      <c r="AJ462" s="14"/>
      <c r="AK462" s="14"/>
      <c r="AL462" s="14"/>
      <c r="AM462" s="14"/>
      <c r="AN462" s="14"/>
      <c r="AO462" s="14"/>
      <c r="AP462" s="14"/>
      <c r="AQ462" s="14"/>
      <c r="AR462" s="14"/>
      <c r="AS462" s="14"/>
      <c r="AT462" s="14"/>
      <c r="AU462" s="14"/>
    </row>
    <row r="463" spans="5:47" s="5" customFormat="1" x14ac:dyDescent="0.25">
      <c r="E463" s="6"/>
      <c r="F463" s="7"/>
      <c r="S463" s="7"/>
      <c r="T463" s="7"/>
      <c r="U463" s="136"/>
      <c r="V463" s="6"/>
      <c r="AA463" s="13"/>
      <c r="AB463" s="13"/>
      <c r="AC463" s="13"/>
      <c r="AD463" s="13"/>
      <c r="AE463" s="14"/>
      <c r="AF463" s="14"/>
      <c r="AG463" s="14"/>
      <c r="AH463" s="14"/>
      <c r="AI463" s="14"/>
      <c r="AJ463" s="14"/>
      <c r="AK463" s="14"/>
      <c r="AL463" s="14"/>
      <c r="AM463" s="14"/>
      <c r="AN463" s="14"/>
      <c r="AO463" s="14"/>
      <c r="AP463" s="14"/>
      <c r="AQ463" s="14"/>
      <c r="AR463" s="14"/>
      <c r="AS463" s="14"/>
      <c r="AT463" s="14"/>
      <c r="AU463" s="14"/>
    </row>
    <row r="464" spans="5:47" s="5" customFormat="1" x14ac:dyDescent="0.25">
      <c r="E464" s="6"/>
      <c r="F464" s="7"/>
      <c r="S464" s="7"/>
      <c r="T464" s="7"/>
      <c r="U464" s="136"/>
      <c r="V464" s="6"/>
      <c r="AA464" s="13"/>
      <c r="AB464" s="13"/>
      <c r="AC464" s="13"/>
      <c r="AD464" s="13"/>
      <c r="AE464" s="14"/>
      <c r="AF464" s="14"/>
      <c r="AG464" s="14"/>
      <c r="AH464" s="14"/>
      <c r="AI464" s="14"/>
      <c r="AJ464" s="14"/>
      <c r="AK464" s="14"/>
      <c r="AL464" s="14"/>
      <c r="AM464" s="14"/>
      <c r="AN464" s="14"/>
      <c r="AO464" s="14"/>
      <c r="AP464" s="14"/>
      <c r="AQ464" s="14"/>
      <c r="AR464" s="14"/>
      <c r="AS464" s="14"/>
      <c r="AT464" s="14"/>
      <c r="AU464" s="14"/>
    </row>
    <row r="465" spans="5:47" s="5" customFormat="1" x14ac:dyDescent="0.25">
      <c r="E465" s="6"/>
      <c r="F465" s="7"/>
      <c r="S465" s="7"/>
      <c r="T465" s="7"/>
      <c r="U465" s="136"/>
      <c r="V465" s="6"/>
      <c r="AA465" s="13"/>
      <c r="AB465" s="13"/>
      <c r="AC465" s="13"/>
      <c r="AD465" s="13"/>
      <c r="AE465" s="14"/>
      <c r="AF465" s="14"/>
      <c r="AG465" s="14"/>
      <c r="AH465" s="14"/>
      <c r="AI465" s="14"/>
      <c r="AJ465" s="14"/>
      <c r="AK465" s="14"/>
      <c r="AL465" s="14"/>
      <c r="AM465" s="14"/>
      <c r="AN465" s="14"/>
      <c r="AO465" s="14"/>
      <c r="AP465" s="14"/>
      <c r="AQ465" s="14"/>
      <c r="AR465" s="14"/>
      <c r="AS465" s="14"/>
      <c r="AT465" s="14"/>
      <c r="AU465" s="14"/>
    </row>
    <row r="466" spans="5:47" s="5" customFormat="1" x14ac:dyDescent="0.25">
      <c r="E466" s="6"/>
      <c r="F466" s="7"/>
      <c r="S466" s="7"/>
      <c r="T466" s="7"/>
      <c r="U466" s="136"/>
      <c r="V466" s="6"/>
      <c r="AA466" s="13"/>
      <c r="AB466" s="13"/>
      <c r="AC466" s="13"/>
      <c r="AD466" s="13"/>
      <c r="AE466" s="14"/>
      <c r="AF466" s="14"/>
      <c r="AG466" s="14"/>
      <c r="AH466" s="14"/>
      <c r="AI466" s="14"/>
      <c r="AJ466" s="14"/>
      <c r="AK466" s="14"/>
      <c r="AL466" s="14"/>
      <c r="AM466" s="14"/>
      <c r="AN466" s="14"/>
      <c r="AO466" s="14"/>
      <c r="AP466" s="14"/>
      <c r="AQ466" s="14"/>
      <c r="AR466" s="14"/>
      <c r="AS466" s="14"/>
      <c r="AT466" s="14"/>
      <c r="AU466" s="14"/>
    </row>
    <row r="467" spans="5:47" s="5" customFormat="1" x14ac:dyDescent="0.25">
      <c r="E467" s="6"/>
      <c r="F467" s="7"/>
      <c r="S467" s="7"/>
      <c r="T467" s="7"/>
      <c r="U467" s="136"/>
      <c r="V467" s="6"/>
      <c r="AA467" s="13"/>
      <c r="AB467" s="13"/>
      <c r="AC467" s="13"/>
      <c r="AD467" s="13"/>
      <c r="AE467" s="14"/>
      <c r="AF467" s="14"/>
      <c r="AG467" s="14"/>
      <c r="AH467" s="14"/>
      <c r="AI467" s="14"/>
      <c r="AJ467" s="14"/>
      <c r="AK467" s="14"/>
      <c r="AL467" s="14"/>
      <c r="AM467" s="14"/>
      <c r="AN467" s="14"/>
      <c r="AO467" s="14"/>
      <c r="AP467" s="14"/>
      <c r="AQ467" s="14"/>
      <c r="AR467" s="14"/>
      <c r="AS467" s="14"/>
      <c r="AT467" s="14"/>
      <c r="AU467" s="14"/>
    </row>
    <row r="468" spans="5:47" s="5" customFormat="1" x14ac:dyDescent="0.25">
      <c r="E468" s="6"/>
      <c r="F468" s="7"/>
      <c r="S468" s="7"/>
      <c r="T468" s="7"/>
      <c r="U468" s="136"/>
      <c r="V468" s="6"/>
      <c r="AA468" s="13"/>
      <c r="AB468" s="13"/>
      <c r="AC468" s="13"/>
      <c r="AD468" s="13"/>
      <c r="AE468" s="14"/>
      <c r="AF468" s="14"/>
      <c r="AG468" s="14"/>
      <c r="AH468" s="14"/>
      <c r="AI468" s="14"/>
      <c r="AJ468" s="14"/>
      <c r="AK468" s="14"/>
      <c r="AL468" s="14"/>
      <c r="AM468" s="14"/>
      <c r="AN468" s="14"/>
      <c r="AO468" s="14"/>
      <c r="AP468" s="14"/>
      <c r="AQ468" s="14"/>
      <c r="AR468" s="14"/>
      <c r="AS468" s="14"/>
      <c r="AT468" s="14"/>
      <c r="AU468" s="14"/>
    </row>
    <row r="469" spans="5:47" s="5" customFormat="1" x14ac:dyDescent="0.25">
      <c r="E469" s="6"/>
      <c r="F469" s="7"/>
      <c r="S469" s="7"/>
      <c r="T469" s="7"/>
      <c r="U469" s="136"/>
      <c r="V469" s="6"/>
      <c r="AA469" s="13"/>
      <c r="AB469" s="13"/>
      <c r="AC469" s="13"/>
      <c r="AD469" s="13"/>
      <c r="AE469" s="14"/>
      <c r="AF469" s="14"/>
      <c r="AG469" s="14"/>
      <c r="AH469" s="14"/>
      <c r="AI469" s="14"/>
      <c r="AJ469" s="14"/>
      <c r="AK469" s="14"/>
      <c r="AL469" s="14"/>
      <c r="AM469" s="14"/>
      <c r="AN469" s="14"/>
      <c r="AO469" s="14"/>
      <c r="AP469" s="14"/>
      <c r="AQ469" s="14"/>
      <c r="AR469" s="14"/>
      <c r="AS469" s="14"/>
      <c r="AT469" s="14"/>
      <c r="AU469" s="14"/>
    </row>
    <row r="470" spans="5:47" s="5" customFormat="1" x14ac:dyDescent="0.25">
      <c r="E470" s="6"/>
      <c r="F470" s="7"/>
      <c r="S470" s="7"/>
      <c r="T470" s="7"/>
      <c r="U470" s="136"/>
      <c r="V470" s="6"/>
      <c r="AA470" s="13"/>
      <c r="AB470" s="13"/>
      <c r="AC470" s="13"/>
      <c r="AD470" s="13"/>
      <c r="AE470" s="14"/>
      <c r="AF470" s="14"/>
      <c r="AG470" s="14"/>
      <c r="AH470" s="14"/>
      <c r="AI470" s="14"/>
      <c r="AJ470" s="14"/>
      <c r="AK470" s="14"/>
      <c r="AL470" s="14"/>
      <c r="AM470" s="14"/>
      <c r="AN470" s="14"/>
      <c r="AO470" s="14"/>
      <c r="AP470" s="14"/>
      <c r="AQ470" s="14"/>
      <c r="AR470" s="14"/>
      <c r="AS470" s="14"/>
      <c r="AT470" s="14"/>
      <c r="AU470" s="14"/>
    </row>
    <row r="471" spans="5:47" s="5" customFormat="1" x14ac:dyDescent="0.25">
      <c r="E471" s="6"/>
      <c r="F471" s="7"/>
      <c r="S471" s="7"/>
      <c r="T471" s="7"/>
      <c r="U471" s="136"/>
      <c r="V471" s="6"/>
      <c r="AA471" s="13"/>
      <c r="AB471" s="13"/>
      <c r="AC471" s="13"/>
      <c r="AD471" s="13"/>
      <c r="AE471" s="14"/>
      <c r="AF471" s="14"/>
      <c r="AG471" s="14"/>
      <c r="AH471" s="14"/>
      <c r="AI471" s="14"/>
      <c r="AJ471" s="14"/>
      <c r="AK471" s="14"/>
      <c r="AL471" s="14"/>
      <c r="AM471" s="14"/>
      <c r="AN471" s="14"/>
      <c r="AO471" s="14"/>
      <c r="AP471" s="14"/>
      <c r="AQ471" s="14"/>
      <c r="AR471" s="14"/>
      <c r="AS471" s="14"/>
      <c r="AT471" s="14"/>
      <c r="AU471" s="14"/>
    </row>
    <row r="472" spans="5:47" s="5" customFormat="1" x14ac:dyDescent="0.25">
      <c r="E472" s="6"/>
      <c r="F472" s="7"/>
      <c r="S472" s="7"/>
      <c r="T472" s="7"/>
      <c r="U472" s="136"/>
      <c r="V472" s="6"/>
      <c r="AA472" s="13"/>
      <c r="AB472" s="13"/>
      <c r="AC472" s="13"/>
      <c r="AD472" s="13"/>
      <c r="AE472" s="14"/>
      <c r="AF472" s="14"/>
      <c r="AG472" s="14"/>
      <c r="AH472" s="14"/>
      <c r="AI472" s="14"/>
      <c r="AJ472" s="14"/>
      <c r="AK472" s="14"/>
      <c r="AL472" s="14"/>
      <c r="AM472" s="14"/>
      <c r="AN472" s="14"/>
      <c r="AO472" s="14"/>
      <c r="AP472" s="14"/>
      <c r="AQ472" s="14"/>
      <c r="AR472" s="14"/>
      <c r="AS472" s="14"/>
      <c r="AT472" s="14"/>
      <c r="AU472" s="14"/>
    </row>
    <row r="473" spans="5:47" s="5" customFormat="1" x14ac:dyDescent="0.25">
      <c r="E473" s="6"/>
      <c r="F473" s="7"/>
      <c r="S473" s="7"/>
      <c r="T473" s="7"/>
      <c r="U473" s="136"/>
      <c r="V473" s="6"/>
      <c r="AA473" s="13"/>
      <c r="AB473" s="13"/>
      <c r="AC473" s="13"/>
      <c r="AD473" s="13"/>
      <c r="AE473" s="14"/>
      <c r="AF473" s="14"/>
      <c r="AG473" s="14"/>
      <c r="AH473" s="14"/>
      <c r="AI473" s="14"/>
      <c r="AJ473" s="14"/>
      <c r="AK473" s="14"/>
      <c r="AL473" s="14"/>
      <c r="AM473" s="14"/>
      <c r="AN473" s="14"/>
      <c r="AO473" s="14"/>
      <c r="AP473" s="14"/>
      <c r="AQ473" s="14"/>
      <c r="AR473" s="14"/>
      <c r="AS473" s="14"/>
      <c r="AT473" s="14"/>
      <c r="AU473" s="14"/>
    </row>
    <row r="474" spans="5:47" s="5" customFormat="1" x14ac:dyDescent="0.25">
      <c r="E474" s="6"/>
      <c r="F474" s="7"/>
      <c r="S474" s="7"/>
      <c r="T474" s="7"/>
      <c r="U474" s="136"/>
      <c r="V474" s="6"/>
      <c r="AA474" s="13"/>
      <c r="AB474" s="13"/>
      <c r="AC474" s="13"/>
      <c r="AD474" s="13"/>
      <c r="AE474" s="14"/>
      <c r="AF474" s="14"/>
      <c r="AG474" s="14"/>
      <c r="AH474" s="14"/>
      <c r="AI474" s="14"/>
      <c r="AJ474" s="14"/>
      <c r="AK474" s="14"/>
      <c r="AL474" s="14"/>
      <c r="AM474" s="14"/>
      <c r="AN474" s="14"/>
      <c r="AO474" s="14"/>
      <c r="AP474" s="14"/>
      <c r="AQ474" s="14"/>
      <c r="AR474" s="14"/>
      <c r="AS474" s="14"/>
      <c r="AT474" s="14"/>
      <c r="AU474" s="14"/>
    </row>
    <row r="475" spans="5:47" s="5" customFormat="1" x14ac:dyDescent="0.25">
      <c r="E475" s="6"/>
      <c r="F475" s="7"/>
      <c r="S475" s="7"/>
      <c r="T475" s="7"/>
      <c r="U475" s="136"/>
      <c r="V475" s="6"/>
      <c r="AA475" s="13"/>
      <c r="AB475" s="13"/>
      <c r="AC475" s="13"/>
      <c r="AD475" s="13"/>
      <c r="AE475" s="14"/>
      <c r="AF475" s="14"/>
      <c r="AG475" s="14"/>
      <c r="AH475" s="14"/>
      <c r="AI475" s="14"/>
      <c r="AJ475" s="14"/>
      <c r="AK475" s="14"/>
      <c r="AL475" s="14"/>
      <c r="AM475" s="14"/>
      <c r="AN475" s="14"/>
      <c r="AO475" s="14"/>
      <c r="AP475" s="14"/>
      <c r="AQ475" s="14"/>
      <c r="AR475" s="14"/>
      <c r="AS475" s="14"/>
      <c r="AT475" s="14"/>
      <c r="AU475" s="14"/>
    </row>
    <row r="476" spans="5:47" s="5" customFormat="1" x14ac:dyDescent="0.25">
      <c r="E476" s="6"/>
      <c r="F476" s="7"/>
      <c r="S476" s="7"/>
      <c r="T476" s="7"/>
      <c r="U476" s="136"/>
      <c r="V476" s="6"/>
      <c r="AA476" s="13"/>
      <c r="AB476" s="13"/>
      <c r="AC476" s="13"/>
      <c r="AD476" s="13"/>
      <c r="AE476" s="14"/>
      <c r="AF476" s="14"/>
      <c r="AG476" s="14"/>
      <c r="AH476" s="14"/>
      <c r="AI476" s="14"/>
      <c r="AJ476" s="14"/>
      <c r="AK476" s="14"/>
      <c r="AL476" s="14"/>
      <c r="AM476" s="14"/>
      <c r="AN476" s="14"/>
      <c r="AO476" s="14"/>
      <c r="AP476" s="14"/>
      <c r="AQ476" s="14"/>
      <c r="AR476" s="14"/>
      <c r="AS476" s="14"/>
      <c r="AT476" s="14"/>
      <c r="AU476" s="14"/>
    </row>
    <row r="477" spans="5:47" s="5" customFormat="1" x14ac:dyDescent="0.25">
      <c r="E477" s="6"/>
      <c r="F477" s="7"/>
      <c r="S477" s="7"/>
      <c r="T477" s="7"/>
      <c r="U477" s="136"/>
      <c r="V477" s="6"/>
      <c r="AA477" s="13"/>
      <c r="AB477" s="13"/>
      <c r="AC477" s="13"/>
      <c r="AD477" s="13"/>
      <c r="AE477" s="14"/>
      <c r="AF477" s="14"/>
      <c r="AG477" s="14"/>
      <c r="AH477" s="14"/>
      <c r="AI477" s="14"/>
      <c r="AJ477" s="14"/>
      <c r="AK477" s="14"/>
      <c r="AL477" s="14"/>
      <c r="AM477" s="14"/>
      <c r="AN477" s="14"/>
      <c r="AO477" s="14"/>
      <c r="AP477" s="14"/>
      <c r="AQ477" s="14"/>
      <c r="AR477" s="14"/>
      <c r="AS477" s="14"/>
      <c r="AT477" s="14"/>
      <c r="AU477" s="14"/>
    </row>
    <row r="478" spans="5:47" s="5" customFormat="1" x14ac:dyDescent="0.25">
      <c r="E478" s="6"/>
      <c r="F478" s="7"/>
      <c r="S478" s="7"/>
      <c r="T478" s="7"/>
      <c r="U478" s="136"/>
      <c r="V478" s="6"/>
      <c r="AA478" s="13"/>
      <c r="AB478" s="13"/>
      <c r="AC478" s="13"/>
      <c r="AD478" s="13"/>
      <c r="AE478" s="14"/>
      <c r="AF478" s="14"/>
      <c r="AG478" s="14"/>
      <c r="AH478" s="14"/>
      <c r="AI478" s="14"/>
      <c r="AJ478" s="14"/>
      <c r="AK478" s="14"/>
      <c r="AL478" s="14"/>
      <c r="AM478" s="14"/>
      <c r="AN478" s="14"/>
      <c r="AO478" s="14"/>
      <c r="AP478" s="14"/>
      <c r="AQ478" s="14"/>
      <c r="AR478" s="14"/>
      <c r="AS478" s="14"/>
      <c r="AT478" s="14"/>
      <c r="AU478" s="14"/>
    </row>
    <row r="479" spans="5:47" s="5" customFormat="1" x14ac:dyDescent="0.25">
      <c r="E479" s="6"/>
      <c r="F479" s="7"/>
      <c r="S479" s="7"/>
      <c r="T479" s="7"/>
      <c r="U479" s="136"/>
      <c r="V479" s="6"/>
      <c r="AA479" s="13"/>
      <c r="AB479" s="13"/>
      <c r="AC479" s="13"/>
      <c r="AD479" s="13"/>
      <c r="AE479" s="14"/>
      <c r="AF479" s="14"/>
      <c r="AG479" s="14"/>
      <c r="AH479" s="14"/>
      <c r="AI479" s="14"/>
      <c r="AJ479" s="14"/>
      <c r="AK479" s="14"/>
      <c r="AL479" s="14"/>
      <c r="AM479" s="14"/>
      <c r="AN479" s="14"/>
      <c r="AO479" s="14"/>
      <c r="AP479" s="14"/>
      <c r="AQ479" s="14"/>
      <c r="AR479" s="14"/>
      <c r="AS479" s="14"/>
      <c r="AT479" s="14"/>
      <c r="AU479" s="14"/>
    </row>
    <row r="480" spans="5:47" s="5" customFormat="1" x14ac:dyDescent="0.25">
      <c r="E480" s="6"/>
      <c r="F480" s="7"/>
      <c r="S480" s="7"/>
      <c r="T480" s="7"/>
      <c r="U480" s="136"/>
      <c r="V480" s="6"/>
      <c r="AA480" s="13"/>
      <c r="AB480" s="13"/>
      <c r="AC480" s="13"/>
      <c r="AD480" s="13"/>
      <c r="AE480" s="14"/>
      <c r="AF480" s="14"/>
      <c r="AG480" s="14"/>
      <c r="AH480" s="14"/>
      <c r="AI480" s="14"/>
      <c r="AJ480" s="14"/>
      <c r="AK480" s="14"/>
      <c r="AL480" s="14"/>
      <c r="AM480" s="14"/>
      <c r="AN480" s="14"/>
      <c r="AO480" s="14"/>
      <c r="AP480" s="14"/>
      <c r="AQ480" s="14"/>
      <c r="AR480" s="14"/>
      <c r="AS480" s="14"/>
      <c r="AT480" s="14"/>
      <c r="AU480" s="14"/>
    </row>
    <row r="481" spans="5:47" s="5" customFormat="1" x14ac:dyDescent="0.25">
      <c r="E481" s="6"/>
      <c r="F481" s="7"/>
      <c r="S481" s="7"/>
      <c r="T481" s="7"/>
      <c r="U481" s="136"/>
      <c r="V481" s="6"/>
      <c r="AA481" s="13"/>
      <c r="AB481" s="13"/>
      <c r="AC481" s="13"/>
      <c r="AD481" s="13"/>
      <c r="AE481" s="14"/>
      <c r="AF481" s="14"/>
      <c r="AG481" s="14"/>
      <c r="AH481" s="14"/>
      <c r="AI481" s="14"/>
      <c r="AJ481" s="14"/>
      <c r="AK481" s="14"/>
      <c r="AL481" s="14"/>
      <c r="AM481" s="14"/>
      <c r="AN481" s="14"/>
      <c r="AO481" s="14"/>
      <c r="AP481" s="14"/>
      <c r="AQ481" s="14"/>
      <c r="AR481" s="14"/>
      <c r="AS481" s="14"/>
      <c r="AT481" s="14"/>
      <c r="AU481" s="14"/>
    </row>
    <row r="482" spans="5:47" s="5" customFormat="1" x14ac:dyDescent="0.25">
      <c r="E482" s="6"/>
      <c r="F482" s="7"/>
      <c r="S482" s="7"/>
      <c r="T482" s="7"/>
      <c r="U482" s="136"/>
      <c r="V482" s="6"/>
      <c r="AA482" s="13"/>
      <c r="AB482" s="13"/>
      <c r="AC482" s="13"/>
      <c r="AD482" s="13"/>
      <c r="AE482" s="14"/>
      <c r="AF482" s="14"/>
      <c r="AG482" s="14"/>
      <c r="AH482" s="14"/>
      <c r="AI482" s="14"/>
      <c r="AJ482" s="14"/>
      <c r="AK482" s="14"/>
      <c r="AL482" s="14"/>
      <c r="AM482" s="14"/>
      <c r="AN482" s="14"/>
      <c r="AO482" s="14"/>
      <c r="AP482" s="14"/>
      <c r="AQ482" s="14"/>
      <c r="AR482" s="14"/>
      <c r="AS482" s="14"/>
      <c r="AT482" s="14"/>
      <c r="AU482" s="14"/>
    </row>
    <row r="483" spans="5:47" s="5" customFormat="1" x14ac:dyDescent="0.25">
      <c r="E483" s="6"/>
      <c r="F483" s="7"/>
      <c r="S483" s="7"/>
      <c r="T483" s="7"/>
      <c r="U483" s="136"/>
      <c r="V483" s="6"/>
      <c r="AA483" s="13"/>
      <c r="AB483" s="13"/>
      <c r="AC483" s="13"/>
      <c r="AD483" s="13"/>
      <c r="AE483" s="14"/>
      <c r="AF483" s="14"/>
      <c r="AG483" s="14"/>
      <c r="AH483" s="14"/>
      <c r="AI483" s="14"/>
      <c r="AJ483" s="14"/>
      <c r="AK483" s="14"/>
      <c r="AL483" s="14"/>
      <c r="AM483" s="14"/>
      <c r="AN483" s="14"/>
      <c r="AO483" s="14"/>
      <c r="AP483" s="14"/>
      <c r="AQ483" s="14"/>
      <c r="AR483" s="14"/>
      <c r="AS483" s="14"/>
      <c r="AT483" s="14"/>
      <c r="AU483" s="14"/>
    </row>
    <row r="484" spans="5:47" s="5" customFormat="1" x14ac:dyDescent="0.25">
      <c r="E484" s="6"/>
      <c r="F484" s="7"/>
      <c r="S484" s="7"/>
      <c r="T484" s="7"/>
      <c r="U484" s="136"/>
      <c r="V484" s="6"/>
      <c r="AA484" s="13"/>
      <c r="AB484" s="13"/>
      <c r="AC484" s="13"/>
      <c r="AD484" s="13"/>
      <c r="AE484" s="14"/>
      <c r="AF484" s="14"/>
      <c r="AG484" s="14"/>
      <c r="AH484" s="14"/>
      <c r="AI484" s="14"/>
      <c r="AJ484" s="14"/>
      <c r="AK484" s="14"/>
      <c r="AL484" s="14"/>
      <c r="AM484" s="14"/>
      <c r="AN484" s="14"/>
      <c r="AO484" s="14"/>
      <c r="AP484" s="14"/>
      <c r="AQ484" s="14"/>
      <c r="AR484" s="14"/>
      <c r="AS484" s="14"/>
      <c r="AT484" s="14"/>
      <c r="AU484" s="14"/>
    </row>
    <row r="485" spans="5:47" s="5" customFormat="1" x14ac:dyDescent="0.25">
      <c r="E485" s="6"/>
      <c r="F485" s="7"/>
      <c r="S485" s="7"/>
      <c r="T485" s="7"/>
      <c r="U485" s="136"/>
      <c r="V485" s="6"/>
      <c r="AA485" s="13"/>
      <c r="AB485" s="13"/>
      <c r="AC485" s="13"/>
      <c r="AD485" s="13"/>
      <c r="AE485" s="14"/>
      <c r="AF485" s="14"/>
      <c r="AG485" s="14"/>
      <c r="AH485" s="14"/>
      <c r="AI485" s="14"/>
      <c r="AJ485" s="14"/>
      <c r="AK485" s="14"/>
      <c r="AL485" s="14"/>
      <c r="AM485" s="14"/>
      <c r="AN485" s="14"/>
      <c r="AO485" s="14"/>
      <c r="AP485" s="14"/>
      <c r="AQ485" s="14"/>
      <c r="AR485" s="14"/>
      <c r="AS485" s="14"/>
      <c r="AT485" s="14"/>
      <c r="AU485" s="14"/>
    </row>
    <row r="486" spans="5:47" s="5" customFormat="1" x14ac:dyDescent="0.25">
      <c r="E486" s="6"/>
      <c r="F486" s="7"/>
      <c r="S486" s="7"/>
      <c r="T486" s="7"/>
      <c r="U486" s="136"/>
      <c r="V486" s="6"/>
      <c r="AA486" s="13"/>
      <c r="AB486" s="13"/>
      <c r="AC486" s="13"/>
      <c r="AD486" s="13"/>
      <c r="AE486" s="14"/>
      <c r="AF486" s="14"/>
      <c r="AG486" s="14"/>
      <c r="AH486" s="14"/>
      <c r="AI486" s="14"/>
      <c r="AJ486" s="14"/>
      <c r="AK486" s="14"/>
      <c r="AL486" s="14"/>
      <c r="AM486" s="14"/>
      <c r="AN486" s="14"/>
      <c r="AO486" s="14"/>
      <c r="AP486" s="14"/>
      <c r="AQ486" s="14"/>
      <c r="AR486" s="14"/>
      <c r="AS486" s="14"/>
      <c r="AT486" s="14"/>
      <c r="AU486" s="14"/>
    </row>
    <row r="487" spans="5:47" s="5" customFormat="1" x14ac:dyDescent="0.25">
      <c r="E487" s="6"/>
      <c r="F487" s="7"/>
      <c r="S487" s="7"/>
      <c r="T487" s="7"/>
      <c r="U487" s="136"/>
      <c r="V487" s="6"/>
      <c r="AA487" s="13"/>
      <c r="AB487" s="13"/>
      <c r="AC487" s="13"/>
      <c r="AD487" s="13"/>
      <c r="AE487" s="14"/>
      <c r="AF487" s="14"/>
      <c r="AG487" s="14"/>
      <c r="AH487" s="14"/>
      <c r="AI487" s="14"/>
      <c r="AJ487" s="14"/>
      <c r="AK487" s="14"/>
      <c r="AL487" s="14"/>
      <c r="AM487" s="14"/>
      <c r="AN487" s="14"/>
      <c r="AO487" s="14"/>
      <c r="AP487" s="14"/>
      <c r="AQ487" s="14"/>
      <c r="AR487" s="14"/>
      <c r="AS487" s="14"/>
      <c r="AT487" s="14"/>
      <c r="AU487" s="14"/>
    </row>
    <row r="488" spans="5:47" s="5" customFormat="1" x14ac:dyDescent="0.25">
      <c r="E488" s="6"/>
      <c r="F488" s="7"/>
      <c r="S488" s="7"/>
      <c r="T488" s="7"/>
      <c r="U488" s="136"/>
      <c r="V488" s="6"/>
      <c r="AA488" s="13"/>
      <c r="AB488" s="13"/>
      <c r="AC488" s="13"/>
      <c r="AD488" s="13"/>
      <c r="AE488" s="14"/>
      <c r="AF488" s="14"/>
      <c r="AG488" s="14"/>
      <c r="AH488" s="14"/>
      <c r="AI488" s="14"/>
      <c r="AJ488" s="14"/>
      <c r="AK488" s="14"/>
      <c r="AL488" s="14"/>
      <c r="AM488" s="14"/>
      <c r="AN488" s="14"/>
      <c r="AO488" s="14"/>
      <c r="AP488" s="14"/>
      <c r="AQ488" s="14"/>
      <c r="AR488" s="14"/>
      <c r="AS488" s="14"/>
      <c r="AT488" s="14"/>
      <c r="AU488" s="14"/>
    </row>
    <row r="489" spans="5:47" s="5" customFormat="1" x14ac:dyDescent="0.25">
      <c r="E489" s="6"/>
      <c r="F489" s="7"/>
      <c r="S489" s="7"/>
      <c r="T489" s="7"/>
      <c r="U489" s="136"/>
      <c r="V489" s="6"/>
      <c r="AA489" s="13"/>
      <c r="AB489" s="13"/>
      <c r="AC489" s="13"/>
      <c r="AD489" s="13"/>
      <c r="AE489" s="14"/>
      <c r="AF489" s="14"/>
      <c r="AG489" s="14"/>
      <c r="AH489" s="14"/>
      <c r="AI489" s="14"/>
      <c r="AJ489" s="14"/>
      <c r="AK489" s="14"/>
      <c r="AL489" s="14"/>
      <c r="AM489" s="14"/>
      <c r="AN489" s="14"/>
      <c r="AO489" s="14"/>
      <c r="AP489" s="14"/>
      <c r="AQ489" s="14"/>
      <c r="AR489" s="14"/>
      <c r="AS489" s="14"/>
      <c r="AT489" s="14"/>
      <c r="AU489" s="14"/>
    </row>
    <row r="490" spans="5:47" s="5" customFormat="1" x14ac:dyDescent="0.25">
      <c r="E490" s="6"/>
      <c r="F490" s="7"/>
      <c r="S490" s="7"/>
      <c r="T490" s="7"/>
      <c r="U490" s="136"/>
      <c r="V490" s="6"/>
      <c r="AA490" s="13"/>
      <c r="AB490" s="13"/>
      <c r="AC490" s="13"/>
      <c r="AD490" s="13"/>
      <c r="AE490" s="14"/>
      <c r="AF490" s="14"/>
      <c r="AG490" s="14"/>
      <c r="AH490" s="14"/>
      <c r="AI490" s="14"/>
      <c r="AJ490" s="14"/>
      <c r="AK490" s="14"/>
      <c r="AL490" s="14"/>
      <c r="AM490" s="14"/>
      <c r="AN490" s="14"/>
      <c r="AO490" s="14"/>
      <c r="AP490" s="14"/>
      <c r="AQ490" s="14"/>
      <c r="AR490" s="14"/>
      <c r="AS490" s="14"/>
      <c r="AT490" s="14"/>
      <c r="AU490" s="14"/>
    </row>
    <row r="491" spans="5:47" s="5" customFormat="1" x14ac:dyDescent="0.25">
      <c r="E491" s="6"/>
      <c r="F491" s="7"/>
      <c r="S491" s="7"/>
      <c r="T491" s="7"/>
      <c r="U491" s="136"/>
      <c r="V491" s="6"/>
      <c r="AA491" s="13"/>
      <c r="AB491" s="13"/>
      <c r="AC491" s="13"/>
      <c r="AD491" s="13"/>
      <c r="AE491" s="14"/>
      <c r="AF491" s="14"/>
      <c r="AG491" s="14"/>
      <c r="AH491" s="14"/>
      <c r="AI491" s="14"/>
      <c r="AJ491" s="14"/>
      <c r="AK491" s="14"/>
      <c r="AL491" s="14"/>
      <c r="AM491" s="14"/>
      <c r="AN491" s="14"/>
      <c r="AO491" s="14"/>
      <c r="AP491" s="14"/>
      <c r="AQ491" s="14"/>
      <c r="AR491" s="14"/>
      <c r="AS491" s="14"/>
      <c r="AT491" s="14"/>
      <c r="AU491" s="14"/>
    </row>
    <row r="492" spans="5:47" s="5" customFormat="1" x14ac:dyDescent="0.25">
      <c r="E492" s="6"/>
      <c r="F492" s="7"/>
      <c r="S492" s="7"/>
      <c r="T492" s="7"/>
      <c r="U492" s="136"/>
      <c r="V492" s="6"/>
      <c r="AA492" s="13"/>
      <c r="AB492" s="13"/>
      <c r="AC492" s="13"/>
      <c r="AD492" s="13"/>
      <c r="AE492" s="14"/>
      <c r="AF492" s="14"/>
      <c r="AG492" s="14"/>
      <c r="AH492" s="14"/>
      <c r="AI492" s="14"/>
      <c r="AJ492" s="14"/>
      <c r="AK492" s="14"/>
      <c r="AL492" s="14"/>
      <c r="AM492" s="14"/>
      <c r="AN492" s="14"/>
      <c r="AO492" s="14"/>
      <c r="AP492" s="14"/>
      <c r="AQ492" s="14"/>
      <c r="AR492" s="14"/>
      <c r="AS492" s="14"/>
      <c r="AT492" s="14"/>
      <c r="AU492" s="14"/>
    </row>
    <row r="493" spans="5:47" s="5" customFormat="1" x14ac:dyDescent="0.25">
      <c r="E493" s="6"/>
      <c r="F493" s="7"/>
      <c r="S493" s="7"/>
      <c r="T493" s="7"/>
      <c r="U493" s="136"/>
      <c r="V493" s="6"/>
      <c r="AA493" s="13"/>
      <c r="AB493" s="13"/>
      <c r="AC493" s="13"/>
      <c r="AD493" s="13"/>
      <c r="AE493" s="14"/>
      <c r="AF493" s="14"/>
      <c r="AG493" s="14"/>
      <c r="AH493" s="14"/>
      <c r="AI493" s="14"/>
      <c r="AJ493" s="14"/>
      <c r="AK493" s="14"/>
      <c r="AL493" s="14"/>
      <c r="AM493" s="14"/>
      <c r="AN493" s="14"/>
      <c r="AO493" s="14"/>
      <c r="AP493" s="14"/>
      <c r="AQ493" s="14"/>
      <c r="AR493" s="14"/>
      <c r="AS493" s="14"/>
      <c r="AT493" s="14"/>
      <c r="AU493" s="14"/>
    </row>
    <row r="494" spans="5:47" s="5" customFormat="1" x14ac:dyDescent="0.25">
      <c r="E494" s="6"/>
      <c r="F494" s="7"/>
      <c r="S494" s="7"/>
      <c r="T494" s="7"/>
      <c r="U494" s="136"/>
      <c r="V494" s="6"/>
      <c r="AA494" s="13"/>
      <c r="AB494" s="13"/>
      <c r="AC494" s="13"/>
      <c r="AD494" s="13"/>
      <c r="AE494" s="14"/>
      <c r="AF494" s="14"/>
      <c r="AG494" s="14"/>
      <c r="AH494" s="14"/>
      <c r="AI494" s="14"/>
      <c r="AJ494" s="14"/>
      <c r="AK494" s="14"/>
      <c r="AL494" s="14"/>
      <c r="AM494" s="14"/>
      <c r="AN494" s="14"/>
      <c r="AO494" s="14"/>
      <c r="AP494" s="14"/>
      <c r="AQ494" s="14"/>
      <c r="AR494" s="14"/>
      <c r="AS494" s="14"/>
      <c r="AT494" s="14"/>
      <c r="AU494" s="14"/>
    </row>
    <row r="495" spans="5:47" s="5" customFormat="1" x14ac:dyDescent="0.25">
      <c r="E495" s="6"/>
      <c r="F495" s="7"/>
      <c r="S495" s="7"/>
      <c r="T495" s="7"/>
      <c r="U495" s="136"/>
      <c r="V495" s="6"/>
      <c r="AA495" s="13"/>
      <c r="AB495" s="13"/>
      <c r="AC495" s="13"/>
      <c r="AD495" s="13"/>
      <c r="AE495" s="14"/>
      <c r="AF495" s="14"/>
      <c r="AG495" s="14"/>
      <c r="AH495" s="14"/>
      <c r="AI495" s="14"/>
      <c r="AJ495" s="14"/>
      <c r="AK495" s="14"/>
      <c r="AL495" s="14"/>
      <c r="AM495" s="14"/>
      <c r="AN495" s="14"/>
      <c r="AO495" s="14"/>
      <c r="AP495" s="14"/>
      <c r="AQ495" s="14"/>
      <c r="AR495" s="14"/>
      <c r="AS495" s="14"/>
      <c r="AT495" s="14"/>
      <c r="AU495" s="14"/>
    </row>
    <row r="496" spans="5:47" s="5" customFormat="1" x14ac:dyDescent="0.25">
      <c r="E496" s="6"/>
      <c r="F496" s="7"/>
      <c r="S496" s="7"/>
      <c r="T496" s="7"/>
      <c r="U496" s="136"/>
      <c r="V496" s="6"/>
      <c r="AA496" s="13"/>
      <c r="AB496" s="13"/>
      <c r="AC496" s="13"/>
      <c r="AD496" s="13"/>
      <c r="AE496" s="14"/>
      <c r="AF496" s="14"/>
      <c r="AG496" s="14"/>
      <c r="AH496" s="14"/>
      <c r="AI496" s="14"/>
      <c r="AJ496" s="14"/>
      <c r="AK496" s="14"/>
      <c r="AL496" s="14"/>
      <c r="AM496" s="14"/>
      <c r="AN496" s="14"/>
      <c r="AO496" s="14"/>
      <c r="AP496" s="14"/>
      <c r="AQ496" s="14"/>
      <c r="AR496" s="14"/>
      <c r="AS496" s="14"/>
      <c r="AT496" s="14"/>
      <c r="AU496" s="14"/>
    </row>
    <row r="497" spans="5:47" s="5" customFormat="1" x14ac:dyDescent="0.25">
      <c r="E497" s="6"/>
      <c r="F497" s="7"/>
      <c r="S497" s="7"/>
      <c r="T497" s="7"/>
      <c r="U497" s="136"/>
      <c r="V497" s="6"/>
      <c r="AA497" s="13"/>
      <c r="AB497" s="13"/>
      <c r="AC497" s="13"/>
      <c r="AD497" s="13"/>
      <c r="AE497" s="14"/>
      <c r="AF497" s="14"/>
      <c r="AG497" s="14"/>
      <c r="AH497" s="14"/>
      <c r="AI497" s="14"/>
      <c r="AJ497" s="14"/>
      <c r="AK497" s="14"/>
      <c r="AL497" s="14"/>
      <c r="AM497" s="14"/>
      <c r="AN497" s="14"/>
      <c r="AO497" s="14"/>
      <c r="AP497" s="14"/>
      <c r="AQ497" s="14"/>
      <c r="AR497" s="14"/>
      <c r="AS497" s="14"/>
      <c r="AT497" s="14"/>
      <c r="AU497" s="14"/>
    </row>
    <row r="498" spans="5:47" s="5" customFormat="1" x14ac:dyDescent="0.25">
      <c r="E498" s="6"/>
      <c r="F498" s="7"/>
      <c r="S498" s="7"/>
      <c r="T498" s="7"/>
      <c r="U498" s="136"/>
      <c r="V498" s="6"/>
      <c r="AA498" s="13"/>
      <c r="AB498" s="13"/>
      <c r="AC498" s="13"/>
      <c r="AD498" s="13"/>
      <c r="AE498" s="14"/>
      <c r="AF498" s="14"/>
      <c r="AG498" s="14"/>
      <c r="AH498" s="14"/>
      <c r="AI498" s="14"/>
      <c r="AJ498" s="14"/>
      <c r="AK498" s="14"/>
      <c r="AL498" s="14"/>
      <c r="AM498" s="14"/>
      <c r="AN498" s="14"/>
      <c r="AO498" s="14"/>
      <c r="AP498" s="14"/>
      <c r="AQ498" s="14"/>
      <c r="AR498" s="14"/>
      <c r="AS498" s="14"/>
      <c r="AT498" s="14"/>
      <c r="AU498" s="14"/>
    </row>
    <row r="499" spans="5:47" s="5" customFormat="1" x14ac:dyDescent="0.25">
      <c r="E499" s="6"/>
      <c r="F499" s="7"/>
      <c r="S499" s="7"/>
      <c r="T499" s="7"/>
      <c r="U499" s="136"/>
      <c r="V499" s="6"/>
      <c r="AA499" s="13"/>
      <c r="AB499" s="13"/>
      <c r="AC499" s="13"/>
      <c r="AD499" s="13"/>
      <c r="AE499" s="14"/>
      <c r="AF499" s="14"/>
      <c r="AG499" s="14"/>
      <c r="AH499" s="14"/>
      <c r="AI499" s="14"/>
      <c r="AJ499" s="14"/>
      <c r="AK499" s="14"/>
      <c r="AL499" s="14"/>
      <c r="AM499" s="14"/>
      <c r="AN499" s="14"/>
      <c r="AO499" s="14"/>
      <c r="AP499" s="14"/>
      <c r="AQ499" s="14"/>
      <c r="AR499" s="14"/>
      <c r="AS499" s="14"/>
      <c r="AT499" s="14"/>
      <c r="AU499" s="14"/>
    </row>
    <row r="500" spans="5:47" s="5" customFormat="1" x14ac:dyDescent="0.25">
      <c r="E500" s="6"/>
      <c r="F500" s="7"/>
      <c r="S500" s="7"/>
      <c r="T500" s="7"/>
      <c r="U500" s="136"/>
      <c r="V500" s="6"/>
      <c r="AA500" s="13"/>
      <c r="AB500" s="13"/>
      <c r="AC500" s="13"/>
      <c r="AD500" s="13"/>
      <c r="AE500" s="14"/>
      <c r="AF500" s="14"/>
      <c r="AG500" s="14"/>
      <c r="AH500" s="14"/>
      <c r="AI500" s="14"/>
      <c r="AJ500" s="14"/>
      <c r="AK500" s="14"/>
      <c r="AL500" s="14"/>
      <c r="AM500" s="14"/>
      <c r="AN500" s="14"/>
      <c r="AO500" s="14"/>
      <c r="AP500" s="14"/>
      <c r="AQ500" s="14"/>
      <c r="AR500" s="14"/>
      <c r="AS500" s="14"/>
      <c r="AT500" s="14"/>
      <c r="AU500" s="14"/>
    </row>
    <row r="501" spans="5:47" s="5" customFormat="1" x14ac:dyDescent="0.25">
      <c r="E501" s="6"/>
      <c r="F501" s="7"/>
      <c r="S501" s="7"/>
      <c r="T501" s="7"/>
      <c r="U501" s="136"/>
      <c r="V501" s="6"/>
      <c r="AA501" s="13"/>
      <c r="AB501" s="13"/>
      <c r="AC501" s="13"/>
      <c r="AD501" s="13"/>
      <c r="AE501" s="14"/>
      <c r="AF501" s="14"/>
      <c r="AG501" s="14"/>
      <c r="AH501" s="14"/>
      <c r="AI501" s="14"/>
      <c r="AJ501" s="14"/>
      <c r="AK501" s="14"/>
      <c r="AL501" s="14"/>
      <c r="AM501" s="14"/>
      <c r="AN501" s="14"/>
      <c r="AO501" s="14"/>
      <c r="AP501" s="14"/>
      <c r="AQ501" s="14"/>
      <c r="AR501" s="14"/>
      <c r="AS501" s="14"/>
      <c r="AT501" s="14"/>
      <c r="AU501" s="14"/>
    </row>
    <row r="502" spans="5:47" s="5" customFormat="1" x14ac:dyDescent="0.25">
      <c r="E502" s="6"/>
      <c r="F502" s="7"/>
      <c r="S502" s="7"/>
      <c r="T502" s="7"/>
      <c r="U502" s="136"/>
      <c r="V502" s="6"/>
      <c r="AA502" s="13"/>
      <c r="AB502" s="13"/>
      <c r="AC502" s="13"/>
      <c r="AD502" s="13"/>
      <c r="AE502" s="14"/>
      <c r="AF502" s="14"/>
      <c r="AG502" s="14"/>
      <c r="AH502" s="14"/>
      <c r="AI502" s="14"/>
      <c r="AJ502" s="14"/>
      <c r="AK502" s="14"/>
      <c r="AL502" s="14"/>
      <c r="AM502" s="14"/>
      <c r="AN502" s="14"/>
      <c r="AO502" s="14"/>
      <c r="AP502" s="14"/>
      <c r="AQ502" s="14"/>
      <c r="AR502" s="14"/>
      <c r="AS502" s="14"/>
      <c r="AT502" s="14"/>
      <c r="AU502" s="14"/>
    </row>
    <row r="503" spans="5:47" s="5" customFormat="1" x14ac:dyDescent="0.25">
      <c r="E503" s="6"/>
      <c r="F503" s="7"/>
      <c r="S503" s="7"/>
      <c r="T503" s="7"/>
      <c r="U503" s="136"/>
      <c r="V503" s="6"/>
      <c r="AA503" s="13"/>
      <c r="AB503" s="13"/>
      <c r="AC503" s="13"/>
      <c r="AD503" s="13"/>
      <c r="AE503" s="14"/>
      <c r="AF503" s="14"/>
      <c r="AG503" s="14"/>
      <c r="AH503" s="14"/>
      <c r="AI503" s="14"/>
      <c r="AJ503" s="14"/>
      <c r="AK503" s="14"/>
      <c r="AL503" s="14"/>
      <c r="AM503" s="14"/>
      <c r="AN503" s="14"/>
      <c r="AO503" s="14"/>
      <c r="AP503" s="14"/>
      <c r="AQ503" s="14"/>
      <c r="AR503" s="14"/>
      <c r="AS503" s="14"/>
      <c r="AT503" s="14"/>
      <c r="AU503" s="14"/>
    </row>
    <row r="504" spans="5:47" s="5" customFormat="1" x14ac:dyDescent="0.25">
      <c r="E504" s="6"/>
      <c r="F504" s="7"/>
      <c r="S504" s="7"/>
      <c r="T504" s="7"/>
      <c r="U504" s="136"/>
      <c r="V504" s="6"/>
      <c r="AA504" s="13"/>
      <c r="AB504" s="13"/>
      <c r="AC504" s="13"/>
      <c r="AD504" s="13"/>
      <c r="AE504" s="14"/>
      <c r="AF504" s="14"/>
      <c r="AG504" s="14"/>
      <c r="AH504" s="14"/>
      <c r="AI504" s="14"/>
      <c r="AJ504" s="14"/>
      <c r="AK504" s="14"/>
      <c r="AL504" s="14"/>
      <c r="AM504" s="14"/>
      <c r="AN504" s="14"/>
      <c r="AO504" s="14"/>
      <c r="AP504" s="14"/>
      <c r="AQ504" s="14"/>
      <c r="AR504" s="14"/>
      <c r="AS504" s="14"/>
      <c r="AT504" s="14"/>
      <c r="AU504" s="14"/>
    </row>
    <row r="505" spans="5:47" s="5" customFormat="1" x14ac:dyDescent="0.25">
      <c r="E505" s="6"/>
      <c r="F505" s="7"/>
      <c r="S505" s="7"/>
      <c r="T505" s="7"/>
      <c r="U505" s="136"/>
      <c r="V505" s="6"/>
      <c r="AA505" s="13"/>
      <c r="AB505" s="13"/>
      <c r="AC505" s="13"/>
      <c r="AD505" s="13"/>
      <c r="AE505" s="14"/>
      <c r="AF505" s="14"/>
      <c r="AG505" s="14"/>
      <c r="AH505" s="14"/>
      <c r="AI505" s="14"/>
      <c r="AJ505" s="14"/>
      <c r="AK505" s="14"/>
      <c r="AL505" s="14"/>
      <c r="AM505" s="14"/>
      <c r="AN505" s="14"/>
      <c r="AO505" s="14"/>
      <c r="AP505" s="14"/>
      <c r="AQ505" s="14"/>
      <c r="AR505" s="14"/>
      <c r="AS505" s="14"/>
      <c r="AT505" s="14"/>
      <c r="AU505" s="14"/>
    </row>
    <row r="506" spans="5:47" s="5" customFormat="1" x14ac:dyDescent="0.25">
      <c r="E506" s="6"/>
      <c r="F506" s="7"/>
      <c r="S506" s="7"/>
      <c r="T506" s="7"/>
      <c r="U506" s="136"/>
      <c r="V506" s="6"/>
      <c r="AA506" s="13"/>
      <c r="AB506" s="13"/>
      <c r="AC506" s="13"/>
      <c r="AD506" s="13"/>
      <c r="AE506" s="14"/>
      <c r="AF506" s="14"/>
      <c r="AG506" s="14"/>
      <c r="AH506" s="14"/>
      <c r="AI506" s="14"/>
      <c r="AJ506" s="14"/>
      <c r="AK506" s="14"/>
      <c r="AL506" s="14"/>
      <c r="AM506" s="14"/>
      <c r="AN506" s="14"/>
      <c r="AO506" s="14"/>
      <c r="AP506" s="14"/>
      <c r="AQ506" s="14"/>
      <c r="AR506" s="14"/>
      <c r="AS506" s="14"/>
      <c r="AT506" s="14"/>
      <c r="AU506" s="14"/>
    </row>
    <row r="507" spans="5:47" s="5" customFormat="1" x14ac:dyDescent="0.25">
      <c r="E507" s="6"/>
      <c r="F507" s="7"/>
      <c r="S507" s="7"/>
      <c r="T507" s="7"/>
      <c r="U507" s="136"/>
      <c r="V507" s="6"/>
      <c r="AA507" s="13"/>
      <c r="AB507" s="13"/>
      <c r="AC507" s="13"/>
      <c r="AD507" s="13"/>
      <c r="AE507" s="14"/>
      <c r="AF507" s="14"/>
      <c r="AG507" s="14"/>
      <c r="AH507" s="14"/>
      <c r="AI507" s="14"/>
      <c r="AJ507" s="14"/>
      <c r="AK507" s="14"/>
      <c r="AL507" s="14"/>
      <c r="AM507" s="14"/>
      <c r="AN507" s="14"/>
      <c r="AO507" s="14"/>
      <c r="AP507" s="14"/>
      <c r="AQ507" s="14"/>
      <c r="AR507" s="14"/>
      <c r="AS507" s="14"/>
      <c r="AT507" s="14"/>
      <c r="AU507" s="14"/>
    </row>
    <row r="508" spans="5:47" s="5" customFormat="1" x14ac:dyDescent="0.25">
      <c r="E508" s="6"/>
      <c r="F508" s="7"/>
      <c r="S508" s="7"/>
      <c r="T508" s="7"/>
      <c r="U508" s="136"/>
      <c r="V508" s="6"/>
      <c r="AA508" s="13"/>
      <c r="AB508" s="13"/>
      <c r="AC508" s="13"/>
      <c r="AD508" s="13"/>
      <c r="AE508" s="14"/>
      <c r="AF508" s="14"/>
      <c r="AG508" s="14"/>
      <c r="AH508" s="14"/>
      <c r="AI508" s="14"/>
      <c r="AJ508" s="14"/>
      <c r="AK508" s="14"/>
      <c r="AL508" s="14"/>
      <c r="AM508" s="14"/>
      <c r="AN508" s="14"/>
      <c r="AO508" s="14"/>
      <c r="AP508" s="14"/>
      <c r="AQ508" s="14"/>
      <c r="AR508" s="14"/>
      <c r="AS508" s="14"/>
      <c r="AT508" s="14"/>
      <c r="AU508" s="14"/>
    </row>
    <row r="509" spans="5:47" s="5" customFormat="1" x14ac:dyDescent="0.25">
      <c r="E509" s="6"/>
      <c r="F509" s="7"/>
      <c r="S509" s="7"/>
      <c r="T509" s="7"/>
      <c r="U509" s="136"/>
      <c r="V509" s="6"/>
      <c r="AA509" s="13"/>
      <c r="AB509" s="13"/>
      <c r="AC509" s="13"/>
      <c r="AD509" s="13"/>
      <c r="AE509" s="14"/>
      <c r="AF509" s="14"/>
      <c r="AG509" s="14"/>
      <c r="AH509" s="14"/>
      <c r="AI509" s="14"/>
      <c r="AJ509" s="14"/>
      <c r="AK509" s="14"/>
      <c r="AL509" s="14"/>
      <c r="AM509" s="14"/>
      <c r="AN509" s="14"/>
      <c r="AO509" s="14"/>
      <c r="AP509" s="14"/>
      <c r="AQ509" s="14"/>
      <c r="AR509" s="14"/>
      <c r="AS509" s="14"/>
      <c r="AT509" s="14"/>
      <c r="AU509" s="14"/>
    </row>
    <row r="510" spans="5:47" s="5" customFormat="1" x14ac:dyDescent="0.25">
      <c r="E510" s="6"/>
      <c r="F510" s="7"/>
      <c r="S510" s="7"/>
      <c r="T510" s="7"/>
      <c r="U510" s="136"/>
      <c r="V510" s="6"/>
      <c r="AA510" s="13"/>
      <c r="AB510" s="13"/>
      <c r="AC510" s="13"/>
      <c r="AD510" s="13"/>
      <c r="AE510" s="14"/>
      <c r="AF510" s="14"/>
      <c r="AG510" s="14"/>
      <c r="AH510" s="14"/>
      <c r="AI510" s="14"/>
      <c r="AJ510" s="14"/>
      <c r="AK510" s="14"/>
      <c r="AL510" s="14"/>
      <c r="AM510" s="14"/>
      <c r="AN510" s="14"/>
      <c r="AO510" s="14"/>
      <c r="AP510" s="14"/>
      <c r="AQ510" s="14"/>
      <c r="AR510" s="14"/>
      <c r="AS510" s="14"/>
      <c r="AT510" s="14"/>
      <c r="AU510" s="14"/>
    </row>
    <row r="511" spans="5:47" s="5" customFormat="1" x14ac:dyDescent="0.25">
      <c r="E511" s="6"/>
      <c r="F511" s="7"/>
      <c r="S511" s="7"/>
      <c r="T511" s="7"/>
      <c r="U511" s="136"/>
      <c r="V511" s="6"/>
      <c r="AA511" s="13"/>
      <c r="AB511" s="13"/>
      <c r="AC511" s="13"/>
      <c r="AD511" s="13"/>
      <c r="AE511" s="14"/>
      <c r="AF511" s="14"/>
      <c r="AG511" s="14"/>
      <c r="AH511" s="14"/>
      <c r="AI511" s="14"/>
      <c r="AJ511" s="14"/>
      <c r="AK511" s="14"/>
      <c r="AL511" s="14"/>
      <c r="AM511" s="14"/>
      <c r="AN511" s="14"/>
      <c r="AO511" s="14"/>
      <c r="AP511" s="14"/>
      <c r="AQ511" s="14"/>
      <c r="AR511" s="14"/>
      <c r="AS511" s="14"/>
      <c r="AT511" s="14"/>
      <c r="AU511" s="14"/>
    </row>
    <row r="512" spans="5:47" s="5" customFormat="1" x14ac:dyDescent="0.25">
      <c r="E512" s="6"/>
      <c r="F512" s="7"/>
      <c r="S512" s="7"/>
      <c r="T512" s="7"/>
      <c r="U512" s="136"/>
      <c r="V512" s="6"/>
      <c r="AA512" s="13"/>
      <c r="AB512" s="13"/>
      <c r="AC512" s="13"/>
      <c r="AD512" s="13"/>
      <c r="AE512" s="14"/>
      <c r="AF512" s="14"/>
      <c r="AG512" s="14"/>
      <c r="AH512" s="14"/>
      <c r="AI512" s="14"/>
      <c r="AJ512" s="14"/>
      <c r="AK512" s="14"/>
      <c r="AL512" s="14"/>
      <c r="AM512" s="14"/>
      <c r="AN512" s="14"/>
      <c r="AO512" s="14"/>
      <c r="AP512" s="14"/>
      <c r="AQ512" s="14"/>
      <c r="AR512" s="14"/>
      <c r="AS512" s="14"/>
      <c r="AT512" s="14"/>
      <c r="AU512" s="14"/>
    </row>
    <row r="513" spans="5:47" s="5" customFormat="1" x14ac:dyDescent="0.25">
      <c r="E513" s="6"/>
      <c r="F513" s="7"/>
      <c r="S513" s="7"/>
      <c r="T513" s="7"/>
      <c r="U513" s="136"/>
      <c r="V513" s="6"/>
      <c r="AA513" s="13"/>
      <c r="AB513" s="13"/>
      <c r="AC513" s="13"/>
      <c r="AD513" s="13"/>
      <c r="AE513" s="14"/>
      <c r="AF513" s="14"/>
      <c r="AG513" s="14"/>
      <c r="AH513" s="14"/>
      <c r="AI513" s="14"/>
      <c r="AJ513" s="14"/>
      <c r="AK513" s="14"/>
      <c r="AL513" s="14"/>
      <c r="AM513" s="14"/>
      <c r="AN513" s="14"/>
      <c r="AO513" s="14"/>
      <c r="AP513" s="14"/>
      <c r="AQ513" s="14"/>
      <c r="AR513" s="14"/>
      <c r="AS513" s="14"/>
      <c r="AT513" s="14"/>
      <c r="AU513" s="14"/>
    </row>
    <row r="514" spans="5:47" s="5" customFormat="1" x14ac:dyDescent="0.25">
      <c r="E514" s="6"/>
      <c r="F514" s="7"/>
      <c r="S514" s="7"/>
      <c r="T514" s="7"/>
      <c r="U514" s="136"/>
      <c r="V514" s="6"/>
      <c r="AA514" s="13"/>
      <c r="AB514" s="13"/>
      <c r="AC514" s="13"/>
      <c r="AD514" s="13"/>
      <c r="AE514" s="14"/>
      <c r="AF514" s="14"/>
      <c r="AG514" s="14"/>
      <c r="AH514" s="14"/>
      <c r="AI514" s="14"/>
      <c r="AJ514" s="14"/>
      <c r="AK514" s="14"/>
      <c r="AL514" s="14"/>
      <c r="AM514" s="14"/>
      <c r="AN514" s="14"/>
      <c r="AO514" s="14"/>
      <c r="AP514" s="14"/>
      <c r="AQ514" s="14"/>
      <c r="AR514" s="14"/>
      <c r="AS514" s="14"/>
      <c r="AT514" s="14"/>
      <c r="AU514" s="14"/>
    </row>
    <row r="515" spans="5:47" s="5" customFormat="1" x14ac:dyDescent="0.25">
      <c r="E515" s="6"/>
      <c r="F515" s="7"/>
      <c r="S515" s="7"/>
      <c r="T515" s="7"/>
      <c r="U515" s="136"/>
      <c r="V515" s="6"/>
      <c r="AA515" s="13"/>
      <c r="AB515" s="13"/>
      <c r="AC515" s="13"/>
      <c r="AD515" s="13"/>
      <c r="AE515" s="14"/>
      <c r="AF515" s="14"/>
      <c r="AG515" s="14"/>
      <c r="AH515" s="14"/>
      <c r="AI515" s="14"/>
      <c r="AJ515" s="14"/>
      <c r="AK515" s="14"/>
      <c r="AL515" s="14"/>
      <c r="AM515" s="14"/>
      <c r="AN515" s="14"/>
      <c r="AO515" s="14"/>
      <c r="AP515" s="14"/>
      <c r="AQ515" s="14"/>
      <c r="AR515" s="14"/>
      <c r="AS515" s="14"/>
      <c r="AT515" s="14"/>
      <c r="AU515" s="14"/>
    </row>
    <row r="516" spans="5:47" s="5" customFormat="1" x14ac:dyDescent="0.25">
      <c r="E516" s="6"/>
      <c r="F516" s="7"/>
      <c r="S516" s="7"/>
      <c r="T516" s="7"/>
      <c r="U516" s="136"/>
      <c r="V516" s="6"/>
      <c r="AA516" s="13"/>
      <c r="AB516" s="13"/>
      <c r="AC516" s="13"/>
      <c r="AD516" s="13"/>
      <c r="AE516" s="14"/>
      <c r="AF516" s="14"/>
      <c r="AG516" s="14"/>
      <c r="AH516" s="14"/>
      <c r="AI516" s="14"/>
      <c r="AJ516" s="14"/>
      <c r="AK516" s="14"/>
      <c r="AL516" s="14"/>
      <c r="AM516" s="14"/>
      <c r="AN516" s="14"/>
      <c r="AO516" s="14"/>
      <c r="AP516" s="14"/>
      <c r="AQ516" s="14"/>
      <c r="AR516" s="14"/>
      <c r="AS516" s="14"/>
      <c r="AT516" s="14"/>
      <c r="AU516" s="14"/>
    </row>
    <row r="517" spans="5:47" s="5" customFormat="1" x14ac:dyDescent="0.25">
      <c r="E517" s="6"/>
      <c r="F517" s="7"/>
      <c r="S517" s="7"/>
      <c r="T517" s="7"/>
      <c r="U517" s="136"/>
      <c r="V517" s="6"/>
      <c r="AA517" s="13"/>
      <c r="AB517" s="13"/>
      <c r="AC517" s="13"/>
      <c r="AD517" s="13"/>
      <c r="AE517" s="14"/>
      <c r="AF517" s="14"/>
      <c r="AG517" s="14"/>
      <c r="AH517" s="14"/>
      <c r="AI517" s="14"/>
      <c r="AJ517" s="14"/>
      <c r="AK517" s="14"/>
      <c r="AL517" s="14"/>
      <c r="AM517" s="14"/>
      <c r="AN517" s="14"/>
      <c r="AO517" s="14"/>
      <c r="AP517" s="14"/>
      <c r="AQ517" s="14"/>
      <c r="AR517" s="14"/>
      <c r="AS517" s="14"/>
      <c r="AT517" s="14"/>
      <c r="AU517" s="14"/>
    </row>
    <row r="518" spans="5:47" s="5" customFormat="1" x14ac:dyDescent="0.25">
      <c r="E518" s="6"/>
      <c r="F518" s="7"/>
      <c r="S518" s="7"/>
      <c r="T518" s="7"/>
      <c r="U518" s="136"/>
      <c r="V518" s="6"/>
      <c r="AA518" s="13"/>
      <c r="AB518" s="13"/>
      <c r="AC518" s="13"/>
      <c r="AD518" s="13"/>
      <c r="AE518" s="14"/>
      <c r="AF518" s="14"/>
      <c r="AG518" s="14"/>
      <c r="AH518" s="14"/>
      <c r="AI518" s="14"/>
      <c r="AJ518" s="14"/>
      <c r="AK518" s="14"/>
      <c r="AL518" s="14"/>
      <c r="AM518" s="14"/>
      <c r="AN518" s="14"/>
      <c r="AO518" s="14"/>
      <c r="AP518" s="14"/>
      <c r="AQ518" s="14"/>
      <c r="AR518" s="14"/>
      <c r="AS518" s="14"/>
      <c r="AT518" s="14"/>
      <c r="AU518" s="14"/>
    </row>
    <row r="519" spans="5:47" s="5" customFormat="1" x14ac:dyDescent="0.25">
      <c r="E519" s="6"/>
      <c r="F519" s="7"/>
      <c r="S519" s="7"/>
      <c r="T519" s="7"/>
      <c r="U519" s="136"/>
      <c r="V519" s="6"/>
      <c r="AA519" s="13"/>
      <c r="AB519" s="13"/>
      <c r="AC519" s="13"/>
      <c r="AD519" s="13"/>
      <c r="AE519" s="14"/>
      <c r="AF519" s="14"/>
      <c r="AG519" s="14"/>
      <c r="AH519" s="14"/>
      <c r="AI519" s="14"/>
      <c r="AJ519" s="14"/>
      <c r="AK519" s="14"/>
      <c r="AL519" s="14"/>
      <c r="AM519" s="14"/>
      <c r="AN519" s="14"/>
      <c r="AO519" s="14"/>
      <c r="AP519" s="14"/>
      <c r="AQ519" s="14"/>
      <c r="AR519" s="14"/>
      <c r="AS519" s="14"/>
      <c r="AT519" s="14"/>
      <c r="AU519" s="14"/>
    </row>
    <row r="520" spans="5:47" s="5" customFormat="1" x14ac:dyDescent="0.25">
      <c r="E520" s="6"/>
      <c r="F520" s="7"/>
      <c r="S520" s="7"/>
      <c r="T520" s="7"/>
      <c r="U520" s="136"/>
      <c r="V520" s="6"/>
      <c r="AA520" s="13"/>
      <c r="AB520" s="13"/>
      <c r="AC520" s="13"/>
      <c r="AD520" s="13"/>
      <c r="AE520" s="14"/>
      <c r="AF520" s="14"/>
      <c r="AG520" s="14"/>
      <c r="AH520" s="14"/>
      <c r="AI520" s="14"/>
      <c r="AJ520" s="14"/>
      <c r="AK520" s="14"/>
      <c r="AL520" s="14"/>
      <c r="AM520" s="14"/>
      <c r="AN520" s="14"/>
      <c r="AO520" s="14"/>
      <c r="AP520" s="14"/>
      <c r="AQ520" s="14"/>
      <c r="AR520" s="14"/>
      <c r="AS520" s="14"/>
      <c r="AT520" s="14"/>
      <c r="AU520" s="14"/>
    </row>
    <row r="521" spans="5:47" s="5" customFormat="1" x14ac:dyDescent="0.25">
      <c r="E521" s="6"/>
      <c r="F521" s="7"/>
      <c r="S521" s="7"/>
      <c r="T521" s="7"/>
      <c r="U521" s="136"/>
      <c r="V521" s="6"/>
      <c r="AA521" s="13"/>
      <c r="AB521" s="13"/>
      <c r="AC521" s="13"/>
      <c r="AD521" s="13"/>
      <c r="AE521" s="14"/>
      <c r="AF521" s="14"/>
      <c r="AG521" s="14"/>
      <c r="AH521" s="14"/>
      <c r="AI521" s="14"/>
      <c r="AJ521" s="14"/>
      <c r="AK521" s="14"/>
      <c r="AL521" s="14"/>
      <c r="AM521" s="14"/>
      <c r="AN521" s="14"/>
      <c r="AO521" s="14"/>
      <c r="AP521" s="14"/>
      <c r="AQ521" s="14"/>
      <c r="AR521" s="14"/>
      <c r="AS521" s="14"/>
      <c r="AT521" s="14"/>
      <c r="AU521" s="14"/>
    </row>
    <row r="522" spans="5:47" s="5" customFormat="1" x14ac:dyDescent="0.25">
      <c r="E522" s="6"/>
      <c r="F522" s="7"/>
      <c r="S522" s="7"/>
      <c r="T522" s="7"/>
      <c r="U522" s="136"/>
      <c r="V522" s="6"/>
      <c r="AA522" s="13"/>
      <c r="AB522" s="13"/>
      <c r="AC522" s="13"/>
      <c r="AD522" s="13"/>
      <c r="AE522" s="14"/>
      <c r="AF522" s="14"/>
      <c r="AG522" s="14"/>
      <c r="AH522" s="14"/>
      <c r="AI522" s="14"/>
      <c r="AJ522" s="14"/>
      <c r="AK522" s="14"/>
      <c r="AL522" s="14"/>
      <c r="AM522" s="14"/>
      <c r="AN522" s="14"/>
      <c r="AO522" s="14"/>
      <c r="AP522" s="14"/>
      <c r="AQ522" s="14"/>
      <c r="AR522" s="14"/>
      <c r="AS522" s="14"/>
      <c r="AT522" s="14"/>
      <c r="AU522" s="14"/>
    </row>
    <row r="523" spans="5:47" s="5" customFormat="1" x14ac:dyDescent="0.25">
      <c r="E523" s="6"/>
      <c r="F523" s="7"/>
      <c r="S523" s="7"/>
      <c r="T523" s="7"/>
      <c r="U523" s="136"/>
      <c r="V523" s="6"/>
      <c r="AA523" s="13"/>
      <c r="AB523" s="13"/>
      <c r="AC523" s="13"/>
      <c r="AD523" s="13"/>
      <c r="AE523" s="14"/>
      <c r="AF523" s="14"/>
      <c r="AG523" s="14"/>
      <c r="AH523" s="14"/>
      <c r="AI523" s="14"/>
      <c r="AJ523" s="14"/>
      <c r="AK523" s="14"/>
      <c r="AL523" s="14"/>
      <c r="AM523" s="14"/>
      <c r="AN523" s="14"/>
      <c r="AO523" s="14"/>
      <c r="AP523" s="14"/>
      <c r="AQ523" s="14"/>
      <c r="AR523" s="14"/>
      <c r="AS523" s="14"/>
      <c r="AT523" s="14"/>
      <c r="AU523" s="14"/>
    </row>
    <row r="524" spans="5:47" s="5" customFormat="1" x14ac:dyDescent="0.25">
      <c r="E524" s="6"/>
      <c r="F524" s="7"/>
      <c r="S524" s="7"/>
      <c r="T524" s="7"/>
      <c r="U524" s="136"/>
      <c r="V524" s="6"/>
      <c r="AA524" s="13"/>
      <c r="AB524" s="13"/>
      <c r="AC524" s="13"/>
      <c r="AD524" s="13"/>
      <c r="AE524" s="14"/>
      <c r="AF524" s="14"/>
      <c r="AG524" s="14"/>
      <c r="AH524" s="14"/>
      <c r="AI524" s="14"/>
      <c r="AJ524" s="14"/>
      <c r="AK524" s="14"/>
      <c r="AL524" s="14"/>
      <c r="AM524" s="14"/>
      <c r="AN524" s="14"/>
      <c r="AO524" s="14"/>
      <c r="AP524" s="14"/>
      <c r="AQ524" s="14"/>
      <c r="AR524" s="14"/>
      <c r="AS524" s="14"/>
      <c r="AT524" s="14"/>
      <c r="AU524" s="14"/>
    </row>
    <row r="525" spans="5:47" s="5" customFormat="1" x14ac:dyDescent="0.25">
      <c r="E525" s="6"/>
      <c r="F525" s="7"/>
      <c r="S525" s="7"/>
      <c r="T525" s="7"/>
      <c r="U525" s="136"/>
      <c r="V525" s="6"/>
      <c r="AA525" s="13"/>
      <c r="AB525" s="13"/>
      <c r="AC525" s="13"/>
      <c r="AD525" s="13"/>
      <c r="AE525" s="14"/>
      <c r="AF525" s="14"/>
      <c r="AG525" s="14"/>
      <c r="AH525" s="14"/>
      <c r="AI525" s="14"/>
      <c r="AJ525" s="14"/>
      <c r="AK525" s="14"/>
      <c r="AL525" s="14"/>
      <c r="AM525" s="14"/>
      <c r="AN525" s="14"/>
      <c r="AO525" s="14"/>
      <c r="AP525" s="14"/>
      <c r="AQ525" s="14"/>
      <c r="AR525" s="14"/>
      <c r="AS525" s="14"/>
      <c r="AT525" s="14"/>
      <c r="AU525" s="14"/>
    </row>
    <row r="526" spans="5:47" s="5" customFormat="1" x14ac:dyDescent="0.25">
      <c r="E526" s="6"/>
      <c r="F526" s="7"/>
      <c r="S526" s="7"/>
      <c r="T526" s="7"/>
      <c r="U526" s="136"/>
      <c r="V526" s="6"/>
      <c r="AA526" s="13"/>
      <c r="AB526" s="13"/>
      <c r="AC526" s="13"/>
      <c r="AD526" s="13"/>
      <c r="AE526" s="14"/>
      <c r="AF526" s="14"/>
      <c r="AG526" s="14"/>
      <c r="AH526" s="14"/>
      <c r="AI526" s="14"/>
      <c r="AJ526" s="14"/>
      <c r="AK526" s="14"/>
      <c r="AL526" s="14"/>
      <c r="AM526" s="14"/>
      <c r="AN526" s="14"/>
      <c r="AO526" s="14"/>
      <c r="AP526" s="14"/>
      <c r="AQ526" s="14"/>
      <c r="AR526" s="14"/>
      <c r="AS526" s="14"/>
      <c r="AT526" s="14"/>
      <c r="AU526" s="14"/>
    </row>
    <row r="527" spans="5:47" s="5" customFormat="1" x14ac:dyDescent="0.25">
      <c r="E527" s="6"/>
      <c r="F527" s="7"/>
      <c r="S527" s="7"/>
      <c r="T527" s="7"/>
      <c r="U527" s="136"/>
      <c r="V527" s="6"/>
      <c r="AA527" s="13"/>
      <c r="AB527" s="13"/>
      <c r="AC527" s="13"/>
      <c r="AD527" s="13"/>
      <c r="AE527" s="14"/>
      <c r="AF527" s="14"/>
      <c r="AG527" s="14"/>
      <c r="AH527" s="14"/>
      <c r="AI527" s="14"/>
      <c r="AJ527" s="14"/>
      <c r="AK527" s="14"/>
      <c r="AL527" s="14"/>
      <c r="AM527" s="14"/>
      <c r="AN527" s="14"/>
      <c r="AO527" s="14"/>
      <c r="AP527" s="14"/>
      <c r="AQ527" s="14"/>
      <c r="AR527" s="14"/>
      <c r="AS527" s="14"/>
      <c r="AT527" s="14"/>
      <c r="AU527" s="14"/>
    </row>
    <row r="528" spans="5:47" s="5" customFormat="1" x14ac:dyDescent="0.25">
      <c r="E528" s="6"/>
      <c r="F528" s="7"/>
      <c r="S528" s="7"/>
      <c r="T528" s="7"/>
      <c r="U528" s="136"/>
      <c r="V528" s="6"/>
      <c r="AA528" s="13"/>
      <c r="AB528" s="13"/>
      <c r="AC528" s="13"/>
      <c r="AD528" s="13"/>
      <c r="AE528" s="14"/>
      <c r="AF528" s="14"/>
      <c r="AG528" s="14"/>
      <c r="AH528" s="14"/>
      <c r="AI528" s="14"/>
      <c r="AJ528" s="14"/>
      <c r="AK528" s="14"/>
      <c r="AL528" s="14"/>
      <c r="AM528" s="14"/>
      <c r="AN528" s="14"/>
      <c r="AO528" s="14"/>
      <c r="AP528" s="14"/>
      <c r="AQ528" s="14"/>
      <c r="AR528" s="14"/>
      <c r="AS528" s="14"/>
      <c r="AT528" s="14"/>
      <c r="AU528" s="14"/>
    </row>
    <row r="529" spans="5:47" s="5" customFormat="1" x14ac:dyDescent="0.25">
      <c r="E529" s="6"/>
      <c r="F529" s="7"/>
      <c r="S529" s="7"/>
      <c r="T529" s="7"/>
      <c r="U529" s="136"/>
      <c r="V529" s="6"/>
      <c r="AA529" s="13"/>
      <c r="AB529" s="13"/>
      <c r="AC529" s="13"/>
      <c r="AD529" s="13"/>
      <c r="AE529" s="14"/>
      <c r="AF529" s="14"/>
      <c r="AG529" s="14"/>
      <c r="AH529" s="14"/>
      <c r="AI529" s="14"/>
      <c r="AJ529" s="14"/>
      <c r="AK529" s="14"/>
      <c r="AL529" s="14"/>
      <c r="AM529" s="14"/>
      <c r="AN529" s="14"/>
      <c r="AO529" s="14"/>
      <c r="AP529" s="14"/>
      <c r="AQ529" s="14"/>
      <c r="AR529" s="14"/>
      <c r="AS529" s="14"/>
      <c r="AT529" s="14"/>
      <c r="AU529" s="14"/>
    </row>
    <row r="530" spans="5:47" s="5" customFormat="1" x14ac:dyDescent="0.25">
      <c r="E530" s="6"/>
      <c r="F530" s="7"/>
      <c r="S530" s="7"/>
      <c r="T530" s="7"/>
      <c r="U530" s="136"/>
      <c r="V530" s="6"/>
      <c r="AA530" s="13"/>
      <c r="AB530" s="13"/>
      <c r="AC530" s="13"/>
      <c r="AD530" s="13"/>
      <c r="AE530" s="14"/>
      <c r="AF530" s="14"/>
      <c r="AG530" s="14"/>
      <c r="AH530" s="14"/>
      <c r="AI530" s="14"/>
      <c r="AJ530" s="14"/>
      <c r="AK530" s="14"/>
      <c r="AL530" s="14"/>
      <c r="AM530" s="14"/>
      <c r="AN530" s="14"/>
      <c r="AO530" s="14"/>
      <c r="AP530" s="14"/>
      <c r="AQ530" s="14"/>
      <c r="AR530" s="14"/>
      <c r="AS530" s="14"/>
      <c r="AT530" s="14"/>
      <c r="AU530" s="14"/>
    </row>
    <row r="531" spans="5:47" s="5" customFormat="1" x14ac:dyDescent="0.25">
      <c r="E531" s="6"/>
      <c r="F531" s="7"/>
      <c r="S531" s="7"/>
      <c r="T531" s="7"/>
      <c r="U531" s="136"/>
      <c r="V531" s="6"/>
      <c r="AA531" s="13"/>
      <c r="AB531" s="13"/>
      <c r="AC531" s="13"/>
      <c r="AD531" s="13"/>
      <c r="AE531" s="14"/>
      <c r="AF531" s="14"/>
      <c r="AG531" s="14"/>
      <c r="AH531" s="14"/>
      <c r="AI531" s="14"/>
      <c r="AJ531" s="14"/>
      <c r="AK531" s="14"/>
      <c r="AL531" s="14"/>
      <c r="AM531" s="14"/>
      <c r="AN531" s="14"/>
      <c r="AO531" s="14"/>
      <c r="AP531" s="14"/>
      <c r="AQ531" s="14"/>
      <c r="AR531" s="14"/>
      <c r="AS531" s="14"/>
      <c r="AT531" s="14"/>
      <c r="AU531" s="14"/>
    </row>
    <row r="532" spans="5:47" s="5" customFormat="1" x14ac:dyDescent="0.25">
      <c r="E532" s="6"/>
      <c r="F532" s="7"/>
      <c r="S532" s="7"/>
      <c r="T532" s="7"/>
      <c r="U532" s="136"/>
      <c r="V532" s="6"/>
      <c r="AA532" s="13"/>
      <c r="AB532" s="13"/>
      <c r="AC532" s="13"/>
      <c r="AD532" s="13"/>
      <c r="AE532" s="14"/>
      <c r="AF532" s="14"/>
      <c r="AG532" s="14"/>
      <c r="AH532" s="14"/>
      <c r="AI532" s="14"/>
      <c r="AJ532" s="14"/>
      <c r="AK532" s="14"/>
      <c r="AL532" s="14"/>
      <c r="AM532" s="14"/>
      <c r="AN532" s="14"/>
      <c r="AO532" s="14"/>
      <c r="AP532" s="14"/>
      <c r="AQ532" s="14"/>
      <c r="AR532" s="14"/>
      <c r="AS532" s="14"/>
      <c r="AT532" s="14"/>
      <c r="AU532" s="14"/>
    </row>
    <row r="533" spans="5:47" s="5" customFormat="1" x14ac:dyDescent="0.25">
      <c r="E533" s="6"/>
      <c r="F533" s="7"/>
      <c r="S533" s="7"/>
      <c r="T533" s="7"/>
      <c r="U533" s="136"/>
      <c r="V533" s="6"/>
      <c r="AA533" s="13"/>
      <c r="AB533" s="13"/>
      <c r="AC533" s="13"/>
      <c r="AD533" s="13"/>
      <c r="AE533" s="14"/>
      <c r="AF533" s="14"/>
      <c r="AG533" s="14"/>
      <c r="AH533" s="14"/>
      <c r="AI533" s="14"/>
      <c r="AJ533" s="14"/>
      <c r="AK533" s="14"/>
      <c r="AL533" s="14"/>
      <c r="AM533" s="14"/>
      <c r="AN533" s="14"/>
      <c r="AO533" s="14"/>
      <c r="AP533" s="14"/>
      <c r="AQ533" s="14"/>
      <c r="AR533" s="14"/>
      <c r="AS533" s="14"/>
      <c r="AT533" s="14"/>
      <c r="AU533" s="14"/>
    </row>
    <row r="534" spans="5:47" s="5" customFormat="1" x14ac:dyDescent="0.25">
      <c r="E534" s="6"/>
      <c r="F534" s="7"/>
      <c r="S534" s="7"/>
      <c r="T534" s="7"/>
      <c r="U534" s="136"/>
      <c r="V534" s="6"/>
      <c r="AA534" s="13"/>
      <c r="AB534" s="13"/>
      <c r="AC534" s="13"/>
      <c r="AD534" s="13"/>
      <c r="AE534" s="14"/>
      <c r="AF534" s="14"/>
      <c r="AG534" s="14"/>
      <c r="AH534" s="14"/>
      <c r="AI534" s="14"/>
      <c r="AJ534" s="14"/>
      <c r="AK534" s="14"/>
      <c r="AL534" s="14"/>
      <c r="AM534" s="14"/>
      <c r="AN534" s="14"/>
      <c r="AO534" s="14"/>
      <c r="AP534" s="14"/>
      <c r="AQ534" s="14"/>
      <c r="AR534" s="14"/>
      <c r="AS534" s="14"/>
      <c r="AT534" s="14"/>
      <c r="AU534" s="14"/>
    </row>
    <row r="535" spans="5:47" s="5" customFormat="1" x14ac:dyDescent="0.25">
      <c r="E535" s="6"/>
      <c r="F535" s="7"/>
      <c r="S535" s="7"/>
      <c r="T535" s="7"/>
      <c r="U535" s="136"/>
      <c r="V535" s="6"/>
      <c r="AA535" s="13"/>
      <c r="AB535" s="13"/>
      <c r="AC535" s="13"/>
      <c r="AD535" s="13"/>
      <c r="AE535" s="14"/>
      <c r="AF535" s="14"/>
      <c r="AG535" s="14"/>
      <c r="AH535" s="14"/>
      <c r="AI535" s="14"/>
      <c r="AJ535" s="14"/>
      <c r="AK535" s="14"/>
      <c r="AL535" s="14"/>
      <c r="AM535" s="14"/>
      <c r="AN535" s="14"/>
      <c r="AO535" s="14"/>
      <c r="AP535" s="14"/>
      <c r="AQ535" s="14"/>
      <c r="AR535" s="14"/>
      <c r="AS535" s="14"/>
      <c r="AT535" s="14"/>
      <c r="AU535" s="14"/>
    </row>
    <row r="536" spans="5:47" s="5" customFormat="1" x14ac:dyDescent="0.25">
      <c r="E536" s="6"/>
      <c r="F536" s="7"/>
      <c r="S536" s="7"/>
      <c r="T536" s="7"/>
      <c r="U536" s="136"/>
      <c r="V536" s="6"/>
      <c r="AA536" s="13"/>
      <c r="AB536" s="13"/>
      <c r="AC536" s="13"/>
      <c r="AD536" s="13"/>
      <c r="AE536" s="14"/>
      <c r="AF536" s="14"/>
      <c r="AG536" s="14"/>
      <c r="AH536" s="14"/>
      <c r="AI536" s="14"/>
      <c r="AJ536" s="14"/>
      <c r="AK536" s="14"/>
      <c r="AL536" s="14"/>
      <c r="AM536" s="14"/>
      <c r="AN536" s="14"/>
      <c r="AO536" s="14"/>
      <c r="AP536" s="14"/>
      <c r="AQ536" s="14"/>
      <c r="AR536" s="14"/>
      <c r="AS536" s="14"/>
      <c r="AT536" s="14"/>
      <c r="AU536" s="14"/>
    </row>
    <row r="537" spans="5:47" s="5" customFormat="1" x14ac:dyDescent="0.25">
      <c r="E537" s="6"/>
      <c r="F537" s="7"/>
      <c r="S537" s="7"/>
      <c r="T537" s="7"/>
      <c r="U537" s="136"/>
      <c r="V537" s="6"/>
      <c r="AA537" s="13"/>
      <c r="AB537" s="13"/>
      <c r="AC537" s="13"/>
      <c r="AD537" s="13"/>
      <c r="AE537" s="14"/>
      <c r="AF537" s="14"/>
      <c r="AG537" s="14"/>
      <c r="AH537" s="14"/>
      <c r="AI537" s="14"/>
      <c r="AJ537" s="14"/>
      <c r="AK537" s="14"/>
      <c r="AL537" s="14"/>
      <c r="AM537" s="14"/>
      <c r="AN537" s="14"/>
      <c r="AO537" s="14"/>
      <c r="AP537" s="14"/>
      <c r="AQ537" s="14"/>
      <c r="AR537" s="14"/>
      <c r="AS537" s="14"/>
      <c r="AT537" s="14"/>
      <c r="AU537" s="14"/>
    </row>
    <row r="538" spans="5:47" s="5" customFormat="1" x14ac:dyDescent="0.25">
      <c r="E538" s="6"/>
      <c r="F538" s="7"/>
      <c r="S538" s="7"/>
      <c r="T538" s="7"/>
      <c r="U538" s="136"/>
      <c r="V538" s="6"/>
      <c r="AA538" s="13"/>
      <c r="AB538" s="13"/>
      <c r="AC538" s="13"/>
      <c r="AD538" s="13"/>
      <c r="AE538" s="14"/>
      <c r="AF538" s="14"/>
      <c r="AG538" s="14"/>
      <c r="AH538" s="14"/>
      <c r="AI538" s="14"/>
      <c r="AJ538" s="14"/>
      <c r="AK538" s="14"/>
      <c r="AL538" s="14"/>
      <c r="AM538" s="14"/>
      <c r="AN538" s="14"/>
      <c r="AO538" s="14"/>
      <c r="AP538" s="14"/>
      <c r="AQ538" s="14"/>
      <c r="AR538" s="14"/>
      <c r="AS538" s="14"/>
      <c r="AT538" s="14"/>
      <c r="AU538" s="14"/>
    </row>
    <row r="539" spans="5:47" s="5" customFormat="1" x14ac:dyDescent="0.25">
      <c r="E539" s="6"/>
      <c r="F539" s="7"/>
      <c r="S539" s="7"/>
      <c r="T539" s="7"/>
      <c r="U539" s="136"/>
      <c r="V539" s="6"/>
      <c r="AA539" s="13"/>
      <c r="AB539" s="13"/>
      <c r="AC539" s="13"/>
      <c r="AD539" s="13"/>
      <c r="AE539" s="14"/>
      <c r="AF539" s="14"/>
      <c r="AG539" s="14"/>
      <c r="AH539" s="14"/>
      <c r="AI539" s="14"/>
      <c r="AJ539" s="14"/>
      <c r="AK539" s="14"/>
      <c r="AL539" s="14"/>
      <c r="AM539" s="14"/>
      <c r="AN539" s="14"/>
      <c r="AO539" s="14"/>
      <c r="AP539" s="14"/>
      <c r="AQ539" s="14"/>
      <c r="AR539" s="14"/>
      <c r="AS539" s="14"/>
      <c r="AT539" s="14"/>
      <c r="AU539" s="14"/>
    </row>
    <row r="540" spans="5:47" s="5" customFormat="1" x14ac:dyDescent="0.25">
      <c r="E540" s="6"/>
      <c r="F540" s="7"/>
      <c r="S540" s="7"/>
      <c r="T540" s="7"/>
      <c r="U540" s="136"/>
      <c r="V540" s="6"/>
      <c r="AA540" s="13"/>
      <c r="AB540" s="13"/>
      <c r="AC540" s="13"/>
      <c r="AD540" s="13"/>
      <c r="AE540" s="14"/>
      <c r="AF540" s="14"/>
      <c r="AG540" s="14"/>
      <c r="AH540" s="14"/>
      <c r="AI540" s="14"/>
      <c r="AJ540" s="14"/>
      <c r="AK540" s="14"/>
      <c r="AL540" s="14"/>
      <c r="AM540" s="14"/>
      <c r="AN540" s="14"/>
      <c r="AO540" s="14"/>
      <c r="AP540" s="14"/>
      <c r="AQ540" s="14"/>
      <c r="AR540" s="14"/>
      <c r="AS540" s="14"/>
      <c r="AT540" s="14"/>
      <c r="AU540" s="14"/>
    </row>
    <row r="541" spans="5:47" s="5" customFormat="1" x14ac:dyDescent="0.25">
      <c r="E541" s="6"/>
      <c r="F541" s="7"/>
      <c r="S541" s="7"/>
      <c r="T541" s="7"/>
      <c r="U541" s="136"/>
      <c r="V541" s="6"/>
      <c r="AA541" s="13"/>
      <c r="AB541" s="13"/>
      <c r="AC541" s="13"/>
      <c r="AD541" s="13"/>
      <c r="AE541" s="14"/>
      <c r="AF541" s="14"/>
      <c r="AG541" s="14"/>
      <c r="AH541" s="14"/>
      <c r="AI541" s="14"/>
      <c r="AJ541" s="14"/>
      <c r="AK541" s="14"/>
      <c r="AL541" s="14"/>
      <c r="AM541" s="14"/>
      <c r="AN541" s="14"/>
      <c r="AO541" s="14"/>
      <c r="AP541" s="14"/>
      <c r="AQ541" s="14"/>
      <c r="AR541" s="14"/>
      <c r="AS541" s="14"/>
      <c r="AT541" s="14"/>
      <c r="AU541" s="14"/>
    </row>
    <row r="542" spans="5:47" s="5" customFormat="1" x14ac:dyDescent="0.25">
      <c r="E542" s="6"/>
      <c r="F542" s="7"/>
      <c r="S542" s="7"/>
      <c r="T542" s="7"/>
      <c r="U542" s="136"/>
      <c r="V542" s="6"/>
      <c r="AA542" s="13"/>
      <c r="AB542" s="13"/>
      <c r="AC542" s="13"/>
      <c r="AD542" s="13"/>
      <c r="AE542" s="14"/>
      <c r="AF542" s="14"/>
      <c r="AG542" s="14"/>
      <c r="AH542" s="14"/>
      <c r="AI542" s="14"/>
      <c r="AJ542" s="14"/>
      <c r="AK542" s="14"/>
      <c r="AL542" s="14"/>
      <c r="AM542" s="14"/>
      <c r="AN542" s="14"/>
      <c r="AO542" s="14"/>
      <c r="AP542" s="14"/>
      <c r="AQ542" s="14"/>
      <c r="AR542" s="14"/>
      <c r="AS542" s="14"/>
      <c r="AT542" s="14"/>
      <c r="AU542" s="14"/>
    </row>
    <row r="543" spans="5:47" s="5" customFormat="1" x14ac:dyDescent="0.25">
      <c r="E543" s="6"/>
      <c r="F543" s="7"/>
      <c r="S543" s="7"/>
      <c r="T543" s="7"/>
      <c r="U543" s="136"/>
      <c r="V543" s="6"/>
      <c r="AA543" s="13"/>
      <c r="AB543" s="13"/>
      <c r="AC543" s="13"/>
      <c r="AD543" s="13"/>
      <c r="AE543" s="14"/>
      <c r="AF543" s="14"/>
      <c r="AG543" s="14"/>
      <c r="AH543" s="14"/>
      <c r="AI543" s="14"/>
      <c r="AJ543" s="14"/>
      <c r="AK543" s="14"/>
      <c r="AL543" s="14"/>
      <c r="AM543" s="14"/>
      <c r="AN543" s="14"/>
      <c r="AO543" s="14"/>
      <c r="AP543" s="14"/>
      <c r="AQ543" s="14"/>
      <c r="AR543" s="14"/>
      <c r="AS543" s="14"/>
      <c r="AT543" s="14"/>
      <c r="AU543" s="14"/>
    </row>
    <row r="544" spans="5:47" s="5" customFormat="1" x14ac:dyDescent="0.25">
      <c r="E544" s="6"/>
      <c r="F544" s="7"/>
      <c r="S544" s="7"/>
      <c r="T544" s="7"/>
      <c r="U544" s="136"/>
      <c r="V544" s="6"/>
      <c r="AA544" s="13"/>
      <c r="AB544" s="13"/>
      <c r="AC544" s="13"/>
      <c r="AD544" s="13"/>
      <c r="AE544" s="14"/>
      <c r="AF544" s="14"/>
      <c r="AG544" s="14"/>
      <c r="AH544" s="14"/>
      <c r="AI544" s="14"/>
      <c r="AJ544" s="14"/>
      <c r="AK544" s="14"/>
      <c r="AL544" s="14"/>
      <c r="AM544" s="14"/>
      <c r="AN544" s="14"/>
      <c r="AO544" s="14"/>
      <c r="AP544" s="14"/>
      <c r="AQ544" s="14"/>
      <c r="AR544" s="14"/>
      <c r="AS544" s="14"/>
      <c r="AT544" s="14"/>
      <c r="AU544" s="14"/>
    </row>
    <row r="545" spans="5:47" s="5" customFormat="1" x14ac:dyDescent="0.25">
      <c r="E545" s="6"/>
      <c r="F545" s="7"/>
      <c r="S545" s="7"/>
      <c r="T545" s="7"/>
      <c r="U545" s="136"/>
      <c r="V545" s="6"/>
      <c r="AA545" s="13"/>
      <c r="AB545" s="13"/>
      <c r="AC545" s="13"/>
      <c r="AD545" s="13"/>
      <c r="AE545" s="14"/>
      <c r="AF545" s="14"/>
      <c r="AG545" s="14"/>
      <c r="AH545" s="14"/>
      <c r="AI545" s="14"/>
      <c r="AJ545" s="14"/>
      <c r="AK545" s="14"/>
      <c r="AL545" s="14"/>
      <c r="AM545" s="14"/>
      <c r="AN545" s="14"/>
      <c r="AO545" s="14"/>
      <c r="AP545" s="14"/>
      <c r="AQ545" s="14"/>
      <c r="AR545" s="14"/>
      <c r="AS545" s="14"/>
      <c r="AT545" s="14"/>
      <c r="AU545" s="14"/>
    </row>
    <row r="546" spans="5:47" s="5" customFormat="1" x14ac:dyDescent="0.25">
      <c r="E546" s="6"/>
      <c r="F546" s="7"/>
      <c r="S546" s="7"/>
      <c r="T546" s="7"/>
      <c r="U546" s="136"/>
      <c r="V546" s="6"/>
      <c r="AA546" s="13"/>
      <c r="AB546" s="13"/>
      <c r="AC546" s="13"/>
      <c r="AD546" s="13"/>
      <c r="AE546" s="14"/>
      <c r="AF546" s="14"/>
      <c r="AG546" s="14"/>
      <c r="AH546" s="14"/>
      <c r="AI546" s="14"/>
      <c r="AJ546" s="14"/>
      <c r="AK546" s="14"/>
      <c r="AL546" s="14"/>
      <c r="AM546" s="14"/>
      <c r="AN546" s="14"/>
      <c r="AO546" s="14"/>
      <c r="AP546" s="14"/>
      <c r="AQ546" s="14"/>
      <c r="AR546" s="14"/>
      <c r="AS546" s="14"/>
      <c r="AT546" s="14"/>
      <c r="AU546" s="14"/>
    </row>
    <row r="547" spans="5:47" s="5" customFormat="1" x14ac:dyDescent="0.25">
      <c r="E547" s="6"/>
      <c r="F547" s="7"/>
      <c r="S547" s="7"/>
      <c r="T547" s="7"/>
      <c r="U547" s="136"/>
      <c r="V547" s="6"/>
      <c r="AA547" s="13"/>
      <c r="AB547" s="13"/>
      <c r="AC547" s="13"/>
      <c r="AD547" s="13"/>
      <c r="AE547" s="14"/>
      <c r="AF547" s="14"/>
      <c r="AG547" s="14"/>
      <c r="AH547" s="14"/>
      <c r="AI547" s="14"/>
      <c r="AJ547" s="14"/>
      <c r="AK547" s="14"/>
      <c r="AL547" s="14"/>
      <c r="AM547" s="14"/>
      <c r="AN547" s="14"/>
      <c r="AO547" s="14"/>
      <c r="AP547" s="14"/>
      <c r="AQ547" s="14"/>
      <c r="AR547" s="14"/>
      <c r="AS547" s="14"/>
      <c r="AT547" s="14"/>
      <c r="AU547" s="14"/>
    </row>
    <row r="548" spans="5:47" s="5" customFormat="1" x14ac:dyDescent="0.25">
      <c r="E548" s="6"/>
      <c r="F548" s="7"/>
      <c r="S548" s="7"/>
      <c r="T548" s="7"/>
      <c r="U548" s="136"/>
      <c r="V548" s="6"/>
      <c r="AA548" s="13"/>
      <c r="AB548" s="13"/>
      <c r="AC548" s="13"/>
      <c r="AD548" s="13"/>
      <c r="AE548" s="14"/>
      <c r="AF548" s="14"/>
      <c r="AG548" s="14"/>
      <c r="AH548" s="14"/>
      <c r="AI548" s="14"/>
      <c r="AJ548" s="14"/>
      <c r="AK548" s="14"/>
      <c r="AL548" s="14"/>
      <c r="AM548" s="14"/>
      <c r="AN548" s="14"/>
      <c r="AO548" s="14"/>
      <c r="AP548" s="14"/>
      <c r="AQ548" s="14"/>
      <c r="AR548" s="14"/>
      <c r="AS548" s="14"/>
      <c r="AT548" s="14"/>
      <c r="AU548" s="14"/>
    </row>
    <row r="549" spans="5:47" s="5" customFormat="1" x14ac:dyDescent="0.25">
      <c r="E549" s="6"/>
      <c r="F549" s="7"/>
      <c r="S549" s="7"/>
      <c r="T549" s="7"/>
      <c r="U549" s="136"/>
      <c r="V549" s="6"/>
      <c r="AA549" s="13"/>
      <c r="AB549" s="13"/>
      <c r="AC549" s="13"/>
      <c r="AD549" s="13"/>
      <c r="AE549" s="14"/>
      <c r="AF549" s="14"/>
      <c r="AG549" s="14"/>
      <c r="AH549" s="14"/>
      <c r="AI549" s="14"/>
      <c r="AJ549" s="14"/>
      <c r="AK549" s="14"/>
      <c r="AL549" s="14"/>
      <c r="AM549" s="14"/>
      <c r="AN549" s="14"/>
      <c r="AO549" s="14"/>
      <c r="AP549" s="14"/>
      <c r="AQ549" s="14"/>
      <c r="AR549" s="14"/>
      <c r="AS549" s="14"/>
      <c r="AT549" s="14"/>
      <c r="AU549" s="14"/>
    </row>
    <row r="550" spans="5:47" s="5" customFormat="1" x14ac:dyDescent="0.25">
      <c r="E550" s="6"/>
      <c r="F550" s="7"/>
      <c r="S550" s="7"/>
      <c r="T550" s="7"/>
      <c r="U550" s="136"/>
      <c r="V550" s="6"/>
      <c r="AA550" s="13"/>
      <c r="AB550" s="13"/>
      <c r="AC550" s="13"/>
      <c r="AD550" s="13"/>
      <c r="AE550" s="14"/>
      <c r="AF550" s="14"/>
      <c r="AG550" s="14"/>
      <c r="AH550" s="14"/>
      <c r="AI550" s="14"/>
      <c r="AJ550" s="14"/>
      <c r="AK550" s="14"/>
      <c r="AL550" s="14"/>
      <c r="AM550" s="14"/>
      <c r="AN550" s="14"/>
      <c r="AO550" s="14"/>
      <c r="AP550" s="14"/>
      <c r="AQ550" s="14"/>
      <c r="AR550" s="14"/>
      <c r="AS550" s="14"/>
      <c r="AT550" s="14"/>
      <c r="AU550" s="14"/>
    </row>
    <row r="551" spans="5:47" s="5" customFormat="1" x14ac:dyDescent="0.25">
      <c r="E551" s="6"/>
      <c r="F551" s="7"/>
      <c r="S551" s="7"/>
      <c r="T551" s="7"/>
      <c r="U551" s="136"/>
      <c r="V551" s="6"/>
      <c r="AA551" s="13"/>
      <c r="AB551" s="13"/>
      <c r="AC551" s="13"/>
      <c r="AD551" s="13"/>
      <c r="AE551" s="14"/>
      <c r="AF551" s="14"/>
      <c r="AG551" s="14"/>
      <c r="AH551" s="14"/>
      <c r="AI551" s="14"/>
      <c r="AJ551" s="14"/>
      <c r="AK551" s="14"/>
      <c r="AL551" s="14"/>
      <c r="AM551" s="14"/>
      <c r="AN551" s="14"/>
      <c r="AO551" s="14"/>
      <c r="AP551" s="14"/>
      <c r="AQ551" s="14"/>
      <c r="AR551" s="14"/>
      <c r="AS551" s="14"/>
      <c r="AT551" s="14"/>
      <c r="AU551" s="14"/>
    </row>
    <row r="552" spans="5:47" s="5" customFormat="1" x14ac:dyDescent="0.25">
      <c r="E552" s="6"/>
      <c r="F552" s="7"/>
      <c r="S552" s="7"/>
      <c r="T552" s="7"/>
      <c r="U552" s="136"/>
      <c r="V552" s="6"/>
      <c r="AA552" s="13"/>
      <c r="AB552" s="13"/>
      <c r="AC552" s="13"/>
      <c r="AD552" s="13"/>
      <c r="AE552" s="14"/>
      <c r="AF552" s="14"/>
      <c r="AG552" s="14"/>
      <c r="AH552" s="14"/>
      <c r="AI552" s="14"/>
      <c r="AJ552" s="14"/>
      <c r="AK552" s="14"/>
      <c r="AL552" s="14"/>
      <c r="AM552" s="14"/>
      <c r="AN552" s="14"/>
      <c r="AO552" s="14"/>
      <c r="AP552" s="14"/>
      <c r="AQ552" s="14"/>
      <c r="AR552" s="14"/>
      <c r="AS552" s="14"/>
      <c r="AT552" s="14"/>
      <c r="AU552" s="14"/>
    </row>
    <row r="553" spans="5:47" s="5" customFormat="1" x14ac:dyDescent="0.25">
      <c r="E553" s="6"/>
      <c r="F553" s="7"/>
      <c r="S553" s="7"/>
      <c r="T553" s="7"/>
      <c r="U553" s="136"/>
      <c r="V553" s="6"/>
      <c r="AA553" s="13"/>
      <c r="AB553" s="13"/>
      <c r="AC553" s="13"/>
      <c r="AD553" s="13"/>
      <c r="AE553" s="14"/>
      <c r="AF553" s="14"/>
      <c r="AG553" s="14"/>
      <c r="AH553" s="14"/>
      <c r="AI553" s="14"/>
      <c r="AJ553" s="14"/>
      <c r="AK553" s="14"/>
      <c r="AL553" s="14"/>
      <c r="AM553" s="14"/>
      <c r="AN553" s="14"/>
      <c r="AO553" s="14"/>
      <c r="AP553" s="14"/>
      <c r="AQ553" s="14"/>
      <c r="AR553" s="14"/>
      <c r="AS553" s="14"/>
      <c r="AT553" s="14"/>
      <c r="AU553" s="14"/>
    </row>
    <row r="554" spans="5:47" s="5" customFormat="1" x14ac:dyDescent="0.25">
      <c r="E554" s="6"/>
      <c r="F554" s="7"/>
      <c r="S554" s="7"/>
      <c r="T554" s="7"/>
      <c r="U554" s="136"/>
      <c r="V554" s="6"/>
      <c r="AA554" s="13"/>
      <c r="AB554" s="13"/>
      <c r="AC554" s="13"/>
      <c r="AD554" s="13"/>
      <c r="AE554" s="14"/>
      <c r="AF554" s="14"/>
      <c r="AG554" s="14"/>
      <c r="AH554" s="14"/>
      <c r="AI554" s="14"/>
      <c r="AJ554" s="14"/>
      <c r="AK554" s="14"/>
      <c r="AL554" s="14"/>
      <c r="AM554" s="14"/>
      <c r="AN554" s="14"/>
      <c r="AO554" s="14"/>
      <c r="AP554" s="14"/>
      <c r="AQ554" s="14"/>
      <c r="AR554" s="14"/>
      <c r="AS554" s="14"/>
      <c r="AT554" s="14"/>
      <c r="AU554" s="14"/>
    </row>
    <row r="555" spans="5:47" s="5" customFormat="1" x14ac:dyDescent="0.25">
      <c r="E555" s="6"/>
      <c r="F555" s="7"/>
      <c r="S555" s="7"/>
      <c r="T555" s="7"/>
      <c r="U555" s="136"/>
      <c r="V555" s="6"/>
      <c r="AA555" s="13"/>
      <c r="AB555" s="13"/>
      <c r="AC555" s="13"/>
      <c r="AD555" s="13"/>
      <c r="AE555" s="14"/>
      <c r="AF555" s="14"/>
      <c r="AG555" s="14"/>
      <c r="AH555" s="14"/>
      <c r="AI555" s="14"/>
      <c r="AJ555" s="14"/>
      <c r="AK555" s="14"/>
      <c r="AL555" s="14"/>
      <c r="AM555" s="14"/>
      <c r="AN555" s="14"/>
      <c r="AO555" s="14"/>
      <c r="AP555" s="14"/>
      <c r="AQ555" s="14"/>
      <c r="AR555" s="14"/>
      <c r="AS555" s="14"/>
      <c r="AT555" s="14"/>
      <c r="AU555" s="14"/>
    </row>
    <row r="556" spans="5:47" s="5" customFormat="1" x14ac:dyDescent="0.25">
      <c r="E556" s="6"/>
      <c r="F556" s="7"/>
      <c r="S556" s="7"/>
      <c r="T556" s="7"/>
      <c r="U556" s="136"/>
      <c r="V556" s="6"/>
      <c r="AA556" s="13"/>
      <c r="AB556" s="13"/>
      <c r="AC556" s="13"/>
      <c r="AD556" s="13"/>
      <c r="AE556" s="14"/>
      <c r="AF556" s="14"/>
      <c r="AG556" s="14"/>
      <c r="AH556" s="14"/>
      <c r="AI556" s="14"/>
      <c r="AJ556" s="14"/>
      <c r="AK556" s="14"/>
      <c r="AL556" s="14"/>
      <c r="AM556" s="14"/>
      <c r="AN556" s="14"/>
      <c r="AO556" s="14"/>
      <c r="AP556" s="14"/>
      <c r="AQ556" s="14"/>
      <c r="AR556" s="14"/>
      <c r="AS556" s="14"/>
      <c r="AT556" s="14"/>
      <c r="AU556" s="14"/>
    </row>
    <row r="557" spans="5:47" s="5" customFormat="1" x14ac:dyDescent="0.25">
      <c r="E557" s="6"/>
      <c r="F557" s="7"/>
      <c r="S557" s="7"/>
      <c r="T557" s="7"/>
      <c r="U557" s="136"/>
      <c r="V557" s="6"/>
      <c r="AA557" s="13"/>
      <c r="AB557" s="13"/>
      <c r="AC557" s="13"/>
      <c r="AD557" s="13"/>
      <c r="AE557" s="14"/>
      <c r="AF557" s="14"/>
      <c r="AG557" s="14"/>
      <c r="AH557" s="14"/>
      <c r="AI557" s="14"/>
      <c r="AJ557" s="14"/>
      <c r="AK557" s="14"/>
      <c r="AL557" s="14"/>
      <c r="AM557" s="14"/>
      <c r="AN557" s="14"/>
      <c r="AO557" s="14"/>
      <c r="AP557" s="14"/>
      <c r="AQ557" s="14"/>
      <c r="AR557" s="14"/>
      <c r="AS557" s="14"/>
      <c r="AT557" s="14"/>
      <c r="AU557" s="14"/>
    </row>
    <row r="558" spans="5:47" s="5" customFormat="1" x14ac:dyDescent="0.25">
      <c r="E558" s="6"/>
      <c r="F558" s="7"/>
      <c r="S558" s="7"/>
      <c r="T558" s="7"/>
      <c r="U558" s="136"/>
      <c r="V558" s="6"/>
      <c r="AA558" s="13"/>
      <c r="AB558" s="13"/>
      <c r="AC558" s="13"/>
      <c r="AD558" s="13"/>
      <c r="AE558" s="14"/>
      <c r="AF558" s="14"/>
      <c r="AG558" s="14"/>
      <c r="AH558" s="14"/>
      <c r="AI558" s="14"/>
      <c r="AJ558" s="14"/>
      <c r="AK558" s="14"/>
      <c r="AL558" s="14"/>
      <c r="AM558" s="14"/>
      <c r="AN558" s="14"/>
      <c r="AO558" s="14"/>
      <c r="AP558" s="14"/>
      <c r="AQ558" s="14"/>
      <c r="AR558" s="14"/>
      <c r="AS558" s="14"/>
      <c r="AT558" s="14"/>
      <c r="AU558" s="14"/>
    </row>
    <row r="559" spans="5:47" s="5" customFormat="1" x14ac:dyDescent="0.25">
      <c r="E559" s="6"/>
      <c r="F559" s="7"/>
      <c r="S559" s="7"/>
      <c r="T559" s="7"/>
      <c r="U559" s="136"/>
      <c r="V559" s="6"/>
      <c r="AA559" s="13"/>
      <c r="AB559" s="13"/>
      <c r="AC559" s="13"/>
      <c r="AD559" s="13"/>
      <c r="AE559" s="14"/>
      <c r="AF559" s="14"/>
      <c r="AG559" s="14"/>
      <c r="AH559" s="14"/>
      <c r="AI559" s="14"/>
      <c r="AJ559" s="14"/>
      <c r="AK559" s="14"/>
      <c r="AL559" s="14"/>
      <c r="AM559" s="14"/>
      <c r="AN559" s="14"/>
      <c r="AO559" s="14"/>
      <c r="AP559" s="14"/>
      <c r="AQ559" s="14"/>
      <c r="AR559" s="14"/>
      <c r="AS559" s="14"/>
      <c r="AT559" s="14"/>
      <c r="AU559" s="14"/>
    </row>
    <row r="560" spans="5:47" s="5" customFormat="1" x14ac:dyDescent="0.25">
      <c r="E560" s="6"/>
      <c r="F560" s="7"/>
      <c r="S560" s="7"/>
      <c r="T560" s="7"/>
      <c r="U560" s="136"/>
      <c r="V560" s="6"/>
      <c r="AA560" s="13"/>
      <c r="AB560" s="13"/>
      <c r="AC560" s="13"/>
      <c r="AD560" s="13"/>
      <c r="AE560" s="14"/>
      <c r="AF560" s="14"/>
      <c r="AG560" s="14"/>
      <c r="AH560" s="14"/>
      <c r="AI560" s="14"/>
      <c r="AJ560" s="14"/>
      <c r="AK560" s="14"/>
      <c r="AL560" s="14"/>
      <c r="AM560" s="14"/>
      <c r="AN560" s="14"/>
      <c r="AO560" s="14"/>
      <c r="AP560" s="14"/>
      <c r="AQ560" s="14"/>
      <c r="AR560" s="14"/>
      <c r="AS560" s="14"/>
      <c r="AT560" s="14"/>
      <c r="AU560" s="14"/>
    </row>
    <row r="561" spans="5:47" s="5" customFormat="1" x14ac:dyDescent="0.25">
      <c r="E561" s="6"/>
      <c r="F561" s="7"/>
      <c r="S561" s="7"/>
      <c r="T561" s="7"/>
      <c r="U561" s="136"/>
      <c r="V561" s="6"/>
      <c r="AA561" s="13"/>
      <c r="AB561" s="13"/>
      <c r="AC561" s="13"/>
      <c r="AD561" s="13"/>
      <c r="AE561" s="14"/>
      <c r="AF561" s="14"/>
      <c r="AG561" s="14"/>
      <c r="AH561" s="14"/>
      <c r="AI561" s="14"/>
      <c r="AJ561" s="14"/>
      <c r="AK561" s="14"/>
      <c r="AL561" s="14"/>
      <c r="AM561" s="14"/>
      <c r="AN561" s="14"/>
      <c r="AO561" s="14"/>
      <c r="AP561" s="14"/>
      <c r="AQ561" s="14"/>
      <c r="AR561" s="14"/>
      <c r="AS561" s="14"/>
      <c r="AT561" s="14"/>
      <c r="AU561" s="14"/>
    </row>
    <row r="562" spans="5:47" s="5" customFormat="1" x14ac:dyDescent="0.25">
      <c r="E562" s="6"/>
      <c r="F562" s="7"/>
      <c r="S562" s="7"/>
      <c r="T562" s="7"/>
      <c r="U562" s="136"/>
      <c r="V562" s="6"/>
      <c r="AA562" s="13"/>
      <c r="AB562" s="13"/>
      <c r="AC562" s="13"/>
      <c r="AD562" s="13"/>
      <c r="AE562" s="14"/>
      <c r="AF562" s="14"/>
      <c r="AG562" s="14"/>
      <c r="AH562" s="14"/>
      <c r="AI562" s="14"/>
      <c r="AJ562" s="14"/>
      <c r="AK562" s="14"/>
      <c r="AL562" s="14"/>
      <c r="AM562" s="14"/>
      <c r="AN562" s="14"/>
      <c r="AO562" s="14"/>
      <c r="AP562" s="14"/>
      <c r="AQ562" s="14"/>
      <c r="AR562" s="14"/>
      <c r="AS562" s="14"/>
      <c r="AT562" s="14"/>
      <c r="AU562" s="14"/>
    </row>
    <row r="563" spans="5:47" s="5" customFormat="1" x14ac:dyDescent="0.25">
      <c r="E563" s="6"/>
      <c r="F563" s="7"/>
      <c r="S563" s="7"/>
      <c r="T563" s="7"/>
      <c r="U563" s="136"/>
      <c r="V563" s="6"/>
      <c r="AA563" s="13"/>
      <c r="AB563" s="13"/>
      <c r="AC563" s="13"/>
      <c r="AD563" s="13"/>
      <c r="AE563" s="14"/>
      <c r="AF563" s="14"/>
      <c r="AG563" s="14"/>
      <c r="AH563" s="14"/>
      <c r="AI563" s="14"/>
      <c r="AJ563" s="14"/>
      <c r="AK563" s="14"/>
      <c r="AL563" s="14"/>
      <c r="AM563" s="14"/>
      <c r="AN563" s="14"/>
      <c r="AO563" s="14"/>
      <c r="AP563" s="14"/>
      <c r="AQ563" s="14"/>
      <c r="AR563" s="14"/>
      <c r="AS563" s="14"/>
      <c r="AT563" s="14"/>
      <c r="AU563" s="14"/>
    </row>
    <row r="564" spans="5:47" s="5" customFormat="1" x14ac:dyDescent="0.25">
      <c r="E564" s="6"/>
      <c r="F564" s="7"/>
      <c r="S564" s="7"/>
      <c r="T564" s="7"/>
      <c r="U564" s="136"/>
      <c r="V564" s="6"/>
      <c r="AA564" s="13"/>
      <c r="AB564" s="13"/>
      <c r="AC564" s="13"/>
      <c r="AD564" s="13"/>
      <c r="AE564" s="14"/>
      <c r="AF564" s="14"/>
      <c r="AG564" s="14"/>
      <c r="AH564" s="14"/>
      <c r="AI564" s="14"/>
      <c r="AJ564" s="14"/>
      <c r="AK564" s="14"/>
      <c r="AL564" s="14"/>
      <c r="AM564" s="14"/>
      <c r="AN564" s="14"/>
      <c r="AO564" s="14"/>
      <c r="AP564" s="14"/>
      <c r="AQ564" s="14"/>
      <c r="AR564" s="14"/>
      <c r="AS564" s="14"/>
      <c r="AT564" s="14"/>
      <c r="AU564" s="14"/>
    </row>
    <row r="565" spans="5:47" s="5" customFormat="1" x14ac:dyDescent="0.25">
      <c r="E565" s="6"/>
      <c r="F565" s="7"/>
      <c r="S565" s="7"/>
      <c r="T565" s="7"/>
      <c r="U565" s="136"/>
      <c r="V565" s="6"/>
      <c r="AA565" s="13"/>
      <c r="AB565" s="13"/>
      <c r="AC565" s="13"/>
      <c r="AD565" s="13"/>
      <c r="AE565" s="14"/>
      <c r="AF565" s="14"/>
      <c r="AG565" s="14"/>
      <c r="AH565" s="14"/>
      <c r="AI565" s="14"/>
      <c r="AJ565" s="14"/>
      <c r="AK565" s="14"/>
      <c r="AL565" s="14"/>
      <c r="AM565" s="14"/>
      <c r="AN565" s="14"/>
      <c r="AO565" s="14"/>
      <c r="AP565" s="14"/>
      <c r="AQ565" s="14"/>
      <c r="AR565" s="14"/>
      <c r="AS565" s="14"/>
      <c r="AT565" s="14"/>
      <c r="AU565" s="14"/>
    </row>
    <row r="566" spans="5:47" s="5" customFormat="1" x14ac:dyDescent="0.25">
      <c r="E566" s="6"/>
      <c r="F566" s="7"/>
      <c r="S566" s="7"/>
      <c r="T566" s="7"/>
      <c r="U566" s="136"/>
      <c r="V566" s="6"/>
      <c r="AA566" s="13"/>
      <c r="AB566" s="13"/>
      <c r="AC566" s="13"/>
      <c r="AD566" s="13"/>
      <c r="AE566" s="14"/>
      <c r="AF566" s="14"/>
      <c r="AG566" s="14"/>
      <c r="AH566" s="14"/>
      <c r="AI566" s="14"/>
      <c r="AJ566" s="14"/>
      <c r="AK566" s="14"/>
      <c r="AL566" s="14"/>
      <c r="AM566" s="14"/>
      <c r="AN566" s="14"/>
      <c r="AO566" s="14"/>
      <c r="AP566" s="14"/>
      <c r="AQ566" s="14"/>
      <c r="AR566" s="14"/>
      <c r="AS566" s="14"/>
      <c r="AT566" s="14"/>
      <c r="AU566" s="14"/>
    </row>
    <row r="567" spans="5:47" s="5" customFormat="1" x14ac:dyDescent="0.25">
      <c r="E567" s="6"/>
      <c r="F567" s="7"/>
      <c r="S567" s="7"/>
      <c r="T567" s="7"/>
      <c r="U567" s="136"/>
      <c r="V567" s="6"/>
      <c r="AA567" s="13"/>
      <c r="AB567" s="13"/>
      <c r="AC567" s="13"/>
      <c r="AD567" s="13"/>
      <c r="AE567" s="14"/>
      <c r="AF567" s="14"/>
      <c r="AG567" s="14"/>
      <c r="AH567" s="14"/>
      <c r="AI567" s="14"/>
      <c r="AJ567" s="14"/>
      <c r="AK567" s="14"/>
      <c r="AL567" s="14"/>
      <c r="AM567" s="14"/>
      <c r="AN567" s="14"/>
      <c r="AO567" s="14"/>
      <c r="AP567" s="14"/>
      <c r="AQ567" s="14"/>
      <c r="AR567" s="14"/>
      <c r="AS567" s="14"/>
      <c r="AT567" s="14"/>
      <c r="AU567" s="14"/>
    </row>
    <row r="568" spans="5:47" s="5" customFormat="1" x14ac:dyDescent="0.25">
      <c r="E568" s="6"/>
      <c r="F568" s="7"/>
      <c r="S568" s="7"/>
      <c r="T568" s="7"/>
      <c r="U568" s="136"/>
      <c r="V568" s="6"/>
      <c r="AA568" s="13"/>
      <c r="AB568" s="13"/>
      <c r="AC568" s="13"/>
      <c r="AD568" s="13"/>
      <c r="AE568" s="14"/>
      <c r="AF568" s="14"/>
      <c r="AG568" s="14"/>
      <c r="AH568" s="14"/>
      <c r="AI568" s="14"/>
      <c r="AJ568" s="14"/>
      <c r="AK568" s="14"/>
      <c r="AL568" s="14"/>
      <c r="AM568" s="14"/>
      <c r="AN568" s="14"/>
      <c r="AO568" s="14"/>
      <c r="AP568" s="14"/>
      <c r="AQ568" s="14"/>
      <c r="AR568" s="14"/>
      <c r="AS568" s="14"/>
      <c r="AT568" s="14"/>
      <c r="AU568" s="14"/>
    </row>
    <row r="569" spans="5:47" s="5" customFormat="1" x14ac:dyDescent="0.25">
      <c r="E569" s="6"/>
      <c r="F569" s="7"/>
      <c r="S569" s="7"/>
      <c r="T569" s="7"/>
      <c r="U569" s="136"/>
      <c r="V569" s="6"/>
      <c r="AA569" s="13"/>
      <c r="AB569" s="13"/>
      <c r="AC569" s="13"/>
      <c r="AD569" s="13"/>
      <c r="AE569" s="14"/>
      <c r="AF569" s="14"/>
      <c r="AG569" s="14"/>
      <c r="AH569" s="14"/>
      <c r="AI569" s="14"/>
      <c r="AJ569" s="14"/>
      <c r="AK569" s="14"/>
      <c r="AL569" s="14"/>
      <c r="AM569" s="14"/>
      <c r="AN569" s="14"/>
      <c r="AO569" s="14"/>
      <c r="AP569" s="14"/>
      <c r="AQ569" s="14"/>
      <c r="AR569" s="14"/>
      <c r="AS569" s="14"/>
      <c r="AT569" s="14"/>
      <c r="AU569" s="14"/>
    </row>
    <row r="570" spans="5:47" s="5" customFormat="1" x14ac:dyDescent="0.25">
      <c r="E570" s="6"/>
      <c r="F570" s="7"/>
      <c r="S570" s="7"/>
      <c r="T570" s="7"/>
      <c r="U570" s="136"/>
      <c r="V570" s="6"/>
      <c r="AA570" s="13"/>
      <c r="AB570" s="13"/>
      <c r="AC570" s="13"/>
      <c r="AD570" s="13"/>
      <c r="AE570" s="14"/>
      <c r="AF570" s="14"/>
      <c r="AG570" s="14"/>
      <c r="AH570" s="14"/>
      <c r="AI570" s="14"/>
      <c r="AJ570" s="14"/>
      <c r="AK570" s="14"/>
      <c r="AL570" s="14"/>
      <c r="AM570" s="14"/>
      <c r="AN570" s="14"/>
      <c r="AO570" s="14"/>
      <c r="AP570" s="14"/>
      <c r="AQ570" s="14"/>
      <c r="AR570" s="14"/>
      <c r="AS570" s="14"/>
      <c r="AT570" s="14"/>
      <c r="AU570" s="14"/>
    </row>
    <row r="571" spans="5:47" s="5" customFormat="1" x14ac:dyDescent="0.25">
      <c r="E571" s="6"/>
      <c r="F571" s="7"/>
      <c r="S571" s="7"/>
      <c r="T571" s="7"/>
      <c r="U571" s="136"/>
      <c r="V571" s="6"/>
      <c r="AA571" s="13"/>
      <c r="AB571" s="13"/>
      <c r="AC571" s="13"/>
      <c r="AD571" s="13"/>
      <c r="AE571" s="14"/>
      <c r="AF571" s="14"/>
      <c r="AG571" s="14"/>
      <c r="AH571" s="14"/>
      <c r="AI571" s="14"/>
      <c r="AJ571" s="14"/>
      <c r="AK571" s="14"/>
      <c r="AL571" s="14"/>
      <c r="AM571" s="14"/>
      <c r="AN571" s="14"/>
      <c r="AO571" s="14"/>
      <c r="AP571" s="14"/>
      <c r="AQ571" s="14"/>
      <c r="AR571" s="14"/>
      <c r="AS571" s="14"/>
      <c r="AT571" s="14"/>
      <c r="AU571" s="14"/>
    </row>
    <row r="572" spans="5:47" s="5" customFormat="1" x14ac:dyDescent="0.25">
      <c r="E572" s="6"/>
      <c r="F572" s="7"/>
      <c r="S572" s="7"/>
      <c r="T572" s="7"/>
      <c r="U572" s="136"/>
      <c r="V572" s="6"/>
      <c r="AA572" s="13"/>
      <c r="AB572" s="13"/>
      <c r="AC572" s="13"/>
      <c r="AD572" s="13"/>
      <c r="AE572" s="14"/>
      <c r="AF572" s="14"/>
      <c r="AG572" s="14"/>
      <c r="AH572" s="14"/>
      <c r="AI572" s="14"/>
      <c r="AJ572" s="14"/>
      <c r="AK572" s="14"/>
      <c r="AL572" s="14"/>
      <c r="AM572" s="14"/>
      <c r="AN572" s="14"/>
      <c r="AO572" s="14"/>
      <c r="AP572" s="14"/>
      <c r="AQ572" s="14"/>
      <c r="AR572" s="14"/>
      <c r="AS572" s="14"/>
      <c r="AT572" s="14"/>
      <c r="AU572" s="14"/>
    </row>
    <row r="573" spans="5:47" s="5" customFormat="1" x14ac:dyDescent="0.25">
      <c r="E573" s="6"/>
      <c r="F573" s="7"/>
      <c r="S573" s="7"/>
      <c r="T573" s="7"/>
      <c r="U573" s="136"/>
      <c r="V573" s="6"/>
      <c r="AA573" s="13"/>
      <c r="AB573" s="13"/>
      <c r="AC573" s="13"/>
      <c r="AD573" s="13"/>
      <c r="AE573" s="14"/>
      <c r="AF573" s="14"/>
      <c r="AG573" s="14"/>
      <c r="AH573" s="14"/>
      <c r="AI573" s="14"/>
      <c r="AJ573" s="14"/>
      <c r="AK573" s="14"/>
      <c r="AL573" s="14"/>
      <c r="AM573" s="14"/>
      <c r="AN573" s="14"/>
      <c r="AO573" s="14"/>
      <c r="AP573" s="14"/>
      <c r="AQ573" s="14"/>
      <c r="AR573" s="14"/>
      <c r="AS573" s="14"/>
      <c r="AT573" s="14"/>
      <c r="AU573" s="14"/>
    </row>
    <row r="574" spans="5:47" s="5" customFormat="1" x14ac:dyDescent="0.25">
      <c r="E574" s="6"/>
      <c r="F574" s="7"/>
      <c r="S574" s="7"/>
      <c r="T574" s="7"/>
      <c r="U574" s="136"/>
      <c r="V574" s="6"/>
      <c r="AA574" s="13"/>
      <c r="AB574" s="13"/>
      <c r="AC574" s="13"/>
      <c r="AD574" s="13"/>
      <c r="AE574" s="14"/>
      <c r="AF574" s="14"/>
      <c r="AG574" s="14"/>
      <c r="AH574" s="14"/>
      <c r="AI574" s="14"/>
      <c r="AJ574" s="14"/>
      <c r="AK574" s="14"/>
      <c r="AL574" s="14"/>
      <c r="AM574" s="14"/>
      <c r="AN574" s="14"/>
      <c r="AO574" s="14"/>
      <c r="AP574" s="14"/>
      <c r="AQ574" s="14"/>
      <c r="AR574" s="14"/>
      <c r="AS574" s="14"/>
      <c r="AT574" s="14"/>
      <c r="AU574" s="14"/>
    </row>
    <row r="575" spans="5:47" s="5" customFormat="1" x14ac:dyDescent="0.25">
      <c r="E575" s="6"/>
      <c r="F575" s="7"/>
      <c r="S575" s="7"/>
      <c r="T575" s="7"/>
      <c r="U575" s="136"/>
      <c r="V575" s="6"/>
      <c r="AA575" s="13"/>
      <c r="AB575" s="13"/>
      <c r="AC575" s="13"/>
      <c r="AD575" s="13"/>
      <c r="AE575" s="14"/>
      <c r="AF575" s="14"/>
      <c r="AG575" s="14"/>
      <c r="AH575" s="14"/>
      <c r="AI575" s="14"/>
      <c r="AJ575" s="14"/>
      <c r="AK575" s="14"/>
      <c r="AL575" s="14"/>
      <c r="AM575" s="14"/>
      <c r="AN575" s="14"/>
      <c r="AO575" s="14"/>
      <c r="AP575" s="14"/>
      <c r="AQ575" s="14"/>
      <c r="AR575" s="14"/>
      <c r="AS575" s="14"/>
      <c r="AT575" s="14"/>
      <c r="AU575" s="14"/>
    </row>
    <row r="576" spans="5:47" s="5" customFormat="1" x14ac:dyDescent="0.25">
      <c r="E576" s="6"/>
      <c r="F576" s="7"/>
      <c r="S576" s="7"/>
      <c r="T576" s="7"/>
      <c r="U576" s="136"/>
      <c r="V576" s="6"/>
      <c r="AA576" s="13"/>
      <c r="AB576" s="13"/>
      <c r="AC576" s="13"/>
      <c r="AD576" s="13"/>
      <c r="AE576" s="14"/>
      <c r="AF576" s="14"/>
      <c r="AG576" s="14"/>
      <c r="AH576" s="14"/>
      <c r="AI576" s="14"/>
      <c r="AJ576" s="14"/>
      <c r="AK576" s="14"/>
      <c r="AL576" s="14"/>
      <c r="AM576" s="14"/>
      <c r="AN576" s="14"/>
      <c r="AO576" s="14"/>
      <c r="AP576" s="14"/>
      <c r="AQ576" s="14"/>
      <c r="AR576" s="14"/>
      <c r="AS576" s="14"/>
      <c r="AT576" s="14"/>
      <c r="AU576" s="14"/>
    </row>
    <row r="577" spans="5:47" s="5" customFormat="1" x14ac:dyDescent="0.25">
      <c r="E577" s="6"/>
      <c r="F577" s="7"/>
      <c r="S577" s="7"/>
      <c r="T577" s="7"/>
      <c r="U577" s="136"/>
      <c r="V577" s="6"/>
      <c r="AA577" s="13"/>
      <c r="AB577" s="13"/>
      <c r="AC577" s="13"/>
      <c r="AD577" s="13"/>
      <c r="AE577" s="14"/>
      <c r="AF577" s="14"/>
      <c r="AG577" s="14"/>
      <c r="AH577" s="14"/>
      <c r="AI577" s="14"/>
      <c r="AJ577" s="14"/>
      <c r="AK577" s="14"/>
      <c r="AL577" s="14"/>
      <c r="AM577" s="14"/>
      <c r="AN577" s="14"/>
      <c r="AO577" s="14"/>
      <c r="AP577" s="14"/>
      <c r="AQ577" s="14"/>
      <c r="AR577" s="14"/>
      <c r="AS577" s="14"/>
      <c r="AT577" s="14"/>
      <c r="AU577" s="14"/>
    </row>
    <row r="578" spans="5:47" s="5" customFormat="1" x14ac:dyDescent="0.25">
      <c r="E578" s="6"/>
      <c r="F578" s="7"/>
      <c r="S578" s="7"/>
      <c r="T578" s="7"/>
      <c r="U578" s="136"/>
      <c r="V578" s="6"/>
      <c r="AA578" s="13"/>
      <c r="AB578" s="13"/>
      <c r="AC578" s="13"/>
      <c r="AD578" s="13"/>
      <c r="AE578" s="14"/>
      <c r="AF578" s="14"/>
      <c r="AG578" s="14"/>
      <c r="AH578" s="14"/>
      <c r="AI578" s="14"/>
      <c r="AJ578" s="14"/>
      <c r="AK578" s="14"/>
      <c r="AL578" s="14"/>
      <c r="AM578" s="14"/>
      <c r="AN578" s="14"/>
      <c r="AO578" s="14"/>
      <c r="AP578" s="14"/>
      <c r="AQ578" s="14"/>
      <c r="AR578" s="14"/>
      <c r="AS578" s="14"/>
      <c r="AT578" s="14"/>
      <c r="AU578" s="14"/>
    </row>
    <row r="579" spans="5:47" s="5" customFormat="1" x14ac:dyDescent="0.25">
      <c r="E579" s="6"/>
      <c r="F579" s="7"/>
      <c r="S579" s="7"/>
      <c r="T579" s="7"/>
      <c r="U579" s="136"/>
      <c r="V579" s="6"/>
      <c r="AA579" s="13"/>
      <c r="AB579" s="13"/>
      <c r="AC579" s="13"/>
      <c r="AD579" s="13"/>
      <c r="AE579" s="14"/>
      <c r="AF579" s="14"/>
      <c r="AG579" s="14"/>
      <c r="AH579" s="14"/>
      <c r="AI579" s="14"/>
      <c r="AJ579" s="14"/>
      <c r="AK579" s="14"/>
      <c r="AL579" s="14"/>
      <c r="AM579" s="14"/>
      <c r="AN579" s="14"/>
      <c r="AO579" s="14"/>
      <c r="AP579" s="14"/>
      <c r="AQ579" s="14"/>
      <c r="AR579" s="14"/>
      <c r="AS579" s="14"/>
      <c r="AT579" s="14"/>
      <c r="AU579" s="14"/>
    </row>
    <row r="580" spans="5:47" s="5" customFormat="1" x14ac:dyDescent="0.25">
      <c r="E580" s="6"/>
      <c r="F580" s="7"/>
      <c r="S580" s="7"/>
      <c r="T580" s="7"/>
      <c r="U580" s="136"/>
      <c r="V580" s="6"/>
      <c r="AA580" s="13"/>
      <c r="AB580" s="13"/>
      <c r="AC580" s="13"/>
      <c r="AD580" s="13"/>
      <c r="AE580" s="14"/>
      <c r="AF580" s="14"/>
      <c r="AG580" s="14"/>
      <c r="AH580" s="14"/>
      <c r="AI580" s="14"/>
      <c r="AJ580" s="14"/>
      <c r="AK580" s="14"/>
      <c r="AL580" s="14"/>
      <c r="AM580" s="14"/>
      <c r="AN580" s="14"/>
      <c r="AO580" s="14"/>
      <c r="AP580" s="14"/>
      <c r="AQ580" s="14"/>
      <c r="AR580" s="14"/>
      <c r="AS580" s="14"/>
      <c r="AT580" s="14"/>
      <c r="AU580" s="14"/>
    </row>
    <row r="581" spans="5:47" s="5" customFormat="1" x14ac:dyDescent="0.25">
      <c r="E581" s="6"/>
      <c r="F581" s="7"/>
      <c r="S581" s="7"/>
      <c r="T581" s="7"/>
      <c r="U581" s="136"/>
      <c r="V581" s="6"/>
      <c r="AA581" s="13"/>
      <c r="AB581" s="13"/>
      <c r="AC581" s="13"/>
      <c r="AD581" s="13"/>
      <c r="AE581" s="14"/>
      <c r="AF581" s="14"/>
      <c r="AG581" s="14"/>
      <c r="AH581" s="14"/>
      <c r="AI581" s="14"/>
      <c r="AJ581" s="14"/>
      <c r="AK581" s="14"/>
      <c r="AL581" s="14"/>
      <c r="AM581" s="14"/>
      <c r="AN581" s="14"/>
      <c r="AO581" s="14"/>
      <c r="AP581" s="14"/>
      <c r="AQ581" s="14"/>
      <c r="AR581" s="14"/>
      <c r="AS581" s="14"/>
      <c r="AT581" s="14"/>
      <c r="AU581" s="14"/>
    </row>
    <row r="582" spans="5:47" s="5" customFormat="1" x14ac:dyDescent="0.25">
      <c r="E582" s="6"/>
      <c r="F582" s="7"/>
      <c r="S582" s="7"/>
      <c r="T582" s="7"/>
      <c r="U582" s="136"/>
      <c r="V582" s="6"/>
      <c r="AA582" s="13"/>
      <c r="AB582" s="13"/>
      <c r="AC582" s="13"/>
      <c r="AD582" s="13"/>
      <c r="AE582" s="14"/>
      <c r="AF582" s="14"/>
      <c r="AG582" s="14"/>
      <c r="AH582" s="14"/>
      <c r="AI582" s="14"/>
      <c r="AJ582" s="14"/>
      <c r="AK582" s="14"/>
      <c r="AL582" s="14"/>
      <c r="AM582" s="14"/>
      <c r="AN582" s="14"/>
      <c r="AO582" s="14"/>
      <c r="AP582" s="14"/>
      <c r="AQ582" s="14"/>
      <c r="AR582" s="14"/>
      <c r="AS582" s="14"/>
      <c r="AT582" s="14"/>
      <c r="AU582" s="14"/>
    </row>
    <row r="583" spans="5:47" s="5" customFormat="1" x14ac:dyDescent="0.25">
      <c r="E583" s="6"/>
      <c r="F583" s="7"/>
      <c r="S583" s="7"/>
      <c r="T583" s="7"/>
      <c r="U583" s="136"/>
      <c r="V583" s="6"/>
      <c r="AA583" s="13"/>
      <c r="AB583" s="13"/>
      <c r="AC583" s="13"/>
      <c r="AD583" s="13"/>
      <c r="AE583" s="14"/>
      <c r="AF583" s="14"/>
      <c r="AG583" s="14"/>
      <c r="AH583" s="14"/>
      <c r="AI583" s="14"/>
      <c r="AJ583" s="14"/>
      <c r="AK583" s="14"/>
      <c r="AL583" s="14"/>
      <c r="AM583" s="14"/>
      <c r="AN583" s="14"/>
      <c r="AO583" s="14"/>
      <c r="AP583" s="14"/>
      <c r="AQ583" s="14"/>
      <c r="AR583" s="14"/>
      <c r="AS583" s="14"/>
      <c r="AT583" s="14"/>
      <c r="AU583" s="14"/>
    </row>
    <row r="584" spans="5:47" s="5" customFormat="1" x14ac:dyDescent="0.25">
      <c r="E584" s="6"/>
      <c r="F584" s="7"/>
      <c r="S584" s="7"/>
      <c r="T584" s="7"/>
      <c r="U584" s="136"/>
      <c r="V584" s="6"/>
      <c r="AA584" s="13"/>
      <c r="AB584" s="13"/>
      <c r="AC584" s="13"/>
      <c r="AD584" s="13"/>
      <c r="AE584" s="14"/>
      <c r="AF584" s="14"/>
      <c r="AG584" s="14"/>
      <c r="AH584" s="14"/>
      <c r="AI584" s="14"/>
      <c r="AJ584" s="14"/>
      <c r="AK584" s="14"/>
      <c r="AL584" s="14"/>
      <c r="AM584" s="14"/>
      <c r="AN584" s="14"/>
      <c r="AO584" s="14"/>
      <c r="AP584" s="14"/>
      <c r="AQ584" s="14"/>
      <c r="AR584" s="14"/>
      <c r="AS584" s="14"/>
      <c r="AT584" s="14"/>
      <c r="AU584" s="14"/>
    </row>
    <row r="585" spans="5:47" s="5" customFormat="1" x14ac:dyDescent="0.25">
      <c r="E585" s="6"/>
      <c r="F585" s="7"/>
      <c r="S585" s="7"/>
      <c r="T585" s="7"/>
      <c r="U585" s="136"/>
      <c r="V585" s="6"/>
      <c r="AA585" s="13"/>
      <c r="AB585" s="13"/>
      <c r="AC585" s="13"/>
      <c r="AD585" s="13"/>
      <c r="AE585" s="14"/>
      <c r="AF585" s="14"/>
      <c r="AG585" s="14"/>
      <c r="AH585" s="14"/>
      <c r="AI585" s="14"/>
      <c r="AJ585" s="14"/>
      <c r="AK585" s="14"/>
      <c r="AL585" s="14"/>
      <c r="AM585" s="14"/>
      <c r="AN585" s="14"/>
      <c r="AO585" s="14"/>
      <c r="AP585" s="14"/>
      <c r="AQ585" s="14"/>
      <c r="AR585" s="14"/>
      <c r="AS585" s="14"/>
      <c r="AT585" s="14"/>
      <c r="AU585" s="14"/>
    </row>
    <row r="586" spans="5:47" s="5" customFormat="1" x14ac:dyDescent="0.25">
      <c r="E586" s="6"/>
      <c r="F586" s="7"/>
      <c r="S586" s="7"/>
      <c r="T586" s="7"/>
      <c r="U586" s="136"/>
      <c r="V586" s="6"/>
      <c r="AA586" s="13"/>
      <c r="AB586" s="13"/>
      <c r="AC586" s="13"/>
      <c r="AD586" s="13"/>
      <c r="AE586" s="14"/>
      <c r="AF586" s="14"/>
      <c r="AG586" s="14"/>
      <c r="AH586" s="14"/>
      <c r="AI586" s="14"/>
      <c r="AJ586" s="14"/>
      <c r="AK586" s="14"/>
      <c r="AL586" s="14"/>
      <c r="AM586" s="14"/>
      <c r="AN586" s="14"/>
      <c r="AO586" s="14"/>
      <c r="AP586" s="14"/>
      <c r="AQ586" s="14"/>
      <c r="AR586" s="14"/>
      <c r="AS586" s="14"/>
      <c r="AT586" s="14"/>
      <c r="AU586" s="14"/>
    </row>
    <row r="587" spans="5:47" s="5" customFormat="1" x14ac:dyDescent="0.25">
      <c r="E587" s="6"/>
      <c r="F587" s="7"/>
      <c r="S587" s="7"/>
      <c r="T587" s="7"/>
      <c r="U587" s="136"/>
      <c r="V587" s="6"/>
      <c r="AA587" s="13"/>
      <c r="AB587" s="13"/>
      <c r="AC587" s="13"/>
      <c r="AD587" s="13"/>
      <c r="AE587" s="14"/>
      <c r="AF587" s="14"/>
      <c r="AG587" s="14"/>
      <c r="AH587" s="14"/>
      <c r="AI587" s="14"/>
      <c r="AJ587" s="14"/>
      <c r="AK587" s="14"/>
      <c r="AL587" s="14"/>
      <c r="AM587" s="14"/>
      <c r="AN587" s="14"/>
      <c r="AO587" s="14"/>
      <c r="AP587" s="14"/>
      <c r="AQ587" s="14"/>
      <c r="AR587" s="14"/>
      <c r="AS587" s="14"/>
      <c r="AT587" s="14"/>
      <c r="AU587" s="14"/>
    </row>
    <row r="588" spans="5:47" s="5" customFormat="1" x14ac:dyDescent="0.25">
      <c r="E588" s="6"/>
      <c r="F588" s="7"/>
      <c r="S588" s="7"/>
      <c r="T588" s="7"/>
      <c r="U588" s="136"/>
      <c r="V588" s="6"/>
      <c r="AA588" s="13"/>
      <c r="AB588" s="13"/>
      <c r="AC588" s="13"/>
      <c r="AD588" s="13"/>
      <c r="AE588" s="14"/>
      <c r="AF588" s="14"/>
      <c r="AG588" s="14"/>
      <c r="AH588" s="14"/>
      <c r="AI588" s="14"/>
      <c r="AJ588" s="14"/>
      <c r="AK588" s="14"/>
      <c r="AL588" s="14"/>
      <c r="AM588" s="14"/>
      <c r="AN588" s="14"/>
      <c r="AO588" s="14"/>
      <c r="AP588" s="14"/>
      <c r="AQ588" s="14"/>
      <c r="AR588" s="14"/>
      <c r="AS588" s="14"/>
      <c r="AT588" s="14"/>
      <c r="AU588" s="14"/>
    </row>
    <row r="589" spans="5:47" s="5" customFormat="1" x14ac:dyDescent="0.25">
      <c r="E589" s="6"/>
      <c r="F589" s="7"/>
      <c r="S589" s="7"/>
      <c r="T589" s="7"/>
      <c r="U589" s="136"/>
      <c r="V589" s="6"/>
      <c r="AA589" s="13"/>
      <c r="AB589" s="13"/>
      <c r="AC589" s="13"/>
      <c r="AD589" s="13"/>
      <c r="AE589" s="14"/>
      <c r="AF589" s="14"/>
      <c r="AG589" s="14"/>
      <c r="AH589" s="14"/>
      <c r="AI589" s="14"/>
      <c r="AJ589" s="14"/>
      <c r="AK589" s="14"/>
      <c r="AL589" s="14"/>
      <c r="AM589" s="14"/>
      <c r="AN589" s="14"/>
      <c r="AO589" s="14"/>
      <c r="AP589" s="14"/>
      <c r="AQ589" s="14"/>
      <c r="AR589" s="14"/>
      <c r="AS589" s="14"/>
      <c r="AT589" s="14"/>
      <c r="AU589" s="14"/>
    </row>
    <row r="590" spans="5:47" s="5" customFormat="1" x14ac:dyDescent="0.25">
      <c r="E590" s="6"/>
      <c r="F590" s="7"/>
      <c r="S590" s="7"/>
      <c r="T590" s="7"/>
      <c r="U590" s="136"/>
      <c r="V590" s="6"/>
      <c r="AA590" s="13"/>
      <c r="AB590" s="13"/>
      <c r="AC590" s="13"/>
      <c r="AD590" s="13"/>
      <c r="AE590" s="14"/>
      <c r="AF590" s="14"/>
      <c r="AG590" s="14"/>
      <c r="AH590" s="14"/>
      <c r="AI590" s="14"/>
      <c r="AJ590" s="14"/>
      <c r="AK590" s="14"/>
      <c r="AL590" s="14"/>
      <c r="AM590" s="14"/>
      <c r="AN590" s="14"/>
      <c r="AO590" s="14"/>
      <c r="AP590" s="14"/>
      <c r="AQ590" s="14"/>
      <c r="AR590" s="14"/>
      <c r="AS590" s="14"/>
      <c r="AT590" s="14"/>
      <c r="AU590" s="14"/>
    </row>
    <row r="591" spans="5:47" s="5" customFormat="1" x14ac:dyDescent="0.25">
      <c r="E591" s="6"/>
      <c r="F591" s="7"/>
      <c r="S591" s="7"/>
      <c r="T591" s="7"/>
      <c r="U591" s="136"/>
      <c r="V591" s="6"/>
      <c r="AA591" s="13"/>
      <c r="AB591" s="13"/>
      <c r="AC591" s="13"/>
      <c r="AD591" s="13"/>
      <c r="AE591" s="14"/>
      <c r="AF591" s="14"/>
      <c r="AG591" s="14"/>
      <c r="AH591" s="14"/>
      <c r="AI591" s="14"/>
      <c r="AJ591" s="14"/>
      <c r="AK591" s="14"/>
      <c r="AL591" s="14"/>
      <c r="AM591" s="14"/>
      <c r="AN591" s="14"/>
      <c r="AO591" s="14"/>
      <c r="AP591" s="14"/>
      <c r="AQ591" s="14"/>
      <c r="AR591" s="14"/>
      <c r="AS591" s="14"/>
      <c r="AT591" s="14"/>
      <c r="AU591" s="14"/>
    </row>
    <row r="592" spans="5:47" s="5" customFormat="1" x14ac:dyDescent="0.25">
      <c r="E592" s="6"/>
      <c r="F592" s="7"/>
      <c r="S592" s="7"/>
      <c r="T592" s="7"/>
      <c r="U592" s="136"/>
      <c r="V592" s="6"/>
      <c r="AA592" s="13"/>
      <c r="AB592" s="13"/>
      <c r="AC592" s="13"/>
      <c r="AD592" s="13"/>
      <c r="AE592" s="14"/>
      <c r="AF592" s="14"/>
      <c r="AG592" s="14"/>
      <c r="AH592" s="14"/>
      <c r="AI592" s="14"/>
      <c r="AJ592" s="14"/>
      <c r="AK592" s="14"/>
      <c r="AL592" s="14"/>
      <c r="AM592" s="14"/>
      <c r="AN592" s="14"/>
      <c r="AO592" s="14"/>
      <c r="AP592" s="14"/>
      <c r="AQ592" s="14"/>
      <c r="AR592" s="14"/>
      <c r="AS592" s="14"/>
      <c r="AT592" s="14"/>
      <c r="AU592" s="14"/>
    </row>
    <row r="593" spans="1:47" s="5" customFormat="1" x14ac:dyDescent="0.25">
      <c r="E593" s="6"/>
      <c r="F593" s="7"/>
      <c r="S593" s="7"/>
      <c r="T593" s="7"/>
      <c r="U593" s="136"/>
      <c r="V593" s="6"/>
      <c r="AA593" s="13"/>
      <c r="AB593" s="13"/>
      <c r="AC593" s="13"/>
      <c r="AD593" s="13"/>
      <c r="AE593" s="14"/>
      <c r="AF593" s="14"/>
      <c r="AG593" s="14"/>
      <c r="AH593" s="14"/>
      <c r="AI593" s="14"/>
      <c r="AJ593" s="14"/>
      <c r="AK593" s="14"/>
      <c r="AL593" s="14"/>
      <c r="AM593" s="14"/>
      <c r="AN593" s="14"/>
      <c r="AO593" s="14"/>
      <c r="AP593" s="14"/>
      <c r="AQ593" s="14"/>
      <c r="AR593" s="14"/>
      <c r="AS593" s="14"/>
      <c r="AT593" s="14"/>
      <c r="AU593" s="14"/>
    </row>
    <row r="594" spans="1:47" s="5" customFormat="1" x14ac:dyDescent="0.25">
      <c r="E594" s="6"/>
      <c r="F594" s="7"/>
      <c r="S594" s="7"/>
      <c r="T594" s="7"/>
      <c r="U594" s="136"/>
      <c r="V594" s="6"/>
      <c r="AA594" s="13"/>
      <c r="AB594" s="13"/>
      <c r="AC594" s="13"/>
      <c r="AD594" s="13"/>
      <c r="AE594" s="14"/>
      <c r="AF594" s="14"/>
      <c r="AG594" s="14"/>
      <c r="AH594" s="14"/>
      <c r="AI594" s="14"/>
      <c r="AJ594" s="14"/>
      <c r="AK594" s="14"/>
      <c r="AL594" s="14"/>
      <c r="AM594" s="14"/>
      <c r="AN594" s="14"/>
      <c r="AO594" s="14"/>
      <c r="AP594" s="14"/>
      <c r="AQ594" s="14"/>
      <c r="AR594" s="14"/>
      <c r="AS594" s="14"/>
      <c r="AT594" s="14"/>
      <c r="AU594" s="14"/>
    </row>
    <row r="595" spans="1:47" s="5" customFormat="1" x14ac:dyDescent="0.25">
      <c r="E595" s="6"/>
      <c r="F595" s="7"/>
      <c r="S595" s="7"/>
      <c r="T595" s="7"/>
      <c r="U595" s="136"/>
      <c r="V595" s="6"/>
      <c r="AA595" s="13"/>
      <c r="AB595" s="13"/>
      <c r="AC595" s="13"/>
      <c r="AD595" s="13"/>
      <c r="AE595" s="14"/>
      <c r="AF595" s="14"/>
      <c r="AG595" s="14"/>
      <c r="AH595" s="14"/>
      <c r="AI595" s="14"/>
      <c r="AJ595" s="14"/>
      <c r="AK595" s="14"/>
      <c r="AL595" s="14"/>
      <c r="AM595" s="14"/>
      <c r="AN595" s="14"/>
      <c r="AO595" s="14"/>
      <c r="AP595" s="14"/>
      <c r="AQ595" s="14"/>
      <c r="AR595" s="14"/>
      <c r="AS595" s="14"/>
      <c r="AT595" s="14"/>
      <c r="AU595" s="14"/>
    </row>
    <row r="596" spans="1:47" s="5" customFormat="1" x14ac:dyDescent="0.25">
      <c r="E596" s="6"/>
      <c r="F596" s="7"/>
      <c r="S596" s="7"/>
      <c r="T596" s="7"/>
      <c r="U596" s="136"/>
      <c r="V596" s="6"/>
      <c r="AA596" s="13"/>
      <c r="AB596" s="13"/>
      <c r="AC596" s="13"/>
      <c r="AD596" s="13"/>
      <c r="AE596" s="14"/>
      <c r="AF596" s="14"/>
      <c r="AG596" s="14"/>
      <c r="AH596" s="14"/>
      <c r="AI596" s="14"/>
      <c r="AJ596" s="14"/>
      <c r="AK596" s="14"/>
      <c r="AL596" s="14"/>
      <c r="AM596" s="14"/>
      <c r="AN596" s="14"/>
      <c r="AO596" s="14"/>
      <c r="AP596" s="14"/>
      <c r="AQ596" s="14"/>
      <c r="AR596" s="14"/>
      <c r="AS596" s="14"/>
      <c r="AT596" s="14"/>
      <c r="AU596" s="14"/>
    </row>
    <row r="597" spans="1:47" s="5" customFormat="1" x14ac:dyDescent="0.25">
      <c r="E597" s="6"/>
      <c r="F597" s="7"/>
      <c r="S597" s="7"/>
      <c r="T597" s="7"/>
      <c r="U597" s="136"/>
      <c r="V597" s="6"/>
      <c r="AA597" s="13"/>
      <c r="AB597" s="13"/>
      <c r="AC597" s="13"/>
      <c r="AD597" s="13"/>
      <c r="AE597" s="14"/>
      <c r="AF597" s="14"/>
      <c r="AG597" s="14"/>
      <c r="AH597" s="14"/>
      <c r="AI597" s="14"/>
      <c r="AJ597" s="14"/>
      <c r="AK597" s="14"/>
      <c r="AL597" s="14"/>
      <c r="AM597" s="14"/>
      <c r="AN597" s="14"/>
      <c r="AO597" s="14"/>
      <c r="AP597" s="14"/>
      <c r="AQ597" s="14"/>
      <c r="AR597" s="14"/>
      <c r="AS597" s="14"/>
      <c r="AT597" s="14"/>
      <c r="AU597" s="14"/>
    </row>
    <row r="598" spans="1:47" s="5" customFormat="1" x14ac:dyDescent="0.25">
      <c r="E598" s="6"/>
      <c r="F598" s="7"/>
      <c r="S598" s="7"/>
      <c r="T598" s="7"/>
      <c r="U598" s="136"/>
      <c r="V598" s="6"/>
      <c r="AA598" s="13"/>
      <c r="AB598" s="13"/>
      <c r="AC598" s="13"/>
      <c r="AD598" s="13"/>
      <c r="AE598" s="14"/>
      <c r="AF598" s="14"/>
      <c r="AG598" s="14"/>
      <c r="AH598" s="14"/>
      <c r="AI598" s="14"/>
      <c r="AJ598" s="14"/>
      <c r="AK598" s="14"/>
      <c r="AL598" s="14"/>
      <c r="AM598" s="14"/>
      <c r="AN598" s="14"/>
      <c r="AO598" s="14"/>
      <c r="AP598" s="14"/>
      <c r="AQ598" s="14"/>
      <c r="AR598" s="14"/>
      <c r="AS598" s="14"/>
      <c r="AT598" s="14"/>
      <c r="AU598" s="14"/>
    </row>
    <row r="599" spans="1:47" s="5" customFormat="1" x14ac:dyDescent="0.25">
      <c r="E599" s="6"/>
      <c r="F599" s="7"/>
      <c r="S599" s="7"/>
      <c r="T599" s="7"/>
      <c r="U599" s="136"/>
      <c r="V599" s="6"/>
      <c r="AA599" s="13"/>
      <c r="AB599" s="13"/>
      <c r="AC599" s="13"/>
      <c r="AD599" s="13"/>
      <c r="AE599" s="14"/>
      <c r="AF599" s="14"/>
      <c r="AG599" s="14"/>
      <c r="AH599" s="14"/>
      <c r="AI599" s="14"/>
      <c r="AJ599" s="14"/>
      <c r="AK599" s="14"/>
      <c r="AL599" s="14"/>
      <c r="AM599" s="14"/>
      <c r="AN599" s="14"/>
      <c r="AO599" s="14"/>
      <c r="AP599" s="14"/>
      <c r="AQ599" s="14"/>
      <c r="AR599" s="14"/>
      <c r="AS599" s="14"/>
      <c r="AT599" s="14"/>
      <c r="AU599" s="14"/>
    </row>
    <row r="600" spans="1:47" s="5" customFormat="1" x14ac:dyDescent="0.25">
      <c r="E600" s="6"/>
      <c r="F600" s="7"/>
      <c r="S600" s="7"/>
      <c r="T600" s="7"/>
      <c r="U600" s="136"/>
      <c r="V600" s="6"/>
      <c r="AA600" s="13"/>
      <c r="AB600" s="13"/>
      <c r="AC600" s="13"/>
      <c r="AD600" s="13"/>
      <c r="AE600" s="14"/>
      <c r="AF600" s="14"/>
      <c r="AG600" s="14"/>
      <c r="AH600" s="14"/>
      <c r="AI600" s="14"/>
      <c r="AJ600" s="14"/>
      <c r="AK600" s="14"/>
      <c r="AL600" s="14"/>
      <c r="AM600" s="14"/>
      <c r="AN600" s="14"/>
      <c r="AO600" s="14"/>
      <c r="AP600" s="14"/>
      <c r="AQ600" s="14"/>
      <c r="AR600" s="14"/>
      <c r="AS600" s="14"/>
      <c r="AT600" s="14"/>
      <c r="AU600" s="14"/>
    </row>
    <row r="601" spans="1:47" s="5" customFormat="1" x14ac:dyDescent="0.25">
      <c r="E601" s="6"/>
      <c r="F601" s="7"/>
      <c r="S601" s="7"/>
      <c r="T601" s="7"/>
      <c r="U601" s="136"/>
      <c r="V601" s="6"/>
      <c r="AA601" s="13"/>
      <c r="AB601" s="13"/>
      <c r="AC601" s="13"/>
      <c r="AD601" s="13"/>
      <c r="AE601" s="14"/>
      <c r="AF601" s="14"/>
      <c r="AG601" s="14"/>
      <c r="AH601" s="14"/>
      <c r="AI601" s="14"/>
      <c r="AJ601" s="14"/>
      <c r="AK601" s="14"/>
      <c r="AL601" s="14"/>
      <c r="AM601" s="14"/>
      <c r="AN601" s="14"/>
      <c r="AO601" s="14"/>
      <c r="AP601" s="14"/>
      <c r="AQ601" s="14"/>
      <c r="AR601" s="14"/>
      <c r="AS601" s="14"/>
      <c r="AT601" s="14"/>
      <c r="AU601" s="14"/>
    </row>
    <row r="602" spans="1:47" s="5" customFormat="1" x14ac:dyDescent="0.25">
      <c r="E602" s="6"/>
      <c r="F602" s="7"/>
      <c r="S602" s="7"/>
      <c r="T602" s="7"/>
      <c r="U602" s="136"/>
      <c r="V602" s="6"/>
      <c r="AA602" s="13"/>
      <c r="AB602" s="13"/>
      <c r="AC602" s="13"/>
      <c r="AD602" s="13"/>
      <c r="AE602" s="14"/>
      <c r="AF602" s="14"/>
      <c r="AG602" s="14"/>
      <c r="AH602" s="14"/>
      <c r="AI602" s="14"/>
      <c r="AJ602" s="14"/>
      <c r="AK602" s="14"/>
      <c r="AL602" s="14"/>
      <c r="AM602" s="14"/>
      <c r="AN602" s="14"/>
      <c r="AO602" s="14"/>
      <c r="AP602" s="14"/>
      <c r="AQ602" s="14"/>
      <c r="AR602" s="14"/>
      <c r="AS602" s="14"/>
      <c r="AT602" s="14"/>
      <c r="AU602" s="14"/>
    </row>
    <row r="603" spans="1:47" s="5" customFormat="1" x14ac:dyDescent="0.25">
      <c r="E603" s="6"/>
      <c r="F603" s="7"/>
      <c r="S603" s="7"/>
      <c r="T603" s="7"/>
      <c r="U603" s="136"/>
      <c r="V603" s="6"/>
      <c r="AA603" s="13"/>
      <c r="AB603" s="13"/>
      <c r="AC603" s="13"/>
      <c r="AD603" s="13"/>
      <c r="AE603" s="14"/>
      <c r="AF603" s="14"/>
      <c r="AG603" s="14"/>
      <c r="AH603" s="14"/>
      <c r="AI603" s="14"/>
      <c r="AJ603" s="14"/>
      <c r="AK603" s="14"/>
      <c r="AL603" s="14"/>
      <c r="AM603" s="14"/>
      <c r="AN603" s="14"/>
      <c r="AO603" s="14"/>
      <c r="AP603" s="14"/>
      <c r="AQ603" s="14"/>
      <c r="AR603" s="14"/>
      <c r="AS603" s="14"/>
      <c r="AT603" s="14"/>
      <c r="AU603" s="14"/>
    </row>
    <row r="604" spans="1:47" x14ac:dyDescent="0.25">
      <c r="A604" s="5"/>
      <c r="B604" s="5"/>
      <c r="C604" s="5"/>
      <c r="D604" s="5"/>
      <c r="E604" s="6"/>
      <c r="F604" s="7"/>
      <c r="G604" s="5"/>
      <c r="H604" s="5"/>
      <c r="I604" s="5"/>
      <c r="J604" s="5"/>
      <c r="K604" s="5"/>
      <c r="L604" s="5"/>
      <c r="M604" s="5"/>
      <c r="N604" s="5"/>
      <c r="O604" s="5"/>
      <c r="P604" s="5"/>
      <c r="Q604" s="5"/>
      <c r="R604" s="5"/>
      <c r="S604" s="7"/>
      <c r="T604" s="7"/>
      <c r="U604" s="136"/>
      <c r="V604" s="6"/>
      <c r="W604" s="5"/>
      <c r="X604" s="5"/>
      <c r="Y604" s="5"/>
      <c r="Z604" s="5"/>
      <c r="AA604" s="13"/>
      <c r="AB604" s="13"/>
      <c r="AC604" s="13"/>
      <c r="AD604" s="13"/>
    </row>
    <row r="605" spans="1:47" x14ac:dyDescent="0.25">
      <c r="A605" s="5"/>
      <c r="B605" s="5"/>
      <c r="C605" s="5"/>
      <c r="D605" s="5"/>
      <c r="E605" s="6"/>
      <c r="F605" s="7"/>
      <c r="G605" s="5"/>
      <c r="H605" s="5"/>
      <c r="I605" s="5"/>
      <c r="J605" s="5"/>
      <c r="K605" s="5"/>
      <c r="L605" s="5"/>
      <c r="M605" s="5"/>
      <c r="N605" s="5"/>
      <c r="O605" s="5"/>
      <c r="P605" s="5"/>
      <c r="Q605" s="5"/>
      <c r="R605" s="5"/>
      <c r="S605" s="7"/>
      <c r="T605" s="7"/>
      <c r="U605" s="136"/>
      <c r="V605" s="6"/>
      <c r="W605" s="5"/>
      <c r="X605" s="5"/>
      <c r="Y605" s="5"/>
      <c r="Z605" s="5"/>
      <c r="AA605" s="13"/>
      <c r="AB605" s="13"/>
      <c r="AC605" s="13"/>
      <c r="AD605" s="13"/>
    </row>
  </sheetData>
  <sheetProtection algorithmName="SHA-512" hashValue="hjppx6Ns/V4sZRyr4zN39Vp/88WH+QJLaFFpO1OUTAJukCgdeL/bHz7S/DukVMt86nNLxjeoDUhyfONzCVsLng==" saltValue="bhKWRdxkgHp9Z4/hUtuqCQ==" spinCount="100000" sheet="1" objects="1" scenarios="1"/>
  <customSheetViews>
    <customSheetView guid="{5E828B17-05C0-40DC-989A-7B2FEB2E04BA}" hiddenColumns="1" showRuler="0">
      <selection activeCell="P16" sqref="P16"/>
      <pageMargins left="0.5" right="0.5" top="0.5" bottom="0.5" header="0.5" footer="0.5"/>
      <pageSetup orientation="portrait" verticalDpi="1200" r:id="rId1"/>
      <headerFooter alignWithMargins="0">
        <oddFooter>&amp;R&amp;D</oddFooter>
      </headerFooter>
    </customSheetView>
  </customSheetViews>
  <mergeCells count="17">
    <mergeCell ref="A138:AD138"/>
    <mergeCell ref="A66:AD66"/>
    <mergeCell ref="A86:AD86"/>
    <mergeCell ref="A131:AD131"/>
    <mergeCell ref="A137:AD137"/>
    <mergeCell ref="A82:AD82"/>
    <mergeCell ref="A1:AD1"/>
    <mergeCell ref="A2:AD2"/>
    <mergeCell ref="A9:AD9"/>
    <mergeCell ref="A44:AD44"/>
    <mergeCell ref="F4:AD8"/>
    <mergeCell ref="A4:B4"/>
    <mergeCell ref="A5:B5"/>
    <mergeCell ref="A6:B6"/>
    <mergeCell ref="A7:B7"/>
    <mergeCell ref="A8:B8"/>
    <mergeCell ref="A3:AD3"/>
  </mergeCells>
  <phoneticPr fontId="4" type="noConversion"/>
  <pageMargins left="0.5" right="0.5" top="0.5" bottom="0.5" header="0.5" footer="0.5"/>
  <pageSetup orientation="portrait" verticalDpi="1200" r:id="rId2"/>
  <headerFooter alignWithMargins="0">
    <oddFooter>&amp;R&amp;D</oddFooter>
  </headerFooter>
  <ignoredErrors>
    <ignoredError sqref="Q92 Q46 R15 R100 Q52 R51" formula="1"/>
  </ignoredErrors>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BC81"/>
  <sheetViews>
    <sheetView topLeftCell="A37" workbookViewId="0">
      <selection activeCell="C5" sqref="C5"/>
    </sheetView>
  </sheetViews>
  <sheetFormatPr defaultRowHeight="12.75" x14ac:dyDescent="0.2"/>
  <cols>
    <col min="1" max="1" width="6.5703125" customWidth="1"/>
  </cols>
  <sheetData>
    <row r="1" spans="1:55" s="53" customFormat="1" ht="23.25" x14ac:dyDescent="0.35">
      <c r="B1" s="51" t="s">
        <v>196</v>
      </c>
      <c r="C1" s="51"/>
      <c r="D1" s="51"/>
      <c r="E1" s="51"/>
      <c r="F1" s="51"/>
      <c r="G1" s="51"/>
      <c r="H1" s="51"/>
      <c r="I1" s="51"/>
      <c r="J1" s="51"/>
      <c r="K1" s="51"/>
      <c r="L1" s="51"/>
      <c r="M1" s="52"/>
      <c r="N1" s="52"/>
      <c r="O1" s="52"/>
      <c r="P1" s="52"/>
      <c r="Q1" s="52"/>
      <c r="R1" s="52"/>
      <c r="S1" s="75" t="s">
        <v>197</v>
      </c>
      <c r="T1" s="75"/>
      <c r="U1" s="75"/>
      <c r="V1" s="76"/>
      <c r="W1" s="76"/>
      <c r="X1" s="76"/>
      <c r="Y1" s="76"/>
      <c r="Z1" s="76"/>
      <c r="AA1" s="76"/>
      <c r="AB1" s="52"/>
      <c r="AC1" s="52"/>
      <c r="AD1" s="52"/>
      <c r="AE1" s="52"/>
      <c r="AF1" s="52"/>
      <c r="AG1" s="52"/>
      <c r="AH1" s="52"/>
      <c r="AI1" s="52"/>
      <c r="AJ1" s="52"/>
      <c r="AK1" s="52"/>
      <c r="AL1" s="52"/>
      <c r="AM1" s="52"/>
      <c r="AN1" s="52"/>
      <c r="AO1" s="52"/>
      <c r="AP1" s="52"/>
      <c r="AQ1" s="52"/>
    </row>
    <row r="2" spans="1:55" x14ac:dyDescent="0.2">
      <c r="B2" s="165" t="s">
        <v>198</v>
      </c>
      <c r="C2" s="55"/>
      <c r="D2" s="55"/>
      <c r="E2" s="55"/>
      <c r="F2" s="55"/>
      <c r="G2" s="55"/>
      <c r="H2" s="55"/>
      <c r="I2" s="55"/>
      <c r="J2" s="55"/>
      <c r="K2" s="55"/>
      <c r="L2" s="55"/>
      <c r="M2" s="56"/>
      <c r="N2" s="56"/>
      <c r="O2" s="56"/>
      <c r="P2" s="56"/>
      <c r="Q2" s="56"/>
      <c r="R2" s="56"/>
      <c r="S2" s="77" t="s">
        <v>81</v>
      </c>
      <c r="T2" s="56"/>
      <c r="U2" s="56"/>
      <c r="V2" s="56"/>
      <c r="W2" s="56"/>
      <c r="X2" s="56"/>
      <c r="Y2" s="56"/>
      <c r="Z2" s="56"/>
      <c r="AA2" s="56"/>
      <c r="AB2" s="56"/>
      <c r="AC2" s="56"/>
      <c r="AD2" s="56"/>
      <c r="AE2" s="56"/>
      <c r="AF2" s="56"/>
      <c r="AG2" s="56"/>
      <c r="AH2" s="56"/>
      <c r="AI2" s="56"/>
      <c r="AJ2" s="56"/>
      <c r="AK2" s="56"/>
      <c r="AL2" s="56"/>
      <c r="AM2" s="56"/>
      <c r="AN2" s="56"/>
      <c r="AO2" s="56"/>
      <c r="AP2" s="56"/>
      <c r="AQ2" s="56"/>
    </row>
    <row r="3" spans="1:55" x14ac:dyDescent="0.2">
      <c r="A3" s="469" t="s">
        <v>199</v>
      </c>
      <c r="B3" s="57"/>
      <c r="C3" s="466" t="s">
        <v>66</v>
      </c>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8"/>
    </row>
    <row r="4" spans="1:55" x14ac:dyDescent="0.2">
      <c r="A4" s="469"/>
      <c r="B4" s="58" t="s">
        <v>67</v>
      </c>
      <c r="C4" s="59">
        <v>40</v>
      </c>
      <c r="D4" s="60">
        <v>41</v>
      </c>
      <c r="E4" s="60">
        <v>42</v>
      </c>
      <c r="F4" s="60">
        <v>43</v>
      </c>
      <c r="G4" s="60">
        <v>44</v>
      </c>
      <c r="H4" s="60">
        <v>45</v>
      </c>
      <c r="I4" s="60">
        <v>46</v>
      </c>
      <c r="J4" s="60">
        <v>47</v>
      </c>
      <c r="K4" s="60">
        <v>48</v>
      </c>
      <c r="L4" s="60">
        <v>49</v>
      </c>
      <c r="M4" s="60">
        <v>50</v>
      </c>
      <c r="N4" s="60">
        <v>51</v>
      </c>
      <c r="O4" s="60">
        <v>52</v>
      </c>
      <c r="P4" s="60">
        <v>53</v>
      </c>
      <c r="Q4" s="60">
        <v>54</v>
      </c>
      <c r="R4" s="60">
        <v>55</v>
      </c>
      <c r="S4" s="60">
        <v>56</v>
      </c>
      <c r="T4" s="60">
        <v>57</v>
      </c>
      <c r="U4" s="60">
        <v>58</v>
      </c>
      <c r="V4" s="60">
        <v>59</v>
      </c>
      <c r="W4" s="60">
        <v>60</v>
      </c>
      <c r="X4" s="60">
        <v>61</v>
      </c>
      <c r="Y4" s="60">
        <v>62</v>
      </c>
      <c r="Z4" s="60">
        <v>63</v>
      </c>
      <c r="AA4" s="60">
        <v>64</v>
      </c>
      <c r="AB4" s="60">
        <v>65</v>
      </c>
      <c r="AC4" s="60">
        <v>66</v>
      </c>
      <c r="AD4" s="60">
        <v>67</v>
      </c>
      <c r="AE4" s="60">
        <v>68</v>
      </c>
      <c r="AF4" s="60">
        <v>69</v>
      </c>
      <c r="AG4" s="60">
        <v>70</v>
      </c>
      <c r="AH4" s="60">
        <v>71</v>
      </c>
      <c r="AI4" s="60">
        <v>72</v>
      </c>
      <c r="AJ4" s="60">
        <v>73</v>
      </c>
      <c r="AK4" s="60">
        <v>74</v>
      </c>
      <c r="AL4" s="60">
        <v>75</v>
      </c>
      <c r="AM4" s="60">
        <v>76</v>
      </c>
      <c r="AN4" s="60">
        <v>77</v>
      </c>
      <c r="AO4" s="60">
        <v>78</v>
      </c>
      <c r="AP4" s="60">
        <v>79</v>
      </c>
      <c r="AQ4" s="61">
        <v>80</v>
      </c>
    </row>
    <row r="5" spans="1:55" ht="15" x14ac:dyDescent="0.25">
      <c r="A5" s="469"/>
      <c r="B5" s="62">
        <v>0</v>
      </c>
      <c r="C5" s="78">
        <v>0</v>
      </c>
      <c r="D5" s="79">
        <v>0</v>
      </c>
      <c r="E5" s="79">
        <v>0</v>
      </c>
      <c r="F5" s="79">
        <v>0</v>
      </c>
      <c r="G5" s="79">
        <v>0</v>
      </c>
      <c r="H5" s="79">
        <v>0</v>
      </c>
      <c r="I5" s="79">
        <v>0</v>
      </c>
      <c r="J5" s="79">
        <v>0</v>
      </c>
      <c r="K5" s="79">
        <v>0</v>
      </c>
      <c r="L5" s="79">
        <v>0</v>
      </c>
      <c r="M5" s="79">
        <v>0</v>
      </c>
      <c r="N5" s="79">
        <v>0</v>
      </c>
      <c r="O5" s="79">
        <v>0</v>
      </c>
      <c r="P5" s="79">
        <v>0</v>
      </c>
      <c r="Q5" s="79">
        <v>0</v>
      </c>
      <c r="R5" s="79">
        <v>0</v>
      </c>
      <c r="S5" s="79">
        <v>0</v>
      </c>
      <c r="T5" s="79">
        <v>0</v>
      </c>
      <c r="U5" s="79">
        <v>0</v>
      </c>
      <c r="V5" s="79">
        <v>0</v>
      </c>
      <c r="W5" s="79">
        <v>0</v>
      </c>
      <c r="X5" s="79">
        <v>0</v>
      </c>
      <c r="Y5" s="79">
        <v>0</v>
      </c>
      <c r="Z5" s="79">
        <v>0</v>
      </c>
      <c r="AA5" s="79">
        <v>0</v>
      </c>
      <c r="AB5" s="79">
        <v>0</v>
      </c>
      <c r="AC5" s="79">
        <v>0</v>
      </c>
      <c r="AD5" s="79">
        <v>0</v>
      </c>
      <c r="AE5" s="79">
        <v>0</v>
      </c>
      <c r="AF5" s="79">
        <v>0</v>
      </c>
      <c r="AG5" s="79">
        <v>0</v>
      </c>
      <c r="AH5" s="79">
        <v>0</v>
      </c>
      <c r="AI5" s="79">
        <v>0</v>
      </c>
      <c r="AJ5" s="79">
        <v>0</v>
      </c>
      <c r="AK5" s="79">
        <v>0</v>
      </c>
      <c r="AL5" s="79">
        <v>0</v>
      </c>
      <c r="AM5" s="79">
        <v>0</v>
      </c>
      <c r="AN5" s="79">
        <v>0</v>
      </c>
      <c r="AO5" s="79">
        <v>0</v>
      </c>
      <c r="AP5" s="79">
        <v>0</v>
      </c>
      <c r="AQ5" s="80">
        <v>0</v>
      </c>
      <c r="AU5" s="71"/>
      <c r="AV5" s="72"/>
      <c r="AW5" s="18"/>
      <c r="AX5" s="18"/>
      <c r="AY5" s="18"/>
      <c r="AZ5" s="18"/>
      <c r="BA5" s="18"/>
      <c r="BB5" s="18"/>
      <c r="BC5" s="18"/>
    </row>
    <row r="6" spans="1:55" x14ac:dyDescent="0.2">
      <c r="A6" s="469"/>
      <c r="B6" s="62">
        <v>1</v>
      </c>
      <c r="C6" s="81">
        <v>0</v>
      </c>
      <c r="D6" s="82">
        <v>0</v>
      </c>
      <c r="E6" s="82">
        <v>0</v>
      </c>
      <c r="F6" s="82">
        <v>0</v>
      </c>
      <c r="G6" s="82">
        <v>0</v>
      </c>
      <c r="H6" s="82">
        <v>0</v>
      </c>
      <c r="I6" s="82">
        <v>0</v>
      </c>
      <c r="J6" s="82">
        <v>0</v>
      </c>
      <c r="K6" s="82">
        <v>0</v>
      </c>
      <c r="L6" s="82">
        <v>0</v>
      </c>
      <c r="M6" s="82">
        <v>0</v>
      </c>
      <c r="N6" s="82">
        <v>0</v>
      </c>
      <c r="O6" s="82">
        <v>0</v>
      </c>
      <c r="P6" s="82">
        <v>0</v>
      </c>
      <c r="Q6" s="82">
        <v>0</v>
      </c>
      <c r="R6" s="82">
        <v>0</v>
      </c>
      <c r="S6" s="82">
        <v>0</v>
      </c>
      <c r="T6" s="82">
        <v>0</v>
      </c>
      <c r="U6" s="82">
        <v>0</v>
      </c>
      <c r="V6" s="82">
        <v>0</v>
      </c>
      <c r="W6" s="82">
        <v>0</v>
      </c>
      <c r="X6" s="82">
        <v>0</v>
      </c>
      <c r="Y6" s="82">
        <v>0</v>
      </c>
      <c r="Z6" s="82">
        <v>0</v>
      </c>
      <c r="AA6" s="82">
        <v>0</v>
      </c>
      <c r="AB6" s="82">
        <v>0</v>
      </c>
      <c r="AC6" s="82">
        <v>0</v>
      </c>
      <c r="AD6" s="82">
        <v>0</v>
      </c>
      <c r="AE6" s="82">
        <v>0</v>
      </c>
      <c r="AF6" s="82">
        <v>0</v>
      </c>
      <c r="AG6" s="82">
        <v>0</v>
      </c>
      <c r="AH6" s="82">
        <v>0</v>
      </c>
      <c r="AI6" s="82">
        <v>0</v>
      </c>
      <c r="AJ6" s="82">
        <v>0</v>
      </c>
      <c r="AK6" s="82">
        <v>0</v>
      </c>
      <c r="AL6" s="82">
        <v>0</v>
      </c>
      <c r="AM6" s="82">
        <v>0</v>
      </c>
      <c r="AN6" s="82">
        <v>0</v>
      </c>
      <c r="AO6" s="82">
        <v>0</v>
      </c>
      <c r="AP6" s="82">
        <v>0</v>
      </c>
      <c r="AQ6" s="83">
        <v>0</v>
      </c>
    </row>
    <row r="7" spans="1:55" x14ac:dyDescent="0.2">
      <c r="A7" s="469"/>
      <c r="B7" s="62">
        <v>2</v>
      </c>
      <c r="C7" s="81">
        <v>0</v>
      </c>
      <c r="D7" s="82">
        <v>0</v>
      </c>
      <c r="E7" s="82">
        <v>0</v>
      </c>
      <c r="F7" s="82">
        <v>0</v>
      </c>
      <c r="G7" s="82">
        <v>0</v>
      </c>
      <c r="H7" s="82">
        <v>0</v>
      </c>
      <c r="I7" s="82">
        <v>0</v>
      </c>
      <c r="J7" s="82">
        <v>0</v>
      </c>
      <c r="K7" s="82">
        <v>0</v>
      </c>
      <c r="L7" s="82">
        <v>0</v>
      </c>
      <c r="M7" s="82">
        <v>0</v>
      </c>
      <c r="N7" s="82">
        <v>0</v>
      </c>
      <c r="O7" s="82">
        <v>0</v>
      </c>
      <c r="P7" s="82">
        <v>0</v>
      </c>
      <c r="Q7" s="82">
        <v>0</v>
      </c>
      <c r="R7" s="82">
        <v>0</v>
      </c>
      <c r="S7" s="82">
        <v>0</v>
      </c>
      <c r="T7" s="82">
        <v>0</v>
      </c>
      <c r="U7" s="82">
        <v>0</v>
      </c>
      <c r="V7" s="82">
        <v>0</v>
      </c>
      <c r="W7" s="82">
        <v>0</v>
      </c>
      <c r="X7" s="82">
        <v>0</v>
      </c>
      <c r="Y7" s="82">
        <v>0</v>
      </c>
      <c r="Z7" s="82">
        <v>0</v>
      </c>
      <c r="AA7" s="82">
        <v>0</v>
      </c>
      <c r="AB7" s="82">
        <v>0</v>
      </c>
      <c r="AC7" s="82">
        <v>0</v>
      </c>
      <c r="AD7" s="82">
        <v>0</v>
      </c>
      <c r="AE7" s="82">
        <v>0</v>
      </c>
      <c r="AF7" s="82">
        <v>0</v>
      </c>
      <c r="AG7" s="82">
        <v>0</v>
      </c>
      <c r="AH7" s="82">
        <v>0</v>
      </c>
      <c r="AI7" s="82">
        <v>0</v>
      </c>
      <c r="AJ7" s="82">
        <v>0</v>
      </c>
      <c r="AK7" s="82">
        <v>0</v>
      </c>
      <c r="AL7" s="82">
        <v>0</v>
      </c>
      <c r="AM7" s="82">
        <v>0</v>
      </c>
      <c r="AN7" s="82">
        <v>0</v>
      </c>
      <c r="AO7" s="82">
        <v>0</v>
      </c>
      <c r="AP7" s="82">
        <v>0</v>
      </c>
      <c r="AQ7" s="83">
        <v>0</v>
      </c>
    </row>
    <row r="8" spans="1:55" x14ac:dyDescent="0.2">
      <c r="A8" s="469"/>
      <c r="B8" s="62">
        <v>3</v>
      </c>
      <c r="C8" s="81">
        <v>0</v>
      </c>
      <c r="D8" s="82">
        <v>0</v>
      </c>
      <c r="E8" s="82">
        <v>0</v>
      </c>
      <c r="F8" s="82">
        <v>0</v>
      </c>
      <c r="G8" s="82">
        <v>0</v>
      </c>
      <c r="H8" s="82">
        <v>0</v>
      </c>
      <c r="I8" s="82">
        <v>0</v>
      </c>
      <c r="J8" s="82">
        <v>0</v>
      </c>
      <c r="K8" s="82">
        <v>0</v>
      </c>
      <c r="L8" s="82">
        <v>0</v>
      </c>
      <c r="M8" s="82">
        <v>0</v>
      </c>
      <c r="N8" s="82">
        <v>0</v>
      </c>
      <c r="O8" s="82">
        <v>0</v>
      </c>
      <c r="P8" s="82">
        <v>0</v>
      </c>
      <c r="Q8" s="82">
        <v>0</v>
      </c>
      <c r="R8" s="82">
        <v>0</v>
      </c>
      <c r="S8" s="82">
        <v>0</v>
      </c>
      <c r="T8" s="82">
        <v>0</v>
      </c>
      <c r="U8" s="82">
        <v>0</v>
      </c>
      <c r="V8" s="82">
        <v>0</v>
      </c>
      <c r="W8" s="82">
        <v>0</v>
      </c>
      <c r="X8" s="82">
        <v>0</v>
      </c>
      <c r="Y8" s="82">
        <v>0</v>
      </c>
      <c r="Z8" s="82">
        <v>0</v>
      </c>
      <c r="AA8" s="82">
        <v>0</v>
      </c>
      <c r="AB8" s="82">
        <v>0</v>
      </c>
      <c r="AC8" s="82">
        <v>0</v>
      </c>
      <c r="AD8" s="82">
        <v>0</v>
      </c>
      <c r="AE8" s="82">
        <v>0</v>
      </c>
      <c r="AF8" s="82">
        <v>0</v>
      </c>
      <c r="AG8" s="82">
        <v>0</v>
      </c>
      <c r="AH8" s="82">
        <v>0</v>
      </c>
      <c r="AI8" s="82">
        <v>0</v>
      </c>
      <c r="AJ8" s="82">
        <v>0</v>
      </c>
      <c r="AK8" s="82">
        <v>0</v>
      </c>
      <c r="AL8" s="82">
        <v>0</v>
      </c>
      <c r="AM8" s="82">
        <v>0</v>
      </c>
      <c r="AN8" s="82">
        <v>0</v>
      </c>
      <c r="AO8" s="82">
        <v>0</v>
      </c>
      <c r="AP8" s="82">
        <v>0</v>
      </c>
      <c r="AQ8" s="83">
        <v>0</v>
      </c>
    </row>
    <row r="9" spans="1:55" x14ac:dyDescent="0.2">
      <c r="A9" s="469"/>
      <c r="B9" s="62">
        <v>4</v>
      </c>
      <c r="C9" s="81">
        <v>0</v>
      </c>
      <c r="D9" s="82">
        <v>0</v>
      </c>
      <c r="E9" s="82">
        <v>0</v>
      </c>
      <c r="F9" s="82">
        <v>0</v>
      </c>
      <c r="G9" s="82">
        <v>0</v>
      </c>
      <c r="H9" s="82">
        <v>0</v>
      </c>
      <c r="I9" s="82">
        <v>0</v>
      </c>
      <c r="J9" s="82">
        <v>0</v>
      </c>
      <c r="K9" s="82">
        <v>0</v>
      </c>
      <c r="L9" s="82">
        <v>0</v>
      </c>
      <c r="M9" s="82">
        <v>0</v>
      </c>
      <c r="N9" s="82">
        <v>0</v>
      </c>
      <c r="O9" s="82">
        <v>0</v>
      </c>
      <c r="P9" s="82">
        <v>0</v>
      </c>
      <c r="Q9" s="82">
        <v>0</v>
      </c>
      <c r="R9" s="82">
        <v>0</v>
      </c>
      <c r="S9" s="82">
        <v>0</v>
      </c>
      <c r="T9" s="82">
        <v>0</v>
      </c>
      <c r="U9" s="82">
        <v>0</v>
      </c>
      <c r="V9" s="82">
        <v>0</v>
      </c>
      <c r="W9" s="82">
        <v>0</v>
      </c>
      <c r="X9" s="82">
        <v>0</v>
      </c>
      <c r="Y9" s="82">
        <v>0</v>
      </c>
      <c r="Z9" s="82">
        <v>0</v>
      </c>
      <c r="AA9" s="82">
        <v>0</v>
      </c>
      <c r="AB9" s="82">
        <v>0</v>
      </c>
      <c r="AC9" s="82">
        <v>0</v>
      </c>
      <c r="AD9" s="82">
        <v>0</v>
      </c>
      <c r="AE9" s="82">
        <v>0</v>
      </c>
      <c r="AF9" s="82">
        <v>0</v>
      </c>
      <c r="AG9" s="82">
        <v>0</v>
      </c>
      <c r="AH9" s="82">
        <v>0</v>
      </c>
      <c r="AI9" s="82">
        <v>0</v>
      </c>
      <c r="AJ9" s="82">
        <v>0</v>
      </c>
      <c r="AK9" s="82">
        <v>0</v>
      </c>
      <c r="AL9" s="82">
        <v>0</v>
      </c>
      <c r="AM9" s="82">
        <v>0</v>
      </c>
      <c r="AN9" s="82">
        <v>0</v>
      </c>
      <c r="AO9" s="82">
        <v>0</v>
      </c>
      <c r="AP9" s="82">
        <v>0</v>
      </c>
      <c r="AQ9" s="83">
        <v>0</v>
      </c>
    </row>
    <row r="10" spans="1:55" x14ac:dyDescent="0.2">
      <c r="A10" s="469"/>
      <c r="B10" s="62">
        <v>5</v>
      </c>
      <c r="C10" s="81">
        <v>0</v>
      </c>
      <c r="D10" s="82">
        <v>0</v>
      </c>
      <c r="E10" s="82">
        <v>0</v>
      </c>
      <c r="F10" s="82">
        <v>0</v>
      </c>
      <c r="G10" s="82">
        <v>0</v>
      </c>
      <c r="H10" s="64">
        <v>4.9799999999999997E-2</v>
      </c>
      <c r="I10" s="64">
        <v>5.0700000000000002E-2</v>
      </c>
      <c r="J10" s="64">
        <v>5.16E-2</v>
      </c>
      <c r="K10" s="64">
        <v>5.2499999999999998E-2</v>
      </c>
      <c r="L10" s="64">
        <v>5.3400000000000003E-2</v>
      </c>
      <c r="M10" s="64">
        <v>5.4300000000000001E-2</v>
      </c>
      <c r="N10" s="64">
        <v>5.5300000000000002E-2</v>
      </c>
      <c r="O10" s="64">
        <v>5.62E-2</v>
      </c>
      <c r="P10" s="64">
        <v>5.7099999999999998E-2</v>
      </c>
      <c r="Q10" s="64">
        <v>5.8099999999999999E-2</v>
      </c>
      <c r="R10" s="64">
        <v>5.91E-2</v>
      </c>
      <c r="S10" s="64">
        <v>6.0299999999999999E-2</v>
      </c>
      <c r="T10" s="64">
        <v>6.1600000000000002E-2</v>
      </c>
      <c r="U10" s="64">
        <v>6.2799999999999995E-2</v>
      </c>
      <c r="V10" s="64">
        <v>6.4100000000000004E-2</v>
      </c>
      <c r="W10" s="64">
        <v>6.5299999999999997E-2</v>
      </c>
      <c r="X10" s="64">
        <v>6.7000000000000004E-2</v>
      </c>
      <c r="Y10" s="64">
        <v>6.8699999999999997E-2</v>
      </c>
      <c r="Z10" s="64">
        <v>7.0400000000000004E-2</v>
      </c>
      <c r="AA10" s="64">
        <v>7.1999999999999995E-2</v>
      </c>
      <c r="AB10" s="64">
        <v>7.3800000000000004E-2</v>
      </c>
      <c r="AC10" s="64">
        <v>7.5399999999999995E-2</v>
      </c>
      <c r="AD10" s="64">
        <v>7.6999999999999999E-2</v>
      </c>
      <c r="AE10" s="64">
        <v>7.8600000000000003E-2</v>
      </c>
      <c r="AF10" s="64">
        <v>8.0100000000000005E-2</v>
      </c>
      <c r="AG10" s="64">
        <v>8.1799999999999998E-2</v>
      </c>
      <c r="AH10" s="64">
        <v>8.4099999999999994E-2</v>
      </c>
      <c r="AI10" s="64">
        <v>8.6499999999999994E-2</v>
      </c>
      <c r="AJ10" s="64">
        <v>8.9099999999999999E-2</v>
      </c>
      <c r="AK10" s="64">
        <v>9.1499999999999998E-2</v>
      </c>
      <c r="AL10" s="64">
        <v>9.3799999999999994E-2</v>
      </c>
      <c r="AM10" s="64">
        <v>9.7199999999999995E-2</v>
      </c>
      <c r="AN10" s="64">
        <v>0.10059999999999999</v>
      </c>
      <c r="AO10" s="64">
        <v>0.10390000000000001</v>
      </c>
      <c r="AP10" s="64">
        <v>0.10730000000000001</v>
      </c>
      <c r="AQ10" s="65">
        <v>0.1106</v>
      </c>
    </row>
    <row r="11" spans="1:55" x14ac:dyDescent="0.2">
      <c r="A11" s="469"/>
      <c r="B11" s="62">
        <v>6</v>
      </c>
      <c r="C11" s="81">
        <v>0</v>
      </c>
      <c r="D11" s="82">
        <v>0</v>
      </c>
      <c r="E11" s="82">
        <v>0</v>
      </c>
      <c r="F11" s="82">
        <v>0</v>
      </c>
      <c r="G11" s="64">
        <v>5.0900000000000001E-2</v>
      </c>
      <c r="H11" s="64">
        <v>5.1900000000000002E-2</v>
      </c>
      <c r="I11" s="64">
        <v>5.2900000000000003E-2</v>
      </c>
      <c r="J11" s="64">
        <v>5.3800000000000001E-2</v>
      </c>
      <c r="K11" s="64">
        <v>5.4699999999999999E-2</v>
      </c>
      <c r="L11" s="64">
        <v>5.57E-2</v>
      </c>
      <c r="M11" s="64">
        <v>5.67E-2</v>
      </c>
      <c r="N11" s="64">
        <v>5.7799999999999997E-2</v>
      </c>
      <c r="O11" s="64">
        <v>5.8799999999999998E-2</v>
      </c>
      <c r="P11" s="64">
        <v>5.9799999999999999E-2</v>
      </c>
      <c r="Q11" s="64">
        <v>6.08E-2</v>
      </c>
      <c r="R11" s="64">
        <v>6.1899999999999997E-2</v>
      </c>
      <c r="S11" s="64">
        <v>6.3299999999999995E-2</v>
      </c>
      <c r="T11" s="64">
        <v>6.4600000000000005E-2</v>
      </c>
      <c r="U11" s="64">
        <v>6.6100000000000006E-2</v>
      </c>
      <c r="V11" s="64">
        <v>6.7400000000000002E-2</v>
      </c>
      <c r="W11" s="64">
        <v>6.88E-2</v>
      </c>
      <c r="X11" s="64">
        <v>7.0599999999999996E-2</v>
      </c>
      <c r="Y11" s="64">
        <v>7.2599999999999998E-2</v>
      </c>
      <c r="Z11" s="64">
        <v>7.4399999999999994E-2</v>
      </c>
      <c r="AA11" s="64">
        <v>7.6399999999999996E-2</v>
      </c>
      <c r="AB11" s="64">
        <v>7.8299999999999995E-2</v>
      </c>
      <c r="AC11" s="64">
        <v>8.0100000000000005E-2</v>
      </c>
      <c r="AD11" s="64">
        <v>8.2000000000000003E-2</v>
      </c>
      <c r="AE11" s="64">
        <v>8.3799999999999999E-2</v>
      </c>
      <c r="AF11" s="64">
        <v>8.5699999999999998E-2</v>
      </c>
      <c r="AG11" s="64">
        <v>8.7499999999999994E-2</v>
      </c>
      <c r="AH11" s="64">
        <v>9.0300000000000005E-2</v>
      </c>
      <c r="AI11" s="64">
        <v>9.3100000000000002E-2</v>
      </c>
      <c r="AJ11" s="64">
        <v>9.5799999999999996E-2</v>
      </c>
      <c r="AK11" s="64">
        <v>9.8599999999999993E-2</v>
      </c>
      <c r="AL11" s="64">
        <v>0.1014</v>
      </c>
      <c r="AM11" s="64">
        <v>0.1046</v>
      </c>
      <c r="AN11" s="64">
        <v>0.108</v>
      </c>
      <c r="AO11" s="64">
        <v>0.1113</v>
      </c>
      <c r="AP11" s="64">
        <v>0.1147</v>
      </c>
      <c r="AQ11" s="65">
        <v>0.1179</v>
      </c>
    </row>
    <row r="12" spans="1:55" x14ac:dyDescent="0.2">
      <c r="A12" s="469"/>
      <c r="B12" s="62">
        <v>7</v>
      </c>
      <c r="C12" s="81">
        <v>0</v>
      </c>
      <c r="D12" s="82">
        <v>0</v>
      </c>
      <c r="E12" s="82">
        <v>0</v>
      </c>
      <c r="F12" s="64">
        <v>5.1999999999999998E-2</v>
      </c>
      <c r="G12" s="64">
        <v>5.3100000000000001E-2</v>
      </c>
      <c r="H12" s="64">
        <v>5.4100000000000002E-2</v>
      </c>
      <c r="I12" s="64">
        <v>5.5E-2</v>
      </c>
      <c r="J12" s="64">
        <v>5.6099999999999997E-2</v>
      </c>
      <c r="K12" s="64">
        <v>5.7099999999999998E-2</v>
      </c>
      <c r="L12" s="64">
        <v>5.8200000000000002E-2</v>
      </c>
      <c r="M12" s="64">
        <v>5.9200000000000003E-2</v>
      </c>
      <c r="N12" s="64">
        <v>6.0299999999999999E-2</v>
      </c>
      <c r="O12" s="64">
        <v>6.1499999999999999E-2</v>
      </c>
      <c r="P12" s="64">
        <v>6.2600000000000003E-2</v>
      </c>
      <c r="Q12" s="64">
        <v>6.3799999999999996E-2</v>
      </c>
      <c r="R12" s="64">
        <v>6.4899999999999999E-2</v>
      </c>
      <c r="S12" s="64">
        <v>6.6400000000000001E-2</v>
      </c>
      <c r="T12" s="64">
        <v>6.7900000000000002E-2</v>
      </c>
      <c r="U12" s="64">
        <v>6.9400000000000003E-2</v>
      </c>
      <c r="V12" s="64">
        <v>7.0999999999999994E-2</v>
      </c>
      <c r="W12" s="64">
        <v>7.2499999999999995E-2</v>
      </c>
      <c r="X12" s="64">
        <v>7.46E-2</v>
      </c>
      <c r="Y12" s="64">
        <v>7.6700000000000004E-2</v>
      </c>
      <c r="Z12" s="64">
        <v>7.8799999999999995E-2</v>
      </c>
      <c r="AA12" s="64">
        <v>8.1000000000000003E-2</v>
      </c>
      <c r="AB12" s="64">
        <v>8.3099999999999993E-2</v>
      </c>
      <c r="AC12" s="64">
        <v>8.5199999999999998E-2</v>
      </c>
      <c r="AD12" s="64">
        <v>8.7300000000000003E-2</v>
      </c>
      <c r="AE12" s="64">
        <v>8.9499999999999996E-2</v>
      </c>
      <c r="AF12" s="64">
        <v>9.1600000000000001E-2</v>
      </c>
      <c r="AG12" s="64">
        <v>9.3700000000000006E-2</v>
      </c>
      <c r="AH12" s="64">
        <v>9.69E-2</v>
      </c>
      <c r="AI12" s="64">
        <v>0.10009999999999999</v>
      </c>
      <c r="AJ12" s="64">
        <v>0.1032</v>
      </c>
      <c r="AK12" s="64">
        <v>0.10639999999999999</v>
      </c>
      <c r="AL12" s="64">
        <v>0.1095</v>
      </c>
      <c r="AM12" s="64">
        <v>0.1128</v>
      </c>
      <c r="AN12" s="64">
        <v>0.11609999999999999</v>
      </c>
      <c r="AO12" s="64">
        <v>0.1192</v>
      </c>
      <c r="AP12" s="64">
        <v>0.1225</v>
      </c>
      <c r="AQ12" s="65">
        <v>0.1258</v>
      </c>
    </row>
    <row r="13" spans="1:55" x14ac:dyDescent="0.2">
      <c r="A13" s="469"/>
      <c r="B13" s="62">
        <v>8</v>
      </c>
      <c r="C13" s="81">
        <v>0</v>
      </c>
      <c r="D13" s="82">
        <v>0</v>
      </c>
      <c r="E13" s="64">
        <v>5.3199999999999997E-2</v>
      </c>
      <c r="F13" s="64">
        <v>5.4199999999999998E-2</v>
      </c>
      <c r="G13" s="64">
        <v>5.5300000000000002E-2</v>
      </c>
      <c r="H13" s="64">
        <v>5.62E-2</v>
      </c>
      <c r="I13" s="64">
        <v>5.7299999999999997E-2</v>
      </c>
      <c r="J13" s="64">
        <v>5.8400000000000001E-2</v>
      </c>
      <c r="K13" s="64">
        <v>5.96E-2</v>
      </c>
      <c r="L13" s="64">
        <v>6.0699999999999997E-2</v>
      </c>
      <c r="M13" s="64">
        <v>6.1800000000000001E-2</v>
      </c>
      <c r="N13" s="64">
        <v>6.3E-2</v>
      </c>
      <c r="O13" s="64">
        <v>6.4299999999999996E-2</v>
      </c>
      <c r="P13" s="64">
        <v>6.5500000000000003E-2</v>
      </c>
      <c r="Q13" s="64">
        <v>6.6799999999999998E-2</v>
      </c>
      <c r="R13" s="64">
        <v>6.8000000000000005E-2</v>
      </c>
      <c r="S13" s="64">
        <v>6.9699999999999998E-2</v>
      </c>
      <c r="T13" s="64">
        <v>7.1300000000000002E-2</v>
      </c>
      <c r="U13" s="64">
        <v>7.2999999999999995E-2</v>
      </c>
      <c r="V13" s="64">
        <v>7.4700000000000003E-2</v>
      </c>
      <c r="W13" s="64">
        <v>7.6300000000000007E-2</v>
      </c>
      <c r="X13" s="64">
        <v>7.8700000000000006E-2</v>
      </c>
      <c r="Y13" s="64">
        <v>8.1000000000000003E-2</v>
      </c>
      <c r="Z13" s="64">
        <v>8.3400000000000002E-2</v>
      </c>
      <c r="AA13" s="64">
        <v>8.5699999999999998E-2</v>
      </c>
      <c r="AB13" s="64">
        <v>8.8099999999999998E-2</v>
      </c>
      <c r="AC13" s="64">
        <v>9.06E-2</v>
      </c>
      <c r="AD13" s="64">
        <v>9.2999999999999999E-2</v>
      </c>
      <c r="AE13" s="64">
        <v>9.5500000000000002E-2</v>
      </c>
      <c r="AF13" s="64">
        <v>9.7900000000000001E-2</v>
      </c>
      <c r="AG13" s="64">
        <v>0.1004</v>
      </c>
      <c r="AH13" s="64">
        <v>0.104</v>
      </c>
      <c r="AI13" s="64">
        <v>0.1076</v>
      </c>
      <c r="AJ13" s="64">
        <v>0.11119999999999999</v>
      </c>
      <c r="AK13" s="64">
        <v>0.1148</v>
      </c>
      <c r="AL13" s="64">
        <v>0.11840000000000001</v>
      </c>
      <c r="AM13" s="64">
        <v>0.1215</v>
      </c>
      <c r="AN13" s="64">
        <v>0.12470000000000001</v>
      </c>
      <c r="AO13" s="64">
        <v>0.12790000000000001</v>
      </c>
      <c r="AP13" s="64">
        <v>0.13100000000000001</v>
      </c>
      <c r="AQ13" s="65">
        <v>0.13420000000000001</v>
      </c>
    </row>
    <row r="14" spans="1:55" x14ac:dyDescent="0.2">
      <c r="A14" s="469"/>
      <c r="B14" s="62">
        <v>9</v>
      </c>
      <c r="C14" s="81">
        <v>0</v>
      </c>
      <c r="D14" s="64">
        <v>5.4399999999999997E-2</v>
      </c>
      <c r="E14" s="64">
        <v>5.5500000000000001E-2</v>
      </c>
      <c r="F14" s="64">
        <v>5.6500000000000002E-2</v>
      </c>
      <c r="G14" s="64">
        <v>5.7599999999999998E-2</v>
      </c>
      <c r="H14" s="64">
        <v>5.8500000000000003E-2</v>
      </c>
      <c r="I14" s="64">
        <v>5.9700000000000003E-2</v>
      </c>
      <c r="J14" s="64">
        <v>6.0900000000000003E-2</v>
      </c>
      <c r="K14" s="64">
        <v>6.2100000000000002E-2</v>
      </c>
      <c r="L14" s="64">
        <v>6.3299999999999995E-2</v>
      </c>
      <c r="M14" s="64">
        <v>6.4500000000000002E-2</v>
      </c>
      <c r="N14" s="64">
        <v>6.5799999999999997E-2</v>
      </c>
      <c r="O14" s="64">
        <v>6.7299999999999999E-2</v>
      </c>
      <c r="P14" s="64">
        <v>6.8599999999999994E-2</v>
      </c>
      <c r="Q14" s="64">
        <v>7.0000000000000007E-2</v>
      </c>
      <c r="R14" s="64">
        <v>7.1300000000000002E-2</v>
      </c>
      <c r="S14" s="64">
        <v>7.3099999999999998E-2</v>
      </c>
      <c r="T14" s="64">
        <v>7.4899999999999994E-2</v>
      </c>
      <c r="U14" s="64">
        <v>7.6700000000000004E-2</v>
      </c>
      <c r="V14" s="64">
        <v>7.85E-2</v>
      </c>
      <c r="W14" s="64">
        <v>8.0299999999999996E-2</v>
      </c>
      <c r="X14" s="64">
        <v>8.2900000000000001E-2</v>
      </c>
      <c r="Y14" s="64">
        <v>8.5599999999999996E-2</v>
      </c>
      <c r="Z14" s="64">
        <v>8.8200000000000001E-2</v>
      </c>
      <c r="AA14" s="64">
        <v>9.0800000000000006E-2</v>
      </c>
      <c r="AB14" s="64">
        <v>9.3399999999999997E-2</v>
      </c>
      <c r="AC14" s="64">
        <v>9.6199999999999994E-2</v>
      </c>
      <c r="AD14" s="64">
        <v>9.9099999999999994E-2</v>
      </c>
      <c r="AE14" s="64">
        <v>0.1018</v>
      </c>
      <c r="AF14" s="64">
        <v>0.1046</v>
      </c>
      <c r="AG14" s="64">
        <v>0.1075</v>
      </c>
      <c r="AH14" s="64">
        <v>0.1115</v>
      </c>
      <c r="AI14" s="64">
        <v>0.11559999999999999</v>
      </c>
      <c r="AJ14" s="64">
        <v>0.1197</v>
      </c>
      <c r="AK14" s="64">
        <v>0.12379999999999999</v>
      </c>
      <c r="AL14" s="64">
        <v>0.12790000000000001</v>
      </c>
      <c r="AM14" s="64">
        <v>0.13089999999999999</v>
      </c>
      <c r="AN14" s="64">
        <v>0.13400000000000001</v>
      </c>
      <c r="AO14" s="64">
        <v>0.13700000000000001</v>
      </c>
      <c r="AP14" s="64">
        <v>0.1401</v>
      </c>
      <c r="AQ14" s="65">
        <v>0.1431</v>
      </c>
    </row>
    <row r="15" spans="1:55" x14ac:dyDescent="0.2">
      <c r="A15" s="469"/>
      <c r="B15" s="62">
        <v>10</v>
      </c>
      <c r="C15" s="63">
        <v>5.5800000000000002E-2</v>
      </c>
      <c r="D15" s="64">
        <v>5.6800000000000003E-2</v>
      </c>
      <c r="E15" s="64">
        <v>5.79E-2</v>
      </c>
      <c r="F15" s="64">
        <v>5.8900000000000001E-2</v>
      </c>
      <c r="G15" s="64">
        <v>0.06</v>
      </c>
      <c r="H15" s="64">
        <v>6.0900000000000003E-2</v>
      </c>
      <c r="I15" s="64">
        <v>6.2199999999999998E-2</v>
      </c>
      <c r="J15" s="64">
        <v>6.3500000000000001E-2</v>
      </c>
      <c r="K15" s="64">
        <v>6.4699999999999994E-2</v>
      </c>
      <c r="L15" s="64">
        <v>6.6100000000000006E-2</v>
      </c>
      <c r="M15" s="64">
        <v>6.7400000000000002E-2</v>
      </c>
      <c r="N15" s="64">
        <v>6.8900000000000003E-2</v>
      </c>
      <c r="O15" s="64">
        <v>7.0300000000000001E-2</v>
      </c>
      <c r="P15" s="64">
        <v>7.1800000000000003E-2</v>
      </c>
      <c r="Q15" s="64">
        <v>7.3200000000000001E-2</v>
      </c>
      <c r="R15" s="64">
        <v>7.4800000000000005E-2</v>
      </c>
      <c r="S15" s="64">
        <v>7.6700000000000004E-2</v>
      </c>
      <c r="T15" s="64">
        <v>7.8700000000000006E-2</v>
      </c>
      <c r="U15" s="64">
        <v>8.0699999999999994E-2</v>
      </c>
      <c r="V15" s="64">
        <v>8.2600000000000007E-2</v>
      </c>
      <c r="W15" s="64">
        <v>8.4599999999999995E-2</v>
      </c>
      <c r="X15" s="64">
        <v>8.7499999999999994E-2</v>
      </c>
      <c r="Y15" s="64">
        <v>9.0399999999999994E-2</v>
      </c>
      <c r="Z15" s="64">
        <v>9.3299999999999994E-2</v>
      </c>
      <c r="AA15" s="64">
        <v>9.6100000000000005E-2</v>
      </c>
      <c r="AB15" s="64">
        <v>9.9099999999999994E-2</v>
      </c>
      <c r="AC15" s="64">
        <v>0.1022</v>
      </c>
      <c r="AD15" s="64">
        <v>0.1055</v>
      </c>
      <c r="AE15" s="64">
        <v>0.1087</v>
      </c>
      <c r="AF15" s="64">
        <v>0.1119</v>
      </c>
      <c r="AG15" s="64">
        <v>0.11509999999999999</v>
      </c>
      <c r="AH15" s="64">
        <v>0.1197</v>
      </c>
      <c r="AI15" s="64">
        <v>0.12429999999999999</v>
      </c>
      <c r="AJ15" s="64">
        <v>0.12889999999999999</v>
      </c>
      <c r="AK15" s="64">
        <v>0.13350000000000001</v>
      </c>
      <c r="AL15" s="64">
        <v>0.1381</v>
      </c>
      <c r="AM15" s="64">
        <v>0.14099999999999999</v>
      </c>
      <c r="AN15" s="64">
        <v>0.1439</v>
      </c>
      <c r="AO15" s="64">
        <v>0.14680000000000001</v>
      </c>
      <c r="AP15" s="64">
        <v>0.1497</v>
      </c>
      <c r="AQ15" s="65">
        <v>0.15260000000000001</v>
      </c>
    </row>
    <row r="16" spans="1:55" x14ac:dyDescent="0.2">
      <c r="A16" s="469"/>
      <c r="B16" s="62">
        <v>11</v>
      </c>
      <c r="C16" s="63">
        <v>5.8400000000000001E-2</v>
      </c>
      <c r="D16" s="64">
        <v>5.9499999999999997E-2</v>
      </c>
      <c r="E16" s="64">
        <v>6.0600000000000001E-2</v>
      </c>
      <c r="F16" s="64">
        <v>6.1800000000000001E-2</v>
      </c>
      <c r="G16" s="64">
        <v>6.2899999999999998E-2</v>
      </c>
      <c r="H16" s="64">
        <v>6.4000000000000001E-2</v>
      </c>
      <c r="I16" s="64">
        <v>6.54E-2</v>
      </c>
      <c r="J16" s="64">
        <v>6.6799999999999998E-2</v>
      </c>
      <c r="K16" s="64">
        <v>6.8199999999999997E-2</v>
      </c>
      <c r="L16" s="64">
        <v>6.9699999999999998E-2</v>
      </c>
      <c r="M16" s="64">
        <v>7.1099999999999997E-2</v>
      </c>
      <c r="N16" s="64">
        <v>7.2800000000000004E-2</v>
      </c>
      <c r="O16" s="64">
        <v>7.46E-2</v>
      </c>
      <c r="P16" s="64">
        <v>7.6399999999999996E-2</v>
      </c>
      <c r="Q16" s="64">
        <v>7.8200000000000006E-2</v>
      </c>
      <c r="R16" s="64">
        <v>7.9899999999999999E-2</v>
      </c>
      <c r="S16" s="64">
        <v>8.2199999999999995E-2</v>
      </c>
      <c r="T16" s="64">
        <v>8.4500000000000006E-2</v>
      </c>
      <c r="U16" s="64">
        <v>8.6900000000000005E-2</v>
      </c>
      <c r="V16" s="64">
        <v>8.9200000000000002E-2</v>
      </c>
      <c r="W16" s="64">
        <v>9.1499999999999998E-2</v>
      </c>
      <c r="X16" s="64">
        <v>9.4799999999999995E-2</v>
      </c>
      <c r="Y16" s="64">
        <v>9.8299999999999998E-2</v>
      </c>
      <c r="Z16" s="64">
        <v>0.1017</v>
      </c>
      <c r="AA16" s="64">
        <v>0.1052</v>
      </c>
      <c r="AB16" s="64">
        <v>0.1086</v>
      </c>
      <c r="AC16" s="64">
        <v>0.11169999999999999</v>
      </c>
      <c r="AD16" s="64">
        <v>0.1149</v>
      </c>
      <c r="AE16" s="64">
        <v>0.11799999999999999</v>
      </c>
      <c r="AF16" s="64">
        <v>0.1212</v>
      </c>
      <c r="AG16" s="64">
        <v>0.1244</v>
      </c>
      <c r="AH16" s="64">
        <v>0.12839999999999999</v>
      </c>
      <c r="AI16" s="64">
        <v>0.13250000000000001</v>
      </c>
      <c r="AJ16" s="64">
        <v>0.1366</v>
      </c>
      <c r="AK16" s="64">
        <v>0.14069999999999999</v>
      </c>
      <c r="AL16" s="64">
        <v>0.14480000000000001</v>
      </c>
      <c r="AM16" s="64">
        <v>0.14779999999999999</v>
      </c>
      <c r="AN16" s="64">
        <v>0.15090000000000001</v>
      </c>
      <c r="AO16" s="64">
        <v>0.15390000000000001</v>
      </c>
      <c r="AP16" s="64">
        <v>0.157</v>
      </c>
      <c r="AQ16" s="65">
        <v>0.15260000000000001</v>
      </c>
    </row>
    <row r="17" spans="1:43" x14ac:dyDescent="0.2">
      <c r="A17" s="469"/>
      <c r="B17" s="62">
        <v>12</v>
      </c>
      <c r="C17" s="63">
        <v>6.1100000000000002E-2</v>
      </c>
      <c r="D17" s="64">
        <v>6.2300000000000001E-2</v>
      </c>
      <c r="E17" s="64">
        <v>6.3500000000000001E-2</v>
      </c>
      <c r="F17" s="64">
        <v>6.4899999999999999E-2</v>
      </c>
      <c r="G17" s="64">
        <v>6.6100000000000006E-2</v>
      </c>
      <c r="H17" s="64">
        <v>6.7299999999999999E-2</v>
      </c>
      <c r="I17" s="64">
        <v>6.88E-2</v>
      </c>
      <c r="J17" s="64">
        <v>7.0300000000000001E-2</v>
      </c>
      <c r="K17" s="64">
        <v>7.1900000000000006E-2</v>
      </c>
      <c r="L17" s="64">
        <v>7.3499999999999996E-2</v>
      </c>
      <c r="M17" s="64">
        <v>7.4999999999999997E-2</v>
      </c>
      <c r="N17" s="64">
        <v>7.7100000000000002E-2</v>
      </c>
      <c r="O17" s="64">
        <v>7.9100000000000004E-2</v>
      </c>
      <c r="P17" s="64">
        <v>8.1199999999999994E-2</v>
      </c>
      <c r="Q17" s="64">
        <v>8.3299999999999999E-2</v>
      </c>
      <c r="R17" s="64">
        <v>8.5300000000000001E-2</v>
      </c>
      <c r="S17" s="64">
        <v>8.8099999999999998E-2</v>
      </c>
      <c r="T17" s="64">
        <v>9.0800000000000006E-2</v>
      </c>
      <c r="U17" s="64">
        <v>9.3399999999999997E-2</v>
      </c>
      <c r="V17" s="64">
        <v>9.6100000000000005E-2</v>
      </c>
      <c r="W17" s="64">
        <v>9.8900000000000002E-2</v>
      </c>
      <c r="X17" s="64">
        <v>0.10290000000000001</v>
      </c>
      <c r="Y17" s="64">
        <v>0.1069</v>
      </c>
      <c r="Z17" s="64">
        <v>0.1109</v>
      </c>
      <c r="AA17" s="64">
        <v>0.1149</v>
      </c>
      <c r="AB17" s="64">
        <v>0.11890000000000001</v>
      </c>
      <c r="AC17" s="64">
        <v>0.122</v>
      </c>
      <c r="AD17" s="64">
        <v>0.12509999999999999</v>
      </c>
      <c r="AE17" s="64">
        <v>0.12820000000000001</v>
      </c>
      <c r="AF17" s="64">
        <v>0.1313</v>
      </c>
      <c r="AG17" s="64">
        <v>0.13439999999999999</v>
      </c>
      <c r="AH17" s="64">
        <v>0.13789999999999999</v>
      </c>
      <c r="AI17" s="64">
        <v>0.14130000000000001</v>
      </c>
      <c r="AJ17" s="64">
        <v>0.14480000000000001</v>
      </c>
      <c r="AK17" s="64">
        <v>0.14810000000000001</v>
      </c>
      <c r="AL17" s="64">
        <v>0.15160000000000001</v>
      </c>
      <c r="AM17" s="64">
        <v>0.15490000000000001</v>
      </c>
      <c r="AN17" s="64">
        <v>0.15809999999999999</v>
      </c>
      <c r="AO17" s="64">
        <v>0.1613</v>
      </c>
      <c r="AP17" s="64">
        <v>0.157</v>
      </c>
      <c r="AQ17" s="65">
        <v>0.15260000000000001</v>
      </c>
    </row>
    <row r="18" spans="1:43" x14ac:dyDescent="0.2">
      <c r="A18" s="469"/>
      <c r="B18" s="62">
        <v>13</v>
      </c>
      <c r="C18" s="63">
        <v>6.4000000000000001E-2</v>
      </c>
      <c r="D18" s="64">
        <v>6.5299999999999997E-2</v>
      </c>
      <c r="E18" s="64">
        <v>6.6600000000000006E-2</v>
      </c>
      <c r="F18" s="64">
        <v>6.8000000000000005E-2</v>
      </c>
      <c r="G18" s="64">
        <v>6.93E-2</v>
      </c>
      <c r="H18" s="64">
        <v>7.0599999999999996E-2</v>
      </c>
      <c r="I18" s="64">
        <v>7.2400000000000006E-2</v>
      </c>
      <c r="J18" s="64">
        <v>7.3999999999999996E-2</v>
      </c>
      <c r="K18" s="64">
        <v>7.5800000000000006E-2</v>
      </c>
      <c r="L18" s="64">
        <v>7.7399999999999997E-2</v>
      </c>
      <c r="M18" s="64">
        <v>7.9100000000000004E-2</v>
      </c>
      <c r="N18" s="64">
        <v>8.1500000000000003E-2</v>
      </c>
      <c r="O18" s="64">
        <v>8.3900000000000002E-2</v>
      </c>
      <c r="P18" s="64">
        <v>8.6300000000000002E-2</v>
      </c>
      <c r="Q18" s="64">
        <v>8.8700000000000001E-2</v>
      </c>
      <c r="R18" s="64">
        <v>9.11E-2</v>
      </c>
      <c r="S18" s="64">
        <v>9.4299999999999995E-2</v>
      </c>
      <c r="T18" s="64">
        <v>9.74E-2</v>
      </c>
      <c r="U18" s="64">
        <v>0.10050000000000001</v>
      </c>
      <c r="V18" s="64">
        <v>0.1037</v>
      </c>
      <c r="W18" s="64">
        <v>0.10680000000000001</v>
      </c>
      <c r="X18" s="64">
        <v>0.1115</v>
      </c>
      <c r="Y18" s="64">
        <v>0.1162</v>
      </c>
      <c r="Z18" s="64">
        <v>0.12089999999999999</v>
      </c>
      <c r="AA18" s="64">
        <v>0.12559999999999999</v>
      </c>
      <c r="AB18" s="64">
        <v>0.1303</v>
      </c>
      <c r="AC18" s="64">
        <v>0.13320000000000001</v>
      </c>
      <c r="AD18" s="64">
        <v>0.1363</v>
      </c>
      <c r="AE18" s="64">
        <v>0.13919999999999999</v>
      </c>
      <c r="AF18" s="64">
        <v>0.14219999999999999</v>
      </c>
      <c r="AG18" s="64">
        <v>0.1452</v>
      </c>
      <c r="AH18" s="64">
        <v>0.1479</v>
      </c>
      <c r="AI18" s="64">
        <v>0.15060000000000001</v>
      </c>
      <c r="AJ18" s="64">
        <v>0.15340000000000001</v>
      </c>
      <c r="AK18" s="64">
        <v>0.15609999999999999</v>
      </c>
      <c r="AL18" s="64">
        <v>0.1588</v>
      </c>
      <c r="AM18" s="64">
        <v>0.1623</v>
      </c>
      <c r="AN18" s="64">
        <v>0.16569999999999999</v>
      </c>
      <c r="AO18" s="64">
        <v>0.1613</v>
      </c>
      <c r="AP18" s="64">
        <v>0.157</v>
      </c>
      <c r="AQ18" s="65">
        <v>0.15260000000000001</v>
      </c>
    </row>
    <row r="19" spans="1:43" x14ac:dyDescent="0.2">
      <c r="A19" s="469"/>
      <c r="B19" s="62">
        <v>14</v>
      </c>
      <c r="C19" s="63">
        <v>6.6900000000000001E-2</v>
      </c>
      <c r="D19" s="64">
        <v>6.83E-2</v>
      </c>
      <c r="E19" s="64">
        <v>6.9900000000000004E-2</v>
      </c>
      <c r="F19" s="64">
        <v>7.1300000000000002E-2</v>
      </c>
      <c r="G19" s="64">
        <v>7.2800000000000004E-2</v>
      </c>
      <c r="H19" s="64">
        <v>7.4200000000000002E-2</v>
      </c>
      <c r="I19" s="64">
        <v>7.6100000000000001E-2</v>
      </c>
      <c r="J19" s="64">
        <v>7.7899999999999997E-2</v>
      </c>
      <c r="K19" s="64">
        <v>7.9799999999999996E-2</v>
      </c>
      <c r="L19" s="64">
        <v>8.1600000000000006E-2</v>
      </c>
      <c r="M19" s="64">
        <v>8.3500000000000005E-2</v>
      </c>
      <c r="N19" s="64">
        <v>8.6199999999999999E-2</v>
      </c>
      <c r="O19" s="64">
        <v>8.9099999999999999E-2</v>
      </c>
      <c r="P19" s="64">
        <v>9.1800000000000007E-2</v>
      </c>
      <c r="Q19" s="64">
        <v>9.4600000000000004E-2</v>
      </c>
      <c r="R19" s="64">
        <v>9.7299999999999998E-2</v>
      </c>
      <c r="S19" s="64">
        <v>0.1009</v>
      </c>
      <c r="T19" s="64">
        <v>0.1045</v>
      </c>
      <c r="U19" s="64">
        <v>0.1082</v>
      </c>
      <c r="V19" s="64">
        <v>0.1118</v>
      </c>
      <c r="W19" s="64">
        <v>0.1154</v>
      </c>
      <c r="X19" s="64">
        <v>0.12089999999999999</v>
      </c>
      <c r="Y19" s="64">
        <v>0.1263</v>
      </c>
      <c r="Z19" s="64">
        <v>0.1318</v>
      </c>
      <c r="AA19" s="64">
        <v>0.13719999999999999</v>
      </c>
      <c r="AB19" s="64">
        <v>0.14269999999999999</v>
      </c>
      <c r="AC19" s="64">
        <v>0.14549999999999999</v>
      </c>
      <c r="AD19" s="64">
        <v>0.14829999999999999</v>
      </c>
      <c r="AE19" s="64">
        <v>0.1512</v>
      </c>
      <c r="AF19" s="64">
        <v>0.154</v>
      </c>
      <c r="AG19" s="64">
        <v>0.15690000000000001</v>
      </c>
      <c r="AH19" s="64">
        <v>0.1588</v>
      </c>
      <c r="AI19" s="64">
        <v>0.16070000000000001</v>
      </c>
      <c r="AJ19" s="64">
        <v>0.16259999999999999</v>
      </c>
      <c r="AK19" s="64">
        <v>0.16450000000000001</v>
      </c>
      <c r="AL19" s="64">
        <v>0.16639999999999999</v>
      </c>
      <c r="AM19" s="64">
        <v>0.17</v>
      </c>
      <c r="AN19" s="64">
        <v>0.16569999999999999</v>
      </c>
      <c r="AO19" s="64">
        <v>0.1613</v>
      </c>
      <c r="AP19" s="64">
        <v>0.157</v>
      </c>
      <c r="AQ19" s="65">
        <v>0.15260000000000001</v>
      </c>
    </row>
    <row r="20" spans="1:43" x14ac:dyDescent="0.2">
      <c r="A20" s="469"/>
      <c r="B20" s="62">
        <v>15</v>
      </c>
      <c r="C20" s="63">
        <v>7.0000000000000007E-2</v>
      </c>
      <c r="D20" s="64">
        <v>7.1599999999999997E-2</v>
      </c>
      <c r="E20" s="64">
        <v>7.3200000000000001E-2</v>
      </c>
      <c r="F20" s="64">
        <v>7.4800000000000005E-2</v>
      </c>
      <c r="G20" s="64">
        <v>7.6399999999999996E-2</v>
      </c>
      <c r="H20" s="64">
        <v>7.8E-2</v>
      </c>
      <c r="I20" s="64">
        <v>8.0100000000000005E-2</v>
      </c>
      <c r="J20" s="64">
        <v>8.2100000000000006E-2</v>
      </c>
      <c r="K20" s="64">
        <v>8.4099999999999994E-2</v>
      </c>
      <c r="L20" s="64">
        <v>8.6099999999999996E-2</v>
      </c>
      <c r="M20" s="64">
        <v>8.8200000000000001E-2</v>
      </c>
      <c r="N20" s="64">
        <v>9.1300000000000006E-2</v>
      </c>
      <c r="O20" s="64">
        <v>9.4500000000000001E-2</v>
      </c>
      <c r="P20" s="64">
        <v>9.7699999999999995E-2</v>
      </c>
      <c r="Q20" s="64">
        <v>0.1008</v>
      </c>
      <c r="R20" s="64">
        <v>0.104</v>
      </c>
      <c r="S20" s="64">
        <v>0.1081</v>
      </c>
      <c r="T20" s="64">
        <v>0.1123</v>
      </c>
      <c r="U20" s="64">
        <v>0.1164</v>
      </c>
      <c r="V20" s="64">
        <v>0.1206</v>
      </c>
      <c r="W20" s="64">
        <v>0.12470000000000001</v>
      </c>
      <c r="X20" s="64">
        <v>0.13100000000000001</v>
      </c>
      <c r="Y20" s="64">
        <v>0.13730000000000001</v>
      </c>
      <c r="Z20" s="64">
        <v>0.14369999999999999</v>
      </c>
      <c r="AA20" s="64">
        <v>0.15</v>
      </c>
      <c r="AB20" s="64">
        <v>0.15629999999999999</v>
      </c>
      <c r="AC20" s="64">
        <v>0.15890000000000001</v>
      </c>
      <c r="AD20" s="64">
        <v>0.1615</v>
      </c>
      <c r="AE20" s="64">
        <v>0.1643</v>
      </c>
      <c r="AF20" s="64">
        <v>0.16689999999999999</v>
      </c>
      <c r="AG20" s="64">
        <v>0.16950000000000001</v>
      </c>
      <c r="AH20" s="64">
        <v>0.17050000000000001</v>
      </c>
      <c r="AI20" s="64">
        <v>0.17150000000000001</v>
      </c>
      <c r="AJ20" s="64">
        <v>0.1724</v>
      </c>
      <c r="AK20" s="64">
        <v>0.1734</v>
      </c>
      <c r="AL20" s="64">
        <v>0.1744</v>
      </c>
      <c r="AM20" s="64">
        <v>0.17</v>
      </c>
      <c r="AN20" s="64">
        <v>0.16569999999999999</v>
      </c>
      <c r="AO20" s="64">
        <v>0.1613</v>
      </c>
      <c r="AP20" s="64">
        <v>0.157</v>
      </c>
      <c r="AQ20" s="65">
        <v>0.15260000000000001</v>
      </c>
    </row>
    <row r="21" spans="1:43" x14ac:dyDescent="0.2">
      <c r="A21" s="469"/>
      <c r="B21" s="62">
        <v>16</v>
      </c>
      <c r="C21" s="63">
        <v>7.3099999999999998E-2</v>
      </c>
      <c r="D21" s="64">
        <v>7.4800000000000005E-2</v>
      </c>
      <c r="E21" s="64">
        <v>7.6399999999999996E-2</v>
      </c>
      <c r="F21" s="64">
        <v>7.7899999999999997E-2</v>
      </c>
      <c r="G21" s="64">
        <v>7.9600000000000004E-2</v>
      </c>
      <c r="H21" s="64">
        <v>8.1199999999999994E-2</v>
      </c>
      <c r="I21" s="64">
        <v>8.3299999999999999E-2</v>
      </c>
      <c r="J21" s="64">
        <v>8.5300000000000001E-2</v>
      </c>
      <c r="K21" s="64">
        <v>8.7300000000000003E-2</v>
      </c>
      <c r="L21" s="64">
        <v>8.9399999999999993E-2</v>
      </c>
      <c r="M21" s="64">
        <v>9.1499999999999998E-2</v>
      </c>
      <c r="N21" s="64">
        <v>9.4600000000000004E-2</v>
      </c>
      <c r="O21" s="64">
        <v>9.7799999999999998E-2</v>
      </c>
      <c r="P21" s="64">
        <v>0.1008</v>
      </c>
      <c r="Q21" s="64">
        <v>0.104</v>
      </c>
      <c r="R21" s="64">
        <v>0.1071</v>
      </c>
      <c r="S21" s="64">
        <v>0.11119999999999999</v>
      </c>
      <c r="T21" s="64">
        <v>0.1153</v>
      </c>
      <c r="U21" s="64">
        <v>0.11940000000000001</v>
      </c>
      <c r="V21" s="64">
        <v>0.1235</v>
      </c>
      <c r="W21" s="64">
        <v>0.1275</v>
      </c>
      <c r="X21" s="64">
        <v>0.1336</v>
      </c>
      <c r="Y21" s="64">
        <v>0.13969999999999999</v>
      </c>
      <c r="Z21" s="64">
        <v>0.14580000000000001</v>
      </c>
      <c r="AA21" s="64">
        <v>0.15190000000000001</v>
      </c>
      <c r="AB21" s="64">
        <v>0.15809999999999999</v>
      </c>
      <c r="AC21" s="64">
        <v>0.16059999999999999</v>
      </c>
      <c r="AD21" s="64">
        <v>0.16309999999999999</v>
      </c>
      <c r="AE21" s="64">
        <v>0.16550000000000001</v>
      </c>
      <c r="AF21" s="64">
        <v>0.16800000000000001</v>
      </c>
      <c r="AG21" s="64">
        <v>0.17050000000000001</v>
      </c>
      <c r="AH21" s="64">
        <v>0.17150000000000001</v>
      </c>
      <c r="AI21" s="64">
        <v>0.1724</v>
      </c>
      <c r="AJ21" s="64">
        <v>0.1734</v>
      </c>
      <c r="AK21" s="64">
        <v>0.1744</v>
      </c>
      <c r="AL21" s="64">
        <v>0.1744</v>
      </c>
      <c r="AM21" s="64">
        <v>0.17</v>
      </c>
      <c r="AN21" s="64">
        <v>0.16569999999999999</v>
      </c>
      <c r="AO21" s="64">
        <v>0.1613</v>
      </c>
      <c r="AP21" s="64">
        <v>0.157</v>
      </c>
      <c r="AQ21" s="65">
        <v>0.15260000000000001</v>
      </c>
    </row>
    <row r="22" spans="1:43" x14ac:dyDescent="0.2">
      <c r="A22" s="469"/>
      <c r="B22" s="62">
        <v>17</v>
      </c>
      <c r="C22" s="63">
        <v>7.6499999999999999E-2</v>
      </c>
      <c r="D22" s="64">
        <v>7.8200000000000006E-2</v>
      </c>
      <c r="E22" s="64">
        <v>7.9699999999999993E-2</v>
      </c>
      <c r="F22" s="64">
        <v>8.1299999999999997E-2</v>
      </c>
      <c r="G22" s="64">
        <v>8.2799999999999999E-2</v>
      </c>
      <c r="H22" s="64">
        <v>8.4500000000000006E-2</v>
      </c>
      <c r="I22" s="64">
        <v>8.6499999999999994E-2</v>
      </c>
      <c r="J22" s="64">
        <v>8.8599999999999998E-2</v>
      </c>
      <c r="K22" s="64">
        <v>9.0700000000000003E-2</v>
      </c>
      <c r="L22" s="64">
        <v>9.2799999999999994E-2</v>
      </c>
      <c r="M22" s="64">
        <v>9.4799999999999995E-2</v>
      </c>
      <c r="N22" s="64">
        <v>9.8000000000000004E-2</v>
      </c>
      <c r="O22" s="64">
        <v>0.10100000000000001</v>
      </c>
      <c r="P22" s="64">
        <v>0.1042</v>
      </c>
      <c r="Q22" s="64">
        <v>0.10730000000000001</v>
      </c>
      <c r="R22" s="64">
        <v>0.1104</v>
      </c>
      <c r="S22" s="64">
        <v>0.1145</v>
      </c>
      <c r="T22" s="64">
        <v>0.11840000000000001</v>
      </c>
      <c r="U22" s="64">
        <v>0.12239999999999999</v>
      </c>
      <c r="V22" s="64">
        <v>0.1263</v>
      </c>
      <c r="W22" s="64">
        <v>0.13039999999999999</v>
      </c>
      <c r="X22" s="64">
        <v>0.1363</v>
      </c>
      <c r="Y22" s="64">
        <v>0.1421</v>
      </c>
      <c r="Z22" s="64">
        <v>0.14799999999999999</v>
      </c>
      <c r="AA22" s="64">
        <v>0.15390000000000001</v>
      </c>
      <c r="AB22" s="64">
        <v>0.1598</v>
      </c>
      <c r="AC22" s="64">
        <v>0.16209999999999999</v>
      </c>
      <c r="AD22" s="64">
        <v>0.16450000000000001</v>
      </c>
      <c r="AE22" s="64">
        <v>0.1668</v>
      </c>
      <c r="AF22" s="64">
        <v>0.16919999999999999</v>
      </c>
      <c r="AG22" s="64">
        <v>0.17150000000000001</v>
      </c>
      <c r="AH22" s="64">
        <v>0.1724</v>
      </c>
      <c r="AI22" s="64">
        <v>0.1734</v>
      </c>
      <c r="AJ22" s="64">
        <v>0.1744</v>
      </c>
      <c r="AK22" s="64">
        <v>0.1744</v>
      </c>
      <c r="AL22" s="64">
        <v>0.1744</v>
      </c>
      <c r="AM22" s="64">
        <v>0.17</v>
      </c>
      <c r="AN22" s="64">
        <v>0.16569999999999999</v>
      </c>
      <c r="AO22" s="64">
        <v>0.1613</v>
      </c>
      <c r="AP22" s="64">
        <v>0.157</v>
      </c>
      <c r="AQ22" s="65">
        <v>0.15260000000000001</v>
      </c>
    </row>
    <row r="23" spans="1:43" x14ac:dyDescent="0.2">
      <c r="A23" s="469"/>
      <c r="B23" s="62">
        <v>18</v>
      </c>
      <c r="C23" s="63">
        <v>0.08</v>
      </c>
      <c r="D23" s="64">
        <v>8.1500000000000003E-2</v>
      </c>
      <c r="E23" s="64">
        <v>8.3199999999999996E-2</v>
      </c>
      <c r="F23" s="64">
        <v>8.4699999999999998E-2</v>
      </c>
      <c r="G23" s="64">
        <v>8.6300000000000002E-2</v>
      </c>
      <c r="H23" s="64">
        <v>8.7900000000000006E-2</v>
      </c>
      <c r="I23" s="64">
        <v>8.9899999999999994E-2</v>
      </c>
      <c r="J23" s="64">
        <v>9.1999999999999998E-2</v>
      </c>
      <c r="K23" s="64">
        <v>9.4200000000000006E-2</v>
      </c>
      <c r="L23" s="64">
        <v>9.6199999999999994E-2</v>
      </c>
      <c r="M23" s="64">
        <v>9.8299999999999998E-2</v>
      </c>
      <c r="N23" s="64">
        <v>0.1014</v>
      </c>
      <c r="O23" s="64">
        <v>0.1045</v>
      </c>
      <c r="P23" s="64">
        <v>0.1076</v>
      </c>
      <c r="Q23" s="64">
        <v>0.11070000000000001</v>
      </c>
      <c r="R23" s="64">
        <v>0.1138</v>
      </c>
      <c r="S23" s="64">
        <v>0.1177</v>
      </c>
      <c r="T23" s="64">
        <v>0.1216</v>
      </c>
      <c r="U23" s="64">
        <v>0.1255</v>
      </c>
      <c r="V23" s="64">
        <v>0.12939999999999999</v>
      </c>
      <c r="W23" s="64">
        <v>0.1333</v>
      </c>
      <c r="X23" s="64">
        <v>0.13900000000000001</v>
      </c>
      <c r="Y23" s="64">
        <v>0.14460000000000001</v>
      </c>
      <c r="Z23" s="64">
        <v>0.1502</v>
      </c>
      <c r="AA23" s="64">
        <v>0.15590000000000001</v>
      </c>
      <c r="AB23" s="64">
        <v>0.1615</v>
      </c>
      <c r="AC23" s="64">
        <v>0.16370000000000001</v>
      </c>
      <c r="AD23" s="64">
        <v>0.16589999999999999</v>
      </c>
      <c r="AE23" s="64">
        <v>0.1681</v>
      </c>
      <c r="AF23" s="64">
        <v>0.17030000000000001</v>
      </c>
      <c r="AG23" s="64">
        <v>0.1724</v>
      </c>
      <c r="AH23" s="64">
        <v>0.1734</v>
      </c>
      <c r="AI23" s="64">
        <v>0.1744</v>
      </c>
      <c r="AJ23" s="64">
        <v>0.1744</v>
      </c>
      <c r="AK23" s="64">
        <v>0.1744</v>
      </c>
      <c r="AL23" s="64">
        <v>0.1744</v>
      </c>
      <c r="AM23" s="64">
        <v>0.17</v>
      </c>
      <c r="AN23" s="64">
        <v>0.16569999999999999</v>
      </c>
      <c r="AO23" s="64">
        <v>0.1613</v>
      </c>
      <c r="AP23" s="64">
        <v>0.157</v>
      </c>
      <c r="AQ23" s="65">
        <v>0.15260000000000001</v>
      </c>
    </row>
    <row r="24" spans="1:43" x14ac:dyDescent="0.2">
      <c r="A24" s="469"/>
      <c r="B24" s="62">
        <v>19</v>
      </c>
      <c r="C24" s="63">
        <v>8.3699999999999997E-2</v>
      </c>
      <c r="D24" s="64">
        <v>8.5199999999999998E-2</v>
      </c>
      <c r="E24" s="64">
        <v>8.6800000000000002E-2</v>
      </c>
      <c r="F24" s="64">
        <v>8.8400000000000006E-2</v>
      </c>
      <c r="G24" s="64">
        <v>8.9899999999999994E-2</v>
      </c>
      <c r="H24" s="64">
        <v>9.1499999999999998E-2</v>
      </c>
      <c r="I24" s="64">
        <v>9.35E-2</v>
      </c>
      <c r="J24" s="64">
        <v>9.5699999999999993E-2</v>
      </c>
      <c r="K24" s="64">
        <v>9.7799999999999998E-2</v>
      </c>
      <c r="L24" s="64">
        <v>0.1</v>
      </c>
      <c r="M24" s="64">
        <v>0.10199999999999999</v>
      </c>
      <c r="N24" s="64">
        <v>0.1051</v>
      </c>
      <c r="O24" s="64">
        <v>0.1081</v>
      </c>
      <c r="P24" s="64">
        <v>0.11119999999999999</v>
      </c>
      <c r="Q24" s="64">
        <v>0.1142</v>
      </c>
      <c r="R24" s="64">
        <v>0.1173</v>
      </c>
      <c r="S24" s="64">
        <v>0.1211</v>
      </c>
      <c r="T24" s="64">
        <v>0.1249</v>
      </c>
      <c r="U24" s="64">
        <v>0.12870000000000001</v>
      </c>
      <c r="V24" s="64">
        <v>0.13250000000000001</v>
      </c>
      <c r="W24" s="64">
        <v>0.13639999999999999</v>
      </c>
      <c r="X24" s="64">
        <v>0.14169999999999999</v>
      </c>
      <c r="Y24" s="64">
        <v>0.1472</v>
      </c>
      <c r="Z24" s="64">
        <v>0.1525</v>
      </c>
      <c r="AA24" s="64">
        <v>0.15790000000000001</v>
      </c>
      <c r="AB24" s="64">
        <v>0.1633</v>
      </c>
      <c r="AC24" s="64">
        <v>0.16539999999999999</v>
      </c>
      <c r="AD24" s="64">
        <v>0.1673</v>
      </c>
      <c r="AE24" s="64">
        <v>0.1694</v>
      </c>
      <c r="AF24" s="64">
        <v>0.17130000000000001</v>
      </c>
      <c r="AG24" s="64">
        <v>0.1734</v>
      </c>
      <c r="AH24" s="64">
        <v>0.1744</v>
      </c>
      <c r="AI24" s="64">
        <v>0.1744</v>
      </c>
      <c r="AJ24" s="64">
        <v>0.1744</v>
      </c>
      <c r="AK24" s="64">
        <v>0.1744</v>
      </c>
      <c r="AL24" s="64">
        <v>0.1744</v>
      </c>
      <c r="AM24" s="64">
        <v>0.17</v>
      </c>
      <c r="AN24" s="64">
        <v>0.16569999999999999</v>
      </c>
      <c r="AO24" s="64">
        <v>0.1613</v>
      </c>
      <c r="AP24" s="64">
        <v>0.157</v>
      </c>
      <c r="AQ24" s="65">
        <v>0.15260000000000001</v>
      </c>
    </row>
    <row r="25" spans="1:43" x14ac:dyDescent="0.2">
      <c r="A25" s="469"/>
      <c r="B25" s="62">
        <v>20</v>
      </c>
      <c r="C25" s="63">
        <v>8.7499999999999994E-2</v>
      </c>
      <c r="D25" s="64">
        <v>8.9099999999999999E-2</v>
      </c>
      <c r="E25" s="64">
        <v>9.06E-2</v>
      </c>
      <c r="F25" s="64">
        <v>9.2100000000000001E-2</v>
      </c>
      <c r="G25" s="64">
        <v>9.3600000000000003E-2</v>
      </c>
      <c r="H25" s="64">
        <v>9.5200000000000007E-2</v>
      </c>
      <c r="I25" s="64">
        <v>9.7299999999999998E-2</v>
      </c>
      <c r="J25" s="64">
        <v>9.9400000000000002E-2</v>
      </c>
      <c r="K25" s="64">
        <v>0.1016</v>
      </c>
      <c r="L25" s="64">
        <v>0.1037</v>
      </c>
      <c r="M25" s="64">
        <v>0.10580000000000001</v>
      </c>
      <c r="N25" s="64">
        <v>0.1089</v>
      </c>
      <c r="O25" s="64">
        <v>0.1118</v>
      </c>
      <c r="P25" s="64">
        <v>0.1149</v>
      </c>
      <c r="Q25" s="64">
        <v>0.1178</v>
      </c>
      <c r="R25" s="64">
        <v>0.12089999999999999</v>
      </c>
      <c r="S25" s="64">
        <v>0.1246</v>
      </c>
      <c r="T25" s="64">
        <v>0.1283</v>
      </c>
      <c r="U25" s="64">
        <v>0.13200000000000001</v>
      </c>
      <c r="V25" s="64">
        <v>0.13569999999999999</v>
      </c>
      <c r="W25" s="64">
        <v>0.1394</v>
      </c>
      <c r="X25" s="64">
        <v>0.14449999999999999</v>
      </c>
      <c r="Y25" s="64">
        <v>0.1497</v>
      </c>
      <c r="Z25" s="64">
        <v>0.15479999999999999</v>
      </c>
      <c r="AA25" s="64">
        <v>0.15989999999999999</v>
      </c>
      <c r="AB25" s="64">
        <v>0.16500000000000001</v>
      </c>
      <c r="AC25" s="64">
        <v>0.16689999999999999</v>
      </c>
      <c r="AD25" s="64">
        <v>0.16869999999999999</v>
      </c>
      <c r="AE25" s="64">
        <v>0.17069999999999999</v>
      </c>
      <c r="AF25" s="64">
        <v>0.17249999999999999</v>
      </c>
      <c r="AG25" s="64">
        <v>0.1744</v>
      </c>
      <c r="AH25" s="64">
        <v>0.1744</v>
      </c>
      <c r="AI25" s="64">
        <v>0.1744</v>
      </c>
      <c r="AJ25" s="64">
        <v>0.1744</v>
      </c>
      <c r="AK25" s="64">
        <v>0.1744</v>
      </c>
      <c r="AL25" s="64">
        <v>0.1744</v>
      </c>
      <c r="AM25" s="64">
        <v>0.17</v>
      </c>
      <c r="AN25" s="64">
        <v>0.16569999999999999</v>
      </c>
      <c r="AO25" s="64">
        <v>0.1613</v>
      </c>
      <c r="AP25" s="64">
        <v>0.157</v>
      </c>
      <c r="AQ25" s="65">
        <v>0.15260000000000001</v>
      </c>
    </row>
    <row r="26" spans="1:43" x14ac:dyDescent="0.2">
      <c r="A26" s="469"/>
      <c r="B26" s="62">
        <v>21</v>
      </c>
      <c r="C26" s="63">
        <v>9.11E-2</v>
      </c>
      <c r="D26" s="64">
        <v>9.2700000000000005E-2</v>
      </c>
      <c r="E26" s="64">
        <v>9.4299999999999995E-2</v>
      </c>
      <c r="F26" s="64">
        <v>9.5799999999999996E-2</v>
      </c>
      <c r="G26" s="64">
        <v>9.74E-2</v>
      </c>
      <c r="H26" s="64">
        <v>9.9000000000000005E-2</v>
      </c>
      <c r="I26" s="64">
        <v>0.1012</v>
      </c>
      <c r="J26" s="64">
        <v>0.1033</v>
      </c>
      <c r="K26" s="64">
        <v>0.10539999999999999</v>
      </c>
      <c r="L26" s="64">
        <v>0.1076</v>
      </c>
      <c r="M26" s="64">
        <v>0.10979999999999999</v>
      </c>
      <c r="N26" s="64">
        <v>0.11269999999999999</v>
      </c>
      <c r="O26" s="64">
        <v>0.11559999999999999</v>
      </c>
      <c r="P26" s="64">
        <v>0.1187</v>
      </c>
      <c r="Q26" s="64">
        <v>0.1216</v>
      </c>
      <c r="R26" s="64">
        <v>0.1246</v>
      </c>
      <c r="S26" s="64">
        <v>0.12820000000000001</v>
      </c>
      <c r="T26" s="64">
        <v>0.1318</v>
      </c>
      <c r="U26" s="64">
        <v>0.13539999999999999</v>
      </c>
      <c r="V26" s="64">
        <v>0.13900000000000001</v>
      </c>
      <c r="W26" s="64">
        <v>0.1426</v>
      </c>
      <c r="X26" s="64">
        <v>0.14749999999999999</v>
      </c>
      <c r="Y26" s="64">
        <v>0.15229999999999999</v>
      </c>
      <c r="Z26" s="64">
        <v>0.15720000000000001</v>
      </c>
      <c r="AA26" s="64">
        <v>0.16200000000000001</v>
      </c>
      <c r="AB26" s="64">
        <v>0.16689999999999999</v>
      </c>
      <c r="AC26" s="64">
        <v>0.16869999999999999</v>
      </c>
      <c r="AD26" s="64">
        <v>0.17069999999999999</v>
      </c>
      <c r="AE26" s="64">
        <v>0.17249999999999999</v>
      </c>
      <c r="AF26" s="64">
        <v>0.1744</v>
      </c>
      <c r="AG26" s="64">
        <v>0.1744</v>
      </c>
      <c r="AH26" s="64">
        <v>0.1744</v>
      </c>
      <c r="AI26" s="64">
        <v>0.1744</v>
      </c>
      <c r="AJ26" s="64">
        <v>0.1744</v>
      </c>
      <c r="AK26" s="64">
        <v>0.1744</v>
      </c>
      <c r="AL26" s="64">
        <v>0.1744</v>
      </c>
      <c r="AM26" s="64">
        <v>0.17</v>
      </c>
      <c r="AN26" s="64">
        <v>0.16569999999999999</v>
      </c>
      <c r="AO26" s="64">
        <v>0.1613</v>
      </c>
      <c r="AP26" s="64">
        <v>0.157</v>
      </c>
      <c r="AQ26" s="65">
        <v>0.15260000000000001</v>
      </c>
    </row>
    <row r="27" spans="1:43" x14ac:dyDescent="0.2">
      <c r="A27" s="469"/>
      <c r="B27" s="62">
        <v>22</v>
      </c>
      <c r="C27" s="63">
        <v>9.4799999999999995E-2</v>
      </c>
      <c r="D27" s="64">
        <v>9.6500000000000002E-2</v>
      </c>
      <c r="E27" s="64">
        <v>9.8100000000000007E-2</v>
      </c>
      <c r="F27" s="64">
        <v>9.9699999999999997E-2</v>
      </c>
      <c r="G27" s="64">
        <v>0.1014</v>
      </c>
      <c r="H27" s="64">
        <v>0.10299999999999999</v>
      </c>
      <c r="I27" s="64">
        <v>0.1052</v>
      </c>
      <c r="J27" s="64">
        <v>0.1074</v>
      </c>
      <c r="K27" s="64">
        <v>0.1094</v>
      </c>
      <c r="L27" s="64">
        <v>0.1116</v>
      </c>
      <c r="M27" s="64">
        <v>0.1138</v>
      </c>
      <c r="N27" s="64">
        <v>0.1167</v>
      </c>
      <c r="O27" s="64">
        <v>0.1197</v>
      </c>
      <c r="P27" s="64">
        <v>0.1225</v>
      </c>
      <c r="Q27" s="64">
        <v>0.1255</v>
      </c>
      <c r="R27" s="64">
        <v>0.12839999999999999</v>
      </c>
      <c r="S27" s="64">
        <v>0.13189999999999999</v>
      </c>
      <c r="T27" s="64">
        <v>0.13539999999999999</v>
      </c>
      <c r="U27" s="64">
        <v>0.1389</v>
      </c>
      <c r="V27" s="64">
        <v>0.1424</v>
      </c>
      <c r="W27" s="64">
        <v>0.14580000000000001</v>
      </c>
      <c r="X27" s="64">
        <v>0.15040000000000001</v>
      </c>
      <c r="Y27" s="64">
        <v>0.155</v>
      </c>
      <c r="Z27" s="64">
        <v>0.15959999999999999</v>
      </c>
      <c r="AA27" s="64">
        <v>0.16420000000000001</v>
      </c>
      <c r="AB27" s="64">
        <v>0.16869999999999999</v>
      </c>
      <c r="AC27" s="64">
        <v>0.1706</v>
      </c>
      <c r="AD27" s="64">
        <v>0.17249999999999999</v>
      </c>
      <c r="AE27" s="64">
        <v>0.1744</v>
      </c>
      <c r="AF27" s="64">
        <v>0.1744</v>
      </c>
      <c r="AG27" s="64">
        <v>0.1744</v>
      </c>
      <c r="AH27" s="64">
        <v>0.1744</v>
      </c>
      <c r="AI27" s="64">
        <v>0.1744</v>
      </c>
      <c r="AJ27" s="64">
        <v>0.1744</v>
      </c>
      <c r="AK27" s="64">
        <v>0.1744</v>
      </c>
      <c r="AL27" s="64">
        <v>0.1744</v>
      </c>
      <c r="AM27" s="64">
        <v>0.17</v>
      </c>
      <c r="AN27" s="64">
        <v>0.16569999999999999</v>
      </c>
      <c r="AO27" s="64">
        <v>0.1613</v>
      </c>
      <c r="AP27" s="64">
        <v>0.157</v>
      </c>
      <c r="AQ27" s="65">
        <v>0.15260000000000001</v>
      </c>
    </row>
    <row r="28" spans="1:43" x14ac:dyDescent="0.2">
      <c r="A28" s="469"/>
      <c r="B28" s="62">
        <v>23</v>
      </c>
      <c r="C28" s="63">
        <v>9.8799999999999999E-2</v>
      </c>
      <c r="D28" s="64">
        <v>0.1004</v>
      </c>
      <c r="E28" s="64">
        <v>0.1021</v>
      </c>
      <c r="F28" s="64">
        <v>0.1038</v>
      </c>
      <c r="G28" s="64">
        <v>0.1055</v>
      </c>
      <c r="H28" s="64">
        <v>0.1071</v>
      </c>
      <c r="I28" s="64">
        <v>0.10929999999999999</v>
      </c>
      <c r="J28" s="64">
        <v>0.1115</v>
      </c>
      <c r="K28" s="64">
        <v>0.1137</v>
      </c>
      <c r="L28" s="64">
        <v>0.1159</v>
      </c>
      <c r="M28" s="64">
        <v>0.11799999999999999</v>
      </c>
      <c r="N28" s="64">
        <v>0.12089999999999999</v>
      </c>
      <c r="O28" s="64">
        <v>0.1237</v>
      </c>
      <c r="P28" s="64">
        <v>0.12670000000000001</v>
      </c>
      <c r="Q28" s="64">
        <v>0.1295</v>
      </c>
      <c r="R28" s="64">
        <v>0.1323</v>
      </c>
      <c r="S28" s="64">
        <v>0.13569999999999999</v>
      </c>
      <c r="T28" s="64">
        <v>0.1391</v>
      </c>
      <c r="U28" s="64">
        <v>0.1424</v>
      </c>
      <c r="V28" s="64">
        <v>0.1457</v>
      </c>
      <c r="W28" s="64">
        <v>0.14910000000000001</v>
      </c>
      <c r="X28" s="64">
        <v>0.15340000000000001</v>
      </c>
      <c r="Y28" s="64">
        <v>0.15770000000000001</v>
      </c>
      <c r="Z28" s="64">
        <v>0.16200000000000001</v>
      </c>
      <c r="AA28" s="64">
        <v>0.1663</v>
      </c>
      <c r="AB28" s="64">
        <v>0.1706</v>
      </c>
      <c r="AC28" s="64">
        <v>0.17249999999999999</v>
      </c>
      <c r="AD28" s="64">
        <v>0.1744</v>
      </c>
      <c r="AE28" s="64">
        <v>0.1744</v>
      </c>
      <c r="AF28" s="64">
        <v>0.1744</v>
      </c>
      <c r="AG28" s="64">
        <v>0.1744</v>
      </c>
      <c r="AH28" s="64">
        <v>0.1744</v>
      </c>
      <c r="AI28" s="64">
        <v>0.1744</v>
      </c>
      <c r="AJ28" s="64">
        <v>0.1744</v>
      </c>
      <c r="AK28" s="64">
        <v>0.1744</v>
      </c>
      <c r="AL28" s="64">
        <v>0.1744</v>
      </c>
      <c r="AM28" s="64">
        <v>0.17</v>
      </c>
      <c r="AN28" s="64">
        <v>0.16569999999999999</v>
      </c>
      <c r="AO28" s="64">
        <v>0.1613</v>
      </c>
      <c r="AP28" s="64">
        <v>0.157</v>
      </c>
      <c r="AQ28" s="65">
        <v>0.15260000000000001</v>
      </c>
    </row>
    <row r="29" spans="1:43" x14ac:dyDescent="0.2">
      <c r="A29" s="469"/>
      <c r="B29" s="62">
        <v>24</v>
      </c>
      <c r="C29" s="63">
        <v>0.1028</v>
      </c>
      <c r="D29" s="64">
        <v>0.1045</v>
      </c>
      <c r="E29" s="64">
        <v>0.10630000000000001</v>
      </c>
      <c r="F29" s="64">
        <v>0.108</v>
      </c>
      <c r="G29" s="64">
        <v>0.10979999999999999</v>
      </c>
      <c r="H29" s="64">
        <v>0.1115</v>
      </c>
      <c r="I29" s="64">
        <v>0.1137</v>
      </c>
      <c r="J29" s="64">
        <v>0.1159</v>
      </c>
      <c r="K29" s="64">
        <v>0.11799999999999999</v>
      </c>
      <c r="L29" s="64">
        <v>0.1202</v>
      </c>
      <c r="M29" s="64">
        <v>0.12239999999999999</v>
      </c>
      <c r="N29" s="64">
        <v>0.12520000000000001</v>
      </c>
      <c r="O29" s="64">
        <v>0.128</v>
      </c>
      <c r="P29" s="64">
        <v>0.1308</v>
      </c>
      <c r="Q29" s="64">
        <v>0.13350000000000001</v>
      </c>
      <c r="R29" s="64">
        <v>0.13639999999999999</v>
      </c>
      <c r="S29" s="64">
        <v>0.1396</v>
      </c>
      <c r="T29" s="64">
        <v>0.14280000000000001</v>
      </c>
      <c r="U29" s="64">
        <v>0.14610000000000001</v>
      </c>
      <c r="V29" s="64">
        <v>0.1492</v>
      </c>
      <c r="W29" s="64">
        <v>0.1525</v>
      </c>
      <c r="X29" s="64">
        <v>0.1565</v>
      </c>
      <c r="Y29" s="64">
        <v>0.16039999999999999</v>
      </c>
      <c r="Z29" s="64">
        <v>0.16450000000000001</v>
      </c>
      <c r="AA29" s="64">
        <v>0.16839999999999999</v>
      </c>
      <c r="AB29" s="64">
        <v>0.1724</v>
      </c>
      <c r="AC29" s="64">
        <v>0.1744</v>
      </c>
      <c r="AD29" s="64">
        <v>0.1744</v>
      </c>
      <c r="AE29" s="64">
        <v>0.1744</v>
      </c>
      <c r="AF29" s="64">
        <v>0.1744</v>
      </c>
      <c r="AG29" s="64">
        <v>0.1744</v>
      </c>
      <c r="AH29" s="64">
        <v>0.1744</v>
      </c>
      <c r="AI29" s="64">
        <v>0.1744</v>
      </c>
      <c r="AJ29" s="64">
        <v>0.1744</v>
      </c>
      <c r="AK29" s="64">
        <v>0.1744</v>
      </c>
      <c r="AL29" s="64">
        <v>0.1744</v>
      </c>
      <c r="AM29" s="64">
        <v>0.17</v>
      </c>
      <c r="AN29" s="64">
        <v>0.16569999999999999</v>
      </c>
      <c r="AO29" s="64">
        <v>0.1613</v>
      </c>
      <c r="AP29" s="64">
        <v>0.157</v>
      </c>
      <c r="AQ29" s="65">
        <v>0.15260000000000001</v>
      </c>
    </row>
    <row r="30" spans="1:43" x14ac:dyDescent="0.2">
      <c r="A30" s="469"/>
      <c r="B30" s="62">
        <v>25</v>
      </c>
      <c r="C30" s="63">
        <v>0.107</v>
      </c>
      <c r="D30" s="64">
        <v>0.10879999999999999</v>
      </c>
      <c r="E30" s="64">
        <v>0.1106</v>
      </c>
      <c r="F30" s="64">
        <v>0.1124</v>
      </c>
      <c r="G30" s="64">
        <v>0.1142</v>
      </c>
      <c r="H30" s="64">
        <v>0.11600000000000001</v>
      </c>
      <c r="I30" s="64">
        <v>0.1182</v>
      </c>
      <c r="J30" s="64">
        <v>0.1203</v>
      </c>
      <c r="K30" s="64">
        <v>0.1226</v>
      </c>
      <c r="L30" s="64">
        <v>0.12479999999999999</v>
      </c>
      <c r="M30" s="64">
        <v>0.127</v>
      </c>
      <c r="N30" s="64">
        <v>0.12970000000000001</v>
      </c>
      <c r="O30" s="64">
        <v>0.13239999999999999</v>
      </c>
      <c r="P30" s="64">
        <v>0.1351</v>
      </c>
      <c r="Q30" s="64">
        <v>0.13780000000000001</v>
      </c>
      <c r="R30" s="64">
        <v>0.14050000000000001</v>
      </c>
      <c r="S30" s="64">
        <v>0.14360000000000001</v>
      </c>
      <c r="T30" s="64">
        <v>0.1467</v>
      </c>
      <c r="U30" s="64">
        <v>0.14979999999999999</v>
      </c>
      <c r="V30" s="64">
        <v>0.15290000000000001</v>
      </c>
      <c r="W30" s="64">
        <v>0.156</v>
      </c>
      <c r="X30" s="64">
        <v>0.15970000000000001</v>
      </c>
      <c r="Y30" s="64">
        <v>0.16339999999999999</v>
      </c>
      <c r="Z30" s="64">
        <v>0.16700000000000001</v>
      </c>
      <c r="AA30" s="64">
        <v>0.17069999999999999</v>
      </c>
      <c r="AB30" s="64">
        <v>0.1744</v>
      </c>
      <c r="AC30" s="64">
        <v>0.1744</v>
      </c>
      <c r="AD30" s="64">
        <v>0.1744</v>
      </c>
      <c r="AE30" s="64">
        <v>0.1744</v>
      </c>
      <c r="AF30" s="64">
        <v>0.1744</v>
      </c>
      <c r="AG30" s="64">
        <v>0.1744</v>
      </c>
      <c r="AH30" s="64">
        <v>0.1744</v>
      </c>
      <c r="AI30" s="64">
        <v>0.1744</v>
      </c>
      <c r="AJ30" s="64">
        <v>0.1744</v>
      </c>
      <c r="AK30" s="64">
        <v>0.1744</v>
      </c>
      <c r="AL30" s="64">
        <v>0.1744</v>
      </c>
      <c r="AM30" s="64">
        <v>0.17</v>
      </c>
      <c r="AN30" s="64">
        <v>0.16569999999999999</v>
      </c>
      <c r="AO30" s="64">
        <v>0.1613</v>
      </c>
      <c r="AP30" s="64">
        <v>0.157</v>
      </c>
      <c r="AQ30" s="65">
        <v>0.15260000000000001</v>
      </c>
    </row>
    <row r="31" spans="1:43" x14ac:dyDescent="0.2">
      <c r="A31" s="469"/>
      <c r="B31" s="62">
        <v>26</v>
      </c>
      <c r="C31" s="63">
        <v>0.1114</v>
      </c>
      <c r="D31" s="64">
        <v>0.1133</v>
      </c>
      <c r="E31" s="64">
        <v>0.11509999999999999</v>
      </c>
      <c r="F31" s="64">
        <v>0.11700000000000001</v>
      </c>
      <c r="G31" s="64">
        <v>0.1188</v>
      </c>
      <c r="H31" s="64">
        <v>0.1207</v>
      </c>
      <c r="I31" s="64">
        <v>0.12280000000000001</v>
      </c>
      <c r="J31" s="64">
        <v>0.125</v>
      </c>
      <c r="K31" s="64">
        <v>0.1273</v>
      </c>
      <c r="L31" s="64">
        <v>0.1295</v>
      </c>
      <c r="M31" s="64">
        <v>0.13170000000000001</v>
      </c>
      <c r="N31" s="64">
        <v>0.1343</v>
      </c>
      <c r="O31" s="64">
        <v>0.13689999999999999</v>
      </c>
      <c r="P31" s="64">
        <v>0.13950000000000001</v>
      </c>
      <c r="Q31" s="64">
        <v>0.1421</v>
      </c>
      <c r="R31" s="64">
        <v>0.14480000000000001</v>
      </c>
      <c r="S31" s="64">
        <v>0.1477</v>
      </c>
      <c r="T31" s="64">
        <v>0.15060000000000001</v>
      </c>
      <c r="U31" s="64">
        <v>0.15359999999999999</v>
      </c>
      <c r="V31" s="64">
        <v>0.1565</v>
      </c>
      <c r="W31" s="64">
        <v>0.1595</v>
      </c>
      <c r="X31" s="64">
        <v>0.16320000000000001</v>
      </c>
      <c r="Y31" s="64">
        <v>0.16700000000000001</v>
      </c>
      <c r="Z31" s="64">
        <v>0.17069999999999999</v>
      </c>
      <c r="AA31" s="64">
        <v>0.1744</v>
      </c>
      <c r="AB31" s="64">
        <v>0.1744</v>
      </c>
      <c r="AC31" s="64">
        <v>0.1744</v>
      </c>
      <c r="AD31" s="64">
        <v>0.1744</v>
      </c>
      <c r="AE31" s="64">
        <v>0.1744</v>
      </c>
      <c r="AF31" s="64">
        <v>0.1744</v>
      </c>
      <c r="AG31" s="64">
        <v>0.1744</v>
      </c>
      <c r="AH31" s="64">
        <v>0.1744</v>
      </c>
      <c r="AI31" s="64">
        <v>0.1744</v>
      </c>
      <c r="AJ31" s="64">
        <v>0.1744</v>
      </c>
      <c r="AK31" s="64">
        <v>0.1744</v>
      </c>
      <c r="AL31" s="64">
        <v>0.1744</v>
      </c>
      <c r="AM31" s="64">
        <v>0.17</v>
      </c>
      <c r="AN31" s="64">
        <v>0.16569999999999999</v>
      </c>
      <c r="AO31" s="64">
        <v>0.1613</v>
      </c>
      <c r="AP31" s="64">
        <v>0.157</v>
      </c>
      <c r="AQ31" s="65">
        <v>0.15260000000000001</v>
      </c>
    </row>
    <row r="32" spans="1:43" x14ac:dyDescent="0.2">
      <c r="A32" s="469"/>
      <c r="B32" s="62">
        <v>27</v>
      </c>
      <c r="C32" s="63">
        <v>0.11600000000000001</v>
      </c>
      <c r="D32" s="64">
        <v>0.1179</v>
      </c>
      <c r="E32" s="64">
        <v>0.1198</v>
      </c>
      <c r="F32" s="64">
        <v>0.12180000000000001</v>
      </c>
      <c r="G32" s="64">
        <v>0.1236</v>
      </c>
      <c r="H32" s="64">
        <v>0.12559999999999999</v>
      </c>
      <c r="I32" s="64">
        <v>0.12770000000000001</v>
      </c>
      <c r="J32" s="64">
        <v>0.12989999999999999</v>
      </c>
      <c r="K32" s="64">
        <v>0.13220000000000001</v>
      </c>
      <c r="L32" s="64">
        <v>0.13439999999999999</v>
      </c>
      <c r="M32" s="64">
        <v>0.1366</v>
      </c>
      <c r="N32" s="64">
        <v>0.1391</v>
      </c>
      <c r="O32" s="64">
        <v>0.1416</v>
      </c>
      <c r="P32" s="64">
        <v>0.14419999999999999</v>
      </c>
      <c r="Q32" s="64">
        <v>0.1467</v>
      </c>
      <c r="R32" s="64">
        <v>0.1492</v>
      </c>
      <c r="S32" s="64">
        <v>0.15190000000000001</v>
      </c>
      <c r="T32" s="64">
        <v>0.15479999999999999</v>
      </c>
      <c r="U32" s="64">
        <v>0.1575</v>
      </c>
      <c r="V32" s="64">
        <v>0.1603</v>
      </c>
      <c r="W32" s="64">
        <v>0.16309999999999999</v>
      </c>
      <c r="X32" s="64">
        <v>0.16689999999999999</v>
      </c>
      <c r="Y32" s="64">
        <v>0.1706</v>
      </c>
      <c r="Z32" s="64">
        <v>0.1744</v>
      </c>
      <c r="AA32" s="64">
        <v>0.1744</v>
      </c>
      <c r="AB32" s="64">
        <v>0.1744</v>
      </c>
      <c r="AC32" s="64">
        <v>0.1744</v>
      </c>
      <c r="AD32" s="64">
        <v>0.1744</v>
      </c>
      <c r="AE32" s="64">
        <v>0.1744</v>
      </c>
      <c r="AF32" s="64">
        <v>0.1744</v>
      </c>
      <c r="AG32" s="64">
        <v>0.1744</v>
      </c>
      <c r="AH32" s="64">
        <v>0.1744</v>
      </c>
      <c r="AI32" s="64">
        <v>0.1744</v>
      </c>
      <c r="AJ32" s="64">
        <v>0.1744</v>
      </c>
      <c r="AK32" s="64">
        <v>0.1744</v>
      </c>
      <c r="AL32" s="64">
        <v>0.1744</v>
      </c>
      <c r="AM32" s="64">
        <v>0.17</v>
      </c>
      <c r="AN32" s="64">
        <v>0.16569999999999999</v>
      </c>
      <c r="AO32" s="64">
        <v>0.1613</v>
      </c>
      <c r="AP32" s="64">
        <v>0.157</v>
      </c>
      <c r="AQ32" s="65">
        <v>0.15260000000000001</v>
      </c>
    </row>
    <row r="33" spans="1:43" x14ac:dyDescent="0.2">
      <c r="A33" s="469"/>
      <c r="B33" s="62">
        <v>28</v>
      </c>
      <c r="C33" s="63">
        <v>0.1208</v>
      </c>
      <c r="D33" s="64">
        <v>0.1227</v>
      </c>
      <c r="E33" s="64">
        <v>0.12470000000000001</v>
      </c>
      <c r="F33" s="64">
        <v>0.1268</v>
      </c>
      <c r="G33" s="64">
        <v>0.12870000000000001</v>
      </c>
      <c r="H33" s="64">
        <v>0.13070000000000001</v>
      </c>
      <c r="I33" s="64">
        <v>0.13289999999999999</v>
      </c>
      <c r="J33" s="64">
        <v>0.1351</v>
      </c>
      <c r="K33" s="64">
        <v>0.13730000000000001</v>
      </c>
      <c r="L33" s="64">
        <v>0.13950000000000001</v>
      </c>
      <c r="M33" s="64">
        <v>0.14169999999999999</v>
      </c>
      <c r="N33" s="64">
        <v>0.14410000000000001</v>
      </c>
      <c r="O33" s="64">
        <v>0.14649999999999999</v>
      </c>
      <c r="P33" s="64">
        <v>0.14899999999999999</v>
      </c>
      <c r="Q33" s="64">
        <v>0.15140000000000001</v>
      </c>
      <c r="R33" s="64">
        <v>0.15379999999999999</v>
      </c>
      <c r="S33" s="64">
        <v>0.15640000000000001</v>
      </c>
      <c r="T33" s="64">
        <v>0.159</v>
      </c>
      <c r="U33" s="64">
        <v>0.1615</v>
      </c>
      <c r="V33" s="64">
        <v>0.16420000000000001</v>
      </c>
      <c r="W33" s="64">
        <v>0.1668</v>
      </c>
      <c r="X33" s="64">
        <v>0.1706</v>
      </c>
      <c r="Y33" s="64">
        <v>0.1744</v>
      </c>
      <c r="Z33" s="64">
        <v>0.1744</v>
      </c>
      <c r="AA33" s="64">
        <v>0.1744</v>
      </c>
      <c r="AB33" s="64">
        <v>0.1744</v>
      </c>
      <c r="AC33" s="64">
        <v>0.1744</v>
      </c>
      <c r="AD33" s="64">
        <v>0.1744</v>
      </c>
      <c r="AE33" s="64">
        <v>0.1744</v>
      </c>
      <c r="AF33" s="64">
        <v>0.1744</v>
      </c>
      <c r="AG33" s="64">
        <v>0.1744</v>
      </c>
      <c r="AH33" s="64">
        <v>0.1744</v>
      </c>
      <c r="AI33" s="64">
        <v>0.1744</v>
      </c>
      <c r="AJ33" s="64">
        <v>0.1744</v>
      </c>
      <c r="AK33" s="64">
        <v>0.1744</v>
      </c>
      <c r="AL33" s="64">
        <v>0.1744</v>
      </c>
      <c r="AM33" s="64">
        <v>0.17</v>
      </c>
      <c r="AN33" s="64">
        <v>0.16569999999999999</v>
      </c>
      <c r="AO33" s="64">
        <v>0.1613</v>
      </c>
      <c r="AP33" s="64">
        <v>0.157</v>
      </c>
      <c r="AQ33" s="65">
        <v>0.15260000000000001</v>
      </c>
    </row>
    <row r="34" spans="1:43" x14ac:dyDescent="0.2">
      <c r="A34" s="469"/>
      <c r="B34" s="62">
        <v>29</v>
      </c>
      <c r="C34" s="63">
        <v>0.12570000000000001</v>
      </c>
      <c r="D34" s="64">
        <v>0.12770000000000001</v>
      </c>
      <c r="E34" s="64">
        <v>0.1298</v>
      </c>
      <c r="F34" s="64">
        <v>0.13189999999999999</v>
      </c>
      <c r="G34" s="64">
        <v>0.13400000000000001</v>
      </c>
      <c r="H34" s="64">
        <v>0.13600000000000001</v>
      </c>
      <c r="I34" s="64">
        <v>0.13819999999999999</v>
      </c>
      <c r="J34" s="64">
        <v>0.1404</v>
      </c>
      <c r="K34" s="64">
        <v>0.1426</v>
      </c>
      <c r="L34" s="64">
        <v>0.14480000000000001</v>
      </c>
      <c r="M34" s="64">
        <v>0.1469</v>
      </c>
      <c r="N34" s="64">
        <v>0.1492</v>
      </c>
      <c r="O34" s="64">
        <v>0.1515</v>
      </c>
      <c r="P34" s="64">
        <v>0.15390000000000001</v>
      </c>
      <c r="Q34" s="64">
        <v>0.15620000000000001</v>
      </c>
      <c r="R34" s="64">
        <v>0.1585</v>
      </c>
      <c r="S34" s="64">
        <v>0.16089999999999999</v>
      </c>
      <c r="T34" s="64">
        <v>0.1633</v>
      </c>
      <c r="U34" s="64">
        <v>0.1658</v>
      </c>
      <c r="V34" s="64">
        <v>0.16819999999999999</v>
      </c>
      <c r="W34" s="64">
        <v>0.1706</v>
      </c>
      <c r="X34" s="64">
        <v>0.1744</v>
      </c>
      <c r="Y34" s="64">
        <v>0.1744</v>
      </c>
      <c r="Z34" s="64">
        <v>0.1744</v>
      </c>
      <c r="AA34" s="64">
        <v>0.1744</v>
      </c>
      <c r="AB34" s="64">
        <v>0.1744</v>
      </c>
      <c r="AC34" s="64">
        <v>0.1744</v>
      </c>
      <c r="AD34" s="64">
        <v>0.1744</v>
      </c>
      <c r="AE34" s="64">
        <v>0.1744</v>
      </c>
      <c r="AF34" s="64">
        <v>0.1744</v>
      </c>
      <c r="AG34" s="64">
        <v>0.1744</v>
      </c>
      <c r="AH34" s="64">
        <v>0.1744</v>
      </c>
      <c r="AI34" s="64">
        <v>0.1744</v>
      </c>
      <c r="AJ34" s="64">
        <v>0.1744</v>
      </c>
      <c r="AK34" s="64">
        <v>0.1744</v>
      </c>
      <c r="AL34" s="64">
        <v>0.1744</v>
      </c>
      <c r="AM34" s="64">
        <v>0.17</v>
      </c>
      <c r="AN34" s="64">
        <v>0.16569999999999999</v>
      </c>
      <c r="AO34" s="64">
        <v>0.1613</v>
      </c>
      <c r="AP34" s="64">
        <v>0.157</v>
      </c>
      <c r="AQ34" s="65">
        <v>0.15260000000000001</v>
      </c>
    </row>
    <row r="35" spans="1:43" x14ac:dyDescent="0.2">
      <c r="A35" s="469"/>
      <c r="B35" s="62">
        <v>30</v>
      </c>
      <c r="C35" s="63">
        <v>0.1308</v>
      </c>
      <c r="D35" s="64">
        <v>0.13300000000000001</v>
      </c>
      <c r="E35" s="64">
        <v>0.13519999999999999</v>
      </c>
      <c r="F35" s="64">
        <v>0.13730000000000001</v>
      </c>
      <c r="G35" s="64">
        <v>0.13950000000000001</v>
      </c>
      <c r="H35" s="64">
        <v>0.14169999999999999</v>
      </c>
      <c r="I35" s="64">
        <v>0.1439</v>
      </c>
      <c r="J35" s="64">
        <v>0.14610000000000001</v>
      </c>
      <c r="K35" s="64">
        <v>0.1482</v>
      </c>
      <c r="L35" s="64">
        <v>0.15040000000000001</v>
      </c>
      <c r="M35" s="64">
        <v>0.15260000000000001</v>
      </c>
      <c r="N35" s="64">
        <v>0.15479999999999999</v>
      </c>
      <c r="O35" s="64">
        <v>0.157</v>
      </c>
      <c r="P35" s="64">
        <v>0.15909999999999999</v>
      </c>
      <c r="Q35" s="64">
        <v>0.1613</v>
      </c>
      <c r="R35" s="64">
        <v>0.16350000000000001</v>
      </c>
      <c r="S35" s="64">
        <v>0.16569999999999999</v>
      </c>
      <c r="T35" s="64">
        <v>0.16789999999999999</v>
      </c>
      <c r="U35" s="64">
        <v>0.17</v>
      </c>
      <c r="V35" s="64">
        <v>0.17219999999999999</v>
      </c>
      <c r="W35" s="64">
        <v>0.1744</v>
      </c>
      <c r="X35" s="64">
        <v>0.1744</v>
      </c>
      <c r="Y35" s="64">
        <v>0.1744</v>
      </c>
      <c r="Z35" s="64">
        <v>0.1744</v>
      </c>
      <c r="AA35" s="64">
        <v>0.1744</v>
      </c>
      <c r="AB35" s="64">
        <v>0.1744</v>
      </c>
      <c r="AC35" s="64">
        <v>0.1744</v>
      </c>
      <c r="AD35" s="64">
        <v>0.1744</v>
      </c>
      <c r="AE35" s="64">
        <v>0.1744</v>
      </c>
      <c r="AF35" s="64">
        <v>0.1744</v>
      </c>
      <c r="AG35" s="64">
        <v>0.1744</v>
      </c>
      <c r="AH35" s="64">
        <v>0.1744</v>
      </c>
      <c r="AI35" s="64">
        <v>0.1744</v>
      </c>
      <c r="AJ35" s="64">
        <v>0.1744</v>
      </c>
      <c r="AK35" s="64">
        <v>0.1744</v>
      </c>
      <c r="AL35" s="64">
        <v>0.1744</v>
      </c>
      <c r="AM35" s="64">
        <v>0.17</v>
      </c>
      <c r="AN35" s="64">
        <v>0.16569999999999999</v>
      </c>
      <c r="AO35" s="64">
        <v>0.1613</v>
      </c>
      <c r="AP35" s="64">
        <v>0.157</v>
      </c>
      <c r="AQ35" s="65">
        <v>0.15260000000000001</v>
      </c>
    </row>
    <row r="36" spans="1:43" x14ac:dyDescent="0.2">
      <c r="A36" s="469"/>
      <c r="B36" s="62">
        <v>31</v>
      </c>
      <c r="C36" s="63">
        <v>0.13270000000000001</v>
      </c>
      <c r="D36" s="64">
        <v>0.1348</v>
      </c>
      <c r="E36" s="64">
        <v>0.13700000000000001</v>
      </c>
      <c r="F36" s="64">
        <v>0.13930000000000001</v>
      </c>
      <c r="G36" s="64">
        <v>0.14149999999999999</v>
      </c>
      <c r="H36" s="64">
        <v>0.14369999999999999</v>
      </c>
      <c r="I36" s="64">
        <v>0.14580000000000001</v>
      </c>
      <c r="J36" s="64">
        <v>0.14799999999999999</v>
      </c>
      <c r="K36" s="64">
        <v>0.15029999999999999</v>
      </c>
      <c r="L36" s="64">
        <v>0.1525</v>
      </c>
      <c r="M36" s="64">
        <v>0.1547</v>
      </c>
      <c r="N36" s="64">
        <v>0.15690000000000001</v>
      </c>
      <c r="O36" s="64">
        <v>0.159</v>
      </c>
      <c r="P36" s="64">
        <v>0.16120000000000001</v>
      </c>
      <c r="Q36" s="64">
        <v>0.16339999999999999</v>
      </c>
      <c r="R36" s="64">
        <v>0.1656</v>
      </c>
      <c r="S36" s="64">
        <v>0.1678</v>
      </c>
      <c r="T36" s="64">
        <v>0.17</v>
      </c>
      <c r="U36" s="64">
        <v>0.17219999999999999</v>
      </c>
      <c r="V36" s="64">
        <v>0.1744</v>
      </c>
      <c r="W36" s="64">
        <v>0.1744</v>
      </c>
      <c r="X36" s="64">
        <v>0.1744</v>
      </c>
      <c r="Y36" s="64">
        <v>0.1744</v>
      </c>
      <c r="Z36" s="64">
        <v>0.1744</v>
      </c>
      <c r="AA36" s="64">
        <v>0.1744</v>
      </c>
      <c r="AB36" s="64">
        <v>0.1744</v>
      </c>
      <c r="AC36" s="64">
        <v>0.1744</v>
      </c>
      <c r="AD36" s="64">
        <v>0.1744</v>
      </c>
      <c r="AE36" s="64">
        <v>0.1744</v>
      </c>
      <c r="AF36" s="64">
        <v>0.1744</v>
      </c>
      <c r="AG36" s="64">
        <v>0.1744</v>
      </c>
      <c r="AH36" s="64">
        <v>0.1744</v>
      </c>
      <c r="AI36" s="64">
        <v>0.1744</v>
      </c>
      <c r="AJ36" s="64">
        <v>0.1744</v>
      </c>
      <c r="AK36" s="64">
        <v>0.1744</v>
      </c>
      <c r="AL36" s="64">
        <v>0.1744</v>
      </c>
      <c r="AM36" s="64">
        <v>0.17</v>
      </c>
      <c r="AN36" s="64">
        <v>0.16569999999999999</v>
      </c>
      <c r="AO36" s="64">
        <v>0.1613</v>
      </c>
      <c r="AP36" s="64">
        <v>0.157</v>
      </c>
      <c r="AQ36" s="65">
        <v>0.15260000000000001</v>
      </c>
    </row>
    <row r="37" spans="1:43" x14ac:dyDescent="0.2">
      <c r="A37" s="469"/>
      <c r="B37" s="62">
        <v>32</v>
      </c>
      <c r="C37" s="63">
        <v>0.1346</v>
      </c>
      <c r="D37" s="64">
        <v>0.1368</v>
      </c>
      <c r="E37" s="64">
        <v>0.13900000000000001</v>
      </c>
      <c r="F37" s="64">
        <v>0.14130000000000001</v>
      </c>
      <c r="G37" s="64">
        <v>0.1434</v>
      </c>
      <c r="H37" s="64">
        <v>0.14560000000000001</v>
      </c>
      <c r="I37" s="64">
        <v>0.14779999999999999</v>
      </c>
      <c r="J37" s="64">
        <v>0.15010000000000001</v>
      </c>
      <c r="K37" s="64">
        <v>0.15229999999999999</v>
      </c>
      <c r="L37" s="64">
        <v>0.15459999999999999</v>
      </c>
      <c r="M37" s="64">
        <v>0.15670000000000001</v>
      </c>
      <c r="N37" s="64">
        <v>0.15890000000000001</v>
      </c>
      <c r="O37" s="64">
        <v>0.16109999999999999</v>
      </c>
      <c r="P37" s="64">
        <v>0.16339999999999999</v>
      </c>
      <c r="Q37" s="64">
        <v>0.1656</v>
      </c>
      <c r="R37" s="64">
        <v>0.1678</v>
      </c>
      <c r="S37" s="64">
        <v>0.1699</v>
      </c>
      <c r="T37" s="64">
        <v>0.17219999999999999</v>
      </c>
      <c r="U37" s="64">
        <v>0.1744</v>
      </c>
      <c r="V37" s="64">
        <v>0.1744</v>
      </c>
      <c r="W37" s="64">
        <v>0.1744</v>
      </c>
      <c r="X37" s="64">
        <v>0.1744</v>
      </c>
      <c r="Y37" s="64">
        <v>0.1744</v>
      </c>
      <c r="Z37" s="64">
        <v>0.1744</v>
      </c>
      <c r="AA37" s="64">
        <v>0.1744</v>
      </c>
      <c r="AB37" s="64">
        <v>0.1744</v>
      </c>
      <c r="AC37" s="64">
        <v>0.1744</v>
      </c>
      <c r="AD37" s="64">
        <v>0.1744</v>
      </c>
      <c r="AE37" s="64">
        <v>0.1744</v>
      </c>
      <c r="AF37" s="64">
        <v>0.1744</v>
      </c>
      <c r="AG37" s="64">
        <v>0.1744</v>
      </c>
      <c r="AH37" s="64">
        <v>0.1744</v>
      </c>
      <c r="AI37" s="64">
        <v>0.1744</v>
      </c>
      <c r="AJ37" s="64">
        <v>0.1744</v>
      </c>
      <c r="AK37" s="64">
        <v>0.1744</v>
      </c>
      <c r="AL37" s="64">
        <v>0.1744</v>
      </c>
      <c r="AM37" s="64">
        <v>0.17</v>
      </c>
      <c r="AN37" s="64">
        <v>0.16569999999999999</v>
      </c>
      <c r="AO37" s="64">
        <v>0.1613</v>
      </c>
      <c r="AP37" s="64">
        <v>0.157</v>
      </c>
      <c r="AQ37" s="65">
        <v>0.15260000000000001</v>
      </c>
    </row>
    <row r="38" spans="1:43" x14ac:dyDescent="0.2">
      <c r="A38" s="469"/>
      <c r="B38" s="62">
        <v>33</v>
      </c>
      <c r="C38" s="63">
        <v>0.1366</v>
      </c>
      <c r="D38" s="64">
        <v>0.13880000000000001</v>
      </c>
      <c r="E38" s="64">
        <v>0.14099999999999999</v>
      </c>
      <c r="F38" s="64">
        <v>0.14319999999999999</v>
      </c>
      <c r="G38" s="64">
        <v>0.14549999999999999</v>
      </c>
      <c r="H38" s="64">
        <v>0.1477</v>
      </c>
      <c r="I38" s="64">
        <v>0.14990000000000001</v>
      </c>
      <c r="J38" s="64">
        <v>0.1522</v>
      </c>
      <c r="K38" s="64">
        <v>0.15429999999999999</v>
      </c>
      <c r="L38" s="64">
        <v>0.15659999999999999</v>
      </c>
      <c r="M38" s="64">
        <v>0.1588</v>
      </c>
      <c r="N38" s="64">
        <v>0.161</v>
      </c>
      <c r="O38" s="64">
        <v>0.1633</v>
      </c>
      <c r="P38" s="64">
        <v>0.16550000000000001</v>
      </c>
      <c r="Q38" s="64">
        <v>0.1678</v>
      </c>
      <c r="R38" s="64">
        <v>0.1699</v>
      </c>
      <c r="S38" s="64">
        <v>0.17219999999999999</v>
      </c>
      <c r="T38" s="64">
        <v>0.1744</v>
      </c>
      <c r="U38" s="64">
        <v>0.1744</v>
      </c>
      <c r="V38" s="64">
        <v>0.1744</v>
      </c>
      <c r="W38" s="64">
        <v>0.1744</v>
      </c>
      <c r="X38" s="64">
        <v>0.1744</v>
      </c>
      <c r="Y38" s="64">
        <v>0.1744</v>
      </c>
      <c r="Z38" s="64">
        <v>0.1744</v>
      </c>
      <c r="AA38" s="64">
        <v>0.1744</v>
      </c>
      <c r="AB38" s="64">
        <v>0.1744</v>
      </c>
      <c r="AC38" s="64">
        <v>0.1744</v>
      </c>
      <c r="AD38" s="64">
        <v>0.1744</v>
      </c>
      <c r="AE38" s="64">
        <v>0.1744</v>
      </c>
      <c r="AF38" s="64">
        <v>0.1744</v>
      </c>
      <c r="AG38" s="64">
        <v>0.1744</v>
      </c>
      <c r="AH38" s="64">
        <v>0.1744</v>
      </c>
      <c r="AI38" s="64">
        <v>0.1744</v>
      </c>
      <c r="AJ38" s="64">
        <v>0.1744</v>
      </c>
      <c r="AK38" s="64">
        <v>0.1744</v>
      </c>
      <c r="AL38" s="64">
        <v>0.1744</v>
      </c>
      <c r="AM38" s="64">
        <v>0.17</v>
      </c>
      <c r="AN38" s="64">
        <v>0.16569999999999999</v>
      </c>
      <c r="AO38" s="64">
        <v>0.1613</v>
      </c>
      <c r="AP38" s="64">
        <v>0.157</v>
      </c>
      <c r="AQ38" s="65">
        <v>0.15260000000000001</v>
      </c>
    </row>
    <row r="39" spans="1:43" x14ac:dyDescent="0.2">
      <c r="A39" s="469"/>
      <c r="B39" s="62">
        <v>34</v>
      </c>
      <c r="C39" s="63">
        <v>0.13850000000000001</v>
      </c>
      <c r="D39" s="64">
        <v>0.14080000000000001</v>
      </c>
      <c r="E39" s="64">
        <v>0.14299999999999999</v>
      </c>
      <c r="F39" s="64">
        <v>0.14530000000000001</v>
      </c>
      <c r="G39" s="64">
        <v>0.14749999999999999</v>
      </c>
      <c r="H39" s="64">
        <v>0.14979999999999999</v>
      </c>
      <c r="I39" s="64">
        <v>0.15210000000000001</v>
      </c>
      <c r="J39" s="64">
        <v>0.1542</v>
      </c>
      <c r="K39" s="64">
        <v>0.1565</v>
      </c>
      <c r="L39" s="64">
        <v>0.15870000000000001</v>
      </c>
      <c r="M39" s="64">
        <v>0.161</v>
      </c>
      <c r="N39" s="64">
        <v>0.16320000000000001</v>
      </c>
      <c r="O39" s="64">
        <v>0.16550000000000001</v>
      </c>
      <c r="P39" s="64">
        <v>0.1676</v>
      </c>
      <c r="Q39" s="64">
        <v>0.1699</v>
      </c>
      <c r="R39" s="64">
        <v>0.1721</v>
      </c>
      <c r="S39" s="64">
        <v>0.1744</v>
      </c>
      <c r="T39" s="64">
        <v>0.1744</v>
      </c>
      <c r="U39" s="64">
        <v>0.1744</v>
      </c>
      <c r="V39" s="64">
        <v>0.1744</v>
      </c>
      <c r="W39" s="64">
        <v>0.1744</v>
      </c>
      <c r="X39" s="64">
        <v>0.1744</v>
      </c>
      <c r="Y39" s="64">
        <v>0.1744</v>
      </c>
      <c r="Z39" s="64">
        <v>0.1744</v>
      </c>
      <c r="AA39" s="64">
        <v>0.1744</v>
      </c>
      <c r="AB39" s="64">
        <v>0.1744</v>
      </c>
      <c r="AC39" s="64">
        <v>0.1744</v>
      </c>
      <c r="AD39" s="64">
        <v>0.1744</v>
      </c>
      <c r="AE39" s="64">
        <v>0.1744</v>
      </c>
      <c r="AF39" s="64">
        <v>0.1744</v>
      </c>
      <c r="AG39" s="64">
        <v>0.1744</v>
      </c>
      <c r="AH39" s="64">
        <v>0.1744</v>
      </c>
      <c r="AI39" s="64">
        <v>0.1744</v>
      </c>
      <c r="AJ39" s="64">
        <v>0.1744</v>
      </c>
      <c r="AK39" s="64">
        <v>0.1744</v>
      </c>
      <c r="AL39" s="64">
        <v>0.1744</v>
      </c>
      <c r="AM39" s="64">
        <v>0.17</v>
      </c>
      <c r="AN39" s="64">
        <v>0.16569999999999999</v>
      </c>
      <c r="AO39" s="64">
        <v>0.1613</v>
      </c>
      <c r="AP39" s="64">
        <v>0.157</v>
      </c>
      <c r="AQ39" s="65">
        <v>0.15260000000000001</v>
      </c>
    </row>
    <row r="40" spans="1:43" x14ac:dyDescent="0.2">
      <c r="A40" s="469"/>
      <c r="B40" s="62">
        <v>35</v>
      </c>
      <c r="C40" s="63">
        <v>0.14050000000000001</v>
      </c>
      <c r="D40" s="64">
        <v>0.14280000000000001</v>
      </c>
      <c r="E40" s="64">
        <v>0.14510000000000001</v>
      </c>
      <c r="F40" s="64">
        <v>0.14729999999999999</v>
      </c>
      <c r="G40" s="64">
        <v>0.14949999999999999</v>
      </c>
      <c r="H40" s="64">
        <v>0.15179999999999999</v>
      </c>
      <c r="I40" s="64">
        <v>0.15409999999999999</v>
      </c>
      <c r="J40" s="64">
        <v>0.15640000000000001</v>
      </c>
      <c r="K40" s="64">
        <v>0.15859999999999999</v>
      </c>
      <c r="L40" s="64">
        <v>0.16089999999999999</v>
      </c>
      <c r="M40" s="64">
        <v>0.16320000000000001</v>
      </c>
      <c r="N40" s="64">
        <v>0.16550000000000001</v>
      </c>
      <c r="O40" s="64">
        <v>0.1676</v>
      </c>
      <c r="P40" s="64">
        <v>0.1699</v>
      </c>
      <c r="Q40" s="64">
        <v>0.1721</v>
      </c>
      <c r="R40" s="64">
        <v>0.1744</v>
      </c>
      <c r="S40" s="64">
        <v>0.1744</v>
      </c>
      <c r="T40" s="64">
        <v>0.1744</v>
      </c>
      <c r="U40" s="64">
        <v>0.1744</v>
      </c>
      <c r="V40" s="64">
        <v>0.1744</v>
      </c>
      <c r="W40" s="64">
        <v>0.1744</v>
      </c>
      <c r="X40" s="64">
        <v>0.1744</v>
      </c>
      <c r="Y40" s="64">
        <v>0.1744</v>
      </c>
      <c r="Z40" s="64">
        <v>0.1744</v>
      </c>
      <c r="AA40" s="64">
        <v>0.1744</v>
      </c>
      <c r="AB40" s="64">
        <v>0.1744</v>
      </c>
      <c r="AC40" s="64">
        <v>0.1744</v>
      </c>
      <c r="AD40" s="64">
        <v>0.1744</v>
      </c>
      <c r="AE40" s="64">
        <v>0.1744</v>
      </c>
      <c r="AF40" s="64">
        <v>0.1744</v>
      </c>
      <c r="AG40" s="64">
        <v>0.1744</v>
      </c>
      <c r="AH40" s="64">
        <v>0.1744</v>
      </c>
      <c r="AI40" s="64">
        <v>0.1744</v>
      </c>
      <c r="AJ40" s="64">
        <v>0.1744</v>
      </c>
      <c r="AK40" s="64">
        <v>0.1744</v>
      </c>
      <c r="AL40" s="64">
        <v>0.1744</v>
      </c>
      <c r="AM40" s="64">
        <v>0.17</v>
      </c>
      <c r="AN40" s="64">
        <v>0.16569999999999999</v>
      </c>
      <c r="AO40" s="64">
        <v>0.1613</v>
      </c>
      <c r="AP40" s="64">
        <v>0.157</v>
      </c>
      <c r="AQ40" s="65">
        <v>0.15260000000000001</v>
      </c>
    </row>
    <row r="41" spans="1:43" x14ac:dyDescent="0.2">
      <c r="A41" s="469"/>
      <c r="B41" s="62">
        <v>36</v>
      </c>
      <c r="C41" s="63">
        <v>0.1426</v>
      </c>
      <c r="D41" s="64">
        <v>0.1449</v>
      </c>
      <c r="E41" s="64">
        <v>0.1472</v>
      </c>
      <c r="F41" s="64">
        <v>0.14929999999999999</v>
      </c>
      <c r="G41" s="64">
        <v>0.15160000000000001</v>
      </c>
      <c r="H41" s="64">
        <v>0.15390000000000001</v>
      </c>
      <c r="I41" s="64">
        <v>0.15620000000000001</v>
      </c>
      <c r="J41" s="64">
        <v>0.1585</v>
      </c>
      <c r="K41" s="64">
        <v>0.1608</v>
      </c>
      <c r="L41" s="64">
        <v>0.16309999999999999</v>
      </c>
      <c r="M41" s="64">
        <v>0.16539999999999999</v>
      </c>
      <c r="N41" s="64">
        <v>0.1676</v>
      </c>
      <c r="O41" s="64">
        <v>0.1699</v>
      </c>
      <c r="P41" s="64">
        <v>0.1721</v>
      </c>
      <c r="Q41" s="64">
        <v>0.1744</v>
      </c>
      <c r="R41" s="64">
        <v>0.1744</v>
      </c>
      <c r="S41" s="64">
        <v>0.1744</v>
      </c>
      <c r="T41" s="64">
        <v>0.1744</v>
      </c>
      <c r="U41" s="64">
        <v>0.1744</v>
      </c>
      <c r="V41" s="64">
        <v>0.1744</v>
      </c>
      <c r="W41" s="64">
        <v>0.1744</v>
      </c>
      <c r="X41" s="64">
        <v>0.1744</v>
      </c>
      <c r="Y41" s="64">
        <v>0.1744</v>
      </c>
      <c r="Z41" s="64">
        <v>0.1744</v>
      </c>
      <c r="AA41" s="64">
        <v>0.1744</v>
      </c>
      <c r="AB41" s="64">
        <v>0.1744</v>
      </c>
      <c r="AC41" s="64">
        <v>0.1744</v>
      </c>
      <c r="AD41" s="64">
        <v>0.1744</v>
      </c>
      <c r="AE41" s="64">
        <v>0.1744</v>
      </c>
      <c r="AF41" s="64">
        <v>0.1744</v>
      </c>
      <c r="AG41" s="64">
        <v>0.1744</v>
      </c>
      <c r="AH41" s="64">
        <v>0.1744</v>
      </c>
      <c r="AI41" s="64">
        <v>0.1744</v>
      </c>
      <c r="AJ41" s="64">
        <v>0.1744</v>
      </c>
      <c r="AK41" s="64">
        <v>0.1744</v>
      </c>
      <c r="AL41" s="64">
        <v>0.1744</v>
      </c>
      <c r="AM41" s="64">
        <v>0.17</v>
      </c>
      <c r="AN41" s="64">
        <v>0.16569999999999999</v>
      </c>
      <c r="AO41" s="64">
        <v>0.1613</v>
      </c>
      <c r="AP41" s="64">
        <v>0.157</v>
      </c>
      <c r="AQ41" s="65">
        <v>0.15260000000000001</v>
      </c>
    </row>
    <row r="42" spans="1:43" x14ac:dyDescent="0.2">
      <c r="A42" s="469"/>
      <c r="B42" s="62">
        <v>37</v>
      </c>
      <c r="C42" s="63">
        <v>0.14460000000000001</v>
      </c>
      <c r="D42" s="64">
        <v>0.1469</v>
      </c>
      <c r="E42" s="64">
        <v>0.1492</v>
      </c>
      <c r="F42" s="64">
        <v>0.1515</v>
      </c>
      <c r="G42" s="64">
        <v>0.15379999999999999</v>
      </c>
      <c r="H42" s="64">
        <v>0.15609999999999999</v>
      </c>
      <c r="I42" s="64">
        <v>0.15840000000000001</v>
      </c>
      <c r="J42" s="64">
        <v>0.16070000000000001</v>
      </c>
      <c r="K42" s="64">
        <v>0.16300000000000001</v>
      </c>
      <c r="L42" s="64">
        <v>0.16520000000000001</v>
      </c>
      <c r="M42" s="64">
        <v>0.16750000000000001</v>
      </c>
      <c r="N42" s="64">
        <v>0.16980000000000001</v>
      </c>
      <c r="O42" s="64">
        <v>0.1721</v>
      </c>
      <c r="P42" s="64">
        <v>0.1744</v>
      </c>
      <c r="Q42" s="64">
        <v>0.1744</v>
      </c>
      <c r="R42" s="64">
        <v>0.1744</v>
      </c>
      <c r="S42" s="64">
        <v>0.1744</v>
      </c>
      <c r="T42" s="64">
        <v>0.1744</v>
      </c>
      <c r="U42" s="64">
        <v>0.1744</v>
      </c>
      <c r="V42" s="64">
        <v>0.1744</v>
      </c>
      <c r="W42" s="64">
        <v>0.1744</v>
      </c>
      <c r="X42" s="64">
        <v>0.1744</v>
      </c>
      <c r="Y42" s="64">
        <v>0.1744</v>
      </c>
      <c r="Z42" s="64">
        <v>0.1744</v>
      </c>
      <c r="AA42" s="64">
        <v>0.1744</v>
      </c>
      <c r="AB42" s="64">
        <v>0.1744</v>
      </c>
      <c r="AC42" s="64">
        <v>0.1744</v>
      </c>
      <c r="AD42" s="64">
        <v>0.1744</v>
      </c>
      <c r="AE42" s="64">
        <v>0.1744</v>
      </c>
      <c r="AF42" s="64">
        <v>0.1744</v>
      </c>
      <c r="AG42" s="64">
        <v>0.1744</v>
      </c>
      <c r="AH42" s="64">
        <v>0.1744</v>
      </c>
      <c r="AI42" s="64">
        <v>0.1744</v>
      </c>
      <c r="AJ42" s="64">
        <v>0.1744</v>
      </c>
      <c r="AK42" s="64">
        <v>0.1744</v>
      </c>
      <c r="AL42" s="64">
        <v>0.1744</v>
      </c>
      <c r="AM42" s="64">
        <v>0.17</v>
      </c>
      <c r="AN42" s="64">
        <v>0.16569999999999999</v>
      </c>
      <c r="AO42" s="64">
        <v>0.1613</v>
      </c>
      <c r="AP42" s="64">
        <v>0.157</v>
      </c>
      <c r="AQ42" s="65">
        <v>0.15260000000000001</v>
      </c>
    </row>
    <row r="43" spans="1:43" x14ac:dyDescent="0.2">
      <c r="A43" s="469"/>
      <c r="B43" s="62">
        <v>38</v>
      </c>
      <c r="C43" s="63">
        <v>0.1467</v>
      </c>
      <c r="D43" s="64">
        <v>0.14899999999999999</v>
      </c>
      <c r="E43" s="64">
        <v>0.15129999999999999</v>
      </c>
      <c r="F43" s="64">
        <v>0.1537</v>
      </c>
      <c r="G43" s="64">
        <v>0.156</v>
      </c>
      <c r="H43" s="64">
        <v>0.1583</v>
      </c>
      <c r="I43" s="64">
        <v>0.16059999999999999</v>
      </c>
      <c r="J43" s="64">
        <v>0.1628</v>
      </c>
      <c r="K43" s="64">
        <v>0.16520000000000001</v>
      </c>
      <c r="L43" s="64">
        <v>0.16750000000000001</v>
      </c>
      <c r="M43" s="64">
        <v>0.16980000000000001</v>
      </c>
      <c r="N43" s="64">
        <v>0.1721</v>
      </c>
      <c r="O43" s="64">
        <v>0.1744</v>
      </c>
      <c r="P43" s="64">
        <v>0.1744</v>
      </c>
      <c r="Q43" s="64">
        <v>0.1744</v>
      </c>
      <c r="R43" s="64">
        <v>0.1744</v>
      </c>
      <c r="S43" s="64">
        <v>0.1744</v>
      </c>
      <c r="T43" s="64">
        <v>0.1744</v>
      </c>
      <c r="U43" s="64">
        <v>0.1744</v>
      </c>
      <c r="V43" s="64">
        <v>0.1744</v>
      </c>
      <c r="W43" s="64">
        <v>0.1744</v>
      </c>
      <c r="X43" s="64">
        <v>0.1744</v>
      </c>
      <c r="Y43" s="64">
        <v>0.1744</v>
      </c>
      <c r="Z43" s="64">
        <v>0.1744</v>
      </c>
      <c r="AA43" s="64">
        <v>0.1744</v>
      </c>
      <c r="AB43" s="64">
        <v>0.1744</v>
      </c>
      <c r="AC43" s="64">
        <v>0.1744</v>
      </c>
      <c r="AD43" s="64">
        <v>0.1744</v>
      </c>
      <c r="AE43" s="64">
        <v>0.1744</v>
      </c>
      <c r="AF43" s="64">
        <v>0.1744</v>
      </c>
      <c r="AG43" s="64">
        <v>0.1744</v>
      </c>
      <c r="AH43" s="64">
        <v>0.1744</v>
      </c>
      <c r="AI43" s="64">
        <v>0.1744</v>
      </c>
      <c r="AJ43" s="64">
        <v>0.1744</v>
      </c>
      <c r="AK43" s="64">
        <v>0.1744</v>
      </c>
      <c r="AL43" s="64">
        <v>0.1744</v>
      </c>
      <c r="AM43" s="64">
        <v>0.17</v>
      </c>
      <c r="AN43" s="64">
        <v>0.16569999999999999</v>
      </c>
      <c r="AO43" s="64">
        <v>0.1613</v>
      </c>
      <c r="AP43" s="64">
        <v>0.157</v>
      </c>
      <c r="AQ43" s="65">
        <v>0.15260000000000001</v>
      </c>
    </row>
    <row r="44" spans="1:43" x14ac:dyDescent="0.2">
      <c r="A44" s="469"/>
      <c r="B44" s="62">
        <v>39</v>
      </c>
      <c r="C44" s="63">
        <v>0.1489</v>
      </c>
      <c r="D44" s="64">
        <v>0.1512</v>
      </c>
      <c r="E44" s="64">
        <v>0.1535</v>
      </c>
      <c r="F44" s="64">
        <v>0.15590000000000001</v>
      </c>
      <c r="G44" s="64">
        <v>0.15820000000000001</v>
      </c>
      <c r="H44" s="64">
        <v>0.16039999999999999</v>
      </c>
      <c r="I44" s="64">
        <v>0.16270000000000001</v>
      </c>
      <c r="J44" s="64">
        <v>0.1651</v>
      </c>
      <c r="K44" s="64">
        <v>0.16739999999999999</v>
      </c>
      <c r="L44" s="64">
        <v>0.16980000000000001</v>
      </c>
      <c r="M44" s="64">
        <v>0.1721</v>
      </c>
      <c r="N44" s="64">
        <v>0.1744</v>
      </c>
      <c r="O44" s="64">
        <v>0.1744</v>
      </c>
      <c r="P44" s="64">
        <v>0.1744</v>
      </c>
      <c r="Q44" s="64">
        <v>0.1744</v>
      </c>
      <c r="R44" s="64">
        <v>0.1744</v>
      </c>
      <c r="S44" s="64">
        <v>0.1744</v>
      </c>
      <c r="T44" s="64">
        <v>0.1744</v>
      </c>
      <c r="U44" s="64">
        <v>0.1744</v>
      </c>
      <c r="V44" s="64">
        <v>0.1744</v>
      </c>
      <c r="W44" s="64">
        <v>0.1744</v>
      </c>
      <c r="X44" s="64">
        <v>0.1744</v>
      </c>
      <c r="Y44" s="64">
        <v>0.1744</v>
      </c>
      <c r="Z44" s="64">
        <v>0.1744</v>
      </c>
      <c r="AA44" s="64">
        <v>0.1744</v>
      </c>
      <c r="AB44" s="64">
        <v>0.1744</v>
      </c>
      <c r="AC44" s="64">
        <v>0.1744</v>
      </c>
      <c r="AD44" s="64">
        <v>0.1744</v>
      </c>
      <c r="AE44" s="64">
        <v>0.1744</v>
      </c>
      <c r="AF44" s="64">
        <v>0.1744</v>
      </c>
      <c r="AG44" s="64">
        <v>0.1744</v>
      </c>
      <c r="AH44" s="64">
        <v>0.1744</v>
      </c>
      <c r="AI44" s="64">
        <v>0.1744</v>
      </c>
      <c r="AJ44" s="64">
        <v>0.1744</v>
      </c>
      <c r="AK44" s="64">
        <v>0.1744</v>
      </c>
      <c r="AL44" s="64">
        <v>0.1744</v>
      </c>
      <c r="AM44" s="64">
        <v>0.17</v>
      </c>
      <c r="AN44" s="64">
        <v>0.16569999999999999</v>
      </c>
      <c r="AO44" s="64">
        <v>0.1613</v>
      </c>
      <c r="AP44" s="64">
        <v>0.157</v>
      </c>
      <c r="AQ44" s="65">
        <v>0.15260000000000001</v>
      </c>
    </row>
    <row r="45" spans="1:43" x14ac:dyDescent="0.2">
      <c r="A45" s="469"/>
      <c r="B45" s="62">
        <v>40</v>
      </c>
      <c r="C45" s="63">
        <v>0.15110000000000001</v>
      </c>
      <c r="D45" s="64">
        <v>0.15340000000000001</v>
      </c>
      <c r="E45" s="64">
        <v>0.15579999999999999</v>
      </c>
      <c r="F45" s="64">
        <v>0.15809999999999999</v>
      </c>
      <c r="G45" s="64">
        <v>0.16039999999999999</v>
      </c>
      <c r="H45" s="64">
        <v>0.16270000000000001</v>
      </c>
      <c r="I45" s="64">
        <v>0.16500000000000001</v>
      </c>
      <c r="J45" s="64">
        <v>0.16739999999999999</v>
      </c>
      <c r="K45" s="64">
        <v>0.16969999999999999</v>
      </c>
      <c r="L45" s="64">
        <v>0.1721</v>
      </c>
      <c r="M45" s="64">
        <v>0.1744</v>
      </c>
      <c r="N45" s="64">
        <v>0.1744</v>
      </c>
      <c r="O45" s="64">
        <v>0.1744</v>
      </c>
      <c r="P45" s="64">
        <v>0.1744</v>
      </c>
      <c r="Q45" s="64">
        <v>0.1744</v>
      </c>
      <c r="R45" s="64">
        <v>0.1744</v>
      </c>
      <c r="S45" s="64">
        <v>0.1744</v>
      </c>
      <c r="T45" s="64">
        <v>0.1744</v>
      </c>
      <c r="U45" s="64">
        <v>0.1744</v>
      </c>
      <c r="V45" s="64">
        <v>0.1744</v>
      </c>
      <c r="W45" s="64">
        <v>0.1744</v>
      </c>
      <c r="X45" s="64">
        <v>0.1744</v>
      </c>
      <c r="Y45" s="64">
        <v>0.1744</v>
      </c>
      <c r="Z45" s="64">
        <v>0.1744</v>
      </c>
      <c r="AA45" s="64">
        <v>0.1744</v>
      </c>
      <c r="AB45" s="64">
        <v>0.1744</v>
      </c>
      <c r="AC45" s="64">
        <v>0.1744</v>
      </c>
      <c r="AD45" s="64">
        <v>0.1744</v>
      </c>
      <c r="AE45" s="64">
        <v>0.1744</v>
      </c>
      <c r="AF45" s="64">
        <v>0.1744</v>
      </c>
      <c r="AG45" s="64">
        <v>0.1744</v>
      </c>
      <c r="AH45" s="64">
        <v>0.1744</v>
      </c>
      <c r="AI45" s="64">
        <v>0.1744</v>
      </c>
      <c r="AJ45" s="64">
        <v>0.1744</v>
      </c>
      <c r="AK45" s="64">
        <v>0.1744</v>
      </c>
      <c r="AL45" s="64">
        <v>0.1744</v>
      </c>
      <c r="AM45" s="64">
        <v>0.17</v>
      </c>
      <c r="AN45" s="64">
        <v>0.16569999999999999</v>
      </c>
      <c r="AO45" s="64">
        <v>0.1613</v>
      </c>
      <c r="AP45" s="64">
        <v>0.157</v>
      </c>
      <c r="AQ45" s="65">
        <v>0.15260000000000001</v>
      </c>
    </row>
    <row r="46" spans="1:43" x14ac:dyDescent="0.2">
      <c r="A46" s="469"/>
      <c r="B46" s="62">
        <v>41</v>
      </c>
      <c r="C46" s="63">
        <v>0.15329999999999999</v>
      </c>
      <c r="D46" s="64">
        <v>0.15570000000000001</v>
      </c>
      <c r="E46" s="64">
        <v>0.15790000000000001</v>
      </c>
      <c r="F46" s="64">
        <v>0.1603</v>
      </c>
      <c r="G46" s="64">
        <v>0.16259999999999999</v>
      </c>
      <c r="H46" s="64">
        <v>0.16500000000000001</v>
      </c>
      <c r="I46" s="64">
        <v>0.16739999999999999</v>
      </c>
      <c r="J46" s="64">
        <v>0.16969999999999999</v>
      </c>
      <c r="K46" s="64">
        <v>0.1721</v>
      </c>
      <c r="L46" s="64">
        <v>0.1744</v>
      </c>
      <c r="M46" s="64">
        <v>0.1744</v>
      </c>
      <c r="N46" s="64">
        <v>0.1744</v>
      </c>
      <c r="O46" s="64">
        <v>0.1744</v>
      </c>
      <c r="P46" s="64">
        <v>0.1744</v>
      </c>
      <c r="Q46" s="64">
        <v>0.1744</v>
      </c>
      <c r="R46" s="64">
        <v>0.1744</v>
      </c>
      <c r="S46" s="64">
        <v>0.1744</v>
      </c>
      <c r="T46" s="64">
        <v>0.1744</v>
      </c>
      <c r="U46" s="64">
        <v>0.1744</v>
      </c>
      <c r="V46" s="64">
        <v>0.1744</v>
      </c>
      <c r="W46" s="64">
        <v>0.1744</v>
      </c>
      <c r="X46" s="64">
        <v>0.1744</v>
      </c>
      <c r="Y46" s="64">
        <v>0.1744</v>
      </c>
      <c r="Z46" s="64">
        <v>0.1744</v>
      </c>
      <c r="AA46" s="64">
        <v>0.1744</v>
      </c>
      <c r="AB46" s="64">
        <v>0.1744</v>
      </c>
      <c r="AC46" s="64">
        <v>0.1744</v>
      </c>
      <c r="AD46" s="64">
        <v>0.1744</v>
      </c>
      <c r="AE46" s="64">
        <v>0.1744</v>
      </c>
      <c r="AF46" s="64">
        <v>0.1744</v>
      </c>
      <c r="AG46" s="64">
        <v>0.1744</v>
      </c>
      <c r="AH46" s="64">
        <v>0.1744</v>
      </c>
      <c r="AI46" s="64">
        <v>0.1744</v>
      </c>
      <c r="AJ46" s="64">
        <v>0.1744</v>
      </c>
      <c r="AK46" s="64">
        <v>0.1744</v>
      </c>
      <c r="AL46" s="64">
        <v>0.1744</v>
      </c>
      <c r="AM46" s="64">
        <v>0.17</v>
      </c>
      <c r="AN46" s="64">
        <v>0.16569999999999999</v>
      </c>
      <c r="AO46" s="64">
        <v>0.1613</v>
      </c>
      <c r="AP46" s="64">
        <v>0.157</v>
      </c>
      <c r="AQ46" s="65">
        <v>0.15260000000000001</v>
      </c>
    </row>
    <row r="47" spans="1:43" x14ac:dyDescent="0.2">
      <c r="A47" s="469"/>
      <c r="B47" s="62">
        <v>42</v>
      </c>
      <c r="C47" s="63">
        <v>0.15540000000000001</v>
      </c>
      <c r="D47" s="64">
        <v>0.1578</v>
      </c>
      <c r="E47" s="64">
        <v>0.16020000000000001</v>
      </c>
      <c r="F47" s="64">
        <v>0.16250000000000001</v>
      </c>
      <c r="G47" s="64">
        <v>0.16489999999999999</v>
      </c>
      <c r="H47" s="64">
        <v>0.1673</v>
      </c>
      <c r="I47" s="64">
        <v>0.16969999999999999</v>
      </c>
      <c r="J47" s="64">
        <v>0.17199999999999999</v>
      </c>
      <c r="K47" s="64">
        <v>0.1744</v>
      </c>
      <c r="L47" s="64">
        <v>0.1744</v>
      </c>
      <c r="M47" s="64">
        <v>0.1744</v>
      </c>
      <c r="N47" s="64">
        <v>0.1744</v>
      </c>
      <c r="O47" s="64">
        <v>0.1744</v>
      </c>
      <c r="P47" s="64">
        <v>0.1744</v>
      </c>
      <c r="Q47" s="64">
        <v>0.1744</v>
      </c>
      <c r="R47" s="64">
        <v>0.1744</v>
      </c>
      <c r="S47" s="64">
        <v>0.1744</v>
      </c>
      <c r="T47" s="64">
        <v>0.1744</v>
      </c>
      <c r="U47" s="64">
        <v>0.1744</v>
      </c>
      <c r="V47" s="64">
        <v>0.1744</v>
      </c>
      <c r="W47" s="64">
        <v>0.1744</v>
      </c>
      <c r="X47" s="64">
        <v>0.1744</v>
      </c>
      <c r="Y47" s="64">
        <v>0.1744</v>
      </c>
      <c r="Z47" s="64">
        <v>0.1744</v>
      </c>
      <c r="AA47" s="64">
        <v>0.1744</v>
      </c>
      <c r="AB47" s="64">
        <v>0.1744</v>
      </c>
      <c r="AC47" s="64">
        <v>0.1744</v>
      </c>
      <c r="AD47" s="64">
        <v>0.1744</v>
      </c>
      <c r="AE47" s="64">
        <v>0.1744</v>
      </c>
      <c r="AF47" s="64">
        <v>0.1744</v>
      </c>
      <c r="AG47" s="64">
        <v>0.1744</v>
      </c>
      <c r="AH47" s="64">
        <v>0.1744</v>
      </c>
      <c r="AI47" s="64">
        <v>0.1744</v>
      </c>
      <c r="AJ47" s="64">
        <v>0.1744</v>
      </c>
      <c r="AK47" s="64">
        <v>0.1744</v>
      </c>
      <c r="AL47" s="64">
        <v>0.1744</v>
      </c>
      <c r="AM47" s="64">
        <v>0.17</v>
      </c>
      <c r="AN47" s="64">
        <v>0.16569999999999999</v>
      </c>
      <c r="AO47" s="64">
        <v>0.1613</v>
      </c>
      <c r="AP47" s="64">
        <v>0.157</v>
      </c>
      <c r="AQ47" s="65">
        <v>0.15260000000000001</v>
      </c>
    </row>
    <row r="48" spans="1:43" x14ac:dyDescent="0.2">
      <c r="A48" s="469"/>
      <c r="B48" s="62">
        <v>43</v>
      </c>
      <c r="C48" s="63">
        <v>0.15770000000000001</v>
      </c>
      <c r="D48" s="64">
        <v>0.16009999999999999</v>
      </c>
      <c r="E48" s="64">
        <v>0.16250000000000001</v>
      </c>
      <c r="F48" s="64">
        <v>0.1648</v>
      </c>
      <c r="G48" s="64">
        <v>0.16719999999999999</v>
      </c>
      <c r="H48" s="64">
        <v>0.1696</v>
      </c>
      <c r="I48" s="64">
        <v>0.17199999999999999</v>
      </c>
      <c r="J48" s="64">
        <v>0.1744</v>
      </c>
      <c r="K48" s="64">
        <v>0.1744</v>
      </c>
      <c r="L48" s="64">
        <v>0.1744</v>
      </c>
      <c r="M48" s="64">
        <v>0.1744</v>
      </c>
      <c r="N48" s="64">
        <v>0.1744</v>
      </c>
      <c r="O48" s="64">
        <v>0.1744</v>
      </c>
      <c r="P48" s="64">
        <v>0.1744</v>
      </c>
      <c r="Q48" s="64">
        <v>0.1744</v>
      </c>
      <c r="R48" s="64">
        <v>0.1744</v>
      </c>
      <c r="S48" s="64">
        <v>0.1744</v>
      </c>
      <c r="T48" s="64">
        <v>0.1744</v>
      </c>
      <c r="U48" s="64">
        <v>0.1744</v>
      </c>
      <c r="V48" s="64">
        <v>0.1744</v>
      </c>
      <c r="W48" s="64">
        <v>0.1744</v>
      </c>
      <c r="X48" s="64">
        <v>0.1744</v>
      </c>
      <c r="Y48" s="64">
        <v>0.1744</v>
      </c>
      <c r="Z48" s="64">
        <v>0.1744</v>
      </c>
      <c r="AA48" s="64">
        <v>0.1744</v>
      </c>
      <c r="AB48" s="64">
        <v>0.1744</v>
      </c>
      <c r="AC48" s="64">
        <v>0.1744</v>
      </c>
      <c r="AD48" s="64">
        <v>0.1744</v>
      </c>
      <c r="AE48" s="64">
        <v>0.1744</v>
      </c>
      <c r="AF48" s="64">
        <v>0.1744</v>
      </c>
      <c r="AG48" s="64">
        <v>0.1744</v>
      </c>
      <c r="AH48" s="64">
        <v>0.1744</v>
      </c>
      <c r="AI48" s="64">
        <v>0.1744</v>
      </c>
      <c r="AJ48" s="64">
        <v>0.1744</v>
      </c>
      <c r="AK48" s="64">
        <v>0.1744</v>
      </c>
      <c r="AL48" s="64">
        <v>0.1744</v>
      </c>
      <c r="AM48" s="64">
        <v>0.17</v>
      </c>
      <c r="AN48" s="64">
        <v>0.16569999999999999</v>
      </c>
      <c r="AO48" s="64">
        <v>0.1613</v>
      </c>
      <c r="AP48" s="64">
        <v>0.157</v>
      </c>
      <c r="AQ48" s="65">
        <v>0.15260000000000001</v>
      </c>
    </row>
    <row r="49" spans="1:43" x14ac:dyDescent="0.2">
      <c r="A49" s="469"/>
      <c r="B49" s="62">
        <v>44</v>
      </c>
      <c r="C49" s="63">
        <v>0.16</v>
      </c>
      <c r="D49" s="64">
        <v>0.16239999999999999</v>
      </c>
      <c r="E49" s="64">
        <v>0.1648</v>
      </c>
      <c r="F49" s="64">
        <v>0.16719999999999999</v>
      </c>
      <c r="G49" s="64">
        <v>0.1696</v>
      </c>
      <c r="H49" s="64">
        <v>0.17199999999999999</v>
      </c>
      <c r="I49" s="64">
        <v>0.1744</v>
      </c>
      <c r="J49" s="64">
        <v>0.1744</v>
      </c>
      <c r="K49" s="64">
        <v>0.1744</v>
      </c>
      <c r="L49" s="64">
        <v>0.1744</v>
      </c>
      <c r="M49" s="64">
        <v>0.1744</v>
      </c>
      <c r="N49" s="64">
        <v>0.1744</v>
      </c>
      <c r="O49" s="64">
        <v>0.1744</v>
      </c>
      <c r="P49" s="64">
        <v>0.1744</v>
      </c>
      <c r="Q49" s="64">
        <v>0.1744</v>
      </c>
      <c r="R49" s="64">
        <v>0.1744</v>
      </c>
      <c r="S49" s="64">
        <v>0.1744</v>
      </c>
      <c r="T49" s="64">
        <v>0.1744</v>
      </c>
      <c r="U49" s="64">
        <v>0.1744</v>
      </c>
      <c r="V49" s="64">
        <v>0.1744</v>
      </c>
      <c r="W49" s="64">
        <v>0.1744</v>
      </c>
      <c r="X49" s="64">
        <v>0.1744</v>
      </c>
      <c r="Y49" s="64">
        <v>0.1744</v>
      </c>
      <c r="Z49" s="64">
        <v>0.1744</v>
      </c>
      <c r="AA49" s="64">
        <v>0.1744</v>
      </c>
      <c r="AB49" s="64">
        <v>0.1744</v>
      </c>
      <c r="AC49" s="64">
        <v>0.1744</v>
      </c>
      <c r="AD49" s="64">
        <v>0.1744</v>
      </c>
      <c r="AE49" s="64">
        <v>0.1744</v>
      </c>
      <c r="AF49" s="64">
        <v>0.1744</v>
      </c>
      <c r="AG49" s="64">
        <v>0.1744</v>
      </c>
      <c r="AH49" s="64">
        <v>0.1744</v>
      </c>
      <c r="AI49" s="64">
        <v>0.1744</v>
      </c>
      <c r="AJ49" s="64">
        <v>0.1744</v>
      </c>
      <c r="AK49" s="64">
        <v>0.1744</v>
      </c>
      <c r="AL49" s="64">
        <v>0.1744</v>
      </c>
      <c r="AM49" s="64">
        <v>0.17</v>
      </c>
      <c r="AN49" s="64">
        <v>0.16569999999999999</v>
      </c>
      <c r="AO49" s="64">
        <v>0.1613</v>
      </c>
      <c r="AP49" s="64">
        <v>0.157</v>
      </c>
      <c r="AQ49" s="65">
        <v>0.15260000000000001</v>
      </c>
    </row>
    <row r="50" spans="1:43" x14ac:dyDescent="0.2">
      <c r="A50" s="469"/>
      <c r="B50" s="62">
        <v>45</v>
      </c>
      <c r="C50" s="63">
        <v>0.1623</v>
      </c>
      <c r="D50" s="64">
        <v>0.16470000000000001</v>
      </c>
      <c r="E50" s="64">
        <v>0.1671</v>
      </c>
      <c r="F50" s="64">
        <v>0.1696</v>
      </c>
      <c r="G50" s="64">
        <v>0.17199999999999999</v>
      </c>
      <c r="H50" s="64">
        <v>0.1744</v>
      </c>
      <c r="I50" s="64">
        <v>0.1744</v>
      </c>
      <c r="J50" s="64">
        <v>0.1744</v>
      </c>
      <c r="K50" s="64">
        <v>0.1744</v>
      </c>
      <c r="L50" s="64">
        <v>0.1744</v>
      </c>
      <c r="M50" s="64">
        <v>0.1744</v>
      </c>
      <c r="N50" s="64">
        <v>0.1744</v>
      </c>
      <c r="O50" s="64">
        <v>0.1744</v>
      </c>
      <c r="P50" s="64">
        <v>0.1744</v>
      </c>
      <c r="Q50" s="64">
        <v>0.1744</v>
      </c>
      <c r="R50" s="64">
        <v>0.1744</v>
      </c>
      <c r="S50" s="64">
        <v>0.1744</v>
      </c>
      <c r="T50" s="64">
        <v>0.1744</v>
      </c>
      <c r="U50" s="64">
        <v>0.1744</v>
      </c>
      <c r="V50" s="64">
        <v>0.1744</v>
      </c>
      <c r="W50" s="64">
        <v>0.1744</v>
      </c>
      <c r="X50" s="64">
        <v>0.1744</v>
      </c>
      <c r="Y50" s="64">
        <v>0.1744</v>
      </c>
      <c r="Z50" s="64">
        <v>0.1744</v>
      </c>
      <c r="AA50" s="64">
        <v>0.1744</v>
      </c>
      <c r="AB50" s="64">
        <v>0.1744</v>
      </c>
      <c r="AC50" s="64">
        <v>0.1744</v>
      </c>
      <c r="AD50" s="64">
        <v>0.1744</v>
      </c>
      <c r="AE50" s="64">
        <v>0.1744</v>
      </c>
      <c r="AF50" s="64">
        <v>0.1744</v>
      </c>
      <c r="AG50" s="64">
        <v>0.1744</v>
      </c>
      <c r="AH50" s="64">
        <v>0.1744</v>
      </c>
      <c r="AI50" s="64">
        <v>0.1744</v>
      </c>
      <c r="AJ50" s="64">
        <v>0.1744</v>
      </c>
      <c r="AK50" s="64">
        <v>0.1744</v>
      </c>
      <c r="AL50" s="64">
        <v>0.1744</v>
      </c>
      <c r="AM50" s="64">
        <v>0.17</v>
      </c>
      <c r="AN50" s="64">
        <v>0.16569999999999999</v>
      </c>
      <c r="AO50" s="64">
        <v>0.1613</v>
      </c>
      <c r="AP50" s="64">
        <v>0.157</v>
      </c>
      <c r="AQ50" s="65">
        <v>0.15260000000000001</v>
      </c>
    </row>
    <row r="51" spans="1:43" x14ac:dyDescent="0.2">
      <c r="A51" s="469"/>
      <c r="B51" s="62">
        <v>46</v>
      </c>
      <c r="C51" s="63">
        <v>0.16470000000000001</v>
      </c>
      <c r="D51" s="64">
        <v>0.1671</v>
      </c>
      <c r="E51" s="64">
        <v>0.1696</v>
      </c>
      <c r="F51" s="64">
        <v>0.17199999999999999</v>
      </c>
      <c r="G51" s="64">
        <v>0.1744</v>
      </c>
      <c r="H51" s="64">
        <v>0.1744</v>
      </c>
      <c r="I51" s="64">
        <v>0.1744</v>
      </c>
      <c r="J51" s="64">
        <v>0.1744</v>
      </c>
      <c r="K51" s="64">
        <v>0.1744</v>
      </c>
      <c r="L51" s="64">
        <v>0.1744</v>
      </c>
      <c r="M51" s="64">
        <v>0.1744</v>
      </c>
      <c r="N51" s="64">
        <v>0.1744</v>
      </c>
      <c r="O51" s="64">
        <v>0.1744</v>
      </c>
      <c r="P51" s="64">
        <v>0.1744</v>
      </c>
      <c r="Q51" s="64">
        <v>0.1744</v>
      </c>
      <c r="R51" s="64">
        <v>0.1744</v>
      </c>
      <c r="S51" s="64">
        <v>0.1744</v>
      </c>
      <c r="T51" s="64">
        <v>0.1744</v>
      </c>
      <c r="U51" s="64">
        <v>0.1744</v>
      </c>
      <c r="V51" s="64">
        <v>0.1744</v>
      </c>
      <c r="W51" s="64">
        <v>0.1744</v>
      </c>
      <c r="X51" s="64">
        <v>0.1744</v>
      </c>
      <c r="Y51" s="64">
        <v>0.1744</v>
      </c>
      <c r="Z51" s="64">
        <v>0.1744</v>
      </c>
      <c r="AA51" s="64">
        <v>0.1744</v>
      </c>
      <c r="AB51" s="64">
        <v>0.1744</v>
      </c>
      <c r="AC51" s="64">
        <v>0.1744</v>
      </c>
      <c r="AD51" s="64">
        <v>0.1744</v>
      </c>
      <c r="AE51" s="64">
        <v>0.1744</v>
      </c>
      <c r="AF51" s="64">
        <v>0.1744</v>
      </c>
      <c r="AG51" s="64">
        <v>0.1744</v>
      </c>
      <c r="AH51" s="64">
        <v>0.1744</v>
      </c>
      <c r="AI51" s="64">
        <v>0.1744</v>
      </c>
      <c r="AJ51" s="64">
        <v>0.1744</v>
      </c>
      <c r="AK51" s="64">
        <v>0.1744</v>
      </c>
      <c r="AL51" s="64">
        <v>0.1744</v>
      </c>
      <c r="AM51" s="64">
        <v>0.17</v>
      </c>
      <c r="AN51" s="64">
        <v>0.16569999999999999</v>
      </c>
      <c r="AO51" s="64">
        <v>0.1613</v>
      </c>
      <c r="AP51" s="64">
        <v>0.157</v>
      </c>
      <c r="AQ51" s="65">
        <v>0.15260000000000001</v>
      </c>
    </row>
    <row r="52" spans="1:43" x14ac:dyDescent="0.2">
      <c r="A52" s="469"/>
      <c r="B52" s="62">
        <v>47</v>
      </c>
      <c r="C52" s="63">
        <v>0.1671</v>
      </c>
      <c r="D52" s="64">
        <v>0.16950000000000001</v>
      </c>
      <c r="E52" s="64">
        <v>0.17199999999999999</v>
      </c>
      <c r="F52" s="64">
        <v>0.1744</v>
      </c>
      <c r="G52" s="64">
        <v>0.1744</v>
      </c>
      <c r="H52" s="64">
        <v>0.1744</v>
      </c>
      <c r="I52" s="64">
        <v>0.1744</v>
      </c>
      <c r="J52" s="64">
        <v>0.1744</v>
      </c>
      <c r="K52" s="64">
        <v>0.1744</v>
      </c>
      <c r="L52" s="64">
        <v>0.1744</v>
      </c>
      <c r="M52" s="64">
        <v>0.1744</v>
      </c>
      <c r="N52" s="64">
        <v>0.1744</v>
      </c>
      <c r="O52" s="64">
        <v>0.1744</v>
      </c>
      <c r="P52" s="64">
        <v>0.1744</v>
      </c>
      <c r="Q52" s="64">
        <v>0.1744</v>
      </c>
      <c r="R52" s="64">
        <v>0.1744</v>
      </c>
      <c r="S52" s="64">
        <v>0.1744</v>
      </c>
      <c r="T52" s="64">
        <v>0.1744</v>
      </c>
      <c r="U52" s="64">
        <v>0.1744</v>
      </c>
      <c r="V52" s="64">
        <v>0.1744</v>
      </c>
      <c r="W52" s="64">
        <v>0.1744</v>
      </c>
      <c r="X52" s="64">
        <v>0.1744</v>
      </c>
      <c r="Y52" s="64">
        <v>0.1744</v>
      </c>
      <c r="Z52" s="64">
        <v>0.1744</v>
      </c>
      <c r="AA52" s="64">
        <v>0.1744</v>
      </c>
      <c r="AB52" s="64">
        <v>0.1744</v>
      </c>
      <c r="AC52" s="64">
        <v>0.1744</v>
      </c>
      <c r="AD52" s="64">
        <v>0.1744</v>
      </c>
      <c r="AE52" s="64">
        <v>0.1744</v>
      </c>
      <c r="AF52" s="64">
        <v>0.1744</v>
      </c>
      <c r="AG52" s="64">
        <v>0.1744</v>
      </c>
      <c r="AH52" s="64">
        <v>0.1744</v>
      </c>
      <c r="AI52" s="64">
        <v>0.1744</v>
      </c>
      <c r="AJ52" s="64">
        <v>0.1744</v>
      </c>
      <c r="AK52" s="64">
        <v>0.1744</v>
      </c>
      <c r="AL52" s="64">
        <v>0.1744</v>
      </c>
      <c r="AM52" s="64">
        <v>0.17</v>
      </c>
      <c r="AN52" s="64">
        <v>0.16569999999999999</v>
      </c>
      <c r="AO52" s="64">
        <v>0.1613</v>
      </c>
      <c r="AP52" s="64">
        <v>0.157</v>
      </c>
      <c r="AQ52" s="65">
        <v>0.15260000000000001</v>
      </c>
    </row>
    <row r="53" spans="1:43" x14ac:dyDescent="0.2">
      <c r="A53" s="469"/>
      <c r="B53" s="62">
        <v>48</v>
      </c>
      <c r="C53" s="63">
        <v>0.16950000000000001</v>
      </c>
      <c r="D53" s="64">
        <v>0.17199999999999999</v>
      </c>
      <c r="E53" s="64">
        <v>0.1744</v>
      </c>
      <c r="F53" s="64">
        <v>0.1744</v>
      </c>
      <c r="G53" s="64">
        <v>0.1744</v>
      </c>
      <c r="H53" s="64">
        <v>0.1744</v>
      </c>
      <c r="I53" s="64">
        <v>0.1744</v>
      </c>
      <c r="J53" s="64">
        <v>0.1744</v>
      </c>
      <c r="K53" s="64">
        <v>0.1744</v>
      </c>
      <c r="L53" s="64">
        <v>0.1744</v>
      </c>
      <c r="M53" s="64">
        <v>0.1744</v>
      </c>
      <c r="N53" s="64">
        <v>0.1744</v>
      </c>
      <c r="O53" s="64">
        <v>0.1744</v>
      </c>
      <c r="P53" s="64">
        <v>0.1744</v>
      </c>
      <c r="Q53" s="64">
        <v>0.1744</v>
      </c>
      <c r="R53" s="64">
        <v>0.1744</v>
      </c>
      <c r="S53" s="64">
        <v>0.1744</v>
      </c>
      <c r="T53" s="64">
        <v>0.1744</v>
      </c>
      <c r="U53" s="64">
        <v>0.1744</v>
      </c>
      <c r="V53" s="64">
        <v>0.1744</v>
      </c>
      <c r="W53" s="64">
        <v>0.1744</v>
      </c>
      <c r="X53" s="64">
        <v>0.1744</v>
      </c>
      <c r="Y53" s="64">
        <v>0.1744</v>
      </c>
      <c r="Z53" s="64">
        <v>0.1744</v>
      </c>
      <c r="AA53" s="64">
        <v>0.1744</v>
      </c>
      <c r="AB53" s="64">
        <v>0.1744</v>
      </c>
      <c r="AC53" s="64">
        <v>0.1744</v>
      </c>
      <c r="AD53" s="64">
        <v>0.1744</v>
      </c>
      <c r="AE53" s="64">
        <v>0.1744</v>
      </c>
      <c r="AF53" s="64">
        <v>0.1744</v>
      </c>
      <c r="AG53" s="64">
        <v>0.1744</v>
      </c>
      <c r="AH53" s="64">
        <v>0.1744</v>
      </c>
      <c r="AI53" s="64">
        <v>0.1744</v>
      </c>
      <c r="AJ53" s="64">
        <v>0.1744</v>
      </c>
      <c r="AK53" s="64">
        <v>0.1744</v>
      </c>
      <c r="AL53" s="64">
        <v>0.1744</v>
      </c>
      <c r="AM53" s="64">
        <v>0.17</v>
      </c>
      <c r="AN53" s="64">
        <v>0.16569999999999999</v>
      </c>
      <c r="AO53" s="64">
        <v>0.1613</v>
      </c>
      <c r="AP53" s="64">
        <v>0.157</v>
      </c>
      <c r="AQ53" s="65">
        <v>0.15260000000000001</v>
      </c>
    </row>
    <row r="54" spans="1:43" x14ac:dyDescent="0.2">
      <c r="A54" s="469"/>
      <c r="B54" s="62">
        <v>49</v>
      </c>
      <c r="C54" s="63">
        <v>0.17199999999999999</v>
      </c>
      <c r="D54" s="64">
        <v>0.1744</v>
      </c>
      <c r="E54" s="64">
        <v>0.1744</v>
      </c>
      <c r="F54" s="64">
        <v>0.1744</v>
      </c>
      <c r="G54" s="64">
        <v>0.1744</v>
      </c>
      <c r="H54" s="64">
        <v>0.1744</v>
      </c>
      <c r="I54" s="64">
        <v>0.1744</v>
      </c>
      <c r="J54" s="64">
        <v>0.1744</v>
      </c>
      <c r="K54" s="64">
        <v>0.1744</v>
      </c>
      <c r="L54" s="64">
        <v>0.1744</v>
      </c>
      <c r="M54" s="64">
        <v>0.1744</v>
      </c>
      <c r="N54" s="64">
        <v>0.1744</v>
      </c>
      <c r="O54" s="64">
        <v>0.1744</v>
      </c>
      <c r="P54" s="64">
        <v>0.1744</v>
      </c>
      <c r="Q54" s="64">
        <v>0.1744</v>
      </c>
      <c r="R54" s="64">
        <v>0.1744</v>
      </c>
      <c r="S54" s="64">
        <v>0.1744</v>
      </c>
      <c r="T54" s="64">
        <v>0.1744</v>
      </c>
      <c r="U54" s="64">
        <v>0.1744</v>
      </c>
      <c r="V54" s="64">
        <v>0.1744</v>
      </c>
      <c r="W54" s="64">
        <v>0.1744</v>
      </c>
      <c r="X54" s="64">
        <v>0.1744</v>
      </c>
      <c r="Y54" s="64">
        <v>0.1744</v>
      </c>
      <c r="Z54" s="64">
        <v>0.1744</v>
      </c>
      <c r="AA54" s="64">
        <v>0.1744</v>
      </c>
      <c r="AB54" s="64">
        <v>0.1744</v>
      </c>
      <c r="AC54" s="64">
        <v>0.1744</v>
      </c>
      <c r="AD54" s="64">
        <v>0.1744</v>
      </c>
      <c r="AE54" s="64">
        <v>0.1744</v>
      </c>
      <c r="AF54" s="64">
        <v>0.1744</v>
      </c>
      <c r="AG54" s="64">
        <v>0.1744</v>
      </c>
      <c r="AH54" s="64">
        <v>0.1744</v>
      </c>
      <c r="AI54" s="64">
        <v>0.1744</v>
      </c>
      <c r="AJ54" s="64">
        <v>0.1744</v>
      </c>
      <c r="AK54" s="64">
        <v>0.1744</v>
      </c>
      <c r="AL54" s="64">
        <v>0.1744</v>
      </c>
      <c r="AM54" s="64">
        <v>0.17</v>
      </c>
      <c r="AN54" s="64">
        <v>0.16569999999999999</v>
      </c>
      <c r="AO54" s="64">
        <v>0.1613</v>
      </c>
      <c r="AP54" s="64">
        <v>0.157</v>
      </c>
      <c r="AQ54" s="65">
        <v>0.15260000000000001</v>
      </c>
    </row>
    <row r="55" spans="1:43" x14ac:dyDescent="0.2">
      <c r="A55" s="469"/>
      <c r="B55" s="62">
        <v>50</v>
      </c>
      <c r="C55" s="63">
        <v>0.1744</v>
      </c>
      <c r="D55" s="64">
        <v>0.1744</v>
      </c>
      <c r="E55" s="64">
        <v>0.1744</v>
      </c>
      <c r="F55" s="64">
        <v>0.1744</v>
      </c>
      <c r="G55" s="64">
        <v>0.1744</v>
      </c>
      <c r="H55" s="64">
        <v>0.1744</v>
      </c>
      <c r="I55" s="64">
        <v>0.1744</v>
      </c>
      <c r="J55" s="64">
        <v>0.1744</v>
      </c>
      <c r="K55" s="64">
        <v>0.1744</v>
      </c>
      <c r="L55" s="64">
        <v>0.1744</v>
      </c>
      <c r="M55" s="64">
        <v>0.1744</v>
      </c>
      <c r="N55" s="64">
        <v>0.1744</v>
      </c>
      <c r="O55" s="64">
        <v>0.1744</v>
      </c>
      <c r="P55" s="64">
        <v>0.1744</v>
      </c>
      <c r="Q55" s="64">
        <v>0.1744</v>
      </c>
      <c r="R55" s="64">
        <v>0.1744</v>
      </c>
      <c r="S55" s="64">
        <v>0.1744</v>
      </c>
      <c r="T55" s="64">
        <v>0.1744</v>
      </c>
      <c r="U55" s="64">
        <v>0.1744</v>
      </c>
      <c r="V55" s="64">
        <v>0.1744</v>
      </c>
      <c r="W55" s="64">
        <v>0.1744</v>
      </c>
      <c r="X55" s="64">
        <v>0.1744</v>
      </c>
      <c r="Y55" s="64">
        <v>0.1744</v>
      </c>
      <c r="Z55" s="64">
        <v>0.1744</v>
      </c>
      <c r="AA55" s="64">
        <v>0.1744</v>
      </c>
      <c r="AB55" s="64">
        <v>0.1744</v>
      </c>
      <c r="AC55" s="64">
        <v>0.1744</v>
      </c>
      <c r="AD55" s="64">
        <v>0.1744</v>
      </c>
      <c r="AE55" s="64">
        <v>0.1744</v>
      </c>
      <c r="AF55" s="64">
        <v>0.1744</v>
      </c>
      <c r="AG55" s="64">
        <v>0.1744</v>
      </c>
      <c r="AH55" s="64">
        <v>0.1744</v>
      </c>
      <c r="AI55" s="64">
        <v>0.1744</v>
      </c>
      <c r="AJ55" s="64">
        <v>0.1744</v>
      </c>
      <c r="AK55" s="64">
        <v>0.1744</v>
      </c>
      <c r="AL55" s="64">
        <v>0.1744</v>
      </c>
      <c r="AM55" s="64">
        <v>0.17</v>
      </c>
      <c r="AN55" s="64">
        <v>0.16569999999999999</v>
      </c>
      <c r="AO55" s="64">
        <v>0.1613</v>
      </c>
      <c r="AP55" s="64">
        <v>0.157</v>
      </c>
      <c r="AQ55" s="65">
        <v>0.15260000000000001</v>
      </c>
    </row>
    <row r="56" spans="1:43" x14ac:dyDescent="0.2">
      <c r="A56" s="469"/>
      <c r="B56" s="62">
        <v>51</v>
      </c>
      <c r="C56" s="63">
        <v>0.1744</v>
      </c>
      <c r="D56" s="64">
        <v>0.1744</v>
      </c>
      <c r="E56" s="64">
        <v>0.1744</v>
      </c>
      <c r="F56" s="64">
        <v>0.1744</v>
      </c>
      <c r="G56" s="64">
        <v>0.1744</v>
      </c>
      <c r="H56" s="64">
        <v>0.1744</v>
      </c>
      <c r="I56" s="64">
        <v>0.1744</v>
      </c>
      <c r="J56" s="64">
        <v>0.1744</v>
      </c>
      <c r="K56" s="64">
        <v>0.1744</v>
      </c>
      <c r="L56" s="64">
        <v>0.1744</v>
      </c>
      <c r="M56" s="64">
        <v>0.1744</v>
      </c>
      <c r="N56" s="64">
        <v>0.1744</v>
      </c>
      <c r="O56" s="64">
        <v>0.1744</v>
      </c>
      <c r="P56" s="64">
        <v>0.1744</v>
      </c>
      <c r="Q56" s="64">
        <v>0.1744</v>
      </c>
      <c r="R56" s="64">
        <v>0.1744</v>
      </c>
      <c r="S56" s="64">
        <v>0.1744</v>
      </c>
      <c r="T56" s="64">
        <v>0.1744</v>
      </c>
      <c r="U56" s="64">
        <v>0.1744</v>
      </c>
      <c r="V56" s="64">
        <v>0.1744</v>
      </c>
      <c r="W56" s="64">
        <v>0.1744</v>
      </c>
      <c r="X56" s="64">
        <v>0.1744</v>
      </c>
      <c r="Y56" s="64">
        <v>0.1744</v>
      </c>
      <c r="Z56" s="64">
        <v>0.1744</v>
      </c>
      <c r="AA56" s="64">
        <v>0.1744</v>
      </c>
      <c r="AB56" s="64">
        <v>0.1744</v>
      </c>
      <c r="AC56" s="64">
        <v>0.1744</v>
      </c>
      <c r="AD56" s="64">
        <v>0.1744</v>
      </c>
      <c r="AE56" s="64">
        <v>0.1744</v>
      </c>
      <c r="AF56" s="64">
        <v>0.1744</v>
      </c>
      <c r="AG56" s="64">
        <v>0.1744</v>
      </c>
      <c r="AH56" s="64">
        <v>0.1744</v>
      </c>
      <c r="AI56" s="64">
        <v>0.1744</v>
      </c>
      <c r="AJ56" s="64">
        <v>0.1744</v>
      </c>
      <c r="AK56" s="64">
        <v>0.1744</v>
      </c>
      <c r="AL56" s="64">
        <v>0.1744</v>
      </c>
      <c r="AM56" s="64">
        <v>0.17</v>
      </c>
      <c r="AN56" s="64">
        <v>0.16569999999999999</v>
      </c>
      <c r="AO56" s="64">
        <v>0.1613</v>
      </c>
      <c r="AP56" s="64">
        <v>0.157</v>
      </c>
      <c r="AQ56" s="65">
        <v>0.15260000000000001</v>
      </c>
    </row>
    <row r="57" spans="1:43" x14ac:dyDescent="0.2">
      <c r="A57" s="469"/>
      <c r="B57" s="62">
        <v>52</v>
      </c>
      <c r="C57" s="63">
        <v>0.1744</v>
      </c>
      <c r="D57" s="64">
        <v>0.1744</v>
      </c>
      <c r="E57" s="64">
        <v>0.1744</v>
      </c>
      <c r="F57" s="64">
        <v>0.1744</v>
      </c>
      <c r="G57" s="64">
        <v>0.1744</v>
      </c>
      <c r="H57" s="64">
        <v>0.1744</v>
      </c>
      <c r="I57" s="64">
        <v>0.1744</v>
      </c>
      <c r="J57" s="64">
        <v>0.1744</v>
      </c>
      <c r="K57" s="64">
        <v>0.1744</v>
      </c>
      <c r="L57" s="64">
        <v>0.1744</v>
      </c>
      <c r="M57" s="64">
        <v>0.1744</v>
      </c>
      <c r="N57" s="64">
        <v>0.1744</v>
      </c>
      <c r="O57" s="64">
        <v>0.1744</v>
      </c>
      <c r="P57" s="64">
        <v>0.1744</v>
      </c>
      <c r="Q57" s="64">
        <v>0.1744</v>
      </c>
      <c r="R57" s="64">
        <v>0.1744</v>
      </c>
      <c r="S57" s="64">
        <v>0.1744</v>
      </c>
      <c r="T57" s="64">
        <v>0.1744</v>
      </c>
      <c r="U57" s="64">
        <v>0.1744</v>
      </c>
      <c r="V57" s="64">
        <v>0.1744</v>
      </c>
      <c r="W57" s="64">
        <v>0.1744</v>
      </c>
      <c r="X57" s="64">
        <v>0.1744</v>
      </c>
      <c r="Y57" s="64">
        <v>0.1744</v>
      </c>
      <c r="Z57" s="64">
        <v>0.1744</v>
      </c>
      <c r="AA57" s="64">
        <v>0.1744</v>
      </c>
      <c r="AB57" s="64">
        <v>0.1744</v>
      </c>
      <c r="AC57" s="64">
        <v>0.1744</v>
      </c>
      <c r="AD57" s="64">
        <v>0.1744</v>
      </c>
      <c r="AE57" s="64">
        <v>0.1744</v>
      </c>
      <c r="AF57" s="64">
        <v>0.1744</v>
      </c>
      <c r="AG57" s="64">
        <v>0.1744</v>
      </c>
      <c r="AH57" s="64">
        <v>0.1744</v>
      </c>
      <c r="AI57" s="64">
        <v>0.1744</v>
      </c>
      <c r="AJ57" s="64">
        <v>0.1744</v>
      </c>
      <c r="AK57" s="64">
        <v>0.1744</v>
      </c>
      <c r="AL57" s="64">
        <v>0.1744</v>
      </c>
      <c r="AM57" s="64">
        <v>0.17</v>
      </c>
      <c r="AN57" s="64">
        <v>0.16569999999999999</v>
      </c>
      <c r="AO57" s="64">
        <v>0.1613</v>
      </c>
      <c r="AP57" s="64">
        <v>0.157</v>
      </c>
      <c r="AQ57" s="65">
        <v>0.15260000000000001</v>
      </c>
    </row>
    <row r="58" spans="1:43" x14ac:dyDescent="0.2">
      <c r="A58" s="469"/>
      <c r="B58" s="62">
        <v>53</v>
      </c>
      <c r="C58" s="63">
        <v>0.1744</v>
      </c>
      <c r="D58" s="64">
        <v>0.1744</v>
      </c>
      <c r="E58" s="64">
        <v>0.1744</v>
      </c>
      <c r="F58" s="64">
        <v>0.1744</v>
      </c>
      <c r="G58" s="64">
        <v>0.1744</v>
      </c>
      <c r="H58" s="64">
        <v>0.1744</v>
      </c>
      <c r="I58" s="64">
        <v>0.1744</v>
      </c>
      <c r="J58" s="64">
        <v>0.1744</v>
      </c>
      <c r="K58" s="64">
        <v>0.1744</v>
      </c>
      <c r="L58" s="64">
        <v>0.1744</v>
      </c>
      <c r="M58" s="64">
        <v>0.1744</v>
      </c>
      <c r="N58" s="64">
        <v>0.1744</v>
      </c>
      <c r="O58" s="64">
        <v>0.1744</v>
      </c>
      <c r="P58" s="64">
        <v>0.1744</v>
      </c>
      <c r="Q58" s="64">
        <v>0.1744</v>
      </c>
      <c r="R58" s="64">
        <v>0.1744</v>
      </c>
      <c r="S58" s="64">
        <v>0.1744</v>
      </c>
      <c r="T58" s="64">
        <v>0.1744</v>
      </c>
      <c r="U58" s="64">
        <v>0.1744</v>
      </c>
      <c r="V58" s="64">
        <v>0.1744</v>
      </c>
      <c r="W58" s="64">
        <v>0.1744</v>
      </c>
      <c r="X58" s="64">
        <v>0.1744</v>
      </c>
      <c r="Y58" s="64">
        <v>0.1744</v>
      </c>
      <c r="Z58" s="64">
        <v>0.1744</v>
      </c>
      <c r="AA58" s="64">
        <v>0.1744</v>
      </c>
      <c r="AB58" s="64">
        <v>0.1744</v>
      </c>
      <c r="AC58" s="64">
        <v>0.1744</v>
      </c>
      <c r="AD58" s="64">
        <v>0.1744</v>
      </c>
      <c r="AE58" s="64">
        <v>0.1744</v>
      </c>
      <c r="AF58" s="64">
        <v>0.1744</v>
      </c>
      <c r="AG58" s="64">
        <v>0.1744</v>
      </c>
      <c r="AH58" s="64">
        <v>0.1744</v>
      </c>
      <c r="AI58" s="64">
        <v>0.1744</v>
      </c>
      <c r="AJ58" s="64">
        <v>0.1744</v>
      </c>
      <c r="AK58" s="64">
        <v>0.1744</v>
      </c>
      <c r="AL58" s="64">
        <v>0.1744</v>
      </c>
      <c r="AM58" s="64">
        <v>0.17</v>
      </c>
      <c r="AN58" s="64">
        <v>0.16569999999999999</v>
      </c>
      <c r="AO58" s="64">
        <v>0.1613</v>
      </c>
      <c r="AP58" s="64">
        <v>0.157</v>
      </c>
      <c r="AQ58" s="65">
        <v>0.15260000000000001</v>
      </c>
    </row>
    <row r="59" spans="1:43" x14ac:dyDescent="0.2">
      <c r="A59" s="469"/>
      <c r="B59" s="62">
        <v>54</v>
      </c>
      <c r="C59" s="63">
        <v>0.1744</v>
      </c>
      <c r="D59" s="64">
        <v>0.1744</v>
      </c>
      <c r="E59" s="64">
        <v>0.1744</v>
      </c>
      <c r="F59" s="64">
        <v>0.1744</v>
      </c>
      <c r="G59" s="64">
        <v>0.1744</v>
      </c>
      <c r="H59" s="64">
        <v>0.1744</v>
      </c>
      <c r="I59" s="64">
        <v>0.1744</v>
      </c>
      <c r="J59" s="64">
        <v>0.1744</v>
      </c>
      <c r="K59" s="64">
        <v>0.1744</v>
      </c>
      <c r="L59" s="64">
        <v>0.1744</v>
      </c>
      <c r="M59" s="64">
        <v>0.1744</v>
      </c>
      <c r="N59" s="64">
        <v>0.1744</v>
      </c>
      <c r="O59" s="64">
        <v>0.1744</v>
      </c>
      <c r="P59" s="64">
        <v>0.1744</v>
      </c>
      <c r="Q59" s="64">
        <v>0.1744</v>
      </c>
      <c r="R59" s="64">
        <v>0.1744</v>
      </c>
      <c r="S59" s="64">
        <v>0.1744</v>
      </c>
      <c r="T59" s="64">
        <v>0.1744</v>
      </c>
      <c r="U59" s="64">
        <v>0.1744</v>
      </c>
      <c r="V59" s="64">
        <v>0.1744</v>
      </c>
      <c r="W59" s="64">
        <v>0.1744</v>
      </c>
      <c r="X59" s="64">
        <v>0.1744</v>
      </c>
      <c r="Y59" s="64">
        <v>0.1744</v>
      </c>
      <c r="Z59" s="64">
        <v>0.1744</v>
      </c>
      <c r="AA59" s="64">
        <v>0.1744</v>
      </c>
      <c r="AB59" s="64">
        <v>0.1744</v>
      </c>
      <c r="AC59" s="64">
        <v>0.1744</v>
      </c>
      <c r="AD59" s="64">
        <v>0.1744</v>
      </c>
      <c r="AE59" s="64">
        <v>0.1744</v>
      </c>
      <c r="AF59" s="64">
        <v>0.1744</v>
      </c>
      <c r="AG59" s="64">
        <v>0.1744</v>
      </c>
      <c r="AH59" s="64">
        <v>0.1744</v>
      </c>
      <c r="AI59" s="64">
        <v>0.1744</v>
      </c>
      <c r="AJ59" s="64">
        <v>0.1744</v>
      </c>
      <c r="AK59" s="64">
        <v>0.1744</v>
      </c>
      <c r="AL59" s="64">
        <v>0.1744</v>
      </c>
      <c r="AM59" s="64">
        <v>0.17</v>
      </c>
      <c r="AN59" s="64">
        <v>0.16569999999999999</v>
      </c>
      <c r="AO59" s="64">
        <v>0.1613</v>
      </c>
      <c r="AP59" s="64">
        <v>0.157</v>
      </c>
      <c r="AQ59" s="65">
        <v>0.15260000000000001</v>
      </c>
    </row>
    <row r="60" spans="1:43" x14ac:dyDescent="0.2">
      <c r="A60" s="469"/>
      <c r="B60" s="62">
        <v>55</v>
      </c>
      <c r="C60" s="63">
        <v>0.1744</v>
      </c>
      <c r="D60" s="64">
        <v>0.1744</v>
      </c>
      <c r="E60" s="64">
        <v>0.1744</v>
      </c>
      <c r="F60" s="64">
        <v>0.1744</v>
      </c>
      <c r="G60" s="64">
        <v>0.1744</v>
      </c>
      <c r="H60" s="64">
        <v>0.1744</v>
      </c>
      <c r="I60" s="64">
        <v>0.1744</v>
      </c>
      <c r="J60" s="64">
        <v>0.1744</v>
      </c>
      <c r="K60" s="64">
        <v>0.1744</v>
      </c>
      <c r="L60" s="64">
        <v>0.1744</v>
      </c>
      <c r="M60" s="64">
        <v>0.1744</v>
      </c>
      <c r="N60" s="64">
        <v>0.1744</v>
      </c>
      <c r="O60" s="64">
        <v>0.1744</v>
      </c>
      <c r="P60" s="64">
        <v>0.1744</v>
      </c>
      <c r="Q60" s="64">
        <v>0.1744</v>
      </c>
      <c r="R60" s="64">
        <v>0.1744</v>
      </c>
      <c r="S60" s="64">
        <v>0.1744</v>
      </c>
      <c r="T60" s="64">
        <v>0.1744</v>
      </c>
      <c r="U60" s="64">
        <v>0.1744</v>
      </c>
      <c r="V60" s="64">
        <v>0.1744</v>
      </c>
      <c r="W60" s="64">
        <v>0.1744</v>
      </c>
      <c r="X60" s="64">
        <v>0.1744</v>
      </c>
      <c r="Y60" s="64">
        <v>0.1744</v>
      </c>
      <c r="Z60" s="64">
        <v>0.1744</v>
      </c>
      <c r="AA60" s="64">
        <v>0.1744</v>
      </c>
      <c r="AB60" s="64">
        <v>0.1744</v>
      </c>
      <c r="AC60" s="64">
        <v>0.1744</v>
      </c>
      <c r="AD60" s="64">
        <v>0.1744</v>
      </c>
      <c r="AE60" s="64">
        <v>0.1744</v>
      </c>
      <c r="AF60" s="64">
        <v>0.1744</v>
      </c>
      <c r="AG60" s="64">
        <v>0.1744</v>
      </c>
      <c r="AH60" s="64">
        <v>0.1744</v>
      </c>
      <c r="AI60" s="64">
        <v>0.1744</v>
      </c>
      <c r="AJ60" s="64">
        <v>0.1744</v>
      </c>
      <c r="AK60" s="64">
        <v>0.1744</v>
      </c>
      <c r="AL60" s="64">
        <v>0.1744</v>
      </c>
      <c r="AM60" s="64">
        <v>0.17</v>
      </c>
      <c r="AN60" s="64">
        <v>0.16569999999999999</v>
      </c>
      <c r="AO60" s="64">
        <v>0.1613</v>
      </c>
      <c r="AP60" s="64">
        <v>0.157</v>
      </c>
      <c r="AQ60" s="65">
        <v>0.15260000000000001</v>
      </c>
    </row>
    <row r="61" spans="1:43" x14ac:dyDescent="0.2">
      <c r="A61" s="469"/>
      <c r="B61" s="62">
        <v>56</v>
      </c>
      <c r="C61" s="63">
        <v>0.1744</v>
      </c>
      <c r="D61" s="64">
        <v>0.1744</v>
      </c>
      <c r="E61" s="64">
        <v>0.1744</v>
      </c>
      <c r="F61" s="64">
        <v>0.1744</v>
      </c>
      <c r="G61" s="64">
        <v>0.1744</v>
      </c>
      <c r="H61" s="64">
        <v>0.1744</v>
      </c>
      <c r="I61" s="64">
        <v>0.1744</v>
      </c>
      <c r="J61" s="64">
        <v>0.1744</v>
      </c>
      <c r="K61" s="64">
        <v>0.1744</v>
      </c>
      <c r="L61" s="64">
        <v>0.1744</v>
      </c>
      <c r="M61" s="64">
        <v>0.1744</v>
      </c>
      <c r="N61" s="64">
        <v>0.1744</v>
      </c>
      <c r="O61" s="64">
        <v>0.1744</v>
      </c>
      <c r="P61" s="64">
        <v>0.1744</v>
      </c>
      <c r="Q61" s="64">
        <v>0.1744</v>
      </c>
      <c r="R61" s="64">
        <v>0.1744</v>
      </c>
      <c r="S61" s="64">
        <v>0.1744</v>
      </c>
      <c r="T61" s="64">
        <v>0.1744</v>
      </c>
      <c r="U61" s="64">
        <v>0.1744</v>
      </c>
      <c r="V61" s="64">
        <v>0.1744</v>
      </c>
      <c r="W61" s="64">
        <v>0.1744</v>
      </c>
      <c r="X61" s="64">
        <v>0.1744</v>
      </c>
      <c r="Y61" s="64">
        <v>0.1744</v>
      </c>
      <c r="Z61" s="64">
        <v>0.1744</v>
      </c>
      <c r="AA61" s="64">
        <v>0.1744</v>
      </c>
      <c r="AB61" s="64">
        <v>0.1744</v>
      </c>
      <c r="AC61" s="64">
        <v>0.1744</v>
      </c>
      <c r="AD61" s="64">
        <v>0.1744</v>
      </c>
      <c r="AE61" s="64">
        <v>0.1744</v>
      </c>
      <c r="AF61" s="64">
        <v>0.1744</v>
      </c>
      <c r="AG61" s="64">
        <v>0.1744</v>
      </c>
      <c r="AH61" s="64">
        <v>0.1744</v>
      </c>
      <c r="AI61" s="64">
        <v>0.1744</v>
      </c>
      <c r="AJ61" s="64">
        <v>0.1744</v>
      </c>
      <c r="AK61" s="64">
        <v>0.1744</v>
      </c>
      <c r="AL61" s="64">
        <v>0.1744</v>
      </c>
      <c r="AM61" s="64">
        <v>0.17</v>
      </c>
      <c r="AN61" s="64">
        <v>0.16569999999999999</v>
      </c>
      <c r="AO61" s="64">
        <v>0.1613</v>
      </c>
      <c r="AP61" s="64">
        <v>0.157</v>
      </c>
      <c r="AQ61" s="65">
        <v>0.15260000000000001</v>
      </c>
    </row>
    <row r="62" spans="1:43" x14ac:dyDescent="0.2">
      <c r="A62" s="469"/>
      <c r="B62" s="62">
        <v>57</v>
      </c>
      <c r="C62" s="63">
        <v>0.1744</v>
      </c>
      <c r="D62" s="64">
        <v>0.1744</v>
      </c>
      <c r="E62" s="64">
        <v>0.1744</v>
      </c>
      <c r="F62" s="64">
        <v>0.1744</v>
      </c>
      <c r="G62" s="64">
        <v>0.1744</v>
      </c>
      <c r="H62" s="64">
        <v>0.1744</v>
      </c>
      <c r="I62" s="64">
        <v>0.1744</v>
      </c>
      <c r="J62" s="64">
        <v>0.1744</v>
      </c>
      <c r="K62" s="64">
        <v>0.1744</v>
      </c>
      <c r="L62" s="64">
        <v>0.1744</v>
      </c>
      <c r="M62" s="64">
        <v>0.1744</v>
      </c>
      <c r="N62" s="64">
        <v>0.1744</v>
      </c>
      <c r="O62" s="64">
        <v>0.1744</v>
      </c>
      <c r="P62" s="64">
        <v>0.1744</v>
      </c>
      <c r="Q62" s="64">
        <v>0.1744</v>
      </c>
      <c r="R62" s="64">
        <v>0.1744</v>
      </c>
      <c r="S62" s="64">
        <v>0.1744</v>
      </c>
      <c r="T62" s="64">
        <v>0.1744</v>
      </c>
      <c r="U62" s="64">
        <v>0.1744</v>
      </c>
      <c r="V62" s="64">
        <v>0.1744</v>
      </c>
      <c r="W62" s="64">
        <v>0.1744</v>
      </c>
      <c r="X62" s="64">
        <v>0.1744</v>
      </c>
      <c r="Y62" s="64">
        <v>0.1744</v>
      </c>
      <c r="Z62" s="64">
        <v>0.1744</v>
      </c>
      <c r="AA62" s="64">
        <v>0.1744</v>
      </c>
      <c r="AB62" s="64">
        <v>0.1744</v>
      </c>
      <c r="AC62" s="64">
        <v>0.1744</v>
      </c>
      <c r="AD62" s="64">
        <v>0.1744</v>
      </c>
      <c r="AE62" s="64">
        <v>0.1744</v>
      </c>
      <c r="AF62" s="64">
        <v>0.1744</v>
      </c>
      <c r="AG62" s="64">
        <v>0.1744</v>
      </c>
      <c r="AH62" s="64">
        <v>0.1744</v>
      </c>
      <c r="AI62" s="64">
        <v>0.1744</v>
      </c>
      <c r="AJ62" s="64">
        <v>0.1744</v>
      </c>
      <c r="AK62" s="64">
        <v>0.1744</v>
      </c>
      <c r="AL62" s="64">
        <v>0.1744</v>
      </c>
      <c r="AM62" s="64">
        <v>0.17</v>
      </c>
      <c r="AN62" s="64">
        <v>0.16569999999999999</v>
      </c>
      <c r="AO62" s="64">
        <v>0.1613</v>
      </c>
      <c r="AP62" s="64">
        <v>0.157</v>
      </c>
      <c r="AQ62" s="65">
        <v>0.15260000000000001</v>
      </c>
    </row>
    <row r="63" spans="1:43" x14ac:dyDescent="0.2">
      <c r="A63" s="469"/>
      <c r="B63" s="62">
        <v>58</v>
      </c>
      <c r="C63" s="63">
        <v>0.1744</v>
      </c>
      <c r="D63" s="64">
        <v>0.1744</v>
      </c>
      <c r="E63" s="64">
        <v>0.1744</v>
      </c>
      <c r="F63" s="64">
        <v>0.1744</v>
      </c>
      <c r="G63" s="64">
        <v>0.1744</v>
      </c>
      <c r="H63" s="64">
        <v>0.1744</v>
      </c>
      <c r="I63" s="64">
        <v>0.1744</v>
      </c>
      <c r="J63" s="64">
        <v>0.1744</v>
      </c>
      <c r="K63" s="64">
        <v>0.1744</v>
      </c>
      <c r="L63" s="64">
        <v>0.1744</v>
      </c>
      <c r="M63" s="64">
        <v>0.1744</v>
      </c>
      <c r="N63" s="64">
        <v>0.1744</v>
      </c>
      <c r="O63" s="64">
        <v>0.1744</v>
      </c>
      <c r="P63" s="64">
        <v>0.1744</v>
      </c>
      <c r="Q63" s="64">
        <v>0.1744</v>
      </c>
      <c r="R63" s="64">
        <v>0.1744</v>
      </c>
      <c r="S63" s="64">
        <v>0.1744</v>
      </c>
      <c r="T63" s="64">
        <v>0.1744</v>
      </c>
      <c r="U63" s="64">
        <v>0.1744</v>
      </c>
      <c r="V63" s="64">
        <v>0.1744</v>
      </c>
      <c r="W63" s="64">
        <v>0.1744</v>
      </c>
      <c r="X63" s="64">
        <v>0.1744</v>
      </c>
      <c r="Y63" s="64">
        <v>0.1744</v>
      </c>
      <c r="Z63" s="64">
        <v>0.1744</v>
      </c>
      <c r="AA63" s="64">
        <v>0.1744</v>
      </c>
      <c r="AB63" s="64">
        <v>0.1744</v>
      </c>
      <c r="AC63" s="64">
        <v>0.1744</v>
      </c>
      <c r="AD63" s="64">
        <v>0.1744</v>
      </c>
      <c r="AE63" s="64">
        <v>0.1744</v>
      </c>
      <c r="AF63" s="64">
        <v>0.1744</v>
      </c>
      <c r="AG63" s="64">
        <v>0.1744</v>
      </c>
      <c r="AH63" s="64">
        <v>0.1744</v>
      </c>
      <c r="AI63" s="64">
        <v>0.1744</v>
      </c>
      <c r="AJ63" s="64">
        <v>0.1744</v>
      </c>
      <c r="AK63" s="64">
        <v>0.1744</v>
      </c>
      <c r="AL63" s="64">
        <v>0.1744</v>
      </c>
      <c r="AM63" s="64">
        <v>0.17</v>
      </c>
      <c r="AN63" s="64">
        <v>0.16569999999999999</v>
      </c>
      <c r="AO63" s="64">
        <v>0.1613</v>
      </c>
      <c r="AP63" s="64">
        <v>0.157</v>
      </c>
      <c r="AQ63" s="65">
        <v>0.15260000000000001</v>
      </c>
    </row>
    <row r="64" spans="1:43" x14ac:dyDescent="0.2">
      <c r="A64" s="469"/>
      <c r="B64" s="62">
        <v>59</v>
      </c>
      <c r="C64" s="63">
        <v>0.1744</v>
      </c>
      <c r="D64" s="64">
        <v>0.1744</v>
      </c>
      <c r="E64" s="64">
        <v>0.1744</v>
      </c>
      <c r="F64" s="64">
        <v>0.1744</v>
      </c>
      <c r="G64" s="64">
        <v>0.1744</v>
      </c>
      <c r="H64" s="64">
        <v>0.1744</v>
      </c>
      <c r="I64" s="64">
        <v>0.1744</v>
      </c>
      <c r="J64" s="64">
        <v>0.1744</v>
      </c>
      <c r="K64" s="64">
        <v>0.1744</v>
      </c>
      <c r="L64" s="64">
        <v>0.1744</v>
      </c>
      <c r="M64" s="64">
        <v>0.1744</v>
      </c>
      <c r="N64" s="64">
        <v>0.1744</v>
      </c>
      <c r="O64" s="64">
        <v>0.1744</v>
      </c>
      <c r="P64" s="64">
        <v>0.1744</v>
      </c>
      <c r="Q64" s="64">
        <v>0.1744</v>
      </c>
      <c r="R64" s="64">
        <v>0.1744</v>
      </c>
      <c r="S64" s="64">
        <v>0.1744</v>
      </c>
      <c r="T64" s="64">
        <v>0.1744</v>
      </c>
      <c r="U64" s="64">
        <v>0.1744</v>
      </c>
      <c r="V64" s="64">
        <v>0.1744</v>
      </c>
      <c r="W64" s="64">
        <v>0.1744</v>
      </c>
      <c r="X64" s="64">
        <v>0.1744</v>
      </c>
      <c r="Y64" s="64">
        <v>0.1744</v>
      </c>
      <c r="Z64" s="64">
        <v>0.1744</v>
      </c>
      <c r="AA64" s="64">
        <v>0.1744</v>
      </c>
      <c r="AB64" s="64">
        <v>0.1744</v>
      </c>
      <c r="AC64" s="64">
        <v>0.1744</v>
      </c>
      <c r="AD64" s="64">
        <v>0.1744</v>
      </c>
      <c r="AE64" s="64">
        <v>0.1744</v>
      </c>
      <c r="AF64" s="64">
        <v>0.1744</v>
      </c>
      <c r="AG64" s="64">
        <v>0.1744</v>
      </c>
      <c r="AH64" s="64">
        <v>0.1744</v>
      </c>
      <c r="AI64" s="64">
        <v>0.1744</v>
      </c>
      <c r="AJ64" s="64">
        <v>0.1744</v>
      </c>
      <c r="AK64" s="64">
        <v>0.1744</v>
      </c>
      <c r="AL64" s="64">
        <v>0.1744</v>
      </c>
      <c r="AM64" s="64">
        <v>0.17</v>
      </c>
      <c r="AN64" s="64">
        <v>0.16569999999999999</v>
      </c>
      <c r="AO64" s="64">
        <v>0.1613</v>
      </c>
      <c r="AP64" s="64">
        <v>0.157</v>
      </c>
      <c r="AQ64" s="65">
        <v>0.15260000000000001</v>
      </c>
    </row>
    <row r="65" spans="1:43" x14ac:dyDescent="0.2">
      <c r="A65" s="469"/>
      <c r="B65" s="62">
        <v>60</v>
      </c>
      <c r="C65" s="63">
        <v>0.1744</v>
      </c>
      <c r="D65" s="64">
        <v>0.1744</v>
      </c>
      <c r="E65" s="64">
        <v>0.1744</v>
      </c>
      <c r="F65" s="64">
        <v>0.1744</v>
      </c>
      <c r="G65" s="64">
        <v>0.1744</v>
      </c>
      <c r="H65" s="64">
        <v>0.1744</v>
      </c>
      <c r="I65" s="64">
        <v>0.1744</v>
      </c>
      <c r="J65" s="64">
        <v>0.1744</v>
      </c>
      <c r="K65" s="64">
        <v>0.1744</v>
      </c>
      <c r="L65" s="64">
        <v>0.1744</v>
      </c>
      <c r="M65" s="64">
        <v>0.1744</v>
      </c>
      <c r="N65" s="64">
        <v>0.1744</v>
      </c>
      <c r="O65" s="64">
        <v>0.1744</v>
      </c>
      <c r="P65" s="64">
        <v>0.1744</v>
      </c>
      <c r="Q65" s="64">
        <v>0.1744</v>
      </c>
      <c r="R65" s="64">
        <v>0.1744</v>
      </c>
      <c r="S65" s="64">
        <v>0.1744</v>
      </c>
      <c r="T65" s="64">
        <v>0.1744</v>
      </c>
      <c r="U65" s="64">
        <v>0.1744</v>
      </c>
      <c r="V65" s="64">
        <v>0.1744</v>
      </c>
      <c r="W65" s="64">
        <v>0.1744</v>
      </c>
      <c r="X65" s="64">
        <v>0.1744</v>
      </c>
      <c r="Y65" s="64">
        <v>0.1744</v>
      </c>
      <c r="Z65" s="64">
        <v>0.1744</v>
      </c>
      <c r="AA65" s="64">
        <v>0.1744</v>
      </c>
      <c r="AB65" s="64">
        <v>0.1744</v>
      </c>
      <c r="AC65" s="64">
        <v>0.1744</v>
      </c>
      <c r="AD65" s="64">
        <v>0.1744</v>
      </c>
      <c r="AE65" s="64">
        <v>0.1744</v>
      </c>
      <c r="AF65" s="64">
        <v>0.1744</v>
      </c>
      <c r="AG65" s="64">
        <v>0.1744</v>
      </c>
      <c r="AH65" s="64">
        <v>0.1744</v>
      </c>
      <c r="AI65" s="64">
        <v>0.1744</v>
      </c>
      <c r="AJ65" s="64">
        <v>0.1744</v>
      </c>
      <c r="AK65" s="64">
        <v>0.1744</v>
      </c>
      <c r="AL65" s="64">
        <v>0.1744</v>
      </c>
      <c r="AM65" s="64">
        <v>0.17</v>
      </c>
      <c r="AN65" s="64">
        <v>0.16569999999999999</v>
      </c>
      <c r="AO65" s="64">
        <v>0.1613</v>
      </c>
      <c r="AP65" s="64">
        <v>0.157</v>
      </c>
      <c r="AQ65" s="65">
        <v>0.15260000000000001</v>
      </c>
    </row>
    <row r="66" spans="1:43" x14ac:dyDescent="0.2">
      <c r="A66" s="469"/>
      <c r="B66" s="62">
        <v>61</v>
      </c>
      <c r="C66" s="63">
        <v>0.1744</v>
      </c>
      <c r="D66" s="64">
        <v>0.1744</v>
      </c>
      <c r="E66" s="64">
        <v>0.1744</v>
      </c>
      <c r="F66" s="64">
        <v>0.1744</v>
      </c>
      <c r="G66" s="64">
        <v>0.1744</v>
      </c>
      <c r="H66" s="64">
        <v>0.1744</v>
      </c>
      <c r="I66" s="64">
        <v>0.1744</v>
      </c>
      <c r="J66" s="64">
        <v>0.1744</v>
      </c>
      <c r="K66" s="64">
        <v>0.1744</v>
      </c>
      <c r="L66" s="64">
        <v>0.1744</v>
      </c>
      <c r="M66" s="64">
        <v>0.1744</v>
      </c>
      <c r="N66" s="64">
        <v>0.1744</v>
      </c>
      <c r="O66" s="64">
        <v>0.1744</v>
      </c>
      <c r="P66" s="64">
        <v>0.1744</v>
      </c>
      <c r="Q66" s="64">
        <v>0.1744</v>
      </c>
      <c r="R66" s="64">
        <v>0.1744</v>
      </c>
      <c r="S66" s="64">
        <v>0.1744</v>
      </c>
      <c r="T66" s="64">
        <v>0.1744</v>
      </c>
      <c r="U66" s="64">
        <v>0.1744</v>
      </c>
      <c r="V66" s="64">
        <v>0.1744</v>
      </c>
      <c r="W66" s="64">
        <v>0.1744</v>
      </c>
      <c r="X66" s="64">
        <v>0.1744</v>
      </c>
      <c r="Y66" s="64">
        <v>0.1744</v>
      </c>
      <c r="Z66" s="64">
        <v>0.1744</v>
      </c>
      <c r="AA66" s="64">
        <v>0.1744</v>
      </c>
      <c r="AB66" s="64">
        <v>0.1744</v>
      </c>
      <c r="AC66" s="64">
        <v>0.1744</v>
      </c>
      <c r="AD66" s="64">
        <v>0.1744</v>
      </c>
      <c r="AE66" s="64">
        <v>0.1744</v>
      </c>
      <c r="AF66" s="64">
        <v>0.1744</v>
      </c>
      <c r="AG66" s="64">
        <v>0.1744</v>
      </c>
      <c r="AH66" s="64">
        <v>0.1744</v>
      </c>
      <c r="AI66" s="64">
        <v>0.1744</v>
      </c>
      <c r="AJ66" s="64">
        <v>0.1744</v>
      </c>
      <c r="AK66" s="64">
        <v>0.1744</v>
      </c>
      <c r="AL66" s="64">
        <v>0.1744</v>
      </c>
      <c r="AM66" s="64">
        <v>0.17</v>
      </c>
      <c r="AN66" s="64">
        <v>0.16569999999999999</v>
      </c>
      <c r="AO66" s="64">
        <v>0.1613</v>
      </c>
      <c r="AP66" s="64">
        <v>0.157</v>
      </c>
      <c r="AQ66" s="65">
        <v>0.15260000000000001</v>
      </c>
    </row>
    <row r="67" spans="1:43" x14ac:dyDescent="0.2">
      <c r="A67" s="469"/>
      <c r="B67" s="66">
        <v>62</v>
      </c>
      <c r="C67" s="67">
        <v>0.1744</v>
      </c>
      <c r="D67" s="68">
        <v>0.1744</v>
      </c>
      <c r="E67" s="68">
        <v>0.1744</v>
      </c>
      <c r="F67" s="68">
        <v>0.1744</v>
      </c>
      <c r="G67" s="68">
        <v>0.1744</v>
      </c>
      <c r="H67" s="68">
        <v>0.1744</v>
      </c>
      <c r="I67" s="68">
        <v>0.1744</v>
      </c>
      <c r="J67" s="68">
        <v>0.1744</v>
      </c>
      <c r="K67" s="68">
        <v>0.1744</v>
      </c>
      <c r="L67" s="68">
        <v>0.1744</v>
      </c>
      <c r="M67" s="68">
        <v>0.1744</v>
      </c>
      <c r="N67" s="68">
        <v>0.1744</v>
      </c>
      <c r="O67" s="68">
        <v>0.1744</v>
      </c>
      <c r="P67" s="68">
        <v>0.1744</v>
      </c>
      <c r="Q67" s="68">
        <v>0.1744</v>
      </c>
      <c r="R67" s="68">
        <v>0.1744</v>
      </c>
      <c r="S67" s="68">
        <v>0.1744</v>
      </c>
      <c r="T67" s="68">
        <v>0.1744</v>
      </c>
      <c r="U67" s="68">
        <v>0.1744</v>
      </c>
      <c r="V67" s="68">
        <v>0.1744</v>
      </c>
      <c r="W67" s="68">
        <v>0.1744</v>
      </c>
      <c r="X67" s="68">
        <v>0.1744</v>
      </c>
      <c r="Y67" s="68">
        <v>0.1744</v>
      </c>
      <c r="Z67" s="68">
        <v>0.1744</v>
      </c>
      <c r="AA67" s="68">
        <v>0.1744</v>
      </c>
      <c r="AB67" s="68">
        <v>0.1744</v>
      </c>
      <c r="AC67" s="68">
        <v>0.1744</v>
      </c>
      <c r="AD67" s="68">
        <v>0.1744</v>
      </c>
      <c r="AE67" s="68">
        <v>0.1744</v>
      </c>
      <c r="AF67" s="68">
        <v>0.1744</v>
      </c>
      <c r="AG67" s="68">
        <v>0.1744</v>
      </c>
      <c r="AH67" s="68">
        <v>0.1744</v>
      </c>
      <c r="AI67" s="68">
        <v>0.1744</v>
      </c>
      <c r="AJ67" s="68">
        <v>0.1744</v>
      </c>
      <c r="AK67" s="68">
        <v>0.1744</v>
      </c>
      <c r="AL67" s="68">
        <v>0.1744</v>
      </c>
      <c r="AM67" s="68">
        <v>0.17</v>
      </c>
      <c r="AN67" s="68">
        <v>0.16569999999999999</v>
      </c>
      <c r="AO67" s="68">
        <v>0.1613</v>
      </c>
      <c r="AP67" s="68">
        <v>0.157</v>
      </c>
      <c r="AQ67" s="69">
        <v>0.15260000000000001</v>
      </c>
    </row>
    <row r="68" spans="1:43" x14ac:dyDescent="0.2">
      <c r="A68" s="469"/>
    </row>
    <row r="69" spans="1:43" x14ac:dyDescent="0.2">
      <c r="A69" s="469"/>
    </row>
    <row r="70" spans="1:43" x14ac:dyDescent="0.2">
      <c r="A70" s="469"/>
    </row>
    <row r="71" spans="1:43" x14ac:dyDescent="0.2">
      <c r="A71" s="469"/>
    </row>
    <row r="72" spans="1:43" x14ac:dyDescent="0.2">
      <c r="A72" s="469"/>
    </row>
    <row r="73" spans="1:43" x14ac:dyDescent="0.2">
      <c r="A73" s="469"/>
    </row>
    <row r="74" spans="1:43" x14ac:dyDescent="0.2">
      <c r="A74" s="469"/>
    </row>
    <row r="75" spans="1:43" x14ac:dyDescent="0.2">
      <c r="A75" s="469"/>
    </row>
    <row r="76" spans="1:43" x14ac:dyDescent="0.2">
      <c r="A76" s="469"/>
    </row>
    <row r="77" spans="1:43" x14ac:dyDescent="0.2">
      <c r="A77" s="469"/>
    </row>
    <row r="78" spans="1:43" x14ac:dyDescent="0.2">
      <c r="A78" s="469"/>
    </row>
    <row r="79" spans="1:43" x14ac:dyDescent="0.2">
      <c r="A79" s="469"/>
    </row>
    <row r="80" spans="1:43" x14ac:dyDescent="0.2">
      <c r="A80" s="469"/>
    </row>
    <row r="81" spans="1:1" x14ac:dyDescent="0.2">
      <c r="A81" s="469"/>
    </row>
  </sheetData>
  <mergeCells count="2">
    <mergeCell ref="C3:AQ3"/>
    <mergeCell ref="A3:A8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BC81"/>
  <sheetViews>
    <sheetView workbookViewId="0">
      <selection activeCell="C5" sqref="C5"/>
    </sheetView>
  </sheetViews>
  <sheetFormatPr defaultRowHeight="12.75" x14ac:dyDescent="0.2"/>
  <cols>
    <col min="1" max="1" width="6.5703125" customWidth="1"/>
  </cols>
  <sheetData>
    <row r="1" spans="1:55" s="53" customFormat="1" ht="23.25" x14ac:dyDescent="0.35">
      <c r="B1" s="51" t="s">
        <v>203</v>
      </c>
      <c r="C1" s="51"/>
      <c r="D1" s="51"/>
      <c r="E1" s="51"/>
      <c r="F1" s="51"/>
      <c r="G1" s="51"/>
      <c r="H1" s="51"/>
      <c r="I1" s="51"/>
      <c r="J1" s="51"/>
      <c r="K1" s="51"/>
      <c r="L1" s="51"/>
      <c r="M1" s="52"/>
      <c r="N1" s="52"/>
      <c r="O1" s="52"/>
      <c r="P1" s="52"/>
      <c r="Q1" s="52"/>
      <c r="R1" s="52"/>
      <c r="S1" s="75" t="s">
        <v>197</v>
      </c>
      <c r="T1" s="75"/>
      <c r="U1" s="75"/>
      <c r="V1" s="76"/>
      <c r="W1" s="76"/>
      <c r="X1" s="76"/>
      <c r="Y1" s="76"/>
      <c r="Z1" s="76"/>
      <c r="AA1" s="76"/>
      <c r="AB1" s="52"/>
      <c r="AC1" s="52"/>
      <c r="AD1" s="52"/>
      <c r="AE1" s="52"/>
      <c r="AF1" s="52"/>
      <c r="AG1" s="52"/>
      <c r="AH1" s="52"/>
      <c r="AI1" s="52"/>
      <c r="AJ1" s="52"/>
      <c r="AK1" s="52"/>
      <c r="AL1" s="52"/>
      <c r="AM1" s="52"/>
      <c r="AN1" s="52"/>
      <c r="AO1" s="52"/>
      <c r="AP1" s="52"/>
      <c r="AQ1" s="52"/>
    </row>
    <row r="2" spans="1:55" x14ac:dyDescent="0.2">
      <c r="B2" s="165" t="s">
        <v>198</v>
      </c>
      <c r="C2" s="55"/>
      <c r="D2" s="55"/>
      <c r="E2" s="55"/>
      <c r="F2" s="55"/>
      <c r="G2" s="55"/>
      <c r="H2" s="55"/>
      <c r="I2" s="55"/>
      <c r="J2" s="55"/>
      <c r="K2" s="55"/>
      <c r="L2" s="55"/>
      <c r="M2" s="56"/>
      <c r="N2" s="56"/>
      <c r="O2" s="56"/>
      <c r="P2" s="56"/>
      <c r="Q2" s="56"/>
      <c r="R2" s="56"/>
      <c r="S2" s="77" t="s">
        <v>81</v>
      </c>
      <c r="T2" s="56"/>
      <c r="U2" s="56"/>
      <c r="V2" s="56"/>
      <c r="W2" s="56"/>
      <c r="X2" s="56"/>
      <c r="Y2" s="56"/>
      <c r="Z2" s="56"/>
      <c r="AA2" s="56"/>
      <c r="AB2" s="56"/>
      <c r="AC2" s="56"/>
      <c r="AD2" s="56"/>
      <c r="AE2" s="56"/>
      <c r="AF2" s="56"/>
      <c r="AG2" s="56"/>
      <c r="AH2" s="56"/>
      <c r="AI2" s="56"/>
      <c r="AJ2" s="56"/>
      <c r="AK2" s="56"/>
      <c r="AL2" s="56"/>
      <c r="AM2" s="56"/>
      <c r="AN2" s="56"/>
      <c r="AO2" s="56"/>
      <c r="AP2" s="56"/>
      <c r="AQ2" s="56"/>
    </row>
    <row r="3" spans="1:55" x14ac:dyDescent="0.2">
      <c r="A3" s="469" t="s">
        <v>199</v>
      </c>
      <c r="B3" s="57"/>
      <c r="C3" s="466" t="s">
        <v>66</v>
      </c>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8"/>
    </row>
    <row r="4" spans="1:55" x14ac:dyDescent="0.2">
      <c r="A4" s="469"/>
      <c r="B4" s="58" t="s">
        <v>67</v>
      </c>
      <c r="C4" s="60">
        <v>40</v>
      </c>
      <c r="D4" s="60">
        <v>41</v>
      </c>
      <c r="E4" s="60">
        <v>42</v>
      </c>
      <c r="F4" s="60">
        <v>43</v>
      </c>
      <c r="G4" s="60">
        <v>44</v>
      </c>
      <c r="H4" s="60">
        <v>45</v>
      </c>
      <c r="I4" s="60">
        <v>46</v>
      </c>
      <c r="J4" s="60">
        <v>47</v>
      </c>
      <c r="K4" s="60">
        <v>48</v>
      </c>
      <c r="L4" s="60">
        <v>49</v>
      </c>
      <c r="M4" s="60">
        <v>50</v>
      </c>
      <c r="N4" s="60">
        <v>51</v>
      </c>
      <c r="O4" s="60">
        <v>52</v>
      </c>
      <c r="P4" s="60">
        <v>53</v>
      </c>
      <c r="Q4" s="60">
        <v>54</v>
      </c>
      <c r="R4" s="60">
        <v>55</v>
      </c>
      <c r="S4" s="60">
        <v>56</v>
      </c>
      <c r="T4" s="60">
        <v>57</v>
      </c>
      <c r="U4" s="60">
        <v>58</v>
      </c>
      <c r="V4" s="60">
        <v>59</v>
      </c>
      <c r="W4" s="60">
        <v>60</v>
      </c>
      <c r="X4" s="60">
        <v>61</v>
      </c>
      <c r="Y4" s="60">
        <v>62</v>
      </c>
      <c r="Z4" s="60">
        <v>63</v>
      </c>
      <c r="AA4" s="60">
        <v>64</v>
      </c>
      <c r="AB4" s="60">
        <v>65</v>
      </c>
      <c r="AC4" s="60">
        <v>66</v>
      </c>
      <c r="AD4" s="60">
        <v>67</v>
      </c>
      <c r="AE4" s="60">
        <v>68</v>
      </c>
      <c r="AF4" s="60">
        <v>69</v>
      </c>
      <c r="AG4" s="60">
        <v>70</v>
      </c>
      <c r="AH4" s="60">
        <v>71</v>
      </c>
      <c r="AI4" s="60">
        <v>72</v>
      </c>
      <c r="AJ4" s="60">
        <v>73</v>
      </c>
      <c r="AK4" s="60">
        <v>74</v>
      </c>
      <c r="AL4" s="60">
        <v>75</v>
      </c>
      <c r="AM4" s="60">
        <v>76</v>
      </c>
      <c r="AN4" s="60">
        <v>77</v>
      </c>
      <c r="AO4" s="60">
        <v>78</v>
      </c>
      <c r="AP4" s="60">
        <v>79</v>
      </c>
      <c r="AQ4" s="61">
        <v>80</v>
      </c>
      <c r="AT4" s="70"/>
      <c r="BB4" s="18"/>
      <c r="BC4" s="18"/>
    </row>
    <row r="5" spans="1:55" ht="15" x14ac:dyDescent="0.25">
      <c r="A5" s="469"/>
      <c r="B5" s="62">
        <v>0</v>
      </c>
      <c r="C5" s="78">
        <v>0</v>
      </c>
      <c r="D5" s="79">
        <v>0</v>
      </c>
      <c r="E5" s="79">
        <v>0</v>
      </c>
      <c r="F5" s="79">
        <v>0</v>
      </c>
      <c r="G5" s="79">
        <v>0</v>
      </c>
      <c r="H5" s="79">
        <v>0</v>
      </c>
      <c r="I5" s="79">
        <v>0</v>
      </c>
      <c r="J5" s="79">
        <v>0</v>
      </c>
      <c r="K5" s="79">
        <v>0</v>
      </c>
      <c r="L5" s="79">
        <v>0</v>
      </c>
      <c r="M5" s="79">
        <v>0</v>
      </c>
      <c r="N5" s="79">
        <v>0</v>
      </c>
      <c r="O5" s="79">
        <v>0</v>
      </c>
      <c r="P5" s="79">
        <v>0</v>
      </c>
      <c r="Q5" s="79">
        <v>0</v>
      </c>
      <c r="R5" s="79">
        <v>0</v>
      </c>
      <c r="S5" s="79">
        <v>0</v>
      </c>
      <c r="T5" s="79">
        <v>0</v>
      </c>
      <c r="U5" s="79">
        <v>0</v>
      </c>
      <c r="V5" s="79">
        <v>0</v>
      </c>
      <c r="W5" s="79">
        <v>0</v>
      </c>
      <c r="X5" s="79">
        <v>0</v>
      </c>
      <c r="Y5" s="79">
        <v>0</v>
      </c>
      <c r="Z5" s="79">
        <v>0</v>
      </c>
      <c r="AA5" s="79">
        <v>0</v>
      </c>
      <c r="AB5" s="79">
        <v>0</v>
      </c>
      <c r="AC5" s="79">
        <v>0</v>
      </c>
      <c r="AD5" s="79">
        <v>0</v>
      </c>
      <c r="AE5" s="79">
        <v>0</v>
      </c>
      <c r="AF5" s="79">
        <v>0</v>
      </c>
      <c r="AG5" s="79">
        <v>0</v>
      </c>
      <c r="AH5" s="79">
        <v>0</v>
      </c>
      <c r="AI5" s="79">
        <v>0</v>
      </c>
      <c r="AJ5" s="79">
        <v>0</v>
      </c>
      <c r="AK5" s="79">
        <v>0</v>
      </c>
      <c r="AL5" s="79">
        <v>0</v>
      </c>
      <c r="AM5" s="79">
        <v>0</v>
      </c>
      <c r="AN5" s="79">
        <v>0</v>
      </c>
      <c r="AO5" s="79">
        <v>0</v>
      </c>
      <c r="AP5" s="79">
        <v>0</v>
      </c>
      <c r="AQ5" s="80">
        <v>0</v>
      </c>
      <c r="AU5" s="71"/>
      <c r="AV5" s="72"/>
      <c r="AW5" s="18"/>
      <c r="AX5" s="18"/>
      <c r="AY5" s="18"/>
      <c r="AZ5" s="18"/>
      <c r="BA5" s="18"/>
      <c r="BB5" s="18"/>
      <c r="BC5" s="18"/>
    </row>
    <row r="6" spans="1:55" x14ac:dyDescent="0.2">
      <c r="A6" s="469"/>
      <c r="B6" s="62">
        <v>1</v>
      </c>
      <c r="C6" s="81">
        <v>0</v>
      </c>
      <c r="D6" s="82">
        <v>0</v>
      </c>
      <c r="E6" s="82">
        <v>0</v>
      </c>
      <c r="F6" s="82">
        <v>0</v>
      </c>
      <c r="G6" s="82">
        <v>0</v>
      </c>
      <c r="H6" s="82">
        <v>0</v>
      </c>
      <c r="I6" s="82">
        <v>0</v>
      </c>
      <c r="J6" s="82">
        <v>0</v>
      </c>
      <c r="K6" s="82">
        <v>0</v>
      </c>
      <c r="L6" s="82">
        <v>0</v>
      </c>
      <c r="M6" s="82">
        <v>0</v>
      </c>
      <c r="N6" s="82">
        <v>0</v>
      </c>
      <c r="O6" s="82">
        <v>0</v>
      </c>
      <c r="P6" s="82">
        <v>0</v>
      </c>
      <c r="Q6" s="82">
        <v>0</v>
      </c>
      <c r="R6" s="82">
        <v>0</v>
      </c>
      <c r="S6" s="82">
        <v>0</v>
      </c>
      <c r="T6" s="82">
        <v>0</v>
      </c>
      <c r="U6" s="82">
        <v>0</v>
      </c>
      <c r="V6" s="82">
        <v>0</v>
      </c>
      <c r="W6" s="82">
        <v>0</v>
      </c>
      <c r="X6" s="82">
        <v>0</v>
      </c>
      <c r="Y6" s="82">
        <v>0</v>
      </c>
      <c r="Z6" s="82">
        <v>0</v>
      </c>
      <c r="AA6" s="82">
        <v>0</v>
      </c>
      <c r="AB6" s="82">
        <v>0</v>
      </c>
      <c r="AC6" s="82">
        <v>0</v>
      </c>
      <c r="AD6" s="82">
        <v>0</v>
      </c>
      <c r="AE6" s="82">
        <v>0</v>
      </c>
      <c r="AF6" s="82">
        <v>0</v>
      </c>
      <c r="AG6" s="82">
        <v>0</v>
      </c>
      <c r="AH6" s="82">
        <v>0</v>
      </c>
      <c r="AI6" s="82">
        <v>0</v>
      </c>
      <c r="AJ6" s="82">
        <v>0</v>
      </c>
      <c r="AK6" s="82">
        <v>0</v>
      </c>
      <c r="AL6" s="82">
        <v>0</v>
      </c>
      <c r="AM6" s="82">
        <v>0</v>
      </c>
      <c r="AN6" s="82">
        <v>0</v>
      </c>
      <c r="AO6" s="82">
        <v>0</v>
      </c>
      <c r="AP6" s="82">
        <v>0</v>
      </c>
      <c r="AQ6" s="83">
        <v>0</v>
      </c>
    </row>
    <row r="7" spans="1:55" x14ac:dyDescent="0.2">
      <c r="A7" s="469"/>
      <c r="B7" s="62">
        <v>2</v>
      </c>
      <c r="C7" s="81">
        <v>0</v>
      </c>
      <c r="D7" s="82">
        <v>0</v>
      </c>
      <c r="E7" s="82">
        <v>0</v>
      </c>
      <c r="F7" s="82">
        <v>0</v>
      </c>
      <c r="G7" s="82">
        <v>0</v>
      </c>
      <c r="H7" s="82">
        <v>0</v>
      </c>
      <c r="I7" s="82">
        <v>0</v>
      </c>
      <c r="J7" s="82">
        <v>0</v>
      </c>
      <c r="K7" s="82">
        <v>0</v>
      </c>
      <c r="L7" s="82">
        <v>0</v>
      </c>
      <c r="M7" s="82">
        <v>0</v>
      </c>
      <c r="N7" s="82">
        <v>0</v>
      </c>
      <c r="O7" s="82">
        <v>0</v>
      </c>
      <c r="P7" s="82">
        <v>0</v>
      </c>
      <c r="Q7" s="82">
        <v>0</v>
      </c>
      <c r="R7" s="82">
        <v>0</v>
      </c>
      <c r="S7" s="82">
        <v>0</v>
      </c>
      <c r="T7" s="82">
        <v>0</v>
      </c>
      <c r="U7" s="82">
        <v>0</v>
      </c>
      <c r="V7" s="82">
        <v>0</v>
      </c>
      <c r="W7" s="82">
        <v>0</v>
      </c>
      <c r="X7" s="82">
        <v>0</v>
      </c>
      <c r="Y7" s="82">
        <v>0</v>
      </c>
      <c r="Z7" s="82">
        <v>0</v>
      </c>
      <c r="AA7" s="82">
        <v>0</v>
      </c>
      <c r="AB7" s="82">
        <v>0</v>
      </c>
      <c r="AC7" s="82">
        <v>0</v>
      </c>
      <c r="AD7" s="82">
        <v>0</v>
      </c>
      <c r="AE7" s="82">
        <v>0</v>
      </c>
      <c r="AF7" s="82">
        <v>0</v>
      </c>
      <c r="AG7" s="82">
        <v>0</v>
      </c>
      <c r="AH7" s="82">
        <v>0</v>
      </c>
      <c r="AI7" s="82">
        <v>0</v>
      </c>
      <c r="AJ7" s="82">
        <v>0</v>
      </c>
      <c r="AK7" s="82">
        <v>0</v>
      </c>
      <c r="AL7" s="82">
        <v>0</v>
      </c>
      <c r="AM7" s="82">
        <v>0</v>
      </c>
      <c r="AN7" s="82">
        <v>0</v>
      </c>
      <c r="AO7" s="82">
        <v>0</v>
      </c>
      <c r="AP7" s="82">
        <v>0</v>
      </c>
      <c r="AQ7" s="83">
        <v>0</v>
      </c>
    </row>
    <row r="8" spans="1:55" x14ac:dyDescent="0.2">
      <c r="A8" s="469"/>
      <c r="B8" s="62">
        <v>3</v>
      </c>
      <c r="C8" s="81">
        <v>0</v>
      </c>
      <c r="D8" s="82">
        <v>0</v>
      </c>
      <c r="E8" s="82">
        <v>0</v>
      </c>
      <c r="F8" s="82">
        <v>0</v>
      </c>
      <c r="G8" s="82">
        <v>0</v>
      </c>
      <c r="H8" s="82">
        <v>0</v>
      </c>
      <c r="I8" s="82">
        <v>0</v>
      </c>
      <c r="J8" s="82">
        <v>0</v>
      </c>
      <c r="K8" s="82">
        <v>0</v>
      </c>
      <c r="L8" s="82">
        <v>0</v>
      </c>
      <c r="M8" s="82">
        <v>0</v>
      </c>
      <c r="N8" s="82">
        <v>0</v>
      </c>
      <c r="O8" s="82">
        <v>0</v>
      </c>
      <c r="P8" s="82">
        <v>0</v>
      </c>
      <c r="Q8" s="82">
        <v>0</v>
      </c>
      <c r="R8" s="82">
        <v>0</v>
      </c>
      <c r="S8" s="82">
        <v>0</v>
      </c>
      <c r="T8" s="82">
        <v>0</v>
      </c>
      <c r="U8" s="82">
        <v>0</v>
      </c>
      <c r="V8" s="82">
        <v>0</v>
      </c>
      <c r="W8" s="82">
        <v>0</v>
      </c>
      <c r="X8" s="82">
        <v>0</v>
      </c>
      <c r="Y8" s="82">
        <v>0</v>
      </c>
      <c r="Z8" s="82">
        <v>0</v>
      </c>
      <c r="AA8" s="82">
        <v>0</v>
      </c>
      <c r="AB8" s="82">
        <v>0</v>
      </c>
      <c r="AC8" s="82">
        <v>0</v>
      </c>
      <c r="AD8" s="82">
        <v>0</v>
      </c>
      <c r="AE8" s="82">
        <v>0</v>
      </c>
      <c r="AF8" s="82">
        <v>0</v>
      </c>
      <c r="AG8" s="82">
        <v>0</v>
      </c>
      <c r="AH8" s="82">
        <v>0</v>
      </c>
      <c r="AI8" s="82">
        <v>0</v>
      </c>
      <c r="AJ8" s="82">
        <v>0</v>
      </c>
      <c r="AK8" s="82">
        <v>0</v>
      </c>
      <c r="AL8" s="82">
        <v>0</v>
      </c>
      <c r="AM8" s="82">
        <v>0</v>
      </c>
      <c r="AN8" s="82">
        <v>0</v>
      </c>
      <c r="AO8" s="82">
        <v>0</v>
      </c>
      <c r="AP8" s="82">
        <v>0</v>
      </c>
      <c r="AQ8" s="83">
        <v>0</v>
      </c>
    </row>
    <row r="9" spans="1:55" x14ac:dyDescent="0.2">
      <c r="A9" s="469"/>
      <c r="B9" s="62">
        <v>4</v>
      </c>
      <c r="C9" s="81">
        <v>0</v>
      </c>
      <c r="D9" s="82">
        <v>0</v>
      </c>
      <c r="E9" s="82">
        <v>0</v>
      </c>
      <c r="F9" s="82">
        <v>0</v>
      </c>
      <c r="G9" s="82">
        <v>0</v>
      </c>
      <c r="H9" s="82">
        <v>0</v>
      </c>
      <c r="I9" s="82">
        <v>0</v>
      </c>
      <c r="J9" s="82">
        <v>0</v>
      </c>
      <c r="K9" s="82">
        <v>0</v>
      </c>
      <c r="L9" s="82">
        <v>0</v>
      </c>
      <c r="M9" s="82">
        <v>0</v>
      </c>
      <c r="N9" s="82">
        <v>0</v>
      </c>
      <c r="O9" s="82">
        <v>0</v>
      </c>
      <c r="P9" s="82">
        <v>0</v>
      </c>
      <c r="Q9" s="82">
        <v>0</v>
      </c>
      <c r="R9" s="82">
        <v>0</v>
      </c>
      <c r="S9" s="82">
        <v>0</v>
      </c>
      <c r="T9" s="82">
        <v>0</v>
      </c>
      <c r="U9" s="82">
        <v>0</v>
      </c>
      <c r="V9" s="82">
        <v>0</v>
      </c>
      <c r="W9" s="82">
        <v>0</v>
      </c>
      <c r="X9" s="82">
        <v>0</v>
      </c>
      <c r="Y9" s="82">
        <v>0</v>
      </c>
      <c r="Z9" s="82">
        <v>0</v>
      </c>
      <c r="AA9" s="82">
        <v>0</v>
      </c>
      <c r="AB9" s="82">
        <v>0</v>
      </c>
      <c r="AC9" s="82">
        <v>0</v>
      </c>
      <c r="AD9" s="82">
        <v>0</v>
      </c>
      <c r="AE9" s="82">
        <v>0</v>
      </c>
      <c r="AF9" s="82">
        <v>0</v>
      </c>
      <c r="AG9" s="82">
        <v>0</v>
      </c>
      <c r="AH9" s="82">
        <v>0</v>
      </c>
      <c r="AI9" s="82">
        <v>0</v>
      </c>
      <c r="AJ9" s="82">
        <v>0</v>
      </c>
      <c r="AK9" s="82">
        <v>0</v>
      </c>
      <c r="AL9" s="82">
        <v>0</v>
      </c>
      <c r="AM9" s="82">
        <v>0</v>
      </c>
      <c r="AN9" s="82">
        <v>0</v>
      </c>
      <c r="AO9" s="82">
        <v>0</v>
      </c>
      <c r="AP9" s="82">
        <v>0</v>
      </c>
      <c r="AQ9" s="83">
        <v>0</v>
      </c>
    </row>
    <row r="10" spans="1:55" x14ac:dyDescent="0.2">
      <c r="A10" s="469"/>
      <c r="B10" s="62">
        <v>5</v>
      </c>
      <c r="C10" s="81">
        <v>0</v>
      </c>
      <c r="D10" s="82">
        <v>0</v>
      </c>
      <c r="E10" s="82">
        <v>0</v>
      </c>
      <c r="F10" s="82">
        <v>0</v>
      </c>
      <c r="G10" s="82">
        <v>0</v>
      </c>
      <c r="H10" s="64">
        <v>4.6699999999999998E-2</v>
      </c>
      <c r="I10" s="64">
        <v>4.7300000000000002E-2</v>
      </c>
      <c r="J10" s="64">
        <v>4.8000000000000001E-2</v>
      </c>
      <c r="K10" s="64">
        <v>4.8599999999999997E-2</v>
      </c>
      <c r="L10" s="64">
        <v>4.9299999999999997E-2</v>
      </c>
      <c r="M10" s="64">
        <v>4.99E-2</v>
      </c>
      <c r="N10" s="64">
        <v>5.11E-2</v>
      </c>
      <c r="O10" s="64">
        <v>5.2299999999999999E-2</v>
      </c>
      <c r="P10" s="64">
        <v>5.3400000000000003E-2</v>
      </c>
      <c r="Q10" s="64">
        <v>5.4600000000000003E-2</v>
      </c>
      <c r="R10" s="64">
        <v>5.5800000000000002E-2</v>
      </c>
      <c r="S10" s="64">
        <v>5.6899999999999999E-2</v>
      </c>
      <c r="T10" s="64">
        <v>5.8099999999999999E-2</v>
      </c>
      <c r="U10" s="64">
        <v>5.9200000000000003E-2</v>
      </c>
      <c r="V10" s="64">
        <v>6.0400000000000002E-2</v>
      </c>
      <c r="W10" s="64">
        <v>6.1499999999999999E-2</v>
      </c>
      <c r="X10" s="64">
        <v>6.2899999999999998E-2</v>
      </c>
      <c r="Y10" s="64">
        <v>6.4399999999999999E-2</v>
      </c>
      <c r="Z10" s="64">
        <v>6.5799999999999997E-2</v>
      </c>
      <c r="AA10" s="64">
        <v>6.7400000000000002E-2</v>
      </c>
      <c r="AB10" s="64">
        <v>6.88E-2</v>
      </c>
      <c r="AC10" s="64">
        <v>7.0599999999999996E-2</v>
      </c>
      <c r="AD10" s="64">
        <v>7.2499999999999995E-2</v>
      </c>
      <c r="AE10" s="64">
        <v>7.4200000000000002E-2</v>
      </c>
      <c r="AF10" s="64">
        <v>7.6100000000000001E-2</v>
      </c>
      <c r="AG10" s="64">
        <v>7.7899999999999997E-2</v>
      </c>
      <c r="AH10" s="64">
        <v>8.0699999999999994E-2</v>
      </c>
      <c r="AI10" s="64">
        <v>8.3400000000000002E-2</v>
      </c>
      <c r="AJ10" s="64">
        <v>8.6199999999999999E-2</v>
      </c>
      <c r="AK10" s="64">
        <v>8.8900000000000007E-2</v>
      </c>
      <c r="AL10" s="64">
        <v>9.1700000000000004E-2</v>
      </c>
      <c r="AM10" s="64">
        <v>9.5500000000000002E-2</v>
      </c>
      <c r="AN10" s="64">
        <v>9.9299999999999999E-2</v>
      </c>
      <c r="AO10" s="64">
        <v>0.10299999999999999</v>
      </c>
      <c r="AP10" s="64">
        <v>0.10680000000000001</v>
      </c>
      <c r="AQ10" s="65">
        <v>0.1106</v>
      </c>
    </row>
    <row r="11" spans="1:55" x14ac:dyDescent="0.2">
      <c r="A11" s="469"/>
      <c r="B11" s="62">
        <v>6</v>
      </c>
      <c r="C11" s="81">
        <v>0</v>
      </c>
      <c r="D11" s="82">
        <v>0</v>
      </c>
      <c r="E11" s="82">
        <v>0</v>
      </c>
      <c r="F11" s="82">
        <v>0</v>
      </c>
      <c r="G11" s="64">
        <v>4.7300000000000002E-2</v>
      </c>
      <c r="H11" s="64">
        <v>4.8300000000000003E-2</v>
      </c>
      <c r="I11" s="64">
        <v>4.9099999999999998E-2</v>
      </c>
      <c r="J11" s="64">
        <v>4.9700000000000001E-2</v>
      </c>
      <c r="K11" s="64">
        <v>5.0500000000000003E-2</v>
      </c>
      <c r="L11" s="64">
        <v>5.11E-2</v>
      </c>
      <c r="M11" s="64">
        <v>5.1900000000000002E-2</v>
      </c>
      <c r="N11" s="64">
        <v>5.3100000000000001E-2</v>
      </c>
      <c r="O11" s="64">
        <v>5.4399999999999997E-2</v>
      </c>
      <c r="P11" s="64">
        <v>5.5599999999999997E-2</v>
      </c>
      <c r="Q11" s="64">
        <v>5.6899999999999999E-2</v>
      </c>
      <c r="R11" s="64">
        <v>5.8099999999999999E-2</v>
      </c>
      <c r="S11" s="64">
        <v>5.9400000000000001E-2</v>
      </c>
      <c r="T11" s="64">
        <v>6.0600000000000001E-2</v>
      </c>
      <c r="U11" s="64">
        <v>6.1899999999999997E-2</v>
      </c>
      <c r="V11" s="64">
        <v>6.3100000000000003E-2</v>
      </c>
      <c r="W11" s="64">
        <v>6.4399999999999999E-2</v>
      </c>
      <c r="X11" s="64">
        <v>6.6100000000000006E-2</v>
      </c>
      <c r="Y11" s="64">
        <v>6.7699999999999996E-2</v>
      </c>
      <c r="Z11" s="64">
        <v>6.93E-2</v>
      </c>
      <c r="AA11" s="64">
        <v>7.0999999999999994E-2</v>
      </c>
      <c r="AB11" s="64">
        <v>7.2599999999999998E-2</v>
      </c>
      <c r="AC11" s="64">
        <v>7.4700000000000003E-2</v>
      </c>
      <c r="AD11" s="64">
        <v>7.6700000000000004E-2</v>
      </c>
      <c r="AE11" s="64">
        <v>7.8700000000000006E-2</v>
      </c>
      <c r="AF11" s="64">
        <v>8.0799999999999997E-2</v>
      </c>
      <c r="AG11" s="64">
        <v>8.2799999999999999E-2</v>
      </c>
      <c r="AH11" s="64">
        <v>8.5900000000000004E-2</v>
      </c>
      <c r="AI11" s="64">
        <v>8.8900000000000007E-2</v>
      </c>
      <c r="AJ11" s="64">
        <v>9.1999999999999998E-2</v>
      </c>
      <c r="AK11" s="64">
        <v>9.5000000000000001E-2</v>
      </c>
      <c r="AL11" s="64">
        <v>9.8100000000000007E-2</v>
      </c>
      <c r="AM11" s="64">
        <v>0.10199999999999999</v>
      </c>
      <c r="AN11" s="64">
        <v>0.1061</v>
      </c>
      <c r="AO11" s="64">
        <v>0.11</v>
      </c>
      <c r="AP11" s="64">
        <v>0.114</v>
      </c>
      <c r="AQ11" s="65">
        <v>0.1179</v>
      </c>
    </row>
    <row r="12" spans="1:55" x14ac:dyDescent="0.2">
      <c r="A12" s="469"/>
      <c r="B12" s="62">
        <v>7</v>
      </c>
      <c r="C12" s="81">
        <v>0</v>
      </c>
      <c r="D12" s="82">
        <v>0</v>
      </c>
      <c r="E12" s="82">
        <v>0</v>
      </c>
      <c r="F12" s="64">
        <v>4.8099999999999997E-2</v>
      </c>
      <c r="G12" s="64">
        <v>4.9099999999999998E-2</v>
      </c>
      <c r="H12" s="64">
        <v>0.05</v>
      </c>
      <c r="I12" s="64">
        <v>5.0799999999999998E-2</v>
      </c>
      <c r="J12" s="64">
        <v>5.16E-2</v>
      </c>
      <c r="K12" s="64">
        <v>5.2299999999999999E-2</v>
      </c>
      <c r="L12" s="64">
        <v>5.3100000000000001E-2</v>
      </c>
      <c r="M12" s="64">
        <v>5.3800000000000001E-2</v>
      </c>
      <c r="N12" s="64">
        <v>5.5199999999999999E-2</v>
      </c>
      <c r="O12" s="64">
        <v>5.6500000000000002E-2</v>
      </c>
      <c r="P12" s="64">
        <v>5.79E-2</v>
      </c>
      <c r="Q12" s="64">
        <v>5.9200000000000003E-2</v>
      </c>
      <c r="R12" s="64">
        <v>6.0499999999999998E-2</v>
      </c>
      <c r="S12" s="64">
        <v>6.1899999999999997E-2</v>
      </c>
      <c r="T12" s="64">
        <v>6.3299999999999995E-2</v>
      </c>
      <c r="U12" s="64">
        <v>6.4699999999999994E-2</v>
      </c>
      <c r="V12" s="64">
        <v>6.6199999999999995E-2</v>
      </c>
      <c r="W12" s="64">
        <v>6.7599999999999993E-2</v>
      </c>
      <c r="X12" s="64">
        <v>6.9400000000000003E-2</v>
      </c>
      <c r="Y12" s="64">
        <v>7.1199999999999999E-2</v>
      </c>
      <c r="Z12" s="64">
        <v>7.2999999999999995E-2</v>
      </c>
      <c r="AA12" s="64">
        <v>7.4800000000000005E-2</v>
      </c>
      <c r="AB12" s="64">
        <v>7.6600000000000001E-2</v>
      </c>
      <c r="AC12" s="64">
        <v>7.8899999999999998E-2</v>
      </c>
      <c r="AD12" s="64">
        <v>8.1199999999999994E-2</v>
      </c>
      <c r="AE12" s="64">
        <v>8.3500000000000005E-2</v>
      </c>
      <c r="AF12" s="64">
        <v>8.5800000000000001E-2</v>
      </c>
      <c r="AG12" s="64">
        <v>8.8099999999999998E-2</v>
      </c>
      <c r="AH12" s="64">
        <v>9.1499999999999998E-2</v>
      </c>
      <c r="AI12" s="64">
        <v>9.4799999999999995E-2</v>
      </c>
      <c r="AJ12" s="64">
        <v>9.8199999999999996E-2</v>
      </c>
      <c r="AK12" s="64">
        <v>0.1016</v>
      </c>
      <c r="AL12" s="64">
        <v>0.105</v>
      </c>
      <c r="AM12" s="64">
        <v>0.1091</v>
      </c>
      <c r="AN12" s="64">
        <v>0.1133</v>
      </c>
      <c r="AO12" s="64">
        <v>0.11749999999999999</v>
      </c>
      <c r="AP12" s="64">
        <v>0.1216</v>
      </c>
      <c r="AQ12" s="65">
        <v>0.1258</v>
      </c>
    </row>
    <row r="13" spans="1:55" x14ac:dyDescent="0.2">
      <c r="A13" s="469"/>
      <c r="B13" s="62">
        <v>8</v>
      </c>
      <c r="C13" s="81">
        <v>0</v>
      </c>
      <c r="D13" s="82">
        <v>0</v>
      </c>
      <c r="E13" s="64">
        <v>4.9099999999999998E-2</v>
      </c>
      <c r="F13" s="64">
        <v>4.99E-2</v>
      </c>
      <c r="G13" s="64">
        <v>5.0900000000000001E-2</v>
      </c>
      <c r="H13" s="64">
        <v>5.1900000000000002E-2</v>
      </c>
      <c r="I13" s="64">
        <v>5.2600000000000001E-2</v>
      </c>
      <c r="J13" s="64">
        <v>5.3499999999999999E-2</v>
      </c>
      <c r="K13" s="64">
        <v>5.4300000000000001E-2</v>
      </c>
      <c r="L13" s="64">
        <v>5.5199999999999999E-2</v>
      </c>
      <c r="M13" s="64">
        <v>5.5899999999999998E-2</v>
      </c>
      <c r="N13" s="64">
        <v>5.7299999999999997E-2</v>
      </c>
      <c r="O13" s="64">
        <v>5.8799999999999998E-2</v>
      </c>
      <c r="P13" s="64">
        <v>6.0199999999999997E-2</v>
      </c>
      <c r="Q13" s="64">
        <v>6.1600000000000002E-2</v>
      </c>
      <c r="R13" s="64">
        <v>6.3E-2</v>
      </c>
      <c r="S13" s="64">
        <v>6.4500000000000002E-2</v>
      </c>
      <c r="T13" s="64">
        <v>6.6199999999999995E-2</v>
      </c>
      <c r="U13" s="64">
        <v>6.7699999999999996E-2</v>
      </c>
      <c r="V13" s="64">
        <v>6.93E-2</v>
      </c>
      <c r="W13" s="64">
        <v>7.0900000000000005E-2</v>
      </c>
      <c r="X13" s="64">
        <v>7.2800000000000004E-2</v>
      </c>
      <c r="Y13" s="64">
        <v>7.4899999999999994E-2</v>
      </c>
      <c r="Z13" s="64">
        <v>7.6799999999999993E-2</v>
      </c>
      <c r="AA13" s="64">
        <v>7.8899999999999998E-2</v>
      </c>
      <c r="AB13" s="64">
        <v>8.09E-2</v>
      </c>
      <c r="AC13" s="64">
        <v>8.3400000000000002E-2</v>
      </c>
      <c r="AD13" s="64">
        <v>8.5999999999999993E-2</v>
      </c>
      <c r="AE13" s="64">
        <v>8.8499999999999995E-2</v>
      </c>
      <c r="AF13" s="64">
        <v>9.11E-2</v>
      </c>
      <c r="AG13" s="64">
        <v>9.3600000000000003E-2</v>
      </c>
      <c r="AH13" s="64">
        <v>9.7299999999999998E-2</v>
      </c>
      <c r="AI13" s="64">
        <v>0.1012</v>
      </c>
      <c r="AJ13" s="64">
        <v>0.10489999999999999</v>
      </c>
      <c r="AK13" s="64">
        <v>0.1087</v>
      </c>
      <c r="AL13" s="64">
        <v>0.1124</v>
      </c>
      <c r="AM13" s="64">
        <v>0.1167</v>
      </c>
      <c r="AN13" s="64">
        <v>0.1211</v>
      </c>
      <c r="AO13" s="64">
        <v>0.1255</v>
      </c>
      <c r="AP13" s="64">
        <v>0.1298</v>
      </c>
      <c r="AQ13" s="65">
        <v>0.13420000000000001</v>
      </c>
    </row>
    <row r="14" spans="1:55" x14ac:dyDescent="0.2">
      <c r="A14" s="469"/>
      <c r="B14" s="62">
        <v>9</v>
      </c>
      <c r="C14" s="81">
        <v>0</v>
      </c>
      <c r="D14" s="64">
        <v>5.0099999999999999E-2</v>
      </c>
      <c r="E14" s="64">
        <v>5.0999999999999997E-2</v>
      </c>
      <c r="F14" s="64">
        <v>5.1999999999999998E-2</v>
      </c>
      <c r="G14" s="64">
        <v>5.2900000000000003E-2</v>
      </c>
      <c r="H14" s="64">
        <v>5.3699999999999998E-2</v>
      </c>
      <c r="I14" s="64">
        <v>5.4600000000000003E-2</v>
      </c>
      <c r="J14" s="64">
        <v>5.5500000000000001E-2</v>
      </c>
      <c r="K14" s="64">
        <v>5.6399999999999999E-2</v>
      </c>
      <c r="L14" s="64">
        <v>5.7200000000000001E-2</v>
      </c>
      <c r="M14" s="64">
        <v>5.8099999999999999E-2</v>
      </c>
      <c r="N14" s="64">
        <v>5.96E-2</v>
      </c>
      <c r="O14" s="64">
        <v>6.1100000000000002E-2</v>
      </c>
      <c r="P14" s="64">
        <v>6.2600000000000003E-2</v>
      </c>
      <c r="Q14" s="64">
        <v>6.4100000000000004E-2</v>
      </c>
      <c r="R14" s="64">
        <v>6.5600000000000006E-2</v>
      </c>
      <c r="S14" s="64">
        <v>6.7400000000000002E-2</v>
      </c>
      <c r="T14" s="64">
        <v>6.9099999999999995E-2</v>
      </c>
      <c r="U14" s="64">
        <v>7.0699999999999999E-2</v>
      </c>
      <c r="V14" s="64">
        <v>7.2499999999999995E-2</v>
      </c>
      <c r="W14" s="64">
        <v>7.4200000000000002E-2</v>
      </c>
      <c r="X14" s="64">
        <v>7.6399999999999996E-2</v>
      </c>
      <c r="Y14" s="64">
        <v>7.8700000000000006E-2</v>
      </c>
      <c r="Z14" s="64">
        <v>8.09E-2</v>
      </c>
      <c r="AA14" s="64">
        <v>8.3199999999999996E-2</v>
      </c>
      <c r="AB14" s="64">
        <v>8.5300000000000001E-2</v>
      </c>
      <c r="AC14" s="64">
        <v>8.8200000000000001E-2</v>
      </c>
      <c r="AD14" s="64">
        <v>9.0999999999999998E-2</v>
      </c>
      <c r="AE14" s="64">
        <v>9.3799999999999994E-2</v>
      </c>
      <c r="AF14" s="64">
        <v>9.6699999999999994E-2</v>
      </c>
      <c r="AG14" s="64">
        <v>9.9500000000000005E-2</v>
      </c>
      <c r="AH14" s="64">
        <v>0.1037</v>
      </c>
      <c r="AI14" s="64">
        <v>0.10780000000000001</v>
      </c>
      <c r="AJ14" s="64">
        <v>0.11210000000000001</v>
      </c>
      <c r="AK14" s="64">
        <v>0.1162</v>
      </c>
      <c r="AL14" s="64">
        <v>0.1203</v>
      </c>
      <c r="AM14" s="64">
        <v>0.1249</v>
      </c>
      <c r="AN14" s="64">
        <v>0.1295</v>
      </c>
      <c r="AO14" s="64">
        <v>0.13400000000000001</v>
      </c>
      <c r="AP14" s="64">
        <v>0.13850000000000001</v>
      </c>
      <c r="AQ14" s="65">
        <v>0.1431</v>
      </c>
    </row>
    <row r="15" spans="1:55" x14ac:dyDescent="0.2">
      <c r="A15" s="469"/>
      <c r="B15" s="62">
        <v>10</v>
      </c>
      <c r="C15" s="63">
        <v>5.1400000000000001E-2</v>
      </c>
      <c r="D15" s="64">
        <v>5.2299999999999999E-2</v>
      </c>
      <c r="E15" s="64">
        <v>5.3199999999999997E-2</v>
      </c>
      <c r="F15" s="64">
        <v>5.3999999999999999E-2</v>
      </c>
      <c r="G15" s="64">
        <v>5.4800000000000001E-2</v>
      </c>
      <c r="H15" s="64">
        <v>5.57E-2</v>
      </c>
      <c r="I15" s="64">
        <v>5.6599999999999998E-2</v>
      </c>
      <c r="J15" s="64">
        <v>5.7599999999999998E-2</v>
      </c>
      <c r="K15" s="64">
        <v>5.8400000000000001E-2</v>
      </c>
      <c r="L15" s="64">
        <v>5.9400000000000001E-2</v>
      </c>
      <c r="M15" s="64">
        <v>6.0299999999999999E-2</v>
      </c>
      <c r="N15" s="64">
        <v>6.1899999999999997E-2</v>
      </c>
      <c r="O15" s="64">
        <v>6.3500000000000001E-2</v>
      </c>
      <c r="P15" s="64">
        <v>6.5100000000000005E-2</v>
      </c>
      <c r="Q15" s="64">
        <v>6.6699999999999995E-2</v>
      </c>
      <c r="R15" s="64">
        <v>6.83E-2</v>
      </c>
      <c r="S15" s="64">
        <v>7.0199999999999999E-2</v>
      </c>
      <c r="T15" s="64">
        <v>7.22E-2</v>
      </c>
      <c r="U15" s="64">
        <v>7.3999999999999996E-2</v>
      </c>
      <c r="V15" s="64">
        <v>7.5999999999999998E-2</v>
      </c>
      <c r="W15" s="64">
        <v>7.7799999999999994E-2</v>
      </c>
      <c r="X15" s="64">
        <v>8.0299999999999996E-2</v>
      </c>
      <c r="Y15" s="64">
        <v>8.2699999999999996E-2</v>
      </c>
      <c r="Z15" s="64">
        <v>8.5199999999999998E-2</v>
      </c>
      <c r="AA15" s="64">
        <v>8.7599999999999997E-2</v>
      </c>
      <c r="AB15" s="64">
        <v>9.01E-2</v>
      </c>
      <c r="AC15" s="64">
        <v>9.3299999999999994E-2</v>
      </c>
      <c r="AD15" s="64">
        <v>9.6500000000000002E-2</v>
      </c>
      <c r="AE15" s="64">
        <v>9.9500000000000005E-2</v>
      </c>
      <c r="AF15" s="64">
        <v>0.1027</v>
      </c>
      <c r="AG15" s="64">
        <v>0.10580000000000001</v>
      </c>
      <c r="AH15" s="64">
        <v>0.1104</v>
      </c>
      <c r="AI15" s="64">
        <v>0.115</v>
      </c>
      <c r="AJ15" s="64">
        <v>0.1197</v>
      </c>
      <c r="AK15" s="64">
        <v>0.12429999999999999</v>
      </c>
      <c r="AL15" s="64">
        <v>0.1288</v>
      </c>
      <c r="AM15" s="64">
        <v>0.1336</v>
      </c>
      <c r="AN15" s="64">
        <v>0.13830000000000001</v>
      </c>
      <c r="AO15" s="64">
        <v>0.1431</v>
      </c>
      <c r="AP15" s="64">
        <v>0.14779999999999999</v>
      </c>
      <c r="AQ15" s="65">
        <v>0.15260000000000001</v>
      </c>
    </row>
    <row r="16" spans="1:55" x14ac:dyDescent="0.2">
      <c r="A16" s="469"/>
      <c r="B16" s="62">
        <v>11</v>
      </c>
      <c r="C16" s="63">
        <v>5.3800000000000001E-2</v>
      </c>
      <c r="D16" s="64">
        <v>5.4800000000000001E-2</v>
      </c>
      <c r="E16" s="64">
        <v>5.57E-2</v>
      </c>
      <c r="F16" s="64">
        <v>5.67E-2</v>
      </c>
      <c r="G16" s="64">
        <v>5.7599999999999998E-2</v>
      </c>
      <c r="H16" s="64">
        <v>5.8500000000000003E-2</v>
      </c>
      <c r="I16" s="64">
        <v>5.9499999999999997E-2</v>
      </c>
      <c r="J16" s="64">
        <v>6.0499999999999998E-2</v>
      </c>
      <c r="K16" s="64">
        <v>6.1400000000000003E-2</v>
      </c>
      <c r="L16" s="64">
        <v>6.25E-2</v>
      </c>
      <c r="M16" s="64">
        <v>6.3299999999999995E-2</v>
      </c>
      <c r="N16" s="64">
        <v>6.5100000000000005E-2</v>
      </c>
      <c r="O16" s="64">
        <v>6.6799999999999998E-2</v>
      </c>
      <c r="P16" s="64">
        <v>6.8500000000000005E-2</v>
      </c>
      <c r="Q16" s="64">
        <v>7.0099999999999996E-2</v>
      </c>
      <c r="R16" s="64">
        <v>7.1800000000000003E-2</v>
      </c>
      <c r="S16" s="64">
        <v>7.4099999999999999E-2</v>
      </c>
      <c r="T16" s="64">
        <v>7.6399999999999996E-2</v>
      </c>
      <c r="U16" s="64">
        <v>7.8700000000000006E-2</v>
      </c>
      <c r="V16" s="64">
        <v>8.1000000000000003E-2</v>
      </c>
      <c r="W16" s="64">
        <v>8.3299999999999999E-2</v>
      </c>
      <c r="X16" s="64">
        <v>8.6199999999999999E-2</v>
      </c>
      <c r="Y16" s="64">
        <v>8.9200000000000002E-2</v>
      </c>
      <c r="Z16" s="64">
        <v>9.1999999999999998E-2</v>
      </c>
      <c r="AA16" s="64">
        <v>9.4899999999999998E-2</v>
      </c>
      <c r="AB16" s="64">
        <v>9.7900000000000001E-2</v>
      </c>
      <c r="AC16" s="64">
        <v>0.1009</v>
      </c>
      <c r="AD16" s="64">
        <v>0.104</v>
      </c>
      <c r="AE16" s="64">
        <v>0.1071</v>
      </c>
      <c r="AF16" s="64">
        <v>0.11020000000000001</v>
      </c>
      <c r="AG16" s="64">
        <v>0.1133</v>
      </c>
      <c r="AH16" s="64">
        <v>0.1173</v>
      </c>
      <c r="AI16" s="64">
        <v>0.12130000000000001</v>
      </c>
      <c r="AJ16" s="64">
        <v>0.12520000000000001</v>
      </c>
      <c r="AK16" s="64">
        <v>0.1293</v>
      </c>
      <c r="AL16" s="64">
        <v>0.1333</v>
      </c>
      <c r="AM16" s="64">
        <v>0.1381</v>
      </c>
      <c r="AN16" s="64">
        <v>0.14299999999999999</v>
      </c>
      <c r="AO16" s="64">
        <v>0.14779999999999999</v>
      </c>
      <c r="AP16" s="64">
        <v>0.15260000000000001</v>
      </c>
      <c r="AQ16" s="65">
        <v>0.15260000000000001</v>
      </c>
    </row>
    <row r="17" spans="1:43" x14ac:dyDescent="0.2">
      <c r="A17" s="469"/>
      <c r="B17" s="62">
        <v>12</v>
      </c>
      <c r="C17" s="63">
        <v>5.6399999999999999E-2</v>
      </c>
      <c r="D17" s="64">
        <v>5.7299999999999997E-2</v>
      </c>
      <c r="E17" s="64">
        <v>5.8400000000000001E-2</v>
      </c>
      <c r="F17" s="64">
        <v>5.9400000000000001E-2</v>
      </c>
      <c r="G17" s="64">
        <v>6.0499999999999998E-2</v>
      </c>
      <c r="H17" s="64">
        <v>6.1499999999999999E-2</v>
      </c>
      <c r="I17" s="64">
        <v>6.2600000000000003E-2</v>
      </c>
      <c r="J17" s="64">
        <v>6.3500000000000001E-2</v>
      </c>
      <c r="K17" s="64">
        <v>6.4500000000000002E-2</v>
      </c>
      <c r="L17" s="64">
        <v>6.5600000000000006E-2</v>
      </c>
      <c r="M17" s="64">
        <v>6.6600000000000006E-2</v>
      </c>
      <c r="N17" s="64">
        <v>6.83E-2</v>
      </c>
      <c r="O17" s="64">
        <v>7.0199999999999999E-2</v>
      </c>
      <c r="P17" s="64">
        <v>7.1900000000000006E-2</v>
      </c>
      <c r="Q17" s="64">
        <v>7.3700000000000002E-2</v>
      </c>
      <c r="R17" s="64">
        <v>7.5399999999999995E-2</v>
      </c>
      <c r="S17" s="64">
        <v>7.8299999999999995E-2</v>
      </c>
      <c r="T17" s="64">
        <v>8.09E-2</v>
      </c>
      <c r="U17" s="64">
        <v>8.3699999999999997E-2</v>
      </c>
      <c r="V17" s="64">
        <v>8.6400000000000005E-2</v>
      </c>
      <c r="W17" s="64">
        <v>8.9200000000000002E-2</v>
      </c>
      <c r="X17" s="64">
        <v>9.2499999999999999E-2</v>
      </c>
      <c r="Y17" s="64">
        <v>9.6000000000000002E-2</v>
      </c>
      <c r="Z17" s="64">
        <v>9.9400000000000002E-2</v>
      </c>
      <c r="AA17" s="64">
        <v>0.10290000000000001</v>
      </c>
      <c r="AB17" s="64">
        <v>0.10630000000000001</v>
      </c>
      <c r="AC17" s="64">
        <v>0.10920000000000001</v>
      </c>
      <c r="AD17" s="64">
        <v>0.1123</v>
      </c>
      <c r="AE17" s="64">
        <v>0.1152</v>
      </c>
      <c r="AF17" s="64">
        <v>0.1183</v>
      </c>
      <c r="AG17" s="64">
        <v>0.1212</v>
      </c>
      <c r="AH17" s="64">
        <v>0.1246</v>
      </c>
      <c r="AI17" s="64">
        <v>0.12790000000000001</v>
      </c>
      <c r="AJ17" s="64">
        <v>0.13120000000000001</v>
      </c>
      <c r="AK17" s="64">
        <v>0.13450000000000001</v>
      </c>
      <c r="AL17" s="64">
        <v>0.13789999999999999</v>
      </c>
      <c r="AM17" s="64">
        <v>0.14280000000000001</v>
      </c>
      <c r="AN17" s="64">
        <v>0.1477</v>
      </c>
      <c r="AO17" s="64">
        <v>0.15260000000000001</v>
      </c>
      <c r="AP17" s="64">
        <v>0.15260000000000001</v>
      </c>
      <c r="AQ17" s="65">
        <v>0.15260000000000001</v>
      </c>
    </row>
    <row r="18" spans="1:43" x14ac:dyDescent="0.2">
      <c r="A18" s="469"/>
      <c r="B18" s="62">
        <v>13</v>
      </c>
      <c r="C18" s="63">
        <v>5.8999999999999997E-2</v>
      </c>
      <c r="D18" s="64">
        <v>6.0100000000000001E-2</v>
      </c>
      <c r="E18" s="64">
        <v>6.13E-2</v>
      </c>
      <c r="F18" s="64">
        <v>6.2300000000000001E-2</v>
      </c>
      <c r="G18" s="64">
        <v>6.3500000000000001E-2</v>
      </c>
      <c r="H18" s="64">
        <v>6.4600000000000005E-2</v>
      </c>
      <c r="I18" s="64">
        <v>6.5699999999999995E-2</v>
      </c>
      <c r="J18" s="64">
        <v>6.6799999999999998E-2</v>
      </c>
      <c r="K18" s="64">
        <v>6.7799999999999999E-2</v>
      </c>
      <c r="L18" s="64">
        <v>6.9000000000000006E-2</v>
      </c>
      <c r="M18" s="64">
        <v>7.0000000000000007E-2</v>
      </c>
      <c r="N18" s="64">
        <v>7.1800000000000003E-2</v>
      </c>
      <c r="O18" s="64">
        <v>7.3800000000000004E-2</v>
      </c>
      <c r="P18" s="64">
        <v>7.5499999999999998E-2</v>
      </c>
      <c r="Q18" s="64">
        <v>7.7399999999999997E-2</v>
      </c>
      <c r="R18" s="64">
        <v>7.9200000000000007E-2</v>
      </c>
      <c r="S18" s="64">
        <v>8.2600000000000007E-2</v>
      </c>
      <c r="T18" s="64">
        <v>8.5800000000000001E-2</v>
      </c>
      <c r="U18" s="64">
        <v>8.8900000000000007E-2</v>
      </c>
      <c r="V18" s="64">
        <v>9.2200000000000004E-2</v>
      </c>
      <c r="W18" s="64">
        <v>9.5500000000000002E-2</v>
      </c>
      <c r="X18" s="64">
        <v>9.9400000000000002E-2</v>
      </c>
      <c r="Y18" s="64">
        <v>0.10340000000000001</v>
      </c>
      <c r="Z18" s="64">
        <v>0.1074</v>
      </c>
      <c r="AA18" s="64">
        <v>0.1114</v>
      </c>
      <c r="AB18" s="64">
        <v>0.1153</v>
      </c>
      <c r="AC18" s="64">
        <v>0.1182</v>
      </c>
      <c r="AD18" s="64">
        <v>0.1211</v>
      </c>
      <c r="AE18" s="64">
        <v>0.1239</v>
      </c>
      <c r="AF18" s="64">
        <v>0.12690000000000001</v>
      </c>
      <c r="AG18" s="64">
        <v>0.12970000000000001</v>
      </c>
      <c r="AH18" s="64">
        <v>0.1323</v>
      </c>
      <c r="AI18" s="64">
        <v>0.13489999999999999</v>
      </c>
      <c r="AJ18" s="64">
        <v>0.13739999999999999</v>
      </c>
      <c r="AK18" s="64">
        <v>0.1401</v>
      </c>
      <c r="AL18" s="64">
        <v>0.14269999999999999</v>
      </c>
      <c r="AM18" s="64">
        <v>0.1477</v>
      </c>
      <c r="AN18" s="64">
        <v>0.15260000000000001</v>
      </c>
      <c r="AO18" s="64">
        <v>0.15260000000000001</v>
      </c>
      <c r="AP18" s="64">
        <v>0.15260000000000001</v>
      </c>
      <c r="AQ18" s="65">
        <v>0.15260000000000001</v>
      </c>
    </row>
    <row r="19" spans="1:43" x14ac:dyDescent="0.2">
      <c r="A19" s="469"/>
      <c r="B19" s="62">
        <v>14</v>
      </c>
      <c r="C19" s="63">
        <v>6.1699999999999998E-2</v>
      </c>
      <c r="D19" s="64">
        <v>6.2899999999999998E-2</v>
      </c>
      <c r="E19" s="64">
        <v>6.4199999999999993E-2</v>
      </c>
      <c r="F19" s="64">
        <v>6.54E-2</v>
      </c>
      <c r="G19" s="64">
        <v>6.6699999999999995E-2</v>
      </c>
      <c r="H19" s="64">
        <v>6.7900000000000002E-2</v>
      </c>
      <c r="I19" s="64">
        <v>6.9099999999999995E-2</v>
      </c>
      <c r="J19" s="64">
        <v>7.0199999999999999E-2</v>
      </c>
      <c r="K19" s="64">
        <v>7.1300000000000002E-2</v>
      </c>
      <c r="L19" s="64">
        <v>7.2499999999999995E-2</v>
      </c>
      <c r="M19" s="64">
        <v>7.3599999999999999E-2</v>
      </c>
      <c r="N19" s="64">
        <v>7.5499999999999998E-2</v>
      </c>
      <c r="O19" s="64">
        <v>7.7499999999999999E-2</v>
      </c>
      <c r="P19" s="64">
        <v>7.9399999999999998E-2</v>
      </c>
      <c r="Q19" s="64">
        <v>8.1299999999999997E-2</v>
      </c>
      <c r="R19" s="64">
        <v>8.3299999999999999E-2</v>
      </c>
      <c r="S19" s="64">
        <v>8.72E-2</v>
      </c>
      <c r="T19" s="64">
        <v>9.0899999999999995E-2</v>
      </c>
      <c r="U19" s="64">
        <v>9.4600000000000004E-2</v>
      </c>
      <c r="V19" s="64">
        <v>9.8400000000000001E-2</v>
      </c>
      <c r="W19" s="64">
        <v>0.1022</v>
      </c>
      <c r="X19" s="64">
        <v>0.10680000000000001</v>
      </c>
      <c r="Y19" s="64">
        <v>0.1114</v>
      </c>
      <c r="Z19" s="64">
        <v>0.11600000000000001</v>
      </c>
      <c r="AA19" s="64">
        <v>0.1206</v>
      </c>
      <c r="AB19" s="64">
        <v>0.12509999999999999</v>
      </c>
      <c r="AC19" s="64">
        <v>0.12790000000000001</v>
      </c>
      <c r="AD19" s="64">
        <v>0.13059999999999999</v>
      </c>
      <c r="AE19" s="64">
        <v>0.13339999999999999</v>
      </c>
      <c r="AF19" s="64">
        <v>0.1361</v>
      </c>
      <c r="AG19" s="64">
        <v>0.1389</v>
      </c>
      <c r="AH19" s="64">
        <v>0.1406</v>
      </c>
      <c r="AI19" s="64">
        <v>0.1424</v>
      </c>
      <c r="AJ19" s="64">
        <v>0.14410000000000001</v>
      </c>
      <c r="AK19" s="64">
        <v>0.14580000000000001</v>
      </c>
      <c r="AL19" s="64">
        <v>0.14760000000000001</v>
      </c>
      <c r="AM19" s="64">
        <v>0.15260000000000001</v>
      </c>
      <c r="AN19" s="64">
        <v>0.15260000000000001</v>
      </c>
      <c r="AO19" s="64">
        <v>0.15260000000000001</v>
      </c>
      <c r="AP19" s="64">
        <v>0.15260000000000001</v>
      </c>
      <c r="AQ19" s="65">
        <v>0.15260000000000001</v>
      </c>
    </row>
    <row r="20" spans="1:43" x14ac:dyDescent="0.2">
      <c r="A20" s="469"/>
      <c r="B20" s="62">
        <v>15</v>
      </c>
      <c r="C20" s="63">
        <v>6.4500000000000002E-2</v>
      </c>
      <c r="D20" s="64">
        <v>6.59E-2</v>
      </c>
      <c r="E20" s="64">
        <v>6.7299999999999999E-2</v>
      </c>
      <c r="F20" s="64">
        <v>6.8699999999999997E-2</v>
      </c>
      <c r="G20" s="64">
        <v>7.0000000000000007E-2</v>
      </c>
      <c r="H20" s="64">
        <v>7.1400000000000005E-2</v>
      </c>
      <c r="I20" s="64">
        <v>7.2599999999999998E-2</v>
      </c>
      <c r="J20" s="64">
        <v>7.3800000000000004E-2</v>
      </c>
      <c r="K20" s="64">
        <v>7.4899999999999994E-2</v>
      </c>
      <c r="L20" s="64">
        <v>7.6200000000000004E-2</v>
      </c>
      <c r="M20" s="64">
        <v>7.7299999999999994E-2</v>
      </c>
      <c r="N20" s="64">
        <v>7.9399999999999998E-2</v>
      </c>
      <c r="O20" s="64">
        <v>8.14E-2</v>
      </c>
      <c r="P20" s="64">
        <v>8.3400000000000002E-2</v>
      </c>
      <c r="Q20" s="64">
        <v>8.5500000000000007E-2</v>
      </c>
      <c r="R20" s="64">
        <v>8.7499999999999994E-2</v>
      </c>
      <c r="S20" s="64">
        <v>9.1999999999999998E-2</v>
      </c>
      <c r="T20" s="64">
        <v>9.6199999999999994E-2</v>
      </c>
      <c r="U20" s="64">
        <v>0.1007</v>
      </c>
      <c r="V20" s="64">
        <v>0.1051</v>
      </c>
      <c r="W20" s="64">
        <v>0.1094</v>
      </c>
      <c r="X20" s="64">
        <v>0.1147</v>
      </c>
      <c r="Y20" s="64">
        <v>0.12</v>
      </c>
      <c r="Z20" s="64">
        <v>0.12520000000000001</v>
      </c>
      <c r="AA20" s="64">
        <v>0.13059999999999999</v>
      </c>
      <c r="AB20" s="64">
        <v>0.1358</v>
      </c>
      <c r="AC20" s="64">
        <v>0.1384</v>
      </c>
      <c r="AD20" s="64">
        <v>0.1409</v>
      </c>
      <c r="AE20" s="64">
        <v>0.14360000000000001</v>
      </c>
      <c r="AF20" s="64">
        <v>0.14610000000000001</v>
      </c>
      <c r="AG20" s="64">
        <v>0.1487</v>
      </c>
      <c r="AH20" s="64">
        <v>0.14940000000000001</v>
      </c>
      <c r="AI20" s="64">
        <v>0.1502</v>
      </c>
      <c r="AJ20" s="64">
        <v>0.15110000000000001</v>
      </c>
      <c r="AK20" s="64">
        <v>0.15179999999999999</v>
      </c>
      <c r="AL20" s="64">
        <v>0.15260000000000001</v>
      </c>
      <c r="AM20" s="64">
        <v>0.15260000000000001</v>
      </c>
      <c r="AN20" s="64">
        <v>0.15260000000000001</v>
      </c>
      <c r="AO20" s="64">
        <v>0.15260000000000001</v>
      </c>
      <c r="AP20" s="64">
        <v>0.15260000000000001</v>
      </c>
      <c r="AQ20" s="65">
        <v>0.15260000000000001</v>
      </c>
    </row>
    <row r="21" spans="1:43" x14ac:dyDescent="0.2">
      <c r="A21" s="469"/>
      <c r="B21" s="62">
        <v>16</v>
      </c>
      <c r="C21" s="63">
        <v>6.7500000000000004E-2</v>
      </c>
      <c r="D21" s="64">
        <v>6.8900000000000003E-2</v>
      </c>
      <c r="E21" s="64">
        <v>7.0199999999999999E-2</v>
      </c>
      <c r="F21" s="64">
        <v>7.1599999999999997E-2</v>
      </c>
      <c r="G21" s="64">
        <v>7.2900000000000006E-2</v>
      </c>
      <c r="H21" s="64">
        <v>7.4300000000000005E-2</v>
      </c>
      <c r="I21" s="64">
        <v>7.5499999999999998E-2</v>
      </c>
      <c r="J21" s="64">
        <v>7.6799999999999993E-2</v>
      </c>
      <c r="K21" s="64">
        <v>7.8E-2</v>
      </c>
      <c r="L21" s="64">
        <v>7.9200000000000007E-2</v>
      </c>
      <c r="M21" s="64">
        <v>8.0399999999999999E-2</v>
      </c>
      <c r="N21" s="64">
        <v>8.2500000000000004E-2</v>
      </c>
      <c r="O21" s="64">
        <v>8.4500000000000006E-2</v>
      </c>
      <c r="P21" s="64">
        <v>8.6499999999999994E-2</v>
      </c>
      <c r="Q21" s="64">
        <v>8.8499999999999995E-2</v>
      </c>
      <c r="R21" s="64">
        <v>9.06E-2</v>
      </c>
      <c r="S21" s="64">
        <v>9.4799999999999995E-2</v>
      </c>
      <c r="T21" s="64">
        <v>9.9099999999999994E-2</v>
      </c>
      <c r="U21" s="64">
        <v>0.10340000000000001</v>
      </c>
      <c r="V21" s="64">
        <v>0.1077</v>
      </c>
      <c r="W21" s="64">
        <v>0.1119</v>
      </c>
      <c r="X21" s="64">
        <v>0.1171</v>
      </c>
      <c r="Y21" s="64">
        <v>0.1222</v>
      </c>
      <c r="Z21" s="64">
        <v>0.12720000000000001</v>
      </c>
      <c r="AA21" s="64">
        <v>0.1323</v>
      </c>
      <c r="AB21" s="64">
        <v>0.13739999999999999</v>
      </c>
      <c r="AC21" s="64">
        <v>0.13980000000000001</v>
      </c>
      <c r="AD21" s="64">
        <v>0.14219999999999999</v>
      </c>
      <c r="AE21" s="64">
        <v>0.14460000000000001</v>
      </c>
      <c r="AF21" s="64">
        <v>0.14699999999999999</v>
      </c>
      <c r="AG21" s="64">
        <v>0.14940000000000001</v>
      </c>
      <c r="AH21" s="64">
        <v>0.1502</v>
      </c>
      <c r="AI21" s="64">
        <v>0.15110000000000001</v>
      </c>
      <c r="AJ21" s="64">
        <v>0.15179999999999999</v>
      </c>
      <c r="AK21" s="64">
        <v>0.15260000000000001</v>
      </c>
      <c r="AL21" s="64">
        <v>0.15260000000000001</v>
      </c>
      <c r="AM21" s="64">
        <v>0.15260000000000001</v>
      </c>
      <c r="AN21" s="64">
        <v>0.15260000000000001</v>
      </c>
      <c r="AO21" s="64">
        <v>0.15260000000000001</v>
      </c>
      <c r="AP21" s="64">
        <v>0.15260000000000001</v>
      </c>
      <c r="AQ21" s="65">
        <v>0.15260000000000001</v>
      </c>
    </row>
    <row r="22" spans="1:43" x14ac:dyDescent="0.2">
      <c r="A22" s="469"/>
      <c r="B22" s="62">
        <v>17</v>
      </c>
      <c r="C22" s="63">
        <v>7.0499999999999993E-2</v>
      </c>
      <c r="D22" s="64">
        <v>7.1900000000000006E-2</v>
      </c>
      <c r="E22" s="64">
        <v>7.3200000000000001E-2</v>
      </c>
      <c r="F22" s="64">
        <v>7.4700000000000003E-2</v>
      </c>
      <c r="G22" s="64">
        <v>7.5999999999999998E-2</v>
      </c>
      <c r="H22" s="64">
        <v>7.7399999999999997E-2</v>
      </c>
      <c r="I22" s="64">
        <v>7.8700000000000006E-2</v>
      </c>
      <c r="J22" s="64">
        <v>0.08</v>
      </c>
      <c r="K22" s="64">
        <v>8.1199999999999994E-2</v>
      </c>
      <c r="L22" s="64">
        <v>8.2500000000000004E-2</v>
      </c>
      <c r="M22" s="64">
        <v>8.3699999999999997E-2</v>
      </c>
      <c r="N22" s="64">
        <v>8.5699999999999998E-2</v>
      </c>
      <c r="O22" s="64">
        <v>8.77E-2</v>
      </c>
      <c r="P22" s="64">
        <v>8.9700000000000002E-2</v>
      </c>
      <c r="Q22" s="64">
        <v>9.1800000000000007E-2</v>
      </c>
      <c r="R22" s="64">
        <v>9.3700000000000006E-2</v>
      </c>
      <c r="S22" s="64">
        <v>9.7900000000000001E-2</v>
      </c>
      <c r="T22" s="64">
        <v>0.10199999999999999</v>
      </c>
      <c r="U22" s="64">
        <v>0.1062</v>
      </c>
      <c r="V22" s="64">
        <v>0.1103</v>
      </c>
      <c r="W22" s="64">
        <v>0.1145</v>
      </c>
      <c r="X22" s="64">
        <v>0.11940000000000001</v>
      </c>
      <c r="Y22" s="64">
        <v>0.12429999999999999</v>
      </c>
      <c r="Z22" s="64">
        <v>0.1293</v>
      </c>
      <c r="AA22" s="64">
        <v>0.13420000000000001</v>
      </c>
      <c r="AB22" s="64">
        <v>0.1391</v>
      </c>
      <c r="AC22" s="64">
        <v>0.14130000000000001</v>
      </c>
      <c r="AD22" s="64">
        <v>0.14360000000000001</v>
      </c>
      <c r="AE22" s="64">
        <v>0.1457</v>
      </c>
      <c r="AF22" s="64">
        <v>0.14799999999999999</v>
      </c>
      <c r="AG22" s="64">
        <v>0.1502</v>
      </c>
      <c r="AH22" s="64">
        <v>0.151</v>
      </c>
      <c r="AI22" s="64">
        <v>0.15179999999999999</v>
      </c>
      <c r="AJ22" s="64">
        <v>0.15260000000000001</v>
      </c>
      <c r="AK22" s="64">
        <v>0.15260000000000001</v>
      </c>
      <c r="AL22" s="64">
        <v>0.15260000000000001</v>
      </c>
      <c r="AM22" s="64">
        <v>0.15260000000000001</v>
      </c>
      <c r="AN22" s="64">
        <v>0.15260000000000001</v>
      </c>
      <c r="AO22" s="64">
        <v>0.15260000000000001</v>
      </c>
      <c r="AP22" s="64">
        <v>0.15260000000000001</v>
      </c>
      <c r="AQ22" s="65">
        <v>0.15260000000000001</v>
      </c>
    </row>
    <row r="23" spans="1:43" x14ac:dyDescent="0.2">
      <c r="A23" s="469"/>
      <c r="B23" s="62">
        <v>18</v>
      </c>
      <c r="C23" s="63">
        <v>7.3800000000000004E-2</v>
      </c>
      <c r="D23" s="64">
        <v>7.51E-2</v>
      </c>
      <c r="E23" s="64">
        <v>7.6499999999999999E-2</v>
      </c>
      <c r="F23" s="64">
        <v>7.7799999999999994E-2</v>
      </c>
      <c r="G23" s="64">
        <v>7.9200000000000007E-2</v>
      </c>
      <c r="H23" s="64">
        <v>8.0600000000000005E-2</v>
      </c>
      <c r="I23" s="64">
        <v>8.1900000000000001E-2</v>
      </c>
      <c r="J23" s="64">
        <v>8.3299999999999999E-2</v>
      </c>
      <c r="K23" s="64">
        <v>8.4599999999999995E-2</v>
      </c>
      <c r="L23" s="64">
        <v>8.5900000000000004E-2</v>
      </c>
      <c r="M23" s="64">
        <v>8.72E-2</v>
      </c>
      <c r="N23" s="64">
        <v>8.9200000000000002E-2</v>
      </c>
      <c r="O23" s="64">
        <v>9.11E-2</v>
      </c>
      <c r="P23" s="64">
        <v>9.3100000000000002E-2</v>
      </c>
      <c r="Q23" s="64">
        <v>9.5000000000000001E-2</v>
      </c>
      <c r="R23" s="64">
        <v>9.7000000000000003E-2</v>
      </c>
      <c r="S23" s="64">
        <v>0.10100000000000001</v>
      </c>
      <c r="T23" s="64">
        <v>0.1051</v>
      </c>
      <c r="U23" s="64">
        <v>0.109</v>
      </c>
      <c r="V23" s="64">
        <v>0.113</v>
      </c>
      <c r="W23" s="64">
        <v>0.1171</v>
      </c>
      <c r="X23" s="64">
        <v>0.12180000000000001</v>
      </c>
      <c r="Y23" s="64">
        <v>0.1265</v>
      </c>
      <c r="Z23" s="64">
        <v>0.13120000000000001</v>
      </c>
      <c r="AA23" s="64">
        <v>0.13600000000000001</v>
      </c>
      <c r="AB23" s="64">
        <v>0.14069999999999999</v>
      </c>
      <c r="AC23" s="64">
        <v>0.14280000000000001</v>
      </c>
      <c r="AD23" s="64">
        <v>0.1449</v>
      </c>
      <c r="AE23" s="64">
        <v>0.14680000000000001</v>
      </c>
      <c r="AF23" s="64">
        <v>0.1489</v>
      </c>
      <c r="AG23" s="64">
        <v>0.151</v>
      </c>
      <c r="AH23" s="64">
        <v>0.15179999999999999</v>
      </c>
      <c r="AI23" s="64">
        <v>0.15260000000000001</v>
      </c>
      <c r="AJ23" s="64">
        <v>0.15260000000000001</v>
      </c>
      <c r="AK23" s="64">
        <v>0.15260000000000001</v>
      </c>
      <c r="AL23" s="64">
        <v>0.15260000000000001</v>
      </c>
      <c r="AM23" s="64">
        <v>0.15260000000000001</v>
      </c>
      <c r="AN23" s="64">
        <v>0.15260000000000001</v>
      </c>
      <c r="AO23" s="64">
        <v>0.15260000000000001</v>
      </c>
      <c r="AP23" s="64">
        <v>0.15260000000000001</v>
      </c>
      <c r="AQ23" s="65">
        <v>0.15260000000000001</v>
      </c>
    </row>
    <row r="24" spans="1:43" x14ac:dyDescent="0.2">
      <c r="A24" s="469"/>
      <c r="B24" s="62">
        <v>19</v>
      </c>
      <c r="C24" s="63">
        <v>7.7200000000000005E-2</v>
      </c>
      <c r="D24" s="64">
        <v>7.85E-2</v>
      </c>
      <c r="E24" s="64">
        <v>7.9799999999999996E-2</v>
      </c>
      <c r="F24" s="64">
        <v>8.1199999999999994E-2</v>
      </c>
      <c r="G24" s="64">
        <v>8.2500000000000004E-2</v>
      </c>
      <c r="H24" s="64">
        <v>8.3799999999999999E-2</v>
      </c>
      <c r="I24" s="64">
        <v>8.5199999999999998E-2</v>
      </c>
      <c r="J24" s="64">
        <v>8.6699999999999999E-2</v>
      </c>
      <c r="K24" s="64">
        <v>8.8099999999999998E-2</v>
      </c>
      <c r="L24" s="64">
        <v>8.9399999999999993E-2</v>
      </c>
      <c r="M24" s="64">
        <v>9.0800000000000006E-2</v>
      </c>
      <c r="N24" s="64">
        <v>9.2799999999999994E-2</v>
      </c>
      <c r="O24" s="64">
        <v>9.4600000000000004E-2</v>
      </c>
      <c r="P24" s="64">
        <v>9.6600000000000005E-2</v>
      </c>
      <c r="Q24" s="64">
        <v>9.8400000000000001E-2</v>
      </c>
      <c r="R24" s="64">
        <v>0.1004</v>
      </c>
      <c r="S24" s="64">
        <v>0.1042</v>
      </c>
      <c r="T24" s="64">
        <v>0.1081</v>
      </c>
      <c r="U24" s="64">
        <v>0.1119</v>
      </c>
      <c r="V24" s="64">
        <v>0.1159</v>
      </c>
      <c r="W24" s="64">
        <v>0.1197</v>
      </c>
      <c r="X24" s="64">
        <v>0.12429999999999999</v>
      </c>
      <c r="Y24" s="64">
        <v>0.12870000000000001</v>
      </c>
      <c r="Z24" s="64">
        <v>0.1333</v>
      </c>
      <c r="AA24" s="64">
        <v>0.13780000000000001</v>
      </c>
      <c r="AB24" s="64">
        <v>0.1424</v>
      </c>
      <c r="AC24" s="64">
        <v>0.14419999999999999</v>
      </c>
      <c r="AD24" s="64">
        <v>0.14610000000000001</v>
      </c>
      <c r="AE24" s="64">
        <v>0.14799999999999999</v>
      </c>
      <c r="AF24" s="64">
        <v>0.14990000000000001</v>
      </c>
      <c r="AG24" s="64">
        <v>0.1517</v>
      </c>
      <c r="AH24" s="64">
        <v>0.15260000000000001</v>
      </c>
      <c r="AI24" s="64">
        <v>0.15260000000000001</v>
      </c>
      <c r="AJ24" s="64">
        <v>0.15260000000000001</v>
      </c>
      <c r="AK24" s="64">
        <v>0.15260000000000001</v>
      </c>
      <c r="AL24" s="64">
        <v>0.15260000000000001</v>
      </c>
      <c r="AM24" s="64">
        <v>0.15260000000000001</v>
      </c>
      <c r="AN24" s="64">
        <v>0.15260000000000001</v>
      </c>
      <c r="AO24" s="64">
        <v>0.15260000000000001</v>
      </c>
      <c r="AP24" s="64">
        <v>0.15260000000000001</v>
      </c>
      <c r="AQ24" s="65">
        <v>0.15260000000000001</v>
      </c>
    </row>
    <row r="25" spans="1:43" x14ac:dyDescent="0.2">
      <c r="A25" s="469"/>
      <c r="B25" s="62">
        <v>20</v>
      </c>
      <c r="C25" s="63">
        <v>8.0699999999999994E-2</v>
      </c>
      <c r="D25" s="64">
        <v>8.2000000000000003E-2</v>
      </c>
      <c r="E25" s="64">
        <v>8.3299999999999999E-2</v>
      </c>
      <c r="F25" s="64">
        <v>8.4699999999999998E-2</v>
      </c>
      <c r="G25" s="64">
        <v>8.5999999999999993E-2</v>
      </c>
      <c r="H25" s="64">
        <v>8.7300000000000003E-2</v>
      </c>
      <c r="I25" s="64">
        <v>8.8700000000000001E-2</v>
      </c>
      <c r="J25" s="64">
        <v>9.01E-2</v>
      </c>
      <c r="K25" s="64">
        <v>9.1700000000000004E-2</v>
      </c>
      <c r="L25" s="64">
        <v>9.3100000000000002E-2</v>
      </c>
      <c r="M25" s="64">
        <v>9.4500000000000001E-2</v>
      </c>
      <c r="N25" s="64">
        <v>9.64E-2</v>
      </c>
      <c r="O25" s="64">
        <v>9.8199999999999996E-2</v>
      </c>
      <c r="P25" s="64">
        <v>0.1002</v>
      </c>
      <c r="Q25" s="64">
        <v>0.10199999999999999</v>
      </c>
      <c r="R25" s="64">
        <v>0.10390000000000001</v>
      </c>
      <c r="S25" s="64">
        <v>0.1076</v>
      </c>
      <c r="T25" s="64">
        <v>0.1113</v>
      </c>
      <c r="U25" s="64">
        <v>0.115</v>
      </c>
      <c r="V25" s="64">
        <v>0.1187</v>
      </c>
      <c r="W25" s="64">
        <v>0.12239999999999999</v>
      </c>
      <c r="X25" s="64">
        <v>0.1268</v>
      </c>
      <c r="Y25" s="64">
        <v>0.13100000000000001</v>
      </c>
      <c r="Z25" s="64">
        <v>0.13539999999999999</v>
      </c>
      <c r="AA25" s="64">
        <v>0.1396</v>
      </c>
      <c r="AB25" s="64">
        <v>0.14399999999999999</v>
      </c>
      <c r="AC25" s="64">
        <v>0.1457</v>
      </c>
      <c r="AD25" s="64">
        <v>0.14749999999999999</v>
      </c>
      <c r="AE25" s="64">
        <v>0.14910000000000001</v>
      </c>
      <c r="AF25" s="64">
        <v>0.15090000000000001</v>
      </c>
      <c r="AG25" s="64">
        <v>0.15260000000000001</v>
      </c>
      <c r="AH25" s="64">
        <v>0.15260000000000001</v>
      </c>
      <c r="AI25" s="64">
        <v>0.15260000000000001</v>
      </c>
      <c r="AJ25" s="64">
        <v>0.15260000000000001</v>
      </c>
      <c r="AK25" s="64">
        <v>0.15260000000000001</v>
      </c>
      <c r="AL25" s="64">
        <v>0.15260000000000001</v>
      </c>
      <c r="AM25" s="64">
        <v>0.15260000000000001</v>
      </c>
      <c r="AN25" s="64">
        <v>0.15260000000000001</v>
      </c>
      <c r="AO25" s="64">
        <v>0.15260000000000001</v>
      </c>
      <c r="AP25" s="64">
        <v>0.15260000000000001</v>
      </c>
      <c r="AQ25" s="65">
        <v>0.15260000000000001</v>
      </c>
    </row>
    <row r="26" spans="1:43" x14ac:dyDescent="0.2">
      <c r="A26" s="469"/>
      <c r="B26" s="62">
        <v>21</v>
      </c>
      <c r="C26" s="63">
        <v>8.3900000000000002E-2</v>
      </c>
      <c r="D26" s="64">
        <v>8.5300000000000001E-2</v>
      </c>
      <c r="E26" s="64">
        <v>8.6800000000000002E-2</v>
      </c>
      <c r="F26" s="64">
        <v>8.8200000000000001E-2</v>
      </c>
      <c r="G26" s="64">
        <v>8.9499999999999996E-2</v>
      </c>
      <c r="H26" s="64">
        <v>9.0899999999999995E-2</v>
      </c>
      <c r="I26" s="64">
        <v>9.2399999999999996E-2</v>
      </c>
      <c r="J26" s="64">
        <v>9.4E-2</v>
      </c>
      <c r="K26" s="64">
        <v>9.5399999999999999E-2</v>
      </c>
      <c r="L26" s="64">
        <v>9.69E-2</v>
      </c>
      <c r="M26" s="64">
        <v>9.8400000000000001E-2</v>
      </c>
      <c r="N26" s="64">
        <v>0.1003</v>
      </c>
      <c r="O26" s="64">
        <v>0.1021</v>
      </c>
      <c r="P26" s="64">
        <v>0.10390000000000001</v>
      </c>
      <c r="Q26" s="64">
        <v>0.1057</v>
      </c>
      <c r="R26" s="64">
        <v>0.1076</v>
      </c>
      <c r="S26" s="64">
        <v>0.1111</v>
      </c>
      <c r="T26" s="64">
        <v>0.11459999999999999</v>
      </c>
      <c r="U26" s="64">
        <v>0.1182</v>
      </c>
      <c r="V26" s="64">
        <v>0.1216</v>
      </c>
      <c r="W26" s="64">
        <v>0.12509999999999999</v>
      </c>
      <c r="X26" s="64">
        <v>0.1293</v>
      </c>
      <c r="Y26" s="64">
        <v>0.1333</v>
      </c>
      <c r="Z26" s="64">
        <v>0.13739999999999999</v>
      </c>
      <c r="AA26" s="64">
        <v>0.14149999999999999</v>
      </c>
      <c r="AB26" s="64">
        <v>0.14560000000000001</v>
      </c>
      <c r="AC26" s="64">
        <v>0.1474</v>
      </c>
      <c r="AD26" s="64">
        <v>0.14910000000000001</v>
      </c>
      <c r="AE26" s="64">
        <v>0.15090000000000001</v>
      </c>
      <c r="AF26" s="64">
        <v>0.15260000000000001</v>
      </c>
      <c r="AG26" s="64">
        <v>0.15260000000000001</v>
      </c>
      <c r="AH26" s="64">
        <v>0.15260000000000001</v>
      </c>
      <c r="AI26" s="64">
        <v>0.15260000000000001</v>
      </c>
      <c r="AJ26" s="64">
        <v>0.15260000000000001</v>
      </c>
      <c r="AK26" s="64">
        <v>0.15260000000000001</v>
      </c>
      <c r="AL26" s="64">
        <v>0.15260000000000001</v>
      </c>
      <c r="AM26" s="64">
        <v>0.15260000000000001</v>
      </c>
      <c r="AN26" s="64">
        <v>0.15260000000000001</v>
      </c>
      <c r="AO26" s="64">
        <v>0.15260000000000001</v>
      </c>
      <c r="AP26" s="64">
        <v>0.15260000000000001</v>
      </c>
      <c r="AQ26" s="65">
        <v>0.15260000000000001</v>
      </c>
    </row>
    <row r="27" spans="1:43" x14ac:dyDescent="0.2">
      <c r="A27" s="469"/>
      <c r="B27" s="62">
        <v>22</v>
      </c>
      <c r="C27" s="63">
        <v>8.7300000000000003E-2</v>
      </c>
      <c r="D27" s="64">
        <v>8.8700000000000001E-2</v>
      </c>
      <c r="E27" s="64">
        <v>9.0300000000000005E-2</v>
      </c>
      <c r="F27" s="64">
        <v>9.1800000000000007E-2</v>
      </c>
      <c r="G27" s="64">
        <v>9.3200000000000005E-2</v>
      </c>
      <c r="H27" s="64">
        <v>9.4600000000000004E-2</v>
      </c>
      <c r="I27" s="64">
        <v>9.6100000000000005E-2</v>
      </c>
      <c r="J27" s="64">
        <v>9.7799999999999998E-2</v>
      </c>
      <c r="K27" s="64">
        <v>9.9299999999999999E-2</v>
      </c>
      <c r="L27" s="64">
        <v>0.1009</v>
      </c>
      <c r="M27" s="64">
        <v>0.10249999999999999</v>
      </c>
      <c r="N27" s="64">
        <v>0.1042</v>
      </c>
      <c r="O27" s="64">
        <v>0.1061</v>
      </c>
      <c r="P27" s="64">
        <v>0.10780000000000001</v>
      </c>
      <c r="Q27" s="64">
        <v>0.10970000000000001</v>
      </c>
      <c r="R27" s="64">
        <v>0.1114</v>
      </c>
      <c r="S27" s="64">
        <v>0.1147</v>
      </c>
      <c r="T27" s="64">
        <v>0.11799999999999999</v>
      </c>
      <c r="U27" s="64">
        <v>0.12130000000000001</v>
      </c>
      <c r="V27" s="64">
        <v>0.12470000000000001</v>
      </c>
      <c r="W27" s="64">
        <v>0.128</v>
      </c>
      <c r="X27" s="64">
        <v>0.13189999999999999</v>
      </c>
      <c r="Y27" s="64">
        <v>0.13569999999999999</v>
      </c>
      <c r="Z27" s="64">
        <v>0.1396</v>
      </c>
      <c r="AA27" s="64">
        <v>0.1434</v>
      </c>
      <c r="AB27" s="64">
        <v>0.1474</v>
      </c>
      <c r="AC27" s="64">
        <v>0.14910000000000001</v>
      </c>
      <c r="AD27" s="64">
        <v>0.15090000000000001</v>
      </c>
      <c r="AE27" s="64">
        <v>0.15260000000000001</v>
      </c>
      <c r="AF27" s="64">
        <v>0.15260000000000001</v>
      </c>
      <c r="AG27" s="64">
        <v>0.15260000000000001</v>
      </c>
      <c r="AH27" s="64">
        <v>0.15260000000000001</v>
      </c>
      <c r="AI27" s="64">
        <v>0.15260000000000001</v>
      </c>
      <c r="AJ27" s="64">
        <v>0.15260000000000001</v>
      </c>
      <c r="AK27" s="64">
        <v>0.15260000000000001</v>
      </c>
      <c r="AL27" s="64">
        <v>0.15260000000000001</v>
      </c>
      <c r="AM27" s="64">
        <v>0.15260000000000001</v>
      </c>
      <c r="AN27" s="64">
        <v>0.15260000000000001</v>
      </c>
      <c r="AO27" s="64">
        <v>0.15260000000000001</v>
      </c>
      <c r="AP27" s="64">
        <v>0.15260000000000001</v>
      </c>
      <c r="AQ27" s="65">
        <v>0.15260000000000001</v>
      </c>
    </row>
    <row r="28" spans="1:43" x14ac:dyDescent="0.2">
      <c r="A28" s="469"/>
      <c r="B28" s="62">
        <v>23</v>
      </c>
      <c r="C28" s="63">
        <v>9.0800000000000006E-2</v>
      </c>
      <c r="D28" s="64">
        <v>9.2299999999999993E-2</v>
      </c>
      <c r="E28" s="64">
        <v>9.4E-2</v>
      </c>
      <c r="F28" s="64">
        <v>9.5500000000000002E-2</v>
      </c>
      <c r="G28" s="64">
        <v>9.7000000000000003E-2</v>
      </c>
      <c r="H28" s="64">
        <v>9.8500000000000004E-2</v>
      </c>
      <c r="I28" s="64">
        <v>0.1002</v>
      </c>
      <c r="J28" s="64">
        <v>0.1018</v>
      </c>
      <c r="K28" s="64">
        <v>0.10340000000000001</v>
      </c>
      <c r="L28" s="64">
        <v>0.1051</v>
      </c>
      <c r="M28" s="64">
        <v>0.1067</v>
      </c>
      <c r="N28" s="64">
        <v>0.1085</v>
      </c>
      <c r="O28" s="64">
        <v>0.11020000000000001</v>
      </c>
      <c r="P28" s="64">
        <v>0.1118</v>
      </c>
      <c r="Q28" s="64">
        <v>0.11360000000000001</v>
      </c>
      <c r="R28" s="64">
        <v>0.1153</v>
      </c>
      <c r="S28" s="64">
        <v>0.11840000000000001</v>
      </c>
      <c r="T28" s="64">
        <v>0.1215</v>
      </c>
      <c r="U28" s="64">
        <v>0.1246</v>
      </c>
      <c r="V28" s="64">
        <v>0.12770000000000001</v>
      </c>
      <c r="W28" s="64">
        <v>0.1308</v>
      </c>
      <c r="X28" s="64">
        <v>0.13450000000000001</v>
      </c>
      <c r="Y28" s="64">
        <v>0.1381</v>
      </c>
      <c r="Z28" s="64">
        <v>0.14180000000000001</v>
      </c>
      <c r="AA28" s="64">
        <v>0.1454</v>
      </c>
      <c r="AB28" s="64">
        <v>0.14910000000000001</v>
      </c>
      <c r="AC28" s="64">
        <v>0.15090000000000001</v>
      </c>
      <c r="AD28" s="64">
        <v>0.15260000000000001</v>
      </c>
      <c r="AE28" s="64">
        <v>0.15260000000000001</v>
      </c>
      <c r="AF28" s="64">
        <v>0.15260000000000001</v>
      </c>
      <c r="AG28" s="64">
        <v>0.15260000000000001</v>
      </c>
      <c r="AH28" s="64">
        <v>0.15260000000000001</v>
      </c>
      <c r="AI28" s="64">
        <v>0.15260000000000001</v>
      </c>
      <c r="AJ28" s="64">
        <v>0.15260000000000001</v>
      </c>
      <c r="AK28" s="64">
        <v>0.15260000000000001</v>
      </c>
      <c r="AL28" s="64">
        <v>0.15260000000000001</v>
      </c>
      <c r="AM28" s="64">
        <v>0.15260000000000001</v>
      </c>
      <c r="AN28" s="64">
        <v>0.15260000000000001</v>
      </c>
      <c r="AO28" s="64">
        <v>0.15260000000000001</v>
      </c>
      <c r="AP28" s="64">
        <v>0.15260000000000001</v>
      </c>
      <c r="AQ28" s="65">
        <v>0.15260000000000001</v>
      </c>
    </row>
    <row r="29" spans="1:43" x14ac:dyDescent="0.2">
      <c r="A29" s="469"/>
      <c r="B29" s="62">
        <v>24</v>
      </c>
      <c r="C29" s="63">
        <v>9.4500000000000001E-2</v>
      </c>
      <c r="D29" s="64">
        <v>9.6100000000000005E-2</v>
      </c>
      <c r="E29" s="64">
        <v>9.7799999999999998E-2</v>
      </c>
      <c r="F29" s="64">
        <v>9.9299999999999999E-2</v>
      </c>
      <c r="G29" s="64">
        <v>0.1009</v>
      </c>
      <c r="H29" s="64">
        <v>0.1026</v>
      </c>
      <c r="I29" s="64">
        <v>0.1043</v>
      </c>
      <c r="J29" s="64">
        <v>0.10589999999999999</v>
      </c>
      <c r="K29" s="64">
        <v>0.1077</v>
      </c>
      <c r="L29" s="64">
        <v>0.10929999999999999</v>
      </c>
      <c r="M29" s="64">
        <v>0.1111</v>
      </c>
      <c r="N29" s="64">
        <v>0.11269999999999999</v>
      </c>
      <c r="O29" s="64">
        <v>0.1143</v>
      </c>
      <c r="P29" s="64">
        <v>0.11609999999999999</v>
      </c>
      <c r="Q29" s="64">
        <v>0.1177</v>
      </c>
      <c r="R29" s="64">
        <v>0.11940000000000001</v>
      </c>
      <c r="S29" s="64">
        <v>0.1222</v>
      </c>
      <c r="T29" s="64">
        <v>0.12509999999999999</v>
      </c>
      <c r="U29" s="64">
        <v>0.128</v>
      </c>
      <c r="V29" s="64">
        <v>0.13089999999999999</v>
      </c>
      <c r="W29" s="64">
        <v>0.13370000000000001</v>
      </c>
      <c r="X29" s="64">
        <v>0.1371</v>
      </c>
      <c r="Y29" s="64">
        <v>0.1406</v>
      </c>
      <c r="Z29" s="64">
        <v>0.14399999999999999</v>
      </c>
      <c r="AA29" s="64">
        <v>0.14749999999999999</v>
      </c>
      <c r="AB29" s="64">
        <v>0.15090000000000001</v>
      </c>
      <c r="AC29" s="64">
        <v>0.15260000000000001</v>
      </c>
      <c r="AD29" s="64">
        <v>0.15260000000000001</v>
      </c>
      <c r="AE29" s="64">
        <v>0.15260000000000001</v>
      </c>
      <c r="AF29" s="64">
        <v>0.15260000000000001</v>
      </c>
      <c r="AG29" s="64">
        <v>0.15260000000000001</v>
      </c>
      <c r="AH29" s="64">
        <v>0.15260000000000001</v>
      </c>
      <c r="AI29" s="64">
        <v>0.15260000000000001</v>
      </c>
      <c r="AJ29" s="64">
        <v>0.15260000000000001</v>
      </c>
      <c r="AK29" s="64">
        <v>0.15260000000000001</v>
      </c>
      <c r="AL29" s="64">
        <v>0.15260000000000001</v>
      </c>
      <c r="AM29" s="64">
        <v>0.15260000000000001</v>
      </c>
      <c r="AN29" s="64">
        <v>0.15260000000000001</v>
      </c>
      <c r="AO29" s="64">
        <v>0.15260000000000001</v>
      </c>
      <c r="AP29" s="64">
        <v>0.15260000000000001</v>
      </c>
      <c r="AQ29" s="65">
        <v>0.15260000000000001</v>
      </c>
    </row>
    <row r="30" spans="1:43" x14ac:dyDescent="0.2">
      <c r="A30" s="469"/>
      <c r="B30" s="62">
        <v>25</v>
      </c>
      <c r="C30" s="63">
        <v>9.8299999999999998E-2</v>
      </c>
      <c r="D30" s="64">
        <v>0.10009999999999999</v>
      </c>
      <c r="E30" s="64">
        <v>0.1017</v>
      </c>
      <c r="F30" s="64">
        <v>0.10340000000000001</v>
      </c>
      <c r="G30" s="64">
        <v>0.1051</v>
      </c>
      <c r="H30" s="64">
        <v>0.10680000000000001</v>
      </c>
      <c r="I30" s="64">
        <v>0.1086</v>
      </c>
      <c r="J30" s="64">
        <v>0.1103</v>
      </c>
      <c r="K30" s="64">
        <v>0.11219999999999999</v>
      </c>
      <c r="L30" s="64">
        <v>0.1139</v>
      </c>
      <c r="M30" s="64">
        <v>0.11559999999999999</v>
      </c>
      <c r="N30" s="64">
        <v>0.1173</v>
      </c>
      <c r="O30" s="64">
        <v>0.1188</v>
      </c>
      <c r="P30" s="64">
        <v>0.12039999999999999</v>
      </c>
      <c r="Q30" s="64">
        <v>0.122</v>
      </c>
      <c r="R30" s="64">
        <v>0.1236</v>
      </c>
      <c r="S30" s="64">
        <v>0.12620000000000001</v>
      </c>
      <c r="T30" s="64">
        <v>0.1288</v>
      </c>
      <c r="U30" s="64">
        <v>0.13159999999999999</v>
      </c>
      <c r="V30" s="64">
        <v>0.13420000000000001</v>
      </c>
      <c r="W30" s="64">
        <v>0.1368</v>
      </c>
      <c r="X30" s="64">
        <v>0.14000000000000001</v>
      </c>
      <c r="Y30" s="64">
        <v>0.1431</v>
      </c>
      <c r="Z30" s="64">
        <v>0.14630000000000001</v>
      </c>
      <c r="AA30" s="64">
        <v>0.14940000000000001</v>
      </c>
      <c r="AB30" s="64">
        <v>0.15260000000000001</v>
      </c>
      <c r="AC30" s="64">
        <v>0.15260000000000001</v>
      </c>
      <c r="AD30" s="64">
        <v>0.15260000000000001</v>
      </c>
      <c r="AE30" s="64">
        <v>0.15260000000000001</v>
      </c>
      <c r="AF30" s="64">
        <v>0.15260000000000001</v>
      </c>
      <c r="AG30" s="64">
        <v>0.15260000000000001</v>
      </c>
      <c r="AH30" s="64">
        <v>0.15260000000000001</v>
      </c>
      <c r="AI30" s="64">
        <v>0.15260000000000001</v>
      </c>
      <c r="AJ30" s="64">
        <v>0.15260000000000001</v>
      </c>
      <c r="AK30" s="64">
        <v>0.15260000000000001</v>
      </c>
      <c r="AL30" s="64">
        <v>0.15260000000000001</v>
      </c>
      <c r="AM30" s="64">
        <v>0.15260000000000001</v>
      </c>
      <c r="AN30" s="64">
        <v>0.15260000000000001</v>
      </c>
      <c r="AO30" s="64">
        <v>0.15260000000000001</v>
      </c>
      <c r="AP30" s="64">
        <v>0.15260000000000001</v>
      </c>
      <c r="AQ30" s="65">
        <v>0.15260000000000001</v>
      </c>
    </row>
    <row r="31" spans="1:43" x14ac:dyDescent="0.2">
      <c r="A31" s="469"/>
      <c r="B31" s="62">
        <v>26</v>
      </c>
      <c r="C31" s="63">
        <v>0.1022</v>
      </c>
      <c r="D31" s="64">
        <v>0.1041</v>
      </c>
      <c r="E31" s="64">
        <v>0.10580000000000001</v>
      </c>
      <c r="F31" s="64">
        <v>0.1076</v>
      </c>
      <c r="G31" s="64">
        <v>0.1094</v>
      </c>
      <c r="H31" s="64">
        <v>0.11119999999999999</v>
      </c>
      <c r="I31" s="64">
        <v>0.113</v>
      </c>
      <c r="J31" s="64">
        <v>0.1149</v>
      </c>
      <c r="K31" s="64">
        <v>0.1167</v>
      </c>
      <c r="L31" s="64">
        <v>0.1186</v>
      </c>
      <c r="M31" s="64">
        <v>0.12039999999999999</v>
      </c>
      <c r="N31" s="64">
        <v>0.122</v>
      </c>
      <c r="O31" s="64">
        <v>0.1235</v>
      </c>
      <c r="P31" s="64">
        <v>0.1249</v>
      </c>
      <c r="Q31" s="64">
        <v>0.12640000000000001</v>
      </c>
      <c r="R31" s="64">
        <v>0.128</v>
      </c>
      <c r="S31" s="64">
        <v>0.13039999999999999</v>
      </c>
      <c r="T31" s="64">
        <v>0.1328</v>
      </c>
      <c r="U31" s="64">
        <v>0.1351</v>
      </c>
      <c r="V31" s="64">
        <v>0.13739999999999999</v>
      </c>
      <c r="W31" s="64">
        <v>0.13980000000000001</v>
      </c>
      <c r="X31" s="64">
        <v>0.14299999999999999</v>
      </c>
      <c r="Y31" s="64">
        <v>0.14630000000000001</v>
      </c>
      <c r="Z31" s="64">
        <v>0.14940000000000001</v>
      </c>
      <c r="AA31" s="64">
        <v>0.15260000000000001</v>
      </c>
      <c r="AB31" s="64">
        <v>0.15260000000000001</v>
      </c>
      <c r="AC31" s="64">
        <v>0.15260000000000001</v>
      </c>
      <c r="AD31" s="64">
        <v>0.15260000000000001</v>
      </c>
      <c r="AE31" s="64">
        <v>0.15260000000000001</v>
      </c>
      <c r="AF31" s="64">
        <v>0.15260000000000001</v>
      </c>
      <c r="AG31" s="64">
        <v>0.15260000000000001</v>
      </c>
      <c r="AH31" s="64">
        <v>0.15260000000000001</v>
      </c>
      <c r="AI31" s="64">
        <v>0.15260000000000001</v>
      </c>
      <c r="AJ31" s="64">
        <v>0.15260000000000001</v>
      </c>
      <c r="AK31" s="64">
        <v>0.15260000000000001</v>
      </c>
      <c r="AL31" s="64">
        <v>0.15260000000000001</v>
      </c>
      <c r="AM31" s="64">
        <v>0.15260000000000001</v>
      </c>
      <c r="AN31" s="64">
        <v>0.15260000000000001</v>
      </c>
      <c r="AO31" s="64">
        <v>0.15260000000000001</v>
      </c>
      <c r="AP31" s="64">
        <v>0.15260000000000001</v>
      </c>
      <c r="AQ31" s="65">
        <v>0.15260000000000001</v>
      </c>
    </row>
    <row r="32" spans="1:43" x14ac:dyDescent="0.2">
      <c r="A32" s="469"/>
      <c r="B32" s="62">
        <v>27</v>
      </c>
      <c r="C32" s="63">
        <v>0.10639999999999999</v>
      </c>
      <c r="D32" s="64">
        <v>0.10829999999999999</v>
      </c>
      <c r="E32" s="64">
        <v>0.1101</v>
      </c>
      <c r="F32" s="64">
        <v>0.11210000000000001</v>
      </c>
      <c r="G32" s="64">
        <v>0.1139</v>
      </c>
      <c r="H32" s="64">
        <v>0.1158</v>
      </c>
      <c r="I32" s="64">
        <v>0.1177</v>
      </c>
      <c r="J32" s="64">
        <v>0.1197</v>
      </c>
      <c r="K32" s="64">
        <v>0.1215</v>
      </c>
      <c r="L32" s="64">
        <v>0.1235</v>
      </c>
      <c r="M32" s="64">
        <v>0.1255</v>
      </c>
      <c r="N32" s="64">
        <v>0.12690000000000001</v>
      </c>
      <c r="O32" s="64">
        <v>0.1283</v>
      </c>
      <c r="P32" s="64">
        <v>0.12959999999999999</v>
      </c>
      <c r="Q32" s="64">
        <v>0.13100000000000001</v>
      </c>
      <c r="R32" s="64">
        <v>0.13239999999999999</v>
      </c>
      <c r="S32" s="64">
        <v>0.13450000000000001</v>
      </c>
      <c r="T32" s="64">
        <v>0.13669999999999999</v>
      </c>
      <c r="U32" s="64">
        <v>0.13880000000000001</v>
      </c>
      <c r="V32" s="64">
        <v>0.1409</v>
      </c>
      <c r="W32" s="64">
        <v>0.14299999999999999</v>
      </c>
      <c r="X32" s="64">
        <v>0.1462</v>
      </c>
      <c r="Y32" s="64">
        <v>0.14940000000000001</v>
      </c>
      <c r="Z32" s="64">
        <v>0.15260000000000001</v>
      </c>
      <c r="AA32" s="64">
        <v>0.15260000000000001</v>
      </c>
      <c r="AB32" s="64">
        <v>0.15260000000000001</v>
      </c>
      <c r="AC32" s="64">
        <v>0.15260000000000001</v>
      </c>
      <c r="AD32" s="64">
        <v>0.15260000000000001</v>
      </c>
      <c r="AE32" s="64">
        <v>0.15260000000000001</v>
      </c>
      <c r="AF32" s="64">
        <v>0.15260000000000001</v>
      </c>
      <c r="AG32" s="64">
        <v>0.15260000000000001</v>
      </c>
      <c r="AH32" s="64">
        <v>0.15260000000000001</v>
      </c>
      <c r="AI32" s="64">
        <v>0.15260000000000001</v>
      </c>
      <c r="AJ32" s="64">
        <v>0.15260000000000001</v>
      </c>
      <c r="AK32" s="64">
        <v>0.15260000000000001</v>
      </c>
      <c r="AL32" s="64">
        <v>0.15260000000000001</v>
      </c>
      <c r="AM32" s="64">
        <v>0.15260000000000001</v>
      </c>
      <c r="AN32" s="64">
        <v>0.15260000000000001</v>
      </c>
      <c r="AO32" s="64">
        <v>0.15260000000000001</v>
      </c>
      <c r="AP32" s="64">
        <v>0.15260000000000001</v>
      </c>
      <c r="AQ32" s="65">
        <v>0.15260000000000001</v>
      </c>
    </row>
    <row r="33" spans="1:43" x14ac:dyDescent="0.2">
      <c r="A33" s="469"/>
      <c r="B33" s="62">
        <v>28</v>
      </c>
      <c r="C33" s="63">
        <v>0.1106</v>
      </c>
      <c r="D33" s="64">
        <v>0.11269999999999999</v>
      </c>
      <c r="E33" s="64">
        <v>0.11459999999999999</v>
      </c>
      <c r="F33" s="64">
        <v>0.1166</v>
      </c>
      <c r="G33" s="64">
        <v>0.1186</v>
      </c>
      <c r="H33" s="64">
        <v>0.1206</v>
      </c>
      <c r="I33" s="64">
        <v>0.1225</v>
      </c>
      <c r="J33" s="64">
        <v>0.1246</v>
      </c>
      <c r="K33" s="64">
        <v>0.1265</v>
      </c>
      <c r="L33" s="64">
        <v>0.12859999999999999</v>
      </c>
      <c r="M33" s="64">
        <v>0.13059999999999999</v>
      </c>
      <c r="N33" s="64">
        <v>0.13189999999999999</v>
      </c>
      <c r="O33" s="64">
        <v>0.13320000000000001</v>
      </c>
      <c r="P33" s="64">
        <v>0.13450000000000001</v>
      </c>
      <c r="Q33" s="64">
        <v>0.1358</v>
      </c>
      <c r="R33" s="64">
        <v>0.1371</v>
      </c>
      <c r="S33" s="64">
        <v>0.13900000000000001</v>
      </c>
      <c r="T33" s="64">
        <v>0.14069999999999999</v>
      </c>
      <c r="U33" s="64">
        <v>0.1426</v>
      </c>
      <c r="V33" s="64">
        <v>0.14430000000000001</v>
      </c>
      <c r="W33" s="64">
        <v>0.1462</v>
      </c>
      <c r="X33" s="64">
        <v>0.14940000000000001</v>
      </c>
      <c r="Y33" s="64">
        <v>0.15260000000000001</v>
      </c>
      <c r="Z33" s="64">
        <v>0.15260000000000001</v>
      </c>
      <c r="AA33" s="64">
        <v>0.15260000000000001</v>
      </c>
      <c r="AB33" s="64">
        <v>0.15260000000000001</v>
      </c>
      <c r="AC33" s="64">
        <v>0.15260000000000001</v>
      </c>
      <c r="AD33" s="64">
        <v>0.15260000000000001</v>
      </c>
      <c r="AE33" s="64">
        <v>0.15260000000000001</v>
      </c>
      <c r="AF33" s="64">
        <v>0.15260000000000001</v>
      </c>
      <c r="AG33" s="64">
        <v>0.15260000000000001</v>
      </c>
      <c r="AH33" s="64">
        <v>0.15260000000000001</v>
      </c>
      <c r="AI33" s="64">
        <v>0.15260000000000001</v>
      </c>
      <c r="AJ33" s="64">
        <v>0.15260000000000001</v>
      </c>
      <c r="AK33" s="64">
        <v>0.15260000000000001</v>
      </c>
      <c r="AL33" s="64">
        <v>0.15260000000000001</v>
      </c>
      <c r="AM33" s="64">
        <v>0.15260000000000001</v>
      </c>
      <c r="AN33" s="64">
        <v>0.15260000000000001</v>
      </c>
      <c r="AO33" s="64">
        <v>0.15260000000000001</v>
      </c>
      <c r="AP33" s="64">
        <v>0.15260000000000001</v>
      </c>
      <c r="AQ33" s="65">
        <v>0.15260000000000001</v>
      </c>
    </row>
    <row r="34" spans="1:43" x14ac:dyDescent="0.2">
      <c r="A34" s="469"/>
      <c r="B34" s="62">
        <v>29</v>
      </c>
      <c r="C34" s="63">
        <v>0.11509999999999999</v>
      </c>
      <c r="D34" s="64">
        <v>0.1173</v>
      </c>
      <c r="E34" s="64">
        <v>0.1192</v>
      </c>
      <c r="F34" s="64">
        <v>0.12139999999999999</v>
      </c>
      <c r="G34" s="64">
        <v>0.1235</v>
      </c>
      <c r="H34" s="64">
        <v>0.12559999999999999</v>
      </c>
      <c r="I34" s="64">
        <v>0.12759999999999999</v>
      </c>
      <c r="J34" s="64">
        <v>0.12970000000000001</v>
      </c>
      <c r="K34" s="64">
        <v>0.1318</v>
      </c>
      <c r="L34" s="64">
        <v>0.13389999999999999</v>
      </c>
      <c r="M34" s="64">
        <v>0.13589999999999999</v>
      </c>
      <c r="N34" s="64">
        <v>0.1371</v>
      </c>
      <c r="O34" s="64">
        <v>0.13830000000000001</v>
      </c>
      <c r="P34" s="64">
        <v>0.13950000000000001</v>
      </c>
      <c r="Q34" s="64">
        <v>0.14069999999999999</v>
      </c>
      <c r="R34" s="64">
        <v>0.1419</v>
      </c>
      <c r="S34" s="64">
        <v>0.1434</v>
      </c>
      <c r="T34" s="64">
        <v>0.14499999999999999</v>
      </c>
      <c r="U34" s="64">
        <v>0.1464</v>
      </c>
      <c r="V34" s="64">
        <v>0.1479</v>
      </c>
      <c r="W34" s="64">
        <v>0.14940000000000001</v>
      </c>
      <c r="X34" s="64">
        <v>0.15260000000000001</v>
      </c>
      <c r="Y34" s="64">
        <v>0.15260000000000001</v>
      </c>
      <c r="Z34" s="64">
        <v>0.15260000000000001</v>
      </c>
      <c r="AA34" s="64">
        <v>0.15260000000000001</v>
      </c>
      <c r="AB34" s="64">
        <v>0.15260000000000001</v>
      </c>
      <c r="AC34" s="64">
        <v>0.15260000000000001</v>
      </c>
      <c r="AD34" s="64">
        <v>0.15260000000000001</v>
      </c>
      <c r="AE34" s="64">
        <v>0.15260000000000001</v>
      </c>
      <c r="AF34" s="64">
        <v>0.15260000000000001</v>
      </c>
      <c r="AG34" s="64">
        <v>0.15260000000000001</v>
      </c>
      <c r="AH34" s="64">
        <v>0.15260000000000001</v>
      </c>
      <c r="AI34" s="64">
        <v>0.15260000000000001</v>
      </c>
      <c r="AJ34" s="64">
        <v>0.15260000000000001</v>
      </c>
      <c r="AK34" s="64">
        <v>0.15260000000000001</v>
      </c>
      <c r="AL34" s="64">
        <v>0.15260000000000001</v>
      </c>
      <c r="AM34" s="64">
        <v>0.15260000000000001</v>
      </c>
      <c r="AN34" s="64">
        <v>0.15260000000000001</v>
      </c>
      <c r="AO34" s="64">
        <v>0.15260000000000001</v>
      </c>
      <c r="AP34" s="64">
        <v>0.15260000000000001</v>
      </c>
      <c r="AQ34" s="65">
        <v>0.15260000000000001</v>
      </c>
    </row>
    <row r="35" spans="1:43" x14ac:dyDescent="0.2">
      <c r="A35" s="469"/>
      <c r="B35" s="62">
        <v>30</v>
      </c>
      <c r="C35" s="63">
        <v>0.11990000000000001</v>
      </c>
      <c r="D35" s="64">
        <v>0.1221</v>
      </c>
      <c r="E35" s="64">
        <v>0.12429999999999999</v>
      </c>
      <c r="F35" s="64">
        <v>0.12640000000000001</v>
      </c>
      <c r="G35" s="64">
        <v>0.12859999999999999</v>
      </c>
      <c r="H35" s="64">
        <v>0.1308</v>
      </c>
      <c r="I35" s="64">
        <v>0.13300000000000001</v>
      </c>
      <c r="J35" s="64">
        <v>0.13519999999999999</v>
      </c>
      <c r="K35" s="64">
        <v>0.13730000000000001</v>
      </c>
      <c r="L35" s="64">
        <v>0.13950000000000001</v>
      </c>
      <c r="M35" s="64">
        <v>0.14169999999999999</v>
      </c>
      <c r="N35" s="64">
        <v>0.14280000000000001</v>
      </c>
      <c r="O35" s="64">
        <v>0.1439</v>
      </c>
      <c r="P35" s="64">
        <v>0.14499999999999999</v>
      </c>
      <c r="Q35" s="64">
        <v>0.14610000000000001</v>
      </c>
      <c r="R35" s="64">
        <v>0.1472</v>
      </c>
      <c r="S35" s="64">
        <v>0.1482</v>
      </c>
      <c r="T35" s="64">
        <v>0.14929999999999999</v>
      </c>
      <c r="U35" s="64">
        <v>0.15040000000000001</v>
      </c>
      <c r="V35" s="64">
        <v>0.1515</v>
      </c>
      <c r="W35" s="64">
        <v>0.15260000000000001</v>
      </c>
      <c r="X35" s="64">
        <v>0.15260000000000001</v>
      </c>
      <c r="Y35" s="64">
        <v>0.15260000000000001</v>
      </c>
      <c r="Z35" s="64">
        <v>0.15260000000000001</v>
      </c>
      <c r="AA35" s="64">
        <v>0.15260000000000001</v>
      </c>
      <c r="AB35" s="64">
        <v>0.15260000000000001</v>
      </c>
      <c r="AC35" s="64">
        <v>0.15260000000000001</v>
      </c>
      <c r="AD35" s="64">
        <v>0.15260000000000001</v>
      </c>
      <c r="AE35" s="64">
        <v>0.15260000000000001</v>
      </c>
      <c r="AF35" s="64">
        <v>0.15260000000000001</v>
      </c>
      <c r="AG35" s="64">
        <v>0.15260000000000001</v>
      </c>
      <c r="AH35" s="64">
        <v>0.15260000000000001</v>
      </c>
      <c r="AI35" s="64">
        <v>0.15260000000000001</v>
      </c>
      <c r="AJ35" s="64">
        <v>0.15260000000000001</v>
      </c>
      <c r="AK35" s="64">
        <v>0.15260000000000001</v>
      </c>
      <c r="AL35" s="64">
        <v>0.15260000000000001</v>
      </c>
      <c r="AM35" s="64">
        <v>0.15260000000000001</v>
      </c>
      <c r="AN35" s="64">
        <v>0.15260000000000001</v>
      </c>
      <c r="AO35" s="64">
        <v>0.15260000000000001</v>
      </c>
      <c r="AP35" s="64">
        <v>0.15260000000000001</v>
      </c>
      <c r="AQ35" s="65">
        <v>0.15260000000000001</v>
      </c>
    </row>
    <row r="36" spans="1:43" x14ac:dyDescent="0.2">
      <c r="A36" s="469"/>
      <c r="B36" s="62">
        <v>31</v>
      </c>
      <c r="C36" s="63">
        <v>0.12130000000000001</v>
      </c>
      <c r="D36" s="64">
        <v>0.1235</v>
      </c>
      <c r="E36" s="64">
        <v>0.12570000000000001</v>
      </c>
      <c r="F36" s="64">
        <v>0.12770000000000001</v>
      </c>
      <c r="G36" s="64">
        <v>0.12989999999999999</v>
      </c>
      <c r="H36" s="64">
        <v>0.1321</v>
      </c>
      <c r="I36" s="64">
        <v>0.1343</v>
      </c>
      <c r="J36" s="64">
        <v>0.13639999999999999</v>
      </c>
      <c r="K36" s="64">
        <v>0.13850000000000001</v>
      </c>
      <c r="L36" s="64">
        <v>0.1406</v>
      </c>
      <c r="M36" s="64">
        <v>0.14280000000000001</v>
      </c>
      <c r="N36" s="64">
        <v>0.1439</v>
      </c>
      <c r="O36" s="64">
        <v>0.14499999999999999</v>
      </c>
      <c r="P36" s="64">
        <v>0.14610000000000001</v>
      </c>
      <c r="Q36" s="64">
        <v>0.1472</v>
      </c>
      <c r="R36" s="64">
        <v>0.1482</v>
      </c>
      <c r="S36" s="64">
        <v>0.14929999999999999</v>
      </c>
      <c r="T36" s="64">
        <v>0.15040000000000001</v>
      </c>
      <c r="U36" s="64">
        <v>0.1515</v>
      </c>
      <c r="V36" s="64">
        <v>0.15260000000000001</v>
      </c>
      <c r="W36" s="64">
        <v>0.15260000000000001</v>
      </c>
      <c r="X36" s="64">
        <v>0.15260000000000001</v>
      </c>
      <c r="Y36" s="64">
        <v>0.15260000000000001</v>
      </c>
      <c r="Z36" s="64">
        <v>0.15260000000000001</v>
      </c>
      <c r="AA36" s="64">
        <v>0.15260000000000001</v>
      </c>
      <c r="AB36" s="64">
        <v>0.15260000000000001</v>
      </c>
      <c r="AC36" s="64">
        <v>0.15260000000000001</v>
      </c>
      <c r="AD36" s="64">
        <v>0.15260000000000001</v>
      </c>
      <c r="AE36" s="64">
        <v>0.15260000000000001</v>
      </c>
      <c r="AF36" s="64">
        <v>0.15260000000000001</v>
      </c>
      <c r="AG36" s="64">
        <v>0.15260000000000001</v>
      </c>
      <c r="AH36" s="64">
        <v>0.15260000000000001</v>
      </c>
      <c r="AI36" s="64">
        <v>0.15260000000000001</v>
      </c>
      <c r="AJ36" s="64">
        <v>0.15260000000000001</v>
      </c>
      <c r="AK36" s="64">
        <v>0.15260000000000001</v>
      </c>
      <c r="AL36" s="64">
        <v>0.15260000000000001</v>
      </c>
      <c r="AM36" s="64">
        <v>0.15260000000000001</v>
      </c>
      <c r="AN36" s="64">
        <v>0.15260000000000001</v>
      </c>
      <c r="AO36" s="64">
        <v>0.15260000000000001</v>
      </c>
      <c r="AP36" s="64">
        <v>0.15260000000000001</v>
      </c>
      <c r="AQ36" s="65">
        <v>0.15260000000000001</v>
      </c>
    </row>
    <row r="37" spans="1:43" x14ac:dyDescent="0.2">
      <c r="A37" s="469"/>
      <c r="B37" s="62">
        <v>32</v>
      </c>
      <c r="C37" s="63">
        <v>0.12280000000000001</v>
      </c>
      <c r="D37" s="64">
        <v>0.125</v>
      </c>
      <c r="E37" s="64">
        <v>0.12709999999999999</v>
      </c>
      <c r="F37" s="64">
        <v>0.1293</v>
      </c>
      <c r="G37" s="64">
        <v>0.1313</v>
      </c>
      <c r="H37" s="64">
        <v>0.13350000000000001</v>
      </c>
      <c r="I37" s="64">
        <v>0.1356</v>
      </c>
      <c r="J37" s="64">
        <v>0.13769999999999999</v>
      </c>
      <c r="K37" s="64">
        <v>0.13969999999999999</v>
      </c>
      <c r="L37" s="64">
        <v>0.14180000000000001</v>
      </c>
      <c r="M37" s="64">
        <v>0.1439</v>
      </c>
      <c r="N37" s="64">
        <v>0.14499999999999999</v>
      </c>
      <c r="O37" s="64">
        <v>0.14610000000000001</v>
      </c>
      <c r="P37" s="64">
        <v>0.1472</v>
      </c>
      <c r="Q37" s="64">
        <v>0.1482</v>
      </c>
      <c r="R37" s="64">
        <v>0.14929999999999999</v>
      </c>
      <c r="S37" s="64">
        <v>0.15040000000000001</v>
      </c>
      <c r="T37" s="64">
        <v>0.1515</v>
      </c>
      <c r="U37" s="64">
        <v>0.15260000000000001</v>
      </c>
      <c r="V37" s="64">
        <v>0.15260000000000001</v>
      </c>
      <c r="W37" s="64">
        <v>0.15260000000000001</v>
      </c>
      <c r="X37" s="64">
        <v>0.15260000000000001</v>
      </c>
      <c r="Y37" s="64">
        <v>0.15260000000000001</v>
      </c>
      <c r="Z37" s="64">
        <v>0.15260000000000001</v>
      </c>
      <c r="AA37" s="64">
        <v>0.15260000000000001</v>
      </c>
      <c r="AB37" s="64">
        <v>0.15260000000000001</v>
      </c>
      <c r="AC37" s="64">
        <v>0.15260000000000001</v>
      </c>
      <c r="AD37" s="64">
        <v>0.15260000000000001</v>
      </c>
      <c r="AE37" s="64">
        <v>0.15260000000000001</v>
      </c>
      <c r="AF37" s="64">
        <v>0.15260000000000001</v>
      </c>
      <c r="AG37" s="64">
        <v>0.15260000000000001</v>
      </c>
      <c r="AH37" s="64">
        <v>0.15260000000000001</v>
      </c>
      <c r="AI37" s="64">
        <v>0.15260000000000001</v>
      </c>
      <c r="AJ37" s="64">
        <v>0.15260000000000001</v>
      </c>
      <c r="AK37" s="64">
        <v>0.15260000000000001</v>
      </c>
      <c r="AL37" s="64">
        <v>0.15260000000000001</v>
      </c>
      <c r="AM37" s="64">
        <v>0.15260000000000001</v>
      </c>
      <c r="AN37" s="64">
        <v>0.15260000000000001</v>
      </c>
      <c r="AO37" s="64">
        <v>0.15260000000000001</v>
      </c>
      <c r="AP37" s="64">
        <v>0.15260000000000001</v>
      </c>
      <c r="AQ37" s="65">
        <v>0.15260000000000001</v>
      </c>
    </row>
    <row r="38" spans="1:43" x14ac:dyDescent="0.2">
      <c r="A38" s="469"/>
      <c r="B38" s="62">
        <v>33</v>
      </c>
      <c r="C38" s="63">
        <v>0.1244</v>
      </c>
      <c r="D38" s="64">
        <v>0.12640000000000001</v>
      </c>
      <c r="E38" s="64">
        <v>0.12859999999999999</v>
      </c>
      <c r="F38" s="64">
        <v>0.13070000000000001</v>
      </c>
      <c r="G38" s="64">
        <v>0.13289999999999999</v>
      </c>
      <c r="H38" s="64">
        <v>0.13489999999999999</v>
      </c>
      <c r="I38" s="64">
        <v>0.13689999999999999</v>
      </c>
      <c r="J38" s="64">
        <v>0.13900000000000001</v>
      </c>
      <c r="K38" s="64">
        <v>0.1409</v>
      </c>
      <c r="L38" s="64">
        <v>0.14299999999999999</v>
      </c>
      <c r="M38" s="64">
        <v>0.14499999999999999</v>
      </c>
      <c r="N38" s="64">
        <v>0.14610000000000001</v>
      </c>
      <c r="O38" s="64">
        <v>0.1472</v>
      </c>
      <c r="P38" s="64">
        <v>0.1482</v>
      </c>
      <c r="Q38" s="64">
        <v>0.14929999999999999</v>
      </c>
      <c r="R38" s="64">
        <v>0.15040000000000001</v>
      </c>
      <c r="S38" s="64">
        <v>0.1515</v>
      </c>
      <c r="T38" s="64">
        <v>0.15260000000000001</v>
      </c>
      <c r="U38" s="64">
        <v>0.15260000000000001</v>
      </c>
      <c r="V38" s="64">
        <v>0.15260000000000001</v>
      </c>
      <c r="W38" s="64">
        <v>0.15260000000000001</v>
      </c>
      <c r="X38" s="64">
        <v>0.15260000000000001</v>
      </c>
      <c r="Y38" s="64">
        <v>0.15260000000000001</v>
      </c>
      <c r="Z38" s="64">
        <v>0.15260000000000001</v>
      </c>
      <c r="AA38" s="64">
        <v>0.15260000000000001</v>
      </c>
      <c r="AB38" s="64">
        <v>0.15260000000000001</v>
      </c>
      <c r="AC38" s="64">
        <v>0.15260000000000001</v>
      </c>
      <c r="AD38" s="64">
        <v>0.15260000000000001</v>
      </c>
      <c r="AE38" s="64">
        <v>0.15260000000000001</v>
      </c>
      <c r="AF38" s="64">
        <v>0.15260000000000001</v>
      </c>
      <c r="AG38" s="64">
        <v>0.15260000000000001</v>
      </c>
      <c r="AH38" s="64">
        <v>0.15260000000000001</v>
      </c>
      <c r="AI38" s="64">
        <v>0.15260000000000001</v>
      </c>
      <c r="AJ38" s="64">
        <v>0.15260000000000001</v>
      </c>
      <c r="AK38" s="64">
        <v>0.15260000000000001</v>
      </c>
      <c r="AL38" s="64">
        <v>0.15260000000000001</v>
      </c>
      <c r="AM38" s="64">
        <v>0.15260000000000001</v>
      </c>
      <c r="AN38" s="64">
        <v>0.15260000000000001</v>
      </c>
      <c r="AO38" s="64">
        <v>0.15260000000000001</v>
      </c>
      <c r="AP38" s="64">
        <v>0.15260000000000001</v>
      </c>
      <c r="AQ38" s="65">
        <v>0.15260000000000001</v>
      </c>
    </row>
    <row r="39" spans="1:43" x14ac:dyDescent="0.2">
      <c r="A39" s="469"/>
      <c r="B39" s="62">
        <v>34</v>
      </c>
      <c r="C39" s="63">
        <v>0.12590000000000001</v>
      </c>
      <c r="D39" s="64">
        <v>0.128</v>
      </c>
      <c r="E39" s="64">
        <v>0.13</v>
      </c>
      <c r="F39" s="64">
        <v>0.13220000000000001</v>
      </c>
      <c r="G39" s="64">
        <v>0.1343</v>
      </c>
      <c r="H39" s="64">
        <v>0.13639999999999999</v>
      </c>
      <c r="I39" s="64">
        <v>0.13830000000000001</v>
      </c>
      <c r="J39" s="64">
        <v>0.14030000000000001</v>
      </c>
      <c r="K39" s="64">
        <v>0.1421</v>
      </c>
      <c r="L39" s="64">
        <v>0.14410000000000001</v>
      </c>
      <c r="M39" s="64">
        <v>0.14610000000000001</v>
      </c>
      <c r="N39" s="64">
        <v>0.1472</v>
      </c>
      <c r="O39" s="64">
        <v>0.1482</v>
      </c>
      <c r="P39" s="64">
        <v>0.14929999999999999</v>
      </c>
      <c r="Q39" s="64">
        <v>0.15040000000000001</v>
      </c>
      <c r="R39" s="64">
        <v>0.1515</v>
      </c>
      <c r="S39" s="64">
        <v>0.15260000000000001</v>
      </c>
      <c r="T39" s="64">
        <v>0.15260000000000001</v>
      </c>
      <c r="U39" s="64">
        <v>0.15260000000000001</v>
      </c>
      <c r="V39" s="64">
        <v>0.15260000000000001</v>
      </c>
      <c r="W39" s="64">
        <v>0.15260000000000001</v>
      </c>
      <c r="X39" s="64">
        <v>0.15260000000000001</v>
      </c>
      <c r="Y39" s="64">
        <v>0.15260000000000001</v>
      </c>
      <c r="Z39" s="64">
        <v>0.15260000000000001</v>
      </c>
      <c r="AA39" s="64">
        <v>0.15260000000000001</v>
      </c>
      <c r="AB39" s="64">
        <v>0.15260000000000001</v>
      </c>
      <c r="AC39" s="64">
        <v>0.15260000000000001</v>
      </c>
      <c r="AD39" s="64">
        <v>0.15260000000000001</v>
      </c>
      <c r="AE39" s="64">
        <v>0.15260000000000001</v>
      </c>
      <c r="AF39" s="64">
        <v>0.15260000000000001</v>
      </c>
      <c r="AG39" s="64">
        <v>0.15260000000000001</v>
      </c>
      <c r="AH39" s="64">
        <v>0.15260000000000001</v>
      </c>
      <c r="AI39" s="64">
        <v>0.15260000000000001</v>
      </c>
      <c r="AJ39" s="64">
        <v>0.15260000000000001</v>
      </c>
      <c r="AK39" s="64">
        <v>0.15260000000000001</v>
      </c>
      <c r="AL39" s="64">
        <v>0.15260000000000001</v>
      </c>
      <c r="AM39" s="64">
        <v>0.15260000000000001</v>
      </c>
      <c r="AN39" s="64">
        <v>0.15260000000000001</v>
      </c>
      <c r="AO39" s="64">
        <v>0.15260000000000001</v>
      </c>
      <c r="AP39" s="64">
        <v>0.15260000000000001</v>
      </c>
      <c r="AQ39" s="65">
        <v>0.15260000000000001</v>
      </c>
    </row>
    <row r="40" spans="1:43" x14ac:dyDescent="0.2">
      <c r="A40" s="469"/>
      <c r="B40" s="62">
        <v>35</v>
      </c>
      <c r="C40" s="63">
        <v>0.12740000000000001</v>
      </c>
      <c r="D40" s="64">
        <v>0.1295</v>
      </c>
      <c r="E40" s="64">
        <v>0.13159999999999999</v>
      </c>
      <c r="F40" s="64">
        <v>0.1336</v>
      </c>
      <c r="G40" s="64">
        <v>0.13569999999999999</v>
      </c>
      <c r="H40" s="64">
        <v>0.13780000000000001</v>
      </c>
      <c r="I40" s="64">
        <v>0.1396</v>
      </c>
      <c r="J40" s="64">
        <v>0.14149999999999999</v>
      </c>
      <c r="K40" s="64">
        <v>0.1434</v>
      </c>
      <c r="L40" s="64">
        <v>0.14530000000000001</v>
      </c>
      <c r="M40" s="64">
        <v>0.1472</v>
      </c>
      <c r="N40" s="64">
        <v>0.1482</v>
      </c>
      <c r="O40" s="64">
        <v>0.14929999999999999</v>
      </c>
      <c r="P40" s="64">
        <v>0.15040000000000001</v>
      </c>
      <c r="Q40" s="64">
        <v>0.1515</v>
      </c>
      <c r="R40" s="64">
        <v>0.15260000000000001</v>
      </c>
      <c r="S40" s="64">
        <v>0.15260000000000001</v>
      </c>
      <c r="T40" s="64">
        <v>0.15260000000000001</v>
      </c>
      <c r="U40" s="64">
        <v>0.15260000000000001</v>
      </c>
      <c r="V40" s="64">
        <v>0.15260000000000001</v>
      </c>
      <c r="W40" s="64">
        <v>0.15260000000000001</v>
      </c>
      <c r="X40" s="64">
        <v>0.15260000000000001</v>
      </c>
      <c r="Y40" s="64">
        <v>0.15260000000000001</v>
      </c>
      <c r="Z40" s="64">
        <v>0.15260000000000001</v>
      </c>
      <c r="AA40" s="64">
        <v>0.15260000000000001</v>
      </c>
      <c r="AB40" s="64">
        <v>0.15260000000000001</v>
      </c>
      <c r="AC40" s="64">
        <v>0.15260000000000001</v>
      </c>
      <c r="AD40" s="64">
        <v>0.15260000000000001</v>
      </c>
      <c r="AE40" s="64">
        <v>0.15260000000000001</v>
      </c>
      <c r="AF40" s="64">
        <v>0.15260000000000001</v>
      </c>
      <c r="AG40" s="64">
        <v>0.15260000000000001</v>
      </c>
      <c r="AH40" s="64">
        <v>0.15260000000000001</v>
      </c>
      <c r="AI40" s="64">
        <v>0.15260000000000001</v>
      </c>
      <c r="AJ40" s="64">
        <v>0.15260000000000001</v>
      </c>
      <c r="AK40" s="64">
        <v>0.15260000000000001</v>
      </c>
      <c r="AL40" s="64">
        <v>0.15260000000000001</v>
      </c>
      <c r="AM40" s="64">
        <v>0.15260000000000001</v>
      </c>
      <c r="AN40" s="64">
        <v>0.15260000000000001</v>
      </c>
      <c r="AO40" s="64">
        <v>0.15260000000000001</v>
      </c>
      <c r="AP40" s="64">
        <v>0.15260000000000001</v>
      </c>
      <c r="AQ40" s="65">
        <v>0.15260000000000001</v>
      </c>
    </row>
    <row r="41" spans="1:43" x14ac:dyDescent="0.2">
      <c r="A41" s="469"/>
      <c r="B41" s="62">
        <v>36</v>
      </c>
      <c r="C41" s="63">
        <v>0.12889999999999999</v>
      </c>
      <c r="D41" s="64">
        <v>0.13100000000000001</v>
      </c>
      <c r="E41" s="64">
        <v>0.1331</v>
      </c>
      <c r="F41" s="64">
        <v>0.1351</v>
      </c>
      <c r="G41" s="64">
        <v>0.1371</v>
      </c>
      <c r="H41" s="64">
        <v>0.13919999999999999</v>
      </c>
      <c r="I41" s="64">
        <v>0.14099999999999999</v>
      </c>
      <c r="J41" s="64">
        <v>0.14280000000000001</v>
      </c>
      <c r="K41" s="64">
        <v>0.14460000000000001</v>
      </c>
      <c r="L41" s="64">
        <v>0.1464</v>
      </c>
      <c r="M41" s="64">
        <v>0.1482</v>
      </c>
      <c r="N41" s="64">
        <v>0.14929999999999999</v>
      </c>
      <c r="O41" s="64">
        <v>0.15040000000000001</v>
      </c>
      <c r="P41" s="64">
        <v>0.1515</v>
      </c>
      <c r="Q41" s="64">
        <v>0.15260000000000001</v>
      </c>
      <c r="R41" s="64">
        <v>0.15260000000000001</v>
      </c>
      <c r="S41" s="64">
        <v>0.15260000000000001</v>
      </c>
      <c r="T41" s="64">
        <v>0.15260000000000001</v>
      </c>
      <c r="U41" s="64">
        <v>0.15260000000000001</v>
      </c>
      <c r="V41" s="64">
        <v>0.15260000000000001</v>
      </c>
      <c r="W41" s="64">
        <v>0.15260000000000001</v>
      </c>
      <c r="X41" s="64">
        <v>0.15260000000000001</v>
      </c>
      <c r="Y41" s="64">
        <v>0.15260000000000001</v>
      </c>
      <c r="Z41" s="64">
        <v>0.15260000000000001</v>
      </c>
      <c r="AA41" s="64">
        <v>0.15260000000000001</v>
      </c>
      <c r="AB41" s="64">
        <v>0.15260000000000001</v>
      </c>
      <c r="AC41" s="64">
        <v>0.15260000000000001</v>
      </c>
      <c r="AD41" s="64">
        <v>0.15260000000000001</v>
      </c>
      <c r="AE41" s="64">
        <v>0.15260000000000001</v>
      </c>
      <c r="AF41" s="64">
        <v>0.15260000000000001</v>
      </c>
      <c r="AG41" s="64">
        <v>0.15260000000000001</v>
      </c>
      <c r="AH41" s="64">
        <v>0.15260000000000001</v>
      </c>
      <c r="AI41" s="64">
        <v>0.15260000000000001</v>
      </c>
      <c r="AJ41" s="64">
        <v>0.15260000000000001</v>
      </c>
      <c r="AK41" s="64">
        <v>0.15260000000000001</v>
      </c>
      <c r="AL41" s="64">
        <v>0.15260000000000001</v>
      </c>
      <c r="AM41" s="64">
        <v>0.15260000000000001</v>
      </c>
      <c r="AN41" s="64">
        <v>0.15260000000000001</v>
      </c>
      <c r="AO41" s="64">
        <v>0.15260000000000001</v>
      </c>
      <c r="AP41" s="64">
        <v>0.15260000000000001</v>
      </c>
      <c r="AQ41" s="65">
        <v>0.15260000000000001</v>
      </c>
    </row>
    <row r="42" spans="1:43" x14ac:dyDescent="0.2">
      <c r="A42" s="469"/>
      <c r="B42" s="62">
        <v>37</v>
      </c>
      <c r="C42" s="63">
        <v>0.1305</v>
      </c>
      <c r="D42" s="64">
        <v>0.13250000000000001</v>
      </c>
      <c r="E42" s="64">
        <v>0.13450000000000001</v>
      </c>
      <c r="F42" s="64">
        <v>0.1366</v>
      </c>
      <c r="G42" s="64">
        <v>0.13850000000000001</v>
      </c>
      <c r="H42" s="64">
        <v>0.1406</v>
      </c>
      <c r="I42" s="64">
        <v>0.1424</v>
      </c>
      <c r="J42" s="64">
        <v>0.14410000000000001</v>
      </c>
      <c r="K42" s="64">
        <v>0.14580000000000001</v>
      </c>
      <c r="L42" s="64">
        <v>0.14760000000000001</v>
      </c>
      <c r="M42" s="64">
        <v>0.14929999999999999</v>
      </c>
      <c r="N42" s="64">
        <v>0.15040000000000001</v>
      </c>
      <c r="O42" s="64">
        <v>0.1515</v>
      </c>
      <c r="P42" s="64">
        <v>0.15260000000000001</v>
      </c>
      <c r="Q42" s="64">
        <v>0.15260000000000001</v>
      </c>
      <c r="R42" s="64">
        <v>0.15260000000000001</v>
      </c>
      <c r="S42" s="64">
        <v>0.15260000000000001</v>
      </c>
      <c r="T42" s="64">
        <v>0.15260000000000001</v>
      </c>
      <c r="U42" s="64">
        <v>0.15260000000000001</v>
      </c>
      <c r="V42" s="64">
        <v>0.15260000000000001</v>
      </c>
      <c r="W42" s="64">
        <v>0.15260000000000001</v>
      </c>
      <c r="X42" s="64">
        <v>0.15260000000000001</v>
      </c>
      <c r="Y42" s="64">
        <v>0.15260000000000001</v>
      </c>
      <c r="Z42" s="64">
        <v>0.15260000000000001</v>
      </c>
      <c r="AA42" s="64">
        <v>0.15260000000000001</v>
      </c>
      <c r="AB42" s="64">
        <v>0.15260000000000001</v>
      </c>
      <c r="AC42" s="64">
        <v>0.15260000000000001</v>
      </c>
      <c r="AD42" s="64">
        <v>0.15260000000000001</v>
      </c>
      <c r="AE42" s="64">
        <v>0.15260000000000001</v>
      </c>
      <c r="AF42" s="64">
        <v>0.15260000000000001</v>
      </c>
      <c r="AG42" s="64">
        <v>0.15260000000000001</v>
      </c>
      <c r="AH42" s="64">
        <v>0.15260000000000001</v>
      </c>
      <c r="AI42" s="64">
        <v>0.15260000000000001</v>
      </c>
      <c r="AJ42" s="64">
        <v>0.15260000000000001</v>
      </c>
      <c r="AK42" s="64">
        <v>0.15260000000000001</v>
      </c>
      <c r="AL42" s="64">
        <v>0.15260000000000001</v>
      </c>
      <c r="AM42" s="64">
        <v>0.15260000000000001</v>
      </c>
      <c r="AN42" s="64">
        <v>0.15260000000000001</v>
      </c>
      <c r="AO42" s="64">
        <v>0.15260000000000001</v>
      </c>
      <c r="AP42" s="64">
        <v>0.15260000000000001</v>
      </c>
      <c r="AQ42" s="65">
        <v>0.15260000000000001</v>
      </c>
    </row>
    <row r="43" spans="1:43" x14ac:dyDescent="0.2">
      <c r="A43" s="469"/>
      <c r="B43" s="62">
        <v>38</v>
      </c>
      <c r="C43" s="63">
        <v>0.1321</v>
      </c>
      <c r="D43" s="64">
        <v>0.1341</v>
      </c>
      <c r="E43" s="64">
        <v>0.13600000000000001</v>
      </c>
      <c r="F43" s="64">
        <v>0.1381</v>
      </c>
      <c r="G43" s="64">
        <v>0.1401</v>
      </c>
      <c r="H43" s="64">
        <v>0.14199999999999999</v>
      </c>
      <c r="I43" s="64">
        <v>0.14369999999999999</v>
      </c>
      <c r="J43" s="64">
        <v>0.1454</v>
      </c>
      <c r="K43" s="64">
        <v>0.14699999999999999</v>
      </c>
      <c r="L43" s="64">
        <v>0.14879999999999999</v>
      </c>
      <c r="M43" s="64">
        <v>0.15040000000000001</v>
      </c>
      <c r="N43" s="64">
        <v>0.1515</v>
      </c>
      <c r="O43" s="64">
        <v>0.15260000000000001</v>
      </c>
      <c r="P43" s="64">
        <v>0.15260000000000001</v>
      </c>
      <c r="Q43" s="64">
        <v>0.15260000000000001</v>
      </c>
      <c r="R43" s="64">
        <v>0.15260000000000001</v>
      </c>
      <c r="S43" s="64">
        <v>0.15260000000000001</v>
      </c>
      <c r="T43" s="64">
        <v>0.15260000000000001</v>
      </c>
      <c r="U43" s="64">
        <v>0.15260000000000001</v>
      </c>
      <c r="V43" s="64">
        <v>0.15260000000000001</v>
      </c>
      <c r="W43" s="64">
        <v>0.15260000000000001</v>
      </c>
      <c r="X43" s="64">
        <v>0.15260000000000001</v>
      </c>
      <c r="Y43" s="64">
        <v>0.15260000000000001</v>
      </c>
      <c r="Z43" s="64">
        <v>0.15260000000000001</v>
      </c>
      <c r="AA43" s="64">
        <v>0.15260000000000001</v>
      </c>
      <c r="AB43" s="64">
        <v>0.15260000000000001</v>
      </c>
      <c r="AC43" s="64">
        <v>0.15260000000000001</v>
      </c>
      <c r="AD43" s="64">
        <v>0.15260000000000001</v>
      </c>
      <c r="AE43" s="64">
        <v>0.15260000000000001</v>
      </c>
      <c r="AF43" s="64">
        <v>0.15260000000000001</v>
      </c>
      <c r="AG43" s="64">
        <v>0.15260000000000001</v>
      </c>
      <c r="AH43" s="64">
        <v>0.15260000000000001</v>
      </c>
      <c r="AI43" s="64">
        <v>0.15260000000000001</v>
      </c>
      <c r="AJ43" s="64">
        <v>0.15260000000000001</v>
      </c>
      <c r="AK43" s="64">
        <v>0.15260000000000001</v>
      </c>
      <c r="AL43" s="64">
        <v>0.15260000000000001</v>
      </c>
      <c r="AM43" s="64">
        <v>0.15260000000000001</v>
      </c>
      <c r="AN43" s="64">
        <v>0.15260000000000001</v>
      </c>
      <c r="AO43" s="64">
        <v>0.15260000000000001</v>
      </c>
      <c r="AP43" s="64">
        <v>0.15260000000000001</v>
      </c>
      <c r="AQ43" s="65">
        <v>0.15260000000000001</v>
      </c>
    </row>
    <row r="44" spans="1:43" x14ac:dyDescent="0.2">
      <c r="A44" s="469"/>
      <c r="B44" s="62">
        <v>39</v>
      </c>
      <c r="C44" s="63">
        <v>0.13370000000000001</v>
      </c>
      <c r="D44" s="64">
        <v>0.13569999999999999</v>
      </c>
      <c r="E44" s="64">
        <v>0.13769999999999999</v>
      </c>
      <c r="F44" s="64">
        <v>0.13950000000000001</v>
      </c>
      <c r="G44" s="64">
        <v>0.14149999999999999</v>
      </c>
      <c r="H44" s="64">
        <v>0.1434</v>
      </c>
      <c r="I44" s="64">
        <v>0.14510000000000001</v>
      </c>
      <c r="J44" s="64">
        <v>0.1467</v>
      </c>
      <c r="K44" s="64">
        <v>0.1482</v>
      </c>
      <c r="L44" s="64">
        <v>0.14990000000000001</v>
      </c>
      <c r="M44" s="64">
        <v>0.1515</v>
      </c>
      <c r="N44" s="64">
        <v>0.15260000000000001</v>
      </c>
      <c r="O44" s="64">
        <v>0.15260000000000001</v>
      </c>
      <c r="P44" s="64">
        <v>0.15260000000000001</v>
      </c>
      <c r="Q44" s="64">
        <v>0.15260000000000001</v>
      </c>
      <c r="R44" s="64">
        <v>0.15260000000000001</v>
      </c>
      <c r="S44" s="64">
        <v>0.15260000000000001</v>
      </c>
      <c r="T44" s="64">
        <v>0.15260000000000001</v>
      </c>
      <c r="U44" s="64">
        <v>0.15260000000000001</v>
      </c>
      <c r="V44" s="64">
        <v>0.15260000000000001</v>
      </c>
      <c r="W44" s="64">
        <v>0.15260000000000001</v>
      </c>
      <c r="X44" s="64">
        <v>0.15260000000000001</v>
      </c>
      <c r="Y44" s="64">
        <v>0.15260000000000001</v>
      </c>
      <c r="Z44" s="64">
        <v>0.15260000000000001</v>
      </c>
      <c r="AA44" s="64">
        <v>0.15260000000000001</v>
      </c>
      <c r="AB44" s="64">
        <v>0.15260000000000001</v>
      </c>
      <c r="AC44" s="64">
        <v>0.15260000000000001</v>
      </c>
      <c r="AD44" s="64">
        <v>0.15260000000000001</v>
      </c>
      <c r="AE44" s="64">
        <v>0.15260000000000001</v>
      </c>
      <c r="AF44" s="64">
        <v>0.15260000000000001</v>
      </c>
      <c r="AG44" s="64">
        <v>0.15260000000000001</v>
      </c>
      <c r="AH44" s="64">
        <v>0.15260000000000001</v>
      </c>
      <c r="AI44" s="64">
        <v>0.15260000000000001</v>
      </c>
      <c r="AJ44" s="64">
        <v>0.15260000000000001</v>
      </c>
      <c r="AK44" s="64">
        <v>0.15260000000000001</v>
      </c>
      <c r="AL44" s="64">
        <v>0.15260000000000001</v>
      </c>
      <c r="AM44" s="64">
        <v>0.15260000000000001</v>
      </c>
      <c r="AN44" s="64">
        <v>0.15260000000000001</v>
      </c>
      <c r="AO44" s="64">
        <v>0.15260000000000001</v>
      </c>
      <c r="AP44" s="64">
        <v>0.15260000000000001</v>
      </c>
      <c r="AQ44" s="65">
        <v>0.15260000000000001</v>
      </c>
    </row>
    <row r="45" spans="1:43" x14ac:dyDescent="0.2">
      <c r="A45" s="469"/>
      <c r="B45" s="62">
        <v>40</v>
      </c>
      <c r="C45" s="63">
        <v>0.13539999999999999</v>
      </c>
      <c r="D45" s="64">
        <v>0.13730000000000001</v>
      </c>
      <c r="E45" s="64">
        <v>0.13919999999999999</v>
      </c>
      <c r="F45" s="64">
        <v>0.14119999999999999</v>
      </c>
      <c r="G45" s="64">
        <v>0.14299999999999999</v>
      </c>
      <c r="H45" s="64">
        <v>0.14499999999999999</v>
      </c>
      <c r="I45" s="64">
        <v>0.14649999999999999</v>
      </c>
      <c r="J45" s="64">
        <v>0.14799999999999999</v>
      </c>
      <c r="K45" s="64">
        <v>0.14949999999999999</v>
      </c>
      <c r="L45" s="64">
        <v>0.15110000000000001</v>
      </c>
      <c r="M45" s="64">
        <v>0.15260000000000001</v>
      </c>
      <c r="N45" s="64">
        <v>0.15260000000000001</v>
      </c>
      <c r="O45" s="64">
        <v>0.15260000000000001</v>
      </c>
      <c r="P45" s="64">
        <v>0.15260000000000001</v>
      </c>
      <c r="Q45" s="64">
        <v>0.15260000000000001</v>
      </c>
      <c r="R45" s="64">
        <v>0.15260000000000001</v>
      </c>
      <c r="S45" s="64">
        <v>0.15260000000000001</v>
      </c>
      <c r="T45" s="64">
        <v>0.15260000000000001</v>
      </c>
      <c r="U45" s="64">
        <v>0.15260000000000001</v>
      </c>
      <c r="V45" s="64">
        <v>0.15260000000000001</v>
      </c>
      <c r="W45" s="64">
        <v>0.15260000000000001</v>
      </c>
      <c r="X45" s="64">
        <v>0.15260000000000001</v>
      </c>
      <c r="Y45" s="64">
        <v>0.15260000000000001</v>
      </c>
      <c r="Z45" s="64">
        <v>0.15260000000000001</v>
      </c>
      <c r="AA45" s="64">
        <v>0.15260000000000001</v>
      </c>
      <c r="AB45" s="64">
        <v>0.15260000000000001</v>
      </c>
      <c r="AC45" s="64">
        <v>0.15260000000000001</v>
      </c>
      <c r="AD45" s="64">
        <v>0.15260000000000001</v>
      </c>
      <c r="AE45" s="64">
        <v>0.15260000000000001</v>
      </c>
      <c r="AF45" s="64">
        <v>0.15260000000000001</v>
      </c>
      <c r="AG45" s="64">
        <v>0.15260000000000001</v>
      </c>
      <c r="AH45" s="64">
        <v>0.15260000000000001</v>
      </c>
      <c r="AI45" s="64">
        <v>0.15260000000000001</v>
      </c>
      <c r="AJ45" s="64">
        <v>0.15260000000000001</v>
      </c>
      <c r="AK45" s="64">
        <v>0.15260000000000001</v>
      </c>
      <c r="AL45" s="64">
        <v>0.15260000000000001</v>
      </c>
      <c r="AM45" s="64">
        <v>0.15260000000000001</v>
      </c>
      <c r="AN45" s="64">
        <v>0.15260000000000001</v>
      </c>
      <c r="AO45" s="64">
        <v>0.15260000000000001</v>
      </c>
      <c r="AP45" s="64">
        <v>0.15260000000000001</v>
      </c>
      <c r="AQ45" s="65">
        <v>0.15260000000000001</v>
      </c>
    </row>
    <row r="46" spans="1:43" x14ac:dyDescent="0.2">
      <c r="A46" s="469"/>
      <c r="B46" s="62">
        <v>41</v>
      </c>
      <c r="C46" s="63">
        <v>0.13700000000000001</v>
      </c>
      <c r="D46" s="64">
        <v>0.1389</v>
      </c>
      <c r="E46" s="64">
        <v>0.14080000000000001</v>
      </c>
      <c r="F46" s="64">
        <v>0.14269999999999999</v>
      </c>
      <c r="G46" s="64">
        <v>0.14460000000000001</v>
      </c>
      <c r="H46" s="64">
        <v>0.14649999999999999</v>
      </c>
      <c r="I46" s="64">
        <v>0.14799999999999999</v>
      </c>
      <c r="J46" s="64">
        <v>0.14949999999999999</v>
      </c>
      <c r="K46" s="64">
        <v>0.15110000000000001</v>
      </c>
      <c r="L46" s="64">
        <v>0.15260000000000001</v>
      </c>
      <c r="M46" s="64">
        <v>0.15260000000000001</v>
      </c>
      <c r="N46" s="64">
        <v>0.15260000000000001</v>
      </c>
      <c r="O46" s="64">
        <v>0.15260000000000001</v>
      </c>
      <c r="P46" s="64">
        <v>0.15260000000000001</v>
      </c>
      <c r="Q46" s="64">
        <v>0.15260000000000001</v>
      </c>
      <c r="R46" s="64">
        <v>0.15260000000000001</v>
      </c>
      <c r="S46" s="64">
        <v>0.15260000000000001</v>
      </c>
      <c r="T46" s="64">
        <v>0.15260000000000001</v>
      </c>
      <c r="U46" s="64">
        <v>0.15260000000000001</v>
      </c>
      <c r="V46" s="64">
        <v>0.15260000000000001</v>
      </c>
      <c r="W46" s="64">
        <v>0.15260000000000001</v>
      </c>
      <c r="X46" s="64">
        <v>0.15260000000000001</v>
      </c>
      <c r="Y46" s="64">
        <v>0.15260000000000001</v>
      </c>
      <c r="Z46" s="64">
        <v>0.15260000000000001</v>
      </c>
      <c r="AA46" s="64">
        <v>0.15260000000000001</v>
      </c>
      <c r="AB46" s="64">
        <v>0.15260000000000001</v>
      </c>
      <c r="AC46" s="64">
        <v>0.15260000000000001</v>
      </c>
      <c r="AD46" s="64">
        <v>0.15260000000000001</v>
      </c>
      <c r="AE46" s="64">
        <v>0.15260000000000001</v>
      </c>
      <c r="AF46" s="64">
        <v>0.15260000000000001</v>
      </c>
      <c r="AG46" s="64">
        <v>0.15260000000000001</v>
      </c>
      <c r="AH46" s="64">
        <v>0.15260000000000001</v>
      </c>
      <c r="AI46" s="64">
        <v>0.15260000000000001</v>
      </c>
      <c r="AJ46" s="64">
        <v>0.15260000000000001</v>
      </c>
      <c r="AK46" s="64">
        <v>0.15260000000000001</v>
      </c>
      <c r="AL46" s="64">
        <v>0.15260000000000001</v>
      </c>
      <c r="AM46" s="64">
        <v>0.15260000000000001</v>
      </c>
      <c r="AN46" s="64">
        <v>0.15260000000000001</v>
      </c>
      <c r="AO46" s="64">
        <v>0.15260000000000001</v>
      </c>
      <c r="AP46" s="64">
        <v>0.15260000000000001</v>
      </c>
      <c r="AQ46" s="65">
        <v>0.15260000000000001</v>
      </c>
    </row>
    <row r="47" spans="1:43" x14ac:dyDescent="0.2">
      <c r="A47" s="469"/>
      <c r="B47" s="62">
        <v>42</v>
      </c>
      <c r="C47" s="63">
        <v>0.1386</v>
      </c>
      <c r="D47" s="64">
        <v>0.14050000000000001</v>
      </c>
      <c r="E47" s="64">
        <v>0.1424</v>
      </c>
      <c r="F47" s="64">
        <v>0.14430000000000001</v>
      </c>
      <c r="G47" s="64">
        <v>0.1462</v>
      </c>
      <c r="H47" s="64">
        <v>0.14799999999999999</v>
      </c>
      <c r="I47" s="64">
        <v>0.14949999999999999</v>
      </c>
      <c r="J47" s="64">
        <v>0.15110000000000001</v>
      </c>
      <c r="K47" s="64">
        <v>0.15260000000000001</v>
      </c>
      <c r="L47" s="64">
        <v>0.15260000000000001</v>
      </c>
      <c r="M47" s="64">
        <v>0.15260000000000001</v>
      </c>
      <c r="N47" s="64">
        <v>0.15260000000000001</v>
      </c>
      <c r="O47" s="64">
        <v>0.15260000000000001</v>
      </c>
      <c r="P47" s="64">
        <v>0.15260000000000001</v>
      </c>
      <c r="Q47" s="64">
        <v>0.15260000000000001</v>
      </c>
      <c r="R47" s="64">
        <v>0.15260000000000001</v>
      </c>
      <c r="S47" s="64">
        <v>0.15260000000000001</v>
      </c>
      <c r="T47" s="64">
        <v>0.15260000000000001</v>
      </c>
      <c r="U47" s="64">
        <v>0.15260000000000001</v>
      </c>
      <c r="V47" s="64">
        <v>0.15260000000000001</v>
      </c>
      <c r="W47" s="64">
        <v>0.15260000000000001</v>
      </c>
      <c r="X47" s="64">
        <v>0.15260000000000001</v>
      </c>
      <c r="Y47" s="64">
        <v>0.15260000000000001</v>
      </c>
      <c r="Z47" s="64">
        <v>0.15260000000000001</v>
      </c>
      <c r="AA47" s="64">
        <v>0.15260000000000001</v>
      </c>
      <c r="AB47" s="64">
        <v>0.15260000000000001</v>
      </c>
      <c r="AC47" s="64">
        <v>0.15260000000000001</v>
      </c>
      <c r="AD47" s="64">
        <v>0.15260000000000001</v>
      </c>
      <c r="AE47" s="64">
        <v>0.15260000000000001</v>
      </c>
      <c r="AF47" s="64">
        <v>0.15260000000000001</v>
      </c>
      <c r="AG47" s="64">
        <v>0.15260000000000001</v>
      </c>
      <c r="AH47" s="64">
        <v>0.15260000000000001</v>
      </c>
      <c r="AI47" s="64">
        <v>0.15260000000000001</v>
      </c>
      <c r="AJ47" s="64">
        <v>0.15260000000000001</v>
      </c>
      <c r="AK47" s="64">
        <v>0.15260000000000001</v>
      </c>
      <c r="AL47" s="64">
        <v>0.15260000000000001</v>
      </c>
      <c r="AM47" s="64">
        <v>0.15260000000000001</v>
      </c>
      <c r="AN47" s="64">
        <v>0.15260000000000001</v>
      </c>
      <c r="AO47" s="64">
        <v>0.15260000000000001</v>
      </c>
      <c r="AP47" s="64">
        <v>0.15260000000000001</v>
      </c>
      <c r="AQ47" s="65">
        <v>0.15260000000000001</v>
      </c>
    </row>
    <row r="48" spans="1:43" x14ac:dyDescent="0.2">
      <c r="A48" s="469"/>
      <c r="B48" s="62">
        <v>43</v>
      </c>
      <c r="C48" s="63">
        <v>0.14030000000000001</v>
      </c>
      <c r="D48" s="64">
        <v>0.1421</v>
      </c>
      <c r="E48" s="64">
        <v>0.14399999999999999</v>
      </c>
      <c r="F48" s="64">
        <v>0.14580000000000001</v>
      </c>
      <c r="G48" s="64">
        <v>0.1477</v>
      </c>
      <c r="H48" s="64">
        <v>0.14949999999999999</v>
      </c>
      <c r="I48" s="64">
        <v>0.15110000000000001</v>
      </c>
      <c r="J48" s="64">
        <v>0.15260000000000001</v>
      </c>
      <c r="K48" s="64">
        <v>0.15260000000000001</v>
      </c>
      <c r="L48" s="64">
        <v>0.15260000000000001</v>
      </c>
      <c r="M48" s="64">
        <v>0.15260000000000001</v>
      </c>
      <c r="N48" s="64">
        <v>0.15260000000000001</v>
      </c>
      <c r="O48" s="64">
        <v>0.15260000000000001</v>
      </c>
      <c r="P48" s="64">
        <v>0.15260000000000001</v>
      </c>
      <c r="Q48" s="64">
        <v>0.15260000000000001</v>
      </c>
      <c r="R48" s="64">
        <v>0.15260000000000001</v>
      </c>
      <c r="S48" s="64">
        <v>0.15260000000000001</v>
      </c>
      <c r="T48" s="64">
        <v>0.15260000000000001</v>
      </c>
      <c r="U48" s="64">
        <v>0.15260000000000001</v>
      </c>
      <c r="V48" s="64">
        <v>0.15260000000000001</v>
      </c>
      <c r="W48" s="64">
        <v>0.15260000000000001</v>
      </c>
      <c r="X48" s="64">
        <v>0.15260000000000001</v>
      </c>
      <c r="Y48" s="64">
        <v>0.15260000000000001</v>
      </c>
      <c r="Z48" s="64">
        <v>0.15260000000000001</v>
      </c>
      <c r="AA48" s="64">
        <v>0.15260000000000001</v>
      </c>
      <c r="AB48" s="64">
        <v>0.15260000000000001</v>
      </c>
      <c r="AC48" s="64">
        <v>0.15260000000000001</v>
      </c>
      <c r="AD48" s="64">
        <v>0.15260000000000001</v>
      </c>
      <c r="AE48" s="64">
        <v>0.15260000000000001</v>
      </c>
      <c r="AF48" s="64">
        <v>0.15260000000000001</v>
      </c>
      <c r="AG48" s="64">
        <v>0.15260000000000001</v>
      </c>
      <c r="AH48" s="64">
        <v>0.15260000000000001</v>
      </c>
      <c r="AI48" s="64">
        <v>0.15260000000000001</v>
      </c>
      <c r="AJ48" s="64">
        <v>0.15260000000000001</v>
      </c>
      <c r="AK48" s="64">
        <v>0.15260000000000001</v>
      </c>
      <c r="AL48" s="64">
        <v>0.15260000000000001</v>
      </c>
      <c r="AM48" s="64">
        <v>0.15260000000000001</v>
      </c>
      <c r="AN48" s="64">
        <v>0.15260000000000001</v>
      </c>
      <c r="AO48" s="64">
        <v>0.15260000000000001</v>
      </c>
      <c r="AP48" s="64">
        <v>0.15260000000000001</v>
      </c>
      <c r="AQ48" s="65">
        <v>0.15260000000000001</v>
      </c>
    </row>
    <row r="49" spans="1:43" x14ac:dyDescent="0.2">
      <c r="A49" s="469"/>
      <c r="B49" s="62">
        <v>44</v>
      </c>
      <c r="C49" s="63">
        <v>0.14199999999999999</v>
      </c>
      <c r="D49" s="64">
        <v>0.1439</v>
      </c>
      <c r="E49" s="64">
        <v>0.14560000000000001</v>
      </c>
      <c r="F49" s="64">
        <v>0.14749999999999999</v>
      </c>
      <c r="G49" s="64">
        <v>0.1492</v>
      </c>
      <c r="H49" s="64">
        <v>0.15110000000000001</v>
      </c>
      <c r="I49" s="64">
        <v>0.15260000000000001</v>
      </c>
      <c r="J49" s="64">
        <v>0.15260000000000001</v>
      </c>
      <c r="K49" s="64">
        <v>0.15260000000000001</v>
      </c>
      <c r="L49" s="64">
        <v>0.15260000000000001</v>
      </c>
      <c r="M49" s="64">
        <v>0.15260000000000001</v>
      </c>
      <c r="N49" s="64">
        <v>0.15260000000000001</v>
      </c>
      <c r="O49" s="64">
        <v>0.15260000000000001</v>
      </c>
      <c r="P49" s="64">
        <v>0.15260000000000001</v>
      </c>
      <c r="Q49" s="64">
        <v>0.15260000000000001</v>
      </c>
      <c r="R49" s="64">
        <v>0.15260000000000001</v>
      </c>
      <c r="S49" s="64">
        <v>0.15260000000000001</v>
      </c>
      <c r="T49" s="64">
        <v>0.15260000000000001</v>
      </c>
      <c r="U49" s="64">
        <v>0.15260000000000001</v>
      </c>
      <c r="V49" s="64">
        <v>0.15260000000000001</v>
      </c>
      <c r="W49" s="64">
        <v>0.15260000000000001</v>
      </c>
      <c r="X49" s="64">
        <v>0.15260000000000001</v>
      </c>
      <c r="Y49" s="64">
        <v>0.15260000000000001</v>
      </c>
      <c r="Z49" s="64">
        <v>0.15260000000000001</v>
      </c>
      <c r="AA49" s="64">
        <v>0.15260000000000001</v>
      </c>
      <c r="AB49" s="64">
        <v>0.15260000000000001</v>
      </c>
      <c r="AC49" s="64">
        <v>0.15260000000000001</v>
      </c>
      <c r="AD49" s="64">
        <v>0.15260000000000001</v>
      </c>
      <c r="AE49" s="64">
        <v>0.15260000000000001</v>
      </c>
      <c r="AF49" s="64">
        <v>0.15260000000000001</v>
      </c>
      <c r="AG49" s="64">
        <v>0.15260000000000001</v>
      </c>
      <c r="AH49" s="64">
        <v>0.15260000000000001</v>
      </c>
      <c r="AI49" s="64">
        <v>0.15260000000000001</v>
      </c>
      <c r="AJ49" s="64">
        <v>0.15260000000000001</v>
      </c>
      <c r="AK49" s="64">
        <v>0.15260000000000001</v>
      </c>
      <c r="AL49" s="64">
        <v>0.15260000000000001</v>
      </c>
      <c r="AM49" s="64">
        <v>0.15260000000000001</v>
      </c>
      <c r="AN49" s="64">
        <v>0.15260000000000001</v>
      </c>
      <c r="AO49" s="64">
        <v>0.15260000000000001</v>
      </c>
      <c r="AP49" s="64">
        <v>0.15260000000000001</v>
      </c>
      <c r="AQ49" s="65">
        <v>0.15260000000000001</v>
      </c>
    </row>
    <row r="50" spans="1:43" x14ac:dyDescent="0.2">
      <c r="A50" s="469"/>
      <c r="B50" s="62">
        <v>45</v>
      </c>
      <c r="C50" s="63">
        <v>0.14380000000000001</v>
      </c>
      <c r="D50" s="64">
        <v>0.14549999999999999</v>
      </c>
      <c r="E50" s="64">
        <v>0.14729999999999999</v>
      </c>
      <c r="F50" s="64">
        <v>0.14910000000000001</v>
      </c>
      <c r="G50" s="64">
        <v>0.15090000000000001</v>
      </c>
      <c r="H50" s="64">
        <v>0.15260000000000001</v>
      </c>
      <c r="I50" s="64">
        <v>0.15260000000000001</v>
      </c>
      <c r="J50" s="64">
        <v>0.15260000000000001</v>
      </c>
      <c r="K50" s="64">
        <v>0.15260000000000001</v>
      </c>
      <c r="L50" s="64">
        <v>0.15260000000000001</v>
      </c>
      <c r="M50" s="64">
        <v>0.15260000000000001</v>
      </c>
      <c r="N50" s="64">
        <v>0.15260000000000001</v>
      </c>
      <c r="O50" s="64">
        <v>0.15260000000000001</v>
      </c>
      <c r="P50" s="64">
        <v>0.15260000000000001</v>
      </c>
      <c r="Q50" s="64">
        <v>0.15260000000000001</v>
      </c>
      <c r="R50" s="64">
        <v>0.15260000000000001</v>
      </c>
      <c r="S50" s="64">
        <v>0.15260000000000001</v>
      </c>
      <c r="T50" s="64">
        <v>0.15260000000000001</v>
      </c>
      <c r="U50" s="64">
        <v>0.15260000000000001</v>
      </c>
      <c r="V50" s="64">
        <v>0.15260000000000001</v>
      </c>
      <c r="W50" s="64">
        <v>0.15260000000000001</v>
      </c>
      <c r="X50" s="64">
        <v>0.15260000000000001</v>
      </c>
      <c r="Y50" s="64">
        <v>0.15260000000000001</v>
      </c>
      <c r="Z50" s="64">
        <v>0.15260000000000001</v>
      </c>
      <c r="AA50" s="64">
        <v>0.15260000000000001</v>
      </c>
      <c r="AB50" s="64">
        <v>0.15260000000000001</v>
      </c>
      <c r="AC50" s="64">
        <v>0.15260000000000001</v>
      </c>
      <c r="AD50" s="64">
        <v>0.15260000000000001</v>
      </c>
      <c r="AE50" s="64">
        <v>0.15260000000000001</v>
      </c>
      <c r="AF50" s="64">
        <v>0.15260000000000001</v>
      </c>
      <c r="AG50" s="64">
        <v>0.15260000000000001</v>
      </c>
      <c r="AH50" s="64">
        <v>0.15260000000000001</v>
      </c>
      <c r="AI50" s="64">
        <v>0.15260000000000001</v>
      </c>
      <c r="AJ50" s="64">
        <v>0.15260000000000001</v>
      </c>
      <c r="AK50" s="64">
        <v>0.15260000000000001</v>
      </c>
      <c r="AL50" s="64">
        <v>0.15260000000000001</v>
      </c>
      <c r="AM50" s="64">
        <v>0.15260000000000001</v>
      </c>
      <c r="AN50" s="64">
        <v>0.15260000000000001</v>
      </c>
      <c r="AO50" s="64">
        <v>0.15260000000000001</v>
      </c>
      <c r="AP50" s="64">
        <v>0.15260000000000001</v>
      </c>
      <c r="AQ50" s="65">
        <v>0.15260000000000001</v>
      </c>
    </row>
    <row r="51" spans="1:43" x14ac:dyDescent="0.2">
      <c r="A51" s="469"/>
      <c r="B51" s="62">
        <v>46</v>
      </c>
      <c r="C51" s="63">
        <v>0.14549999999999999</v>
      </c>
      <c r="D51" s="64">
        <v>0.14729999999999999</v>
      </c>
      <c r="E51" s="64">
        <v>0.14910000000000001</v>
      </c>
      <c r="F51" s="64">
        <v>0.15090000000000001</v>
      </c>
      <c r="G51" s="64">
        <v>0.15260000000000001</v>
      </c>
      <c r="H51" s="64">
        <v>0.15260000000000001</v>
      </c>
      <c r="I51" s="64">
        <v>0.15260000000000001</v>
      </c>
      <c r="J51" s="64">
        <v>0.15260000000000001</v>
      </c>
      <c r="K51" s="64">
        <v>0.15260000000000001</v>
      </c>
      <c r="L51" s="64">
        <v>0.15260000000000001</v>
      </c>
      <c r="M51" s="64">
        <v>0.15260000000000001</v>
      </c>
      <c r="N51" s="64">
        <v>0.15260000000000001</v>
      </c>
      <c r="O51" s="64">
        <v>0.15260000000000001</v>
      </c>
      <c r="P51" s="64">
        <v>0.15260000000000001</v>
      </c>
      <c r="Q51" s="64">
        <v>0.15260000000000001</v>
      </c>
      <c r="R51" s="64">
        <v>0.15260000000000001</v>
      </c>
      <c r="S51" s="64">
        <v>0.15260000000000001</v>
      </c>
      <c r="T51" s="64">
        <v>0.15260000000000001</v>
      </c>
      <c r="U51" s="64">
        <v>0.15260000000000001</v>
      </c>
      <c r="V51" s="64">
        <v>0.15260000000000001</v>
      </c>
      <c r="W51" s="64">
        <v>0.15260000000000001</v>
      </c>
      <c r="X51" s="64">
        <v>0.15260000000000001</v>
      </c>
      <c r="Y51" s="64">
        <v>0.15260000000000001</v>
      </c>
      <c r="Z51" s="64">
        <v>0.15260000000000001</v>
      </c>
      <c r="AA51" s="64">
        <v>0.15260000000000001</v>
      </c>
      <c r="AB51" s="64">
        <v>0.15260000000000001</v>
      </c>
      <c r="AC51" s="64">
        <v>0.15260000000000001</v>
      </c>
      <c r="AD51" s="64">
        <v>0.15260000000000001</v>
      </c>
      <c r="AE51" s="64">
        <v>0.15260000000000001</v>
      </c>
      <c r="AF51" s="64">
        <v>0.15260000000000001</v>
      </c>
      <c r="AG51" s="64">
        <v>0.15260000000000001</v>
      </c>
      <c r="AH51" s="64">
        <v>0.15260000000000001</v>
      </c>
      <c r="AI51" s="64">
        <v>0.15260000000000001</v>
      </c>
      <c r="AJ51" s="64">
        <v>0.15260000000000001</v>
      </c>
      <c r="AK51" s="64">
        <v>0.15260000000000001</v>
      </c>
      <c r="AL51" s="64">
        <v>0.15260000000000001</v>
      </c>
      <c r="AM51" s="64">
        <v>0.15260000000000001</v>
      </c>
      <c r="AN51" s="64">
        <v>0.15260000000000001</v>
      </c>
      <c r="AO51" s="64">
        <v>0.15260000000000001</v>
      </c>
      <c r="AP51" s="64">
        <v>0.15260000000000001</v>
      </c>
      <c r="AQ51" s="65">
        <v>0.15260000000000001</v>
      </c>
    </row>
    <row r="52" spans="1:43" x14ac:dyDescent="0.2">
      <c r="A52" s="469"/>
      <c r="B52" s="62">
        <v>47</v>
      </c>
      <c r="C52" s="63">
        <v>0.14729999999999999</v>
      </c>
      <c r="D52" s="64">
        <v>0.14899999999999999</v>
      </c>
      <c r="E52" s="64">
        <v>0.15090000000000001</v>
      </c>
      <c r="F52" s="64">
        <v>0.15260000000000001</v>
      </c>
      <c r="G52" s="64">
        <v>0.15260000000000001</v>
      </c>
      <c r="H52" s="64">
        <v>0.15260000000000001</v>
      </c>
      <c r="I52" s="64">
        <v>0.15260000000000001</v>
      </c>
      <c r="J52" s="64">
        <v>0.15260000000000001</v>
      </c>
      <c r="K52" s="64">
        <v>0.15260000000000001</v>
      </c>
      <c r="L52" s="64">
        <v>0.15260000000000001</v>
      </c>
      <c r="M52" s="64">
        <v>0.15260000000000001</v>
      </c>
      <c r="N52" s="64">
        <v>0.15260000000000001</v>
      </c>
      <c r="O52" s="64">
        <v>0.15260000000000001</v>
      </c>
      <c r="P52" s="64">
        <v>0.15260000000000001</v>
      </c>
      <c r="Q52" s="64">
        <v>0.15260000000000001</v>
      </c>
      <c r="R52" s="64">
        <v>0.15260000000000001</v>
      </c>
      <c r="S52" s="64">
        <v>0.15260000000000001</v>
      </c>
      <c r="T52" s="64">
        <v>0.15260000000000001</v>
      </c>
      <c r="U52" s="64">
        <v>0.15260000000000001</v>
      </c>
      <c r="V52" s="64">
        <v>0.15260000000000001</v>
      </c>
      <c r="W52" s="64">
        <v>0.15260000000000001</v>
      </c>
      <c r="X52" s="64">
        <v>0.15260000000000001</v>
      </c>
      <c r="Y52" s="64">
        <v>0.15260000000000001</v>
      </c>
      <c r="Z52" s="64">
        <v>0.15260000000000001</v>
      </c>
      <c r="AA52" s="64">
        <v>0.15260000000000001</v>
      </c>
      <c r="AB52" s="64">
        <v>0.15260000000000001</v>
      </c>
      <c r="AC52" s="64">
        <v>0.15260000000000001</v>
      </c>
      <c r="AD52" s="64">
        <v>0.15260000000000001</v>
      </c>
      <c r="AE52" s="64">
        <v>0.15260000000000001</v>
      </c>
      <c r="AF52" s="64">
        <v>0.15260000000000001</v>
      </c>
      <c r="AG52" s="64">
        <v>0.15260000000000001</v>
      </c>
      <c r="AH52" s="64">
        <v>0.15260000000000001</v>
      </c>
      <c r="AI52" s="64">
        <v>0.15260000000000001</v>
      </c>
      <c r="AJ52" s="64">
        <v>0.15260000000000001</v>
      </c>
      <c r="AK52" s="64">
        <v>0.15260000000000001</v>
      </c>
      <c r="AL52" s="64">
        <v>0.15260000000000001</v>
      </c>
      <c r="AM52" s="64">
        <v>0.15260000000000001</v>
      </c>
      <c r="AN52" s="64">
        <v>0.15260000000000001</v>
      </c>
      <c r="AO52" s="64">
        <v>0.15260000000000001</v>
      </c>
      <c r="AP52" s="64">
        <v>0.15260000000000001</v>
      </c>
      <c r="AQ52" s="65">
        <v>0.15260000000000001</v>
      </c>
    </row>
    <row r="53" spans="1:43" x14ac:dyDescent="0.2">
      <c r="A53" s="469"/>
      <c r="B53" s="62">
        <v>48</v>
      </c>
      <c r="C53" s="63">
        <v>0.14899999999999999</v>
      </c>
      <c r="D53" s="64">
        <v>0.15090000000000001</v>
      </c>
      <c r="E53" s="64">
        <v>0.15260000000000001</v>
      </c>
      <c r="F53" s="64">
        <v>0.15260000000000001</v>
      </c>
      <c r="G53" s="64">
        <v>0.15260000000000001</v>
      </c>
      <c r="H53" s="64">
        <v>0.15260000000000001</v>
      </c>
      <c r="I53" s="64">
        <v>0.15260000000000001</v>
      </c>
      <c r="J53" s="64">
        <v>0.15260000000000001</v>
      </c>
      <c r="K53" s="64">
        <v>0.15260000000000001</v>
      </c>
      <c r="L53" s="64">
        <v>0.15260000000000001</v>
      </c>
      <c r="M53" s="64">
        <v>0.15260000000000001</v>
      </c>
      <c r="N53" s="64">
        <v>0.15260000000000001</v>
      </c>
      <c r="O53" s="64">
        <v>0.15260000000000001</v>
      </c>
      <c r="P53" s="64">
        <v>0.15260000000000001</v>
      </c>
      <c r="Q53" s="64">
        <v>0.15260000000000001</v>
      </c>
      <c r="R53" s="64">
        <v>0.15260000000000001</v>
      </c>
      <c r="S53" s="64">
        <v>0.15260000000000001</v>
      </c>
      <c r="T53" s="64">
        <v>0.15260000000000001</v>
      </c>
      <c r="U53" s="64">
        <v>0.15260000000000001</v>
      </c>
      <c r="V53" s="64">
        <v>0.15260000000000001</v>
      </c>
      <c r="W53" s="64">
        <v>0.15260000000000001</v>
      </c>
      <c r="X53" s="64">
        <v>0.15260000000000001</v>
      </c>
      <c r="Y53" s="64">
        <v>0.15260000000000001</v>
      </c>
      <c r="Z53" s="64">
        <v>0.15260000000000001</v>
      </c>
      <c r="AA53" s="64">
        <v>0.15260000000000001</v>
      </c>
      <c r="AB53" s="64">
        <v>0.15260000000000001</v>
      </c>
      <c r="AC53" s="64">
        <v>0.15260000000000001</v>
      </c>
      <c r="AD53" s="64">
        <v>0.15260000000000001</v>
      </c>
      <c r="AE53" s="64">
        <v>0.15260000000000001</v>
      </c>
      <c r="AF53" s="64">
        <v>0.15260000000000001</v>
      </c>
      <c r="AG53" s="64">
        <v>0.15260000000000001</v>
      </c>
      <c r="AH53" s="64">
        <v>0.15260000000000001</v>
      </c>
      <c r="AI53" s="64">
        <v>0.15260000000000001</v>
      </c>
      <c r="AJ53" s="64">
        <v>0.15260000000000001</v>
      </c>
      <c r="AK53" s="64">
        <v>0.15260000000000001</v>
      </c>
      <c r="AL53" s="64">
        <v>0.15260000000000001</v>
      </c>
      <c r="AM53" s="64">
        <v>0.15260000000000001</v>
      </c>
      <c r="AN53" s="64">
        <v>0.15260000000000001</v>
      </c>
      <c r="AO53" s="64">
        <v>0.15260000000000001</v>
      </c>
      <c r="AP53" s="64">
        <v>0.15260000000000001</v>
      </c>
      <c r="AQ53" s="65">
        <v>0.15260000000000001</v>
      </c>
    </row>
    <row r="54" spans="1:43" x14ac:dyDescent="0.2">
      <c r="A54" s="469"/>
      <c r="B54" s="62">
        <v>49</v>
      </c>
      <c r="C54" s="63">
        <v>0.15090000000000001</v>
      </c>
      <c r="D54" s="64">
        <v>0.15260000000000001</v>
      </c>
      <c r="E54" s="64">
        <v>0.15260000000000001</v>
      </c>
      <c r="F54" s="64">
        <v>0.15260000000000001</v>
      </c>
      <c r="G54" s="64">
        <v>0.15260000000000001</v>
      </c>
      <c r="H54" s="64">
        <v>0.15260000000000001</v>
      </c>
      <c r="I54" s="64">
        <v>0.15260000000000001</v>
      </c>
      <c r="J54" s="64">
        <v>0.15260000000000001</v>
      </c>
      <c r="K54" s="64">
        <v>0.15260000000000001</v>
      </c>
      <c r="L54" s="64">
        <v>0.15260000000000001</v>
      </c>
      <c r="M54" s="64">
        <v>0.15260000000000001</v>
      </c>
      <c r="N54" s="64">
        <v>0.15260000000000001</v>
      </c>
      <c r="O54" s="64">
        <v>0.15260000000000001</v>
      </c>
      <c r="P54" s="64">
        <v>0.15260000000000001</v>
      </c>
      <c r="Q54" s="64">
        <v>0.15260000000000001</v>
      </c>
      <c r="R54" s="64">
        <v>0.15260000000000001</v>
      </c>
      <c r="S54" s="64">
        <v>0.15260000000000001</v>
      </c>
      <c r="T54" s="64">
        <v>0.15260000000000001</v>
      </c>
      <c r="U54" s="64">
        <v>0.15260000000000001</v>
      </c>
      <c r="V54" s="64">
        <v>0.15260000000000001</v>
      </c>
      <c r="W54" s="64">
        <v>0.15260000000000001</v>
      </c>
      <c r="X54" s="64">
        <v>0.15260000000000001</v>
      </c>
      <c r="Y54" s="64">
        <v>0.15260000000000001</v>
      </c>
      <c r="Z54" s="64">
        <v>0.15260000000000001</v>
      </c>
      <c r="AA54" s="64">
        <v>0.15260000000000001</v>
      </c>
      <c r="AB54" s="64">
        <v>0.15260000000000001</v>
      </c>
      <c r="AC54" s="64">
        <v>0.15260000000000001</v>
      </c>
      <c r="AD54" s="64">
        <v>0.15260000000000001</v>
      </c>
      <c r="AE54" s="64">
        <v>0.15260000000000001</v>
      </c>
      <c r="AF54" s="64">
        <v>0.15260000000000001</v>
      </c>
      <c r="AG54" s="64">
        <v>0.15260000000000001</v>
      </c>
      <c r="AH54" s="64">
        <v>0.15260000000000001</v>
      </c>
      <c r="AI54" s="64">
        <v>0.15260000000000001</v>
      </c>
      <c r="AJ54" s="64">
        <v>0.15260000000000001</v>
      </c>
      <c r="AK54" s="64">
        <v>0.15260000000000001</v>
      </c>
      <c r="AL54" s="64">
        <v>0.15260000000000001</v>
      </c>
      <c r="AM54" s="64">
        <v>0.15260000000000001</v>
      </c>
      <c r="AN54" s="64">
        <v>0.15260000000000001</v>
      </c>
      <c r="AO54" s="64">
        <v>0.15260000000000001</v>
      </c>
      <c r="AP54" s="64">
        <v>0.15260000000000001</v>
      </c>
      <c r="AQ54" s="65">
        <v>0.15260000000000001</v>
      </c>
    </row>
    <row r="55" spans="1:43" x14ac:dyDescent="0.2">
      <c r="A55" s="469"/>
      <c r="B55" s="62">
        <v>50</v>
      </c>
      <c r="C55" s="63">
        <v>0.15260000000000001</v>
      </c>
      <c r="D55" s="64">
        <v>0.15260000000000001</v>
      </c>
      <c r="E55" s="64">
        <v>0.15260000000000001</v>
      </c>
      <c r="F55" s="64">
        <v>0.15260000000000001</v>
      </c>
      <c r="G55" s="64">
        <v>0.15260000000000001</v>
      </c>
      <c r="H55" s="64">
        <v>0.15260000000000001</v>
      </c>
      <c r="I55" s="64">
        <v>0.15260000000000001</v>
      </c>
      <c r="J55" s="64">
        <v>0.15260000000000001</v>
      </c>
      <c r="K55" s="64">
        <v>0.15260000000000001</v>
      </c>
      <c r="L55" s="64">
        <v>0.15260000000000001</v>
      </c>
      <c r="M55" s="64">
        <v>0.15260000000000001</v>
      </c>
      <c r="N55" s="64">
        <v>0.15260000000000001</v>
      </c>
      <c r="O55" s="64">
        <v>0.15260000000000001</v>
      </c>
      <c r="P55" s="64">
        <v>0.15260000000000001</v>
      </c>
      <c r="Q55" s="64">
        <v>0.15260000000000001</v>
      </c>
      <c r="R55" s="64">
        <v>0.15260000000000001</v>
      </c>
      <c r="S55" s="64">
        <v>0.15260000000000001</v>
      </c>
      <c r="T55" s="64">
        <v>0.15260000000000001</v>
      </c>
      <c r="U55" s="64">
        <v>0.15260000000000001</v>
      </c>
      <c r="V55" s="64">
        <v>0.15260000000000001</v>
      </c>
      <c r="W55" s="64">
        <v>0.15260000000000001</v>
      </c>
      <c r="X55" s="64">
        <v>0.15260000000000001</v>
      </c>
      <c r="Y55" s="64">
        <v>0.15260000000000001</v>
      </c>
      <c r="Z55" s="64">
        <v>0.15260000000000001</v>
      </c>
      <c r="AA55" s="64">
        <v>0.15260000000000001</v>
      </c>
      <c r="AB55" s="64">
        <v>0.15260000000000001</v>
      </c>
      <c r="AC55" s="64">
        <v>0.15260000000000001</v>
      </c>
      <c r="AD55" s="64">
        <v>0.15260000000000001</v>
      </c>
      <c r="AE55" s="64">
        <v>0.15260000000000001</v>
      </c>
      <c r="AF55" s="64">
        <v>0.15260000000000001</v>
      </c>
      <c r="AG55" s="64">
        <v>0.15260000000000001</v>
      </c>
      <c r="AH55" s="64">
        <v>0.15260000000000001</v>
      </c>
      <c r="AI55" s="64">
        <v>0.15260000000000001</v>
      </c>
      <c r="AJ55" s="64">
        <v>0.15260000000000001</v>
      </c>
      <c r="AK55" s="64">
        <v>0.15260000000000001</v>
      </c>
      <c r="AL55" s="64">
        <v>0.15260000000000001</v>
      </c>
      <c r="AM55" s="64">
        <v>0.15260000000000001</v>
      </c>
      <c r="AN55" s="64">
        <v>0.15260000000000001</v>
      </c>
      <c r="AO55" s="64">
        <v>0.15260000000000001</v>
      </c>
      <c r="AP55" s="64">
        <v>0.15260000000000001</v>
      </c>
      <c r="AQ55" s="65">
        <v>0.15260000000000001</v>
      </c>
    </row>
    <row r="56" spans="1:43" x14ac:dyDescent="0.2">
      <c r="A56" s="469"/>
      <c r="B56" s="62">
        <v>51</v>
      </c>
      <c r="C56" s="63">
        <v>0.15260000000000001</v>
      </c>
      <c r="D56" s="64">
        <v>0.15260000000000001</v>
      </c>
      <c r="E56" s="64">
        <v>0.15260000000000001</v>
      </c>
      <c r="F56" s="64">
        <v>0.15260000000000001</v>
      </c>
      <c r="G56" s="64">
        <v>0.15260000000000001</v>
      </c>
      <c r="H56" s="64">
        <v>0.15260000000000001</v>
      </c>
      <c r="I56" s="64">
        <v>0.15260000000000001</v>
      </c>
      <c r="J56" s="64">
        <v>0.15260000000000001</v>
      </c>
      <c r="K56" s="64">
        <v>0.15260000000000001</v>
      </c>
      <c r="L56" s="64">
        <v>0.15260000000000001</v>
      </c>
      <c r="M56" s="64">
        <v>0.15260000000000001</v>
      </c>
      <c r="N56" s="64">
        <v>0.15260000000000001</v>
      </c>
      <c r="O56" s="64">
        <v>0.15260000000000001</v>
      </c>
      <c r="P56" s="64">
        <v>0.15260000000000001</v>
      </c>
      <c r="Q56" s="64">
        <v>0.15260000000000001</v>
      </c>
      <c r="R56" s="64">
        <v>0.15260000000000001</v>
      </c>
      <c r="S56" s="64">
        <v>0.15260000000000001</v>
      </c>
      <c r="T56" s="64">
        <v>0.15260000000000001</v>
      </c>
      <c r="U56" s="64">
        <v>0.15260000000000001</v>
      </c>
      <c r="V56" s="64">
        <v>0.15260000000000001</v>
      </c>
      <c r="W56" s="64">
        <v>0.15260000000000001</v>
      </c>
      <c r="X56" s="64">
        <v>0.15260000000000001</v>
      </c>
      <c r="Y56" s="64">
        <v>0.15260000000000001</v>
      </c>
      <c r="Z56" s="64">
        <v>0.15260000000000001</v>
      </c>
      <c r="AA56" s="64">
        <v>0.15260000000000001</v>
      </c>
      <c r="AB56" s="64">
        <v>0.15260000000000001</v>
      </c>
      <c r="AC56" s="64">
        <v>0.15260000000000001</v>
      </c>
      <c r="AD56" s="64">
        <v>0.15260000000000001</v>
      </c>
      <c r="AE56" s="64">
        <v>0.15260000000000001</v>
      </c>
      <c r="AF56" s="64">
        <v>0.15260000000000001</v>
      </c>
      <c r="AG56" s="64">
        <v>0.15260000000000001</v>
      </c>
      <c r="AH56" s="64">
        <v>0.15260000000000001</v>
      </c>
      <c r="AI56" s="64">
        <v>0.15260000000000001</v>
      </c>
      <c r="AJ56" s="64">
        <v>0.15260000000000001</v>
      </c>
      <c r="AK56" s="64">
        <v>0.15260000000000001</v>
      </c>
      <c r="AL56" s="64">
        <v>0.15260000000000001</v>
      </c>
      <c r="AM56" s="64">
        <v>0.15260000000000001</v>
      </c>
      <c r="AN56" s="64">
        <v>0.15260000000000001</v>
      </c>
      <c r="AO56" s="64">
        <v>0.15260000000000001</v>
      </c>
      <c r="AP56" s="64">
        <v>0.15260000000000001</v>
      </c>
      <c r="AQ56" s="65">
        <v>0.15260000000000001</v>
      </c>
    </row>
    <row r="57" spans="1:43" x14ac:dyDescent="0.2">
      <c r="A57" s="469"/>
      <c r="B57" s="62">
        <v>52</v>
      </c>
      <c r="C57" s="63">
        <v>0.15260000000000001</v>
      </c>
      <c r="D57" s="64">
        <v>0.15260000000000001</v>
      </c>
      <c r="E57" s="64">
        <v>0.15260000000000001</v>
      </c>
      <c r="F57" s="64">
        <v>0.15260000000000001</v>
      </c>
      <c r="G57" s="64">
        <v>0.15260000000000001</v>
      </c>
      <c r="H57" s="64">
        <v>0.15260000000000001</v>
      </c>
      <c r="I57" s="64">
        <v>0.15260000000000001</v>
      </c>
      <c r="J57" s="64">
        <v>0.15260000000000001</v>
      </c>
      <c r="K57" s="64">
        <v>0.15260000000000001</v>
      </c>
      <c r="L57" s="64">
        <v>0.15260000000000001</v>
      </c>
      <c r="M57" s="64">
        <v>0.15260000000000001</v>
      </c>
      <c r="N57" s="64">
        <v>0.15260000000000001</v>
      </c>
      <c r="O57" s="64">
        <v>0.15260000000000001</v>
      </c>
      <c r="P57" s="64">
        <v>0.15260000000000001</v>
      </c>
      <c r="Q57" s="64">
        <v>0.15260000000000001</v>
      </c>
      <c r="R57" s="64">
        <v>0.15260000000000001</v>
      </c>
      <c r="S57" s="64">
        <v>0.15260000000000001</v>
      </c>
      <c r="T57" s="64">
        <v>0.15260000000000001</v>
      </c>
      <c r="U57" s="64">
        <v>0.15260000000000001</v>
      </c>
      <c r="V57" s="64">
        <v>0.15260000000000001</v>
      </c>
      <c r="W57" s="64">
        <v>0.15260000000000001</v>
      </c>
      <c r="X57" s="64">
        <v>0.15260000000000001</v>
      </c>
      <c r="Y57" s="64">
        <v>0.15260000000000001</v>
      </c>
      <c r="Z57" s="64">
        <v>0.15260000000000001</v>
      </c>
      <c r="AA57" s="64">
        <v>0.15260000000000001</v>
      </c>
      <c r="AB57" s="64">
        <v>0.15260000000000001</v>
      </c>
      <c r="AC57" s="64">
        <v>0.15260000000000001</v>
      </c>
      <c r="AD57" s="64">
        <v>0.15260000000000001</v>
      </c>
      <c r="AE57" s="64">
        <v>0.15260000000000001</v>
      </c>
      <c r="AF57" s="64">
        <v>0.15260000000000001</v>
      </c>
      <c r="AG57" s="64">
        <v>0.15260000000000001</v>
      </c>
      <c r="AH57" s="64">
        <v>0.15260000000000001</v>
      </c>
      <c r="AI57" s="64">
        <v>0.15260000000000001</v>
      </c>
      <c r="AJ57" s="64">
        <v>0.15260000000000001</v>
      </c>
      <c r="AK57" s="64">
        <v>0.15260000000000001</v>
      </c>
      <c r="AL57" s="64">
        <v>0.15260000000000001</v>
      </c>
      <c r="AM57" s="64">
        <v>0.15260000000000001</v>
      </c>
      <c r="AN57" s="64">
        <v>0.15260000000000001</v>
      </c>
      <c r="AO57" s="64">
        <v>0.15260000000000001</v>
      </c>
      <c r="AP57" s="64">
        <v>0.15260000000000001</v>
      </c>
      <c r="AQ57" s="65">
        <v>0.15260000000000001</v>
      </c>
    </row>
    <row r="58" spans="1:43" x14ac:dyDescent="0.2">
      <c r="A58" s="469"/>
      <c r="B58" s="62">
        <v>53</v>
      </c>
      <c r="C58" s="63">
        <v>0.15260000000000001</v>
      </c>
      <c r="D58" s="64">
        <v>0.15260000000000001</v>
      </c>
      <c r="E58" s="64">
        <v>0.15260000000000001</v>
      </c>
      <c r="F58" s="64">
        <v>0.15260000000000001</v>
      </c>
      <c r="G58" s="64">
        <v>0.15260000000000001</v>
      </c>
      <c r="H58" s="64">
        <v>0.15260000000000001</v>
      </c>
      <c r="I58" s="64">
        <v>0.15260000000000001</v>
      </c>
      <c r="J58" s="64">
        <v>0.15260000000000001</v>
      </c>
      <c r="K58" s="64">
        <v>0.15260000000000001</v>
      </c>
      <c r="L58" s="64">
        <v>0.15260000000000001</v>
      </c>
      <c r="M58" s="64">
        <v>0.15260000000000001</v>
      </c>
      <c r="N58" s="64">
        <v>0.15260000000000001</v>
      </c>
      <c r="O58" s="64">
        <v>0.15260000000000001</v>
      </c>
      <c r="P58" s="64">
        <v>0.15260000000000001</v>
      </c>
      <c r="Q58" s="64">
        <v>0.15260000000000001</v>
      </c>
      <c r="R58" s="64">
        <v>0.15260000000000001</v>
      </c>
      <c r="S58" s="64">
        <v>0.15260000000000001</v>
      </c>
      <c r="T58" s="64">
        <v>0.15260000000000001</v>
      </c>
      <c r="U58" s="64">
        <v>0.15260000000000001</v>
      </c>
      <c r="V58" s="64">
        <v>0.15260000000000001</v>
      </c>
      <c r="W58" s="64">
        <v>0.15260000000000001</v>
      </c>
      <c r="X58" s="64">
        <v>0.15260000000000001</v>
      </c>
      <c r="Y58" s="64">
        <v>0.15260000000000001</v>
      </c>
      <c r="Z58" s="64">
        <v>0.15260000000000001</v>
      </c>
      <c r="AA58" s="64">
        <v>0.15260000000000001</v>
      </c>
      <c r="AB58" s="64">
        <v>0.15260000000000001</v>
      </c>
      <c r="AC58" s="64">
        <v>0.15260000000000001</v>
      </c>
      <c r="AD58" s="64">
        <v>0.15260000000000001</v>
      </c>
      <c r="AE58" s="64">
        <v>0.15260000000000001</v>
      </c>
      <c r="AF58" s="64">
        <v>0.15260000000000001</v>
      </c>
      <c r="AG58" s="64">
        <v>0.15260000000000001</v>
      </c>
      <c r="AH58" s="64">
        <v>0.15260000000000001</v>
      </c>
      <c r="AI58" s="64">
        <v>0.15260000000000001</v>
      </c>
      <c r="AJ58" s="64">
        <v>0.15260000000000001</v>
      </c>
      <c r="AK58" s="64">
        <v>0.15260000000000001</v>
      </c>
      <c r="AL58" s="64">
        <v>0.15260000000000001</v>
      </c>
      <c r="AM58" s="64">
        <v>0.15260000000000001</v>
      </c>
      <c r="AN58" s="64">
        <v>0.15260000000000001</v>
      </c>
      <c r="AO58" s="64">
        <v>0.15260000000000001</v>
      </c>
      <c r="AP58" s="64">
        <v>0.15260000000000001</v>
      </c>
      <c r="AQ58" s="65">
        <v>0.15260000000000001</v>
      </c>
    </row>
    <row r="59" spans="1:43" x14ac:dyDescent="0.2">
      <c r="A59" s="469"/>
      <c r="B59" s="62">
        <v>54</v>
      </c>
      <c r="C59" s="63">
        <v>0.15260000000000001</v>
      </c>
      <c r="D59" s="64">
        <v>0.15260000000000001</v>
      </c>
      <c r="E59" s="64">
        <v>0.15260000000000001</v>
      </c>
      <c r="F59" s="64">
        <v>0.15260000000000001</v>
      </c>
      <c r="G59" s="64">
        <v>0.15260000000000001</v>
      </c>
      <c r="H59" s="64">
        <v>0.15260000000000001</v>
      </c>
      <c r="I59" s="64">
        <v>0.15260000000000001</v>
      </c>
      <c r="J59" s="64">
        <v>0.15260000000000001</v>
      </c>
      <c r="K59" s="64">
        <v>0.15260000000000001</v>
      </c>
      <c r="L59" s="64">
        <v>0.15260000000000001</v>
      </c>
      <c r="M59" s="64">
        <v>0.15260000000000001</v>
      </c>
      <c r="N59" s="64">
        <v>0.15260000000000001</v>
      </c>
      <c r="O59" s="64">
        <v>0.15260000000000001</v>
      </c>
      <c r="P59" s="64">
        <v>0.15260000000000001</v>
      </c>
      <c r="Q59" s="64">
        <v>0.15260000000000001</v>
      </c>
      <c r="R59" s="64">
        <v>0.15260000000000001</v>
      </c>
      <c r="S59" s="64">
        <v>0.15260000000000001</v>
      </c>
      <c r="T59" s="64">
        <v>0.15260000000000001</v>
      </c>
      <c r="U59" s="64">
        <v>0.15260000000000001</v>
      </c>
      <c r="V59" s="64">
        <v>0.15260000000000001</v>
      </c>
      <c r="W59" s="64">
        <v>0.15260000000000001</v>
      </c>
      <c r="X59" s="64">
        <v>0.15260000000000001</v>
      </c>
      <c r="Y59" s="64">
        <v>0.15260000000000001</v>
      </c>
      <c r="Z59" s="64">
        <v>0.15260000000000001</v>
      </c>
      <c r="AA59" s="64">
        <v>0.15260000000000001</v>
      </c>
      <c r="AB59" s="64">
        <v>0.15260000000000001</v>
      </c>
      <c r="AC59" s="64">
        <v>0.15260000000000001</v>
      </c>
      <c r="AD59" s="64">
        <v>0.15260000000000001</v>
      </c>
      <c r="AE59" s="64">
        <v>0.15260000000000001</v>
      </c>
      <c r="AF59" s="64">
        <v>0.15260000000000001</v>
      </c>
      <c r="AG59" s="64">
        <v>0.15260000000000001</v>
      </c>
      <c r="AH59" s="64">
        <v>0.15260000000000001</v>
      </c>
      <c r="AI59" s="64">
        <v>0.15260000000000001</v>
      </c>
      <c r="AJ59" s="64">
        <v>0.15260000000000001</v>
      </c>
      <c r="AK59" s="64">
        <v>0.15260000000000001</v>
      </c>
      <c r="AL59" s="64">
        <v>0.15260000000000001</v>
      </c>
      <c r="AM59" s="64">
        <v>0.15260000000000001</v>
      </c>
      <c r="AN59" s="64">
        <v>0.15260000000000001</v>
      </c>
      <c r="AO59" s="64">
        <v>0.15260000000000001</v>
      </c>
      <c r="AP59" s="64">
        <v>0.15260000000000001</v>
      </c>
      <c r="AQ59" s="65">
        <v>0.15260000000000001</v>
      </c>
    </row>
    <row r="60" spans="1:43" x14ac:dyDescent="0.2">
      <c r="A60" s="469"/>
      <c r="B60" s="62">
        <v>55</v>
      </c>
      <c r="C60" s="63">
        <v>0.15260000000000001</v>
      </c>
      <c r="D60" s="64">
        <v>0.15260000000000001</v>
      </c>
      <c r="E60" s="64">
        <v>0.15260000000000001</v>
      </c>
      <c r="F60" s="64">
        <v>0.15260000000000001</v>
      </c>
      <c r="G60" s="64">
        <v>0.15260000000000001</v>
      </c>
      <c r="H60" s="64">
        <v>0.15260000000000001</v>
      </c>
      <c r="I60" s="64">
        <v>0.15260000000000001</v>
      </c>
      <c r="J60" s="64">
        <v>0.15260000000000001</v>
      </c>
      <c r="K60" s="64">
        <v>0.15260000000000001</v>
      </c>
      <c r="L60" s="64">
        <v>0.15260000000000001</v>
      </c>
      <c r="M60" s="64">
        <v>0.15260000000000001</v>
      </c>
      <c r="N60" s="64">
        <v>0.15260000000000001</v>
      </c>
      <c r="O60" s="64">
        <v>0.15260000000000001</v>
      </c>
      <c r="P60" s="64">
        <v>0.15260000000000001</v>
      </c>
      <c r="Q60" s="64">
        <v>0.15260000000000001</v>
      </c>
      <c r="R60" s="64">
        <v>0.15260000000000001</v>
      </c>
      <c r="S60" s="64">
        <v>0.15260000000000001</v>
      </c>
      <c r="T60" s="64">
        <v>0.15260000000000001</v>
      </c>
      <c r="U60" s="64">
        <v>0.15260000000000001</v>
      </c>
      <c r="V60" s="64">
        <v>0.15260000000000001</v>
      </c>
      <c r="W60" s="64">
        <v>0.15260000000000001</v>
      </c>
      <c r="X60" s="64">
        <v>0.15260000000000001</v>
      </c>
      <c r="Y60" s="64">
        <v>0.15260000000000001</v>
      </c>
      <c r="Z60" s="64">
        <v>0.15260000000000001</v>
      </c>
      <c r="AA60" s="64">
        <v>0.15260000000000001</v>
      </c>
      <c r="AB60" s="64">
        <v>0.15260000000000001</v>
      </c>
      <c r="AC60" s="64">
        <v>0.15260000000000001</v>
      </c>
      <c r="AD60" s="64">
        <v>0.15260000000000001</v>
      </c>
      <c r="AE60" s="64">
        <v>0.15260000000000001</v>
      </c>
      <c r="AF60" s="64">
        <v>0.15260000000000001</v>
      </c>
      <c r="AG60" s="64">
        <v>0.15260000000000001</v>
      </c>
      <c r="AH60" s="64">
        <v>0.15260000000000001</v>
      </c>
      <c r="AI60" s="64">
        <v>0.15260000000000001</v>
      </c>
      <c r="AJ60" s="64">
        <v>0.15260000000000001</v>
      </c>
      <c r="AK60" s="64">
        <v>0.15260000000000001</v>
      </c>
      <c r="AL60" s="64">
        <v>0.15260000000000001</v>
      </c>
      <c r="AM60" s="64">
        <v>0.15260000000000001</v>
      </c>
      <c r="AN60" s="64">
        <v>0.15260000000000001</v>
      </c>
      <c r="AO60" s="64">
        <v>0.15260000000000001</v>
      </c>
      <c r="AP60" s="64">
        <v>0.15260000000000001</v>
      </c>
      <c r="AQ60" s="65">
        <v>0.15260000000000001</v>
      </c>
    </row>
    <row r="61" spans="1:43" x14ac:dyDescent="0.2">
      <c r="A61" s="469"/>
      <c r="B61" s="62">
        <v>56</v>
      </c>
      <c r="C61" s="63">
        <v>0.15260000000000001</v>
      </c>
      <c r="D61" s="64">
        <v>0.15260000000000001</v>
      </c>
      <c r="E61" s="64">
        <v>0.15260000000000001</v>
      </c>
      <c r="F61" s="64">
        <v>0.15260000000000001</v>
      </c>
      <c r="G61" s="64">
        <v>0.15260000000000001</v>
      </c>
      <c r="H61" s="64">
        <v>0.15260000000000001</v>
      </c>
      <c r="I61" s="64">
        <v>0.15260000000000001</v>
      </c>
      <c r="J61" s="64">
        <v>0.15260000000000001</v>
      </c>
      <c r="K61" s="64">
        <v>0.15260000000000001</v>
      </c>
      <c r="L61" s="64">
        <v>0.15260000000000001</v>
      </c>
      <c r="M61" s="64">
        <v>0.15260000000000001</v>
      </c>
      <c r="N61" s="64">
        <v>0.15260000000000001</v>
      </c>
      <c r="O61" s="64">
        <v>0.15260000000000001</v>
      </c>
      <c r="P61" s="64">
        <v>0.15260000000000001</v>
      </c>
      <c r="Q61" s="64">
        <v>0.15260000000000001</v>
      </c>
      <c r="R61" s="64">
        <v>0.15260000000000001</v>
      </c>
      <c r="S61" s="64">
        <v>0.15260000000000001</v>
      </c>
      <c r="T61" s="64">
        <v>0.15260000000000001</v>
      </c>
      <c r="U61" s="64">
        <v>0.15260000000000001</v>
      </c>
      <c r="V61" s="64">
        <v>0.15260000000000001</v>
      </c>
      <c r="W61" s="64">
        <v>0.15260000000000001</v>
      </c>
      <c r="X61" s="64">
        <v>0.15260000000000001</v>
      </c>
      <c r="Y61" s="64">
        <v>0.15260000000000001</v>
      </c>
      <c r="Z61" s="64">
        <v>0.15260000000000001</v>
      </c>
      <c r="AA61" s="64">
        <v>0.15260000000000001</v>
      </c>
      <c r="AB61" s="64">
        <v>0.15260000000000001</v>
      </c>
      <c r="AC61" s="64">
        <v>0.15260000000000001</v>
      </c>
      <c r="AD61" s="64">
        <v>0.15260000000000001</v>
      </c>
      <c r="AE61" s="64">
        <v>0.15260000000000001</v>
      </c>
      <c r="AF61" s="64">
        <v>0.15260000000000001</v>
      </c>
      <c r="AG61" s="64">
        <v>0.15260000000000001</v>
      </c>
      <c r="AH61" s="64">
        <v>0.15260000000000001</v>
      </c>
      <c r="AI61" s="64">
        <v>0.15260000000000001</v>
      </c>
      <c r="AJ61" s="64">
        <v>0.15260000000000001</v>
      </c>
      <c r="AK61" s="64">
        <v>0.15260000000000001</v>
      </c>
      <c r="AL61" s="64">
        <v>0.15260000000000001</v>
      </c>
      <c r="AM61" s="64">
        <v>0.15260000000000001</v>
      </c>
      <c r="AN61" s="64">
        <v>0.15260000000000001</v>
      </c>
      <c r="AO61" s="64">
        <v>0.15260000000000001</v>
      </c>
      <c r="AP61" s="64">
        <v>0.15260000000000001</v>
      </c>
      <c r="AQ61" s="65">
        <v>0.15260000000000001</v>
      </c>
    </row>
    <row r="62" spans="1:43" x14ac:dyDescent="0.2">
      <c r="A62" s="469"/>
      <c r="B62" s="62">
        <v>57</v>
      </c>
      <c r="C62" s="63">
        <v>0.15260000000000001</v>
      </c>
      <c r="D62" s="64">
        <v>0.15260000000000001</v>
      </c>
      <c r="E62" s="64">
        <v>0.15260000000000001</v>
      </c>
      <c r="F62" s="64">
        <v>0.15260000000000001</v>
      </c>
      <c r="G62" s="64">
        <v>0.15260000000000001</v>
      </c>
      <c r="H62" s="64">
        <v>0.15260000000000001</v>
      </c>
      <c r="I62" s="64">
        <v>0.15260000000000001</v>
      </c>
      <c r="J62" s="64">
        <v>0.15260000000000001</v>
      </c>
      <c r="K62" s="64">
        <v>0.15260000000000001</v>
      </c>
      <c r="L62" s="64">
        <v>0.15260000000000001</v>
      </c>
      <c r="M62" s="64">
        <v>0.15260000000000001</v>
      </c>
      <c r="N62" s="64">
        <v>0.15260000000000001</v>
      </c>
      <c r="O62" s="64">
        <v>0.15260000000000001</v>
      </c>
      <c r="P62" s="64">
        <v>0.15260000000000001</v>
      </c>
      <c r="Q62" s="64">
        <v>0.15260000000000001</v>
      </c>
      <c r="R62" s="64">
        <v>0.15260000000000001</v>
      </c>
      <c r="S62" s="64">
        <v>0.15260000000000001</v>
      </c>
      <c r="T62" s="64">
        <v>0.15260000000000001</v>
      </c>
      <c r="U62" s="64">
        <v>0.15260000000000001</v>
      </c>
      <c r="V62" s="64">
        <v>0.15260000000000001</v>
      </c>
      <c r="W62" s="64">
        <v>0.15260000000000001</v>
      </c>
      <c r="X62" s="64">
        <v>0.15260000000000001</v>
      </c>
      <c r="Y62" s="64">
        <v>0.15260000000000001</v>
      </c>
      <c r="Z62" s="64">
        <v>0.15260000000000001</v>
      </c>
      <c r="AA62" s="64">
        <v>0.15260000000000001</v>
      </c>
      <c r="AB62" s="64">
        <v>0.15260000000000001</v>
      </c>
      <c r="AC62" s="64">
        <v>0.15260000000000001</v>
      </c>
      <c r="AD62" s="64">
        <v>0.15260000000000001</v>
      </c>
      <c r="AE62" s="64">
        <v>0.15260000000000001</v>
      </c>
      <c r="AF62" s="64">
        <v>0.15260000000000001</v>
      </c>
      <c r="AG62" s="64">
        <v>0.15260000000000001</v>
      </c>
      <c r="AH62" s="64">
        <v>0.15260000000000001</v>
      </c>
      <c r="AI62" s="64">
        <v>0.15260000000000001</v>
      </c>
      <c r="AJ62" s="64">
        <v>0.15260000000000001</v>
      </c>
      <c r="AK62" s="64">
        <v>0.15260000000000001</v>
      </c>
      <c r="AL62" s="64">
        <v>0.15260000000000001</v>
      </c>
      <c r="AM62" s="64">
        <v>0.15260000000000001</v>
      </c>
      <c r="AN62" s="64">
        <v>0.15260000000000001</v>
      </c>
      <c r="AO62" s="64">
        <v>0.15260000000000001</v>
      </c>
      <c r="AP62" s="64">
        <v>0.15260000000000001</v>
      </c>
      <c r="AQ62" s="65">
        <v>0.15260000000000001</v>
      </c>
    </row>
    <row r="63" spans="1:43" x14ac:dyDescent="0.2">
      <c r="A63" s="469"/>
      <c r="B63" s="62">
        <v>58</v>
      </c>
      <c r="C63" s="63">
        <v>0.15260000000000001</v>
      </c>
      <c r="D63" s="64">
        <v>0.15260000000000001</v>
      </c>
      <c r="E63" s="64">
        <v>0.15260000000000001</v>
      </c>
      <c r="F63" s="64">
        <v>0.15260000000000001</v>
      </c>
      <c r="G63" s="64">
        <v>0.15260000000000001</v>
      </c>
      <c r="H63" s="64">
        <v>0.15260000000000001</v>
      </c>
      <c r="I63" s="64">
        <v>0.15260000000000001</v>
      </c>
      <c r="J63" s="64">
        <v>0.15260000000000001</v>
      </c>
      <c r="K63" s="64">
        <v>0.15260000000000001</v>
      </c>
      <c r="L63" s="64">
        <v>0.15260000000000001</v>
      </c>
      <c r="M63" s="64">
        <v>0.15260000000000001</v>
      </c>
      <c r="N63" s="64">
        <v>0.15260000000000001</v>
      </c>
      <c r="O63" s="64">
        <v>0.15260000000000001</v>
      </c>
      <c r="P63" s="64">
        <v>0.15260000000000001</v>
      </c>
      <c r="Q63" s="64">
        <v>0.15260000000000001</v>
      </c>
      <c r="R63" s="64">
        <v>0.15260000000000001</v>
      </c>
      <c r="S63" s="64">
        <v>0.15260000000000001</v>
      </c>
      <c r="T63" s="64">
        <v>0.15260000000000001</v>
      </c>
      <c r="U63" s="64">
        <v>0.15260000000000001</v>
      </c>
      <c r="V63" s="64">
        <v>0.15260000000000001</v>
      </c>
      <c r="W63" s="64">
        <v>0.15260000000000001</v>
      </c>
      <c r="X63" s="64">
        <v>0.15260000000000001</v>
      </c>
      <c r="Y63" s="64">
        <v>0.15260000000000001</v>
      </c>
      <c r="Z63" s="64">
        <v>0.15260000000000001</v>
      </c>
      <c r="AA63" s="64">
        <v>0.15260000000000001</v>
      </c>
      <c r="AB63" s="64">
        <v>0.15260000000000001</v>
      </c>
      <c r="AC63" s="64">
        <v>0.15260000000000001</v>
      </c>
      <c r="AD63" s="64">
        <v>0.15260000000000001</v>
      </c>
      <c r="AE63" s="64">
        <v>0.15260000000000001</v>
      </c>
      <c r="AF63" s="64">
        <v>0.15260000000000001</v>
      </c>
      <c r="AG63" s="64">
        <v>0.15260000000000001</v>
      </c>
      <c r="AH63" s="64">
        <v>0.15260000000000001</v>
      </c>
      <c r="AI63" s="64">
        <v>0.15260000000000001</v>
      </c>
      <c r="AJ63" s="64">
        <v>0.15260000000000001</v>
      </c>
      <c r="AK63" s="64">
        <v>0.15260000000000001</v>
      </c>
      <c r="AL63" s="64">
        <v>0.15260000000000001</v>
      </c>
      <c r="AM63" s="64">
        <v>0.15260000000000001</v>
      </c>
      <c r="AN63" s="64">
        <v>0.15260000000000001</v>
      </c>
      <c r="AO63" s="64">
        <v>0.15260000000000001</v>
      </c>
      <c r="AP63" s="64">
        <v>0.15260000000000001</v>
      </c>
      <c r="AQ63" s="65">
        <v>0.15260000000000001</v>
      </c>
    </row>
    <row r="64" spans="1:43" x14ac:dyDescent="0.2">
      <c r="A64" s="469"/>
      <c r="B64" s="62">
        <v>59</v>
      </c>
      <c r="C64" s="63">
        <v>0.15260000000000001</v>
      </c>
      <c r="D64" s="64">
        <v>0.15260000000000001</v>
      </c>
      <c r="E64" s="64">
        <v>0.15260000000000001</v>
      </c>
      <c r="F64" s="64">
        <v>0.15260000000000001</v>
      </c>
      <c r="G64" s="64">
        <v>0.15260000000000001</v>
      </c>
      <c r="H64" s="64">
        <v>0.15260000000000001</v>
      </c>
      <c r="I64" s="64">
        <v>0.15260000000000001</v>
      </c>
      <c r="J64" s="64">
        <v>0.15260000000000001</v>
      </c>
      <c r="K64" s="64">
        <v>0.15260000000000001</v>
      </c>
      <c r="L64" s="64">
        <v>0.15260000000000001</v>
      </c>
      <c r="M64" s="64">
        <v>0.15260000000000001</v>
      </c>
      <c r="N64" s="64">
        <v>0.15260000000000001</v>
      </c>
      <c r="O64" s="64">
        <v>0.15260000000000001</v>
      </c>
      <c r="P64" s="64">
        <v>0.15260000000000001</v>
      </c>
      <c r="Q64" s="64">
        <v>0.15260000000000001</v>
      </c>
      <c r="R64" s="64">
        <v>0.15260000000000001</v>
      </c>
      <c r="S64" s="64">
        <v>0.15260000000000001</v>
      </c>
      <c r="T64" s="64">
        <v>0.15260000000000001</v>
      </c>
      <c r="U64" s="64">
        <v>0.15260000000000001</v>
      </c>
      <c r="V64" s="64">
        <v>0.15260000000000001</v>
      </c>
      <c r="W64" s="64">
        <v>0.15260000000000001</v>
      </c>
      <c r="X64" s="64">
        <v>0.15260000000000001</v>
      </c>
      <c r="Y64" s="64">
        <v>0.15260000000000001</v>
      </c>
      <c r="Z64" s="64">
        <v>0.15260000000000001</v>
      </c>
      <c r="AA64" s="64">
        <v>0.15260000000000001</v>
      </c>
      <c r="AB64" s="64">
        <v>0.15260000000000001</v>
      </c>
      <c r="AC64" s="64">
        <v>0.15260000000000001</v>
      </c>
      <c r="AD64" s="64">
        <v>0.15260000000000001</v>
      </c>
      <c r="AE64" s="64">
        <v>0.15260000000000001</v>
      </c>
      <c r="AF64" s="64">
        <v>0.15260000000000001</v>
      </c>
      <c r="AG64" s="64">
        <v>0.15260000000000001</v>
      </c>
      <c r="AH64" s="64">
        <v>0.15260000000000001</v>
      </c>
      <c r="AI64" s="64">
        <v>0.15260000000000001</v>
      </c>
      <c r="AJ64" s="64">
        <v>0.15260000000000001</v>
      </c>
      <c r="AK64" s="64">
        <v>0.15260000000000001</v>
      </c>
      <c r="AL64" s="64">
        <v>0.15260000000000001</v>
      </c>
      <c r="AM64" s="64">
        <v>0.15260000000000001</v>
      </c>
      <c r="AN64" s="64">
        <v>0.15260000000000001</v>
      </c>
      <c r="AO64" s="64">
        <v>0.15260000000000001</v>
      </c>
      <c r="AP64" s="64">
        <v>0.15260000000000001</v>
      </c>
      <c r="AQ64" s="65">
        <v>0.15260000000000001</v>
      </c>
    </row>
    <row r="65" spans="1:43" x14ac:dyDescent="0.2">
      <c r="A65" s="469"/>
      <c r="B65" s="62">
        <v>60</v>
      </c>
      <c r="C65" s="63">
        <v>0.15260000000000001</v>
      </c>
      <c r="D65" s="64">
        <v>0.15260000000000001</v>
      </c>
      <c r="E65" s="64">
        <v>0.15260000000000001</v>
      </c>
      <c r="F65" s="64">
        <v>0.15260000000000001</v>
      </c>
      <c r="G65" s="64">
        <v>0.15260000000000001</v>
      </c>
      <c r="H65" s="64">
        <v>0.15260000000000001</v>
      </c>
      <c r="I65" s="64">
        <v>0.15260000000000001</v>
      </c>
      <c r="J65" s="64">
        <v>0.15260000000000001</v>
      </c>
      <c r="K65" s="64">
        <v>0.15260000000000001</v>
      </c>
      <c r="L65" s="64">
        <v>0.15260000000000001</v>
      </c>
      <c r="M65" s="64">
        <v>0.15260000000000001</v>
      </c>
      <c r="N65" s="64">
        <v>0.15260000000000001</v>
      </c>
      <c r="O65" s="64">
        <v>0.15260000000000001</v>
      </c>
      <c r="P65" s="64">
        <v>0.15260000000000001</v>
      </c>
      <c r="Q65" s="64">
        <v>0.15260000000000001</v>
      </c>
      <c r="R65" s="64">
        <v>0.15260000000000001</v>
      </c>
      <c r="S65" s="64">
        <v>0.15260000000000001</v>
      </c>
      <c r="T65" s="64">
        <v>0.15260000000000001</v>
      </c>
      <c r="U65" s="64">
        <v>0.15260000000000001</v>
      </c>
      <c r="V65" s="64">
        <v>0.15260000000000001</v>
      </c>
      <c r="W65" s="64">
        <v>0.15260000000000001</v>
      </c>
      <c r="X65" s="64">
        <v>0.15260000000000001</v>
      </c>
      <c r="Y65" s="64">
        <v>0.15260000000000001</v>
      </c>
      <c r="Z65" s="64">
        <v>0.15260000000000001</v>
      </c>
      <c r="AA65" s="64">
        <v>0.15260000000000001</v>
      </c>
      <c r="AB65" s="64">
        <v>0.15260000000000001</v>
      </c>
      <c r="AC65" s="64">
        <v>0.15260000000000001</v>
      </c>
      <c r="AD65" s="64">
        <v>0.15260000000000001</v>
      </c>
      <c r="AE65" s="64">
        <v>0.15260000000000001</v>
      </c>
      <c r="AF65" s="64">
        <v>0.15260000000000001</v>
      </c>
      <c r="AG65" s="64">
        <v>0.15260000000000001</v>
      </c>
      <c r="AH65" s="64">
        <v>0.15260000000000001</v>
      </c>
      <c r="AI65" s="64">
        <v>0.15260000000000001</v>
      </c>
      <c r="AJ65" s="64">
        <v>0.15260000000000001</v>
      </c>
      <c r="AK65" s="64">
        <v>0.15260000000000001</v>
      </c>
      <c r="AL65" s="64">
        <v>0.15260000000000001</v>
      </c>
      <c r="AM65" s="64">
        <v>0.15260000000000001</v>
      </c>
      <c r="AN65" s="64">
        <v>0.15260000000000001</v>
      </c>
      <c r="AO65" s="64">
        <v>0.15260000000000001</v>
      </c>
      <c r="AP65" s="64">
        <v>0.15260000000000001</v>
      </c>
      <c r="AQ65" s="65">
        <v>0.15260000000000001</v>
      </c>
    </row>
    <row r="66" spans="1:43" x14ac:dyDescent="0.2">
      <c r="A66" s="469"/>
      <c r="B66" s="62">
        <v>61</v>
      </c>
      <c r="C66" s="63">
        <v>0.15260000000000001</v>
      </c>
      <c r="D66" s="64">
        <v>0.15260000000000001</v>
      </c>
      <c r="E66" s="64">
        <v>0.15260000000000001</v>
      </c>
      <c r="F66" s="64">
        <v>0.15260000000000001</v>
      </c>
      <c r="G66" s="64">
        <v>0.15260000000000001</v>
      </c>
      <c r="H66" s="64">
        <v>0.15260000000000001</v>
      </c>
      <c r="I66" s="64">
        <v>0.15260000000000001</v>
      </c>
      <c r="J66" s="64">
        <v>0.15260000000000001</v>
      </c>
      <c r="K66" s="64">
        <v>0.15260000000000001</v>
      </c>
      <c r="L66" s="64">
        <v>0.15260000000000001</v>
      </c>
      <c r="M66" s="64">
        <v>0.15260000000000001</v>
      </c>
      <c r="N66" s="64">
        <v>0.15260000000000001</v>
      </c>
      <c r="O66" s="64">
        <v>0.15260000000000001</v>
      </c>
      <c r="P66" s="64">
        <v>0.15260000000000001</v>
      </c>
      <c r="Q66" s="64">
        <v>0.15260000000000001</v>
      </c>
      <c r="R66" s="64">
        <v>0.15260000000000001</v>
      </c>
      <c r="S66" s="64">
        <v>0.15260000000000001</v>
      </c>
      <c r="T66" s="64">
        <v>0.15260000000000001</v>
      </c>
      <c r="U66" s="64">
        <v>0.15260000000000001</v>
      </c>
      <c r="V66" s="64">
        <v>0.15260000000000001</v>
      </c>
      <c r="W66" s="64">
        <v>0.15260000000000001</v>
      </c>
      <c r="X66" s="64">
        <v>0.15260000000000001</v>
      </c>
      <c r="Y66" s="64">
        <v>0.15260000000000001</v>
      </c>
      <c r="Z66" s="64">
        <v>0.15260000000000001</v>
      </c>
      <c r="AA66" s="64">
        <v>0.15260000000000001</v>
      </c>
      <c r="AB66" s="64">
        <v>0.15260000000000001</v>
      </c>
      <c r="AC66" s="64">
        <v>0.15260000000000001</v>
      </c>
      <c r="AD66" s="64">
        <v>0.15260000000000001</v>
      </c>
      <c r="AE66" s="64">
        <v>0.15260000000000001</v>
      </c>
      <c r="AF66" s="64">
        <v>0.15260000000000001</v>
      </c>
      <c r="AG66" s="64">
        <v>0.15260000000000001</v>
      </c>
      <c r="AH66" s="64">
        <v>0.15260000000000001</v>
      </c>
      <c r="AI66" s="64">
        <v>0.15260000000000001</v>
      </c>
      <c r="AJ66" s="64">
        <v>0.15260000000000001</v>
      </c>
      <c r="AK66" s="64">
        <v>0.15260000000000001</v>
      </c>
      <c r="AL66" s="64">
        <v>0.15260000000000001</v>
      </c>
      <c r="AM66" s="64">
        <v>0.15260000000000001</v>
      </c>
      <c r="AN66" s="64">
        <v>0.15260000000000001</v>
      </c>
      <c r="AO66" s="64">
        <v>0.15260000000000001</v>
      </c>
      <c r="AP66" s="64">
        <v>0.15260000000000001</v>
      </c>
      <c r="AQ66" s="65">
        <v>0.15260000000000001</v>
      </c>
    </row>
    <row r="67" spans="1:43" x14ac:dyDescent="0.2">
      <c r="A67" s="469"/>
      <c r="B67" s="66">
        <v>62</v>
      </c>
      <c r="C67" s="67">
        <v>0.15260000000000001</v>
      </c>
      <c r="D67" s="68">
        <v>0.15260000000000001</v>
      </c>
      <c r="E67" s="68">
        <v>0.15260000000000001</v>
      </c>
      <c r="F67" s="68">
        <v>0.15260000000000001</v>
      </c>
      <c r="G67" s="68">
        <v>0.15260000000000001</v>
      </c>
      <c r="H67" s="68">
        <v>0.15260000000000001</v>
      </c>
      <c r="I67" s="68">
        <v>0.15260000000000001</v>
      </c>
      <c r="J67" s="68">
        <v>0.15260000000000001</v>
      </c>
      <c r="K67" s="68">
        <v>0.15260000000000001</v>
      </c>
      <c r="L67" s="68">
        <v>0.15260000000000001</v>
      </c>
      <c r="M67" s="68">
        <v>0.15260000000000001</v>
      </c>
      <c r="N67" s="68">
        <v>0.15260000000000001</v>
      </c>
      <c r="O67" s="68">
        <v>0.15260000000000001</v>
      </c>
      <c r="P67" s="68">
        <v>0.15260000000000001</v>
      </c>
      <c r="Q67" s="68">
        <v>0.15260000000000001</v>
      </c>
      <c r="R67" s="68">
        <v>0.15260000000000001</v>
      </c>
      <c r="S67" s="68">
        <v>0.15260000000000001</v>
      </c>
      <c r="T67" s="68">
        <v>0.15260000000000001</v>
      </c>
      <c r="U67" s="68">
        <v>0.15260000000000001</v>
      </c>
      <c r="V67" s="68">
        <v>0.15260000000000001</v>
      </c>
      <c r="W67" s="68">
        <v>0.15260000000000001</v>
      </c>
      <c r="X67" s="68">
        <v>0.15260000000000001</v>
      </c>
      <c r="Y67" s="68">
        <v>0.15260000000000001</v>
      </c>
      <c r="Z67" s="68">
        <v>0.15260000000000001</v>
      </c>
      <c r="AA67" s="68">
        <v>0.15260000000000001</v>
      </c>
      <c r="AB67" s="68">
        <v>0.15260000000000001</v>
      </c>
      <c r="AC67" s="68">
        <v>0.15260000000000001</v>
      </c>
      <c r="AD67" s="68">
        <v>0.15260000000000001</v>
      </c>
      <c r="AE67" s="68">
        <v>0.15260000000000001</v>
      </c>
      <c r="AF67" s="68">
        <v>0.15260000000000001</v>
      </c>
      <c r="AG67" s="68">
        <v>0.15260000000000001</v>
      </c>
      <c r="AH67" s="68">
        <v>0.15260000000000001</v>
      </c>
      <c r="AI67" s="68">
        <v>0.15260000000000001</v>
      </c>
      <c r="AJ67" s="68">
        <v>0.15260000000000001</v>
      </c>
      <c r="AK67" s="68">
        <v>0.15260000000000001</v>
      </c>
      <c r="AL67" s="68">
        <v>0.15260000000000001</v>
      </c>
      <c r="AM67" s="68">
        <v>0.15260000000000001</v>
      </c>
      <c r="AN67" s="68">
        <v>0.15260000000000001</v>
      </c>
      <c r="AO67" s="68">
        <v>0.15260000000000001</v>
      </c>
      <c r="AP67" s="68">
        <v>0.15260000000000001</v>
      </c>
      <c r="AQ67" s="69">
        <v>0.15260000000000001</v>
      </c>
    </row>
    <row r="68" spans="1:43" x14ac:dyDescent="0.2">
      <c r="A68" s="469"/>
    </row>
    <row r="69" spans="1:43" x14ac:dyDescent="0.2">
      <c r="A69" s="469"/>
    </row>
    <row r="70" spans="1:43" x14ac:dyDescent="0.2">
      <c r="A70" s="469"/>
    </row>
    <row r="71" spans="1:43" x14ac:dyDescent="0.2">
      <c r="A71" s="469"/>
    </row>
    <row r="72" spans="1:43" x14ac:dyDescent="0.2">
      <c r="A72" s="469"/>
    </row>
    <row r="73" spans="1:43" x14ac:dyDescent="0.2">
      <c r="A73" s="469"/>
    </row>
    <row r="74" spans="1:43" x14ac:dyDescent="0.2">
      <c r="A74" s="469"/>
    </row>
    <row r="75" spans="1:43" x14ac:dyDescent="0.2">
      <c r="A75" s="469"/>
    </row>
    <row r="76" spans="1:43" x14ac:dyDescent="0.2">
      <c r="A76" s="469"/>
    </row>
    <row r="77" spans="1:43" x14ac:dyDescent="0.2">
      <c r="A77" s="469"/>
    </row>
    <row r="78" spans="1:43" x14ac:dyDescent="0.2">
      <c r="A78" s="469"/>
    </row>
    <row r="79" spans="1:43" x14ac:dyDescent="0.2">
      <c r="A79" s="469"/>
    </row>
    <row r="80" spans="1:43" x14ac:dyDescent="0.2">
      <c r="A80" s="469"/>
    </row>
    <row r="81" spans="1:1" x14ac:dyDescent="0.2">
      <c r="A81" s="469"/>
    </row>
  </sheetData>
  <mergeCells count="2">
    <mergeCell ref="C3:AQ3"/>
    <mergeCell ref="A3:A8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BC81"/>
  <sheetViews>
    <sheetView topLeftCell="A3" workbookViewId="0">
      <selection activeCell="C6" sqref="C5:C6"/>
    </sheetView>
  </sheetViews>
  <sheetFormatPr defaultRowHeight="12.75" x14ac:dyDescent="0.2"/>
  <cols>
    <col min="1" max="1" width="6.5703125" customWidth="1"/>
  </cols>
  <sheetData>
    <row r="1" spans="1:55" s="53" customFormat="1" ht="23.25" x14ac:dyDescent="0.35">
      <c r="B1" s="51" t="s">
        <v>200</v>
      </c>
      <c r="C1" s="51"/>
      <c r="D1" s="51"/>
      <c r="E1" s="51"/>
      <c r="F1" s="51"/>
      <c r="G1" s="51"/>
      <c r="H1" s="51"/>
      <c r="I1" s="51"/>
      <c r="J1" s="51"/>
      <c r="K1" s="51"/>
      <c r="L1" s="51"/>
      <c r="M1" s="52"/>
      <c r="N1" s="74"/>
      <c r="O1" s="74"/>
      <c r="Q1" s="74"/>
      <c r="R1" s="74"/>
      <c r="S1" s="75" t="s">
        <v>502</v>
      </c>
      <c r="T1" s="74"/>
      <c r="U1" s="74"/>
      <c r="V1" s="74"/>
      <c r="W1" s="74"/>
      <c r="X1" s="52"/>
      <c r="Y1" s="52"/>
      <c r="Z1" s="76"/>
      <c r="AA1" s="76"/>
      <c r="AB1" s="76"/>
      <c r="AC1" s="76"/>
      <c r="AD1" s="76"/>
      <c r="AE1" s="76"/>
      <c r="AF1" s="75"/>
      <c r="AG1" s="74"/>
      <c r="AH1" s="74"/>
      <c r="AI1" s="74"/>
      <c r="AJ1" s="74"/>
      <c r="AK1" s="74"/>
      <c r="AL1" s="74"/>
      <c r="AM1" s="52"/>
      <c r="AN1" s="52"/>
      <c r="AO1" s="52"/>
      <c r="AP1" s="52"/>
      <c r="AQ1" s="52"/>
    </row>
    <row r="2" spans="1:55" x14ac:dyDescent="0.2">
      <c r="B2" s="165" t="s">
        <v>318</v>
      </c>
      <c r="C2" s="55"/>
      <c r="D2" s="54" t="s">
        <v>201</v>
      </c>
      <c r="E2" s="55"/>
      <c r="F2" s="55"/>
      <c r="G2" s="55"/>
      <c r="H2" s="55"/>
      <c r="I2" s="55"/>
      <c r="J2" s="55"/>
      <c r="K2" s="55"/>
      <c r="L2" s="55"/>
      <c r="M2" s="56"/>
      <c r="N2" s="56"/>
      <c r="O2" s="56"/>
      <c r="P2" s="56"/>
      <c r="Q2" s="56"/>
      <c r="R2" s="56"/>
      <c r="S2" s="77" t="s">
        <v>80</v>
      </c>
      <c r="T2" s="56"/>
      <c r="U2" s="56"/>
      <c r="V2" s="56"/>
      <c r="W2" s="56"/>
      <c r="X2" s="56"/>
      <c r="Y2" s="56"/>
      <c r="Z2" s="56"/>
      <c r="AA2" s="56"/>
      <c r="AB2" s="56"/>
      <c r="AC2" s="166"/>
      <c r="AD2" s="56"/>
      <c r="AE2" s="56"/>
      <c r="AF2" s="56"/>
      <c r="AG2" s="56"/>
      <c r="AH2" s="56"/>
      <c r="AI2" s="56"/>
      <c r="AJ2" s="56"/>
      <c r="AK2" s="56"/>
      <c r="AL2" s="56"/>
      <c r="AM2" s="56"/>
      <c r="AN2" s="56"/>
      <c r="AO2" s="56"/>
      <c r="AP2" s="56"/>
      <c r="AQ2" s="56"/>
    </row>
    <row r="3" spans="1:55" ht="14.45" customHeight="1" x14ac:dyDescent="0.2">
      <c r="A3" s="470" t="s">
        <v>202</v>
      </c>
      <c r="B3" s="57"/>
      <c r="C3" s="466" t="s">
        <v>66</v>
      </c>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8"/>
    </row>
    <row r="4" spans="1:55" x14ac:dyDescent="0.2">
      <c r="A4" s="470"/>
      <c r="B4" s="58" t="s">
        <v>67</v>
      </c>
      <c r="C4" s="59">
        <v>40</v>
      </c>
      <c r="D4" s="60">
        <v>41</v>
      </c>
      <c r="E4" s="60">
        <v>42</v>
      </c>
      <c r="F4" s="60">
        <v>43</v>
      </c>
      <c r="G4" s="60">
        <v>44</v>
      </c>
      <c r="H4" s="60">
        <v>45</v>
      </c>
      <c r="I4" s="60">
        <v>46</v>
      </c>
      <c r="J4" s="60">
        <v>47</v>
      </c>
      <c r="K4" s="60">
        <v>48</v>
      </c>
      <c r="L4" s="60">
        <v>49</v>
      </c>
      <c r="M4" s="60">
        <v>50</v>
      </c>
      <c r="N4" s="60">
        <v>51</v>
      </c>
      <c r="O4" s="60">
        <v>52</v>
      </c>
      <c r="P4" s="60">
        <v>53</v>
      </c>
      <c r="Q4" s="60">
        <v>54</v>
      </c>
      <c r="R4" s="60">
        <v>55</v>
      </c>
      <c r="S4" s="60">
        <v>56</v>
      </c>
      <c r="T4" s="60">
        <v>57</v>
      </c>
      <c r="U4" s="60">
        <v>58</v>
      </c>
      <c r="V4" s="60">
        <v>59</v>
      </c>
      <c r="W4" s="60">
        <v>60</v>
      </c>
      <c r="X4" s="60">
        <v>61</v>
      </c>
      <c r="Y4" s="60">
        <v>62</v>
      </c>
      <c r="Z4" s="60">
        <v>63</v>
      </c>
      <c r="AA4" s="60">
        <v>64</v>
      </c>
      <c r="AB4" s="60">
        <v>65</v>
      </c>
      <c r="AC4" s="60">
        <v>66</v>
      </c>
      <c r="AD4" s="60">
        <v>67</v>
      </c>
      <c r="AE4" s="60">
        <v>68</v>
      </c>
      <c r="AF4" s="60">
        <v>69</v>
      </c>
      <c r="AG4" s="60">
        <v>70</v>
      </c>
      <c r="AH4" s="60">
        <v>71</v>
      </c>
      <c r="AI4" s="60">
        <v>72</v>
      </c>
      <c r="AJ4" s="60">
        <v>73</v>
      </c>
      <c r="AK4" s="60">
        <v>74</v>
      </c>
      <c r="AL4" s="60">
        <v>75</v>
      </c>
      <c r="AM4" s="60">
        <v>76</v>
      </c>
      <c r="AN4" s="60">
        <v>77</v>
      </c>
      <c r="AO4" s="60">
        <v>78</v>
      </c>
      <c r="AP4" s="60">
        <v>79</v>
      </c>
      <c r="AQ4" s="61">
        <v>80</v>
      </c>
    </row>
    <row r="5" spans="1:55" ht="15" x14ac:dyDescent="0.25">
      <c r="A5" s="470"/>
      <c r="B5" s="62">
        <v>0</v>
      </c>
      <c r="C5" s="357">
        <v>0</v>
      </c>
      <c r="D5" s="357">
        <v>0</v>
      </c>
      <c r="E5" s="357">
        <v>0</v>
      </c>
      <c r="F5" s="357">
        <v>0</v>
      </c>
      <c r="G5" s="357">
        <v>0</v>
      </c>
      <c r="H5" s="357">
        <v>0</v>
      </c>
      <c r="I5" s="357">
        <v>0</v>
      </c>
      <c r="J5" s="357">
        <v>0</v>
      </c>
      <c r="K5" s="357">
        <v>0</v>
      </c>
      <c r="L5" s="357">
        <v>0</v>
      </c>
      <c r="M5" s="357">
        <v>0</v>
      </c>
      <c r="N5" s="357">
        <v>0</v>
      </c>
      <c r="O5" s="357">
        <v>0</v>
      </c>
      <c r="P5" s="357">
        <v>0</v>
      </c>
      <c r="Q5" s="357">
        <v>0</v>
      </c>
      <c r="R5" s="357">
        <v>0</v>
      </c>
      <c r="S5" s="357">
        <v>0</v>
      </c>
      <c r="T5" s="357">
        <v>0</v>
      </c>
      <c r="U5" s="357">
        <v>0</v>
      </c>
      <c r="V5" s="357">
        <v>0</v>
      </c>
      <c r="W5" s="357">
        <v>0</v>
      </c>
      <c r="X5" s="357">
        <v>0</v>
      </c>
      <c r="Y5" s="357">
        <v>0</v>
      </c>
      <c r="Z5" s="357">
        <v>0</v>
      </c>
      <c r="AA5" s="357">
        <v>0</v>
      </c>
      <c r="AB5" s="357">
        <v>0</v>
      </c>
      <c r="AC5" s="357">
        <v>0</v>
      </c>
      <c r="AD5" s="357">
        <v>0</v>
      </c>
      <c r="AE5" s="357">
        <v>0</v>
      </c>
      <c r="AF5" s="357">
        <v>0</v>
      </c>
      <c r="AG5" s="357">
        <v>0</v>
      </c>
      <c r="AH5" s="357">
        <v>0</v>
      </c>
      <c r="AI5" s="357">
        <v>0</v>
      </c>
      <c r="AJ5" s="357">
        <v>0</v>
      </c>
      <c r="AK5" s="357">
        <v>0</v>
      </c>
      <c r="AL5" s="357">
        <v>0</v>
      </c>
      <c r="AM5" s="357">
        <v>0</v>
      </c>
      <c r="AN5" s="357">
        <v>0</v>
      </c>
      <c r="AO5" s="357">
        <v>0</v>
      </c>
      <c r="AP5" s="357">
        <v>0</v>
      </c>
      <c r="AQ5" s="357">
        <v>0</v>
      </c>
      <c r="AU5" s="71"/>
      <c r="AV5" s="72"/>
      <c r="AW5" s="18"/>
      <c r="AX5" s="18"/>
      <c r="AY5" s="18"/>
      <c r="AZ5" s="18"/>
      <c r="BA5" s="18"/>
      <c r="BB5" s="18"/>
      <c r="BC5" s="18"/>
    </row>
    <row r="6" spans="1:55" x14ac:dyDescent="0.2">
      <c r="A6" s="470"/>
      <c r="B6" s="62">
        <v>1</v>
      </c>
      <c r="C6" s="358">
        <v>0</v>
      </c>
      <c r="D6" s="358">
        <v>0</v>
      </c>
      <c r="E6" s="358">
        <v>0</v>
      </c>
      <c r="F6" s="358">
        <v>0</v>
      </c>
      <c r="G6" s="358">
        <v>0</v>
      </c>
      <c r="H6" s="358">
        <v>0</v>
      </c>
      <c r="I6" s="358">
        <v>0</v>
      </c>
      <c r="J6" s="358">
        <v>0</v>
      </c>
      <c r="K6" s="358">
        <v>0</v>
      </c>
      <c r="L6" s="358">
        <v>3.95E-2</v>
      </c>
      <c r="M6" s="358">
        <v>0.04</v>
      </c>
      <c r="N6" s="358">
        <v>4.0599999999999997E-2</v>
      </c>
      <c r="O6" s="358">
        <v>4.1200000000000001E-2</v>
      </c>
      <c r="P6" s="358">
        <v>4.1799999999999997E-2</v>
      </c>
      <c r="Q6" s="358">
        <v>4.2299999999999997E-2</v>
      </c>
      <c r="R6" s="358">
        <v>4.2900000000000001E-2</v>
      </c>
      <c r="S6" s="358">
        <v>4.3400000000000001E-2</v>
      </c>
      <c r="T6" s="358">
        <v>4.3999999999999997E-2</v>
      </c>
      <c r="U6" s="358">
        <v>4.4999999999999998E-2</v>
      </c>
      <c r="V6" s="358">
        <v>4.6100000000000002E-2</v>
      </c>
      <c r="W6" s="358">
        <v>4.7100000000000003E-2</v>
      </c>
      <c r="X6" s="358">
        <v>4.82E-2</v>
      </c>
      <c r="Y6" s="358">
        <v>4.9200000000000001E-2</v>
      </c>
      <c r="Z6" s="358">
        <v>5.0099999999999999E-2</v>
      </c>
      <c r="AA6" s="358">
        <v>5.0999999999999997E-2</v>
      </c>
      <c r="AB6" s="358">
        <v>5.1799999999999999E-2</v>
      </c>
      <c r="AC6" s="358">
        <v>5.2699999999999997E-2</v>
      </c>
      <c r="AD6" s="358">
        <v>5.3600000000000002E-2</v>
      </c>
      <c r="AE6" s="358">
        <v>5.4600000000000003E-2</v>
      </c>
      <c r="AF6" s="358">
        <v>5.5500000000000001E-2</v>
      </c>
      <c r="AG6" s="358">
        <v>5.6500000000000002E-2</v>
      </c>
      <c r="AH6" s="358">
        <v>5.74E-2</v>
      </c>
      <c r="AI6" s="358">
        <v>5.8400000000000001E-2</v>
      </c>
      <c r="AJ6" s="358">
        <v>5.96E-2</v>
      </c>
      <c r="AK6" s="358">
        <v>6.0900000000000003E-2</v>
      </c>
      <c r="AL6" s="358">
        <v>6.2100000000000002E-2</v>
      </c>
      <c r="AM6" s="358">
        <v>6.3399999999999998E-2</v>
      </c>
      <c r="AN6" s="358">
        <v>6.4600000000000005E-2</v>
      </c>
      <c r="AO6" s="358">
        <v>6.5799999999999997E-2</v>
      </c>
      <c r="AP6" s="358">
        <v>6.7100000000000007E-2</v>
      </c>
      <c r="AQ6" s="358">
        <v>6.83E-2</v>
      </c>
    </row>
    <row r="7" spans="1:55" x14ac:dyDescent="0.2">
      <c r="A7" s="470"/>
      <c r="B7" s="62">
        <v>2</v>
      </c>
      <c r="C7" s="358">
        <v>0</v>
      </c>
      <c r="D7" s="358">
        <v>0</v>
      </c>
      <c r="E7" s="358">
        <v>0</v>
      </c>
      <c r="F7" s="358">
        <v>0</v>
      </c>
      <c r="G7" s="358">
        <v>0</v>
      </c>
      <c r="H7" s="358">
        <v>0</v>
      </c>
      <c r="I7" s="358">
        <v>0</v>
      </c>
      <c r="J7" s="358">
        <v>0</v>
      </c>
      <c r="K7" s="358">
        <v>3.9800000000000002E-2</v>
      </c>
      <c r="L7" s="358">
        <v>4.0399999999999998E-2</v>
      </c>
      <c r="M7" s="358">
        <v>4.0899999999999999E-2</v>
      </c>
      <c r="N7" s="358">
        <v>4.1500000000000002E-2</v>
      </c>
      <c r="O7" s="358">
        <v>4.2099999999999999E-2</v>
      </c>
      <c r="P7" s="358">
        <v>4.2700000000000002E-2</v>
      </c>
      <c r="Q7" s="358">
        <v>4.3299999999999998E-2</v>
      </c>
      <c r="R7" s="358">
        <v>4.3999999999999997E-2</v>
      </c>
      <c r="S7" s="358">
        <v>4.4600000000000001E-2</v>
      </c>
      <c r="T7" s="358">
        <v>4.5199999999999997E-2</v>
      </c>
      <c r="U7" s="358">
        <v>4.6199999999999998E-2</v>
      </c>
      <c r="V7" s="358">
        <v>4.7199999999999999E-2</v>
      </c>
      <c r="W7" s="358">
        <v>4.82E-2</v>
      </c>
      <c r="X7" s="358">
        <v>4.9200000000000001E-2</v>
      </c>
      <c r="Y7" s="358">
        <v>5.0200000000000002E-2</v>
      </c>
      <c r="Z7" s="358">
        <v>5.0999999999999997E-2</v>
      </c>
      <c r="AA7" s="358">
        <v>5.1799999999999999E-2</v>
      </c>
      <c r="AB7" s="358">
        <v>5.2600000000000001E-2</v>
      </c>
      <c r="AC7" s="358">
        <v>5.3400000000000003E-2</v>
      </c>
      <c r="AD7" s="358">
        <v>5.4199999999999998E-2</v>
      </c>
      <c r="AE7" s="358">
        <v>5.5199999999999999E-2</v>
      </c>
      <c r="AF7" s="358">
        <v>5.62E-2</v>
      </c>
      <c r="AG7" s="358">
        <v>5.7200000000000001E-2</v>
      </c>
      <c r="AH7" s="358">
        <v>5.8200000000000002E-2</v>
      </c>
      <c r="AI7" s="358">
        <v>5.9200000000000003E-2</v>
      </c>
      <c r="AJ7" s="358">
        <v>6.0400000000000002E-2</v>
      </c>
      <c r="AK7" s="358">
        <v>6.1600000000000002E-2</v>
      </c>
      <c r="AL7" s="358">
        <v>6.2700000000000006E-2</v>
      </c>
      <c r="AM7" s="358">
        <v>6.3899999999999998E-2</v>
      </c>
      <c r="AN7" s="358">
        <v>6.5100000000000005E-2</v>
      </c>
      <c r="AO7" s="358">
        <v>6.6299999999999998E-2</v>
      </c>
      <c r="AP7" s="358">
        <v>6.7500000000000004E-2</v>
      </c>
      <c r="AQ7" s="358">
        <v>6.8599999999999994E-2</v>
      </c>
    </row>
    <row r="8" spans="1:55" x14ac:dyDescent="0.2">
      <c r="A8" s="470"/>
      <c r="B8" s="62">
        <v>3</v>
      </c>
      <c r="C8" s="358">
        <v>0</v>
      </c>
      <c r="D8" s="358">
        <v>0</v>
      </c>
      <c r="E8" s="358">
        <v>0</v>
      </c>
      <c r="F8" s="358">
        <v>0</v>
      </c>
      <c r="G8" s="358">
        <v>0</v>
      </c>
      <c r="H8" s="358">
        <v>0</v>
      </c>
      <c r="I8" s="358">
        <v>0</v>
      </c>
      <c r="J8" s="358">
        <v>0.04</v>
      </c>
      <c r="K8" s="358">
        <v>4.0599999999999997E-2</v>
      </c>
      <c r="L8" s="358">
        <v>4.1200000000000001E-2</v>
      </c>
      <c r="M8" s="358">
        <v>4.1799999999999997E-2</v>
      </c>
      <c r="N8" s="358">
        <v>4.24E-2</v>
      </c>
      <c r="O8" s="358">
        <v>4.2999999999999997E-2</v>
      </c>
      <c r="P8" s="358">
        <v>4.3700000000000003E-2</v>
      </c>
      <c r="Q8" s="358">
        <v>4.4400000000000002E-2</v>
      </c>
      <c r="R8" s="358">
        <v>4.4999999999999998E-2</v>
      </c>
      <c r="S8" s="358">
        <v>4.5699999999999998E-2</v>
      </c>
      <c r="T8" s="358">
        <v>4.6399999999999997E-2</v>
      </c>
      <c r="U8" s="358">
        <v>4.7399999999999998E-2</v>
      </c>
      <c r="V8" s="358">
        <v>4.8399999999999999E-2</v>
      </c>
      <c r="W8" s="358">
        <v>4.9299999999999997E-2</v>
      </c>
      <c r="X8" s="358">
        <v>5.0299999999999997E-2</v>
      </c>
      <c r="Y8" s="358">
        <v>5.1299999999999998E-2</v>
      </c>
      <c r="Z8" s="358">
        <v>5.1999999999999998E-2</v>
      </c>
      <c r="AA8" s="358">
        <v>5.2699999999999997E-2</v>
      </c>
      <c r="AB8" s="358">
        <v>5.3499999999999999E-2</v>
      </c>
      <c r="AC8" s="358">
        <v>5.4199999999999998E-2</v>
      </c>
      <c r="AD8" s="358">
        <v>5.4899999999999997E-2</v>
      </c>
      <c r="AE8" s="358">
        <v>5.5899999999999998E-2</v>
      </c>
      <c r="AF8" s="358">
        <v>5.6899999999999999E-2</v>
      </c>
      <c r="AG8" s="358">
        <v>5.8000000000000003E-2</v>
      </c>
      <c r="AH8" s="358">
        <v>5.8999999999999997E-2</v>
      </c>
      <c r="AI8" s="358">
        <v>0.06</v>
      </c>
      <c r="AJ8" s="358">
        <v>6.1100000000000002E-2</v>
      </c>
      <c r="AK8" s="358">
        <v>6.2300000000000001E-2</v>
      </c>
      <c r="AL8" s="358">
        <v>6.3399999999999998E-2</v>
      </c>
      <c r="AM8" s="358">
        <v>6.4600000000000005E-2</v>
      </c>
      <c r="AN8" s="358">
        <v>6.5699999999999995E-2</v>
      </c>
      <c r="AO8" s="358">
        <v>6.6799999999999998E-2</v>
      </c>
      <c r="AP8" s="358">
        <v>6.8000000000000005E-2</v>
      </c>
      <c r="AQ8" s="358">
        <v>6.9099999999999995E-2</v>
      </c>
    </row>
    <row r="9" spans="1:55" x14ac:dyDescent="0.2">
      <c r="A9" s="470"/>
      <c r="B9" s="62">
        <v>4</v>
      </c>
      <c r="C9" s="358">
        <v>0</v>
      </c>
      <c r="D9" s="358">
        <v>0</v>
      </c>
      <c r="E9" s="358">
        <v>0</v>
      </c>
      <c r="F9" s="358">
        <v>0</v>
      </c>
      <c r="G9" s="358">
        <v>0</v>
      </c>
      <c r="H9" s="358">
        <v>0</v>
      </c>
      <c r="I9" s="358">
        <v>3.9E-2</v>
      </c>
      <c r="J9" s="358">
        <v>0.04</v>
      </c>
      <c r="K9" s="358">
        <v>4.0800000000000003E-2</v>
      </c>
      <c r="L9" s="358">
        <v>4.1599999999999998E-2</v>
      </c>
      <c r="M9" s="358">
        <v>4.2299999999999997E-2</v>
      </c>
      <c r="N9" s="358">
        <v>4.3099999999999999E-2</v>
      </c>
      <c r="O9" s="358">
        <v>4.3900000000000002E-2</v>
      </c>
      <c r="P9" s="358">
        <v>4.4600000000000001E-2</v>
      </c>
      <c r="Q9" s="358">
        <v>4.5400000000000003E-2</v>
      </c>
      <c r="R9" s="358">
        <v>4.6100000000000002E-2</v>
      </c>
      <c r="S9" s="358">
        <v>4.6899999999999997E-2</v>
      </c>
      <c r="T9" s="358">
        <v>4.7600000000000003E-2</v>
      </c>
      <c r="U9" s="358">
        <v>4.8500000000000001E-2</v>
      </c>
      <c r="V9" s="358">
        <v>4.9500000000000002E-2</v>
      </c>
      <c r="W9" s="358">
        <v>5.04E-2</v>
      </c>
      <c r="X9" s="358">
        <v>5.1400000000000001E-2</v>
      </c>
      <c r="Y9" s="358">
        <v>5.2299999999999999E-2</v>
      </c>
      <c r="Z9" s="358">
        <v>5.2999999999999999E-2</v>
      </c>
      <c r="AA9" s="358">
        <v>5.3600000000000002E-2</v>
      </c>
      <c r="AB9" s="358">
        <v>5.4300000000000001E-2</v>
      </c>
      <c r="AC9" s="358">
        <v>5.4899999999999997E-2</v>
      </c>
      <c r="AD9" s="358">
        <v>5.5599999999999997E-2</v>
      </c>
      <c r="AE9" s="358">
        <v>5.67E-2</v>
      </c>
      <c r="AF9" s="358">
        <v>5.7799999999999997E-2</v>
      </c>
      <c r="AG9" s="358">
        <v>5.8799999999999998E-2</v>
      </c>
      <c r="AH9" s="358">
        <v>5.9900000000000002E-2</v>
      </c>
      <c r="AI9" s="358">
        <v>6.0999999999999999E-2</v>
      </c>
      <c r="AJ9" s="358">
        <v>6.2100000000000002E-2</v>
      </c>
      <c r="AK9" s="358">
        <v>6.3200000000000006E-2</v>
      </c>
      <c r="AL9" s="358">
        <v>6.4299999999999996E-2</v>
      </c>
      <c r="AM9" s="358">
        <v>6.54E-2</v>
      </c>
      <c r="AN9" s="358">
        <v>6.6500000000000004E-2</v>
      </c>
      <c r="AO9" s="358">
        <v>6.7599999999999993E-2</v>
      </c>
      <c r="AP9" s="358">
        <v>6.8699999999999997E-2</v>
      </c>
      <c r="AQ9" s="358">
        <v>6.9800000000000001E-2</v>
      </c>
    </row>
    <row r="10" spans="1:55" x14ac:dyDescent="0.2">
      <c r="A10" s="470"/>
      <c r="B10" s="62">
        <v>5</v>
      </c>
      <c r="C10" s="358">
        <v>0</v>
      </c>
      <c r="D10" s="358">
        <v>0</v>
      </c>
      <c r="E10" s="358">
        <v>0</v>
      </c>
      <c r="F10" s="358">
        <v>0</v>
      </c>
      <c r="G10" s="358">
        <v>0</v>
      </c>
      <c r="H10" s="358">
        <v>3.7999999999999999E-2</v>
      </c>
      <c r="I10" s="358">
        <v>3.9E-2</v>
      </c>
      <c r="J10" s="358">
        <v>4.0099999999999997E-2</v>
      </c>
      <c r="K10" s="358">
        <v>4.1000000000000002E-2</v>
      </c>
      <c r="L10" s="358">
        <v>4.2000000000000003E-2</v>
      </c>
      <c r="M10" s="358">
        <v>4.2900000000000001E-2</v>
      </c>
      <c r="N10" s="358">
        <v>4.3900000000000002E-2</v>
      </c>
      <c r="O10" s="358">
        <v>4.48E-2</v>
      </c>
      <c r="P10" s="358">
        <v>4.5600000000000002E-2</v>
      </c>
      <c r="Q10" s="358">
        <v>4.6399999999999997E-2</v>
      </c>
      <c r="R10" s="358">
        <v>4.7199999999999999E-2</v>
      </c>
      <c r="S10" s="358">
        <v>4.8000000000000001E-2</v>
      </c>
      <c r="T10" s="358">
        <v>4.8800000000000003E-2</v>
      </c>
      <c r="U10" s="358">
        <v>4.9700000000000001E-2</v>
      </c>
      <c r="V10" s="358">
        <v>5.0599999999999999E-2</v>
      </c>
      <c r="W10" s="358">
        <v>5.1499999999999997E-2</v>
      </c>
      <c r="X10" s="358">
        <v>5.2400000000000002E-2</v>
      </c>
      <c r="Y10" s="358">
        <v>5.33E-2</v>
      </c>
      <c r="Z10" s="358">
        <v>5.3900000000000003E-2</v>
      </c>
      <c r="AA10" s="358">
        <v>5.45E-2</v>
      </c>
      <c r="AB10" s="358">
        <v>5.5100000000000003E-2</v>
      </c>
      <c r="AC10" s="358">
        <v>5.57E-2</v>
      </c>
      <c r="AD10" s="358">
        <v>5.6300000000000003E-2</v>
      </c>
      <c r="AE10" s="358">
        <v>5.7500000000000002E-2</v>
      </c>
      <c r="AF10" s="358">
        <v>5.8599999999999999E-2</v>
      </c>
      <c r="AG10" s="358">
        <v>5.9799999999999999E-2</v>
      </c>
      <c r="AH10" s="358">
        <v>6.0900000000000003E-2</v>
      </c>
      <c r="AI10" s="358">
        <v>6.2100000000000002E-2</v>
      </c>
      <c r="AJ10" s="358">
        <v>6.3200000000000006E-2</v>
      </c>
      <c r="AK10" s="358">
        <v>6.4199999999999993E-2</v>
      </c>
      <c r="AL10" s="358">
        <v>6.5299999999999997E-2</v>
      </c>
      <c r="AM10" s="358">
        <v>6.6299999999999998E-2</v>
      </c>
      <c r="AN10" s="358">
        <v>6.7400000000000002E-2</v>
      </c>
      <c r="AO10" s="358">
        <v>6.8500000000000005E-2</v>
      </c>
      <c r="AP10" s="358">
        <v>6.9500000000000006E-2</v>
      </c>
      <c r="AQ10" s="358">
        <v>7.0599999999999996E-2</v>
      </c>
    </row>
    <row r="11" spans="1:55" x14ac:dyDescent="0.2">
      <c r="A11" s="470"/>
      <c r="B11" s="62">
        <v>6</v>
      </c>
      <c r="C11" s="358">
        <v>0</v>
      </c>
      <c r="D11" s="358">
        <v>0</v>
      </c>
      <c r="E11" s="358">
        <v>0</v>
      </c>
      <c r="F11" s="358">
        <v>0</v>
      </c>
      <c r="G11" s="358">
        <v>3.6900000000000002E-2</v>
      </c>
      <c r="H11" s="358">
        <v>3.7999999999999999E-2</v>
      </c>
      <c r="I11" s="358">
        <v>3.9E-2</v>
      </c>
      <c r="J11" s="358">
        <v>4.0099999999999997E-2</v>
      </c>
      <c r="K11" s="358">
        <v>4.1000000000000002E-2</v>
      </c>
      <c r="L11" s="358">
        <v>4.2000000000000003E-2</v>
      </c>
      <c r="M11" s="358">
        <v>4.2900000000000001E-2</v>
      </c>
      <c r="N11" s="358">
        <v>4.3900000000000002E-2</v>
      </c>
      <c r="O11" s="358">
        <v>4.48E-2</v>
      </c>
      <c r="P11" s="358">
        <v>4.5600000000000002E-2</v>
      </c>
      <c r="Q11" s="358">
        <v>4.6399999999999997E-2</v>
      </c>
      <c r="R11" s="358">
        <v>4.7199999999999999E-2</v>
      </c>
      <c r="S11" s="358">
        <v>4.8000000000000001E-2</v>
      </c>
      <c r="T11" s="358">
        <v>4.8800000000000003E-2</v>
      </c>
      <c r="U11" s="358">
        <v>4.9700000000000001E-2</v>
      </c>
      <c r="V11" s="358">
        <v>5.0599999999999999E-2</v>
      </c>
      <c r="W11" s="358">
        <v>5.1499999999999997E-2</v>
      </c>
      <c r="X11" s="358">
        <v>5.2400000000000002E-2</v>
      </c>
      <c r="Y11" s="358">
        <v>5.33E-2</v>
      </c>
      <c r="Z11" s="358">
        <v>5.4100000000000002E-2</v>
      </c>
      <c r="AA11" s="358">
        <v>5.5E-2</v>
      </c>
      <c r="AB11" s="358">
        <v>5.5800000000000002E-2</v>
      </c>
      <c r="AC11" s="358">
        <v>5.67E-2</v>
      </c>
      <c r="AD11" s="358">
        <v>5.7500000000000002E-2</v>
      </c>
      <c r="AE11" s="358">
        <v>5.8599999999999999E-2</v>
      </c>
      <c r="AF11" s="358">
        <v>5.9799999999999999E-2</v>
      </c>
      <c r="AG11" s="358">
        <v>6.0900000000000003E-2</v>
      </c>
      <c r="AH11" s="358">
        <v>6.2100000000000002E-2</v>
      </c>
      <c r="AI11" s="358">
        <v>6.3200000000000006E-2</v>
      </c>
      <c r="AJ11" s="358">
        <v>6.4299999999999996E-2</v>
      </c>
      <c r="AK11" s="358">
        <v>6.5299999999999997E-2</v>
      </c>
      <c r="AL11" s="358">
        <v>6.6400000000000001E-2</v>
      </c>
      <c r="AM11" s="358">
        <v>6.7400000000000002E-2</v>
      </c>
      <c r="AN11" s="358">
        <v>6.8500000000000005E-2</v>
      </c>
      <c r="AO11" s="358">
        <v>6.9599999999999995E-2</v>
      </c>
      <c r="AP11" s="358">
        <v>7.0599999999999996E-2</v>
      </c>
      <c r="AQ11" s="358">
        <v>7.17E-2</v>
      </c>
    </row>
    <row r="12" spans="1:55" x14ac:dyDescent="0.2">
      <c r="A12" s="470"/>
      <c r="B12" s="62">
        <v>7</v>
      </c>
      <c r="C12" s="358">
        <v>0</v>
      </c>
      <c r="D12" s="358">
        <v>0</v>
      </c>
      <c r="E12" s="358">
        <v>0</v>
      </c>
      <c r="F12" s="358">
        <v>3.5900000000000001E-2</v>
      </c>
      <c r="G12" s="358">
        <v>3.6900000000000002E-2</v>
      </c>
      <c r="H12" s="358">
        <v>3.7999999999999999E-2</v>
      </c>
      <c r="I12" s="358">
        <v>3.9E-2</v>
      </c>
      <c r="J12" s="358">
        <v>4.0099999999999997E-2</v>
      </c>
      <c r="K12" s="358">
        <v>4.1000000000000002E-2</v>
      </c>
      <c r="L12" s="358">
        <v>4.2000000000000003E-2</v>
      </c>
      <c r="M12" s="358">
        <v>4.2900000000000001E-2</v>
      </c>
      <c r="N12" s="358">
        <v>4.3900000000000002E-2</v>
      </c>
      <c r="O12" s="358">
        <v>4.48E-2</v>
      </c>
      <c r="P12" s="358">
        <v>4.5600000000000002E-2</v>
      </c>
      <c r="Q12" s="358">
        <v>4.6399999999999997E-2</v>
      </c>
      <c r="R12" s="358">
        <v>4.7199999999999999E-2</v>
      </c>
      <c r="S12" s="358">
        <v>4.8000000000000001E-2</v>
      </c>
      <c r="T12" s="358">
        <v>4.8800000000000003E-2</v>
      </c>
      <c r="U12" s="358">
        <v>4.9700000000000001E-2</v>
      </c>
      <c r="V12" s="358">
        <v>5.0599999999999999E-2</v>
      </c>
      <c r="W12" s="358">
        <v>5.1499999999999997E-2</v>
      </c>
      <c r="X12" s="358">
        <v>5.2400000000000002E-2</v>
      </c>
      <c r="Y12" s="358">
        <v>5.33E-2</v>
      </c>
      <c r="Z12" s="358">
        <v>5.4399999999999997E-2</v>
      </c>
      <c r="AA12" s="358">
        <v>5.5500000000000001E-2</v>
      </c>
      <c r="AB12" s="358">
        <v>5.6500000000000002E-2</v>
      </c>
      <c r="AC12" s="358">
        <v>5.7599999999999998E-2</v>
      </c>
      <c r="AD12" s="358">
        <v>5.8700000000000002E-2</v>
      </c>
      <c r="AE12" s="358">
        <v>5.9799999999999999E-2</v>
      </c>
      <c r="AF12" s="358">
        <v>6.0999999999999999E-2</v>
      </c>
      <c r="AG12" s="358">
        <v>6.2100000000000002E-2</v>
      </c>
      <c r="AH12" s="358">
        <v>6.3299999999999995E-2</v>
      </c>
      <c r="AI12" s="358">
        <v>6.4399999999999999E-2</v>
      </c>
      <c r="AJ12" s="358">
        <v>6.54E-2</v>
      </c>
      <c r="AK12" s="358">
        <v>6.6500000000000004E-2</v>
      </c>
      <c r="AL12" s="358">
        <v>6.7500000000000004E-2</v>
      </c>
      <c r="AM12" s="358">
        <v>6.8599999999999994E-2</v>
      </c>
      <c r="AN12" s="358">
        <v>6.9599999999999995E-2</v>
      </c>
      <c r="AO12" s="358">
        <v>7.0599999999999996E-2</v>
      </c>
      <c r="AP12" s="358">
        <v>7.17E-2</v>
      </c>
      <c r="AQ12" s="358">
        <v>7.2700000000000001E-2</v>
      </c>
    </row>
    <row r="13" spans="1:55" x14ac:dyDescent="0.2">
      <c r="A13" s="470"/>
      <c r="B13" s="62">
        <v>8</v>
      </c>
      <c r="C13" s="358">
        <v>0</v>
      </c>
      <c r="D13" s="358">
        <v>0</v>
      </c>
      <c r="E13" s="358">
        <v>3.4799999999999998E-2</v>
      </c>
      <c r="F13" s="358">
        <v>3.5900000000000001E-2</v>
      </c>
      <c r="G13" s="358">
        <v>3.6900000000000002E-2</v>
      </c>
      <c r="H13" s="358">
        <v>3.7999999999999999E-2</v>
      </c>
      <c r="I13" s="358">
        <v>3.9E-2</v>
      </c>
      <c r="J13" s="358">
        <v>4.0099999999999997E-2</v>
      </c>
      <c r="K13" s="358">
        <v>4.1000000000000002E-2</v>
      </c>
      <c r="L13" s="358">
        <v>4.2000000000000003E-2</v>
      </c>
      <c r="M13" s="358">
        <v>4.2900000000000001E-2</v>
      </c>
      <c r="N13" s="358">
        <v>4.3900000000000002E-2</v>
      </c>
      <c r="O13" s="358">
        <v>4.48E-2</v>
      </c>
      <c r="P13" s="358">
        <v>4.5600000000000002E-2</v>
      </c>
      <c r="Q13" s="358">
        <v>4.6399999999999997E-2</v>
      </c>
      <c r="R13" s="358">
        <v>4.7199999999999999E-2</v>
      </c>
      <c r="S13" s="358">
        <v>4.8000000000000001E-2</v>
      </c>
      <c r="T13" s="358">
        <v>4.8800000000000003E-2</v>
      </c>
      <c r="U13" s="358">
        <v>4.9700000000000001E-2</v>
      </c>
      <c r="V13" s="358">
        <v>5.0599999999999999E-2</v>
      </c>
      <c r="W13" s="358">
        <v>5.1499999999999997E-2</v>
      </c>
      <c r="X13" s="358">
        <v>5.2400000000000002E-2</v>
      </c>
      <c r="Y13" s="358">
        <v>5.33E-2</v>
      </c>
      <c r="Z13" s="358">
        <v>5.4399999999999997E-2</v>
      </c>
      <c r="AA13" s="358">
        <v>5.5500000000000001E-2</v>
      </c>
      <c r="AB13" s="358">
        <v>5.6500000000000002E-2</v>
      </c>
      <c r="AC13" s="358">
        <v>5.7599999999999998E-2</v>
      </c>
      <c r="AD13" s="358">
        <v>5.8700000000000002E-2</v>
      </c>
      <c r="AE13" s="358">
        <v>0.06</v>
      </c>
      <c r="AF13" s="358">
        <v>6.13E-2</v>
      </c>
      <c r="AG13" s="358">
        <v>6.25E-2</v>
      </c>
      <c r="AH13" s="358">
        <v>6.3799999999999996E-2</v>
      </c>
      <c r="AI13" s="358">
        <v>6.5100000000000005E-2</v>
      </c>
      <c r="AJ13" s="358">
        <v>6.6100000000000006E-2</v>
      </c>
      <c r="AK13" s="358">
        <v>6.7100000000000007E-2</v>
      </c>
      <c r="AL13" s="358">
        <v>6.8199999999999997E-2</v>
      </c>
      <c r="AM13" s="358">
        <v>6.9199999999999998E-2</v>
      </c>
      <c r="AN13" s="358">
        <v>7.0199999999999999E-2</v>
      </c>
      <c r="AO13" s="358">
        <v>7.1199999999999999E-2</v>
      </c>
      <c r="AP13" s="358">
        <v>7.22E-2</v>
      </c>
      <c r="AQ13" s="358">
        <v>7.3300000000000004E-2</v>
      </c>
    </row>
    <row r="14" spans="1:55" x14ac:dyDescent="0.2">
      <c r="A14" s="470"/>
      <c r="B14" s="62">
        <v>9</v>
      </c>
      <c r="C14" s="358">
        <v>0</v>
      </c>
      <c r="D14" s="358">
        <v>3.3700000000000001E-2</v>
      </c>
      <c r="E14" s="358">
        <v>3.4799999999999998E-2</v>
      </c>
      <c r="F14" s="358">
        <v>3.5900000000000001E-2</v>
      </c>
      <c r="G14" s="358">
        <v>3.6900000000000002E-2</v>
      </c>
      <c r="H14" s="358">
        <v>3.7999999999999999E-2</v>
      </c>
      <c r="I14" s="358">
        <v>3.9E-2</v>
      </c>
      <c r="J14" s="358">
        <v>4.0099999999999997E-2</v>
      </c>
      <c r="K14" s="358">
        <v>4.1000000000000002E-2</v>
      </c>
      <c r="L14" s="358">
        <v>4.2000000000000003E-2</v>
      </c>
      <c r="M14" s="358">
        <v>4.2900000000000001E-2</v>
      </c>
      <c r="N14" s="358">
        <v>4.3900000000000002E-2</v>
      </c>
      <c r="O14" s="358">
        <v>4.48E-2</v>
      </c>
      <c r="P14" s="358">
        <v>4.5600000000000002E-2</v>
      </c>
      <c r="Q14" s="358">
        <v>4.6399999999999997E-2</v>
      </c>
      <c r="R14" s="358">
        <v>4.7199999999999999E-2</v>
      </c>
      <c r="S14" s="358">
        <v>4.8000000000000001E-2</v>
      </c>
      <c r="T14" s="358">
        <v>4.8800000000000003E-2</v>
      </c>
      <c r="U14" s="358">
        <v>4.9700000000000001E-2</v>
      </c>
      <c r="V14" s="358">
        <v>5.0599999999999999E-2</v>
      </c>
      <c r="W14" s="358">
        <v>5.1499999999999997E-2</v>
      </c>
      <c r="X14" s="358">
        <v>5.2400000000000002E-2</v>
      </c>
      <c r="Y14" s="358">
        <v>5.33E-2</v>
      </c>
      <c r="Z14" s="358">
        <v>5.4399999999999997E-2</v>
      </c>
      <c r="AA14" s="358">
        <v>5.5500000000000001E-2</v>
      </c>
      <c r="AB14" s="358">
        <v>5.6500000000000002E-2</v>
      </c>
      <c r="AC14" s="358">
        <v>5.7599999999999998E-2</v>
      </c>
      <c r="AD14" s="358">
        <v>5.8700000000000002E-2</v>
      </c>
      <c r="AE14" s="358">
        <v>6.0100000000000001E-2</v>
      </c>
      <c r="AF14" s="358">
        <v>6.1600000000000002E-2</v>
      </c>
      <c r="AG14" s="358">
        <v>6.3E-2</v>
      </c>
      <c r="AH14" s="358">
        <v>6.4500000000000002E-2</v>
      </c>
      <c r="AI14" s="358">
        <v>6.59E-2</v>
      </c>
      <c r="AJ14" s="358">
        <v>6.6900000000000001E-2</v>
      </c>
      <c r="AK14" s="358">
        <v>6.7799999999999999E-2</v>
      </c>
      <c r="AL14" s="358">
        <v>6.88E-2</v>
      </c>
      <c r="AM14" s="358">
        <v>6.9699999999999998E-2</v>
      </c>
      <c r="AN14" s="358">
        <v>7.0699999999999999E-2</v>
      </c>
      <c r="AO14" s="358">
        <v>7.17E-2</v>
      </c>
      <c r="AP14" s="358">
        <v>7.2599999999999998E-2</v>
      </c>
      <c r="AQ14" s="358">
        <v>7.3599999999999999E-2</v>
      </c>
    </row>
    <row r="15" spans="1:55" x14ac:dyDescent="0.2">
      <c r="A15" s="470"/>
      <c r="B15" s="62">
        <v>10</v>
      </c>
      <c r="C15" s="358">
        <v>3.27E-2</v>
      </c>
      <c r="D15" s="358">
        <v>3.3700000000000001E-2</v>
      </c>
      <c r="E15" s="358">
        <v>3.4799999999999998E-2</v>
      </c>
      <c r="F15" s="358">
        <v>3.5900000000000001E-2</v>
      </c>
      <c r="G15" s="358">
        <v>3.6900000000000002E-2</v>
      </c>
      <c r="H15" s="358">
        <v>3.7999999999999999E-2</v>
      </c>
      <c r="I15" s="358">
        <v>3.9E-2</v>
      </c>
      <c r="J15" s="358">
        <v>4.0099999999999997E-2</v>
      </c>
      <c r="K15" s="358">
        <v>4.1000000000000002E-2</v>
      </c>
      <c r="L15" s="358">
        <v>4.2000000000000003E-2</v>
      </c>
      <c r="M15" s="358">
        <v>4.2900000000000001E-2</v>
      </c>
      <c r="N15" s="358">
        <v>4.3900000000000002E-2</v>
      </c>
      <c r="O15" s="358">
        <v>4.48E-2</v>
      </c>
      <c r="P15" s="358">
        <v>4.5600000000000002E-2</v>
      </c>
      <c r="Q15" s="358">
        <v>4.6399999999999997E-2</v>
      </c>
      <c r="R15" s="358">
        <v>4.7199999999999999E-2</v>
      </c>
      <c r="S15" s="358">
        <v>4.8000000000000001E-2</v>
      </c>
      <c r="T15" s="358">
        <v>4.8800000000000003E-2</v>
      </c>
      <c r="U15" s="358">
        <v>4.9700000000000001E-2</v>
      </c>
      <c r="V15" s="358">
        <v>5.0599999999999999E-2</v>
      </c>
      <c r="W15" s="358">
        <v>5.1499999999999997E-2</v>
      </c>
      <c r="X15" s="358">
        <v>5.2400000000000002E-2</v>
      </c>
      <c r="Y15" s="358">
        <v>5.33E-2</v>
      </c>
      <c r="Z15" s="358">
        <v>5.4399999999999997E-2</v>
      </c>
      <c r="AA15" s="358">
        <v>5.5500000000000001E-2</v>
      </c>
      <c r="AB15" s="358">
        <v>5.6500000000000002E-2</v>
      </c>
      <c r="AC15" s="358">
        <v>5.7599999999999998E-2</v>
      </c>
      <c r="AD15" s="358">
        <v>5.8700000000000002E-2</v>
      </c>
      <c r="AE15" s="358">
        <v>6.0299999999999999E-2</v>
      </c>
      <c r="AF15" s="358">
        <v>6.1899999999999997E-2</v>
      </c>
      <c r="AG15" s="358">
        <v>6.3399999999999998E-2</v>
      </c>
      <c r="AH15" s="358">
        <v>6.5000000000000002E-2</v>
      </c>
      <c r="AI15" s="358">
        <v>6.6600000000000006E-2</v>
      </c>
      <c r="AJ15" s="358">
        <v>6.7500000000000004E-2</v>
      </c>
      <c r="AK15" s="358">
        <v>6.8500000000000005E-2</v>
      </c>
      <c r="AL15" s="358">
        <v>6.9400000000000003E-2</v>
      </c>
      <c r="AM15" s="358">
        <v>7.0400000000000004E-2</v>
      </c>
      <c r="AN15" s="358">
        <v>7.1300000000000002E-2</v>
      </c>
      <c r="AO15" s="358">
        <v>7.22E-2</v>
      </c>
      <c r="AP15" s="358">
        <v>7.3200000000000001E-2</v>
      </c>
      <c r="AQ15" s="358">
        <v>7.4099999999999999E-2</v>
      </c>
    </row>
    <row r="16" spans="1:55" x14ac:dyDescent="0.2">
      <c r="A16" s="470"/>
      <c r="B16" s="62">
        <v>11</v>
      </c>
      <c r="C16" s="358">
        <v>3.2800000000000003E-2</v>
      </c>
      <c r="D16" s="358">
        <v>3.39E-2</v>
      </c>
      <c r="E16" s="358">
        <v>3.49E-2</v>
      </c>
      <c r="F16" s="358">
        <v>3.5900000000000001E-2</v>
      </c>
      <c r="G16" s="358">
        <v>3.6999999999999998E-2</v>
      </c>
      <c r="H16" s="358">
        <v>3.7999999999999999E-2</v>
      </c>
      <c r="I16" s="358">
        <v>3.9100000000000003E-2</v>
      </c>
      <c r="J16" s="358">
        <v>4.0099999999999997E-2</v>
      </c>
      <c r="K16" s="358">
        <v>4.1000000000000002E-2</v>
      </c>
      <c r="L16" s="358">
        <v>4.2000000000000003E-2</v>
      </c>
      <c r="M16" s="358">
        <v>4.2900000000000001E-2</v>
      </c>
      <c r="N16" s="358">
        <v>4.3900000000000002E-2</v>
      </c>
      <c r="O16" s="358">
        <v>4.48E-2</v>
      </c>
      <c r="P16" s="358">
        <v>4.5600000000000002E-2</v>
      </c>
      <c r="Q16" s="358">
        <v>4.6399999999999997E-2</v>
      </c>
      <c r="R16" s="358">
        <v>4.7199999999999999E-2</v>
      </c>
      <c r="S16" s="358">
        <v>4.8000000000000001E-2</v>
      </c>
      <c r="T16" s="358">
        <v>4.8800000000000003E-2</v>
      </c>
      <c r="U16" s="358">
        <v>4.9700000000000001E-2</v>
      </c>
      <c r="V16" s="358">
        <v>5.0599999999999999E-2</v>
      </c>
      <c r="W16" s="358">
        <v>5.1499999999999997E-2</v>
      </c>
      <c r="X16" s="358">
        <v>5.2400000000000002E-2</v>
      </c>
      <c r="Y16" s="358">
        <v>5.33E-2</v>
      </c>
      <c r="Z16" s="358">
        <v>5.4399999999999997E-2</v>
      </c>
      <c r="AA16" s="358">
        <v>5.5500000000000001E-2</v>
      </c>
      <c r="AB16" s="358">
        <v>5.6500000000000002E-2</v>
      </c>
      <c r="AC16" s="358">
        <v>5.7599999999999998E-2</v>
      </c>
      <c r="AD16" s="358">
        <v>5.8700000000000002E-2</v>
      </c>
      <c r="AE16" s="358">
        <v>6.0299999999999999E-2</v>
      </c>
      <c r="AF16" s="358">
        <v>6.1899999999999997E-2</v>
      </c>
      <c r="AG16" s="358">
        <v>6.3399999999999998E-2</v>
      </c>
      <c r="AH16" s="358">
        <v>6.5000000000000002E-2</v>
      </c>
      <c r="AI16" s="358">
        <v>6.6600000000000006E-2</v>
      </c>
      <c r="AJ16" s="358">
        <v>6.7599999999999993E-2</v>
      </c>
      <c r="AK16" s="358">
        <v>6.8500000000000005E-2</v>
      </c>
      <c r="AL16" s="358">
        <v>6.9500000000000006E-2</v>
      </c>
      <c r="AM16" s="358">
        <v>7.0400000000000004E-2</v>
      </c>
      <c r="AN16" s="358">
        <v>7.1400000000000005E-2</v>
      </c>
      <c r="AO16" s="358">
        <v>7.2400000000000006E-2</v>
      </c>
      <c r="AP16" s="358">
        <v>7.3300000000000004E-2</v>
      </c>
      <c r="AQ16" s="358">
        <v>7.4300000000000005E-2</v>
      </c>
    </row>
    <row r="17" spans="1:43" x14ac:dyDescent="0.2">
      <c r="A17" s="470"/>
      <c r="B17" s="62">
        <v>12</v>
      </c>
      <c r="C17" s="358">
        <v>3.3000000000000002E-2</v>
      </c>
      <c r="D17" s="358">
        <v>3.4000000000000002E-2</v>
      </c>
      <c r="E17" s="358">
        <v>3.5000000000000003E-2</v>
      </c>
      <c r="F17" s="358">
        <v>3.5999999999999997E-2</v>
      </c>
      <c r="G17" s="358">
        <v>3.6999999999999998E-2</v>
      </c>
      <c r="H17" s="358">
        <v>3.8100000000000002E-2</v>
      </c>
      <c r="I17" s="358">
        <v>3.9100000000000003E-2</v>
      </c>
      <c r="J17" s="358">
        <v>4.0099999999999997E-2</v>
      </c>
      <c r="K17" s="358">
        <v>4.1000000000000002E-2</v>
      </c>
      <c r="L17" s="358">
        <v>4.2000000000000003E-2</v>
      </c>
      <c r="M17" s="358">
        <v>4.2900000000000001E-2</v>
      </c>
      <c r="N17" s="358">
        <v>4.3900000000000002E-2</v>
      </c>
      <c r="O17" s="358">
        <v>4.48E-2</v>
      </c>
      <c r="P17" s="358">
        <v>4.5600000000000002E-2</v>
      </c>
      <c r="Q17" s="358">
        <v>4.6399999999999997E-2</v>
      </c>
      <c r="R17" s="358">
        <v>4.7199999999999999E-2</v>
      </c>
      <c r="S17" s="358">
        <v>4.8000000000000001E-2</v>
      </c>
      <c r="T17" s="358">
        <v>4.8800000000000003E-2</v>
      </c>
      <c r="U17" s="358">
        <v>4.9700000000000001E-2</v>
      </c>
      <c r="V17" s="358">
        <v>5.0599999999999999E-2</v>
      </c>
      <c r="W17" s="358">
        <v>5.1499999999999997E-2</v>
      </c>
      <c r="X17" s="358">
        <v>5.2400000000000002E-2</v>
      </c>
      <c r="Y17" s="358">
        <v>5.33E-2</v>
      </c>
      <c r="Z17" s="358">
        <v>5.4399999999999997E-2</v>
      </c>
      <c r="AA17" s="358">
        <v>5.5500000000000001E-2</v>
      </c>
      <c r="AB17" s="358">
        <v>5.6500000000000002E-2</v>
      </c>
      <c r="AC17" s="358">
        <v>5.7599999999999998E-2</v>
      </c>
      <c r="AD17" s="358">
        <v>5.8700000000000002E-2</v>
      </c>
      <c r="AE17" s="358">
        <v>6.0299999999999999E-2</v>
      </c>
      <c r="AF17" s="358">
        <v>6.1899999999999997E-2</v>
      </c>
      <c r="AG17" s="358">
        <v>6.3399999999999998E-2</v>
      </c>
      <c r="AH17" s="358">
        <v>6.5000000000000002E-2</v>
      </c>
      <c r="AI17" s="358">
        <v>6.6600000000000006E-2</v>
      </c>
      <c r="AJ17" s="358">
        <v>6.7599999999999993E-2</v>
      </c>
      <c r="AK17" s="358">
        <v>6.8599999999999994E-2</v>
      </c>
      <c r="AL17" s="358">
        <v>6.9500000000000006E-2</v>
      </c>
      <c r="AM17" s="358">
        <v>7.0499999999999993E-2</v>
      </c>
      <c r="AN17" s="358">
        <v>7.1499999999999994E-2</v>
      </c>
      <c r="AO17" s="358">
        <v>7.2499999999999995E-2</v>
      </c>
      <c r="AP17" s="358">
        <v>7.3499999999999996E-2</v>
      </c>
      <c r="AQ17" s="358">
        <v>7.4399999999999994E-2</v>
      </c>
    </row>
    <row r="18" spans="1:43" x14ac:dyDescent="0.2">
      <c r="A18" s="470"/>
      <c r="B18" s="62">
        <v>13</v>
      </c>
      <c r="C18" s="358">
        <v>3.4700000000000002E-2</v>
      </c>
      <c r="D18" s="358">
        <v>3.5700000000000003E-2</v>
      </c>
      <c r="E18" s="358">
        <v>3.6700000000000003E-2</v>
      </c>
      <c r="F18" s="358">
        <v>3.7699999999999997E-2</v>
      </c>
      <c r="G18" s="358">
        <v>3.8699999999999998E-2</v>
      </c>
      <c r="H18" s="358">
        <v>3.9699999999999999E-2</v>
      </c>
      <c r="I18" s="358">
        <v>4.07E-2</v>
      </c>
      <c r="J18" s="358">
        <v>4.1700000000000001E-2</v>
      </c>
      <c r="K18" s="358">
        <v>4.2700000000000002E-2</v>
      </c>
      <c r="L18" s="358">
        <v>4.3700000000000003E-2</v>
      </c>
      <c r="M18" s="358">
        <v>4.4600000000000001E-2</v>
      </c>
      <c r="N18" s="358">
        <v>4.5600000000000002E-2</v>
      </c>
      <c r="O18" s="358">
        <v>4.6600000000000003E-2</v>
      </c>
      <c r="P18" s="358">
        <v>4.7500000000000001E-2</v>
      </c>
      <c r="Q18" s="358">
        <v>4.8300000000000003E-2</v>
      </c>
      <c r="R18" s="358">
        <v>4.9200000000000001E-2</v>
      </c>
      <c r="S18" s="358">
        <v>0.05</v>
      </c>
      <c r="T18" s="358">
        <v>5.0900000000000001E-2</v>
      </c>
      <c r="U18" s="358">
        <v>5.1799999999999999E-2</v>
      </c>
      <c r="V18" s="358">
        <v>5.2699999999999997E-2</v>
      </c>
      <c r="W18" s="358">
        <v>5.3499999999999999E-2</v>
      </c>
      <c r="X18" s="358">
        <v>5.4399999999999997E-2</v>
      </c>
      <c r="Y18" s="358">
        <v>5.5300000000000002E-2</v>
      </c>
      <c r="Z18" s="358">
        <v>5.6399999999999999E-2</v>
      </c>
      <c r="AA18" s="358">
        <v>5.7500000000000002E-2</v>
      </c>
      <c r="AB18" s="358">
        <v>5.8700000000000002E-2</v>
      </c>
      <c r="AC18" s="358">
        <v>5.9799999999999999E-2</v>
      </c>
      <c r="AD18" s="358">
        <v>6.0900000000000003E-2</v>
      </c>
      <c r="AE18" s="358">
        <v>6.2600000000000003E-2</v>
      </c>
      <c r="AF18" s="358">
        <v>6.4299999999999996E-2</v>
      </c>
      <c r="AG18" s="358">
        <v>6.6100000000000006E-2</v>
      </c>
      <c r="AH18" s="358">
        <v>6.7799999999999999E-2</v>
      </c>
      <c r="AI18" s="358">
        <v>6.9500000000000006E-2</v>
      </c>
      <c r="AJ18" s="358">
        <v>7.0499999999999993E-2</v>
      </c>
      <c r="AK18" s="358">
        <v>7.1499999999999994E-2</v>
      </c>
      <c r="AL18" s="358">
        <v>7.2400000000000006E-2</v>
      </c>
      <c r="AM18" s="358">
        <v>7.3400000000000007E-2</v>
      </c>
      <c r="AN18" s="358">
        <v>7.4399999999999994E-2</v>
      </c>
      <c r="AO18" s="358">
        <v>7.5399999999999995E-2</v>
      </c>
      <c r="AP18" s="358">
        <v>7.6399999999999996E-2</v>
      </c>
      <c r="AQ18" s="358">
        <v>7.7299999999999994E-2</v>
      </c>
    </row>
    <row r="19" spans="1:43" x14ac:dyDescent="0.2">
      <c r="A19" s="470"/>
      <c r="B19" s="62">
        <v>14</v>
      </c>
      <c r="C19" s="358">
        <v>3.6499999999999998E-2</v>
      </c>
      <c r="D19" s="358">
        <v>3.7499999999999999E-2</v>
      </c>
      <c r="E19" s="358">
        <v>3.85E-2</v>
      </c>
      <c r="F19" s="358">
        <v>3.95E-2</v>
      </c>
      <c r="G19" s="358">
        <v>4.0500000000000001E-2</v>
      </c>
      <c r="H19" s="358">
        <v>4.1399999999999999E-2</v>
      </c>
      <c r="I19" s="358">
        <v>4.24E-2</v>
      </c>
      <c r="J19" s="358">
        <v>4.3400000000000001E-2</v>
      </c>
      <c r="K19" s="358">
        <v>4.4400000000000002E-2</v>
      </c>
      <c r="L19" s="358">
        <v>4.5400000000000003E-2</v>
      </c>
      <c r="M19" s="358">
        <v>4.65E-2</v>
      </c>
      <c r="N19" s="358">
        <v>4.7500000000000001E-2</v>
      </c>
      <c r="O19" s="358">
        <v>4.8500000000000001E-2</v>
      </c>
      <c r="P19" s="358">
        <v>4.9399999999999999E-2</v>
      </c>
      <c r="Q19" s="358">
        <v>5.0299999999999997E-2</v>
      </c>
      <c r="R19" s="358">
        <v>5.1200000000000002E-2</v>
      </c>
      <c r="S19" s="358">
        <v>5.21E-2</v>
      </c>
      <c r="T19" s="358">
        <v>5.2999999999999999E-2</v>
      </c>
      <c r="U19" s="358">
        <v>5.3900000000000003E-2</v>
      </c>
      <c r="V19" s="358">
        <v>5.4800000000000001E-2</v>
      </c>
      <c r="W19" s="358">
        <v>5.5599999999999997E-2</v>
      </c>
      <c r="X19" s="358">
        <v>5.6500000000000002E-2</v>
      </c>
      <c r="Y19" s="358">
        <v>5.74E-2</v>
      </c>
      <c r="Z19" s="358">
        <v>5.8599999999999999E-2</v>
      </c>
      <c r="AA19" s="358">
        <v>5.9700000000000003E-2</v>
      </c>
      <c r="AB19" s="358">
        <v>6.0900000000000003E-2</v>
      </c>
      <c r="AC19" s="358">
        <v>6.2E-2</v>
      </c>
      <c r="AD19" s="358">
        <v>6.3200000000000006E-2</v>
      </c>
      <c r="AE19" s="358">
        <v>6.5000000000000002E-2</v>
      </c>
      <c r="AF19" s="358">
        <v>6.6900000000000001E-2</v>
      </c>
      <c r="AG19" s="358">
        <v>6.8699999999999997E-2</v>
      </c>
      <c r="AH19" s="358">
        <v>7.0599999999999996E-2</v>
      </c>
      <c r="AI19" s="358">
        <v>7.2400000000000006E-2</v>
      </c>
      <c r="AJ19" s="358">
        <v>7.3400000000000007E-2</v>
      </c>
      <c r="AK19" s="358">
        <v>7.4399999999999994E-2</v>
      </c>
      <c r="AL19" s="358">
        <v>7.5399999999999995E-2</v>
      </c>
      <c r="AM19" s="358">
        <v>7.6399999999999996E-2</v>
      </c>
      <c r="AN19" s="358">
        <v>7.7399999999999997E-2</v>
      </c>
      <c r="AO19" s="358">
        <v>7.8399999999999997E-2</v>
      </c>
      <c r="AP19" s="358">
        <v>7.9399999999999998E-2</v>
      </c>
      <c r="AQ19" s="358">
        <v>8.0399999999999999E-2</v>
      </c>
    </row>
    <row r="20" spans="1:43" x14ac:dyDescent="0.2">
      <c r="A20" s="470"/>
      <c r="B20" s="62">
        <v>15</v>
      </c>
      <c r="C20" s="358">
        <v>3.8699999999999998E-2</v>
      </c>
      <c r="D20" s="358">
        <v>3.9600000000000003E-2</v>
      </c>
      <c r="E20" s="358">
        <v>4.0500000000000001E-2</v>
      </c>
      <c r="F20" s="358">
        <v>4.1399999999999999E-2</v>
      </c>
      <c r="G20" s="358">
        <v>4.2299999999999997E-2</v>
      </c>
      <c r="H20" s="358">
        <v>4.3299999999999998E-2</v>
      </c>
      <c r="I20" s="358">
        <v>4.4200000000000003E-2</v>
      </c>
      <c r="J20" s="358">
        <v>4.5100000000000001E-2</v>
      </c>
      <c r="K20" s="358">
        <v>4.6199999999999998E-2</v>
      </c>
      <c r="L20" s="358">
        <v>4.7300000000000002E-2</v>
      </c>
      <c r="M20" s="358">
        <v>4.8300000000000003E-2</v>
      </c>
      <c r="N20" s="358">
        <v>4.9399999999999999E-2</v>
      </c>
      <c r="O20" s="358">
        <v>5.0500000000000003E-2</v>
      </c>
      <c r="P20" s="358">
        <v>5.1499999999999997E-2</v>
      </c>
      <c r="Q20" s="358">
        <v>5.2400000000000002E-2</v>
      </c>
      <c r="R20" s="358">
        <v>5.3400000000000003E-2</v>
      </c>
      <c r="S20" s="358">
        <v>5.4300000000000001E-2</v>
      </c>
      <c r="T20" s="358">
        <v>5.5300000000000002E-2</v>
      </c>
      <c r="U20" s="358">
        <v>5.6099999999999997E-2</v>
      </c>
      <c r="V20" s="358">
        <v>5.7000000000000002E-2</v>
      </c>
      <c r="W20" s="358">
        <v>5.7799999999999997E-2</v>
      </c>
      <c r="X20" s="358">
        <v>5.8700000000000002E-2</v>
      </c>
      <c r="Y20" s="358">
        <v>5.9499999999999997E-2</v>
      </c>
      <c r="Z20" s="358">
        <v>6.0699999999999997E-2</v>
      </c>
      <c r="AA20" s="358">
        <v>6.1899999999999997E-2</v>
      </c>
      <c r="AB20" s="358">
        <v>6.3200000000000006E-2</v>
      </c>
      <c r="AC20" s="358">
        <v>6.4399999999999999E-2</v>
      </c>
      <c r="AD20" s="358">
        <v>6.5600000000000006E-2</v>
      </c>
      <c r="AE20" s="358">
        <v>6.7599999999999993E-2</v>
      </c>
      <c r="AF20" s="358">
        <v>6.9599999999999995E-2</v>
      </c>
      <c r="AG20" s="358">
        <v>7.1499999999999994E-2</v>
      </c>
      <c r="AH20" s="358">
        <v>7.3499999999999996E-2</v>
      </c>
      <c r="AI20" s="358">
        <v>7.5499999999999998E-2</v>
      </c>
      <c r="AJ20" s="358">
        <v>7.6499999999999999E-2</v>
      </c>
      <c r="AK20" s="358">
        <v>7.7499999999999999E-2</v>
      </c>
      <c r="AL20" s="358">
        <v>7.8600000000000003E-2</v>
      </c>
      <c r="AM20" s="358">
        <v>7.9600000000000004E-2</v>
      </c>
      <c r="AN20" s="358">
        <v>8.0600000000000005E-2</v>
      </c>
      <c r="AO20" s="358">
        <v>8.1600000000000006E-2</v>
      </c>
      <c r="AP20" s="358">
        <v>8.2600000000000007E-2</v>
      </c>
      <c r="AQ20" s="358">
        <v>8.3699999999999997E-2</v>
      </c>
    </row>
    <row r="21" spans="1:43" x14ac:dyDescent="0.2">
      <c r="A21" s="470"/>
      <c r="B21" s="62">
        <v>16</v>
      </c>
      <c r="C21" s="358">
        <v>4.07E-2</v>
      </c>
      <c r="D21" s="358">
        <v>4.1599999999999998E-2</v>
      </c>
      <c r="E21" s="358">
        <v>4.2500000000000003E-2</v>
      </c>
      <c r="F21" s="358">
        <v>4.3400000000000001E-2</v>
      </c>
      <c r="G21" s="358">
        <v>4.4299999999999999E-2</v>
      </c>
      <c r="H21" s="358">
        <v>4.5199999999999997E-2</v>
      </c>
      <c r="I21" s="358">
        <v>4.6100000000000002E-2</v>
      </c>
      <c r="J21" s="358">
        <v>4.7E-2</v>
      </c>
      <c r="K21" s="358">
        <v>4.8099999999999997E-2</v>
      </c>
      <c r="L21" s="358">
        <v>4.9200000000000001E-2</v>
      </c>
      <c r="M21" s="358">
        <v>5.0299999999999997E-2</v>
      </c>
      <c r="N21" s="358">
        <v>5.1400000000000001E-2</v>
      </c>
      <c r="O21" s="358">
        <v>5.2499999999999998E-2</v>
      </c>
      <c r="P21" s="358">
        <v>5.3499999999999999E-2</v>
      </c>
      <c r="Q21" s="358">
        <v>5.45E-2</v>
      </c>
      <c r="R21" s="358">
        <v>5.5599999999999997E-2</v>
      </c>
      <c r="S21" s="358">
        <v>5.6599999999999998E-2</v>
      </c>
      <c r="T21" s="358">
        <v>5.7599999999999998E-2</v>
      </c>
      <c r="U21" s="358">
        <v>5.8400000000000001E-2</v>
      </c>
      <c r="V21" s="358">
        <v>5.9200000000000003E-2</v>
      </c>
      <c r="W21" s="358">
        <v>6.0100000000000001E-2</v>
      </c>
      <c r="X21" s="358">
        <v>6.0900000000000003E-2</v>
      </c>
      <c r="Y21" s="358">
        <v>6.1699999999999998E-2</v>
      </c>
      <c r="Z21" s="358">
        <v>6.3E-2</v>
      </c>
      <c r="AA21" s="358">
        <v>6.4299999999999996E-2</v>
      </c>
      <c r="AB21" s="358">
        <v>6.5500000000000003E-2</v>
      </c>
      <c r="AC21" s="358">
        <v>6.6799999999999998E-2</v>
      </c>
      <c r="AD21" s="358">
        <v>6.8099999999999994E-2</v>
      </c>
      <c r="AE21" s="358">
        <v>7.0199999999999999E-2</v>
      </c>
      <c r="AF21" s="358">
        <v>7.2400000000000006E-2</v>
      </c>
      <c r="AG21" s="358">
        <v>7.4499999999999997E-2</v>
      </c>
      <c r="AH21" s="358">
        <v>7.6700000000000004E-2</v>
      </c>
      <c r="AI21" s="358">
        <v>7.8799999999999995E-2</v>
      </c>
      <c r="AJ21" s="358">
        <v>7.9799999999999996E-2</v>
      </c>
      <c r="AK21" s="358">
        <v>8.0799999999999997E-2</v>
      </c>
      <c r="AL21" s="358">
        <v>8.1799999999999998E-2</v>
      </c>
      <c r="AM21" s="358">
        <v>8.2799999999999999E-2</v>
      </c>
      <c r="AN21" s="358">
        <v>8.3799999999999999E-2</v>
      </c>
      <c r="AO21" s="358">
        <v>8.48E-2</v>
      </c>
      <c r="AP21" s="358">
        <v>8.5800000000000001E-2</v>
      </c>
      <c r="AQ21" s="358">
        <v>8.3699999999999997E-2</v>
      </c>
    </row>
    <row r="22" spans="1:43" x14ac:dyDescent="0.2">
      <c r="A22" s="470"/>
      <c r="B22" s="62">
        <v>17</v>
      </c>
      <c r="C22" s="358">
        <v>4.2900000000000001E-2</v>
      </c>
      <c r="D22" s="358">
        <v>4.3700000000000003E-2</v>
      </c>
      <c r="E22" s="358">
        <v>4.4600000000000001E-2</v>
      </c>
      <c r="F22" s="358">
        <v>4.5499999999999999E-2</v>
      </c>
      <c r="G22" s="358">
        <v>4.6300000000000001E-2</v>
      </c>
      <c r="H22" s="358">
        <v>4.7199999999999999E-2</v>
      </c>
      <c r="I22" s="358">
        <v>4.8000000000000001E-2</v>
      </c>
      <c r="J22" s="358">
        <v>4.8899999999999999E-2</v>
      </c>
      <c r="K22" s="358">
        <v>0.05</v>
      </c>
      <c r="L22" s="358">
        <v>5.1200000000000002E-2</v>
      </c>
      <c r="M22" s="358">
        <v>5.2299999999999999E-2</v>
      </c>
      <c r="N22" s="358">
        <v>5.3499999999999999E-2</v>
      </c>
      <c r="O22" s="358">
        <v>5.4600000000000003E-2</v>
      </c>
      <c r="P22" s="358">
        <v>5.57E-2</v>
      </c>
      <c r="Q22" s="358">
        <v>5.6800000000000003E-2</v>
      </c>
      <c r="R22" s="358">
        <v>5.7799999999999997E-2</v>
      </c>
      <c r="S22" s="358">
        <v>5.8900000000000001E-2</v>
      </c>
      <c r="T22" s="358">
        <v>0.06</v>
      </c>
      <c r="U22" s="358">
        <v>6.08E-2</v>
      </c>
      <c r="V22" s="358">
        <v>6.1600000000000002E-2</v>
      </c>
      <c r="W22" s="358">
        <v>6.2399999999999997E-2</v>
      </c>
      <c r="X22" s="358">
        <v>6.3200000000000006E-2</v>
      </c>
      <c r="Y22" s="358">
        <v>6.4000000000000001E-2</v>
      </c>
      <c r="Z22" s="358">
        <v>6.5299999999999997E-2</v>
      </c>
      <c r="AA22" s="358">
        <v>6.6699999999999995E-2</v>
      </c>
      <c r="AB22" s="358">
        <v>6.8000000000000005E-2</v>
      </c>
      <c r="AC22" s="358">
        <v>6.9400000000000003E-2</v>
      </c>
      <c r="AD22" s="358">
        <v>7.0699999999999999E-2</v>
      </c>
      <c r="AE22" s="358">
        <v>7.2999999999999995E-2</v>
      </c>
      <c r="AF22" s="358">
        <v>7.5300000000000006E-2</v>
      </c>
      <c r="AG22" s="358">
        <v>7.7600000000000002E-2</v>
      </c>
      <c r="AH22" s="358">
        <v>7.9899999999999999E-2</v>
      </c>
      <c r="AI22" s="358">
        <v>8.2199999999999995E-2</v>
      </c>
      <c r="AJ22" s="358">
        <v>8.3199999999999996E-2</v>
      </c>
      <c r="AK22" s="358">
        <v>8.4199999999999997E-2</v>
      </c>
      <c r="AL22" s="358">
        <v>8.5199999999999998E-2</v>
      </c>
      <c r="AM22" s="358">
        <v>8.6199999999999999E-2</v>
      </c>
      <c r="AN22" s="358">
        <v>8.72E-2</v>
      </c>
      <c r="AO22" s="358">
        <v>8.8200000000000001E-2</v>
      </c>
      <c r="AP22" s="358">
        <v>8.5800000000000001E-2</v>
      </c>
      <c r="AQ22" s="358">
        <v>8.3699999999999997E-2</v>
      </c>
    </row>
    <row r="23" spans="1:43" x14ac:dyDescent="0.2">
      <c r="A23" s="470"/>
      <c r="B23" s="62">
        <v>18</v>
      </c>
      <c r="C23" s="358">
        <v>4.5199999999999997E-2</v>
      </c>
      <c r="D23" s="358">
        <v>4.5999999999999999E-2</v>
      </c>
      <c r="E23" s="358">
        <v>4.6800000000000001E-2</v>
      </c>
      <c r="F23" s="358">
        <v>4.7600000000000003E-2</v>
      </c>
      <c r="G23" s="358">
        <v>4.8399999999999999E-2</v>
      </c>
      <c r="H23" s="358">
        <v>4.9200000000000001E-2</v>
      </c>
      <c r="I23" s="358">
        <v>0.05</v>
      </c>
      <c r="J23" s="358">
        <v>5.0799999999999998E-2</v>
      </c>
      <c r="K23" s="358">
        <v>5.1999999999999998E-2</v>
      </c>
      <c r="L23" s="358">
        <v>5.3199999999999997E-2</v>
      </c>
      <c r="M23" s="358">
        <v>5.4399999999999997E-2</v>
      </c>
      <c r="N23" s="358">
        <v>5.5599999999999997E-2</v>
      </c>
      <c r="O23" s="358">
        <v>5.6800000000000003E-2</v>
      </c>
      <c r="P23" s="358">
        <v>5.8000000000000003E-2</v>
      </c>
      <c r="Q23" s="358">
        <v>5.91E-2</v>
      </c>
      <c r="R23" s="358">
        <v>6.0299999999999999E-2</v>
      </c>
      <c r="S23" s="358">
        <v>6.1400000000000003E-2</v>
      </c>
      <c r="T23" s="358">
        <v>6.2600000000000003E-2</v>
      </c>
      <c r="U23" s="358">
        <v>6.3399999999999998E-2</v>
      </c>
      <c r="V23" s="358">
        <v>6.4100000000000004E-2</v>
      </c>
      <c r="W23" s="358">
        <v>6.4899999999999999E-2</v>
      </c>
      <c r="X23" s="358">
        <v>6.5600000000000006E-2</v>
      </c>
      <c r="Y23" s="358">
        <v>6.6400000000000001E-2</v>
      </c>
      <c r="Z23" s="358">
        <v>6.7799999999999999E-2</v>
      </c>
      <c r="AA23" s="358">
        <v>6.9199999999999998E-2</v>
      </c>
      <c r="AB23" s="358">
        <v>7.0499999999999993E-2</v>
      </c>
      <c r="AC23" s="358">
        <v>7.1900000000000006E-2</v>
      </c>
      <c r="AD23" s="358">
        <v>7.3300000000000004E-2</v>
      </c>
      <c r="AE23" s="358">
        <v>7.5800000000000006E-2</v>
      </c>
      <c r="AF23" s="358">
        <v>7.8299999999999995E-2</v>
      </c>
      <c r="AG23" s="358">
        <v>8.0699999999999994E-2</v>
      </c>
      <c r="AH23" s="358">
        <v>8.3199999999999996E-2</v>
      </c>
      <c r="AI23" s="358">
        <v>8.5699999999999998E-2</v>
      </c>
      <c r="AJ23" s="358">
        <v>8.6699999999999999E-2</v>
      </c>
      <c r="AK23" s="358">
        <v>8.77E-2</v>
      </c>
      <c r="AL23" s="358">
        <v>8.8800000000000004E-2</v>
      </c>
      <c r="AM23" s="358">
        <v>8.9800000000000005E-2</v>
      </c>
      <c r="AN23" s="358">
        <v>9.0800000000000006E-2</v>
      </c>
      <c r="AO23" s="358">
        <v>8.8200000000000001E-2</v>
      </c>
      <c r="AP23" s="358">
        <v>8.5800000000000001E-2</v>
      </c>
      <c r="AQ23" s="358">
        <v>8.3699999999999997E-2</v>
      </c>
    </row>
    <row r="24" spans="1:43" x14ac:dyDescent="0.2">
      <c r="A24" s="470"/>
      <c r="B24" s="62">
        <v>19</v>
      </c>
      <c r="C24" s="358">
        <v>4.7600000000000003E-2</v>
      </c>
      <c r="D24" s="358">
        <v>4.8300000000000003E-2</v>
      </c>
      <c r="E24" s="358">
        <v>4.9099999999999998E-2</v>
      </c>
      <c r="F24" s="358">
        <v>4.99E-2</v>
      </c>
      <c r="G24" s="358">
        <v>5.0599999999999999E-2</v>
      </c>
      <c r="H24" s="358">
        <v>5.1400000000000001E-2</v>
      </c>
      <c r="I24" s="358">
        <v>5.21E-2</v>
      </c>
      <c r="J24" s="358">
        <v>5.2900000000000003E-2</v>
      </c>
      <c r="K24" s="358">
        <v>5.4100000000000002E-2</v>
      </c>
      <c r="L24" s="358">
        <v>5.5399999999999998E-2</v>
      </c>
      <c r="M24" s="358">
        <v>5.6599999999999998E-2</v>
      </c>
      <c r="N24" s="358">
        <v>5.79E-2</v>
      </c>
      <c r="O24" s="358">
        <v>5.91E-2</v>
      </c>
      <c r="P24" s="358">
        <v>6.0299999999999999E-2</v>
      </c>
      <c r="Q24" s="358">
        <v>6.1499999999999999E-2</v>
      </c>
      <c r="R24" s="358">
        <v>6.2799999999999995E-2</v>
      </c>
      <c r="S24" s="358">
        <v>6.4000000000000001E-2</v>
      </c>
      <c r="T24" s="358">
        <v>6.5199999999999994E-2</v>
      </c>
      <c r="U24" s="358">
        <v>6.59E-2</v>
      </c>
      <c r="V24" s="358">
        <v>6.6699999999999995E-2</v>
      </c>
      <c r="W24" s="358">
        <v>6.7400000000000002E-2</v>
      </c>
      <c r="X24" s="358">
        <v>6.8199999999999997E-2</v>
      </c>
      <c r="Y24" s="358">
        <v>6.8900000000000003E-2</v>
      </c>
      <c r="Z24" s="358">
        <v>7.0300000000000001E-2</v>
      </c>
      <c r="AA24" s="358">
        <v>7.1800000000000003E-2</v>
      </c>
      <c r="AB24" s="358">
        <v>7.3200000000000001E-2</v>
      </c>
      <c r="AC24" s="358">
        <v>7.4700000000000003E-2</v>
      </c>
      <c r="AD24" s="358">
        <v>7.6100000000000001E-2</v>
      </c>
      <c r="AE24" s="358">
        <v>7.8799999999999995E-2</v>
      </c>
      <c r="AF24" s="358">
        <v>8.14E-2</v>
      </c>
      <c r="AG24" s="358">
        <v>8.4099999999999994E-2</v>
      </c>
      <c r="AH24" s="358">
        <v>8.6699999999999999E-2</v>
      </c>
      <c r="AI24" s="358">
        <v>8.9399999999999993E-2</v>
      </c>
      <c r="AJ24" s="358">
        <v>9.0399999999999994E-2</v>
      </c>
      <c r="AK24" s="358">
        <v>9.1399999999999995E-2</v>
      </c>
      <c r="AL24" s="358">
        <v>9.2499999999999999E-2</v>
      </c>
      <c r="AM24" s="358">
        <v>9.35E-2</v>
      </c>
      <c r="AN24" s="358">
        <v>9.0800000000000006E-2</v>
      </c>
      <c r="AO24" s="358">
        <v>8.8200000000000001E-2</v>
      </c>
      <c r="AP24" s="358">
        <v>8.5800000000000001E-2</v>
      </c>
      <c r="AQ24" s="358">
        <v>8.3699999999999997E-2</v>
      </c>
    </row>
    <row r="25" spans="1:43" x14ac:dyDescent="0.2">
      <c r="A25" s="470"/>
      <c r="B25" s="62">
        <v>20</v>
      </c>
      <c r="C25" s="358">
        <v>5.0099999999999999E-2</v>
      </c>
      <c r="D25" s="358">
        <v>5.0799999999999998E-2</v>
      </c>
      <c r="E25" s="358">
        <v>5.1499999999999997E-2</v>
      </c>
      <c r="F25" s="358">
        <v>5.2200000000000003E-2</v>
      </c>
      <c r="G25" s="358">
        <v>5.2900000000000003E-2</v>
      </c>
      <c r="H25" s="358">
        <v>5.3600000000000002E-2</v>
      </c>
      <c r="I25" s="358">
        <v>5.4300000000000001E-2</v>
      </c>
      <c r="J25" s="358">
        <v>5.5E-2</v>
      </c>
      <c r="K25" s="358">
        <v>5.6300000000000003E-2</v>
      </c>
      <c r="L25" s="358">
        <v>5.7599999999999998E-2</v>
      </c>
      <c r="M25" s="358">
        <v>5.8900000000000001E-2</v>
      </c>
      <c r="N25" s="358">
        <v>6.0199999999999997E-2</v>
      </c>
      <c r="O25" s="358">
        <v>6.1499999999999999E-2</v>
      </c>
      <c r="P25" s="358">
        <v>6.2799999999999995E-2</v>
      </c>
      <c r="Q25" s="358">
        <v>6.4100000000000004E-2</v>
      </c>
      <c r="R25" s="358">
        <v>6.54E-2</v>
      </c>
      <c r="S25" s="358">
        <v>6.6699999999999995E-2</v>
      </c>
      <c r="T25" s="358">
        <v>6.8000000000000005E-2</v>
      </c>
      <c r="U25" s="358">
        <v>6.8699999999999997E-2</v>
      </c>
      <c r="V25" s="358">
        <v>6.9400000000000003E-2</v>
      </c>
      <c r="W25" s="358">
        <v>7.0099999999999996E-2</v>
      </c>
      <c r="X25" s="358">
        <v>7.0800000000000002E-2</v>
      </c>
      <c r="Y25" s="358">
        <v>7.1499999999999994E-2</v>
      </c>
      <c r="Z25" s="358">
        <v>7.2999999999999995E-2</v>
      </c>
      <c r="AA25" s="358">
        <v>7.4499999999999997E-2</v>
      </c>
      <c r="AB25" s="358">
        <v>7.5999999999999998E-2</v>
      </c>
      <c r="AC25" s="358">
        <v>7.7499999999999999E-2</v>
      </c>
      <c r="AD25" s="358">
        <v>7.9000000000000001E-2</v>
      </c>
      <c r="AE25" s="358">
        <v>8.1799999999999998E-2</v>
      </c>
      <c r="AF25" s="358">
        <v>8.4699999999999998E-2</v>
      </c>
      <c r="AG25" s="358">
        <v>8.7499999999999994E-2</v>
      </c>
      <c r="AH25" s="358">
        <v>9.0399999999999994E-2</v>
      </c>
      <c r="AI25" s="358">
        <v>9.3200000000000005E-2</v>
      </c>
      <c r="AJ25" s="358">
        <v>9.4200000000000006E-2</v>
      </c>
      <c r="AK25" s="358">
        <v>9.5200000000000007E-2</v>
      </c>
      <c r="AL25" s="358">
        <v>9.6299999999999997E-2</v>
      </c>
      <c r="AM25" s="358">
        <v>9.35E-2</v>
      </c>
      <c r="AN25" s="358">
        <v>9.0800000000000006E-2</v>
      </c>
      <c r="AO25" s="358">
        <v>8.8200000000000001E-2</v>
      </c>
      <c r="AP25" s="358">
        <v>8.5800000000000001E-2</v>
      </c>
      <c r="AQ25" s="358">
        <v>8.3699999999999997E-2</v>
      </c>
    </row>
    <row r="26" spans="1:43" x14ac:dyDescent="0.2">
      <c r="A26" s="470"/>
      <c r="B26" s="62">
        <v>21</v>
      </c>
      <c r="C26" s="358">
        <v>5.1700000000000003E-2</v>
      </c>
      <c r="D26" s="358">
        <v>5.2400000000000002E-2</v>
      </c>
      <c r="E26" s="358">
        <v>5.3100000000000001E-2</v>
      </c>
      <c r="F26" s="358">
        <v>5.3800000000000001E-2</v>
      </c>
      <c r="G26" s="358">
        <v>5.45E-2</v>
      </c>
      <c r="H26" s="358">
        <v>5.5300000000000002E-2</v>
      </c>
      <c r="I26" s="358">
        <v>5.6000000000000001E-2</v>
      </c>
      <c r="J26" s="358">
        <v>5.67E-2</v>
      </c>
      <c r="K26" s="358">
        <v>5.79E-2</v>
      </c>
      <c r="L26" s="358">
        <v>5.9200000000000003E-2</v>
      </c>
      <c r="M26" s="358">
        <v>6.0400000000000002E-2</v>
      </c>
      <c r="N26" s="358">
        <v>6.1699999999999998E-2</v>
      </c>
      <c r="O26" s="358">
        <v>6.2899999999999998E-2</v>
      </c>
      <c r="P26" s="358">
        <v>6.4100000000000004E-2</v>
      </c>
      <c r="Q26" s="358">
        <v>6.5299999999999997E-2</v>
      </c>
      <c r="R26" s="358">
        <v>6.6400000000000001E-2</v>
      </c>
      <c r="S26" s="358">
        <v>6.7599999999999993E-2</v>
      </c>
      <c r="T26" s="358">
        <v>6.88E-2</v>
      </c>
      <c r="U26" s="358">
        <v>6.9500000000000006E-2</v>
      </c>
      <c r="V26" s="358">
        <v>7.0199999999999999E-2</v>
      </c>
      <c r="W26" s="358">
        <v>7.0800000000000002E-2</v>
      </c>
      <c r="X26" s="358">
        <v>7.1499999999999994E-2</v>
      </c>
      <c r="Y26" s="358">
        <v>7.22E-2</v>
      </c>
      <c r="Z26" s="358">
        <v>7.3599999999999999E-2</v>
      </c>
      <c r="AA26" s="358">
        <v>7.51E-2</v>
      </c>
      <c r="AB26" s="358">
        <v>7.6499999999999999E-2</v>
      </c>
      <c r="AC26" s="358">
        <v>7.8E-2</v>
      </c>
      <c r="AD26" s="358">
        <v>7.9399999999999998E-2</v>
      </c>
      <c r="AE26" s="358">
        <v>8.2400000000000001E-2</v>
      </c>
      <c r="AF26" s="358">
        <v>8.5500000000000007E-2</v>
      </c>
      <c r="AG26" s="358">
        <v>8.8499999999999995E-2</v>
      </c>
      <c r="AH26" s="358">
        <v>9.1600000000000001E-2</v>
      </c>
      <c r="AI26" s="358">
        <v>9.4600000000000004E-2</v>
      </c>
      <c r="AJ26" s="358">
        <v>9.5600000000000004E-2</v>
      </c>
      <c r="AK26" s="358">
        <v>9.6600000000000005E-2</v>
      </c>
      <c r="AL26" s="358">
        <v>9.6299999999999997E-2</v>
      </c>
      <c r="AM26" s="358">
        <v>9.35E-2</v>
      </c>
      <c r="AN26" s="358">
        <v>9.0800000000000006E-2</v>
      </c>
      <c r="AO26" s="358">
        <v>8.8200000000000001E-2</v>
      </c>
      <c r="AP26" s="358">
        <v>8.5800000000000001E-2</v>
      </c>
      <c r="AQ26" s="358">
        <v>8.3699999999999997E-2</v>
      </c>
    </row>
    <row r="27" spans="1:43" x14ac:dyDescent="0.2">
      <c r="A27" s="470"/>
      <c r="B27" s="62">
        <v>22</v>
      </c>
      <c r="C27" s="358">
        <v>5.33E-2</v>
      </c>
      <c r="D27" s="358">
        <v>5.4100000000000002E-2</v>
      </c>
      <c r="E27" s="358">
        <v>5.4800000000000001E-2</v>
      </c>
      <c r="F27" s="358">
        <v>5.5500000000000001E-2</v>
      </c>
      <c r="G27" s="358">
        <v>5.6300000000000003E-2</v>
      </c>
      <c r="H27" s="358">
        <v>5.7000000000000002E-2</v>
      </c>
      <c r="I27" s="358">
        <v>5.7799999999999997E-2</v>
      </c>
      <c r="J27" s="358">
        <v>5.8500000000000003E-2</v>
      </c>
      <c r="K27" s="358">
        <v>5.96E-2</v>
      </c>
      <c r="L27" s="358">
        <v>6.08E-2</v>
      </c>
      <c r="M27" s="358">
        <v>6.1899999999999997E-2</v>
      </c>
      <c r="N27" s="358">
        <v>6.3100000000000003E-2</v>
      </c>
      <c r="O27" s="358">
        <v>6.4199999999999993E-2</v>
      </c>
      <c r="P27" s="358">
        <v>6.5299999999999997E-2</v>
      </c>
      <c r="Q27" s="358">
        <v>6.6400000000000001E-2</v>
      </c>
      <c r="R27" s="358">
        <v>6.7400000000000002E-2</v>
      </c>
      <c r="S27" s="358">
        <v>6.8500000000000005E-2</v>
      </c>
      <c r="T27" s="358">
        <v>6.9599999999999995E-2</v>
      </c>
      <c r="U27" s="358">
        <v>7.0300000000000001E-2</v>
      </c>
      <c r="V27" s="358">
        <v>7.0900000000000005E-2</v>
      </c>
      <c r="W27" s="358">
        <v>7.1599999999999997E-2</v>
      </c>
      <c r="X27" s="358">
        <v>7.22E-2</v>
      </c>
      <c r="Y27" s="358">
        <v>7.2900000000000006E-2</v>
      </c>
      <c r="Z27" s="358">
        <v>7.4300000000000005E-2</v>
      </c>
      <c r="AA27" s="358">
        <v>7.5700000000000003E-2</v>
      </c>
      <c r="AB27" s="358">
        <v>7.6999999999999999E-2</v>
      </c>
      <c r="AC27" s="358">
        <v>7.8399999999999997E-2</v>
      </c>
      <c r="AD27" s="358">
        <v>7.9799999999999996E-2</v>
      </c>
      <c r="AE27" s="358">
        <v>8.3000000000000004E-2</v>
      </c>
      <c r="AF27" s="358">
        <v>8.6300000000000002E-2</v>
      </c>
      <c r="AG27" s="358">
        <v>8.9499999999999996E-2</v>
      </c>
      <c r="AH27" s="358">
        <v>9.2799999999999994E-2</v>
      </c>
      <c r="AI27" s="358">
        <v>9.6000000000000002E-2</v>
      </c>
      <c r="AJ27" s="358">
        <v>9.7000000000000003E-2</v>
      </c>
      <c r="AK27" s="358">
        <v>9.6600000000000005E-2</v>
      </c>
      <c r="AL27" s="358">
        <v>9.6299999999999997E-2</v>
      </c>
      <c r="AM27" s="358">
        <v>9.35E-2</v>
      </c>
      <c r="AN27" s="358">
        <v>9.0800000000000006E-2</v>
      </c>
      <c r="AO27" s="358">
        <v>8.8200000000000001E-2</v>
      </c>
      <c r="AP27" s="358">
        <v>8.5800000000000001E-2</v>
      </c>
      <c r="AQ27" s="358">
        <v>8.3699999999999997E-2</v>
      </c>
    </row>
    <row r="28" spans="1:43" x14ac:dyDescent="0.2">
      <c r="A28" s="470"/>
      <c r="B28" s="62">
        <v>23</v>
      </c>
      <c r="C28" s="358">
        <v>5.4899999999999997E-2</v>
      </c>
      <c r="D28" s="358">
        <v>5.57E-2</v>
      </c>
      <c r="E28" s="358">
        <v>5.6500000000000002E-2</v>
      </c>
      <c r="F28" s="358">
        <v>5.7299999999999997E-2</v>
      </c>
      <c r="G28" s="358">
        <v>5.8099999999999999E-2</v>
      </c>
      <c r="H28" s="358">
        <v>5.8799999999999998E-2</v>
      </c>
      <c r="I28" s="358">
        <v>5.96E-2</v>
      </c>
      <c r="J28" s="358">
        <v>6.0400000000000002E-2</v>
      </c>
      <c r="K28" s="358">
        <v>6.1499999999999999E-2</v>
      </c>
      <c r="L28" s="358">
        <v>6.25E-2</v>
      </c>
      <c r="M28" s="358">
        <v>6.3600000000000004E-2</v>
      </c>
      <c r="N28" s="358">
        <v>6.4600000000000005E-2</v>
      </c>
      <c r="O28" s="358">
        <v>6.5699999999999995E-2</v>
      </c>
      <c r="P28" s="358">
        <v>6.6600000000000006E-2</v>
      </c>
      <c r="Q28" s="358">
        <v>6.7599999999999993E-2</v>
      </c>
      <c r="R28" s="358">
        <v>6.8500000000000005E-2</v>
      </c>
      <c r="S28" s="358">
        <v>6.9500000000000006E-2</v>
      </c>
      <c r="T28" s="358">
        <v>7.0400000000000004E-2</v>
      </c>
      <c r="U28" s="358">
        <v>7.1099999999999997E-2</v>
      </c>
      <c r="V28" s="358">
        <v>7.17E-2</v>
      </c>
      <c r="W28" s="358">
        <v>7.2400000000000006E-2</v>
      </c>
      <c r="X28" s="358">
        <v>7.2999999999999995E-2</v>
      </c>
      <c r="Y28" s="358">
        <v>7.3700000000000002E-2</v>
      </c>
      <c r="Z28" s="358">
        <v>7.4999999999999997E-2</v>
      </c>
      <c r="AA28" s="358">
        <v>7.6300000000000007E-2</v>
      </c>
      <c r="AB28" s="358">
        <v>7.7600000000000002E-2</v>
      </c>
      <c r="AC28" s="358">
        <v>7.8899999999999998E-2</v>
      </c>
      <c r="AD28" s="358">
        <v>8.0199999999999994E-2</v>
      </c>
      <c r="AE28" s="358">
        <v>8.3599999999999994E-2</v>
      </c>
      <c r="AF28" s="358">
        <v>8.7099999999999997E-2</v>
      </c>
      <c r="AG28" s="358">
        <v>9.0499999999999997E-2</v>
      </c>
      <c r="AH28" s="358">
        <v>9.4E-2</v>
      </c>
      <c r="AI28" s="358">
        <v>9.74E-2</v>
      </c>
      <c r="AJ28" s="358">
        <v>9.7000000000000003E-2</v>
      </c>
      <c r="AK28" s="358">
        <v>9.6600000000000005E-2</v>
      </c>
      <c r="AL28" s="358">
        <v>9.6299999999999997E-2</v>
      </c>
      <c r="AM28" s="358">
        <v>9.35E-2</v>
      </c>
      <c r="AN28" s="358">
        <v>9.0800000000000006E-2</v>
      </c>
      <c r="AO28" s="358">
        <v>8.8200000000000001E-2</v>
      </c>
      <c r="AP28" s="358">
        <v>8.5800000000000001E-2</v>
      </c>
      <c r="AQ28" s="358">
        <v>8.3699999999999997E-2</v>
      </c>
    </row>
    <row r="29" spans="1:43" x14ac:dyDescent="0.2">
      <c r="A29" s="470"/>
      <c r="B29" s="62">
        <v>24</v>
      </c>
      <c r="C29" s="358">
        <v>5.6599999999999998E-2</v>
      </c>
      <c r="D29" s="358">
        <v>5.74E-2</v>
      </c>
      <c r="E29" s="358">
        <v>5.8200000000000002E-2</v>
      </c>
      <c r="F29" s="358">
        <v>5.8999999999999997E-2</v>
      </c>
      <c r="G29" s="358">
        <v>5.9799999999999999E-2</v>
      </c>
      <c r="H29" s="358">
        <v>6.0699999999999997E-2</v>
      </c>
      <c r="I29" s="358">
        <v>6.1499999999999999E-2</v>
      </c>
      <c r="J29" s="358">
        <v>6.2300000000000001E-2</v>
      </c>
      <c r="K29" s="358">
        <v>6.3299999999999995E-2</v>
      </c>
      <c r="L29" s="358">
        <v>6.4199999999999993E-2</v>
      </c>
      <c r="M29" s="358">
        <v>6.5199999999999994E-2</v>
      </c>
      <c r="N29" s="358">
        <v>6.6100000000000006E-2</v>
      </c>
      <c r="O29" s="358">
        <v>6.7100000000000007E-2</v>
      </c>
      <c r="P29" s="358">
        <v>6.7900000000000002E-2</v>
      </c>
      <c r="Q29" s="358">
        <v>6.88E-2</v>
      </c>
      <c r="R29" s="358">
        <v>6.9599999999999995E-2</v>
      </c>
      <c r="S29" s="358">
        <v>7.0499999999999993E-2</v>
      </c>
      <c r="T29" s="358">
        <v>7.1300000000000002E-2</v>
      </c>
      <c r="U29" s="358">
        <v>7.1900000000000006E-2</v>
      </c>
      <c r="V29" s="358">
        <v>7.2499999999999995E-2</v>
      </c>
      <c r="W29" s="358">
        <v>7.3200000000000001E-2</v>
      </c>
      <c r="X29" s="358">
        <v>7.3800000000000004E-2</v>
      </c>
      <c r="Y29" s="358">
        <v>7.4399999999999994E-2</v>
      </c>
      <c r="Z29" s="358">
        <v>7.5600000000000001E-2</v>
      </c>
      <c r="AA29" s="358">
        <v>7.6899999999999996E-2</v>
      </c>
      <c r="AB29" s="358">
        <v>7.8100000000000003E-2</v>
      </c>
      <c r="AC29" s="358">
        <v>7.9399999999999998E-2</v>
      </c>
      <c r="AD29" s="358">
        <v>8.0600000000000005E-2</v>
      </c>
      <c r="AE29" s="358">
        <v>8.43E-2</v>
      </c>
      <c r="AF29" s="358">
        <v>8.7900000000000006E-2</v>
      </c>
      <c r="AG29" s="358">
        <v>9.1600000000000001E-2</v>
      </c>
      <c r="AH29" s="358">
        <v>9.5200000000000007E-2</v>
      </c>
      <c r="AI29" s="358">
        <v>9.74E-2</v>
      </c>
      <c r="AJ29" s="358">
        <v>9.7000000000000003E-2</v>
      </c>
      <c r="AK29" s="358">
        <v>9.6600000000000005E-2</v>
      </c>
      <c r="AL29" s="358">
        <v>9.6299999999999997E-2</v>
      </c>
      <c r="AM29" s="358">
        <v>9.35E-2</v>
      </c>
      <c r="AN29" s="358">
        <v>9.0800000000000006E-2</v>
      </c>
      <c r="AO29" s="358">
        <v>8.8200000000000001E-2</v>
      </c>
      <c r="AP29" s="358">
        <v>8.5800000000000001E-2</v>
      </c>
      <c r="AQ29" s="358">
        <v>8.3699999999999997E-2</v>
      </c>
    </row>
    <row r="30" spans="1:43" x14ac:dyDescent="0.2">
      <c r="A30" s="470"/>
      <c r="B30" s="62">
        <v>25</v>
      </c>
      <c r="C30" s="358">
        <v>5.8299999999999998E-2</v>
      </c>
      <c r="D30" s="358">
        <v>5.9200000000000003E-2</v>
      </c>
      <c r="E30" s="358">
        <v>0.06</v>
      </c>
      <c r="F30" s="358">
        <v>6.08E-2</v>
      </c>
      <c r="G30" s="358">
        <v>6.1699999999999998E-2</v>
      </c>
      <c r="H30" s="358">
        <v>6.25E-2</v>
      </c>
      <c r="I30" s="358">
        <v>6.3399999999999998E-2</v>
      </c>
      <c r="J30" s="358">
        <v>6.4199999999999993E-2</v>
      </c>
      <c r="K30" s="358">
        <v>6.5100000000000005E-2</v>
      </c>
      <c r="L30" s="358">
        <v>6.6000000000000003E-2</v>
      </c>
      <c r="M30" s="358">
        <v>6.6799999999999998E-2</v>
      </c>
      <c r="N30" s="358">
        <v>6.7699999999999996E-2</v>
      </c>
      <c r="O30" s="358">
        <v>6.8599999999999994E-2</v>
      </c>
      <c r="P30" s="358">
        <v>6.93E-2</v>
      </c>
      <c r="Q30" s="358">
        <v>7.0000000000000007E-2</v>
      </c>
      <c r="R30" s="358">
        <v>7.0699999999999999E-2</v>
      </c>
      <c r="S30" s="358">
        <v>7.1400000000000005E-2</v>
      </c>
      <c r="T30" s="358">
        <v>7.2099999999999997E-2</v>
      </c>
      <c r="U30" s="358">
        <v>7.2700000000000001E-2</v>
      </c>
      <c r="V30" s="358">
        <v>7.3300000000000004E-2</v>
      </c>
      <c r="W30" s="358">
        <v>7.3999999999999996E-2</v>
      </c>
      <c r="X30" s="358">
        <v>7.46E-2</v>
      </c>
      <c r="Y30" s="358">
        <v>7.5200000000000003E-2</v>
      </c>
      <c r="Z30" s="358">
        <v>7.6399999999999996E-2</v>
      </c>
      <c r="AA30" s="358">
        <v>7.7499999999999999E-2</v>
      </c>
      <c r="AB30" s="358">
        <v>7.8700000000000006E-2</v>
      </c>
      <c r="AC30" s="358">
        <v>7.9799999999999996E-2</v>
      </c>
      <c r="AD30" s="358">
        <v>8.1000000000000003E-2</v>
      </c>
      <c r="AE30" s="358">
        <v>8.4900000000000003E-2</v>
      </c>
      <c r="AF30" s="358">
        <v>8.8700000000000001E-2</v>
      </c>
      <c r="AG30" s="358">
        <v>9.2600000000000002E-2</v>
      </c>
      <c r="AH30" s="358">
        <v>9.5200000000000007E-2</v>
      </c>
      <c r="AI30" s="358">
        <v>9.74E-2</v>
      </c>
      <c r="AJ30" s="358">
        <v>9.7000000000000003E-2</v>
      </c>
      <c r="AK30" s="358">
        <v>9.6600000000000005E-2</v>
      </c>
      <c r="AL30" s="358">
        <v>9.6299999999999997E-2</v>
      </c>
      <c r="AM30" s="358">
        <v>9.35E-2</v>
      </c>
      <c r="AN30" s="358">
        <v>9.0800000000000006E-2</v>
      </c>
      <c r="AO30" s="358">
        <v>8.8200000000000001E-2</v>
      </c>
      <c r="AP30" s="358">
        <v>8.5800000000000001E-2</v>
      </c>
      <c r="AQ30" s="358">
        <v>8.3699999999999997E-2</v>
      </c>
    </row>
    <row r="31" spans="1:43" x14ac:dyDescent="0.2">
      <c r="A31" s="470"/>
      <c r="B31" s="62">
        <v>26</v>
      </c>
      <c r="C31" s="358">
        <v>6.0199999999999997E-2</v>
      </c>
      <c r="D31" s="358">
        <v>6.0999999999999999E-2</v>
      </c>
      <c r="E31" s="358">
        <v>6.1899999999999997E-2</v>
      </c>
      <c r="F31" s="358">
        <v>6.2799999999999995E-2</v>
      </c>
      <c r="G31" s="358">
        <v>6.3600000000000004E-2</v>
      </c>
      <c r="H31" s="358">
        <v>6.4500000000000002E-2</v>
      </c>
      <c r="I31" s="358">
        <v>6.5299999999999997E-2</v>
      </c>
      <c r="J31" s="358">
        <v>6.6199999999999995E-2</v>
      </c>
      <c r="K31" s="358">
        <v>6.7000000000000004E-2</v>
      </c>
      <c r="L31" s="358">
        <v>6.7799999999999999E-2</v>
      </c>
      <c r="M31" s="358">
        <v>6.8500000000000005E-2</v>
      </c>
      <c r="N31" s="358">
        <v>6.93E-2</v>
      </c>
      <c r="O31" s="358">
        <v>7.0099999999999996E-2</v>
      </c>
      <c r="P31" s="358">
        <v>7.0699999999999999E-2</v>
      </c>
      <c r="Q31" s="358">
        <v>7.1300000000000002E-2</v>
      </c>
      <c r="R31" s="358">
        <v>7.1800000000000003E-2</v>
      </c>
      <c r="S31" s="358">
        <v>7.2400000000000006E-2</v>
      </c>
      <c r="T31" s="358">
        <v>7.2999999999999995E-2</v>
      </c>
      <c r="U31" s="358">
        <v>7.3599999999999999E-2</v>
      </c>
      <c r="V31" s="358">
        <v>7.4200000000000002E-2</v>
      </c>
      <c r="W31" s="358">
        <v>7.4700000000000003E-2</v>
      </c>
      <c r="X31" s="358">
        <v>7.5300000000000006E-2</v>
      </c>
      <c r="Y31" s="358">
        <v>7.5899999999999995E-2</v>
      </c>
      <c r="Z31" s="358">
        <v>7.6999999999999999E-2</v>
      </c>
      <c r="AA31" s="358">
        <v>7.8100000000000003E-2</v>
      </c>
      <c r="AB31" s="358">
        <v>7.9200000000000007E-2</v>
      </c>
      <c r="AC31" s="358">
        <v>8.0299999999999996E-2</v>
      </c>
      <c r="AD31" s="358">
        <v>8.14E-2</v>
      </c>
      <c r="AE31" s="358">
        <v>8.5500000000000007E-2</v>
      </c>
      <c r="AF31" s="358">
        <v>8.9599999999999999E-2</v>
      </c>
      <c r="AG31" s="358">
        <v>9.2600000000000002E-2</v>
      </c>
      <c r="AH31" s="358">
        <v>9.5200000000000007E-2</v>
      </c>
      <c r="AI31" s="358">
        <v>9.74E-2</v>
      </c>
      <c r="AJ31" s="358">
        <v>9.7000000000000003E-2</v>
      </c>
      <c r="AK31" s="358">
        <v>9.6600000000000005E-2</v>
      </c>
      <c r="AL31" s="358">
        <v>9.6299999999999997E-2</v>
      </c>
      <c r="AM31" s="358">
        <v>9.35E-2</v>
      </c>
      <c r="AN31" s="358">
        <v>9.0800000000000006E-2</v>
      </c>
      <c r="AO31" s="358">
        <v>8.8200000000000001E-2</v>
      </c>
      <c r="AP31" s="358">
        <v>8.5800000000000001E-2</v>
      </c>
      <c r="AQ31" s="358">
        <v>8.3699999999999997E-2</v>
      </c>
    </row>
    <row r="32" spans="1:43" x14ac:dyDescent="0.2">
      <c r="A32" s="470"/>
      <c r="B32" s="62">
        <v>27</v>
      </c>
      <c r="C32" s="358">
        <v>6.2E-2</v>
      </c>
      <c r="D32" s="358">
        <v>6.2899999999999998E-2</v>
      </c>
      <c r="E32" s="358">
        <v>6.3799999999999996E-2</v>
      </c>
      <c r="F32" s="358">
        <v>6.4699999999999994E-2</v>
      </c>
      <c r="G32" s="358">
        <v>6.5600000000000006E-2</v>
      </c>
      <c r="H32" s="358">
        <v>6.6500000000000004E-2</v>
      </c>
      <c r="I32" s="358">
        <v>6.7400000000000002E-2</v>
      </c>
      <c r="J32" s="358">
        <v>6.83E-2</v>
      </c>
      <c r="K32" s="358">
        <v>6.9000000000000006E-2</v>
      </c>
      <c r="L32" s="358">
        <v>6.9699999999999998E-2</v>
      </c>
      <c r="M32" s="358">
        <v>7.0300000000000001E-2</v>
      </c>
      <c r="N32" s="358">
        <v>7.0999999999999994E-2</v>
      </c>
      <c r="O32" s="358">
        <v>7.17E-2</v>
      </c>
      <c r="P32" s="358">
        <v>7.2099999999999997E-2</v>
      </c>
      <c r="Q32" s="358">
        <v>7.2499999999999995E-2</v>
      </c>
      <c r="R32" s="358">
        <v>7.2999999999999995E-2</v>
      </c>
      <c r="S32" s="358">
        <v>7.3400000000000007E-2</v>
      </c>
      <c r="T32" s="358">
        <v>7.3800000000000004E-2</v>
      </c>
      <c r="U32" s="358">
        <v>7.4399999999999994E-2</v>
      </c>
      <c r="V32" s="358">
        <v>7.4999999999999997E-2</v>
      </c>
      <c r="W32" s="358">
        <v>7.5499999999999998E-2</v>
      </c>
      <c r="X32" s="358">
        <v>7.6100000000000001E-2</v>
      </c>
      <c r="Y32" s="358">
        <v>7.6700000000000004E-2</v>
      </c>
      <c r="Z32" s="358">
        <v>7.7700000000000005E-2</v>
      </c>
      <c r="AA32" s="358">
        <v>7.8700000000000006E-2</v>
      </c>
      <c r="AB32" s="358">
        <v>7.9799999999999996E-2</v>
      </c>
      <c r="AC32" s="358">
        <v>8.0799999999999997E-2</v>
      </c>
      <c r="AD32" s="358">
        <v>8.1799999999999998E-2</v>
      </c>
      <c r="AE32" s="358">
        <v>8.6099999999999996E-2</v>
      </c>
      <c r="AF32" s="358">
        <v>8.9599999999999999E-2</v>
      </c>
      <c r="AG32" s="358">
        <v>9.2600000000000002E-2</v>
      </c>
      <c r="AH32" s="358">
        <v>9.5200000000000007E-2</v>
      </c>
      <c r="AI32" s="358">
        <v>9.74E-2</v>
      </c>
      <c r="AJ32" s="358">
        <v>9.7000000000000003E-2</v>
      </c>
      <c r="AK32" s="358">
        <v>9.6600000000000005E-2</v>
      </c>
      <c r="AL32" s="358">
        <v>9.6299999999999997E-2</v>
      </c>
      <c r="AM32" s="358">
        <v>9.35E-2</v>
      </c>
      <c r="AN32" s="358">
        <v>9.0800000000000006E-2</v>
      </c>
      <c r="AO32" s="358">
        <v>8.8200000000000001E-2</v>
      </c>
      <c r="AP32" s="358">
        <v>8.5800000000000001E-2</v>
      </c>
      <c r="AQ32" s="358">
        <v>8.3699999999999997E-2</v>
      </c>
    </row>
    <row r="33" spans="1:43" x14ac:dyDescent="0.2">
      <c r="A33" s="470"/>
      <c r="B33" s="62">
        <v>28</v>
      </c>
      <c r="C33" s="358">
        <v>6.3899999999999998E-2</v>
      </c>
      <c r="D33" s="358">
        <v>6.4899999999999999E-2</v>
      </c>
      <c r="E33" s="358">
        <v>6.5799999999999997E-2</v>
      </c>
      <c r="F33" s="358">
        <v>6.6699999999999995E-2</v>
      </c>
      <c r="G33" s="358">
        <v>6.7699999999999996E-2</v>
      </c>
      <c r="H33" s="358">
        <v>6.8599999999999994E-2</v>
      </c>
      <c r="I33" s="358">
        <v>6.9599999999999995E-2</v>
      </c>
      <c r="J33" s="358">
        <v>7.0499999999999993E-2</v>
      </c>
      <c r="K33" s="358">
        <v>7.0999999999999994E-2</v>
      </c>
      <c r="L33" s="358">
        <v>7.1599999999999997E-2</v>
      </c>
      <c r="M33" s="358">
        <v>7.2099999999999997E-2</v>
      </c>
      <c r="N33" s="358">
        <v>7.2700000000000001E-2</v>
      </c>
      <c r="O33" s="358">
        <v>7.3200000000000001E-2</v>
      </c>
      <c r="P33" s="358">
        <v>7.3499999999999996E-2</v>
      </c>
      <c r="Q33" s="358">
        <v>7.3800000000000004E-2</v>
      </c>
      <c r="R33" s="358">
        <v>7.4099999999999999E-2</v>
      </c>
      <c r="S33" s="358">
        <v>7.4399999999999994E-2</v>
      </c>
      <c r="T33" s="358">
        <v>7.4700000000000003E-2</v>
      </c>
      <c r="U33" s="358">
        <v>7.5200000000000003E-2</v>
      </c>
      <c r="V33" s="358">
        <v>7.5800000000000006E-2</v>
      </c>
      <c r="W33" s="358">
        <v>7.6300000000000007E-2</v>
      </c>
      <c r="X33" s="358">
        <v>7.6899999999999996E-2</v>
      </c>
      <c r="Y33" s="358">
        <v>7.7399999999999997E-2</v>
      </c>
      <c r="Z33" s="358">
        <v>7.8399999999999997E-2</v>
      </c>
      <c r="AA33" s="358">
        <v>7.9299999999999995E-2</v>
      </c>
      <c r="AB33" s="358">
        <v>8.0299999999999996E-2</v>
      </c>
      <c r="AC33" s="358">
        <v>8.1199999999999994E-2</v>
      </c>
      <c r="AD33" s="358">
        <v>8.2199999999999995E-2</v>
      </c>
      <c r="AE33" s="358">
        <v>8.6099999999999996E-2</v>
      </c>
      <c r="AF33" s="358">
        <v>8.9599999999999999E-2</v>
      </c>
      <c r="AG33" s="358">
        <v>9.2600000000000002E-2</v>
      </c>
      <c r="AH33" s="358">
        <v>9.5200000000000007E-2</v>
      </c>
      <c r="AI33" s="358">
        <v>9.74E-2</v>
      </c>
      <c r="AJ33" s="358">
        <v>9.7000000000000003E-2</v>
      </c>
      <c r="AK33" s="358">
        <v>9.6600000000000005E-2</v>
      </c>
      <c r="AL33" s="358">
        <v>9.6299999999999997E-2</v>
      </c>
      <c r="AM33" s="358">
        <v>9.35E-2</v>
      </c>
      <c r="AN33" s="358">
        <v>9.0800000000000006E-2</v>
      </c>
      <c r="AO33" s="358">
        <v>8.8200000000000001E-2</v>
      </c>
      <c r="AP33" s="358">
        <v>8.5800000000000001E-2</v>
      </c>
      <c r="AQ33" s="358">
        <v>8.3699999999999997E-2</v>
      </c>
    </row>
    <row r="34" spans="1:43" x14ac:dyDescent="0.2">
      <c r="A34" s="470"/>
      <c r="B34" s="62">
        <v>29</v>
      </c>
      <c r="C34" s="358">
        <v>6.6000000000000003E-2</v>
      </c>
      <c r="D34" s="358">
        <v>6.6900000000000001E-2</v>
      </c>
      <c r="E34" s="358">
        <v>6.7900000000000002E-2</v>
      </c>
      <c r="F34" s="358">
        <v>6.8900000000000003E-2</v>
      </c>
      <c r="G34" s="358">
        <v>6.9800000000000001E-2</v>
      </c>
      <c r="H34" s="358">
        <v>7.0800000000000002E-2</v>
      </c>
      <c r="I34" s="358">
        <v>7.17E-2</v>
      </c>
      <c r="J34" s="358">
        <v>7.2700000000000001E-2</v>
      </c>
      <c r="K34" s="358">
        <v>7.3099999999999998E-2</v>
      </c>
      <c r="L34" s="358">
        <v>7.3499999999999996E-2</v>
      </c>
      <c r="M34" s="358">
        <v>7.3999999999999996E-2</v>
      </c>
      <c r="N34" s="358">
        <v>7.4399999999999994E-2</v>
      </c>
      <c r="O34" s="358">
        <v>7.4800000000000005E-2</v>
      </c>
      <c r="P34" s="358">
        <v>7.4999999999999997E-2</v>
      </c>
      <c r="Q34" s="358">
        <v>7.51E-2</v>
      </c>
      <c r="R34" s="358">
        <v>7.5300000000000006E-2</v>
      </c>
      <c r="S34" s="358">
        <v>7.5399999999999995E-2</v>
      </c>
      <c r="T34" s="358">
        <v>7.5600000000000001E-2</v>
      </c>
      <c r="U34" s="358">
        <v>7.6100000000000001E-2</v>
      </c>
      <c r="V34" s="358">
        <v>7.6600000000000001E-2</v>
      </c>
      <c r="W34" s="358">
        <v>7.7200000000000005E-2</v>
      </c>
      <c r="X34" s="358">
        <v>7.7700000000000005E-2</v>
      </c>
      <c r="Y34" s="358">
        <v>7.8200000000000006E-2</v>
      </c>
      <c r="Z34" s="358">
        <v>7.9100000000000004E-2</v>
      </c>
      <c r="AA34" s="358">
        <v>0.08</v>
      </c>
      <c r="AB34" s="358">
        <v>8.0799999999999997E-2</v>
      </c>
      <c r="AC34" s="358">
        <v>8.1699999999999995E-2</v>
      </c>
      <c r="AD34" s="358">
        <v>8.2199999999999995E-2</v>
      </c>
      <c r="AE34" s="358">
        <v>8.6099999999999996E-2</v>
      </c>
      <c r="AF34" s="358">
        <v>8.9599999999999999E-2</v>
      </c>
      <c r="AG34" s="358">
        <v>9.2600000000000002E-2</v>
      </c>
      <c r="AH34" s="358">
        <v>9.5200000000000007E-2</v>
      </c>
      <c r="AI34" s="358">
        <v>9.74E-2</v>
      </c>
      <c r="AJ34" s="358">
        <v>9.7000000000000003E-2</v>
      </c>
      <c r="AK34" s="358">
        <v>9.6600000000000005E-2</v>
      </c>
      <c r="AL34" s="358">
        <v>9.6299999999999997E-2</v>
      </c>
      <c r="AM34" s="358">
        <v>9.35E-2</v>
      </c>
      <c r="AN34" s="358">
        <v>9.0800000000000006E-2</v>
      </c>
      <c r="AO34" s="358">
        <v>8.8200000000000001E-2</v>
      </c>
      <c r="AP34" s="358">
        <v>8.5800000000000001E-2</v>
      </c>
      <c r="AQ34" s="358">
        <v>8.3699999999999997E-2</v>
      </c>
    </row>
    <row r="35" spans="1:43" x14ac:dyDescent="0.2">
      <c r="A35" s="470"/>
      <c r="B35" s="62">
        <v>30</v>
      </c>
      <c r="C35" s="358">
        <v>6.8000000000000005E-2</v>
      </c>
      <c r="D35" s="358">
        <v>6.9000000000000006E-2</v>
      </c>
      <c r="E35" s="358">
        <v>7.0000000000000007E-2</v>
      </c>
      <c r="F35" s="358">
        <v>7.0999999999999994E-2</v>
      </c>
      <c r="G35" s="358">
        <v>7.1999999999999995E-2</v>
      </c>
      <c r="H35" s="358">
        <v>7.2999999999999995E-2</v>
      </c>
      <c r="I35" s="358">
        <v>7.3999999999999996E-2</v>
      </c>
      <c r="J35" s="358">
        <v>7.4999999999999997E-2</v>
      </c>
      <c r="K35" s="358">
        <v>7.5300000000000006E-2</v>
      </c>
      <c r="L35" s="358">
        <v>7.5600000000000001E-2</v>
      </c>
      <c r="M35" s="358">
        <v>7.5899999999999995E-2</v>
      </c>
      <c r="N35" s="358">
        <v>7.6200000000000004E-2</v>
      </c>
      <c r="O35" s="358">
        <v>7.6499999999999999E-2</v>
      </c>
      <c r="P35" s="358">
        <v>7.6499999999999999E-2</v>
      </c>
      <c r="Q35" s="358">
        <v>7.6499999999999999E-2</v>
      </c>
      <c r="R35" s="358">
        <v>7.6499999999999999E-2</v>
      </c>
      <c r="S35" s="358">
        <v>7.6499999999999999E-2</v>
      </c>
      <c r="T35" s="358">
        <v>7.6499999999999999E-2</v>
      </c>
      <c r="U35" s="358">
        <v>7.6999999999999999E-2</v>
      </c>
      <c r="V35" s="358">
        <v>7.7499999999999999E-2</v>
      </c>
      <c r="W35" s="358">
        <v>7.8E-2</v>
      </c>
      <c r="X35" s="358">
        <v>7.85E-2</v>
      </c>
      <c r="Y35" s="358">
        <v>7.9000000000000001E-2</v>
      </c>
      <c r="Z35" s="358">
        <v>7.9799999999999996E-2</v>
      </c>
      <c r="AA35" s="358">
        <v>8.0600000000000005E-2</v>
      </c>
      <c r="AB35" s="358">
        <v>8.14E-2</v>
      </c>
      <c r="AC35" s="358">
        <v>8.1699999999999995E-2</v>
      </c>
      <c r="AD35" s="358">
        <v>8.2199999999999995E-2</v>
      </c>
      <c r="AE35" s="358">
        <v>8.6099999999999996E-2</v>
      </c>
      <c r="AF35" s="358">
        <v>8.9599999999999999E-2</v>
      </c>
      <c r="AG35" s="358">
        <v>9.2600000000000002E-2</v>
      </c>
      <c r="AH35" s="358">
        <v>9.5200000000000007E-2</v>
      </c>
      <c r="AI35" s="358">
        <v>9.74E-2</v>
      </c>
      <c r="AJ35" s="358">
        <v>9.7000000000000003E-2</v>
      </c>
      <c r="AK35" s="358">
        <v>9.6600000000000005E-2</v>
      </c>
      <c r="AL35" s="358">
        <v>9.6299999999999997E-2</v>
      </c>
      <c r="AM35" s="358">
        <v>9.35E-2</v>
      </c>
      <c r="AN35" s="358">
        <v>9.0800000000000006E-2</v>
      </c>
      <c r="AO35" s="358">
        <v>8.8200000000000001E-2</v>
      </c>
      <c r="AP35" s="358">
        <v>8.5800000000000001E-2</v>
      </c>
      <c r="AQ35" s="358">
        <v>8.3699999999999997E-2</v>
      </c>
    </row>
    <row r="36" spans="1:43" x14ac:dyDescent="0.2">
      <c r="A36" s="470"/>
      <c r="B36" s="62">
        <v>31</v>
      </c>
      <c r="C36" s="357">
        <v>6.8000000000000005E-2</v>
      </c>
      <c r="D36" s="357">
        <v>6.9000000000000006E-2</v>
      </c>
      <c r="E36" s="357">
        <v>7.0000000000000007E-2</v>
      </c>
      <c r="F36" s="357">
        <v>7.0999999999999994E-2</v>
      </c>
      <c r="G36" s="357">
        <v>7.1999999999999995E-2</v>
      </c>
      <c r="H36" s="357">
        <v>7.2999999999999995E-2</v>
      </c>
      <c r="I36" s="357">
        <v>7.3999999999999996E-2</v>
      </c>
      <c r="J36" s="357">
        <v>7.4999999999999997E-2</v>
      </c>
      <c r="K36" s="357">
        <v>7.5300000000000006E-2</v>
      </c>
      <c r="L36" s="357">
        <v>7.5600000000000001E-2</v>
      </c>
      <c r="M36" s="357">
        <v>7.5899999999999995E-2</v>
      </c>
      <c r="N36" s="357">
        <v>7.6200000000000004E-2</v>
      </c>
      <c r="O36" s="357">
        <v>7.6499999999999999E-2</v>
      </c>
      <c r="P36" s="357">
        <v>7.6499999999999999E-2</v>
      </c>
      <c r="Q36" s="357">
        <v>7.6499999999999999E-2</v>
      </c>
      <c r="R36" s="357">
        <v>7.6499999999999999E-2</v>
      </c>
      <c r="S36" s="357">
        <v>7.6499999999999999E-2</v>
      </c>
      <c r="T36" s="357">
        <v>7.6499999999999999E-2</v>
      </c>
      <c r="U36" s="357">
        <v>7.6999999999999999E-2</v>
      </c>
      <c r="V36" s="357">
        <v>7.7499999999999999E-2</v>
      </c>
      <c r="W36" s="357">
        <v>7.8E-2</v>
      </c>
      <c r="X36" s="357">
        <v>7.85E-2</v>
      </c>
      <c r="Y36" s="357">
        <v>7.9000000000000001E-2</v>
      </c>
      <c r="Z36" s="357">
        <v>7.9799999999999996E-2</v>
      </c>
      <c r="AA36" s="357">
        <v>8.0600000000000005E-2</v>
      </c>
      <c r="AB36" s="357">
        <v>8.14E-2</v>
      </c>
      <c r="AC36" s="357">
        <v>8.1699999999999995E-2</v>
      </c>
      <c r="AD36" s="357">
        <v>8.2199999999999995E-2</v>
      </c>
      <c r="AE36" s="357">
        <v>8.6099999999999996E-2</v>
      </c>
      <c r="AF36" s="357">
        <v>8.9599999999999999E-2</v>
      </c>
      <c r="AG36" s="357">
        <v>9.2600000000000002E-2</v>
      </c>
      <c r="AH36" s="357">
        <v>9.5200000000000007E-2</v>
      </c>
      <c r="AI36" s="357">
        <v>9.74E-2</v>
      </c>
      <c r="AJ36" s="357">
        <v>9.7000000000000003E-2</v>
      </c>
      <c r="AK36" s="357">
        <v>9.6600000000000005E-2</v>
      </c>
      <c r="AL36" s="357">
        <v>9.6299999999999997E-2</v>
      </c>
      <c r="AM36" s="357">
        <v>9.35E-2</v>
      </c>
      <c r="AN36" s="357">
        <v>9.0800000000000006E-2</v>
      </c>
      <c r="AO36" s="357">
        <v>8.8200000000000001E-2</v>
      </c>
      <c r="AP36" s="357">
        <v>8.5800000000000001E-2</v>
      </c>
      <c r="AQ36" s="357">
        <v>8.3699999999999997E-2</v>
      </c>
    </row>
    <row r="37" spans="1:43" x14ac:dyDescent="0.2">
      <c r="A37" s="470"/>
      <c r="B37" s="62">
        <v>32</v>
      </c>
      <c r="C37" s="357">
        <v>6.8000000000000005E-2</v>
      </c>
      <c r="D37" s="357">
        <v>6.9000000000000006E-2</v>
      </c>
      <c r="E37" s="357">
        <v>7.0000000000000007E-2</v>
      </c>
      <c r="F37" s="357">
        <v>7.0999999999999994E-2</v>
      </c>
      <c r="G37" s="357">
        <v>7.1999999999999995E-2</v>
      </c>
      <c r="H37" s="357">
        <v>7.2999999999999995E-2</v>
      </c>
      <c r="I37" s="357">
        <v>7.3999999999999996E-2</v>
      </c>
      <c r="J37" s="357">
        <v>7.4999999999999997E-2</v>
      </c>
      <c r="K37" s="357">
        <v>7.5300000000000006E-2</v>
      </c>
      <c r="L37" s="357">
        <v>7.5600000000000001E-2</v>
      </c>
      <c r="M37" s="357">
        <v>7.5899999999999995E-2</v>
      </c>
      <c r="N37" s="357">
        <v>7.6200000000000004E-2</v>
      </c>
      <c r="O37" s="357">
        <v>7.6499999999999999E-2</v>
      </c>
      <c r="P37" s="357">
        <v>7.6499999999999999E-2</v>
      </c>
      <c r="Q37" s="357">
        <v>7.6499999999999999E-2</v>
      </c>
      <c r="R37" s="357">
        <v>7.6499999999999999E-2</v>
      </c>
      <c r="S37" s="357">
        <v>7.6499999999999999E-2</v>
      </c>
      <c r="T37" s="357">
        <v>7.6499999999999999E-2</v>
      </c>
      <c r="U37" s="357">
        <v>7.6999999999999999E-2</v>
      </c>
      <c r="V37" s="357">
        <v>7.7499999999999999E-2</v>
      </c>
      <c r="W37" s="357">
        <v>7.8E-2</v>
      </c>
      <c r="X37" s="357">
        <v>7.85E-2</v>
      </c>
      <c r="Y37" s="357">
        <v>7.9000000000000001E-2</v>
      </c>
      <c r="Z37" s="357">
        <v>7.9799999999999996E-2</v>
      </c>
      <c r="AA37" s="357">
        <v>8.0600000000000005E-2</v>
      </c>
      <c r="AB37" s="357">
        <v>8.14E-2</v>
      </c>
      <c r="AC37" s="357">
        <v>8.1699999999999995E-2</v>
      </c>
      <c r="AD37" s="357">
        <v>8.2199999999999995E-2</v>
      </c>
      <c r="AE37" s="357">
        <v>8.6099999999999996E-2</v>
      </c>
      <c r="AF37" s="357">
        <v>8.9599999999999999E-2</v>
      </c>
      <c r="AG37" s="357">
        <v>9.2600000000000002E-2</v>
      </c>
      <c r="AH37" s="357">
        <v>9.5200000000000007E-2</v>
      </c>
      <c r="AI37" s="357">
        <v>9.74E-2</v>
      </c>
      <c r="AJ37" s="357">
        <v>9.7000000000000003E-2</v>
      </c>
      <c r="AK37" s="357">
        <v>9.6600000000000005E-2</v>
      </c>
      <c r="AL37" s="357">
        <v>9.6299999999999997E-2</v>
      </c>
      <c r="AM37" s="357">
        <v>9.35E-2</v>
      </c>
      <c r="AN37" s="357">
        <v>9.0800000000000006E-2</v>
      </c>
      <c r="AO37" s="357">
        <v>8.8200000000000001E-2</v>
      </c>
      <c r="AP37" s="357">
        <v>8.5800000000000001E-2</v>
      </c>
      <c r="AQ37" s="357">
        <v>8.3699999999999997E-2</v>
      </c>
    </row>
    <row r="38" spans="1:43" x14ac:dyDescent="0.2">
      <c r="A38" s="470"/>
      <c r="B38" s="62">
        <v>33</v>
      </c>
      <c r="C38" s="357">
        <v>6.8000000000000005E-2</v>
      </c>
      <c r="D38" s="357">
        <v>6.9000000000000006E-2</v>
      </c>
      <c r="E38" s="357">
        <v>7.0000000000000007E-2</v>
      </c>
      <c r="F38" s="357">
        <v>7.0999999999999994E-2</v>
      </c>
      <c r="G38" s="357">
        <v>7.1999999999999995E-2</v>
      </c>
      <c r="H38" s="357">
        <v>7.2999999999999995E-2</v>
      </c>
      <c r="I38" s="357">
        <v>7.3999999999999996E-2</v>
      </c>
      <c r="J38" s="357">
        <v>7.4999999999999997E-2</v>
      </c>
      <c r="K38" s="357">
        <v>7.5300000000000006E-2</v>
      </c>
      <c r="L38" s="357">
        <v>7.5600000000000001E-2</v>
      </c>
      <c r="M38" s="357">
        <v>7.5899999999999995E-2</v>
      </c>
      <c r="N38" s="357">
        <v>7.6200000000000004E-2</v>
      </c>
      <c r="O38" s="357">
        <v>7.6499999999999999E-2</v>
      </c>
      <c r="P38" s="357">
        <v>7.6499999999999999E-2</v>
      </c>
      <c r="Q38" s="357">
        <v>7.6499999999999999E-2</v>
      </c>
      <c r="R38" s="357">
        <v>7.6499999999999999E-2</v>
      </c>
      <c r="S38" s="357">
        <v>7.6499999999999999E-2</v>
      </c>
      <c r="T38" s="357">
        <v>7.6499999999999999E-2</v>
      </c>
      <c r="U38" s="357">
        <v>7.6999999999999999E-2</v>
      </c>
      <c r="V38" s="357">
        <v>7.7499999999999999E-2</v>
      </c>
      <c r="W38" s="357">
        <v>7.8E-2</v>
      </c>
      <c r="X38" s="357">
        <v>7.85E-2</v>
      </c>
      <c r="Y38" s="357">
        <v>7.9000000000000001E-2</v>
      </c>
      <c r="Z38" s="357">
        <v>7.9799999999999996E-2</v>
      </c>
      <c r="AA38" s="357">
        <v>8.0600000000000005E-2</v>
      </c>
      <c r="AB38" s="357">
        <v>8.14E-2</v>
      </c>
      <c r="AC38" s="357">
        <v>8.1699999999999995E-2</v>
      </c>
      <c r="AD38" s="357">
        <v>8.2199999999999995E-2</v>
      </c>
      <c r="AE38" s="357">
        <v>8.6099999999999996E-2</v>
      </c>
      <c r="AF38" s="357">
        <v>8.9599999999999999E-2</v>
      </c>
      <c r="AG38" s="357">
        <v>9.2600000000000002E-2</v>
      </c>
      <c r="AH38" s="357">
        <v>9.5200000000000007E-2</v>
      </c>
      <c r="AI38" s="357">
        <v>9.74E-2</v>
      </c>
      <c r="AJ38" s="357">
        <v>9.7000000000000003E-2</v>
      </c>
      <c r="AK38" s="357">
        <v>9.6600000000000005E-2</v>
      </c>
      <c r="AL38" s="357">
        <v>9.6299999999999997E-2</v>
      </c>
      <c r="AM38" s="357">
        <v>9.35E-2</v>
      </c>
      <c r="AN38" s="357">
        <v>9.0800000000000006E-2</v>
      </c>
      <c r="AO38" s="357">
        <v>8.8200000000000001E-2</v>
      </c>
      <c r="AP38" s="357">
        <v>8.5800000000000001E-2</v>
      </c>
      <c r="AQ38" s="357">
        <v>8.3699999999999997E-2</v>
      </c>
    </row>
    <row r="39" spans="1:43" x14ac:dyDescent="0.2">
      <c r="A39" s="470"/>
      <c r="B39" s="62">
        <v>34</v>
      </c>
      <c r="C39" s="357">
        <v>6.8000000000000005E-2</v>
      </c>
      <c r="D39" s="357">
        <v>6.9000000000000006E-2</v>
      </c>
      <c r="E39" s="357">
        <v>7.0000000000000007E-2</v>
      </c>
      <c r="F39" s="357">
        <v>7.0999999999999994E-2</v>
      </c>
      <c r="G39" s="357">
        <v>7.1999999999999995E-2</v>
      </c>
      <c r="H39" s="357">
        <v>7.2999999999999995E-2</v>
      </c>
      <c r="I39" s="357">
        <v>7.3999999999999996E-2</v>
      </c>
      <c r="J39" s="357">
        <v>7.4999999999999997E-2</v>
      </c>
      <c r="K39" s="357">
        <v>7.5300000000000006E-2</v>
      </c>
      <c r="L39" s="357">
        <v>7.5600000000000001E-2</v>
      </c>
      <c r="M39" s="357">
        <v>7.5899999999999995E-2</v>
      </c>
      <c r="N39" s="357">
        <v>7.6200000000000004E-2</v>
      </c>
      <c r="O39" s="357">
        <v>7.6499999999999999E-2</v>
      </c>
      <c r="P39" s="357">
        <v>7.6499999999999999E-2</v>
      </c>
      <c r="Q39" s="357">
        <v>7.6499999999999999E-2</v>
      </c>
      <c r="R39" s="357">
        <v>7.6499999999999999E-2</v>
      </c>
      <c r="S39" s="357">
        <v>7.6499999999999999E-2</v>
      </c>
      <c r="T39" s="357">
        <v>7.6499999999999999E-2</v>
      </c>
      <c r="U39" s="357">
        <v>7.6999999999999999E-2</v>
      </c>
      <c r="V39" s="357">
        <v>7.7499999999999999E-2</v>
      </c>
      <c r="W39" s="357">
        <v>7.8E-2</v>
      </c>
      <c r="X39" s="357">
        <v>7.85E-2</v>
      </c>
      <c r="Y39" s="357">
        <v>7.9000000000000001E-2</v>
      </c>
      <c r="Z39" s="357">
        <v>7.9799999999999996E-2</v>
      </c>
      <c r="AA39" s="357">
        <v>8.0600000000000005E-2</v>
      </c>
      <c r="AB39" s="357">
        <v>8.14E-2</v>
      </c>
      <c r="AC39" s="357">
        <v>8.1699999999999995E-2</v>
      </c>
      <c r="AD39" s="357">
        <v>8.2199999999999995E-2</v>
      </c>
      <c r="AE39" s="357">
        <v>8.6099999999999996E-2</v>
      </c>
      <c r="AF39" s="357">
        <v>8.9599999999999999E-2</v>
      </c>
      <c r="AG39" s="357">
        <v>9.2600000000000002E-2</v>
      </c>
      <c r="AH39" s="357">
        <v>9.5200000000000007E-2</v>
      </c>
      <c r="AI39" s="357">
        <v>9.74E-2</v>
      </c>
      <c r="AJ39" s="357">
        <v>9.7000000000000003E-2</v>
      </c>
      <c r="AK39" s="357">
        <v>9.6600000000000005E-2</v>
      </c>
      <c r="AL39" s="357">
        <v>9.6299999999999997E-2</v>
      </c>
      <c r="AM39" s="357">
        <v>9.35E-2</v>
      </c>
      <c r="AN39" s="357">
        <v>9.0800000000000006E-2</v>
      </c>
      <c r="AO39" s="357">
        <v>8.8200000000000001E-2</v>
      </c>
      <c r="AP39" s="357">
        <v>8.5800000000000001E-2</v>
      </c>
      <c r="AQ39" s="357">
        <v>8.3699999999999997E-2</v>
      </c>
    </row>
    <row r="40" spans="1:43" x14ac:dyDescent="0.2">
      <c r="A40" s="470"/>
      <c r="B40" s="62">
        <v>35</v>
      </c>
      <c r="C40" s="357">
        <v>6.8000000000000005E-2</v>
      </c>
      <c r="D40" s="357">
        <v>6.9000000000000006E-2</v>
      </c>
      <c r="E40" s="357">
        <v>7.0000000000000007E-2</v>
      </c>
      <c r="F40" s="357">
        <v>7.0999999999999994E-2</v>
      </c>
      <c r="G40" s="357">
        <v>7.1999999999999995E-2</v>
      </c>
      <c r="H40" s="357">
        <v>7.2999999999999995E-2</v>
      </c>
      <c r="I40" s="357">
        <v>7.3999999999999996E-2</v>
      </c>
      <c r="J40" s="357">
        <v>7.4999999999999997E-2</v>
      </c>
      <c r="K40" s="357">
        <v>7.5300000000000006E-2</v>
      </c>
      <c r="L40" s="357">
        <v>7.5600000000000001E-2</v>
      </c>
      <c r="M40" s="357">
        <v>7.5899999999999995E-2</v>
      </c>
      <c r="N40" s="357">
        <v>7.6200000000000004E-2</v>
      </c>
      <c r="O40" s="357">
        <v>7.6499999999999999E-2</v>
      </c>
      <c r="P40" s="357">
        <v>7.6499999999999999E-2</v>
      </c>
      <c r="Q40" s="357">
        <v>7.6499999999999999E-2</v>
      </c>
      <c r="R40" s="357">
        <v>7.6499999999999999E-2</v>
      </c>
      <c r="S40" s="357">
        <v>7.6499999999999999E-2</v>
      </c>
      <c r="T40" s="357">
        <v>7.6499999999999999E-2</v>
      </c>
      <c r="U40" s="357">
        <v>7.6999999999999999E-2</v>
      </c>
      <c r="V40" s="357">
        <v>7.7499999999999999E-2</v>
      </c>
      <c r="W40" s="357">
        <v>7.8E-2</v>
      </c>
      <c r="X40" s="357">
        <v>7.85E-2</v>
      </c>
      <c r="Y40" s="357">
        <v>7.9000000000000001E-2</v>
      </c>
      <c r="Z40" s="357">
        <v>7.9799999999999996E-2</v>
      </c>
      <c r="AA40" s="357">
        <v>8.0600000000000005E-2</v>
      </c>
      <c r="AB40" s="357">
        <v>8.14E-2</v>
      </c>
      <c r="AC40" s="357">
        <v>8.1699999999999995E-2</v>
      </c>
      <c r="AD40" s="357">
        <v>8.2199999999999995E-2</v>
      </c>
      <c r="AE40" s="357">
        <v>8.6099999999999996E-2</v>
      </c>
      <c r="AF40" s="357">
        <v>8.9599999999999999E-2</v>
      </c>
      <c r="AG40" s="357">
        <v>9.2600000000000002E-2</v>
      </c>
      <c r="AH40" s="357">
        <v>9.5200000000000007E-2</v>
      </c>
      <c r="AI40" s="357">
        <v>9.74E-2</v>
      </c>
      <c r="AJ40" s="357">
        <v>9.7000000000000003E-2</v>
      </c>
      <c r="AK40" s="357">
        <v>9.6600000000000005E-2</v>
      </c>
      <c r="AL40" s="357">
        <v>9.6299999999999997E-2</v>
      </c>
      <c r="AM40" s="357">
        <v>9.35E-2</v>
      </c>
      <c r="AN40" s="357">
        <v>9.0800000000000006E-2</v>
      </c>
      <c r="AO40" s="357">
        <v>8.8200000000000001E-2</v>
      </c>
      <c r="AP40" s="357">
        <v>8.5800000000000001E-2</v>
      </c>
      <c r="AQ40" s="357">
        <v>8.3699999999999997E-2</v>
      </c>
    </row>
    <row r="41" spans="1:43" x14ac:dyDescent="0.2">
      <c r="A41" s="470"/>
      <c r="B41" s="62">
        <v>36</v>
      </c>
      <c r="C41" s="357">
        <v>6.8000000000000005E-2</v>
      </c>
      <c r="D41" s="357">
        <v>6.9000000000000006E-2</v>
      </c>
      <c r="E41" s="357">
        <v>7.0000000000000007E-2</v>
      </c>
      <c r="F41" s="357">
        <v>7.0999999999999994E-2</v>
      </c>
      <c r="G41" s="357">
        <v>7.1999999999999995E-2</v>
      </c>
      <c r="H41" s="357">
        <v>7.2999999999999995E-2</v>
      </c>
      <c r="I41" s="357">
        <v>7.3999999999999996E-2</v>
      </c>
      <c r="J41" s="357">
        <v>7.4999999999999997E-2</v>
      </c>
      <c r="K41" s="357">
        <v>7.5300000000000006E-2</v>
      </c>
      <c r="L41" s="357">
        <v>7.5600000000000001E-2</v>
      </c>
      <c r="M41" s="357">
        <v>7.5899999999999995E-2</v>
      </c>
      <c r="N41" s="357">
        <v>7.6200000000000004E-2</v>
      </c>
      <c r="O41" s="357">
        <v>7.6499999999999999E-2</v>
      </c>
      <c r="P41" s="357">
        <v>7.6499999999999999E-2</v>
      </c>
      <c r="Q41" s="357">
        <v>7.6499999999999999E-2</v>
      </c>
      <c r="R41" s="357">
        <v>7.6499999999999999E-2</v>
      </c>
      <c r="S41" s="357">
        <v>7.6499999999999999E-2</v>
      </c>
      <c r="T41" s="357">
        <v>7.6499999999999999E-2</v>
      </c>
      <c r="U41" s="357">
        <v>7.6999999999999999E-2</v>
      </c>
      <c r="V41" s="357">
        <v>7.7499999999999999E-2</v>
      </c>
      <c r="W41" s="357">
        <v>7.8E-2</v>
      </c>
      <c r="X41" s="357">
        <v>7.85E-2</v>
      </c>
      <c r="Y41" s="357">
        <v>7.9000000000000001E-2</v>
      </c>
      <c r="Z41" s="357">
        <v>7.9799999999999996E-2</v>
      </c>
      <c r="AA41" s="357">
        <v>8.0600000000000005E-2</v>
      </c>
      <c r="AB41" s="357">
        <v>8.14E-2</v>
      </c>
      <c r="AC41" s="357">
        <v>8.1699999999999995E-2</v>
      </c>
      <c r="AD41" s="357">
        <v>8.2199999999999995E-2</v>
      </c>
      <c r="AE41" s="357">
        <v>8.6099999999999996E-2</v>
      </c>
      <c r="AF41" s="357">
        <v>8.9599999999999999E-2</v>
      </c>
      <c r="AG41" s="357">
        <v>9.2600000000000002E-2</v>
      </c>
      <c r="AH41" s="357">
        <v>9.5200000000000007E-2</v>
      </c>
      <c r="AI41" s="357">
        <v>9.74E-2</v>
      </c>
      <c r="AJ41" s="357">
        <v>9.7000000000000003E-2</v>
      </c>
      <c r="AK41" s="357">
        <v>9.6600000000000005E-2</v>
      </c>
      <c r="AL41" s="357">
        <v>9.6299999999999997E-2</v>
      </c>
      <c r="AM41" s="357">
        <v>9.35E-2</v>
      </c>
      <c r="AN41" s="357">
        <v>9.0800000000000006E-2</v>
      </c>
      <c r="AO41" s="357">
        <v>8.8200000000000001E-2</v>
      </c>
      <c r="AP41" s="357">
        <v>8.5800000000000001E-2</v>
      </c>
      <c r="AQ41" s="357">
        <v>8.3699999999999997E-2</v>
      </c>
    </row>
    <row r="42" spans="1:43" x14ac:dyDescent="0.2">
      <c r="A42" s="470"/>
      <c r="B42" s="62">
        <v>37</v>
      </c>
      <c r="C42" s="357">
        <v>6.8000000000000005E-2</v>
      </c>
      <c r="D42" s="357">
        <v>6.9000000000000006E-2</v>
      </c>
      <c r="E42" s="357">
        <v>7.0000000000000007E-2</v>
      </c>
      <c r="F42" s="357">
        <v>7.0999999999999994E-2</v>
      </c>
      <c r="G42" s="357">
        <v>7.1999999999999995E-2</v>
      </c>
      <c r="H42" s="357">
        <v>7.2999999999999995E-2</v>
      </c>
      <c r="I42" s="357">
        <v>7.3999999999999996E-2</v>
      </c>
      <c r="J42" s="357">
        <v>7.4999999999999997E-2</v>
      </c>
      <c r="K42" s="357">
        <v>7.5300000000000006E-2</v>
      </c>
      <c r="L42" s="357">
        <v>7.5600000000000001E-2</v>
      </c>
      <c r="M42" s="357">
        <v>7.5899999999999995E-2</v>
      </c>
      <c r="N42" s="357">
        <v>7.6200000000000004E-2</v>
      </c>
      <c r="O42" s="357">
        <v>7.6499999999999999E-2</v>
      </c>
      <c r="P42" s="357">
        <v>7.6499999999999999E-2</v>
      </c>
      <c r="Q42" s="357">
        <v>7.6499999999999999E-2</v>
      </c>
      <c r="R42" s="357">
        <v>7.6499999999999999E-2</v>
      </c>
      <c r="S42" s="357">
        <v>7.6499999999999999E-2</v>
      </c>
      <c r="T42" s="357">
        <v>7.6499999999999999E-2</v>
      </c>
      <c r="U42" s="357">
        <v>7.6999999999999999E-2</v>
      </c>
      <c r="V42" s="357">
        <v>7.7499999999999999E-2</v>
      </c>
      <c r="W42" s="357">
        <v>7.8E-2</v>
      </c>
      <c r="X42" s="357">
        <v>7.85E-2</v>
      </c>
      <c r="Y42" s="357">
        <v>7.9000000000000001E-2</v>
      </c>
      <c r="Z42" s="357">
        <v>7.9799999999999996E-2</v>
      </c>
      <c r="AA42" s="357">
        <v>8.0600000000000005E-2</v>
      </c>
      <c r="AB42" s="357">
        <v>8.14E-2</v>
      </c>
      <c r="AC42" s="357">
        <v>8.1699999999999995E-2</v>
      </c>
      <c r="AD42" s="357">
        <v>8.2199999999999995E-2</v>
      </c>
      <c r="AE42" s="357">
        <v>8.6099999999999996E-2</v>
      </c>
      <c r="AF42" s="357">
        <v>8.9599999999999999E-2</v>
      </c>
      <c r="AG42" s="357">
        <v>9.2600000000000002E-2</v>
      </c>
      <c r="AH42" s="357">
        <v>9.5200000000000007E-2</v>
      </c>
      <c r="AI42" s="357">
        <v>9.74E-2</v>
      </c>
      <c r="AJ42" s="357">
        <v>9.7000000000000003E-2</v>
      </c>
      <c r="AK42" s="357">
        <v>9.6600000000000005E-2</v>
      </c>
      <c r="AL42" s="357">
        <v>9.6299999999999997E-2</v>
      </c>
      <c r="AM42" s="357">
        <v>9.35E-2</v>
      </c>
      <c r="AN42" s="357">
        <v>9.0800000000000006E-2</v>
      </c>
      <c r="AO42" s="357">
        <v>8.8200000000000001E-2</v>
      </c>
      <c r="AP42" s="357">
        <v>8.5800000000000001E-2</v>
      </c>
      <c r="AQ42" s="357">
        <v>8.3699999999999997E-2</v>
      </c>
    </row>
    <row r="43" spans="1:43" x14ac:dyDescent="0.2">
      <c r="A43" s="470"/>
      <c r="B43" s="62">
        <v>38</v>
      </c>
      <c r="C43" s="357">
        <v>6.8000000000000005E-2</v>
      </c>
      <c r="D43" s="357">
        <v>6.9000000000000006E-2</v>
      </c>
      <c r="E43" s="357">
        <v>7.0000000000000007E-2</v>
      </c>
      <c r="F43" s="357">
        <v>7.0999999999999994E-2</v>
      </c>
      <c r="G43" s="357">
        <v>7.1999999999999995E-2</v>
      </c>
      <c r="H43" s="357">
        <v>7.2999999999999995E-2</v>
      </c>
      <c r="I43" s="357">
        <v>7.3999999999999996E-2</v>
      </c>
      <c r="J43" s="357">
        <v>7.4999999999999997E-2</v>
      </c>
      <c r="K43" s="357">
        <v>7.5300000000000006E-2</v>
      </c>
      <c r="L43" s="357">
        <v>7.5600000000000001E-2</v>
      </c>
      <c r="M43" s="357">
        <v>7.5899999999999995E-2</v>
      </c>
      <c r="N43" s="357">
        <v>7.6200000000000004E-2</v>
      </c>
      <c r="O43" s="357">
        <v>7.6499999999999999E-2</v>
      </c>
      <c r="P43" s="357">
        <v>7.6499999999999999E-2</v>
      </c>
      <c r="Q43" s="357">
        <v>7.6499999999999999E-2</v>
      </c>
      <c r="R43" s="357">
        <v>7.6499999999999999E-2</v>
      </c>
      <c r="S43" s="357">
        <v>7.6499999999999999E-2</v>
      </c>
      <c r="T43" s="357">
        <v>7.6499999999999999E-2</v>
      </c>
      <c r="U43" s="357">
        <v>7.6999999999999999E-2</v>
      </c>
      <c r="V43" s="357">
        <v>7.7499999999999999E-2</v>
      </c>
      <c r="W43" s="357">
        <v>7.8E-2</v>
      </c>
      <c r="X43" s="357">
        <v>7.85E-2</v>
      </c>
      <c r="Y43" s="357">
        <v>7.9000000000000001E-2</v>
      </c>
      <c r="Z43" s="357">
        <v>7.9799999999999996E-2</v>
      </c>
      <c r="AA43" s="357">
        <v>8.0600000000000005E-2</v>
      </c>
      <c r="AB43" s="357">
        <v>8.14E-2</v>
      </c>
      <c r="AC43" s="357">
        <v>8.1699999999999995E-2</v>
      </c>
      <c r="AD43" s="357">
        <v>8.2199999999999995E-2</v>
      </c>
      <c r="AE43" s="357">
        <v>8.6099999999999996E-2</v>
      </c>
      <c r="AF43" s="357">
        <v>8.9599999999999999E-2</v>
      </c>
      <c r="AG43" s="357">
        <v>9.2600000000000002E-2</v>
      </c>
      <c r="AH43" s="357">
        <v>9.5200000000000007E-2</v>
      </c>
      <c r="AI43" s="357">
        <v>9.74E-2</v>
      </c>
      <c r="AJ43" s="357">
        <v>9.7000000000000003E-2</v>
      </c>
      <c r="AK43" s="357">
        <v>9.6600000000000005E-2</v>
      </c>
      <c r="AL43" s="357">
        <v>9.6299999999999997E-2</v>
      </c>
      <c r="AM43" s="357">
        <v>9.35E-2</v>
      </c>
      <c r="AN43" s="357">
        <v>9.0800000000000006E-2</v>
      </c>
      <c r="AO43" s="357">
        <v>8.8200000000000001E-2</v>
      </c>
      <c r="AP43" s="357">
        <v>8.5800000000000001E-2</v>
      </c>
      <c r="AQ43" s="357">
        <v>8.3699999999999997E-2</v>
      </c>
    </row>
    <row r="44" spans="1:43" x14ac:dyDescent="0.2">
      <c r="A44" s="470"/>
      <c r="B44" s="62">
        <v>39</v>
      </c>
      <c r="C44" s="357">
        <v>6.8000000000000005E-2</v>
      </c>
      <c r="D44" s="357">
        <v>6.9000000000000006E-2</v>
      </c>
      <c r="E44" s="357">
        <v>7.0000000000000007E-2</v>
      </c>
      <c r="F44" s="357">
        <v>7.0999999999999994E-2</v>
      </c>
      <c r="G44" s="357">
        <v>7.1999999999999995E-2</v>
      </c>
      <c r="H44" s="357">
        <v>7.2999999999999995E-2</v>
      </c>
      <c r="I44" s="357">
        <v>7.3999999999999996E-2</v>
      </c>
      <c r="J44" s="357">
        <v>7.4999999999999997E-2</v>
      </c>
      <c r="K44" s="357">
        <v>7.5300000000000006E-2</v>
      </c>
      <c r="L44" s="357">
        <v>7.5600000000000001E-2</v>
      </c>
      <c r="M44" s="357">
        <v>7.5899999999999995E-2</v>
      </c>
      <c r="N44" s="357">
        <v>7.6200000000000004E-2</v>
      </c>
      <c r="O44" s="357">
        <v>7.6499999999999999E-2</v>
      </c>
      <c r="P44" s="357">
        <v>7.6499999999999999E-2</v>
      </c>
      <c r="Q44" s="357">
        <v>7.6499999999999999E-2</v>
      </c>
      <c r="R44" s="357">
        <v>7.6499999999999999E-2</v>
      </c>
      <c r="S44" s="357">
        <v>7.6499999999999999E-2</v>
      </c>
      <c r="T44" s="357">
        <v>7.6499999999999999E-2</v>
      </c>
      <c r="U44" s="357">
        <v>7.6999999999999999E-2</v>
      </c>
      <c r="V44" s="357">
        <v>7.7499999999999999E-2</v>
      </c>
      <c r="W44" s="357">
        <v>7.8E-2</v>
      </c>
      <c r="X44" s="357">
        <v>7.85E-2</v>
      </c>
      <c r="Y44" s="357">
        <v>7.9000000000000001E-2</v>
      </c>
      <c r="Z44" s="357">
        <v>7.9799999999999996E-2</v>
      </c>
      <c r="AA44" s="357">
        <v>8.0600000000000005E-2</v>
      </c>
      <c r="AB44" s="357">
        <v>8.14E-2</v>
      </c>
      <c r="AC44" s="357">
        <v>8.1699999999999995E-2</v>
      </c>
      <c r="AD44" s="357">
        <v>8.2199999999999995E-2</v>
      </c>
      <c r="AE44" s="357">
        <v>8.6099999999999996E-2</v>
      </c>
      <c r="AF44" s="357">
        <v>8.9599999999999999E-2</v>
      </c>
      <c r="AG44" s="357">
        <v>9.2600000000000002E-2</v>
      </c>
      <c r="AH44" s="357">
        <v>9.5200000000000007E-2</v>
      </c>
      <c r="AI44" s="357">
        <v>9.74E-2</v>
      </c>
      <c r="AJ44" s="357">
        <v>9.7000000000000003E-2</v>
      </c>
      <c r="AK44" s="357">
        <v>9.6600000000000005E-2</v>
      </c>
      <c r="AL44" s="357">
        <v>9.6299999999999997E-2</v>
      </c>
      <c r="AM44" s="357">
        <v>9.35E-2</v>
      </c>
      <c r="AN44" s="357">
        <v>9.0800000000000006E-2</v>
      </c>
      <c r="AO44" s="357">
        <v>8.8200000000000001E-2</v>
      </c>
      <c r="AP44" s="357">
        <v>8.5800000000000001E-2</v>
      </c>
      <c r="AQ44" s="357">
        <v>8.3699999999999997E-2</v>
      </c>
    </row>
    <row r="45" spans="1:43" x14ac:dyDescent="0.2">
      <c r="A45" s="470"/>
      <c r="B45" s="62">
        <v>40</v>
      </c>
      <c r="C45" s="357">
        <v>6.8000000000000005E-2</v>
      </c>
      <c r="D45" s="357">
        <v>6.9000000000000006E-2</v>
      </c>
      <c r="E45" s="357">
        <v>7.0000000000000007E-2</v>
      </c>
      <c r="F45" s="357">
        <v>7.0999999999999994E-2</v>
      </c>
      <c r="G45" s="357">
        <v>7.1999999999999995E-2</v>
      </c>
      <c r="H45" s="357">
        <v>7.2999999999999995E-2</v>
      </c>
      <c r="I45" s="357">
        <v>7.3999999999999996E-2</v>
      </c>
      <c r="J45" s="357">
        <v>7.4999999999999997E-2</v>
      </c>
      <c r="K45" s="357">
        <v>7.5300000000000006E-2</v>
      </c>
      <c r="L45" s="357">
        <v>7.5600000000000001E-2</v>
      </c>
      <c r="M45" s="357">
        <v>7.5899999999999995E-2</v>
      </c>
      <c r="N45" s="357">
        <v>7.6200000000000004E-2</v>
      </c>
      <c r="O45" s="357">
        <v>7.6499999999999999E-2</v>
      </c>
      <c r="P45" s="357">
        <v>7.6499999999999999E-2</v>
      </c>
      <c r="Q45" s="357">
        <v>7.6499999999999999E-2</v>
      </c>
      <c r="R45" s="357">
        <v>7.6499999999999999E-2</v>
      </c>
      <c r="S45" s="357">
        <v>7.6499999999999999E-2</v>
      </c>
      <c r="T45" s="357">
        <v>7.6499999999999999E-2</v>
      </c>
      <c r="U45" s="357">
        <v>7.6999999999999999E-2</v>
      </c>
      <c r="V45" s="357">
        <v>7.7499999999999999E-2</v>
      </c>
      <c r="W45" s="357">
        <v>7.8E-2</v>
      </c>
      <c r="X45" s="357">
        <v>7.85E-2</v>
      </c>
      <c r="Y45" s="357">
        <v>7.9000000000000001E-2</v>
      </c>
      <c r="Z45" s="357">
        <v>7.9799999999999996E-2</v>
      </c>
      <c r="AA45" s="357">
        <v>8.0600000000000005E-2</v>
      </c>
      <c r="AB45" s="357">
        <v>8.14E-2</v>
      </c>
      <c r="AC45" s="357">
        <v>8.1699999999999995E-2</v>
      </c>
      <c r="AD45" s="357">
        <v>8.2199999999999995E-2</v>
      </c>
      <c r="AE45" s="357">
        <v>8.6099999999999996E-2</v>
      </c>
      <c r="AF45" s="357">
        <v>8.9599999999999999E-2</v>
      </c>
      <c r="AG45" s="357">
        <v>9.2600000000000002E-2</v>
      </c>
      <c r="AH45" s="357">
        <v>9.5200000000000007E-2</v>
      </c>
      <c r="AI45" s="357">
        <v>9.74E-2</v>
      </c>
      <c r="AJ45" s="357">
        <v>9.7000000000000003E-2</v>
      </c>
      <c r="AK45" s="357">
        <v>9.6600000000000005E-2</v>
      </c>
      <c r="AL45" s="357">
        <v>9.6299999999999997E-2</v>
      </c>
      <c r="AM45" s="357">
        <v>9.35E-2</v>
      </c>
      <c r="AN45" s="357">
        <v>9.0800000000000006E-2</v>
      </c>
      <c r="AO45" s="357">
        <v>8.8200000000000001E-2</v>
      </c>
      <c r="AP45" s="357">
        <v>8.5800000000000001E-2</v>
      </c>
      <c r="AQ45" s="357">
        <v>8.3699999999999997E-2</v>
      </c>
    </row>
    <row r="46" spans="1:43" x14ac:dyDescent="0.2">
      <c r="A46" s="470"/>
      <c r="B46" s="62">
        <v>41</v>
      </c>
      <c r="C46" s="357">
        <v>6.8000000000000005E-2</v>
      </c>
      <c r="D46" s="357">
        <v>6.9000000000000006E-2</v>
      </c>
      <c r="E46" s="357">
        <v>7.0000000000000007E-2</v>
      </c>
      <c r="F46" s="357">
        <v>7.0999999999999994E-2</v>
      </c>
      <c r="G46" s="357">
        <v>7.1999999999999995E-2</v>
      </c>
      <c r="H46" s="357">
        <v>7.2999999999999995E-2</v>
      </c>
      <c r="I46" s="357">
        <v>7.3999999999999996E-2</v>
      </c>
      <c r="J46" s="357">
        <v>7.4999999999999997E-2</v>
      </c>
      <c r="K46" s="357">
        <v>7.5300000000000006E-2</v>
      </c>
      <c r="L46" s="357">
        <v>7.5600000000000001E-2</v>
      </c>
      <c r="M46" s="357">
        <v>7.5899999999999995E-2</v>
      </c>
      <c r="N46" s="357">
        <v>7.6200000000000004E-2</v>
      </c>
      <c r="O46" s="357">
        <v>7.6499999999999999E-2</v>
      </c>
      <c r="P46" s="357">
        <v>7.6499999999999999E-2</v>
      </c>
      <c r="Q46" s="357">
        <v>7.6499999999999999E-2</v>
      </c>
      <c r="R46" s="357">
        <v>7.6499999999999999E-2</v>
      </c>
      <c r="S46" s="357">
        <v>7.6499999999999999E-2</v>
      </c>
      <c r="T46" s="357">
        <v>7.6499999999999999E-2</v>
      </c>
      <c r="U46" s="357">
        <v>7.6999999999999999E-2</v>
      </c>
      <c r="V46" s="357">
        <v>7.7499999999999999E-2</v>
      </c>
      <c r="W46" s="357">
        <v>7.8E-2</v>
      </c>
      <c r="X46" s="357">
        <v>7.85E-2</v>
      </c>
      <c r="Y46" s="357">
        <v>7.9000000000000001E-2</v>
      </c>
      <c r="Z46" s="357">
        <v>7.9799999999999996E-2</v>
      </c>
      <c r="AA46" s="357">
        <v>8.0600000000000005E-2</v>
      </c>
      <c r="AB46" s="357">
        <v>8.14E-2</v>
      </c>
      <c r="AC46" s="357">
        <v>8.1699999999999995E-2</v>
      </c>
      <c r="AD46" s="357">
        <v>8.2199999999999995E-2</v>
      </c>
      <c r="AE46" s="357">
        <v>8.6099999999999996E-2</v>
      </c>
      <c r="AF46" s="357">
        <v>8.9599999999999999E-2</v>
      </c>
      <c r="AG46" s="357">
        <v>9.2600000000000002E-2</v>
      </c>
      <c r="AH46" s="357">
        <v>9.5200000000000007E-2</v>
      </c>
      <c r="AI46" s="357">
        <v>9.74E-2</v>
      </c>
      <c r="AJ46" s="357">
        <v>9.7000000000000003E-2</v>
      </c>
      <c r="AK46" s="357">
        <v>9.6600000000000005E-2</v>
      </c>
      <c r="AL46" s="357">
        <v>9.6299999999999997E-2</v>
      </c>
      <c r="AM46" s="357">
        <v>9.35E-2</v>
      </c>
      <c r="AN46" s="357">
        <v>9.0800000000000006E-2</v>
      </c>
      <c r="AO46" s="357">
        <v>8.8200000000000001E-2</v>
      </c>
      <c r="AP46" s="357">
        <v>8.5800000000000001E-2</v>
      </c>
      <c r="AQ46" s="357">
        <v>8.3699999999999997E-2</v>
      </c>
    </row>
    <row r="47" spans="1:43" x14ac:dyDescent="0.2">
      <c r="A47" s="470"/>
      <c r="B47" s="62">
        <v>42</v>
      </c>
      <c r="C47" s="357">
        <v>6.8000000000000005E-2</v>
      </c>
      <c r="D47" s="357">
        <v>6.9000000000000006E-2</v>
      </c>
      <c r="E47" s="357">
        <v>7.0000000000000007E-2</v>
      </c>
      <c r="F47" s="357">
        <v>7.0999999999999994E-2</v>
      </c>
      <c r="G47" s="357">
        <v>7.1999999999999995E-2</v>
      </c>
      <c r="H47" s="357">
        <v>7.2999999999999995E-2</v>
      </c>
      <c r="I47" s="357">
        <v>7.3999999999999996E-2</v>
      </c>
      <c r="J47" s="357">
        <v>7.4999999999999997E-2</v>
      </c>
      <c r="K47" s="357">
        <v>7.5300000000000006E-2</v>
      </c>
      <c r="L47" s="357">
        <v>7.5600000000000001E-2</v>
      </c>
      <c r="M47" s="357">
        <v>7.5899999999999995E-2</v>
      </c>
      <c r="N47" s="357">
        <v>7.6200000000000004E-2</v>
      </c>
      <c r="O47" s="357">
        <v>7.6499999999999999E-2</v>
      </c>
      <c r="P47" s="357">
        <v>7.6499999999999999E-2</v>
      </c>
      <c r="Q47" s="357">
        <v>7.6499999999999999E-2</v>
      </c>
      <c r="R47" s="357">
        <v>7.6499999999999999E-2</v>
      </c>
      <c r="S47" s="357">
        <v>7.6499999999999999E-2</v>
      </c>
      <c r="T47" s="357">
        <v>7.6499999999999999E-2</v>
      </c>
      <c r="U47" s="357">
        <v>7.6999999999999999E-2</v>
      </c>
      <c r="V47" s="357">
        <v>7.7499999999999999E-2</v>
      </c>
      <c r="W47" s="357">
        <v>7.8E-2</v>
      </c>
      <c r="X47" s="357">
        <v>7.85E-2</v>
      </c>
      <c r="Y47" s="357">
        <v>7.9000000000000001E-2</v>
      </c>
      <c r="Z47" s="357">
        <v>7.9799999999999996E-2</v>
      </c>
      <c r="AA47" s="357">
        <v>8.0600000000000005E-2</v>
      </c>
      <c r="AB47" s="357">
        <v>8.14E-2</v>
      </c>
      <c r="AC47" s="357">
        <v>8.1699999999999995E-2</v>
      </c>
      <c r="AD47" s="357">
        <v>8.2199999999999995E-2</v>
      </c>
      <c r="AE47" s="357">
        <v>8.6099999999999996E-2</v>
      </c>
      <c r="AF47" s="357">
        <v>8.9599999999999999E-2</v>
      </c>
      <c r="AG47" s="357">
        <v>9.2600000000000002E-2</v>
      </c>
      <c r="AH47" s="357">
        <v>9.5200000000000007E-2</v>
      </c>
      <c r="AI47" s="357">
        <v>9.74E-2</v>
      </c>
      <c r="AJ47" s="357">
        <v>9.7000000000000003E-2</v>
      </c>
      <c r="AK47" s="357">
        <v>9.6600000000000005E-2</v>
      </c>
      <c r="AL47" s="357">
        <v>9.6299999999999997E-2</v>
      </c>
      <c r="AM47" s="357">
        <v>9.35E-2</v>
      </c>
      <c r="AN47" s="357">
        <v>9.0800000000000006E-2</v>
      </c>
      <c r="AO47" s="357">
        <v>8.8200000000000001E-2</v>
      </c>
      <c r="AP47" s="357">
        <v>8.5800000000000001E-2</v>
      </c>
      <c r="AQ47" s="357">
        <v>8.3699999999999997E-2</v>
      </c>
    </row>
    <row r="48" spans="1:43" x14ac:dyDescent="0.2">
      <c r="A48" s="470"/>
      <c r="B48" s="62">
        <v>43</v>
      </c>
      <c r="C48" s="357">
        <v>6.8000000000000005E-2</v>
      </c>
      <c r="D48" s="357">
        <v>6.9000000000000006E-2</v>
      </c>
      <c r="E48" s="357">
        <v>7.0000000000000007E-2</v>
      </c>
      <c r="F48" s="357">
        <v>7.0999999999999994E-2</v>
      </c>
      <c r="G48" s="357">
        <v>7.1999999999999995E-2</v>
      </c>
      <c r="H48" s="357">
        <v>7.2999999999999995E-2</v>
      </c>
      <c r="I48" s="357">
        <v>7.3999999999999996E-2</v>
      </c>
      <c r="J48" s="357">
        <v>7.4999999999999997E-2</v>
      </c>
      <c r="K48" s="357">
        <v>7.5300000000000006E-2</v>
      </c>
      <c r="L48" s="357">
        <v>7.5600000000000001E-2</v>
      </c>
      <c r="M48" s="357">
        <v>7.5899999999999995E-2</v>
      </c>
      <c r="N48" s="357">
        <v>7.6200000000000004E-2</v>
      </c>
      <c r="O48" s="357">
        <v>7.6499999999999999E-2</v>
      </c>
      <c r="P48" s="357">
        <v>7.6499999999999999E-2</v>
      </c>
      <c r="Q48" s="357">
        <v>7.6499999999999999E-2</v>
      </c>
      <c r="R48" s="357">
        <v>7.6499999999999999E-2</v>
      </c>
      <c r="S48" s="357">
        <v>7.6499999999999999E-2</v>
      </c>
      <c r="T48" s="357">
        <v>7.6499999999999999E-2</v>
      </c>
      <c r="U48" s="357">
        <v>7.6999999999999999E-2</v>
      </c>
      <c r="V48" s="357">
        <v>7.7499999999999999E-2</v>
      </c>
      <c r="W48" s="357">
        <v>7.8E-2</v>
      </c>
      <c r="X48" s="357">
        <v>7.85E-2</v>
      </c>
      <c r="Y48" s="357">
        <v>7.9000000000000001E-2</v>
      </c>
      <c r="Z48" s="357">
        <v>7.9799999999999996E-2</v>
      </c>
      <c r="AA48" s="357">
        <v>8.0600000000000005E-2</v>
      </c>
      <c r="AB48" s="357">
        <v>8.14E-2</v>
      </c>
      <c r="AC48" s="357">
        <v>8.1699999999999995E-2</v>
      </c>
      <c r="AD48" s="357">
        <v>8.2199999999999995E-2</v>
      </c>
      <c r="AE48" s="357">
        <v>8.6099999999999996E-2</v>
      </c>
      <c r="AF48" s="357">
        <v>8.9599999999999999E-2</v>
      </c>
      <c r="AG48" s="357">
        <v>9.2600000000000002E-2</v>
      </c>
      <c r="AH48" s="357">
        <v>9.5200000000000007E-2</v>
      </c>
      <c r="AI48" s="357">
        <v>9.74E-2</v>
      </c>
      <c r="AJ48" s="357">
        <v>9.7000000000000003E-2</v>
      </c>
      <c r="AK48" s="357">
        <v>9.6600000000000005E-2</v>
      </c>
      <c r="AL48" s="357">
        <v>9.6299999999999997E-2</v>
      </c>
      <c r="AM48" s="357">
        <v>9.35E-2</v>
      </c>
      <c r="AN48" s="357">
        <v>9.0800000000000006E-2</v>
      </c>
      <c r="AO48" s="357">
        <v>8.8200000000000001E-2</v>
      </c>
      <c r="AP48" s="357">
        <v>8.5800000000000001E-2</v>
      </c>
      <c r="AQ48" s="357">
        <v>8.3699999999999997E-2</v>
      </c>
    </row>
    <row r="49" spans="1:43" x14ac:dyDescent="0.2">
      <c r="A49" s="470"/>
      <c r="B49" s="62">
        <v>44</v>
      </c>
      <c r="C49" s="357">
        <v>6.8000000000000005E-2</v>
      </c>
      <c r="D49" s="357">
        <v>6.9000000000000006E-2</v>
      </c>
      <c r="E49" s="357">
        <v>7.0000000000000007E-2</v>
      </c>
      <c r="F49" s="357">
        <v>7.0999999999999994E-2</v>
      </c>
      <c r="G49" s="357">
        <v>7.1999999999999995E-2</v>
      </c>
      <c r="H49" s="357">
        <v>7.2999999999999995E-2</v>
      </c>
      <c r="I49" s="357">
        <v>7.3999999999999996E-2</v>
      </c>
      <c r="J49" s="357">
        <v>7.4999999999999997E-2</v>
      </c>
      <c r="K49" s="357">
        <v>7.5300000000000006E-2</v>
      </c>
      <c r="L49" s="357">
        <v>7.5600000000000001E-2</v>
      </c>
      <c r="M49" s="357">
        <v>7.5899999999999995E-2</v>
      </c>
      <c r="N49" s="357">
        <v>7.6200000000000004E-2</v>
      </c>
      <c r="O49" s="357">
        <v>7.6499999999999999E-2</v>
      </c>
      <c r="P49" s="357">
        <v>7.6499999999999999E-2</v>
      </c>
      <c r="Q49" s="357">
        <v>7.6499999999999999E-2</v>
      </c>
      <c r="R49" s="357">
        <v>7.6499999999999999E-2</v>
      </c>
      <c r="S49" s="357">
        <v>7.6499999999999999E-2</v>
      </c>
      <c r="T49" s="357">
        <v>7.6499999999999999E-2</v>
      </c>
      <c r="U49" s="357">
        <v>7.6999999999999999E-2</v>
      </c>
      <c r="V49" s="357">
        <v>7.7499999999999999E-2</v>
      </c>
      <c r="W49" s="357">
        <v>7.8E-2</v>
      </c>
      <c r="X49" s="357">
        <v>7.85E-2</v>
      </c>
      <c r="Y49" s="357">
        <v>7.9000000000000001E-2</v>
      </c>
      <c r="Z49" s="357">
        <v>7.9799999999999996E-2</v>
      </c>
      <c r="AA49" s="357">
        <v>8.0600000000000005E-2</v>
      </c>
      <c r="AB49" s="357">
        <v>8.14E-2</v>
      </c>
      <c r="AC49" s="357">
        <v>8.1699999999999995E-2</v>
      </c>
      <c r="AD49" s="357">
        <v>8.2199999999999995E-2</v>
      </c>
      <c r="AE49" s="357">
        <v>8.6099999999999996E-2</v>
      </c>
      <c r="AF49" s="357">
        <v>8.9599999999999999E-2</v>
      </c>
      <c r="AG49" s="357">
        <v>9.2600000000000002E-2</v>
      </c>
      <c r="AH49" s="357">
        <v>9.5200000000000007E-2</v>
      </c>
      <c r="AI49" s="357">
        <v>9.74E-2</v>
      </c>
      <c r="AJ49" s="357">
        <v>9.7000000000000003E-2</v>
      </c>
      <c r="AK49" s="357">
        <v>9.6600000000000005E-2</v>
      </c>
      <c r="AL49" s="357">
        <v>9.6299999999999997E-2</v>
      </c>
      <c r="AM49" s="357">
        <v>9.35E-2</v>
      </c>
      <c r="AN49" s="357">
        <v>9.0800000000000006E-2</v>
      </c>
      <c r="AO49" s="357">
        <v>8.8200000000000001E-2</v>
      </c>
      <c r="AP49" s="357">
        <v>8.5800000000000001E-2</v>
      </c>
      <c r="AQ49" s="357">
        <v>8.3699999999999997E-2</v>
      </c>
    </row>
    <row r="50" spans="1:43" x14ac:dyDescent="0.2">
      <c r="A50" s="470"/>
      <c r="B50" s="62">
        <v>45</v>
      </c>
      <c r="C50" s="357">
        <v>6.8000000000000005E-2</v>
      </c>
      <c r="D50" s="357">
        <v>6.9000000000000006E-2</v>
      </c>
      <c r="E50" s="357">
        <v>7.0000000000000007E-2</v>
      </c>
      <c r="F50" s="357">
        <v>7.0999999999999994E-2</v>
      </c>
      <c r="G50" s="357">
        <v>7.1999999999999995E-2</v>
      </c>
      <c r="H50" s="357">
        <v>7.2999999999999995E-2</v>
      </c>
      <c r="I50" s="357">
        <v>7.3999999999999996E-2</v>
      </c>
      <c r="J50" s="357">
        <v>7.4999999999999997E-2</v>
      </c>
      <c r="K50" s="357">
        <v>7.5300000000000006E-2</v>
      </c>
      <c r="L50" s="357">
        <v>7.5600000000000001E-2</v>
      </c>
      <c r="M50" s="357">
        <v>7.5899999999999995E-2</v>
      </c>
      <c r="N50" s="357">
        <v>7.6200000000000004E-2</v>
      </c>
      <c r="O50" s="357">
        <v>7.6499999999999999E-2</v>
      </c>
      <c r="P50" s="357">
        <v>7.6499999999999999E-2</v>
      </c>
      <c r="Q50" s="357">
        <v>7.6499999999999999E-2</v>
      </c>
      <c r="R50" s="357">
        <v>7.6499999999999999E-2</v>
      </c>
      <c r="S50" s="357">
        <v>7.6499999999999999E-2</v>
      </c>
      <c r="T50" s="357">
        <v>7.6499999999999999E-2</v>
      </c>
      <c r="U50" s="357">
        <v>7.6999999999999999E-2</v>
      </c>
      <c r="V50" s="357">
        <v>7.7499999999999999E-2</v>
      </c>
      <c r="W50" s="357">
        <v>7.8E-2</v>
      </c>
      <c r="X50" s="357">
        <v>7.85E-2</v>
      </c>
      <c r="Y50" s="357">
        <v>7.9000000000000001E-2</v>
      </c>
      <c r="Z50" s="357">
        <v>7.9799999999999996E-2</v>
      </c>
      <c r="AA50" s="357">
        <v>8.0600000000000005E-2</v>
      </c>
      <c r="AB50" s="357">
        <v>8.14E-2</v>
      </c>
      <c r="AC50" s="357">
        <v>8.1699999999999995E-2</v>
      </c>
      <c r="AD50" s="357">
        <v>8.2199999999999995E-2</v>
      </c>
      <c r="AE50" s="357">
        <v>8.6099999999999996E-2</v>
      </c>
      <c r="AF50" s="357">
        <v>8.9599999999999999E-2</v>
      </c>
      <c r="AG50" s="357">
        <v>9.2600000000000002E-2</v>
      </c>
      <c r="AH50" s="357">
        <v>9.5200000000000007E-2</v>
      </c>
      <c r="AI50" s="357">
        <v>9.74E-2</v>
      </c>
      <c r="AJ50" s="357">
        <v>9.7000000000000003E-2</v>
      </c>
      <c r="AK50" s="357">
        <v>9.6600000000000005E-2</v>
      </c>
      <c r="AL50" s="357">
        <v>9.6299999999999997E-2</v>
      </c>
      <c r="AM50" s="357">
        <v>9.35E-2</v>
      </c>
      <c r="AN50" s="357">
        <v>9.0800000000000006E-2</v>
      </c>
      <c r="AO50" s="357">
        <v>8.8200000000000001E-2</v>
      </c>
      <c r="AP50" s="357">
        <v>8.5800000000000001E-2</v>
      </c>
      <c r="AQ50" s="357">
        <v>8.3699999999999997E-2</v>
      </c>
    </row>
    <row r="51" spans="1:43" x14ac:dyDescent="0.2">
      <c r="A51" s="470"/>
      <c r="B51" s="62">
        <v>46</v>
      </c>
      <c r="C51" s="357">
        <v>6.8000000000000005E-2</v>
      </c>
      <c r="D51" s="357">
        <v>6.9000000000000006E-2</v>
      </c>
      <c r="E51" s="357">
        <v>7.0000000000000007E-2</v>
      </c>
      <c r="F51" s="357">
        <v>7.0999999999999994E-2</v>
      </c>
      <c r="G51" s="357">
        <v>7.1999999999999995E-2</v>
      </c>
      <c r="H51" s="357">
        <v>7.2999999999999995E-2</v>
      </c>
      <c r="I51" s="357">
        <v>7.3999999999999996E-2</v>
      </c>
      <c r="J51" s="357">
        <v>7.4999999999999997E-2</v>
      </c>
      <c r="K51" s="357">
        <v>7.5300000000000006E-2</v>
      </c>
      <c r="L51" s="357">
        <v>7.5600000000000001E-2</v>
      </c>
      <c r="M51" s="357">
        <v>7.5899999999999995E-2</v>
      </c>
      <c r="N51" s="357">
        <v>7.6200000000000004E-2</v>
      </c>
      <c r="O51" s="357">
        <v>7.6499999999999999E-2</v>
      </c>
      <c r="P51" s="357">
        <v>7.6499999999999999E-2</v>
      </c>
      <c r="Q51" s="357">
        <v>7.6499999999999999E-2</v>
      </c>
      <c r="R51" s="357">
        <v>7.6499999999999999E-2</v>
      </c>
      <c r="S51" s="357">
        <v>7.6499999999999999E-2</v>
      </c>
      <c r="T51" s="357">
        <v>7.6499999999999999E-2</v>
      </c>
      <c r="U51" s="357">
        <v>7.6999999999999999E-2</v>
      </c>
      <c r="V51" s="357">
        <v>7.7499999999999999E-2</v>
      </c>
      <c r="W51" s="357">
        <v>7.8E-2</v>
      </c>
      <c r="X51" s="357">
        <v>7.85E-2</v>
      </c>
      <c r="Y51" s="357">
        <v>7.9000000000000001E-2</v>
      </c>
      <c r="Z51" s="357">
        <v>7.9799999999999996E-2</v>
      </c>
      <c r="AA51" s="357">
        <v>8.0600000000000005E-2</v>
      </c>
      <c r="AB51" s="357">
        <v>8.14E-2</v>
      </c>
      <c r="AC51" s="357">
        <v>8.1699999999999995E-2</v>
      </c>
      <c r="AD51" s="357">
        <v>8.2199999999999995E-2</v>
      </c>
      <c r="AE51" s="357">
        <v>8.6099999999999996E-2</v>
      </c>
      <c r="AF51" s="357">
        <v>8.9599999999999999E-2</v>
      </c>
      <c r="AG51" s="357">
        <v>9.2600000000000002E-2</v>
      </c>
      <c r="AH51" s="357">
        <v>9.5200000000000007E-2</v>
      </c>
      <c r="AI51" s="357">
        <v>9.74E-2</v>
      </c>
      <c r="AJ51" s="357">
        <v>9.7000000000000003E-2</v>
      </c>
      <c r="AK51" s="357">
        <v>9.6600000000000005E-2</v>
      </c>
      <c r="AL51" s="357">
        <v>9.6299999999999997E-2</v>
      </c>
      <c r="AM51" s="357">
        <v>9.35E-2</v>
      </c>
      <c r="AN51" s="357">
        <v>9.0800000000000006E-2</v>
      </c>
      <c r="AO51" s="357">
        <v>8.8200000000000001E-2</v>
      </c>
      <c r="AP51" s="357">
        <v>8.5800000000000001E-2</v>
      </c>
      <c r="AQ51" s="357">
        <v>8.3699999999999997E-2</v>
      </c>
    </row>
    <row r="52" spans="1:43" x14ac:dyDescent="0.2">
      <c r="A52" s="470"/>
      <c r="B52" s="62">
        <v>47</v>
      </c>
      <c r="C52" s="357">
        <v>6.8000000000000005E-2</v>
      </c>
      <c r="D52" s="357">
        <v>6.9000000000000006E-2</v>
      </c>
      <c r="E52" s="357">
        <v>7.0000000000000007E-2</v>
      </c>
      <c r="F52" s="357">
        <v>7.0999999999999994E-2</v>
      </c>
      <c r="G52" s="357">
        <v>7.1999999999999995E-2</v>
      </c>
      <c r="H52" s="357">
        <v>7.2999999999999995E-2</v>
      </c>
      <c r="I52" s="357">
        <v>7.3999999999999996E-2</v>
      </c>
      <c r="J52" s="357">
        <v>7.4999999999999997E-2</v>
      </c>
      <c r="K52" s="357">
        <v>7.5300000000000006E-2</v>
      </c>
      <c r="L52" s="357">
        <v>7.5600000000000001E-2</v>
      </c>
      <c r="M52" s="357">
        <v>7.5899999999999995E-2</v>
      </c>
      <c r="N52" s="357">
        <v>7.6200000000000004E-2</v>
      </c>
      <c r="O52" s="357">
        <v>7.6499999999999999E-2</v>
      </c>
      <c r="P52" s="357">
        <v>7.6499999999999999E-2</v>
      </c>
      <c r="Q52" s="357">
        <v>7.6499999999999999E-2</v>
      </c>
      <c r="R52" s="357">
        <v>7.6499999999999999E-2</v>
      </c>
      <c r="S52" s="357">
        <v>7.6499999999999999E-2</v>
      </c>
      <c r="T52" s="357">
        <v>7.6499999999999999E-2</v>
      </c>
      <c r="U52" s="357">
        <v>7.6999999999999999E-2</v>
      </c>
      <c r="V52" s="357">
        <v>7.7499999999999999E-2</v>
      </c>
      <c r="W52" s="357">
        <v>7.8E-2</v>
      </c>
      <c r="X52" s="357">
        <v>7.85E-2</v>
      </c>
      <c r="Y52" s="357">
        <v>7.9000000000000001E-2</v>
      </c>
      <c r="Z52" s="357">
        <v>7.9799999999999996E-2</v>
      </c>
      <c r="AA52" s="357">
        <v>8.0600000000000005E-2</v>
      </c>
      <c r="AB52" s="357">
        <v>8.14E-2</v>
      </c>
      <c r="AC52" s="357">
        <v>8.1699999999999995E-2</v>
      </c>
      <c r="AD52" s="357">
        <v>8.2199999999999995E-2</v>
      </c>
      <c r="AE52" s="357">
        <v>8.6099999999999996E-2</v>
      </c>
      <c r="AF52" s="357">
        <v>8.9599999999999999E-2</v>
      </c>
      <c r="AG52" s="357">
        <v>9.2600000000000002E-2</v>
      </c>
      <c r="AH52" s="357">
        <v>9.5200000000000007E-2</v>
      </c>
      <c r="AI52" s="357">
        <v>9.74E-2</v>
      </c>
      <c r="AJ52" s="357">
        <v>9.7000000000000003E-2</v>
      </c>
      <c r="AK52" s="357">
        <v>9.6600000000000005E-2</v>
      </c>
      <c r="AL52" s="357">
        <v>9.6299999999999997E-2</v>
      </c>
      <c r="AM52" s="357">
        <v>9.35E-2</v>
      </c>
      <c r="AN52" s="357">
        <v>9.0800000000000006E-2</v>
      </c>
      <c r="AO52" s="357">
        <v>8.8200000000000001E-2</v>
      </c>
      <c r="AP52" s="357">
        <v>8.5800000000000001E-2</v>
      </c>
      <c r="AQ52" s="357">
        <v>8.3699999999999997E-2</v>
      </c>
    </row>
    <row r="53" spans="1:43" x14ac:dyDescent="0.2">
      <c r="A53" s="470"/>
      <c r="B53" s="62">
        <v>48</v>
      </c>
      <c r="C53" s="357">
        <v>6.8000000000000005E-2</v>
      </c>
      <c r="D53" s="357">
        <v>6.9000000000000006E-2</v>
      </c>
      <c r="E53" s="357">
        <v>7.0000000000000007E-2</v>
      </c>
      <c r="F53" s="357">
        <v>7.0999999999999994E-2</v>
      </c>
      <c r="G53" s="357">
        <v>7.1999999999999995E-2</v>
      </c>
      <c r="H53" s="357">
        <v>7.2999999999999995E-2</v>
      </c>
      <c r="I53" s="357">
        <v>7.3999999999999996E-2</v>
      </c>
      <c r="J53" s="357">
        <v>7.4999999999999997E-2</v>
      </c>
      <c r="K53" s="357">
        <v>7.5300000000000006E-2</v>
      </c>
      <c r="L53" s="357">
        <v>7.5600000000000001E-2</v>
      </c>
      <c r="M53" s="357">
        <v>7.5899999999999995E-2</v>
      </c>
      <c r="N53" s="357">
        <v>7.6200000000000004E-2</v>
      </c>
      <c r="O53" s="357">
        <v>7.6499999999999999E-2</v>
      </c>
      <c r="P53" s="357">
        <v>7.6499999999999999E-2</v>
      </c>
      <c r="Q53" s="357">
        <v>7.6499999999999999E-2</v>
      </c>
      <c r="R53" s="357">
        <v>7.6499999999999999E-2</v>
      </c>
      <c r="S53" s="357">
        <v>7.6499999999999999E-2</v>
      </c>
      <c r="T53" s="357">
        <v>7.6499999999999999E-2</v>
      </c>
      <c r="U53" s="357">
        <v>7.6999999999999999E-2</v>
      </c>
      <c r="V53" s="357">
        <v>7.7499999999999999E-2</v>
      </c>
      <c r="W53" s="357">
        <v>7.8E-2</v>
      </c>
      <c r="X53" s="357">
        <v>7.85E-2</v>
      </c>
      <c r="Y53" s="357">
        <v>7.9000000000000001E-2</v>
      </c>
      <c r="Z53" s="357">
        <v>7.9799999999999996E-2</v>
      </c>
      <c r="AA53" s="357">
        <v>8.0600000000000005E-2</v>
      </c>
      <c r="AB53" s="357">
        <v>8.14E-2</v>
      </c>
      <c r="AC53" s="357">
        <v>8.1699999999999995E-2</v>
      </c>
      <c r="AD53" s="357">
        <v>8.2199999999999995E-2</v>
      </c>
      <c r="AE53" s="357">
        <v>8.6099999999999996E-2</v>
      </c>
      <c r="AF53" s="357">
        <v>8.9599999999999999E-2</v>
      </c>
      <c r="AG53" s="357">
        <v>9.2600000000000002E-2</v>
      </c>
      <c r="AH53" s="357">
        <v>9.5200000000000007E-2</v>
      </c>
      <c r="AI53" s="357">
        <v>9.74E-2</v>
      </c>
      <c r="AJ53" s="357">
        <v>9.7000000000000003E-2</v>
      </c>
      <c r="AK53" s="357">
        <v>9.6600000000000005E-2</v>
      </c>
      <c r="AL53" s="357">
        <v>9.6299999999999997E-2</v>
      </c>
      <c r="AM53" s="357">
        <v>9.35E-2</v>
      </c>
      <c r="AN53" s="357">
        <v>9.0800000000000006E-2</v>
      </c>
      <c r="AO53" s="357">
        <v>8.8200000000000001E-2</v>
      </c>
      <c r="AP53" s="357">
        <v>8.5800000000000001E-2</v>
      </c>
      <c r="AQ53" s="357">
        <v>8.3699999999999997E-2</v>
      </c>
    </row>
    <row r="54" spans="1:43" x14ac:dyDescent="0.2">
      <c r="A54" s="470"/>
      <c r="B54" s="62">
        <v>49</v>
      </c>
      <c r="C54" s="357">
        <v>6.8000000000000005E-2</v>
      </c>
      <c r="D54" s="357">
        <v>6.9000000000000006E-2</v>
      </c>
      <c r="E54" s="357">
        <v>7.0000000000000007E-2</v>
      </c>
      <c r="F54" s="357">
        <v>7.0999999999999994E-2</v>
      </c>
      <c r="G54" s="357">
        <v>7.1999999999999995E-2</v>
      </c>
      <c r="H54" s="357">
        <v>7.2999999999999995E-2</v>
      </c>
      <c r="I54" s="357">
        <v>7.3999999999999996E-2</v>
      </c>
      <c r="J54" s="357">
        <v>7.4999999999999997E-2</v>
      </c>
      <c r="K54" s="357">
        <v>7.5300000000000006E-2</v>
      </c>
      <c r="L54" s="357">
        <v>7.5600000000000001E-2</v>
      </c>
      <c r="M54" s="357">
        <v>7.5899999999999995E-2</v>
      </c>
      <c r="N54" s="357">
        <v>7.6200000000000004E-2</v>
      </c>
      <c r="O54" s="357">
        <v>7.6499999999999999E-2</v>
      </c>
      <c r="P54" s="357">
        <v>7.6499999999999999E-2</v>
      </c>
      <c r="Q54" s="357">
        <v>7.6499999999999999E-2</v>
      </c>
      <c r="R54" s="357">
        <v>7.6499999999999999E-2</v>
      </c>
      <c r="S54" s="357">
        <v>7.6499999999999999E-2</v>
      </c>
      <c r="T54" s="357">
        <v>7.6499999999999999E-2</v>
      </c>
      <c r="U54" s="357">
        <v>7.6999999999999999E-2</v>
      </c>
      <c r="V54" s="357">
        <v>7.7499999999999999E-2</v>
      </c>
      <c r="W54" s="357">
        <v>7.8E-2</v>
      </c>
      <c r="X54" s="357">
        <v>7.85E-2</v>
      </c>
      <c r="Y54" s="357">
        <v>7.9000000000000001E-2</v>
      </c>
      <c r="Z54" s="357">
        <v>7.9799999999999996E-2</v>
      </c>
      <c r="AA54" s="357">
        <v>8.0600000000000005E-2</v>
      </c>
      <c r="AB54" s="357">
        <v>8.14E-2</v>
      </c>
      <c r="AC54" s="357">
        <v>8.1699999999999995E-2</v>
      </c>
      <c r="AD54" s="357">
        <v>8.2199999999999995E-2</v>
      </c>
      <c r="AE54" s="357">
        <v>8.6099999999999996E-2</v>
      </c>
      <c r="AF54" s="357">
        <v>8.9599999999999999E-2</v>
      </c>
      <c r="AG54" s="357">
        <v>9.2600000000000002E-2</v>
      </c>
      <c r="AH54" s="357">
        <v>9.5200000000000007E-2</v>
      </c>
      <c r="AI54" s="357">
        <v>9.74E-2</v>
      </c>
      <c r="AJ54" s="357">
        <v>9.7000000000000003E-2</v>
      </c>
      <c r="AK54" s="357">
        <v>9.6600000000000005E-2</v>
      </c>
      <c r="AL54" s="357">
        <v>9.6299999999999997E-2</v>
      </c>
      <c r="AM54" s="357">
        <v>9.35E-2</v>
      </c>
      <c r="AN54" s="357">
        <v>9.0800000000000006E-2</v>
      </c>
      <c r="AO54" s="357">
        <v>8.8200000000000001E-2</v>
      </c>
      <c r="AP54" s="357">
        <v>8.5800000000000001E-2</v>
      </c>
      <c r="AQ54" s="357">
        <v>8.3699999999999997E-2</v>
      </c>
    </row>
    <row r="55" spans="1:43" x14ac:dyDescent="0.2">
      <c r="A55" s="470"/>
      <c r="B55" s="62">
        <v>50</v>
      </c>
      <c r="C55" s="357">
        <v>6.8000000000000005E-2</v>
      </c>
      <c r="D55" s="357">
        <v>6.9000000000000006E-2</v>
      </c>
      <c r="E55" s="357">
        <v>7.0000000000000007E-2</v>
      </c>
      <c r="F55" s="357">
        <v>7.0999999999999994E-2</v>
      </c>
      <c r="G55" s="357">
        <v>7.1999999999999995E-2</v>
      </c>
      <c r="H55" s="357">
        <v>7.2999999999999995E-2</v>
      </c>
      <c r="I55" s="357">
        <v>7.3999999999999996E-2</v>
      </c>
      <c r="J55" s="357">
        <v>7.4999999999999997E-2</v>
      </c>
      <c r="K55" s="357">
        <v>7.5300000000000006E-2</v>
      </c>
      <c r="L55" s="357">
        <v>7.5600000000000001E-2</v>
      </c>
      <c r="M55" s="357">
        <v>7.5899999999999995E-2</v>
      </c>
      <c r="N55" s="357">
        <v>7.6200000000000004E-2</v>
      </c>
      <c r="O55" s="357">
        <v>7.6499999999999999E-2</v>
      </c>
      <c r="P55" s="357">
        <v>7.6499999999999999E-2</v>
      </c>
      <c r="Q55" s="357">
        <v>7.6499999999999999E-2</v>
      </c>
      <c r="R55" s="357">
        <v>7.6499999999999999E-2</v>
      </c>
      <c r="S55" s="357">
        <v>7.6499999999999999E-2</v>
      </c>
      <c r="T55" s="357">
        <v>7.6499999999999999E-2</v>
      </c>
      <c r="U55" s="357">
        <v>7.6999999999999999E-2</v>
      </c>
      <c r="V55" s="357">
        <v>7.7499999999999999E-2</v>
      </c>
      <c r="W55" s="357">
        <v>7.8E-2</v>
      </c>
      <c r="X55" s="357">
        <v>7.85E-2</v>
      </c>
      <c r="Y55" s="357">
        <v>7.9000000000000001E-2</v>
      </c>
      <c r="Z55" s="357">
        <v>7.9799999999999996E-2</v>
      </c>
      <c r="AA55" s="357">
        <v>8.0600000000000005E-2</v>
      </c>
      <c r="AB55" s="357">
        <v>8.14E-2</v>
      </c>
      <c r="AC55" s="357">
        <v>8.1699999999999995E-2</v>
      </c>
      <c r="AD55" s="357">
        <v>8.2199999999999995E-2</v>
      </c>
      <c r="AE55" s="357">
        <v>8.6099999999999996E-2</v>
      </c>
      <c r="AF55" s="357">
        <v>8.9599999999999999E-2</v>
      </c>
      <c r="AG55" s="357">
        <v>9.2600000000000002E-2</v>
      </c>
      <c r="AH55" s="357">
        <v>9.5200000000000007E-2</v>
      </c>
      <c r="AI55" s="357">
        <v>9.74E-2</v>
      </c>
      <c r="AJ55" s="357">
        <v>9.7000000000000003E-2</v>
      </c>
      <c r="AK55" s="357">
        <v>9.6600000000000005E-2</v>
      </c>
      <c r="AL55" s="357">
        <v>9.6299999999999997E-2</v>
      </c>
      <c r="AM55" s="357">
        <v>9.35E-2</v>
      </c>
      <c r="AN55" s="357">
        <v>9.0800000000000006E-2</v>
      </c>
      <c r="AO55" s="357">
        <v>8.8200000000000001E-2</v>
      </c>
      <c r="AP55" s="357">
        <v>8.5800000000000001E-2</v>
      </c>
      <c r="AQ55" s="357">
        <v>8.3699999999999997E-2</v>
      </c>
    </row>
    <row r="56" spans="1:43" x14ac:dyDescent="0.2">
      <c r="A56" s="470"/>
      <c r="B56" s="62">
        <v>51</v>
      </c>
      <c r="C56" s="357">
        <v>6.8000000000000005E-2</v>
      </c>
      <c r="D56" s="357">
        <v>6.9000000000000006E-2</v>
      </c>
      <c r="E56" s="357">
        <v>7.0000000000000007E-2</v>
      </c>
      <c r="F56" s="357">
        <v>7.0999999999999994E-2</v>
      </c>
      <c r="G56" s="357">
        <v>7.1999999999999995E-2</v>
      </c>
      <c r="H56" s="357">
        <v>7.2999999999999995E-2</v>
      </c>
      <c r="I56" s="357">
        <v>7.3999999999999996E-2</v>
      </c>
      <c r="J56" s="357">
        <v>7.4999999999999997E-2</v>
      </c>
      <c r="K56" s="357">
        <v>7.5300000000000006E-2</v>
      </c>
      <c r="L56" s="357">
        <v>7.5600000000000001E-2</v>
      </c>
      <c r="M56" s="357">
        <v>7.5899999999999995E-2</v>
      </c>
      <c r="N56" s="357">
        <v>7.6200000000000004E-2</v>
      </c>
      <c r="O56" s="357">
        <v>7.6499999999999999E-2</v>
      </c>
      <c r="P56" s="357">
        <v>7.6499999999999999E-2</v>
      </c>
      <c r="Q56" s="357">
        <v>7.6499999999999999E-2</v>
      </c>
      <c r="R56" s="357">
        <v>7.6499999999999999E-2</v>
      </c>
      <c r="S56" s="357">
        <v>7.6499999999999999E-2</v>
      </c>
      <c r="T56" s="357">
        <v>7.6499999999999999E-2</v>
      </c>
      <c r="U56" s="357">
        <v>7.6999999999999999E-2</v>
      </c>
      <c r="V56" s="357">
        <v>7.7499999999999999E-2</v>
      </c>
      <c r="W56" s="357">
        <v>7.8E-2</v>
      </c>
      <c r="X56" s="357">
        <v>7.85E-2</v>
      </c>
      <c r="Y56" s="357">
        <v>7.9000000000000001E-2</v>
      </c>
      <c r="Z56" s="357">
        <v>7.9799999999999996E-2</v>
      </c>
      <c r="AA56" s="357">
        <v>8.0600000000000005E-2</v>
      </c>
      <c r="AB56" s="357">
        <v>8.14E-2</v>
      </c>
      <c r="AC56" s="357">
        <v>8.1699999999999995E-2</v>
      </c>
      <c r="AD56" s="357">
        <v>8.2199999999999995E-2</v>
      </c>
      <c r="AE56" s="357">
        <v>8.6099999999999996E-2</v>
      </c>
      <c r="AF56" s="357">
        <v>8.9599999999999999E-2</v>
      </c>
      <c r="AG56" s="357">
        <v>9.2600000000000002E-2</v>
      </c>
      <c r="AH56" s="357">
        <v>9.5200000000000007E-2</v>
      </c>
      <c r="AI56" s="357">
        <v>9.74E-2</v>
      </c>
      <c r="AJ56" s="357">
        <v>9.7000000000000003E-2</v>
      </c>
      <c r="AK56" s="357">
        <v>9.6600000000000005E-2</v>
      </c>
      <c r="AL56" s="357">
        <v>9.6299999999999997E-2</v>
      </c>
      <c r="AM56" s="357">
        <v>9.35E-2</v>
      </c>
      <c r="AN56" s="357">
        <v>9.0800000000000006E-2</v>
      </c>
      <c r="AO56" s="357">
        <v>8.8200000000000001E-2</v>
      </c>
      <c r="AP56" s="357">
        <v>8.5800000000000001E-2</v>
      </c>
      <c r="AQ56" s="357">
        <v>8.3699999999999997E-2</v>
      </c>
    </row>
    <row r="57" spans="1:43" x14ac:dyDescent="0.2">
      <c r="A57" s="470"/>
      <c r="B57" s="62">
        <v>52</v>
      </c>
      <c r="C57" s="357">
        <v>6.8000000000000005E-2</v>
      </c>
      <c r="D57" s="357">
        <v>6.9000000000000006E-2</v>
      </c>
      <c r="E57" s="357">
        <v>7.0000000000000007E-2</v>
      </c>
      <c r="F57" s="357">
        <v>7.0999999999999994E-2</v>
      </c>
      <c r="G57" s="357">
        <v>7.1999999999999995E-2</v>
      </c>
      <c r="H57" s="357">
        <v>7.2999999999999995E-2</v>
      </c>
      <c r="I57" s="357">
        <v>7.3999999999999996E-2</v>
      </c>
      <c r="J57" s="357">
        <v>7.4999999999999997E-2</v>
      </c>
      <c r="K57" s="357">
        <v>7.5300000000000006E-2</v>
      </c>
      <c r="L57" s="357">
        <v>7.5600000000000001E-2</v>
      </c>
      <c r="M57" s="357">
        <v>7.5899999999999995E-2</v>
      </c>
      <c r="N57" s="357">
        <v>7.6200000000000004E-2</v>
      </c>
      <c r="O57" s="357">
        <v>7.6499999999999999E-2</v>
      </c>
      <c r="P57" s="357">
        <v>7.6499999999999999E-2</v>
      </c>
      <c r="Q57" s="357">
        <v>7.6499999999999999E-2</v>
      </c>
      <c r="R57" s="357">
        <v>7.6499999999999999E-2</v>
      </c>
      <c r="S57" s="357">
        <v>7.6499999999999999E-2</v>
      </c>
      <c r="T57" s="357">
        <v>7.6499999999999999E-2</v>
      </c>
      <c r="U57" s="357">
        <v>7.6999999999999999E-2</v>
      </c>
      <c r="V57" s="357">
        <v>7.7499999999999999E-2</v>
      </c>
      <c r="W57" s="357">
        <v>7.8E-2</v>
      </c>
      <c r="X57" s="357">
        <v>7.85E-2</v>
      </c>
      <c r="Y57" s="357">
        <v>7.9000000000000001E-2</v>
      </c>
      <c r="Z57" s="357">
        <v>7.9799999999999996E-2</v>
      </c>
      <c r="AA57" s="357">
        <v>8.0600000000000005E-2</v>
      </c>
      <c r="AB57" s="357">
        <v>8.14E-2</v>
      </c>
      <c r="AC57" s="357">
        <v>8.1699999999999995E-2</v>
      </c>
      <c r="AD57" s="357">
        <v>8.2199999999999995E-2</v>
      </c>
      <c r="AE57" s="357">
        <v>8.6099999999999996E-2</v>
      </c>
      <c r="AF57" s="357">
        <v>8.9599999999999999E-2</v>
      </c>
      <c r="AG57" s="357">
        <v>9.2600000000000002E-2</v>
      </c>
      <c r="AH57" s="357">
        <v>9.5200000000000007E-2</v>
      </c>
      <c r="AI57" s="357">
        <v>9.74E-2</v>
      </c>
      <c r="AJ57" s="357">
        <v>9.7000000000000003E-2</v>
      </c>
      <c r="AK57" s="357">
        <v>9.6600000000000005E-2</v>
      </c>
      <c r="AL57" s="357">
        <v>9.6299999999999997E-2</v>
      </c>
      <c r="AM57" s="357">
        <v>9.35E-2</v>
      </c>
      <c r="AN57" s="357">
        <v>9.0800000000000006E-2</v>
      </c>
      <c r="AO57" s="357">
        <v>8.8200000000000001E-2</v>
      </c>
      <c r="AP57" s="357">
        <v>8.5800000000000001E-2</v>
      </c>
      <c r="AQ57" s="357">
        <v>8.3699999999999997E-2</v>
      </c>
    </row>
    <row r="58" spans="1:43" x14ac:dyDescent="0.2">
      <c r="A58" s="470"/>
      <c r="B58" s="62">
        <v>53</v>
      </c>
      <c r="C58" s="357">
        <v>6.8000000000000005E-2</v>
      </c>
      <c r="D58" s="357">
        <v>6.9000000000000006E-2</v>
      </c>
      <c r="E58" s="357">
        <v>7.0000000000000007E-2</v>
      </c>
      <c r="F58" s="357">
        <v>7.0999999999999994E-2</v>
      </c>
      <c r="G58" s="357">
        <v>7.1999999999999995E-2</v>
      </c>
      <c r="H58" s="357">
        <v>7.2999999999999995E-2</v>
      </c>
      <c r="I58" s="357">
        <v>7.3999999999999996E-2</v>
      </c>
      <c r="J58" s="357">
        <v>7.4999999999999997E-2</v>
      </c>
      <c r="K58" s="357">
        <v>7.5300000000000006E-2</v>
      </c>
      <c r="L58" s="357">
        <v>7.5600000000000001E-2</v>
      </c>
      <c r="M58" s="357">
        <v>7.5899999999999995E-2</v>
      </c>
      <c r="N58" s="357">
        <v>7.6200000000000004E-2</v>
      </c>
      <c r="O58" s="357">
        <v>7.6499999999999999E-2</v>
      </c>
      <c r="P58" s="357">
        <v>7.6499999999999999E-2</v>
      </c>
      <c r="Q58" s="357">
        <v>7.6499999999999999E-2</v>
      </c>
      <c r="R58" s="357">
        <v>7.6499999999999999E-2</v>
      </c>
      <c r="S58" s="357">
        <v>7.6499999999999999E-2</v>
      </c>
      <c r="T58" s="357">
        <v>7.6499999999999999E-2</v>
      </c>
      <c r="U58" s="357">
        <v>7.6999999999999999E-2</v>
      </c>
      <c r="V58" s="357">
        <v>7.7499999999999999E-2</v>
      </c>
      <c r="W58" s="357">
        <v>7.8E-2</v>
      </c>
      <c r="X58" s="357">
        <v>7.85E-2</v>
      </c>
      <c r="Y58" s="357">
        <v>7.9000000000000001E-2</v>
      </c>
      <c r="Z58" s="357">
        <v>7.9799999999999996E-2</v>
      </c>
      <c r="AA58" s="357">
        <v>8.0600000000000005E-2</v>
      </c>
      <c r="AB58" s="357">
        <v>8.14E-2</v>
      </c>
      <c r="AC58" s="357">
        <v>8.1699999999999995E-2</v>
      </c>
      <c r="AD58" s="357">
        <v>8.2199999999999995E-2</v>
      </c>
      <c r="AE58" s="357">
        <v>8.6099999999999996E-2</v>
      </c>
      <c r="AF58" s="357">
        <v>8.9599999999999999E-2</v>
      </c>
      <c r="AG58" s="357">
        <v>9.2600000000000002E-2</v>
      </c>
      <c r="AH58" s="357">
        <v>9.5200000000000007E-2</v>
      </c>
      <c r="AI58" s="357">
        <v>9.74E-2</v>
      </c>
      <c r="AJ58" s="357">
        <v>9.7000000000000003E-2</v>
      </c>
      <c r="AK58" s="357">
        <v>9.6600000000000005E-2</v>
      </c>
      <c r="AL58" s="357">
        <v>9.6299999999999997E-2</v>
      </c>
      <c r="AM58" s="357">
        <v>9.35E-2</v>
      </c>
      <c r="AN58" s="357">
        <v>9.0800000000000006E-2</v>
      </c>
      <c r="AO58" s="357">
        <v>8.8200000000000001E-2</v>
      </c>
      <c r="AP58" s="357">
        <v>8.5800000000000001E-2</v>
      </c>
      <c r="AQ58" s="357">
        <v>8.3699999999999997E-2</v>
      </c>
    </row>
    <row r="59" spans="1:43" x14ac:dyDescent="0.2">
      <c r="A59" s="470"/>
      <c r="B59" s="62">
        <v>54</v>
      </c>
      <c r="C59" s="357">
        <v>6.8000000000000005E-2</v>
      </c>
      <c r="D59" s="357">
        <v>6.9000000000000006E-2</v>
      </c>
      <c r="E59" s="357">
        <v>7.0000000000000007E-2</v>
      </c>
      <c r="F59" s="357">
        <v>7.0999999999999994E-2</v>
      </c>
      <c r="G59" s="357">
        <v>7.1999999999999995E-2</v>
      </c>
      <c r="H59" s="357">
        <v>7.2999999999999995E-2</v>
      </c>
      <c r="I59" s="357">
        <v>7.3999999999999996E-2</v>
      </c>
      <c r="J59" s="357">
        <v>7.4999999999999997E-2</v>
      </c>
      <c r="K59" s="357">
        <v>7.5300000000000006E-2</v>
      </c>
      <c r="L59" s="357">
        <v>7.5600000000000001E-2</v>
      </c>
      <c r="M59" s="357">
        <v>7.5899999999999995E-2</v>
      </c>
      <c r="N59" s="357">
        <v>7.6200000000000004E-2</v>
      </c>
      <c r="O59" s="357">
        <v>7.6499999999999999E-2</v>
      </c>
      <c r="P59" s="357">
        <v>7.6499999999999999E-2</v>
      </c>
      <c r="Q59" s="357">
        <v>7.6499999999999999E-2</v>
      </c>
      <c r="R59" s="357">
        <v>7.6499999999999999E-2</v>
      </c>
      <c r="S59" s="357">
        <v>7.6499999999999999E-2</v>
      </c>
      <c r="T59" s="357">
        <v>7.6499999999999999E-2</v>
      </c>
      <c r="U59" s="357">
        <v>7.6999999999999999E-2</v>
      </c>
      <c r="V59" s="357">
        <v>7.7499999999999999E-2</v>
      </c>
      <c r="W59" s="357">
        <v>7.8E-2</v>
      </c>
      <c r="X59" s="357">
        <v>7.85E-2</v>
      </c>
      <c r="Y59" s="357">
        <v>7.9000000000000001E-2</v>
      </c>
      <c r="Z59" s="357">
        <v>7.9799999999999996E-2</v>
      </c>
      <c r="AA59" s="357">
        <v>8.0600000000000005E-2</v>
      </c>
      <c r="AB59" s="357">
        <v>8.14E-2</v>
      </c>
      <c r="AC59" s="357">
        <v>8.1699999999999995E-2</v>
      </c>
      <c r="AD59" s="357">
        <v>8.2199999999999995E-2</v>
      </c>
      <c r="AE59" s="357">
        <v>8.6099999999999996E-2</v>
      </c>
      <c r="AF59" s="357">
        <v>8.9599999999999999E-2</v>
      </c>
      <c r="AG59" s="357">
        <v>9.2600000000000002E-2</v>
      </c>
      <c r="AH59" s="357">
        <v>9.5200000000000007E-2</v>
      </c>
      <c r="AI59" s="357">
        <v>9.74E-2</v>
      </c>
      <c r="AJ59" s="357">
        <v>9.7000000000000003E-2</v>
      </c>
      <c r="AK59" s="357">
        <v>9.6600000000000005E-2</v>
      </c>
      <c r="AL59" s="357">
        <v>9.6299999999999997E-2</v>
      </c>
      <c r="AM59" s="357">
        <v>9.35E-2</v>
      </c>
      <c r="AN59" s="357">
        <v>9.0800000000000006E-2</v>
      </c>
      <c r="AO59" s="357">
        <v>8.8200000000000001E-2</v>
      </c>
      <c r="AP59" s="357">
        <v>8.5800000000000001E-2</v>
      </c>
      <c r="AQ59" s="357">
        <v>8.3699999999999997E-2</v>
      </c>
    </row>
    <row r="60" spans="1:43" x14ac:dyDescent="0.2">
      <c r="A60" s="470"/>
      <c r="B60" s="62">
        <v>55</v>
      </c>
      <c r="C60" s="357">
        <v>6.8000000000000005E-2</v>
      </c>
      <c r="D60" s="357">
        <v>6.9000000000000006E-2</v>
      </c>
      <c r="E60" s="357">
        <v>7.0000000000000007E-2</v>
      </c>
      <c r="F60" s="357">
        <v>7.0999999999999994E-2</v>
      </c>
      <c r="G60" s="357">
        <v>7.1999999999999995E-2</v>
      </c>
      <c r="H60" s="357">
        <v>7.2999999999999995E-2</v>
      </c>
      <c r="I60" s="357">
        <v>7.3999999999999996E-2</v>
      </c>
      <c r="J60" s="357">
        <v>7.4999999999999997E-2</v>
      </c>
      <c r="K60" s="357">
        <v>7.5300000000000006E-2</v>
      </c>
      <c r="L60" s="357">
        <v>7.5600000000000001E-2</v>
      </c>
      <c r="M60" s="357">
        <v>7.5899999999999995E-2</v>
      </c>
      <c r="N60" s="357">
        <v>7.6200000000000004E-2</v>
      </c>
      <c r="O60" s="357">
        <v>7.6499999999999999E-2</v>
      </c>
      <c r="P60" s="357">
        <v>7.6499999999999999E-2</v>
      </c>
      <c r="Q60" s="357">
        <v>7.6499999999999999E-2</v>
      </c>
      <c r="R60" s="357">
        <v>7.6499999999999999E-2</v>
      </c>
      <c r="S60" s="357">
        <v>7.6499999999999999E-2</v>
      </c>
      <c r="T60" s="357">
        <v>7.6499999999999999E-2</v>
      </c>
      <c r="U60" s="357">
        <v>7.6999999999999999E-2</v>
      </c>
      <c r="V60" s="357">
        <v>7.7499999999999999E-2</v>
      </c>
      <c r="W60" s="357">
        <v>7.8E-2</v>
      </c>
      <c r="X60" s="357">
        <v>7.85E-2</v>
      </c>
      <c r="Y60" s="357">
        <v>7.9000000000000001E-2</v>
      </c>
      <c r="Z60" s="357">
        <v>7.9799999999999996E-2</v>
      </c>
      <c r="AA60" s="357">
        <v>8.0600000000000005E-2</v>
      </c>
      <c r="AB60" s="357">
        <v>8.14E-2</v>
      </c>
      <c r="AC60" s="357">
        <v>8.1699999999999995E-2</v>
      </c>
      <c r="AD60" s="357">
        <v>8.2199999999999995E-2</v>
      </c>
      <c r="AE60" s="357">
        <v>8.6099999999999996E-2</v>
      </c>
      <c r="AF60" s="357">
        <v>8.9599999999999999E-2</v>
      </c>
      <c r="AG60" s="357">
        <v>9.2600000000000002E-2</v>
      </c>
      <c r="AH60" s="357">
        <v>9.5200000000000007E-2</v>
      </c>
      <c r="AI60" s="357">
        <v>9.74E-2</v>
      </c>
      <c r="AJ60" s="357">
        <v>9.7000000000000003E-2</v>
      </c>
      <c r="AK60" s="357">
        <v>9.6600000000000005E-2</v>
      </c>
      <c r="AL60" s="357">
        <v>9.6299999999999997E-2</v>
      </c>
      <c r="AM60" s="357">
        <v>9.35E-2</v>
      </c>
      <c r="AN60" s="357">
        <v>9.0800000000000006E-2</v>
      </c>
      <c r="AO60" s="357">
        <v>8.8200000000000001E-2</v>
      </c>
      <c r="AP60" s="357">
        <v>8.5800000000000001E-2</v>
      </c>
      <c r="AQ60" s="357">
        <v>8.3699999999999997E-2</v>
      </c>
    </row>
    <row r="61" spans="1:43" x14ac:dyDescent="0.2">
      <c r="A61" s="470"/>
      <c r="B61" s="62">
        <v>56</v>
      </c>
      <c r="C61" s="357">
        <v>6.8000000000000005E-2</v>
      </c>
      <c r="D61" s="357">
        <v>6.9000000000000006E-2</v>
      </c>
      <c r="E61" s="357">
        <v>7.0000000000000007E-2</v>
      </c>
      <c r="F61" s="357">
        <v>7.0999999999999994E-2</v>
      </c>
      <c r="G61" s="357">
        <v>7.1999999999999995E-2</v>
      </c>
      <c r="H61" s="357">
        <v>7.2999999999999995E-2</v>
      </c>
      <c r="I61" s="357">
        <v>7.3999999999999996E-2</v>
      </c>
      <c r="J61" s="357">
        <v>7.4999999999999997E-2</v>
      </c>
      <c r="K61" s="357">
        <v>7.5300000000000006E-2</v>
      </c>
      <c r="L61" s="357">
        <v>7.5600000000000001E-2</v>
      </c>
      <c r="M61" s="357">
        <v>7.5899999999999995E-2</v>
      </c>
      <c r="N61" s="357">
        <v>7.6200000000000004E-2</v>
      </c>
      <c r="O61" s="357">
        <v>7.6499999999999999E-2</v>
      </c>
      <c r="P61" s="357">
        <v>7.6499999999999999E-2</v>
      </c>
      <c r="Q61" s="357">
        <v>7.6499999999999999E-2</v>
      </c>
      <c r="R61" s="357">
        <v>7.6499999999999999E-2</v>
      </c>
      <c r="S61" s="357">
        <v>7.6499999999999999E-2</v>
      </c>
      <c r="T61" s="357">
        <v>7.6499999999999999E-2</v>
      </c>
      <c r="U61" s="357">
        <v>7.6999999999999999E-2</v>
      </c>
      <c r="V61" s="357">
        <v>7.7499999999999999E-2</v>
      </c>
      <c r="W61" s="357">
        <v>7.8E-2</v>
      </c>
      <c r="X61" s="357">
        <v>7.85E-2</v>
      </c>
      <c r="Y61" s="357">
        <v>7.9000000000000001E-2</v>
      </c>
      <c r="Z61" s="357">
        <v>7.9799999999999996E-2</v>
      </c>
      <c r="AA61" s="357">
        <v>8.0600000000000005E-2</v>
      </c>
      <c r="AB61" s="357">
        <v>8.14E-2</v>
      </c>
      <c r="AC61" s="357">
        <v>8.1699999999999995E-2</v>
      </c>
      <c r="AD61" s="357">
        <v>8.2199999999999995E-2</v>
      </c>
      <c r="AE61" s="357">
        <v>8.6099999999999996E-2</v>
      </c>
      <c r="AF61" s="357">
        <v>8.9599999999999999E-2</v>
      </c>
      <c r="AG61" s="357">
        <v>9.2600000000000002E-2</v>
      </c>
      <c r="AH61" s="357">
        <v>9.5200000000000007E-2</v>
      </c>
      <c r="AI61" s="357">
        <v>9.74E-2</v>
      </c>
      <c r="AJ61" s="357">
        <v>9.7000000000000003E-2</v>
      </c>
      <c r="AK61" s="357">
        <v>9.6600000000000005E-2</v>
      </c>
      <c r="AL61" s="357">
        <v>9.6299999999999997E-2</v>
      </c>
      <c r="AM61" s="357">
        <v>9.35E-2</v>
      </c>
      <c r="AN61" s="357">
        <v>9.0800000000000006E-2</v>
      </c>
      <c r="AO61" s="357">
        <v>8.8200000000000001E-2</v>
      </c>
      <c r="AP61" s="357">
        <v>8.5800000000000001E-2</v>
      </c>
      <c r="AQ61" s="357">
        <v>8.3699999999999997E-2</v>
      </c>
    </row>
    <row r="62" spans="1:43" x14ac:dyDescent="0.2">
      <c r="A62" s="470"/>
      <c r="B62" s="62">
        <v>57</v>
      </c>
      <c r="C62" s="357">
        <v>6.8000000000000005E-2</v>
      </c>
      <c r="D62" s="357">
        <v>6.9000000000000006E-2</v>
      </c>
      <c r="E62" s="357">
        <v>7.0000000000000007E-2</v>
      </c>
      <c r="F62" s="357">
        <v>7.0999999999999994E-2</v>
      </c>
      <c r="G62" s="357">
        <v>7.1999999999999995E-2</v>
      </c>
      <c r="H62" s="357">
        <v>7.2999999999999995E-2</v>
      </c>
      <c r="I62" s="357">
        <v>7.3999999999999996E-2</v>
      </c>
      <c r="J62" s="357">
        <v>7.4999999999999997E-2</v>
      </c>
      <c r="K62" s="357">
        <v>7.5300000000000006E-2</v>
      </c>
      <c r="L62" s="357">
        <v>7.5600000000000001E-2</v>
      </c>
      <c r="M62" s="357">
        <v>7.5899999999999995E-2</v>
      </c>
      <c r="N62" s="357">
        <v>7.6200000000000004E-2</v>
      </c>
      <c r="O62" s="357">
        <v>7.6499999999999999E-2</v>
      </c>
      <c r="P62" s="357">
        <v>7.6499999999999999E-2</v>
      </c>
      <c r="Q62" s="357">
        <v>7.6499999999999999E-2</v>
      </c>
      <c r="R62" s="357">
        <v>7.6499999999999999E-2</v>
      </c>
      <c r="S62" s="357">
        <v>7.6499999999999999E-2</v>
      </c>
      <c r="T62" s="357">
        <v>7.6499999999999999E-2</v>
      </c>
      <c r="U62" s="357">
        <v>7.6999999999999999E-2</v>
      </c>
      <c r="V62" s="357">
        <v>7.7499999999999999E-2</v>
      </c>
      <c r="W62" s="357">
        <v>7.8E-2</v>
      </c>
      <c r="X62" s="357">
        <v>7.85E-2</v>
      </c>
      <c r="Y62" s="357">
        <v>7.9000000000000001E-2</v>
      </c>
      <c r="Z62" s="357">
        <v>7.9799999999999996E-2</v>
      </c>
      <c r="AA62" s="357">
        <v>8.0600000000000005E-2</v>
      </c>
      <c r="AB62" s="357">
        <v>8.14E-2</v>
      </c>
      <c r="AC62" s="357">
        <v>8.1699999999999995E-2</v>
      </c>
      <c r="AD62" s="357">
        <v>8.2199999999999995E-2</v>
      </c>
      <c r="AE62" s="357">
        <v>8.6099999999999996E-2</v>
      </c>
      <c r="AF62" s="357">
        <v>8.9599999999999999E-2</v>
      </c>
      <c r="AG62" s="357">
        <v>9.2600000000000002E-2</v>
      </c>
      <c r="AH62" s="357">
        <v>9.5200000000000007E-2</v>
      </c>
      <c r="AI62" s="357">
        <v>9.74E-2</v>
      </c>
      <c r="AJ62" s="357">
        <v>9.7000000000000003E-2</v>
      </c>
      <c r="AK62" s="357">
        <v>9.6600000000000005E-2</v>
      </c>
      <c r="AL62" s="357">
        <v>9.6299999999999997E-2</v>
      </c>
      <c r="AM62" s="357">
        <v>9.35E-2</v>
      </c>
      <c r="AN62" s="357">
        <v>9.0800000000000006E-2</v>
      </c>
      <c r="AO62" s="357">
        <v>8.8200000000000001E-2</v>
      </c>
      <c r="AP62" s="357">
        <v>8.5800000000000001E-2</v>
      </c>
      <c r="AQ62" s="357">
        <v>8.3699999999999997E-2</v>
      </c>
    </row>
    <row r="63" spans="1:43" x14ac:dyDescent="0.2">
      <c r="A63" s="470"/>
      <c r="B63" s="62">
        <v>58</v>
      </c>
      <c r="C63" s="357">
        <v>6.8000000000000005E-2</v>
      </c>
      <c r="D63" s="357">
        <v>6.9000000000000006E-2</v>
      </c>
      <c r="E63" s="357">
        <v>7.0000000000000007E-2</v>
      </c>
      <c r="F63" s="357">
        <v>7.0999999999999994E-2</v>
      </c>
      <c r="G63" s="357">
        <v>7.1999999999999995E-2</v>
      </c>
      <c r="H63" s="357">
        <v>7.2999999999999995E-2</v>
      </c>
      <c r="I63" s="357">
        <v>7.3999999999999996E-2</v>
      </c>
      <c r="J63" s="357">
        <v>7.4999999999999997E-2</v>
      </c>
      <c r="K63" s="357">
        <v>7.5300000000000006E-2</v>
      </c>
      <c r="L63" s="357">
        <v>7.5600000000000001E-2</v>
      </c>
      <c r="M63" s="357">
        <v>7.5899999999999995E-2</v>
      </c>
      <c r="N63" s="357">
        <v>7.6200000000000004E-2</v>
      </c>
      <c r="O63" s="357">
        <v>7.6499999999999999E-2</v>
      </c>
      <c r="P63" s="357">
        <v>7.6499999999999999E-2</v>
      </c>
      <c r="Q63" s="357">
        <v>7.6499999999999999E-2</v>
      </c>
      <c r="R63" s="357">
        <v>7.6499999999999999E-2</v>
      </c>
      <c r="S63" s="357">
        <v>7.6499999999999999E-2</v>
      </c>
      <c r="T63" s="357">
        <v>7.6499999999999999E-2</v>
      </c>
      <c r="U63" s="357">
        <v>7.6999999999999999E-2</v>
      </c>
      <c r="V63" s="357">
        <v>7.7499999999999999E-2</v>
      </c>
      <c r="W63" s="357">
        <v>7.8E-2</v>
      </c>
      <c r="X63" s="357">
        <v>7.85E-2</v>
      </c>
      <c r="Y63" s="357">
        <v>7.9000000000000001E-2</v>
      </c>
      <c r="Z63" s="357">
        <v>7.9799999999999996E-2</v>
      </c>
      <c r="AA63" s="357">
        <v>8.0600000000000005E-2</v>
      </c>
      <c r="AB63" s="357">
        <v>8.14E-2</v>
      </c>
      <c r="AC63" s="357">
        <v>8.1699999999999995E-2</v>
      </c>
      <c r="AD63" s="357">
        <v>8.2199999999999995E-2</v>
      </c>
      <c r="AE63" s="357">
        <v>8.6099999999999996E-2</v>
      </c>
      <c r="AF63" s="357">
        <v>8.9599999999999999E-2</v>
      </c>
      <c r="AG63" s="357">
        <v>9.2600000000000002E-2</v>
      </c>
      <c r="AH63" s="357">
        <v>9.5200000000000007E-2</v>
      </c>
      <c r="AI63" s="357">
        <v>9.74E-2</v>
      </c>
      <c r="AJ63" s="357">
        <v>9.7000000000000003E-2</v>
      </c>
      <c r="AK63" s="357">
        <v>9.6600000000000005E-2</v>
      </c>
      <c r="AL63" s="357">
        <v>9.6299999999999997E-2</v>
      </c>
      <c r="AM63" s="357">
        <v>9.35E-2</v>
      </c>
      <c r="AN63" s="357">
        <v>9.0800000000000006E-2</v>
      </c>
      <c r="AO63" s="357">
        <v>8.8200000000000001E-2</v>
      </c>
      <c r="AP63" s="357">
        <v>8.5800000000000001E-2</v>
      </c>
      <c r="AQ63" s="357">
        <v>8.3699999999999997E-2</v>
      </c>
    </row>
    <row r="64" spans="1:43" x14ac:dyDescent="0.2">
      <c r="A64" s="470"/>
      <c r="B64" s="62">
        <v>59</v>
      </c>
      <c r="C64" s="357">
        <v>6.8000000000000005E-2</v>
      </c>
      <c r="D64" s="357">
        <v>6.9000000000000006E-2</v>
      </c>
      <c r="E64" s="357">
        <v>7.0000000000000007E-2</v>
      </c>
      <c r="F64" s="357">
        <v>7.0999999999999994E-2</v>
      </c>
      <c r="G64" s="357">
        <v>7.1999999999999995E-2</v>
      </c>
      <c r="H64" s="357">
        <v>7.2999999999999995E-2</v>
      </c>
      <c r="I64" s="357">
        <v>7.3999999999999996E-2</v>
      </c>
      <c r="J64" s="357">
        <v>7.4999999999999997E-2</v>
      </c>
      <c r="K64" s="357">
        <v>7.5300000000000006E-2</v>
      </c>
      <c r="L64" s="357">
        <v>7.5600000000000001E-2</v>
      </c>
      <c r="M64" s="357">
        <v>7.5899999999999995E-2</v>
      </c>
      <c r="N64" s="357">
        <v>7.6200000000000004E-2</v>
      </c>
      <c r="O64" s="357">
        <v>7.6499999999999999E-2</v>
      </c>
      <c r="P64" s="357">
        <v>7.6499999999999999E-2</v>
      </c>
      <c r="Q64" s="357">
        <v>7.6499999999999999E-2</v>
      </c>
      <c r="R64" s="357">
        <v>7.6499999999999999E-2</v>
      </c>
      <c r="S64" s="357">
        <v>7.6499999999999999E-2</v>
      </c>
      <c r="T64" s="357">
        <v>7.6499999999999999E-2</v>
      </c>
      <c r="U64" s="357">
        <v>7.6999999999999999E-2</v>
      </c>
      <c r="V64" s="357">
        <v>7.7499999999999999E-2</v>
      </c>
      <c r="W64" s="357">
        <v>7.8E-2</v>
      </c>
      <c r="X64" s="357">
        <v>7.85E-2</v>
      </c>
      <c r="Y64" s="357">
        <v>7.9000000000000001E-2</v>
      </c>
      <c r="Z64" s="357">
        <v>7.9799999999999996E-2</v>
      </c>
      <c r="AA64" s="357">
        <v>8.0600000000000005E-2</v>
      </c>
      <c r="AB64" s="357">
        <v>8.14E-2</v>
      </c>
      <c r="AC64" s="357">
        <v>8.1699999999999995E-2</v>
      </c>
      <c r="AD64" s="357">
        <v>8.2199999999999995E-2</v>
      </c>
      <c r="AE64" s="357">
        <v>8.6099999999999996E-2</v>
      </c>
      <c r="AF64" s="357">
        <v>8.9599999999999999E-2</v>
      </c>
      <c r="AG64" s="357">
        <v>9.2600000000000002E-2</v>
      </c>
      <c r="AH64" s="357">
        <v>9.5200000000000007E-2</v>
      </c>
      <c r="AI64" s="357">
        <v>9.74E-2</v>
      </c>
      <c r="AJ64" s="357">
        <v>9.7000000000000003E-2</v>
      </c>
      <c r="AK64" s="357">
        <v>9.6600000000000005E-2</v>
      </c>
      <c r="AL64" s="357">
        <v>9.6299999999999997E-2</v>
      </c>
      <c r="AM64" s="357">
        <v>9.35E-2</v>
      </c>
      <c r="AN64" s="357">
        <v>9.0800000000000006E-2</v>
      </c>
      <c r="AO64" s="357">
        <v>8.8200000000000001E-2</v>
      </c>
      <c r="AP64" s="357">
        <v>8.5800000000000001E-2</v>
      </c>
      <c r="AQ64" s="357">
        <v>8.3699999999999997E-2</v>
      </c>
    </row>
    <row r="65" spans="1:43" x14ac:dyDescent="0.2">
      <c r="A65" s="470"/>
      <c r="B65" s="62">
        <v>60</v>
      </c>
      <c r="C65" s="357">
        <v>6.8000000000000005E-2</v>
      </c>
      <c r="D65" s="357">
        <v>6.9000000000000006E-2</v>
      </c>
      <c r="E65" s="357">
        <v>7.0000000000000007E-2</v>
      </c>
      <c r="F65" s="357">
        <v>7.0999999999999994E-2</v>
      </c>
      <c r="G65" s="357">
        <v>7.1999999999999995E-2</v>
      </c>
      <c r="H65" s="357">
        <v>7.2999999999999995E-2</v>
      </c>
      <c r="I65" s="357">
        <v>7.3999999999999996E-2</v>
      </c>
      <c r="J65" s="357">
        <v>7.4999999999999997E-2</v>
      </c>
      <c r="K65" s="357">
        <v>7.5300000000000006E-2</v>
      </c>
      <c r="L65" s="357">
        <v>7.5600000000000001E-2</v>
      </c>
      <c r="M65" s="357">
        <v>7.5899999999999995E-2</v>
      </c>
      <c r="N65" s="357">
        <v>7.6200000000000004E-2</v>
      </c>
      <c r="O65" s="357">
        <v>7.6499999999999999E-2</v>
      </c>
      <c r="P65" s="357">
        <v>7.6499999999999999E-2</v>
      </c>
      <c r="Q65" s="357">
        <v>7.6499999999999999E-2</v>
      </c>
      <c r="R65" s="357">
        <v>7.6499999999999999E-2</v>
      </c>
      <c r="S65" s="357">
        <v>7.6499999999999999E-2</v>
      </c>
      <c r="T65" s="357">
        <v>7.6499999999999999E-2</v>
      </c>
      <c r="U65" s="357">
        <v>7.6999999999999999E-2</v>
      </c>
      <c r="V65" s="357">
        <v>7.7499999999999999E-2</v>
      </c>
      <c r="W65" s="357">
        <v>7.8E-2</v>
      </c>
      <c r="X65" s="357">
        <v>7.85E-2</v>
      </c>
      <c r="Y65" s="357">
        <v>7.9000000000000001E-2</v>
      </c>
      <c r="Z65" s="357">
        <v>7.9799999999999996E-2</v>
      </c>
      <c r="AA65" s="357">
        <v>8.0600000000000005E-2</v>
      </c>
      <c r="AB65" s="357">
        <v>8.14E-2</v>
      </c>
      <c r="AC65" s="357">
        <v>8.1699999999999995E-2</v>
      </c>
      <c r="AD65" s="357">
        <v>8.2199999999999995E-2</v>
      </c>
      <c r="AE65" s="357">
        <v>8.6099999999999996E-2</v>
      </c>
      <c r="AF65" s="357">
        <v>8.9599999999999999E-2</v>
      </c>
      <c r="AG65" s="357">
        <v>9.2600000000000002E-2</v>
      </c>
      <c r="AH65" s="357">
        <v>9.5200000000000007E-2</v>
      </c>
      <c r="AI65" s="357">
        <v>9.74E-2</v>
      </c>
      <c r="AJ65" s="357">
        <v>9.7000000000000003E-2</v>
      </c>
      <c r="AK65" s="357">
        <v>9.6600000000000005E-2</v>
      </c>
      <c r="AL65" s="357">
        <v>9.6299999999999997E-2</v>
      </c>
      <c r="AM65" s="357">
        <v>9.35E-2</v>
      </c>
      <c r="AN65" s="357">
        <v>9.0800000000000006E-2</v>
      </c>
      <c r="AO65" s="357">
        <v>8.8200000000000001E-2</v>
      </c>
      <c r="AP65" s="357">
        <v>8.5800000000000001E-2</v>
      </c>
      <c r="AQ65" s="357">
        <v>8.3699999999999997E-2</v>
      </c>
    </row>
    <row r="66" spans="1:43" x14ac:dyDescent="0.2">
      <c r="A66" s="470"/>
      <c r="B66" s="62">
        <v>61</v>
      </c>
      <c r="C66" s="357">
        <v>6.8000000000000005E-2</v>
      </c>
      <c r="D66" s="357">
        <v>6.9000000000000006E-2</v>
      </c>
      <c r="E66" s="357">
        <v>7.0000000000000007E-2</v>
      </c>
      <c r="F66" s="357">
        <v>7.0999999999999994E-2</v>
      </c>
      <c r="G66" s="357">
        <v>7.1999999999999995E-2</v>
      </c>
      <c r="H66" s="357">
        <v>7.2999999999999995E-2</v>
      </c>
      <c r="I66" s="357">
        <v>7.3999999999999996E-2</v>
      </c>
      <c r="J66" s="357">
        <v>7.4999999999999997E-2</v>
      </c>
      <c r="K66" s="357">
        <v>7.5300000000000006E-2</v>
      </c>
      <c r="L66" s="357">
        <v>7.5600000000000001E-2</v>
      </c>
      <c r="M66" s="357">
        <v>7.5899999999999995E-2</v>
      </c>
      <c r="N66" s="357">
        <v>7.6200000000000004E-2</v>
      </c>
      <c r="O66" s="357">
        <v>7.6499999999999999E-2</v>
      </c>
      <c r="P66" s="357">
        <v>7.6499999999999999E-2</v>
      </c>
      <c r="Q66" s="357">
        <v>7.6499999999999999E-2</v>
      </c>
      <c r="R66" s="357">
        <v>7.6499999999999999E-2</v>
      </c>
      <c r="S66" s="357">
        <v>7.6499999999999999E-2</v>
      </c>
      <c r="T66" s="357">
        <v>7.6499999999999999E-2</v>
      </c>
      <c r="U66" s="357">
        <v>7.6999999999999999E-2</v>
      </c>
      <c r="V66" s="357">
        <v>7.7499999999999999E-2</v>
      </c>
      <c r="W66" s="357">
        <v>7.8E-2</v>
      </c>
      <c r="X66" s="357">
        <v>7.85E-2</v>
      </c>
      <c r="Y66" s="357">
        <v>7.9000000000000001E-2</v>
      </c>
      <c r="Z66" s="357">
        <v>7.9799999999999996E-2</v>
      </c>
      <c r="AA66" s="357">
        <v>8.0600000000000005E-2</v>
      </c>
      <c r="AB66" s="357">
        <v>8.14E-2</v>
      </c>
      <c r="AC66" s="357">
        <v>8.1699999999999995E-2</v>
      </c>
      <c r="AD66" s="357">
        <v>8.2199999999999995E-2</v>
      </c>
      <c r="AE66" s="357">
        <v>8.6099999999999996E-2</v>
      </c>
      <c r="AF66" s="357">
        <v>8.9599999999999999E-2</v>
      </c>
      <c r="AG66" s="357">
        <v>9.2600000000000002E-2</v>
      </c>
      <c r="AH66" s="357">
        <v>9.5200000000000007E-2</v>
      </c>
      <c r="AI66" s="357">
        <v>9.74E-2</v>
      </c>
      <c r="AJ66" s="357">
        <v>9.7000000000000003E-2</v>
      </c>
      <c r="AK66" s="357">
        <v>9.6600000000000005E-2</v>
      </c>
      <c r="AL66" s="357">
        <v>9.6299999999999997E-2</v>
      </c>
      <c r="AM66" s="357">
        <v>9.35E-2</v>
      </c>
      <c r="AN66" s="357">
        <v>9.0800000000000006E-2</v>
      </c>
      <c r="AO66" s="357">
        <v>8.8200000000000001E-2</v>
      </c>
      <c r="AP66" s="357">
        <v>8.5800000000000001E-2</v>
      </c>
      <c r="AQ66" s="357">
        <v>8.3699999999999997E-2</v>
      </c>
    </row>
    <row r="67" spans="1:43" x14ac:dyDescent="0.2">
      <c r="A67" s="470"/>
      <c r="B67" s="62">
        <v>62</v>
      </c>
      <c r="C67" s="357">
        <v>6.8000000000000005E-2</v>
      </c>
      <c r="D67" s="357">
        <v>6.9000000000000006E-2</v>
      </c>
      <c r="E67" s="357">
        <v>7.0000000000000007E-2</v>
      </c>
      <c r="F67" s="357">
        <v>7.0999999999999994E-2</v>
      </c>
      <c r="G67" s="357">
        <v>7.1999999999999995E-2</v>
      </c>
      <c r="H67" s="357">
        <v>7.2999999999999995E-2</v>
      </c>
      <c r="I67" s="357">
        <v>7.3999999999999996E-2</v>
      </c>
      <c r="J67" s="357">
        <v>7.4999999999999997E-2</v>
      </c>
      <c r="K67" s="357">
        <v>7.5300000000000006E-2</v>
      </c>
      <c r="L67" s="357">
        <v>7.5600000000000001E-2</v>
      </c>
      <c r="M67" s="357">
        <v>7.5899999999999995E-2</v>
      </c>
      <c r="N67" s="357">
        <v>7.6200000000000004E-2</v>
      </c>
      <c r="O67" s="357">
        <v>7.6499999999999999E-2</v>
      </c>
      <c r="P67" s="357">
        <v>7.6499999999999999E-2</v>
      </c>
      <c r="Q67" s="357">
        <v>7.6499999999999999E-2</v>
      </c>
      <c r="R67" s="357">
        <v>7.6499999999999999E-2</v>
      </c>
      <c r="S67" s="357">
        <v>7.6499999999999999E-2</v>
      </c>
      <c r="T67" s="357">
        <v>7.6499999999999999E-2</v>
      </c>
      <c r="U67" s="357">
        <v>7.6999999999999999E-2</v>
      </c>
      <c r="V67" s="357">
        <v>7.7499999999999999E-2</v>
      </c>
      <c r="W67" s="357">
        <v>7.8E-2</v>
      </c>
      <c r="X67" s="357">
        <v>7.85E-2</v>
      </c>
      <c r="Y67" s="357">
        <v>7.9000000000000001E-2</v>
      </c>
      <c r="Z67" s="357">
        <v>7.9799999999999996E-2</v>
      </c>
      <c r="AA67" s="357">
        <v>8.0600000000000005E-2</v>
      </c>
      <c r="AB67" s="357">
        <v>8.14E-2</v>
      </c>
      <c r="AC67" s="357">
        <v>8.1699999999999995E-2</v>
      </c>
      <c r="AD67" s="357">
        <v>8.2199999999999995E-2</v>
      </c>
      <c r="AE67" s="357">
        <v>8.6099999999999996E-2</v>
      </c>
      <c r="AF67" s="357">
        <v>8.9599999999999999E-2</v>
      </c>
      <c r="AG67" s="357">
        <v>9.2600000000000002E-2</v>
      </c>
      <c r="AH67" s="357">
        <v>9.5200000000000007E-2</v>
      </c>
      <c r="AI67" s="357">
        <v>9.74E-2</v>
      </c>
      <c r="AJ67" s="357">
        <v>9.7000000000000003E-2</v>
      </c>
      <c r="AK67" s="357">
        <v>9.6600000000000005E-2</v>
      </c>
      <c r="AL67" s="357">
        <v>9.6299999999999997E-2</v>
      </c>
      <c r="AM67" s="357">
        <v>9.35E-2</v>
      </c>
      <c r="AN67" s="357">
        <v>9.0800000000000006E-2</v>
      </c>
      <c r="AO67" s="357">
        <v>8.8200000000000001E-2</v>
      </c>
      <c r="AP67" s="357">
        <v>8.5800000000000001E-2</v>
      </c>
      <c r="AQ67" s="357">
        <v>8.3699999999999997E-2</v>
      </c>
    </row>
    <row r="68" spans="1:43" x14ac:dyDescent="0.2">
      <c r="A68" s="470"/>
      <c r="B68" s="62">
        <v>63</v>
      </c>
      <c r="C68" s="357">
        <v>6.8000000000000005E-2</v>
      </c>
      <c r="D68" s="357">
        <v>6.9000000000000006E-2</v>
      </c>
      <c r="E68" s="357">
        <v>7.0000000000000007E-2</v>
      </c>
      <c r="F68" s="357">
        <v>7.0999999999999994E-2</v>
      </c>
      <c r="G68" s="357">
        <v>7.1999999999999995E-2</v>
      </c>
      <c r="H68" s="357">
        <v>7.2999999999999995E-2</v>
      </c>
      <c r="I68" s="357">
        <v>7.3999999999999996E-2</v>
      </c>
      <c r="J68" s="357">
        <v>7.4999999999999997E-2</v>
      </c>
      <c r="K68" s="357">
        <v>7.5300000000000006E-2</v>
      </c>
      <c r="L68" s="357">
        <v>7.5600000000000001E-2</v>
      </c>
      <c r="M68" s="357">
        <v>7.5899999999999995E-2</v>
      </c>
      <c r="N68" s="357">
        <v>7.6200000000000004E-2</v>
      </c>
      <c r="O68" s="357">
        <v>7.6499999999999999E-2</v>
      </c>
      <c r="P68" s="357">
        <v>7.6499999999999999E-2</v>
      </c>
      <c r="Q68" s="357">
        <v>7.6499999999999999E-2</v>
      </c>
      <c r="R68" s="357">
        <v>7.6499999999999999E-2</v>
      </c>
      <c r="S68" s="357">
        <v>7.6499999999999999E-2</v>
      </c>
      <c r="T68" s="357">
        <v>7.6499999999999999E-2</v>
      </c>
      <c r="U68" s="357">
        <v>7.6999999999999999E-2</v>
      </c>
      <c r="V68" s="357">
        <v>7.7499999999999999E-2</v>
      </c>
      <c r="W68" s="357">
        <v>7.8E-2</v>
      </c>
      <c r="X68" s="357">
        <v>7.85E-2</v>
      </c>
      <c r="Y68" s="357">
        <v>7.9000000000000001E-2</v>
      </c>
      <c r="Z68" s="357">
        <v>7.9799999999999996E-2</v>
      </c>
      <c r="AA68" s="357">
        <v>8.0600000000000005E-2</v>
      </c>
      <c r="AB68" s="357">
        <v>8.14E-2</v>
      </c>
      <c r="AC68" s="357">
        <v>8.1699999999999995E-2</v>
      </c>
      <c r="AD68" s="357">
        <v>8.2199999999999995E-2</v>
      </c>
      <c r="AE68" s="357">
        <v>8.6099999999999996E-2</v>
      </c>
      <c r="AF68" s="357">
        <v>8.9599999999999999E-2</v>
      </c>
      <c r="AG68" s="357">
        <v>9.2600000000000002E-2</v>
      </c>
      <c r="AH68" s="357">
        <v>9.5200000000000007E-2</v>
      </c>
      <c r="AI68" s="357">
        <v>9.74E-2</v>
      </c>
      <c r="AJ68" s="357">
        <v>9.7000000000000003E-2</v>
      </c>
      <c r="AK68" s="357">
        <v>9.6600000000000005E-2</v>
      </c>
      <c r="AL68" s="357">
        <v>9.6299999999999997E-2</v>
      </c>
      <c r="AM68" s="357">
        <v>9.35E-2</v>
      </c>
      <c r="AN68" s="357">
        <v>9.0800000000000006E-2</v>
      </c>
      <c r="AO68" s="357">
        <v>8.8200000000000001E-2</v>
      </c>
      <c r="AP68" s="357">
        <v>8.5800000000000001E-2</v>
      </c>
      <c r="AQ68" s="357">
        <v>8.3699999999999997E-2</v>
      </c>
    </row>
    <row r="69" spans="1:43" x14ac:dyDescent="0.2">
      <c r="A69" s="470"/>
      <c r="B69" s="62">
        <v>64</v>
      </c>
      <c r="C69" s="357">
        <v>6.8000000000000005E-2</v>
      </c>
      <c r="D69" s="357">
        <v>6.9000000000000006E-2</v>
      </c>
      <c r="E69" s="357">
        <v>7.0000000000000007E-2</v>
      </c>
      <c r="F69" s="357">
        <v>7.0999999999999994E-2</v>
      </c>
      <c r="G69" s="357">
        <v>7.1999999999999995E-2</v>
      </c>
      <c r="H69" s="357">
        <v>7.2999999999999995E-2</v>
      </c>
      <c r="I69" s="357">
        <v>7.3999999999999996E-2</v>
      </c>
      <c r="J69" s="357">
        <v>7.4999999999999997E-2</v>
      </c>
      <c r="K69" s="357">
        <v>7.5300000000000006E-2</v>
      </c>
      <c r="L69" s="357">
        <v>7.5600000000000001E-2</v>
      </c>
      <c r="M69" s="357">
        <v>7.5899999999999995E-2</v>
      </c>
      <c r="N69" s="357">
        <v>7.6200000000000004E-2</v>
      </c>
      <c r="O69" s="357">
        <v>7.6499999999999999E-2</v>
      </c>
      <c r="P69" s="357">
        <v>7.6499999999999999E-2</v>
      </c>
      <c r="Q69" s="357">
        <v>7.6499999999999999E-2</v>
      </c>
      <c r="R69" s="357">
        <v>7.6499999999999999E-2</v>
      </c>
      <c r="S69" s="357">
        <v>7.6499999999999999E-2</v>
      </c>
      <c r="T69" s="357">
        <v>7.6499999999999999E-2</v>
      </c>
      <c r="U69" s="357">
        <v>7.6999999999999999E-2</v>
      </c>
      <c r="V69" s="357">
        <v>7.7499999999999999E-2</v>
      </c>
      <c r="W69" s="357">
        <v>7.8E-2</v>
      </c>
      <c r="X69" s="357">
        <v>7.85E-2</v>
      </c>
      <c r="Y69" s="357">
        <v>7.9000000000000001E-2</v>
      </c>
      <c r="Z69" s="357">
        <v>7.9799999999999996E-2</v>
      </c>
      <c r="AA69" s="357">
        <v>8.0600000000000005E-2</v>
      </c>
      <c r="AB69" s="357">
        <v>8.14E-2</v>
      </c>
      <c r="AC69" s="357">
        <v>8.1699999999999995E-2</v>
      </c>
      <c r="AD69" s="357">
        <v>8.2199999999999995E-2</v>
      </c>
      <c r="AE69" s="357">
        <v>8.6099999999999996E-2</v>
      </c>
      <c r="AF69" s="357">
        <v>8.9599999999999999E-2</v>
      </c>
      <c r="AG69" s="357">
        <v>9.2600000000000002E-2</v>
      </c>
      <c r="AH69" s="357">
        <v>9.5200000000000007E-2</v>
      </c>
      <c r="AI69" s="357">
        <v>9.74E-2</v>
      </c>
      <c r="AJ69" s="357">
        <v>9.7000000000000003E-2</v>
      </c>
      <c r="AK69" s="357">
        <v>9.6600000000000005E-2</v>
      </c>
      <c r="AL69" s="357">
        <v>9.6299999999999997E-2</v>
      </c>
      <c r="AM69" s="357">
        <v>9.35E-2</v>
      </c>
      <c r="AN69" s="357">
        <v>9.0800000000000006E-2</v>
      </c>
      <c r="AO69" s="357">
        <v>8.8200000000000001E-2</v>
      </c>
      <c r="AP69" s="357">
        <v>8.5800000000000001E-2</v>
      </c>
      <c r="AQ69" s="357">
        <v>8.3699999999999997E-2</v>
      </c>
    </row>
    <row r="70" spans="1:43" x14ac:dyDescent="0.2">
      <c r="A70" s="470"/>
      <c r="B70" s="62">
        <v>65</v>
      </c>
      <c r="C70" s="357">
        <v>6.8000000000000005E-2</v>
      </c>
      <c r="D70" s="357">
        <v>6.9000000000000006E-2</v>
      </c>
      <c r="E70" s="357">
        <v>7.0000000000000007E-2</v>
      </c>
      <c r="F70" s="357">
        <v>7.0999999999999994E-2</v>
      </c>
      <c r="G70" s="357">
        <v>7.1999999999999995E-2</v>
      </c>
      <c r="H70" s="357">
        <v>7.2999999999999995E-2</v>
      </c>
      <c r="I70" s="357">
        <v>7.3999999999999996E-2</v>
      </c>
      <c r="J70" s="357">
        <v>7.4999999999999997E-2</v>
      </c>
      <c r="K70" s="357">
        <v>7.5300000000000006E-2</v>
      </c>
      <c r="L70" s="357">
        <v>7.5600000000000001E-2</v>
      </c>
      <c r="M70" s="357">
        <v>7.5899999999999995E-2</v>
      </c>
      <c r="N70" s="357">
        <v>7.6200000000000004E-2</v>
      </c>
      <c r="O70" s="357">
        <v>7.6499999999999999E-2</v>
      </c>
      <c r="P70" s="357">
        <v>7.6499999999999999E-2</v>
      </c>
      <c r="Q70" s="357">
        <v>7.6499999999999999E-2</v>
      </c>
      <c r="R70" s="357">
        <v>7.6499999999999999E-2</v>
      </c>
      <c r="S70" s="357">
        <v>7.6499999999999999E-2</v>
      </c>
      <c r="T70" s="357">
        <v>7.6499999999999999E-2</v>
      </c>
      <c r="U70" s="357">
        <v>7.6999999999999999E-2</v>
      </c>
      <c r="V70" s="357">
        <v>7.7499999999999999E-2</v>
      </c>
      <c r="W70" s="357">
        <v>7.8E-2</v>
      </c>
      <c r="X70" s="357">
        <v>7.85E-2</v>
      </c>
      <c r="Y70" s="357">
        <v>7.9000000000000001E-2</v>
      </c>
      <c r="Z70" s="357">
        <v>7.9799999999999996E-2</v>
      </c>
      <c r="AA70" s="357">
        <v>8.0600000000000005E-2</v>
      </c>
      <c r="AB70" s="357">
        <v>8.14E-2</v>
      </c>
      <c r="AC70" s="357">
        <v>8.1699999999999995E-2</v>
      </c>
      <c r="AD70" s="357">
        <v>8.2199999999999995E-2</v>
      </c>
      <c r="AE70" s="357">
        <v>8.6099999999999996E-2</v>
      </c>
      <c r="AF70" s="357">
        <v>8.9599999999999999E-2</v>
      </c>
      <c r="AG70" s="357">
        <v>9.2600000000000002E-2</v>
      </c>
      <c r="AH70" s="357">
        <v>9.5200000000000007E-2</v>
      </c>
      <c r="AI70" s="357">
        <v>9.74E-2</v>
      </c>
      <c r="AJ70" s="357">
        <v>9.7000000000000003E-2</v>
      </c>
      <c r="AK70" s="357">
        <v>9.6600000000000005E-2</v>
      </c>
      <c r="AL70" s="357">
        <v>9.6299999999999997E-2</v>
      </c>
      <c r="AM70" s="357">
        <v>9.35E-2</v>
      </c>
      <c r="AN70" s="357">
        <v>9.0800000000000006E-2</v>
      </c>
      <c r="AO70" s="357">
        <v>8.8200000000000001E-2</v>
      </c>
      <c r="AP70" s="357">
        <v>8.5800000000000001E-2</v>
      </c>
      <c r="AQ70" s="357">
        <v>8.3699999999999997E-2</v>
      </c>
    </row>
    <row r="71" spans="1:43" x14ac:dyDescent="0.2">
      <c r="A71" s="470"/>
      <c r="B71" s="62">
        <v>66</v>
      </c>
      <c r="C71" s="357">
        <v>6.8000000000000005E-2</v>
      </c>
      <c r="D71" s="357">
        <v>6.9000000000000006E-2</v>
      </c>
      <c r="E71" s="357">
        <v>7.0000000000000007E-2</v>
      </c>
      <c r="F71" s="357">
        <v>7.0999999999999994E-2</v>
      </c>
      <c r="G71" s="357">
        <v>7.1999999999999995E-2</v>
      </c>
      <c r="H71" s="357">
        <v>7.2999999999999995E-2</v>
      </c>
      <c r="I71" s="357">
        <v>7.3999999999999996E-2</v>
      </c>
      <c r="J71" s="357">
        <v>7.4999999999999997E-2</v>
      </c>
      <c r="K71" s="357">
        <v>7.5300000000000006E-2</v>
      </c>
      <c r="L71" s="357">
        <v>7.5600000000000001E-2</v>
      </c>
      <c r="M71" s="357">
        <v>7.5899999999999995E-2</v>
      </c>
      <c r="N71" s="357">
        <v>7.6200000000000004E-2</v>
      </c>
      <c r="O71" s="357">
        <v>7.6499999999999999E-2</v>
      </c>
      <c r="P71" s="357">
        <v>7.6499999999999999E-2</v>
      </c>
      <c r="Q71" s="357">
        <v>7.6499999999999999E-2</v>
      </c>
      <c r="R71" s="357">
        <v>7.6499999999999999E-2</v>
      </c>
      <c r="S71" s="357">
        <v>7.6499999999999999E-2</v>
      </c>
      <c r="T71" s="357">
        <v>7.6499999999999999E-2</v>
      </c>
      <c r="U71" s="357">
        <v>7.6999999999999999E-2</v>
      </c>
      <c r="V71" s="357">
        <v>7.7499999999999999E-2</v>
      </c>
      <c r="W71" s="357">
        <v>7.8E-2</v>
      </c>
      <c r="X71" s="357">
        <v>7.85E-2</v>
      </c>
      <c r="Y71" s="357">
        <v>7.9000000000000001E-2</v>
      </c>
      <c r="Z71" s="357">
        <v>7.9799999999999996E-2</v>
      </c>
      <c r="AA71" s="357">
        <v>8.0600000000000005E-2</v>
      </c>
      <c r="AB71" s="357">
        <v>8.14E-2</v>
      </c>
      <c r="AC71" s="357">
        <v>8.1699999999999995E-2</v>
      </c>
      <c r="AD71" s="357">
        <v>8.2199999999999995E-2</v>
      </c>
      <c r="AE71" s="357">
        <v>8.6099999999999996E-2</v>
      </c>
      <c r="AF71" s="357">
        <v>8.9599999999999999E-2</v>
      </c>
      <c r="AG71" s="357">
        <v>9.2600000000000002E-2</v>
      </c>
      <c r="AH71" s="357">
        <v>9.5200000000000007E-2</v>
      </c>
      <c r="AI71" s="357">
        <v>9.74E-2</v>
      </c>
      <c r="AJ71" s="357">
        <v>9.7000000000000003E-2</v>
      </c>
      <c r="AK71" s="357">
        <v>9.6600000000000005E-2</v>
      </c>
      <c r="AL71" s="357">
        <v>9.6299999999999997E-2</v>
      </c>
      <c r="AM71" s="357">
        <v>9.35E-2</v>
      </c>
      <c r="AN71" s="357">
        <v>9.0800000000000006E-2</v>
      </c>
      <c r="AO71" s="357">
        <v>8.8200000000000001E-2</v>
      </c>
      <c r="AP71" s="357">
        <v>8.5800000000000001E-2</v>
      </c>
      <c r="AQ71" s="357">
        <v>8.3699999999999997E-2</v>
      </c>
    </row>
    <row r="72" spans="1:43" x14ac:dyDescent="0.2">
      <c r="A72" s="470"/>
      <c r="B72" s="62">
        <v>67</v>
      </c>
      <c r="C72" s="357">
        <v>6.8000000000000005E-2</v>
      </c>
      <c r="D72" s="357">
        <v>6.9000000000000006E-2</v>
      </c>
      <c r="E72" s="357">
        <v>7.0000000000000007E-2</v>
      </c>
      <c r="F72" s="357">
        <v>7.0999999999999994E-2</v>
      </c>
      <c r="G72" s="357">
        <v>7.1999999999999995E-2</v>
      </c>
      <c r="H72" s="357">
        <v>7.2999999999999995E-2</v>
      </c>
      <c r="I72" s="357">
        <v>7.3999999999999996E-2</v>
      </c>
      <c r="J72" s="357">
        <v>7.4999999999999997E-2</v>
      </c>
      <c r="K72" s="357">
        <v>7.5300000000000006E-2</v>
      </c>
      <c r="L72" s="357">
        <v>7.5600000000000001E-2</v>
      </c>
      <c r="M72" s="357">
        <v>7.5899999999999995E-2</v>
      </c>
      <c r="N72" s="357">
        <v>7.6200000000000004E-2</v>
      </c>
      <c r="O72" s="357">
        <v>7.6499999999999999E-2</v>
      </c>
      <c r="P72" s="357">
        <v>7.6499999999999999E-2</v>
      </c>
      <c r="Q72" s="357">
        <v>7.6499999999999999E-2</v>
      </c>
      <c r="R72" s="357">
        <v>7.6499999999999999E-2</v>
      </c>
      <c r="S72" s="357">
        <v>7.6499999999999999E-2</v>
      </c>
      <c r="T72" s="357">
        <v>7.6499999999999999E-2</v>
      </c>
      <c r="U72" s="357">
        <v>7.6999999999999999E-2</v>
      </c>
      <c r="V72" s="357">
        <v>7.7499999999999999E-2</v>
      </c>
      <c r="W72" s="357">
        <v>7.8E-2</v>
      </c>
      <c r="X72" s="357">
        <v>7.85E-2</v>
      </c>
      <c r="Y72" s="357">
        <v>7.9000000000000001E-2</v>
      </c>
      <c r="Z72" s="357">
        <v>7.9799999999999996E-2</v>
      </c>
      <c r="AA72" s="357">
        <v>8.0600000000000005E-2</v>
      </c>
      <c r="AB72" s="357">
        <v>8.14E-2</v>
      </c>
      <c r="AC72" s="357">
        <v>8.1699999999999995E-2</v>
      </c>
      <c r="AD72" s="357">
        <v>8.2199999999999995E-2</v>
      </c>
      <c r="AE72" s="357">
        <v>8.6099999999999996E-2</v>
      </c>
      <c r="AF72" s="357">
        <v>8.9599999999999999E-2</v>
      </c>
      <c r="AG72" s="357">
        <v>9.2600000000000002E-2</v>
      </c>
      <c r="AH72" s="357">
        <v>9.5200000000000007E-2</v>
      </c>
      <c r="AI72" s="357">
        <v>9.74E-2</v>
      </c>
      <c r="AJ72" s="357">
        <v>9.7000000000000003E-2</v>
      </c>
      <c r="AK72" s="357">
        <v>9.6600000000000005E-2</v>
      </c>
      <c r="AL72" s="357">
        <v>9.6299999999999997E-2</v>
      </c>
      <c r="AM72" s="357">
        <v>9.35E-2</v>
      </c>
      <c r="AN72" s="357">
        <v>9.0800000000000006E-2</v>
      </c>
      <c r="AO72" s="357">
        <v>8.8200000000000001E-2</v>
      </c>
      <c r="AP72" s="357">
        <v>8.5800000000000001E-2</v>
      </c>
      <c r="AQ72" s="357">
        <v>8.3699999999999997E-2</v>
      </c>
    </row>
    <row r="73" spans="1:43" x14ac:dyDescent="0.2">
      <c r="A73" s="470"/>
      <c r="B73" s="62">
        <v>68</v>
      </c>
      <c r="C73" s="357">
        <v>6.8000000000000005E-2</v>
      </c>
      <c r="D73" s="357">
        <v>6.9000000000000006E-2</v>
      </c>
      <c r="E73" s="357">
        <v>7.0000000000000007E-2</v>
      </c>
      <c r="F73" s="357">
        <v>7.0999999999999994E-2</v>
      </c>
      <c r="G73" s="357">
        <v>7.1999999999999995E-2</v>
      </c>
      <c r="H73" s="357">
        <v>7.2999999999999995E-2</v>
      </c>
      <c r="I73" s="357">
        <v>7.3999999999999996E-2</v>
      </c>
      <c r="J73" s="357">
        <v>7.4999999999999997E-2</v>
      </c>
      <c r="K73" s="357">
        <v>7.5300000000000006E-2</v>
      </c>
      <c r="L73" s="357">
        <v>7.5600000000000001E-2</v>
      </c>
      <c r="M73" s="357">
        <v>7.5899999999999995E-2</v>
      </c>
      <c r="N73" s="357">
        <v>7.6200000000000004E-2</v>
      </c>
      <c r="O73" s="357">
        <v>7.6499999999999999E-2</v>
      </c>
      <c r="P73" s="357">
        <v>7.6499999999999999E-2</v>
      </c>
      <c r="Q73" s="357">
        <v>7.6499999999999999E-2</v>
      </c>
      <c r="R73" s="357">
        <v>7.6499999999999999E-2</v>
      </c>
      <c r="S73" s="357">
        <v>7.6499999999999999E-2</v>
      </c>
      <c r="T73" s="357">
        <v>7.6499999999999999E-2</v>
      </c>
      <c r="U73" s="357">
        <v>7.6999999999999999E-2</v>
      </c>
      <c r="V73" s="357">
        <v>7.7499999999999999E-2</v>
      </c>
      <c r="W73" s="357">
        <v>7.8E-2</v>
      </c>
      <c r="X73" s="357">
        <v>7.85E-2</v>
      </c>
      <c r="Y73" s="357">
        <v>7.9000000000000001E-2</v>
      </c>
      <c r="Z73" s="357">
        <v>7.9799999999999996E-2</v>
      </c>
      <c r="AA73" s="357">
        <v>8.0600000000000005E-2</v>
      </c>
      <c r="AB73" s="357">
        <v>8.14E-2</v>
      </c>
      <c r="AC73" s="357">
        <v>8.1699999999999995E-2</v>
      </c>
      <c r="AD73" s="357">
        <v>8.2199999999999995E-2</v>
      </c>
      <c r="AE73" s="357">
        <v>8.6099999999999996E-2</v>
      </c>
      <c r="AF73" s="357">
        <v>8.9599999999999999E-2</v>
      </c>
      <c r="AG73" s="357">
        <v>9.2600000000000002E-2</v>
      </c>
      <c r="AH73" s="357">
        <v>9.5200000000000007E-2</v>
      </c>
      <c r="AI73" s="357">
        <v>9.74E-2</v>
      </c>
      <c r="AJ73" s="357">
        <v>9.7000000000000003E-2</v>
      </c>
      <c r="AK73" s="357">
        <v>9.6600000000000005E-2</v>
      </c>
      <c r="AL73" s="357">
        <v>9.6299999999999997E-2</v>
      </c>
      <c r="AM73" s="357">
        <v>9.35E-2</v>
      </c>
      <c r="AN73" s="357">
        <v>9.0800000000000006E-2</v>
      </c>
      <c r="AO73" s="357">
        <v>8.8200000000000001E-2</v>
      </c>
      <c r="AP73" s="357">
        <v>8.5800000000000001E-2</v>
      </c>
      <c r="AQ73" s="357">
        <v>8.3699999999999997E-2</v>
      </c>
    </row>
    <row r="74" spans="1:43" x14ac:dyDescent="0.2">
      <c r="A74" s="470"/>
      <c r="B74" s="62">
        <v>69</v>
      </c>
      <c r="C74" s="357">
        <v>6.8000000000000005E-2</v>
      </c>
      <c r="D74" s="357">
        <v>6.9000000000000006E-2</v>
      </c>
      <c r="E74" s="357">
        <v>7.0000000000000007E-2</v>
      </c>
      <c r="F74" s="357">
        <v>7.0999999999999994E-2</v>
      </c>
      <c r="G74" s="357">
        <v>7.1999999999999995E-2</v>
      </c>
      <c r="H74" s="357">
        <v>7.2999999999999995E-2</v>
      </c>
      <c r="I74" s="357">
        <v>7.3999999999999996E-2</v>
      </c>
      <c r="J74" s="357">
        <v>7.4999999999999997E-2</v>
      </c>
      <c r="K74" s="357">
        <v>7.5300000000000006E-2</v>
      </c>
      <c r="L74" s="357">
        <v>7.5600000000000001E-2</v>
      </c>
      <c r="M74" s="357">
        <v>7.5899999999999995E-2</v>
      </c>
      <c r="N74" s="357">
        <v>7.6200000000000004E-2</v>
      </c>
      <c r="O74" s="357">
        <v>7.6499999999999999E-2</v>
      </c>
      <c r="P74" s="357">
        <v>7.6499999999999999E-2</v>
      </c>
      <c r="Q74" s="357">
        <v>7.6499999999999999E-2</v>
      </c>
      <c r="R74" s="357">
        <v>7.6499999999999999E-2</v>
      </c>
      <c r="S74" s="357">
        <v>7.6499999999999999E-2</v>
      </c>
      <c r="T74" s="357">
        <v>7.6499999999999999E-2</v>
      </c>
      <c r="U74" s="357">
        <v>7.6999999999999999E-2</v>
      </c>
      <c r="V74" s="357">
        <v>7.7499999999999999E-2</v>
      </c>
      <c r="W74" s="357">
        <v>7.8E-2</v>
      </c>
      <c r="X74" s="357">
        <v>7.85E-2</v>
      </c>
      <c r="Y74" s="357">
        <v>7.9000000000000001E-2</v>
      </c>
      <c r="Z74" s="357">
        <v>7.9799999999999996E-2</v>
      </c>
      <c r="AA74" s="357">
        <v>8.0600000000000005E-2</v>
      </c>
      <c r="AB74" s="357">
        <v>8.14E-2</v>
      </c>
      <c r="AC74" s="357">
        <v>8.1699999999999995E-2</v>
      </c>
      <c r="AD74" s="357">
        <v>8.2199999999999995E-2</v>
      </c>
      <c r="AE74" s="357">
        <v>8.6099999999999996E-2</v>
      </c>
      <c r="AF74" s="357">
        <v>8.9599999999999999E-2</v>
      </c>
      <c r="AG74" s="357">
        <v>9.2600000000000002E-2</v>
      </c>
      <c r="AH74" s="357">
        <v>9.5200000000000007E-2</v>
      </c>
      <c r="AI74" s="357">
        <v>9.74E-2</v>
      </c>
      <c r="AJ74" s="357">
        <v>9.7000000000000003E-2</v>
      </c>
      <c r="AK74" s="357">
        <v>9.6600000000000005E-2</v>
      </c>
      <c r="AL74" s="357">
        <v>9.6299999999999997E-2</v>
      </c>
      <c r="AM74" s="357">
        <v>9.35E-2</v>
      </c>
      <c r="AN74" s="357">
        <v>9.0800000000000006E-2</v>
      </c>
      <c r="AO74" s="357">
        <v>8.8200000000000001E-2</v>
      </c>
      <c r="AP74" s="357">
        <v>8.5800000000000001E-2</v>
      </c>
      <c r="AQ74" s="357">
        <v>8.3699999999999997E-2</v>
      </c>
    </row>
    <row r="75" spans="1:43" x14ac:dyDescent="0.2">
      <c r="A75" s="470"/>
      <c r="B75" s="62">
        <v>70</v>
      </c>
      <c r="C75" s="357">
        <v>6.8000000000000005E-2</v>
      </c>
      <c r="D75" s="357">
        <v>6.9000000000000006E-2</v>
      </c>
      <c r="E75" s="357">
        <v>7.0000000000000007E-2</v>
      </c>
      <c r="F75" s="357">
        <v>7.0999999999999994E-2</v>
      </c>
      <c r="G75" s="357">
        <v>7.1999999999999995E-2</v>
      </c>
      <c r="H75" s="357">
        <v>7.2999999999999995E-2</v>
      </c>
      <c r="I75" s="357">
        <v>7.3999999999999996E-2</v>
      </c>
      <c r="J75" s="357">
        <v>7.4999999999999997E-2</v>
      </c>
      <c r="K75" s="357">
        <v>7.5300000000000006E-2</v>
      </c>
      <c r="L75" s="357">
        <v>7.5600000000000001E-2</v>
      </c>
      <c r="M75" s="357">
        <v>7.5899999999999995E-2</v>
      </c>
      <c r="N75" s="357">
        <v>7.6200000000000004E-2</v>
      </c>
      <c r="O75" s="357">
        <v>7.6499999999999999E-2</v>
      </c>
      <c r="P75" s="357">
        <v>7.6499999999999999E-2</v>
      </c>
      <c r="Q75" s="357">
        <v>7.6499999999999999E-2</v>
      </c>
      <c r="R75" s="357">
        <v>7.6499999999999999E-2</v>
      </c>
      <c r="S75" s="357">
        <v>7.6499999999999999E-2</v>
      </c>
      <c r="T75" s="357">
        <v>7.6499999999999999E-2</v>
      </c>
      <c r="U75" s="357">
        <v>7.6999999999999999E-2</v>
      </c>
      <c r="V75" s="357">
        <v>7.7499999999999999E-2</v>
      </c>
      <c r="W75" s="357">
        <v>7.8E-2</v>
      </c>
      <c r="X75" s="357">
        <v>7.85E-2</v>
      </c>
      <c r="Y75" s="357">
        <v>7.9000000000000001E-2</v>
      </c>
      <c r="Z75" s="357">
        <v>7.9799999999999996E-2</v>
      </c>
      <c r="AA75" s="357">
        <v>8.0600000000000005E-2</v>
      </c>
      <c r="AB75" s="357">
        <v>8.14E-2</v>
      </c>
      <c r="AC75" s="357">
        <v>8.1699999999999995E-2</v>
      </c>
      <c r="AD75" s="357">
        <v>8.2199999999999995E-2</v>
      </c>
      <c r="AE75" s="357">
        <v>8.6099999999999996E-2</v>
      </c>
      <c r="AF75" s="357">
        <v>8.9599999999999999E-2</v>
      </c>
      <c r="AG75" s="357">
        <v>9.2600000000000002E-2</v>
      </c>
      <c r="AH75" s="357">
        <v>9.5200000000000007E-2</v>
      </c>
      <c r="AI75" s="357">
        <v>9.74E-2</v>
      </c>
      <c r="AJ75" s="357">
        <v>9.7000000000000003E-2</v>
      </c>
      <c r="AK75" s="357">
        <v>9.6600000000000005E-2</v>
      </c>
      <c r="AL75" s="357">
        <v>9.6299999999999997E-2</v>
      </c>
      <c r="AM75" s="357">
        <v>9.35E-2</v>
      </c>
      <c r="AN75" s="357">
        <v>9.0800000000000006E-2</v>
      </c>
      <c r="AO75" s="357">
        <v>8.8200000000000001E-2</v>
      </c>
      <c r="AP75" s="357">
        <v>8.5800000000000001E-2</v>
      </c>
      <c r="AQ75" s="357">
        <v>8.3699999999999997E-2</v>
      </c>
    </row>
    <row r="76" spans="1:43" x14ac:dyDescent="0.2">
      <c r="A76" s="470"/>
      <c r="B76" s="62">
        <v>71</v>
      </c>
      <c r="C76" s="357">
        <v>6.8000000000000005E-2</v>
      </c>
      <c r="D76" s="357">
        <v>6.9000000000000006E-2</v>
      </c>
      <c r="E76" s="357">
        <v>7.0000000000000007E-2</v>
      </c>
      <c r="F76" s="357">
        <v>7.0999999999999994E-2</v>
      </c>
      <c r="G76" s="357">
        <v>7.1999999999999995E-2</v>
      </c>
      <c r="H76" s="357">
        <v>7.2999999999999995E-2</v>
      </c>
      <c r="I76" s="357">
        <v>7.3999999999999996E-2</v>
      </c>
      <c r="J76" s="357">
        <v>7.4999999999999997E-2</v>
      </c>
      <c r="K76" s="357">
        <v>7.5300000000000006E-2</v>
      </c>
      <c r="L76" s="357">
        <v>7.5600000000000001E-2</v>
      </c>
      <c r="M76" s="357">
        <v>7.5899999999999995E-2</v>
      </c>
      <c r="N76" s="357">
        <v>7.6200000000000004E-2</v>
      </c>
      <c r="O76" s="357">
        <v>7.6499999999999999E-2</v>
      </c>
      <c r="P76" s="357">
        <v>7.6499999999999999E-2</v>
      </c>
      <c r="Q76" s="357">
        <v>7.6499999999999999E-2</v>
      </c>
      <c r="R76" s="357">
        <v>7.6499999999999999E-2</v>
      </c>
      <c r="S76" s="357">
        <v>7.6499999999999999E-2</v>
      </c>
      <c r="T76" s="357">
        <v>7.6499999999999999E-2</v>
      </c>
      <c r="U76" s="357">
        <v>7.6999999999999999E-2</v>
      </c>
      <c r="V76" s="357">
        <v>7.7499999999999999E-2</v>
      </c>
      <c r="W76" s="357">
        <v>7.8E-2</v>
      </c>
      <c r="X76" s="357">
        <v>7.85E-2</v>
      </c>
      <c r="Y76" s="357">
        <v>7.9000000000000001E-2</v>
      </c>
      <c r="Z76" s="357">
        <v>7.9799999999999996E-2</v>
      </c>
      <c r="AA76" s="357">
        <v>8.0600000000000005E-2</v>
      </c>
      <c r="AB76" s="357">
        <v>8.14E-2</v>
      </c>
      <c r="AC76" s="357">
        <v>8.1699999999999995E-2</v>
      </c>
      <c r="AD76" s="357">
        <v>8.2199999999999995E-2</v>
      </c>
      <c r="AE76" s="357">
        <v>8.6099999999999996E-2</v>
      </c>
      <c r="AF76" s="357">
        <v>8.9599999999999999E-2</v>
      </c>
      <c r="AG76" s="357">
        <v>9.2600000000000002E-2</v>
      </c>
      <c r="AH76" s="357">
        <v>9.5200000000000007E-2</v>
      </c>
      <c r="AI76" s="357">
        <v>9.74E-2</v>
      </c>
      <c r="AJ76" s="357">
        <v>9.7000000000000003E-2</v>
      </c>
      <c r="AK76" s="357">
        <v>9.6600000000000005E-2</v>
      </c>
      <c r="AL76" s="357">
        <v>9.6299999999999997E-2</v>
      </c>
      <c r="AM76" s="357">
        <v>9.35E-2</v>
      </c>
      <c r="AN76" s="357">
        <v>9.0800000000000006E-2</v>
      </c>
      <c r="AO76" s="357">
        <v>8.8200000000000001E-2</v>
      </c>
      <c r="AP76" s="357">
        <v>8.5800000000000001E-2</v>
      </c>
      <c r="AQ76" s="357">
        <v>8.3699999999999997E-2</v>
      </c>
    </row>
    <row r="77" spans="1:43" x14ac:dyDescent="0.2">
      <c r="A77" s="470"/>
      <c r="B77" s="62">
        <v>72</v>
      </c>
      <c r="C77" s="357">
        <v>6.8000000000000005E-2</v>
      </c>
      <c r="D77" s="357">
        <v>6.9000000000000006E-2</v>
      </c>
      <c r="E77" s="357">
        <v>7.0000000000000007E-2</v>
      </c>
      <c r="F77" s="357">
        <v>7.0999999999999994E-2</v>
      </c>
      <c r="G77" s="357">
        <v>7.1999999999999995E-2</v>
      </c>
      <c r="H77" s="357">
        <v>7.2999999999999995E-2</v>
      </c>
      <c r="I77" s="357">
        <v>7.3999999999999996E-2</v>
      </c>
      <c r="J77" s="357">
        <v>7.4999999999999997E-2</v>
      </c>
      <c r="K77" s="357">
        <v>7.5300000000000006E-2</v>
      </c>
      <c r="L77" s="357">
        <v>7.5600000000000001E-2</v>
      </c>
      <c r="M77" s="357">
        <v>7.5899999999999995E-2</v>
      </c>
      <c r="N77" s="357">
        <v>7.6200000000000004E-2</v>
      </c>
      <c r="O77" s="357">
        <v>7.6499999999999999E-2</v>
      </c>
      <c r="P77" s="357">
        <v>7.6499999999999999E-2</v>
      </c>
      <c r="Q77" s="357">
        <v>7.6499999999999999E-2</v>
      </c>
      <c r="R77" s="357">
        <v>7.6499999999999999E-2</v>
      </c>
      <c r="S77" s="357">
        <v>7.6499999999999999E-2</v>
      </c>
      <c r="T77" s="357">
        <v>7.6499999999999999E-2</v>
      </c>
      <c r="U77" s="357">
        <v>7.6999999999999999E-2</v>
      </c>
      <c r="V77" s="357">
        <v>7.7499999999999999E-2</v>
      </c>
      <c r="W77" s="357">
        <v>7.8E-2</v>
      </c>
      <c r="X77" s="357">
        <v>7.85E-2</v>
      </c>
      <c r="Y77" s="357">
        <v>7.9000000000000001E-2</v>
      </c>
      <c r="Z77" s="357">
        <v>7.9799999999999996E-2</v>
      </c>
      <c r="AA77" s="357">
        <v>8.0600000000000005E-2</v>
      </c>
      <c r="AB77" s="357">
        <v>8.14E-2</v>
      </c>
      <c r="AC77" s="357">
        <v>8.1699999999999995E-2</v>
      </c>
      <c r="AD77" s="357">
        <v>8.2199999999999995E-2</v>
      </c>
      <c r="AE77" s="357">
        <v>8.6099999999999996E-2</v>
      </c>
      <c r="AF77" s="357">
        <v>8.9599999999999999E-2</v>
      </c>
      <c r="AG77" s="357">
        <v>9.2600000000000002E-2</v>
      </c>
      <c r="AH77" s="357">
        <v>9.5200000000000007E-2</v>
      </c>
      <c r="AI77" s="357">
        <v>9.74E-2</v>
      </c>
      <c r="AJ77" s="357">
        <v>9.7000000000000003E-2</v>
      </c>
      <c r="AK77" s="357">
        <v>9.6600000000000005E-2</v>
      </c>
      <c r="AL77" s="357">
        <v>9.6299999999999997E-2</v>
      </c>
      <c r="AM77" s="357">
        <v>9.35E-2</v>
      </c>
      <c r="AN77" s="357">
        <v>9.0800000000000006E-2</v>
      </c>
      <c r="AO77" s="357">
        <v>8.8200000000000001E-2</v>
      </c>
      <c r="AP77" s="357">
        <v>8.5800000000000001E-2</v>
      </c>
      <c r="AQ77" s="357">
        <v>8.3699999999999997E-2</v>
      </c>
    </row>
    <row r="78" spans="1:43" x14ac:dyDescent="0.2">
      <c r="A78" s="470"/>
      <c r="B78" s="62">
        <v>73</v>
      </c>
      <c r="C78" s="357">
        <v>6.8000000000000005E-2</v>
      </c>
      <c r="D78" s="357">
        <v>6.9000000000000006E-2</v>
      </c>
      <c r="E78" s="357">
        <v>7.0000000000000007E-2</v>
      </c>
      <c r="F78" s="357">
        <v>7.0999999999999994E-2</v>
      </c>
      <c r="G78" s="357">
        <v>7.1999999999999995E-2</v>
      </c>
      <c r="H78" s="357">
        <v>7.2999999999999995E-2</v>
      </c>
      <c r="I78" s="357">
        <v>7.3999999999999996E-2</v>
      </c>
      <c r="J78" s="357">
        <v>7.4999999999999997E-2</v>
      </c>
      <c r="K78" s="357">
        <v>7.5300000000000006E-2</v>
      </c>
      <c r="L78" s="357">
        <v>7.5600000000000001E-2</v>
      </c>
      <c r="M78" s="357">
        <v>7.5899999999999995E-2</v>
      </c>
      <c r="N78" s="357">
        <v>7.6200000000000004E-2</v>
      </c>
      <c r="O78" s="357">
        <v>7.6499999999999999E-2</v>
      </c>
      <c r="P78" s="357">
        <v>7.6499999999999999E-2</v>
      </c>
      <c r="Q78" s="357">
        <v>7.6499999999999999E-2</v>
      </c>
      <c r="R78" s="357">
        <v>7.6499999999999999E-2</v>
      </c>
      <c r="S78" s="357">
        <v>7.6499999999999999E-2</v>
      </c>
      <c r="T78" s="357">
        <v>7.6499999999999999E-2</v>
      </c>
      <c r="U78" s="357">
        <v>7.6999999999999999E-2</v>
      </c>
      <c r="V78" s="357">
        <v>7.7499999999999999E-2</v>
      </c>
      <c r="W78" s="357">
        <v>7.8E-2</v>
      </c>
      <c r="X78" s="357">
        <v>7.85E-2</v>
      </c>
      <c r="Y78" s="357">
        <v>7.9000000000000001E-2</v>
      </c>
      <c r="Z78" s="357">
        <v>7.9799999999999996E-2</v>
      </c>
      <c r="AA78" s="357">
        <v>8.0600000000000005E-2</v>
      </c>
      <c r="AB78" s="357">
        <v>8.14E-2</v>
      </c>
      <c r="AC78" s="357">
        <v>8.1699999999999995E-2</v>
      </c>
      <c r="AD78" s="357">
        <v>8.2199999999999995E-2</v>
      </c>
      <c r="AE78" s="357">
        <v>8.6099999999999996E-2</v>
      </c>
      <c r="AF78" s="357">
        <v>8.9599999999999999E-2</v>
      </c>
      <c r="AG78" s="357">
        <v>9.2600000000000002E-2</v>
      </c>
      <c r="AH78" s="357">
        <v>9.5200000000000007E-2</v>
      </c>
      <c r="AI78" s="357">
        <v>9.74E-2</v>
      </c>
      <c r="AJ78" s="357">
        <v>9.7000000000000003E-2</v>
      </c>
      <c r="AK78" s="357">
        <v>9.6600000000000005E-2</v>
      </c>
      <c r="AL78" s="357">
        <v>9.6299999999999997E-2</v>
      </c>
      <c r="AM78" s="357">
        <v>9.35E-2</v>
      </c>
      <c r="AN78" s="357">
        <v>9.0800000000000006E-2</v>
      </c>
      <c r="AO78" s="357">
        <v>8.8200000000000001E-2</v>
      </c>
      <c r="AP78" s="357">
        <v>8.5800000000000001E-2</v>
      </c>
      <c r="AQ78" s="357">
        <v>8.3699999999999997E-2</v>
      </c>
    </row>
    <row r="79" spans="1:43" x14ac:dyDescent="0.2">
      <c r="A79" s="470"/>
      <c r="B79" s="62">
        <v>74</v>
      </c>
      <c r="C79" s="357">
        <v>6.8000000000000005E-2</v>
      </c>
      <c r="D79" s="357">
        <v>6.9000000000000006E-2</v>
      </c>
      <c r="E79" s="357">
        <v>7.0000000000000007E-2</v>
      </c>
      <c r="F79" s="357">
        <v>7.0999999999999994E-2</v>
      </c>
      <c r="G79" s="357">
        <v>7.1999999999999995E-2</v>
      </c>
      <c r="H79" s="357">
        <v>7.2999999999999995E-2</v>
      </c>
      <c r="I79" s="357">
        <v>7.3999999999999996E-2</v>
      </c>
      <c r="J79" s="357">
        <v>7.4999999999999997E-2</v>
      </c>
      <c r="K79" s="357">
        <v>7.5300000000000006E-2</v>
      </c>
      <c r="L79" s="357">
        <v>7.5600000000000001E-2</v>
      </c>
      <c r="M79" s="357">
        <v>7.5899999999999995E-2</v>
      </c>
      <c r="N79" s="357">
        <v>7.6200000000000004E-2</v>
      </c>
      <c r="O79" s="357">
        <v>7.6499999999999999E-2</v>
      </c>
      <c r="P79" s="357">
        <v>7.6499999999999999E-2</v>
      </c>
      <c r="Q79" s="357">
        <v>7.6499999999999999E-2</v>
      </c>
      <c r="R79" s="357">
        <v>7.6499999999999999E-2</v>
      </c>
      <c r="S79" s="357">
        <v>7.6499999999999999E-2</v>
      </c>
      <c r="T79" s="357">
        <v>7.6499999999999999E-2</v>
      </c>
      <c r="U79" s="357">
        <v>7.6999999999999999E-2</v>
      </c>
      <c r="V79" s="357">
        <v>7.7499999999999999E-2</v>
      </c>
      <c r="W79" s="357">
        <v>7.8E-2</v>
      </c>
      <c r="X79" s="357">
        <v>7.85E-2</v>
      </c>
      <c r="Y79" s="357">
        <v>7.9000000000000001E-2</v>
      </c>
      <c r="Z79" s="357">
        <v>7.9799999999999996E-2</v>
      </c>
      <c r="AA79" s="357">
        <v>8.0600000000000005E-2</v>
      </c>
      <c r="AB79" s="357">
        <v>8.14E-2</v>
      </c>
      <c r="AC79" s="357">
        <v>8.1699999999999995E-2</v>
      </c>
      <c r="AD79" s="357">
        <v>8.2199999999999995E-2</v>
      </c>
      <c r="AE79" s="357">
        <v>8.6099999999999996E-2</v>
      </c>
      <c r="AF79" s="357">
        <v>8.9599999999999999E-2</v>
      </c>
      <c r="AG79" s="357">
        <v>9.2600000000000002E-2</v>
      </c>
      <c r="AH79" s="357">
        <v>9.5200000000000007E-2</v>
      </c>
      <c r="AI79" s="357">
        <v>9.74E-2</v>
      </c>
      <c r="AJ79" s="357">
        <v>9.7000000000000003E-2</v>
      </c>
      <c r="AK79" s="357">
        <v>9.6600000000000005E-2</v>
      </c>
      <c r="AL79" s="357">
        <v>9.6299999999999997E-2</v>
      </c>
      <c r="AM79" s="357">
        <v>9.35E-2</v>
      </c>
      <c r="AN79" s="357">
        <v>9.0800000000000006E-2</v>
      </c>
      <c r="AO79" s="357">
        <v>8.8200000000000001E-2</v>
      </c>
      <c r="AP79" s="357">
        <v>8.5800000000000001E-2</v>
      </c>
      <c r="AQ79" s="357">
        <v>8.3699999999999997E-2</v>
      </c>
    </row>
    <row r="80" spans="1:43" x14ac:dyDescent="0.2">
      <c r="A80" s="470"/>
      <c r="B80" s="62">
        <v>75</v>
      </c>
      <c r="C80" s="357">
        <v>6.8000000000000005E-2</v>
      </c>
      <c r="D80" s="357">
        <v>6.9000000000000006E-2</v>
      </c>
      <c r="E80" s="357">
        <v>7.0000000000000007E-2</v>
      </c>
      <c r="F80" s="357">
        <v>7.0999999999999994E-2</v>
      </c>
      <c r="G80" s="357">
        <v>7.1999999999999995E-2</v>
      </c>
      <c r="H80" s="357">
        <v>7.2999999999999995E-2</v>
      </c>
      <c r="I80" s="357">
        <v>7.3999999999999996E-2</v>
      </c>
      <c r="J80" s="357">
        <v>7.4999999999999997E-2</v>
      </c>
      <c r="K80" s="357">
        <v>7.5300000000000006E-2</v>
      </c>
      <c r="L80" s="357">
        <v>7.5600000000000001E-2</v>
      </c>
      <c r="M80" s="357">
        <v>7.5899999999999995E-2</v>
      </c>
      <c r="N80" s="357">
        <v>7.6200000000000004E-2</v>
      </c>
      <c r="O80" s="357">
        <v>7.6499999999999999E-2</v>
      </c>
      <c r="P80" s="357">
        <v>7.6499999999999999E-2</v>
      </c>
      <c r="Q80" s="357">
        <v>7.6499999999999999E-2</v>
      </c>
      <c r="R80" s="357">
        <v>7.6499999999999999E-2</v>
      </c>
      <c r="S80" s="357">
        <v>7.6499999999999999E-2</v>
      </c>
      <c r="T80" s="357">
        <v>7.6499999999999999E-2</v>
      </c>
      <c r="U80" s="357">
        <v>7.6999999999999999E-2</v>
      </c>
      <c r="V80" s="357">
        <v>7.7499999999999999E-2</v>
      </c>
      <c r="W80" s="357">
        <v>7.8E-2</v>
      </c>
      <c r="X80" s="357">
        <v>7.85E-2</v>
      </c>
      <c r="Y80" s="357">
        <v>7.9000000000000001E-2</v>
      </c>
      <c r="Z80" s="357">
        <v>7.9799999999999996E-2</v>
      </c>
      <c r="AA80" s="357">
        <v>8.0600000000000005E-2</v>
      </c>
      <c r="AB80" s="357">
        <v>8.14E-2</v>
      </c>
      <c r="AC80" s="357">
        <v>8.1699999999999995E-2</v>
      </c>
      <c r="AD80" s="357">
        <v>8.2199999999999995E-2</v>
      </c>
      <c r="AE80" s="357">
        <v>8.6099999999999996E-2</v>
      </c>
      <c r="AF80" s="357">
        <v>8.9599999999999999E-2</v>
      </c>
      <c r="AG80" s="357">
        <v>9.2600000000000002E-2</v>
      </c>
      <c r="AH80" s="357">
        <v>9.5200000000000007E-2</v>
      </c>
      <c r="AI80" s="357">
        <v>9.74E-2</v>
      </c>
      <c r="AJ80" s="357">
        <v>9.7000000000000003E-2</v>
      </c>
      <c r="AK80" s="357">
        <v>9.6600000000000005E-2</v>
      </c>
      <c r="AL80" s="357">
        <v>9.6299999999999997E-2</v>
      </c>
      <c r="AM80" s="357">
        <v>9.35E-2</v>
      </c>
      <c r="AN80" s="357">
        <v>9.0800000000000006E-2</v>
      </c>
      <c r="AO80" s="357">
        <v>8.8200000000000001E-2</v>
      </c>
      <c r="AP80" s="357">
        <v>8.5800000000000001E-2</v>
      </c>
      <c r="AQ80" s="357">
        <v>8.3699999999999997E-2</v>
      </c>
    </row>
    <row r="81" spans="1:43" x14ac:dyDescent="0.2">
      <c r="A81" s="470"/>
      <c r="B81" s="66">
        <v>76</v>
      </c>
      <c r="C81" s="357">
        <v>6.8000000000000005E-2</v>
      </c>
      <c r="D81" s="357">
        <v>6.9000000000000006E-2</v>
      </c>
      <c r="E81" s="357">
        <v>7.0000000000000007E-2</v>
      </c>
      <c r="F81" s="357">
        <v>7.0999999999999994E-2</v>
      </c>
      <c r="G81" s="357">
        <v>7.1999999999999995E-2</v>
      </c>
      <c r="H81" s="357">
        <v>7.2999999999999995E-2</v>
      </c>
      <c r="I81" s="357">
        <v>7.3999999999999996E-2</v>
      </c>
      <c r="J81" s="357">
        <v>7.4999999999999997E-2</v>
      </c>
      <c r="K81" s="357">
        <v>7.5300000000000006E-2</v>
      </c>
      <c r="L81" s="357">
        <v>7.5600000000000001E-2</v>
      </c>
      <c r="M81" s="357">
        <v>7.5899999999999995E-2</v>
      </c>
      <c r="N81" s="357">
        <v>7.6200000000000004E-2</v>
      </c>
      <c r="O81" s="357">
        <v>7.6499999999999999E-2</v>
      </c>
      <c r="P81" s="357">
        <v>7.6499999999999999E-2</v>
      </c>
      <c r="Q81" s="357">
        <v>7.6499999999999999E-2</v>
      </c>
      <c r="R81" s="357">
        <v>7.6499999999999999E-2</v>
      </c>
      <c r="S81" s="357">
        <v>7.6499999999999999E-2</v>
      </c>
      <c r="T81" s="357">
        <v>7.6499999999999999E-2</v>
      </c>
      <c r="U81" s="357">
        <v>7.6999999999999999E-2</v>
      </c>
      <c r="V81" s="357">
        <v>7.7499999999999999E-2</v>
      </c>
      <c r="W81" s="357">
        <v>7.8E-2</v>
      </c>
      <c r="X81" s="357">
        <v>7.85E-2</v>
      </c>
      <c r="Y81" s="357">
        <v>7.9000000000000001E-2</v>
      </c>
      <c r="Z81" s="357">
        <v>7.9799999999999996E-2</v>
      </c>
      <c r="AA81" s="357">
        <v>8.0600000000000005E-2</v>
      </c>
      <c r="AB81" s="357">
        <v>8.14E-2</v>
      </c>
      <c r="AC81" s="357">
        <v>8.1699999999999995E-2</v>
      </c>
      <c r="AD81" s="357">
        <v>8.2199999999999995E-2</v>
      </c>
      <c r="AE81" s="357">
        <v>8.6099999999999996E-2</v>
      </c>
      <c r="AF81" s="357">
        <v>8.9599999999999999E-2</v>
      </c>
      <c r="AG81" s="357">
        <v>9.2600000000000002E-2</v>
      </c>
      <c r="AH81" s="357">
        <v>9.5200000000000007E-2</v>
      </c>
      <c r="AI81" s="357">
        <v>9.74E-2</v>
      </c>
      <c r="AJ81" s="357">
        <v>9.7000000000000003E-2</v>
      </c>
      <c r="AK81" s="357">
        <v>9.6600000000000005E-2</v>
      </c>
      <c r="AL81" s="357">
        <v>9.6299999999999997E-2</v>
      </c>
      <c r="AM81" s="357">
        <v>9.35E-2</v>
      </c>
      <c r="AN81" s="357">
        <v>9.0800000000000006E-2</v>
      </c>
      <c r="AO81" s="357">
        <v>8.8200000000000001E-2</v>
      </c>
      <c r="AP81" s="357">
        <v>8.5800000000000001E-2</v>
      </c>
      <c r="AQ81" s="357">
        <v>8.3699999999999997E-2</v>
      </c>
    </row>
  </sheetData>
  <mergeCells count="2">
    <mergeCell ref="C3:AQ3"/>
    <mergeCell ref="A3:A81"/>
  </mergeCells>
  <pageMargins left="0.7" right="0.7" top="0.75" bottom="0.75" header="0.3" footer="0.3"/>
  <pageSetup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BC81"/>
  <sheetViews>
    <sheetView workbookViewId="0">
      <selection activeCell="S2" sqref="S2"/>
    </sheetView>
  </sheetViews>
  <sheetFormatPr defaultRowHeight="12.75" x14ac:dyDescent="0.2"/>
  <cols>
    <col min="1" max="1" width="6.5703125" customWidth="1"/>
  </cols>
  <sheetData>
    <row r="1" spans="1:55" s="53" customFormat="1" ht="23.25" x14ac:dyDescent="0.35">
      <c r="B1" s="51" t="s">
        <v>204</v>
      </c>
      <c r="C1" s="51"/>
      <c r="D1" s="51"/>
      <c r="E1" s="51"/>
      <c r="F1" s="51"/>
      <c r="G1" s="51"/>
      <c r="H1" s="51"/>
      <c r="I1" s="51"/>
      <c r="J1" s="51"/>
      <c r="K1" s="51"/>
      <c r="L1" s="51"/>
      <c r="M1" s="52"/>
      <c r="N1" s="74"/>
      <c r="O1" s="74"/>
      <c r="Q1" s="74"/>
      <c r="R1" s="74"/>
      <c r="S1" s="75" t="s">
        <v>502</v>
      </c>
      <c r="T1" s="74"/>
      <c r="U1" s="74"/>
      <c r="V1" s="74"/>
      <c r="W1" s="74"/>
      <c r="X1" s="52"/>
      <c r="Y1" s="52"/>
      <c r="Z1" s="76"/>
      <c r="AA1" s="76"/>
      <c r="AB1" s="76"/>
      <c r="AC1" s="76"/>
      <c r="AD1" s="76"/>
      <c r="AE1" s="76"/>
      <c r="AF1" s="75"/>
      <c r="AG1" s="74"/>
      <c r="AH1" s="74"/>
      <c r="AI1" s="74"/>
      <c r="AJ1" s="74"/>
      <c r="AK1" s="74"/>
      <c r="AL1" s="74"/>
      <c r="AM1" s="52"/>
      <c r="AN1" s="52"/>
      <c r="AO1" s="52"/>
      <c r="AP1" s="52"/>
      <c r="AQ1" s="52"/>
    </row>
    <row r="2" spans="1:55" x14ac:dyDescent="0.2">
      <c r="B2" s="165" t="s">
        <v>318</v>
      </c>
      <c r="C2" s="55"/>
      <c r="D2" s="54" t="s">
        <v>201</v>
      </c>
      <c r="E2" s="55"/>
      <c r="F2" s="55"/>
      <c r="G2" s="55"/>
      <c r="H2" s="55"/>
      <c r="I2" s="55"/>
      <c r="J2" s="55"/>
      <c r="K2" s="55"/>
      <c r="L2" s="55"/>
      <c r="M2" s="56"/>
      <c r="N2" s="56"/>
      <c r="O2" s="56"/>
      <c r="P2" s="56"/>
      <c r="Q2" s="56"/>
      <c r="R2" s="56"/>
      <c r="S2" s="77" t="s">
        <v>80</v>
      </c>
      <c r="T2" s="56"/>
      <c r="U2" s="56"/>
      <c r="V2" s="56"/>
      <c r="W2" s="56"/>
      <c r="X2" s="56"/>
      <c r="Y2" s="56"/>
      <c r="Z2" s="56"/>
      <c r="AA2" s="56"/>
      <c r="AB2" s="56"/>
      <c r="AC2" s="56"/>
      <c r="AD2" s="56"/>
      <c r="AE2" s="56"/>
      <c r="AF2" s="56"/>
      <c r="AG2" s="56"/>
      <c r="AH2" s="56"/>
      <c r="AI2" s="56"/>
      <c r="AJ2" s="56"/>
      <c r="AK2" s="56"/>
      <c r="AL2" s="56"/>
      <c r="AM2" s="56"/>
      <c r="AN2" s="56"/>
      <c r="AO2" s="56"/>
      <c r="AP2" s="56"/>
      <c r="AQ2" s="56"/>
    </row>
    <row r="3" spans="1:55" x14ac:dyDescent="0.2">
      <c r="A3" s="470" t="s">
        <v>202</v>
      </c>
      <c r="B3" s="57"/>
      <c r="C3" s="466" t="s">
        <v>66</v>
      </c>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8"/>
    </row>
    <row r="4" spans="1:55" x14ac:dyDescent="0.2">
      <c r="A4" s="470"/>
      <c r="B4" s="58" t="s">
        <v>67</v>
      </c>
      <c r="C4" s="55">
        <v>40</v>
      </c>
      <c r="D4" s="55">
        <v>41</v>
      </c>
      <c r="E4" s="60">
        <v>42</v>
      </c>
      <c r="F4" s="55">
        <v>43</v>
      </c>
      <c r="G4" s="60">
        <v>44</v>
      </c>
      <c r="H4" s="60">
        <v>45</v>
      </c>
      <c r="I4" s="60">
        <v>46</v>
      </c>
      <c r="J4" s="60">
        <v>47</v>
      </c>
      <c r="K4" s="60">
        <v>48</v>
      </c>
      <c r="L4" s="60">
        <v>49</v>
      </c>
      <c r="M4" s="60">
        <v>50</v>
      </c>
      <c r="N4" s="60">
        <v>51</v>
      </c>
      <c r="O4" s="60">
        <v>52</v>
      </c>
      <c r="P4" s="60">
        <v>53</v>
      </c>
      <c r="Q4" s="60">
        <v>54</v>
      </c>
      <c r="R4" s="60">
        <v>55</v>
      </c>
      <c r="S4" s="60">
        <v>56</v>
      </c>
      <c r="T4" s="60">
        <v>57</v>
      </c>
      <c r="U4" s="60">
        <v>58</v>
      </c>
      <c r="V4" s="60">
        <v>59</v>
      </c>
      <c r="W4" s="60">
        <v>60</v>
      </c>
      <c r="X4" s="60">
        <v>61</v>
      </c>
      <c r="Y4" s="60">
        <v>62</v>
      </c>
      <c r="Z4" s="60">
        <v>63</v>
      </c>
      <c r="AA4" s="60">
        <v>64</v>
      </c>
      <c r="AB4" s="60">
        <v>65</v>
      </c>
      <c r="AC4" s="60">
        <v>66</v>
      </c>
      <c r="AD4" s="60">
        <v>67</v>
      </c>
      <c r="AE4" s="60">
        <v>68</v>
      </c>
      <c r="AF4" s="60">
        <v>69</v>
      </c>
      <c r="AG4" s="60">
        <v>70</v>
      </c>
      <c r="AH4" s="60">
        <v>71</v>
      </c>
      <c r="AI4" s="60">
        <v>72</v>
      </c>
      <c r="AJ4" s="60">
        <v>73</v>
      </c>
      <c r="AK4" s="60">
        <v>74</v>
      </c>
      <c r="AL4" s="60">
        <v>75</v>
      </c>
      <c r="AM4" s="60">
        <v>76</v>
      </c>
      <c r="AN4" s="60">
        <v>77</v>
      </c>
      <c r="AO4" s="60">
        <v>78</v>
      </c>
      <c r="AP4" s="60">
        <v>79</v>
      </c>
      <c r="AQ4" s="61">
        <v>80</v>
      </c>
      <c r="AT4" s="70"/>
      <c r="BB4" s="18"/>
      <c r="BC4" s="18"/>
    </row>
    <row r="5" spans="1:55" ht="15" x14ac:dyDescent="0.25">
      <c r="A5" s="470"/>
      <c r="B5" s="62">
        <v>0</v>
      </c>
      <c r="C5" s="359">
        <v>0</v>
      </c>
      <c r="D5" s="359">
        <v>0</v>
      </c>
      <c r="E5" s="359">
        <v>0</v>
      </c>
      <c r="F5" s="359">
        <v>0</v>
      </c>
      <c r="G5" s="359">
        <v>0</v>
      </c>
      <c r="H5" s="359">
        <v>0</v>
      </c>
      <c r="I5" s="359">
        <v>0</v>
      </c>
      <c r="J5" s="359">
        <v>0</v>
      </c>
      <c r="K5" s="359">
        <v>0</v>
      </c>
      <c r="L5" s="359">
        <v>0</v>
      </c>
      <c r="M5" s="359">
        <v>0</v>
      </c>
      <c r="N5" s="359">
        <v>0</v>
      </c>
      <c r="O5" s="359">
        <v>0</v>
      </c>
      <c r="P5" s="359">
        <v>0</v>
      </c>
      <c r="Q5" s="359">
        <v>0</v>
      </c>
      <c r="R5" s="359">
        <v>0</v>
      </c>
      <c r="S5" s="359">
        <v>0</v>
      </c>
      <c r="T5" s="359">
        <v>0</v>
      </c>
      <c r="U5" s="359">
        <v>0</v>
      </c>
      <c r="V5" s="359">
        <v>0</v>
      </c>
      <c r="W5" s="359">
        <v>0</v>
      </c>
      <c r="X5" s="359">
        <v>0</v>
      </c>
      <c r="Y5" s="359">
        <v>0</v>
      </c>
      <c r="Z5" s="359">
        <v>0</v>
      </c>
      <c r="AA5" s="359">
        <v>0</v>
      </c>
      <c r="AB5" s="359">
        <v>0</v>
      </c>
      <c r="AC5" s="359">
        <v>0</v>
      </c>
      <c r="AD5" s="359">
        <v>0</v>
      </c>
      <c r="AE5" s="359">
        <v>0</v>
      </c>
      <c r="AF5" s="359">
        <v>0</v>
      </c>
      <c r="AG5" s="359">
        <v>0</v>
      </c>
      <c r="AH5" s="359">
        <v>0</v>
      </c>
      <c r="AI5" s="359">
        <v>0</v>
      </c>
      <c r="AJ5" s="359">
        <v>0</v>
      </c>
      <c r="AK5" s="359">
        <v>0</v>
      </c>
      <c r="AL5" s="359">
        <v>0</v>
      </c>
      <c r="AM5" s="359">
        <v>0</v>
      </c>
      <c r="AN5" s="359">
        <v>0</v>
      </c>
      <c r="AO5" s="359">
        <v>0</v>
      </c>
      <c r="AP5" s="359">
        <v>0</v>
      </c>
      <c r="AQ5" s="359">
        <v>0</v>
      </c>
      <c r="AU5" s="71"/>
      <c r="AV5" s="72"/>
      <c r="AW5" s="18"/>
      <c r="AX5" s="18"/>
      <c r="AY5" s="18"/>
      <c r="AZ5" s="18"/>
      <c r="BA5" s="18"/>
      <c r="BB5" s="18"/>
      <c r="BC5" s="18"/>
    </row>
    <row r="6" spans="1:55" x14ac:dyDescent="0.2">
      <c r="A6" s="470"/>
      <c r="B6" s="62">
        <v>1</v>
      </c>
      <c r="C6" s="360">
        <v>0</v>
      </c>
      <c r="D6" s="360">
        <v>0</v>
      </c>
      <c r="E6" s="360">
        <v>0</v>
      </c>
      <c r="F6" s="360">
        <v>0</v>
      </c>
      <c r="G6" s="360">
        <v>0</v>
      </c>
      <c r="H6" s="360">
        <v>0</v>
      </c>
      <c r="I6" s="360">
        <v>0</v>
      </c>
      <c r="J6" s="360">
        <v>0</v>
      </c>
      <c r="K6" s="360">
        <v>0</v>
      </c>
      <c r="L6" s="360">
        <v>3.4500000000000003E-2</v>
      </c>
      <c r="M6" s="360">
        <v>3.5000000000000003E-2</v>
      </c>
      <c r="N6" s="360">
        <v>3.56E-2</v>
      </c>
      <c r="O6" s="360">
        <v>3.6200000000000003E-2</v>
      </c>
      <c r="P6" s="360">
        <v>3.6799999999999999E-2</v>
      </c>
      <c r="Q6" s="360">
        <v>3.73E-2</v>
      </c>
      <c r="R6" s="360">
        <v>3.7900000000000003E-2</v>
      </c>
      <c r="S6" s="360">
        <v>3.8400000000000004E-2</v>
      </c>
      <c r="T6" s="360">
        <v>3.9E-2</v>
      </c>
      <c r="U6" s="360">
        <v>0.04</v>
      </c>
      <c r="V6" s="360">
        <v>4.1100000000000005E-2</v>
      </c>
      <c r="W6" s="360">
        <v>4.2100000000000005E-2</v>
      </c>
      <c r="X6" s="360">
        <v>4.3200000000000002E-2</v>
      </c>
      <c r="Y6" s="360">
        <v>4.4200000000000003E-2</v>
      </c>
      <c r="Z6" s="360">
        <v>4.5100000000000001E-2</v>
      </c>
      <c r="AA6" s="360">
        <v>4.5999999999999999E-2</v>
      </c>
      <c r="AB6" s="360">
        <v>4.6800000000000001E-2</v>
      </c>
      <c r="AC6" s="360">
        <v>4.7699999999999999E-2</v>
      </c>
      <c r="AD6" s="360">
        <v>4.8600000000000004E-2</v>
      </c>
      <c r="AE6" s="360">
        <v>4.9600000000000005E-2</v>
      </c>
      <c r="AF6" s="360">
        <v>5.0500000000000003E-2</v>
      </c>
      <c r="AG6" s="360">
        <v>5.1500000000000004E-2</v>
      </c>
      <c r="AH6" s="360">
        <v>5.2400000000000002E-2</v>
      </c>
      <c r="AI6" s="360">
        <v>5.3400000000000003E-2</v>
      </c>
      <c r="AJ6" s="360">
        <v>5.4600000000000003E-2</v>
      </c>
      <c r="AK6" s="360">
        <v>5.5900000000000005E-2</v>
      </c>
      <c r="AL6" s="360">
        <v>5.7100000000000005E-2</v>
      </c>
      <c r="AM6" s="360">
        <v>5.8400000000000001E-2</v>
      </c>
      <c r="AN6" s="360">
        <v>5.9600000000000007E-2</v>
      </c>
      <c r="AO6" s="360">
        <v>6.08E-2</v>
      </c>
      <c r="AP6" s="360">
        <v>6.2100000000000009E-2</v>
      </c>
      <c r="AQ6" s="360">
        <v>6.3299999999999995E-2</v>
      </c>
    </row>
    <row r="7" spans="1:55" x14ac:dyDescent="0.2">
      <c r="A7" s="470"/>
      <c r="B7" s="62">
        <v>2</v>
      </c>
      <c r="C7" s="360">
        <v>0</v>
      </c>
      <c r="D7" s="360">
        <v>0</v>
      </c>
      <c r="E7" s="360">
        <v>0</v>
      </c>
      <c r="F7" s="360">
        <v>0</v>
      </c>
      <c r="G7" s="360">
        <v>0</v>
      </c>
      <c r="H7" s="360">
        <v>0</v>
      </c>
      <c r="I7" s="360">
        <v>0</v>
      </c>
      <c r="J7" s="360">
        <v>0</v>
      </c>
      <c r="K7" s="360">
        <v>3.4800000000000005E-2</v>
      </c>
      <c r="L7" s="360">
        <v>3.5400000000000001E-2</v>
      </c>
      <c r="M7" s="360">
        <v>3.5900000000000001E-2</v>
      </c>
      <c r="N7" s="360">
        <v>3.6500000000000005E-2</v>
      </c>
      <c r="O7" s="360">
        <v>3.7100000000000001E-2</v>
      </c>
      <c r="P7" s="360">
        <v>3.7700000000000004E-2</v>
      </c>
      <c r="Q7" s="360">
        <v>3.8300000000000001E-2</v>
      </c>
      <c r="R7" s="360">
        <v>3.9E-2</v>
      </c>
      <c r="S7" s="360">
        <v>3.9600000000000003E-2</v>
      </c>
      <c r="T7" s="360">
        <v>4.02E-2</v>
      </c>
      <c r="U7" s="360">
        <v>4.1200000000000001E-2</v>
      </c>
      <c r="V7" s="360">
        <v>4.2200000000000001E-2</v>
      </c>
      <c r="W7" s="360">
        <v>4.3200000000000002E-2</v>
      </c>
      <c r="X7" s="360">
        <v>4.4200000000000003E-2</v>
      </c>
      <c r="Y7" s="360">
        <v>4.5200000000000004E-2</v>
      </c>
      <c r="Z7" s="360">
        <v>4.5999999999999999E-2</v>
      </c>
      <c r="AA7" s="360">
        <v>4.6800000000000001E-2</v>
      </c>
      <c r="AB7" s="360">
        <v>4.7600000000000003E-2</v>
      </c>
      <c r="AC7" s="360">
        <v>4.8400000000000006E-2</v>
      </c>
      <c r="AD7" s="360">
        <v>4.9200000000000001E-2</v>
      </c>
      <c r="AE7" s="360">
        <v>5.0200000000000002E-2</v>
      </c>
      <c r="AF7" s="360">
        <v>5.1200000000000002E-2</v>
      </c>
      <c r="AG7" s="360">
        <v>5.2200000000000003E-2</v>
      </c>
      <c r="AH7" s="360">
        <v>5.3200000000000004E-2</v>
      </c>
      <c r="AI7" s="360">
        <v>5.4200000000000005E-2</v>
      </c>
      <c r="AJ7" s="360">
        <v>5.5400000000000005E-2</v>
      </c>
      <c r="AK7" s="360">
        <v>5.6600000000000004E-2</v>
      </c>
      <c r="AL7" s="360">
        <v>5.7700000000000008E-2</v>
      </c>
      <c r="AM7" s="360">
        <v>5.8900000000000001E-2</v>
      </c>
      <c r="AN7" s="360">
        <v>6.0100000000000008E-2</v>
      </c>
      <c r="AO7" s="360">
        <v>6.13E-2</v>
      </c>
      <c r="AP7" s="360">
        <v>6.25E-2</v>
      </c>
      <c r="AQ7" s="360">
        <v>6.359999999999999E-2</v>
      </c>
    </row>
    <row r="8" spans="1:55" x14ac:dyDescent="0.2">
      <c r="A8" s="470"/>
      <c r="B8" s="62">
        <v>3</v>
      </c>
      <c r="C8" s="360">
        <v>0</v>
      </c>
      <c r="D8" s="360">
        <v>0</v>
      </c>
      <c r="E8" s="360">
        <v>0</v>
      </c>
      <c r="F8" s="360">
        <v>0</v>
      </c>
      <c r="G8" s="360">
        <v>0</v>
      </c>
      <c r="H8" s="360">
        <v>0</v>
      </c>
      <c r="I8" s="360">
        <v>0</v>
      </c>
      <c r="J8" s="360">
        <v>3.5000000000000003E-2</v>
      </c>
      <c r="K8" s="360">
        <v>3.56E-2</v>
      </c>
      <c r="L8" s="360">
        <v>3.6200000000000003E-2</v>
      </c>
      <c r="M8" s="360">
        <v>3.6799999999999999E-2</v>
      </c>
      <c r="N8" s="360">
        <v>3.7400000000000003E-2</v>
      </c>
      <c r="O8" s="360">
        <v>3.7999999999999999E-2</v>
      </c>
      <c r="P8" s="360">
        <v>3.8700000000000005E-2</v>
      </c>
      <c r="Q8" s="360">
        <v>3.9400000000000004E-2</v>
      </c>
      <c r="R8" s="360">
        <v>0.04</v>
      </c>
      <c r="S8" s="360">
        <v>4.07E-2</v>
      </c>
      <c r="T8" s="360">
        <v>4.1399999999999999E-2</v>
      </c>
      <c r="U8" s="360">
        <v>4.24E-2</v>
      </c>
      <c r="V8" s="360">
        <v>4.3400000000000001E-2</v>
      </c>
      <c r="W8" s="360">
        <v>4.4299999999999999E-2</v>
      </c>
      <c r="X8" s="360">
        <v>4.53E-2</v>
      </c>
      <c r="Y8" s="360">
        <v>4.6300000000000001E-2</v>
      </c>
      <c r="Z8" s="360">
        <v>4.7E-2</v>
      </c>
      <c r="AA8" s="360">
        <v>4.7699999999999999E-2</v>
      </c>
      <c r="AB8" s="360">
        <v>4.8500000000000001E-2</v>
      </c>
      <c r="AC8" s="360">
        <v>4.9200000000000001E-2</v>
      </c>
      <c r="AD8" s="360">
        <v>4.99E-2</v>
      </c>
      <c r="AE8" s="360">
        <v>5.0900000000000001E-2</v>
      </c>
      <c r="AF8" s="360">
        <v>5.1900000000000002E-2</v>
      </c>
      <c r="AG8" s="360">
        <v>5.3000000000000005E-2</v>
      </c>
      <c r="AH8" s="360">
        <v>5.3999999999999999E-2</v>
      </c>
      <c r="AI8" s="360">
        <v>5.5E-2</v>
      </c>
      <c r="AJ8" s="360">
        <v>5.6100000000000004E-2</v>
      </c>
      <c r="AK8" s="360">
        <v>5.7300000000000004E-2</v>
      </c>
      <c r="AL8" s="360">
        <v>5.8400000000000001E-2</v>
      </c>
      <c r="AM8" s="360">
        <v>5.9600000000000007E-2</v>
      </c>
      <c r="AN8" s="360">
        <v>6.0699999999999997E-2</v>
      </c>
      <c r="AO8" s="360">
        <v>6.1800000000000001E-2</v>
      </c>
      <c r="AP8" s="360">
        <v>6.3E-2</v>
      </c>
      <c r="AQ8" s="360">
        <v>6.409999999999999E-2</v>
      </c>
    </row>
    <row r="9" spans="1:55" x14ac:dyDescent="0.2">
      <c r="A9" s="470"/>
      <c r="B9" s="62">
        <v>4</v>
      </c>
      <c r="C9" s="360">
        <v>0</v>
      </c>
      <c r="D9" s="360">
        <v>0</v>
      </c>
      <c r="E9" s="360">
        <v>0</v>
      </c>
      <c r="F9" s="360">
        <v>0</v>
      </c>
      <c r="G9" s="360">
        <v>0</v>
      </c>
      <c r="H9" s="360">
        <v>0</v>
      </c>
      <c r="I9" s="360">
        <v>3.4000000000000002E-2</v>
      </c>
      <c r="J9" s="360">
        <v>3.5000000000000003E-2</v>
      </c>
      <c r="K9" s="360">
        <v>3.5800000000000005E-2</v>
      </c>
      <c r="L9" s="360">
        <v>3.6600000000000001E-2</v>
      </c>
      <c r="M9" s="360">
        <v>3.73E-2</v>
      </c>
      <c r="N9" s="360">
        <v>3.8100000000000002E-2</v>
      </c>
      <c r="O9" s="360">
        <v>3.8900000000000004E-2</v>
      </c>
      <c r="P9" s="360">
        <v>3.9600000000000003E-2</v>
      </c>
      <c r="Q9" s="360">
        <v>4.0400000000000005E-2</v>
      </c>
      <c r="R9" s="360">
        <v>4.1100000000000005E-2</v>
      </c>
      <c r="S9" s="360">
        <v>4.19E-2</v>
      </c>
      <c r="T9" s="360">
        <v>4.2600000000000006E-2</v>
      </c>
      <c r="U9" s="360">
        <v>4.3500000000000004E-2</v>
      </c>
      <c r="V9" s="360">
        <v>4.4500000000000005E-2</v>
      </c>
      <c r="W9" s="360">
        <v>4.5400000000000003E-2</v>
      </c>
      <c r="X9" s="360">
        <v>4.6400000000000004E-2</v>
      </c>
      <c r="Y9" s="360">
        <v>4.7300000000000002E-2</v>
      </c>
      <c r="Z9" s="360">
        <v>4.8000000000000001E-2</v>
      </c>
      <c r="AA9" s="360">
        <v>4.8600000000000004E-2</v>
      </c>
      <c r="AB9" s="360">
        <v>4.9300000000000004E-2</v>
      </c>
      <c r="AC9" s="360">
        <v>4.99E-2</v>
      </c>
      <c r="AD9" s="360">
        <v>5.0599999999999999E-2</v>
      </c>
      <c r="AE9" s="360">
        <v>5.1700000000000003E-2</v>
      </c>
      <c r="AF9" s="360">
        <v>5.28E-2</v>
      </c>
      <c r="AG9" s="360">
        <v>5.3800000000000001E-2</v>
      </c>
      <c r="AH9" s="360">
        <v>5.4900000000000004E-2</v>
      </c>
      <c r="AI9" s="360">
        <v>5.6000000000000001E-2</v>
      </c>
      <c r="AJ9" s="360">
        <v>5.7100000000000005E-2</v>
      </c>
      <c r="AK9" s="360">
        <v>5.8200000000000009E-2</v>
      </c>
      <c r="AL9" s="360">
        <v>5.9299999999999999E-2</v>
      </c>
      <c r="AM9" s="360">
        <v>6.0400000000000002E-2</v>
      </c>
      <c r="AN9" s="360">
        <v>6.1500000000000006E-2</v>
      </c>
      <c r="AO9" s="360">
        <v>6.2599999999999989E-2</v>
      </c>
      <c r="AP9" s="360">
        <v>6.3699999999999993E-2</v>
      </c>
      <c r="AQ9" s="360">
        <v>6.4799999999999996E-2</v>
      </c>
    </row>
    <row r="10" spans="1:55" x14ac:dyDescent="0.2">
      <c r="A10" s="470"/>
      <c r="B10" s="62">
        <v>5</v>
      </c>
      <c r="C10" s="360">
        <v>0</v>
      </c>
      <c r="D10" s="360">
        <v>0</v>
      </c>
      <c r="E10" s="360">
        <v>0</v>
      </c>
      <c r="F10" s="360">
        <v>0</v>
      </c>
      <c r="G10" s="360">
        <v>0</v>
      </c>
      <c r="H10" s="360">
        <v>3.3000000000000002E-2</v>
      </c>
      <c r="I10" s="360">
        <v>3.4000000000000002E-2</v>
      </c>
      <c r="J10" s="360">
        <v>3.5099999999999999E-2</v>
      </c>
      <c r="K10" s="360">
        <v>3.6000000000000004E-2</v>
      </c>
      <c r="L10" s="360">
        <v>3.7000000000000005E-2</v>
      </c>
      <c r="M10" s="360">
        <v>3.7900000000000003E-2</v>
      </c>
      <c r="N10" s="360">
        <v>3.8900000000000004E-2</v>
      </c>
      <c r="O10" s="360">
        <v>3.9800000000000002E-2</v>
      </c>
      <c r="P10" s="360">
        <v>4.0600000000000004E-2</v>
      </c>
      <c r="Q10" s="360">
        <v>4.1399999999999999E-2</v>
      </c>
      <c r="R10" s="360">
        <v>4.2200000000000001E-2</v>
      </c>
      <c r="S10" s="360">
        <v>4.3000000000000003E-2</v>
      </c>
      <c r="T10" s="360">
        <v>4.3800000000000006E-2</v>
      </c>
      <c r="U10" s="360">
        <v>4.4700000000000004E-2</v>
      </c>
      <c r="V10" s="360">
        <v>4.5600000000000002E-2</v>
      </c>
      <c r="W10" s="360">
        <v>4.65E-2</v>
      </c>
      <c r="X10" s="360">
        <v>4.7400000000000005E-2</v>
      </c>
      <c r="Y10" s="360">
        <v>4.8300000000000003E-2</v>
      </c>
      <c r="Z10" s="360">
        <v>4.8900000000000006E-2</v>
      </c>
      <c r="AA10" s="360">
        <v>4.9500000000000002E-2</v>
      </c>
      <c r="AB10" s="360">
        <v>5.0100000000000006E-2</v>
      </c>
      <c r="AC10" s="360">
        <v>5.0700000000000002E-2</v>
      </c>
      <c r="AD10" s="360">
        <v>5.1300000000000005E-2</v>
      </c>
      <c r="AE10" s="360">
        <v>5.2500000000000005E-2</v>
      </c>
      <c r="AF10" s="360">
        <v>5.3600000000000002E-2</v>
      </c>
      <c r="AG10" s="360">
        <v>5.4800000000000001E-2</v>
      </c>
      <c r="AH10" s="360">
        <v>5.5900000000000005E-2</v>
      </c>
      <c r="AI10" s="360">
        <v>5.7100000000000005E-2</v>
      </c>
      <c r="AJ10" s="360">
        <v>5.8200000000000009E-2</v>
      </c>
      <c r="AK10" s="360">
        <v>5.9199999999999996E-2</v>
      </c>
      <c r="AL10" s="360">
        <v>6.0299999999999999E-2</v>
      </c>
      <c r="AM10" s="360">
        <v>6.13E-2</v>
      </c>
      <c r="AN10" s="360">
        <v>6.2400000000000004E-2</v>
      </c>
      <c r="AO10" s="360">
        <v>6.3500000000000001E-2</v>
      </c>
      <c r="AP10" s="360">
        <v>6.4500000000000002E-2</v>
      </c>
      <c r="AQ10" s="360">
        <v>6.5599999999999992E-2</v>
      </c>
    </row>
    <row r="11" spans="1:55" x14ac:dyDescent="0.2">
      <c r="A11" s="470"/>
      <c r="B11" s="62">
        <v>6</v>
      </c>
      <c r="C11" s="360">
        <v>0</v>
      </c>
      <c r="D11" s="360">
        <v>0</v>
      </c>
      <c r="E11" s="360">
        <v>0</v>
      </c>
      <c r="F11" s="360">
        <v>0</v>
      </c>
      <c r="G11" s="360">
        <v>3.1900000000000005E-2</v>
      </c>
      <c r="H11" s="360">
        <v>3.3000000000000002E-2</v>
      </c>
      <c r="I11" s="360">
        <v>3.4000000000000002E-2</v>
      </c>
      <c r="J11" s="360">
        <v>3.5099999999999999E-2</v>
      </c>
      <c r="K11" s="360">
        <v>3.6000000000000004E-2</v>
      </c>
      <c r="L11" s="360">
        <v>3.7000000000000005E-2</v>
      </c>
      <c r="M11" s="360">
        <v>3.7900000000000003E-2</v>
      </c>
      <c r="N11" s="360">
        <v>3.8900000000000004E-2</v>
      </c>
      <c r="O11" s="360">
        <v>3.9800000000000002E-2</v>
      </c>
      <c r="P11" s="360">
        <v>4.0600000000000004E-2</v>
      </c>
      <c r="Q11" s="360">
        <v>4.1399999999999999E-2</v>
      </c>
      <c r="R11" s="360">
        <v>4.2200000000000001E-2</v>
      </c>
      <c r="S11" s="360">
        <v>4.3000000000000003E-2</v>
      </c>
      <c r="T11" s="360">
        <v>4.3800000000000006E-2</v>
      </c>
      <c r="U11" s="360">
        <v>4.4700000000000004E-2</v>
      </c>
      <c r="V11" s="360">
        <v>4.5600000000000002E-2</v>
      </c>
      <c r="W11" s="360">
        <v>4.65E-2</v>
      </c>
      <c r="X11" s="360">
        <v>4.7400000000000005E-2</v>
      </c>
      <c r="Y11" s="360">
        <v>4.8300000000000003E-2</v>
      </c>
      <c r="Z11" s="360">
        <v>4.9100000000000005E-2</v>
      </c>
      <c r="AA11" s="360">
        <v>0.05</v>
      </c>
      <c r="AB11" s="360">
        <v>5.0800000000000005E-2</v>
      </c>
      <c r="AC11" s="360">
        <v>5.1700000000000003E-2</v>
      </c>
      <c r="AD11" s="360">
        <v>5.2500000000000005E-2</v>
      </c>
      <c r="AE11" s="360">
        <v>5.3600000000000002E-2</v>
      </c>
      <c r="AF11" s="360">
        <v>5.4800000000000001E-2</v>
      </c>
      <c r="AG11" s="360">
        <v>5.5900000000000005E-2</v>
      </c>
      <c r="AH11" s="360">
        <v>5.7100000000000005E-2</v>
      </c>
      <c r="AI11" s="360">
        <v>5.8200000000000009E-2</v>
      </c>
      <c r="AJ11" s="360">
        <v>5.9299999999999999E-2</v>
      </c>
      <c r="AK11" s="360">
        <v>6.0299999999999999E-2</v>
      </c>
      <c r="AL11" s="360">
        <v>6.1400000000000003E-2</v>
      </c>
      <c r="AM11" s="360">
        <v>6.2400000000000004E-2</v>
      </c>
      <c r="AN11" s="360">
        <v>6.3500000000000001E-2</v>
      </c>
      <c r="AO11" s="360">
        <v>6.4599999999999991E-2</v>
      </c>
      <c r="AP11" s="360">
        <v>6.5599999999999992E-2</v>
      </c>
      <c r="AQ11" s="360">
        <v>6.6699999999999995E-2</v>
      </c>
    </row>
    <row r="12" spans="1:55" x14ac:dyDescent="0.2">
      <c r="A12" s="470"/>
      <c r="B12" s="62">
        <v>7</v>
      </c>
      <c r="C12" s="360">
        <v>0</v>
      </c>
      <c r="D12" s="360">
        <v>0</v>
      </c>
      <c r="E12" s="360">
        <v>0</v>
      </c>
      <c r="F12" s="360">
        <v>3.09E-2</v>
      </c>
      <c r="G12" s="360">
        <v>3.1900000000000005E-2</v>
      </c>
      <c r="H12" s="360">
        <v>3.3000000000000002E-2</v>
      </c>
      <c r="I12" s="360">
        <v>3.4000000000000002E-2</v>
      </c>
      <c r="J12" s="360">
        <v>3.5099999999999999E-2</v>
      </c>
      <c r="K12" s="360">
        <v>3.6000000000000004E-2</v>
      </c>
      <c r="L12" s="360">
        <v>3.7000000000000005E-2</v>
      </c>
      <c r="M12" s="360">
        <v>3.7900000000000003E-2</v>
      </c>
      <c r="N12" s="360">
        <v>3.8900000000000004E-2</v>
      </c>
      <c r="O12" s="360">
        <v>3.9800000000000002E-2</v>
      </c>
      <c r="P12" s="360">
        <v>4.0600000000000004E-2</v>
      </c>
      <c r="Q12" s="360">
        <v>4.1399999999999999E-2</v>
      </c>
      <c r="R12" s="360">
        <v>4.2200000000000001E-2</v>
      </c>
      <c r="S12" s="360">
        <v>4.3000000000000003E-2</v>
      </c>
      <c r="T12" s="360">
        <v>4.3800000000000006E-2</v>
      </c>
      <c r="U12" s="360">
        <v>4.4700000000000004E-2</v>
      </c>
      <c r="V12" s="360">
        <v>4.5600000000000002E-2</v>
      </c>
      <c r="W12" s="360">
        <v>4.65E-2</v>
      </c>
      <c r="X12" s="360">
        <v>4.7400000000000005E-2</v>
      </c>
      <c r="Y12" s="360">
        <v>4.8300000000000003E-2</v>
      </c>
      <c r="Z12" s="360">
        <v>4.9399999999999999E-2</v>
      </c>
      <c r="AA12" s="360">
        <v>5.0500000000000003E-2</v>
      </c>
      <c r="AB12" s="360">
        <v>5.1500000000000004E-2</v>
      </c>
      <c r="AC12" s="360">
        <v>5.2600000000000001E-2</v>
      </c>
      <c r="AD12" s="360">
        <v>5.3700000000000005E-2</v>
      </c>
      <c r="AE12" s="360">
        <v>5.4800000000000001E-2</v>
      </c>
      <c r="AF12" s="360">
        <v>5.6000000000000001E-2</v>
      </c>
      <c r="AG12" s="360">
        <v>5.7100000000000005E-2</v>
      </c>
      <c r="AH12" s="360">
        <v>5.8299999999999998E-2</v>
      </c>
      <c r="AI12" s="360">
        <v>5.9400000000000001E-2</v>
      </c>
      <c r="AJ12" s="360">
        <v>6.0400000000000002E-2</v>
      </c>
      <c r="AK12" s="360">
        <v>6.1500000000000006E-2</v>
      </c>
      <c r="AL12" s="360">
        <v>6.25E-2</v>
      </c>
      <c r="AM12" s="360">
        <v>6.359999999999999E-2</v>
      </c>
      <c r="AN12" s="360">
        <v>6.4599999999999991E-2</v>
      </c>
      <c r="AO12" s="360">
        <v>6.5599999999999992E-2</v>
      </c>
      <c r="AP12" s="360">
        <v>6.6699999999999995E-2</v>
      </c>
      <c r="AQ12" s="360">
        <v>6.7699999999999996E-2</v>
      </c>
    </row>
    <row r="13" spans="1:55" x14ac:dyDescent="0.2">
      <c r="A13" s="470"/>
      <c r="B13" s="62">
        <v>8</v>
      </c>
      <c r="C13" s="360">
        <v>0</v>
      </c>
      <c r="D13" s="360">
        <v>0</v>
      </c>
      <c r="E13" s="360">
        <v>2.9799999999999997E-2</v>
      </c>
      <c r="F13" s="360">
        <v>3.09E-2</v>
      </c>
      <c r="G13" s="360">
        <v>3.1900000000000005E-2</v>
      </c>
      <c r="H13" s="360">
        <v>3.3000000000000002E-2</v>
      </c>
      <c r="I13" s="360">
        <v>3.4000000000000002E-2</v>
      </c>
      <c r="J13" s="360">
        <v>3.5099999999999999E-2</v>
      </c>
      <c r="K13" s="360">
        <v>3.6000000000000004E-2</v>
      </c>
      <c r="L13" s="360">
        <v>3.7000000000000005E-2</v>
      </c>
      <c r="M13" s="360">
        <v>3.7900000000000003E-2</v>
      </c>
      <c r="N13" s="360">
        <v>3.8900000000000004E-2</v>
      </c>
      <c r="O13" s="360">
        <v>3.9800000000000002E-2</v>
      </c>
      <c r="P13" s="360">
        <v>4.0600000000000004E-2</v>
      </c>
      <c r="Q13" s="360">
        <v>4.1399999999999999E-2</v>
      </c>
      <c r="R13" s="360">
        <v>4.2200000000000001E-2</v>
      </c>
      <c r="S13" s="360">
        <v>4.3000000000000003E-2</v>
      </c>
      <c r="T13" s="360">
        <v>4.3800000000000006E-2</v>
      </c>
      <c r="U13" s="360">
        <v>4.4700000000000004E-2</v>
      </c>
      <c r="V13" s="360">
        <v>4.5600000000000002E-2</v>
      </c>
      <c r="W13" s="360">
        <v>4.65E-2</v>
      </c>
      <c r="X13" s="360">
        <v>4.7400000000000005E-2</v>
      </c>
      <c r="Y13" s="360">
        <v>4.8300000000000003E-2</v>
      </c>
      <c r="Z13" s="360">
        <v>4.9399999999999999E-2</v>
      </c>
      <c r="AA13" s="360">
        <v>5.0500000000000003E-2</v>
      </c>
      <c r="AB13" s="360">
        <v>5.1500000000000004E-2</v>
      </c>
      <c r="AC13" s="360">
        <v>5.2600000000000001E-2</v>
      </c>
      <c r="AD13" s="360">
        <v>5.3700000000000005E-2</v>
      </c>
      <c r="AE13" s="360">
        <v>5.5E-2</v>
      </c>
      <c r="AF13" s="360">
        <v>5.6300000000000003E-2</v>
      </c>
      <c r="AG13" s="360">
        <v>5.7500000000000002E-2</v>
      </c>
      <c r="AH13" s="360">
        <v>5.8799999999999998E-2</v>
      </c>
      <c r="AI13" s="360">
        <v>6.0100000000000008E-2</v>
      </c>
      <c r="AJ13" s="360">
        <v>6.1100000000000008E-2</v>
      </c>
      <c r="AK13" s="360">
        <v>6.2100000000000009E-2</v>
      </c>
      <c r="AL13" s="360">
        <v>6.3199999999999992E-2</v>
      </c>
      <c r="AM13" s="360">
        <v>6.4199999999999993E-2</v>
      </c>
      <c r="AN13" s="360">
        <v>6.5199999999999994E-2</v>
      </c>
      <c r="AO13" s="360">
        <v>6.6199999999999995E-2</v>
      </c>
      <c r="AP13" s="360">
        <v>6.7199999999999996E-2</v>
      </c>
      <c r="AQ13" s="360">
        <v>6.83E-2</v>
      </c>
    </row>
    <row r="14" spans="1:55" x14ac:dyDescent="0.2">
      <c r="A14" s="470"/>
      <c r="B14" s="62">
        <v>9</v>
      </c>
      <c r="C14" s="360">
        <v>0</v>
      </c>
      <c r="D14" s="360">
        <v>2.87E-2</v>
      </c>
      <c r="E14" s="360">
        <v>2.9799999999999997E-2</v>
      </c>
      <c r="F14" s="360">
        <v>3.09E-2</v>
      </c>
      <c r="G14" s="360">
        <v>3.1900000000000005E-2</v>
      </c>
      <c r="H14" s="360">
        <v>3.3000000000000002E-2</v>
      </c>
      <c r="I14" s="360">
        <v>3.4000000000000002E-2</v>
      </c>
      <c r="J14" s="360">
        <v>3.5099999999999999E-2</v>
      </c>
      <c r="K14" s="360">
        <v>3.6000000000000004E-2</v>
      </c>
      <c r="L14" s="360">
        <v>3.7000000000000005E-2</v>
      </c>
      <c r="M14" s="360">
        <v>3.7900000000000003E-2</v>
      </c>
      <c r="N14" s="360">
        <v>3.8900000000000004E-2</v>
      </c>
      <c r="O14" s="360">
        <v>3.9800000000000002E-2</v>
      </c>
      <c r="P14" s="360">
        <v>4.0600000000000004E-2</v>
      </c>
      <c r="Q14" s="360">
        <v>4.1399999999999999E-2</v>
      </c>
      <c r="R14" s="360">
        <v>4.2200000000000001E-2</v>
      </c>
      <c r="S14" s="360">
        <v>4.3000000000000003E-2</v>
      </c>
      <c r="T14" s="360">
        <v>4.3800000000000006E-2</v>
      </c>
      <c r="U14" s="360">
        <v>4.4700000000000004E-2</v>
      </c>
      <c r="V14" s="360">
        <v>4.5600000000000002E-2</v>
      </c>
      <c r="W14" s="360">
        <v>4.65E-2</v>
      </c>
      <c r="X14" s="360">
        <v>4.7400000000000005E-2</v>
      </c>
      <c r="Y14" s="360">
        <v>4.8300000000000003E-2</v>
      </c>
      <c r="Z14" s="360">
        <v>4.9399999999999999E-2</v>
      </c>
      <c r="AA14" s="360">
        <v>5.0500000000000003E-2</v>
      </c>
      <c r="AB14" s="360">
        <v>5.1500000000000004E-2</v>
      </c>
      <c r="AC14" s="360">
        <v>5.2600000000000001E-2</v>
      </c>
      <c r="AD14" s="360">
        <v>5.3700000000000005E-2</v>
      </c>
      <c r="AE14" s="360">
        <v>5.5100000000000003E-2</v>
      </c>
      <c r="AF14" s="360">
        <v>5.6600000000000004E-2</v>
      </c>
      <c r="AG14" s="360">
        <v>5.8000000000000003E-2</v>
      </c>
      <c r="AH14" s="360">
        <v>5.9500000000000004E-2</v>
      </c>
      <c r="AI14" s="360">
        <v>6.0900000000000003E-2</v>
      </c>
      <c r="AJ14" s="360">
        <v>6.1900000000000004E-2</v>
      </c>
      <c r="AK14" s="360">
        <v>6.2799999999999995E-2</v>
      </c>
      <c r="AL14" s="360">
        <v>6.3799999999999996E-2</v>
      </c>
      <c r="AM14" s="360">
        <v>6.4699999999999994E-2</v>
      </c>
      <c r="AN14" s="360">
        <v>6.5699999999999995E-2</v>
      </c>
      <c r="AO14" s="360">
        <v>6.6699999999999995E-2</v>
      </c>
      <c r="AP14" s="360">
        <v>6.7599999999999993E-2</v>
      </c>
      <c r="AQ14" s="360">
        <v>6.8599999999999994E-2</v>
      </c>
    </row>
    <row r="15" spans="1:55" x14ac:dyDescent="0.2">
      <c r="A15" s="470"/>
      <c r="B15" s="62">
        <v>10</v>
      </c>
      <c r="C15" s="360">
        <v>2.7699999999999999E-2</v>
      </c>
      <c r="D15" s="360">
        <v>2.87E-2</v>
      </c>
      <c r="E15" s="360">
        <v>2.9799999999999997E-2</v>
      </c>
      <c r="F15" s="360">
        <v>3.09E-2</v>
      </c>
      <c r="G15" s="360">
        <v>3.1900000000000005E-2</v>
      </c>
      <c r="H15" s="360">
        <v>3.3000000000000002E-2</v>
      </c>
      <c r="I15" s="360">
        <v>3.4000000000000002E-2</v>
      </c>
      <c r="J15" s="360">
        <v>3.5099999999999999E-2</v>
      </c>
      <c r="K15" s="360">
        <v>3.6000000000000004E-2</v>
      </c>
      <c r="L15" s="360">
        <v>3.7000000000000005E-2</v>
      </c>
      <c r="M15" s="360">
        <v>3.7900000000000003E-2</v>
      </c>
      <c r="N15" s="360">
        <v>3.8900000000000004E-2</v>
      </c>
      <c r="O15" s="360">
        <v>3.9800000000000002E-2</v>
      </c>
      <c r="P15" s="360">
        <v>4.0600000000000004E-2</v>
      </c>
      <c r="Q15" s="360">
        <v>4.1399999999999999E-2</v>
      </c>
      <c r="R15" s="360">
        <v>4.2200000000000001E-2</v>
      </c>
      <c r="S15" s="360">
        <v>4.3000000000000003E-2</v>
      </c>
      <c r="T15" s="360">
        <v>4.3800000000000006E-2</v>
      </c>
      <c r="U15" s="360">
        <v>4.4700000000000004E-2</v>
      </c>
      <c r="V15" s="360">
        <v>4.5600000000000002E-2</v>
      </c>
      <c r="W15" s="360">
        <v>4.65E-2</v>
      </c>
      <c r="X15" s="360">
        <v>4.7400000000000005E-2</v>
      </c>
      <c r="Y15" s="360">
        <v>4.8300000000000003E-2</v>
      </c>
      <c r="Z15" s="360">
        <v>4.9399999999999999E-2</v>
      </c>
      <c r="AA15" s="360">
        <v>5.0500000000000003E-2</v>
      </c>
      <c r="AB15" s="360">
        <v>5.1500000000000004E-2</v>
      </c>
      <c r="AC15" s="360">
        <v>5.2600000000000001E-2</v>
      </c>
      <c r="AD15" s="360">
        <v>5.3700000000000005E-2</v>
      </c>
      <c r="AE15" s="360">
        <v>5.5300000000000002E-2</v>
      </c>
      <c r="AF15" s="360">
        <v>5.6899999999999999E-2</v>
      </c>
      <c r="AG15" s="360">
        <v>5.8400000000000001E-2</v>
      </c>
      <c r="AH15" s="360">
        <v>6.0000000000000005E-2</v>
      </c>
      <c r="AI15" s="360">
        <v>6.1600000000000009E-2</v>
      </c>
      <c r="AJ15" s="360">
        <v>6.25E-2</v>
      </c>
      <c r="AK15" s="360">
        <v>6.3500000000000001E-2</v>
      </c>
      <c r="AL15" s="360">
        <v>6.4399999999999999E-2</v>
      </c>
      <c r="AM15" s="360">
        <v>6.54E-2</v>
      </c>
      <c r="AN15" s="360">
        <v>6.6299999999999998E-2</v>
      </c>
      <c r="AO15" s="360">
        <v>6.7199999999999996E-2</v>
      </c>
      <c r="AP15" s="360">
        <v>6.8199999999999997E-2</v>
      </c>
      <c r="AQ15" s="360">
        <v>6.9099999999999995E-2</v>
      </c>
    </row>
    <row r="16" spans="1:55" x14ac:dyDescent="0.2">
      <c r="A16" s="470"/>
      <c r="B16" s="62">
        <v>11</v>
      </c>
      <c r="C16" s="360">
        <v>2.7800000000000002E-2</v>
      </c>
      <c r="D16" s="360">
        <v>2.8899999999999999E-2</v>
      </c>
      <c r="E16" s="360">
        <v>2.9899999999999999E-2</v>
      </c>
      <c r="F16" s="360">
        <v>3.09E-2</v>
      </c>
      <c r="G16" s="360">
        <v>3.2000000000000001E-2</v>
      </c>
      <c r="H16" s="360">
        <v>3.3000000000000002E-2</v>
      </c>
      <c r="I16" s="360">
        <v>3.4100000000000005E-2</v>
      </c>
      <c r="J16" s="360">
        <v>3.5099999999999999E-2</v>
      </c>
      <c r="K16" s="360">
        <v>3.6000000000000004E-2</v>
      </c>
      <c r="L16" s="360">
        <v>3.7000000000000005E-2</v>
      </c>
      <c r="M16" s="360">
        <v>3.7900000000000003E-2</v>
      </c>
      <c r="N16" s="360">
        <v>3.8900000000000004E-2</v>
      </c>
      <c r="O16" s="360">
        <v>3.9800000000000002E-2</v>
      </c>
      <c r="P16" s="360">
        <v>4.0600000000000004E-2</v>
      </c>
      <c r="Q16" s="360">
        <v>4.1399999999999999E-2</v>
      </c>
      <c r="R16" s="360">
        <v>4.2200000000000001E-2</v>
      </c>
      <c r="S16" s="360">
        <v>4.3000000000000003E-2</v>
      </c>
      <c r="T16" s="360">
        <v>4.3800000000000006E-2</v>
      </c>
      <c r="U16" s="360">
        <v>4.4700000000000004E-2</v>
      </c>
      <c r="V16" s="360">
        <v>4.5600000000000002E-2</v>
      </c>
      <c r="W16" s="360">
        <v>4.65E-2</v>
      </c>
      <c r="X16" s="360">
        <v>4.7400000000000005E-2</v>
      </c>
      <c r="Y16" s="360">
        <v>4.8300000000000003E-2</v>
      </c>
      <c r="Z16" s="360">
        <v>4.9399999999999999E-2</v>
      </c>
      <c r="AA16" s="360">
        <v>5.0500000000000003E-2</v>
      </c>
      <c r="AB16" s="360">
        <v>5.1500000000000004E-2</v>
      </c>
      <c r="AC16" s="360">
        <v>5.2600000000000001E-2</v>
      </c>
      <c r="AD16" s="360">
        <v>5.3700000000000005E-2</v>
      </c>
      <c r="AE16" s="360">
        <v>5.5300000000000002E-2</v>
      </c>
      <c r="AF16" s="360">
        <v>5.6899999999999999E-2</v>
      </c>
      <c r="AG16" s="360">
        <v>5.8400000000000001E-2</v>
      </c>
      <c r="AH16" s="360">
        <v>6.0000000000000005E-2</v>
      </c>
      <c r="AI16" s="360">
        <v>6.1600000000000009E-2</v>
      </c>
      <c r="AJ16" s="360">
        <v>6.2599999999999989E-2</v>
      </c>
      <c r="AK16" s="360">
        <v>6.3500000000000001E-2</v>
      </c>
      <c r="AL16" s="360">
        <v>6.4500000000000002E-2</v>
      </c>
      <c r="AM16" s="360">
        <v>6.54E-2</v>
      </c>
      <c r="AN16" s="360">
        <v>6.6400000000000001E-2</v>
      </c>
      <c r="AO16" s="360">
        <v>6.7400000000000002E-2</v>
      </c>
      <c r="AP16" s="360">
        <v>6.83E-2</v>
      </c>
      <c r="AQ16" s="360">
        <v>6.93E-2</v>
      </c>
    </row>
    <row r="17" spans="1:43" x14ac:dyDescent="0.2">
      <c r="A17" s="470"/>
      <c r="B17" s="62">
        <v>12</v>
      </c>
      <c r="C17" s="360">
        <v>2.8000000000000001E-2</v>
      </c>
      <c r="D17" s="360">
        <v>2.9000000000000001E-2</v>
      </c>
      <c r="E17" s="360">
        <v>3.0000000000000002E-2</v>
      </c>
      <c r="F17" s="360">
        <v>3.0999999999999996E-2</v>
      </c>
      <c r="G17" s="360">
        <v>3.2000000000000001E-2</v>
      </c>
      <c r="H17" s="360">
        <v>3.3100000000000004E-2</v>
      </c>
      <c r="I17" s="360">
        <v>3.4100000000000005E-2</v>
      </c>
      <c r="J17" s="360">
        <v>3.5099999999999999E-2</v>
      </c>
      <c r="K17" s="360">
        <v>3.6000000000000004E-2</v>
      </c>
      <c r="L17" s="360">
        <v>3.7000000000000005E-2</v>
      </c>
      <c r="M17" s="360">
        <v>3.7900000000000003E-2</v>
      </c>
      <c r="N17" s="360">
        <v>3.8900000000000004E-2</v>
      </c>
      <c r="O17" s="360">
        <v>3.9800000000000002E-2</v>
      </c>
      <c r="P17" s="360">
        <v>4.0600000000000004E-2</v>
      </c>
      <c r="Q17" s="360">
        <v>4.1399999999999999E-2</v>
      </c>
      <c r="R17" s="360">
        <v>4.2200000000000001E-2</v>
      </c>
      <c r="S17" s="360">
        <v>4.3000000000000003E-2</v>
      </c>
      <c r="T17" s="360">
        <v>4.3800000000000006E-2</v>
      </c>
      <c r="U17" s="360">
        <v>4.4700000000000004E-2</v>
      </c>
      <c r="V17" s="360">
        <v>4.5600000000000002E-2</v>
      </c>
      <c r="W17" s="360">
        <v>4.65E-2</v>
      </c>
      <c r="X17" s="360">
        <v>4.7400000000000005E-2</v>
      </c>
      <c r="Y17" s="360">
        <v>4.8300000000000003E-2</v>
      </c>
      <c r="Z17" s="360">
        <v>4.9399999999999999E-2</v>
      </c>
      <c r="AA17" s="360">
        <v>5.0500000000000003E-2</v>
      </c>
      <c r="AB17" s="360">
        <v>5.1500000000000004E-2</v>
      </c>
      <c r="AC17" s="360">
        <v>5.2600000000000001E-2</v>
      </c>
      <c r="AD17" s="360">
        <v>5.3700000000000005E-2</v>
      </c>
      <c r="AE17" s="360">
        <v>5.5300000000000002E-2</v>
      </c>
      <c r="AF17" s="360">
        <v>5.6899999999999999E-2</v>
      </c>
      <c r="AG17" s="360">
        <v>5.8400000000000001E-2</v>
      </c>
      <c r="AH17" s="360">
        <v>6.0000000000000005E-2</v>
      </c>
      <c r="AI17" s="360">
        <v>6.1600000000000009E-2</v>
      </c>
      <c r="AJ17" s="360">
        <v>6.2599999999999989E-2</v>
      </c>
      <c r="AK17" s="360">
        <v>6.359999999999999E-2</v>
      </c>
      <c r="AL17" s="360">
        <v>6.4500000000000002E-2</v>
      </c>
      <c r="AM17" s="360">
        <v>6.5499999999999989E-2</v>
      </c>
      <c r="AN17" s="360">
        <v>6.649999999999999E-2</v>
      </c>
      <c r="AO17" s="360">
        <v>6.7499999999999991E-2</v>
      </c>
      <c r="AP17" s="360">
        <v>6.8499999999999991E-2</v>
      </c>
      <c r="AQ17" s="360">
        <v>6.9399999999999989E-2</v>
      </c>
    </row>
    <row r="18" spans="1:43" x14ac:dyDescent="0.2">
      <c r="A18" s="470"/>
      <c r="B18" s="62">
        <v>13</v>
      </c>
      <c r="C18" s="360">
        <v>2.9700000000000001E-2</v>
      </c>
      <c r="D18" s="360">
        <v>3.0700000000000002E-2</v>
      </c>
      <c r="E18" s="360">
        <v>3.1700000000000006E-2</v>
      </c>
      <c r="F18" s="360">
        <v>3.27E-2</v>
      </c>
      <c r="G18" s="360">
        <v>3.3700000000000001E-2</v>
      </c>
      <c r="H18" s="360">
        <v>3.4700000000000002E-2</v>
      </c>
      <c r="I18" s="360">
        <v>3.5700000000000003E-2</v>
      </c>
      <c r="J18" s="360">
        <v>3.6700000000000003E-2</v>
      </c>
      <c r="K18" s="360">
        <v>3.7700000000000004E-2</v>
      </c>
      <c r="L18" s="360">
        <v>3.8700000000000005E-2</v>
      </c>
      <c r="M18" s="360">
        <v>3.9600000000000003E-2</v>
      </c>
      <c r="N18" s="360">
        <v>4.0600000000000004E-2</v>
      </c>
      <c r="O18" s="360">
        <v>4.1600000000000005E-2</v>
      </c>
      <c r="P18" s="360">
        <v>4.2500000000000003E-2</v>
      </c>
      <c r="Q18" s="360">
        <v>4.3300000000000005E-2</v>
      </c>
      <c r="R18" s="360">
        <v>4.4200000000000003E-2</v>
      </c>
      <c r="S18" s="360">
        <v>4.5000000000000005E-2</v>
      </c>
      <c r="T18" s="360">
        <v>4.5900000000000003E-2</v>
      </c>
      <c r="U18" s="360">
        <v>4.6800000000000001E-2</v>
      </c>
      <c r="V18" s="360">
        <v>4.7699999999999999E-2</v>
      </c>
      <c r="W18" s="360">
        <v>4.8500000000000001E-2</v>
      </c>
      <c r="X18" s="360">
        <v>4.9399999999999999E-2</v>
      </c>
      <c r="Y18" s="360">
        <v>5.0300000000000004E-2</v>
      </c>
      <c r="Z18" s="360">
        <v>5.1400000000000001E-2</v>
      </c>
      <c r="AA18" s="360">
        <v>5.2500000000000005E-2</v>
      </c>
      <c r="AB18" s="360">
        <v>5.3700000000000005E-2</v>
      </c>
      <c r="AC18" s="360">
        <v>5.4800000000000001E-2</v>
      </c>
      <c r="AD18" s="360">
        <v>5.5900000000000005E-2</v>
      </c>
      <c r="AE18" s="360">
        <v>5.7600000000000005E-2</v>
      </c>
      <c r="AF18" s="360">
        <v>5.9299999999999999E-2</v>
      </c>
      <c r="AG18" s="360">
        <v>6.1100000000000008E-2</v>
      </c>
      <c r="AH18" s="360">
        <v>6.2799999999999995E-2</v>
      </c>
      <c r="AI18" s="360">
        <v>6.4500000000000002E-2</v>
      </c>
      <c r="AJ18" s="360">
        <v>6.5499999999999989E-2</v>
      </c>
      <c r="AK18" s="360">
        <v>6.649999999999999E-2</v>
      </c>
      <c r="AL18" s="360">
        <v>6.7400000000000002E-2</v>
      </c>
      <c r="AM18" s="360">
        <v>6.8400000000000002E-2</v>
      </c>
      <c r="AN18" s="360">
        <v>6.9399999999999989E-2</v>
      </c>
      <c r="AO18" s="360">
        <v>7.039999999999999E-2</v>
      </c>
      <c r="AP18" s="360">
        <v>7.1399999999999991E-2</v>
      </c>
      <c r="AQ18" s="360">
        <v>7.2299999999999989E-2</v>
      </c>
    </row>
    <row r="19" spans="1:43" x14ac:dyDescent="0.2">
      <c r="A19" s="470"/>
      <c r="B19" s="62">
        <v>14</v>
      </c>
      <c r="C19" s="360">
        <v>3.15E-2</v>
      </c>
      <c r="D19" s="360">
        <v>3.2500000000000001E-2</v>
      </c>
      <c r="E19" s="360">
        <v>3.3500000000000002E-2</v>
      </c>
      <c r="F19" s="360">
        <v>3.4500000000000003E-2</v>
      </c>
      <c r="G19" s="360">
        <v>3.5500000000000004E-2</v>
      </c>
      <c r="H19" s="360">
        <v>3.6400000000000002E-2</v>
      </c>
      <c r="I19" s="360">
        <v>3.7400000000000003E-2</v>
      </c>
      <c r="J19" s="360">
        <v>3.8400000000000004E-2</v>
      </c>
      <c r="K19" s="360">
        <v>3.9400000000000004E-2</v>
      </c>
      <c r="L19" s="360">
        <v>4.0400000000000005E-2</v>
      </c>
      <c r="M19" s="360">
        <v>4.1500000000000002E-2</v>
      </c>
      <c r="N19" s="360">
        <v>4.2500000000000003E-2</v>
      </c>
      <c r="O19" s="360">
        <v>4.3500000000000004E-2</v>
      </c>
      <c r="P19" s="360">
        <v>4.4400000000000002E-2</v>
      </c>
      <c r="Q19" s="360">
        <v>4.53E-2</v>
      </c>
      <c r="R19" s="360">
        <v>4.6200000000000005E-2</v>
      </c>
      <c r="S19" s="360">
        <v>4.7100000000000003E-2</v>
      </c>
      <c r="T19" s="360">
        <v>4.8000000000000001E-2</v>
      </c>
      <c r="U19" s="360">
        <v>4.8900000000000006E-2</v>
      </c>
      <c r="V19" s="360">
        <v>4.9800000000000004E-2</v>
      </c>
      <c r="W19" s="360">
        <v>5.0599999999999999E-2</v>
      </c>
      <c r="X19" s="360">
        <v>5.1500000000000004E-2</v>
      </c>
      <c r="Y19" s="360">
        <v>5.2400000000000002E-2</v>
      </c>
      <c r="Z19" s="360">
        <v>5.3600000000000002E-2</v>
      </c>
      <c r="AA19" s="360">
        <v>5.4700000000000006E-2</v>
      </c>
      <c r="AB19" s="360">
        <v>5.5900000000000005E-2</v>
      </c>
      <c r="AC19" s="360">
        <v>5.7000000000000002E-2</v>
      </c>
      <c r="AD19" s="360">
        <v>5.8200000000000009E-2</v>
      </c>
      <c r="AE19" s="360">
        <v>6.0000000000000005E-2</v>
      </c>
      <c r="AF19" s="360">
        <v>6.1900000000000004E-2</v>
      </c>
      <c r="AG19" s="360">
        <v>6.3699999999999993E-2</v>
      </c>
      <c r="AH19" s="360">
        <v>6.5599999999999992E-2</v>
      </c>
      <c r="AI19" s="360">
        <v>6.7400000000000002E-2</v>
      </c>
      <c r="AJ19" s="360">
        <v>6.8400000000000002E-2</v>
      </c>
      <c r="AK19" s="360">
        <v>6.9399999999999989E-2</v>
      </c>
      <c r="AL19" s="360">
        <v>7.039999999999999E-2</v>
      </c>
      <c r="AM19" s="360">
        <v>7.1399999999999991E-2</v>
      </c>
      <c r="AN19" s="360">
        <v>7.2399999999999992E-2</v>
      </c>
      <c r="AO19" s="360">
        <v>7.3399999999999993E-2</v>
      </c>
      <c r="AP19" s="360">
        <v>7.4399999999999994E-2</v>
      </c>
      <c r="AQ19" s="360">
        <v>7.5399999999999995E-2</v>
      </c>
    </row>
    <row r="20" spans="1:43" x14ac:dyDescent="0.2">
      <c r="A20" s="470"/>
      <c r="B20" s="62">
        <v>15</v>
      </c>
      <c r="C20" s="360">
        <v>3.3700000000000001E-2</v>
      </c>
      <c r="D20" s="360">
        <v>3.4600000000000006E-2</v>
      </c>
      <c r="E20" s="360">
        <v>3.5500000000000004E-2</v>
      </c>
      <c r="F20" s="360">
        <v>3.6400000000000002E-2</v>
      </c>
      <c r="G20" s="360">
        <v>3.73E-2</v>
      </c>
      <c r="H20" s="360">
        <v>3.8300000000000001E-2</v>
      </c>
      <c r="I20" s="360">
        <v>3.9200000000000006E-2</v>
      </c>
      <c r="J20" s="360">
        <v>4.0100000000000004E-2</v>
      </c>
      <c r="K20" s="360">
        <v>4.1200000000000001E-2</v>
      </c>
      <c r="L20" s="360">
        <v>4.2300000000000004E-2</v>
      </c>
      <c r="M20" s="360">
        <v>4.3300000000000005E-2</v>
      </c>
      <c r="N20" s="360">
        <v>4.4400000000000002E-2</v>
      </c>
      <c r="O20" s="360">
        <v>4.5500000000000006E-2</v>
      </c>
      <c r="P20" s="360">
        <v>4.65E-2</v>
      </c>
      <c r="Q20" s="360">
        <v>4.7400000000000005E-2</v>
      </c>
      <c r="R20" s="360">
        <v>4.8400000000000006E-2</v>
      </c>
      <c r="S20" s="360">
        <v>4.9300000000000004E-2</v>
      </c>
      <c r="T20" s="360">
        <v>5.0300000000000004E-2</v>
      </c>
      <c r="U20" s="360">
        <v>5.11E-2</v>
      </c>
      <c r="V20" s="360">
        <v>5.2000000000000005E-2</v>
      </c>
      <c r="W20" s="360">
        <v>5.28E-2</v>
      </c>
      <c r="X20" s="360">
        <v>5.3700000000000005E-2</v>
      </c>
      <c r="Y20" s="360">
        <v>5.45E-2</v>
      </c>
      <c r="Z20" s="360">
        <v>5.57E-2</v>
      </c>
      <c r="AA20" s="360">
        <v>5.6899999999999999E-2</v>
      </c>
      <c r="AB20" s="360">
        <v>5.8200000000000009E-2</v>
      </c>
      <c r="AC20" s="360">
        <v>5.9400000000000001E-2</v>
      </c>
      <c r="AD20" s="360">
        <v>6.0600000000000008E-2</v>
      </c>
      <c r="AE20" s="360">
        <v>6.2599999999999989E-2</v>
      </c>
      <c r="AF20" s="360">
        <v>6.4599999999999991E-2</v>
      </c>
      <c r="AG20" s="360">
        <v>6.649999999999999E-2</v>
      </c>
      <c r="AH20" s="360">
        <v>6.8499999999999991E-2</v>
      </c>
      <c r="AI20" s="360">
        <v>7.0499999999999993E-2</v>
      </c>
      <c r="AJ20" s="360">
        <v>7.1499999999999994E-2</v>
      </c>
      <c r="AK20" s="360">
        <v>7.2499999999999995E-2</v>
      </c>
      <c r="AL20" s="360">
        <v>7.3599999999999999E-2</v>
      </c>
      <c r="AM20" s="360">
        <v>7.46E-2</v>
      </c>
      <c r="AN20" s="360">
        <v>7.5600000000000001E-2</v>
      </c>
      <c r="AO20" s="360">
        <v>7.6600000000000001E-2</v>
      </c>
      <c r="AP20" s="360">
        <v>7.7600000000000002E-2</v>
      </c>
      <c r="AQ20" s="360">
        <v>7.8699999999999992E-2</v>
      </c>
    </row>
    <row r="21" spans="1:43" x14ac:dyDescent="0.2">
      <c r="A21" s="470"/>
      <c r="B21" s="62">
        <v>16</v>
      </c>
      <c r="C21" s="360">
        <v>3.5700000000000003E-2</v>
      </c>
      <c r="D21" s="360">
        <v>3.6600000000000001E-2</v>
      </c>
      <c r="E21" s="360">
        <v>3.7500000000000006E-2</v>
      </c>
      <c r="F21" s="360">
        <v>3.8400000000000004E-2</v>
      </c>
      <c r="G21" s="360">
        <v>3.9300000000000002E-2</v>
      </c>
      <c r="H21" s="360">
        <v>4.02E-2</v>
      </c>
      <c r="I21" s="360">
        <v>4.1100000000000005E-2</v>
      </c>
      <c r="J21" s="360">
        <v>4.2000000000000003E-2</v>
      </c>
      <c r="K21" s="360">
        <v>4.3099999999999999E-2</v>
      </c>
      <c r="L21" s="360">
        <v>4.4200000000000003E-2</v>
      </c>
      <c r="M21" s="360">
        <v>4.53E-2</v>
      </c>
      <c r="N21" s="360">
        <v>4.6400000000000004E-2</v>
      </c>
      <c r="O21" s="360">
        <v>4.7500000000000001E-2</v>
      </c>
      <c r="P21" s="360">
        <v>4.8500000000000001E-2</v>
      </c>
      <c r="Q21" s="360">
        <v>4.9500000000000002E-2</v>
      </c>
      <c r="R21" s="360">
        <v>5.0599999999999999E-2</v>
      </c>
      <c r="S21" s="360">
        <v>5.16E-2</v>
      </c>
      <c r="T21" s="360">
        <v>5.2600000000000001E-2</v>
      </c>
      <c r="U21" s="360">
        <v>5.3400000000000003E-2</v>
      </c>
      <c r="V21" s="360">
        <v>5.4200000000000005E-2</v>
      </c>
      <c r="W21" s="360">
        <v>5.5100000000000003E-2</v>
      </c>
      <c r="X21" s="360">
        <v>5.5900000000000005E-2</v>
      </c>
      <c r="Y21" s="360">
        <v>5.67E-2</v>
      </c>
      <c r="Z21" s="360">
        <v>5.8000000000000003E-2</v>
      </c>
      <c r="AA21" s="360">
        <v>5.9299999999999999E-2</v>
      </c>
      <c r="AB21" s="360">
        <v>6.0500000000000005E-2</v>
      </c>
      <c r="AC21" s="360">
        <v>6.1800000000000001E-2</v>
      </c>
      <c r="AD21" s="360">
        <v>6.3099999999999989E-2</v>
      </c>
      <c r="AE21" s="360">
        <v>6.5199999999999994E-2</v>
      </c>
      <c r="AF21" s="360">
        <v>6.7400000000000002E-2</v>
      </c>
      <c r="AG21" s="360">
        <v>6.9499999999999992E-2</v>
      </c>
      <c r="AH21" s="360">
        <v>7.17E-2</v>
      </c>
      <c r="AI21" s="360">
        <v>7.3799999999999991E-2</v>
      </c>
      <c r="AJ21" s="360">
        <v>7.4799999999999991E-2</v>
      </c>
      <c r="AK21" s="360">
        <v>7.5799999999999992E-2</v>
      </c>
      <c r="AL21" s="360">
        <v>7.6799999999999993E-2</v>
      </c>
      <c r="AM21" s="360">
        <v>7.7799999999999994E-2</v>
      </c>
      <c r="AN21" s="360">
        <v>7.8799999999999995E-2</v>
      </c>
      <c r="AO21" s="360">
        <v>7.9799999999999996E-2</v>
      </c>
      <c r="AP21" s="360">
        <v>8.0799999999999997E-2</v>
      </c>
      <c r="AQ21" s="360">
        <v>7.8699999999999992E-2</v>
      </c>
    </row>
    <row r="22" spans="1:43" x14ac:dyDescent="0.2">
      <c r="A22" s="470"/>
      <c r="B22" s="62">
        <v>17</v>
      </c>
      <c r="C22" s="360">
        <v>3.7900000000000003E-2</v>
      </c>
      <c r="D22" s="360">
        <v>3.8700000000000005E-2</v>
      </c>
      <c r="E22" s="360">
        <v>3.9600000000000003E-2</v>
      </c>
      <c r="F22" s="360">
        <v>4.0500000000000001E-2</v>
      </c>
      <c r="G22" s="360">
        <v>4.1300000000000003E-2</v>
      </c>
      <c r="H22" s="360">
        <v>4.2200000000000001E-2</v>
      </c>
      <c r="I22" s="360">
        <v>4.3000000000000003E-2</v>
      </c>
      <c r="J22" s="360">
        <v>4.3900000000000002E-2</v>
      </c>
      <c r="K22" s="360">
        <v>4.5000000000000005E-2</v>
      </c>
      <c r="L22" s="360">
        <v>4.6200000000000005E-2</v>
      </c>
      <c r="M22" s="360">
        <v>4.7300000000000002E-2</v>
      </c>
      <c r="N22" s="360">
        <v>4.8500000000000001E-2</v>
      </c>
      <c r="O22" s="360">
        <v>4.9600000000000005E-2</v>
      </c>
      <c r="P22" s="360">
        <v>5.0700000000000002E-2</v>
      </c>
      <c r="Q22" s="360">
        <v>5.1800000000000006E-2</v>
      </c>
      <c r="R22" s="360">
        <v>5.28E-2</v>
      </c>
      <c r="S22" s="360">
        <v>5.3900000000000003E-2</v>
      </c>
      <c r="T22" s="360">
        <v>5.5E-2</v>
      </c>
      <c r="U22" s="360">
        <v>5.5800000000000002E-2</v>
      </c>
      <c r="V22" s="360">
        <v>5.6600000000000004E-2</v>
      </c>
      <c r="W22" s="360">
        <v>5.74E-2</v>
      </c>
      <c r="X22" s="360">
        <v>5.8200000000000009E-2</v>
      </c>
      <c r="Y22" s="360">
        <v>5.9000000000000004E-2</v>
      </c>
      <c r="Z22" s="360">
        <v>6.0299999999999999E-2</v>
      </c>
      <c r="AA22" s="360">
        <v>6.1699999999999998E-2</v>
      </c>
      <c r="AB22" s="360">
        <v>6.3E-2</v>
      </c>
      <c r="AC22" s="360">
        <v>6.4399999999999999E-2</v>
      </c>
      <c r="AD22" s="360">
        <v>6.5699999999999995E-2</v>
      </c>
      <c r="AE22" s="360">
        <v>6.7999999999999991E-2</v>
      </c>
      <c r="AF22" s="360">
        <v>7.0300000000000001E-2</v>
      </c>
      <c r="AG22" s="360">
        <v>7.2599999999999998E-2</v>
      </c>
      <c r="AH22" s="360">
        <v>7.4899999999999994E-2</v>
      </c>
      <c r="AI22" s="360">
        <v>7.7199999999999991E-2</v>
      </c>
      <c r="AJ22" s="360">
        <v>7.8199999999999992E-2</v>
      </c>
      <c r="AK22" s="360">
        <v>7.9199999999999993E-2</v>
      </c>
      <c r="AL22" s="360">
        <v>8.0199999999999994E-2</v>
      </c>
      <c r="AM22" s="360">
        <v>8.1199999999999994E-2</v>
      </c>
      <c r="AN22" s="360">
        <v>8.2199999999999995E-2</v>
      </c>
      <c r="AO22" s="360">
        <v>8.3199999999999996E-2</v>
      </c>
      <c r="AP22" s="360">
        <v>8.0799999999999997E-2</v>
      </c>
      <c r="AQ22" s="360">
        <v>7.8699999999999992E-2</v>
      </c>
    </row>
    <row r="23" spans="1:43" x14ac:dyDescent="0.2">
      <c r="A23" s="470"/>
      <c r="B23" s="62">
        <v>18</v>
      </c>
      <c r="C23" s="360">
        <v>4.02E-2</v>
      </c>
      <c r="D23" s="360">
        <v>4.1000000000000002E-2</v>
      </c>
      <c r="E23" s="360">
        <v>4.1800000000000004E-2</v>
      </c>
      <c r="F23" s="360">
        <v>4.2600000000000006E-2</v>
      </c>
      <c r="G23" s="360">
        <v>4.3400000000000001E-2</v>
      </c>
      <c r="H23" s="360">
        <v>4.4200000000000003E-2</v>
      </c>
      <c r="I23" s="360">
        <v>4.5000000000000005E-2</v>
      </c>
      <c r="J23" s="360">
        <v>4.58E-2</v>
      </c>
      <c r="K23" s="360">
        <v>4.7E-2</v>
      </c>
      <c r="L23" s="360">
        <v>4.82E-2</v>
      </c>
      <c r="M23" s="360">
        <v>4.9399999999999999E-2</v>
      </c>
      <c r="N23" s="360">
        <v>5.0599999999999999E-2</v>
      </c>
      <c r="O23" s="360">
        <v>5.1800000000000006E-2</v>
      </c>
      <c r="P23" s="360">
        <v>5.3000000000000005E-2</v>
      </c>
      <c r="Q23" s="360">
        <v>5.4100000000000002E-2</v>
      </c>
      <c r="R23" s="360">
        <v>5.5300000000000002E-2</v>
      </c>
      <c r="S23" s="360">
        <v>5.6400000000000006E-2</v>
      </c>
      <c r="T23" s="360">
        <v>5.7600000000000005E-2</v>
      </c>
      <c r="U23" s="360">
        <v>5.8400000000000001E-2</v>
      </c>
      <c r="V23" s="360">
        <v>5.9100000000000007E-2</v>
      </c>
      <c r="W23" s="360">
        <v>5.9900000000000002E-2</v>
      </c>
      <c r="X23" s="360">
        <v>6.0600000000000008E-2</v>
      </c>
      <c r="Y23" s="360">
        <v>6.1400000000000003E-2</v>
      </c>
      <c r="Z23" s="360">
        <v>6.2799999999999995E-2</v>
      </c>
      <c r="AA23" s="360">
        <v>6.4199999999999993E-2</v>
      </c>
      <c r="AB23" s="360">
        <v>6.5499999999999989E-2</v>
      </c>
      <c r="AC23" s="360">
        <v>6.6900000000000001E-2</v>
      </c>
      <c r="AD23" s="360">
        <v>6.83E-2</v>
      </c>
      <c r="AE23" s="360">
        <v>7.0800000000000002E-2</v>
      </c>
      <c r="AF23" s="360">
        <v>7.329999999999999E-2</v>
      </c>
      <c r="AG23" s="360">
        <v>7.569999999999999E-2</v>
      </c>
      <c r="AH23" s="360">
        <v>7.8199999999999992E-2</v>
      </c>
      <c r="AI23" s="360">
        <v>8.0699999999999994E-2</v>
      </c>
      <c r="AJ23" s="360">
        <v>8.1699999999999995E-2</v>
      </c>
      <c r="AK23" s="360">
        <v>8.2699999999999996E-2</v>
      </c>
      <c r="AL23" s="360">
        <v>8.3799999999999999E-2</v>
      </c>
      <c r="AM23" s="360">
        <v>8.48E-2</v>
      </c>
      <c r="AN23" s="360">
        <v>8.5800000000000001E-2</v>
      </c>
      <c r="AO23" s="360">
        <v>8.3199999999999996E-2</v>
      </c>
      <c r="AP23" s="360">
        <v>8.0799999999999997E-2</v>
      </c>
      <c r="AQ23" s="360">
        <v>7.8699999999999992E-2</v>
      </c>
    </row>
    <row r="24" spans="1:43" x14ac:dyDescent="0.2">
      <c r="A24" s="470"/>
      <c r="B24" s="62">
        <v>19</v>
      </c>
      <c r="C24" s="360">
        <v>4.2600000000000006E-2</v>
      </c>
      <c r="D24" s="360">
        <v>4.3300000000000005E-2</v>
      </c>
      <c r="E24" s="360">
        <v>4.41E-2</v>
      </c>
      <c r="F24" s="360">
        <v>4.4900000000000002E-2</v>
      </c>
      <c r="G24" s="360">
        <v>4.5600000000000002E-2</v>
      </c>
      <c r="H24" s="360">
        <v>4.6400000000000004E-2</v>
      </c>
      <c r="I24" s="360">
        <v>4.7100000000000003E-2</v>
      </c>
      <c r="J24" s="360">
        <v>4.7900000000000005E-2</v>
      </c>
      <c r="K24" s="360">
        <v>4.9100000000000005E-2</v>
      </c>
      <c r="L24" s="360">
        <v>5.04E-2</v>
      </c>
      <c r="M24" s="360">
        <v>5.16E-2</v>
      </c>
      <c r="N24" s="360">
        <v>5.2900000000000003E-2</v>
      </c>
      <c r="O24" s="360">
        <v>5.4100000000000002E-2</v>
      </c>
      <c r="P24" s="360">
        <v>5.5300000000000002E-2</v>
      </c>
      <c r="Q24" s="360">
        <v>5.6500000000000002E-2</v>
      </c>
      <c r="R24" s="360">
        <v>5.7799999999999997E-2</v>
      </c>
      <c r="S24" s="360">
        <v>5.9000000000000004E-2</v>
      </c>
      <c r="T24" s="360">
        <v>6.0199999999999997E-2</v>
      </c>
      <c r="U24" s="360">
        <v>6.0900000000000003E-2</v>
      </c>
      <c r="V24" s="360">
        <v>6.1699999999999998E-2</v>
      </c>
      <c r="W24" s="360">
        <v>6.2400000000000004E-2</v>
      </c>
      <c r="X24" s="360">
        <v>6.3199999999999992E-2</v>
      </c>
      <c r="Y24" s="360">
        <v>6.3899999999999998E-2</v>
      </c>
      <c r="Z24" s="360">
        <v>6.5299999999999997E-2</v>
      </c>
      <c r="AA24" s="360">
        <v>6.6799999999999998E-2</v>
      </c>
      <c r="AB24" s="360">
        <v>6.8199999999999997E-2</v>
      </c>
      <c r="AC24" s="360">
        <v>6.9699999999999998E-2</v>
      </c>
      <c r="AD24" s="360">
        <v>7.1099999999999997E-2</v>
      </c>
      <c r="AE24" s="360">
        <v>7.3799999999999991E-2</v>
      </c>
      <c r="AF24" s="360">
        <v>7.6399999999999996E-2</v>
      </c>
      <c r="AG24" s="360">
        <v>7.909999999999999E-2</v>
      </c>
      <c r="AH24" s="360">
        <v>8.1699999999999995E-2</v>
      </c>
      <c r="AI24" s="360">
        <v>8.4399999999999989E-2</v>
      </c>
      <c r="AJ24" s="360">
        <v>8.539999999999999E-2</v>
      </c>
      <c r="AK24" s="360">
        <v>8.6399999999999991E-2</v>
      </c>
      <c r="AL24" s="360">
        <v>8.7499999999999994E-2</v>
      </c>
      <c r="AM24" s="360">
        <v>8.8499999999999995E-2</v>
      </c>
      <c r="AN24" s="360">
        <v>8.5800000000000001E-2</v>
      </c>
      <c r="AO24" s="360">
        <v>8.3199999999999996E-2</v>
      </c>
      <c r="AP24" s="360">
        <v>8.0799999999999997E-2</v>
      </c>
      <c r="AQ24" s="360">
        <v>7.8699999999999992E-2</v>
      </c>
    </row>
    <row r="25" spans="1:43" x14ac:dyDescent="0.2">
      <c r="A25" s="470"/>
      <c r="B25" s="62">
        <v>20</v>
      </c>
      <c r="C25" s="360">
        <v>4.5100000000000001E-2</v>
      </c>
      <c r="D25" s="360">
        <v>4.58E-2</v>
      </c>
      <c r="E25" s="360">
        <v>4.65E-2</v>
      </c>
      <c r="F25" s="360">
        <v>4.7200000000000006E-2</v>
      </c>
      <c r="G25" s="360">
        <v>4.7900000000000005E-2</v>
      </c>
      <c r="H25" s="360">
        <v>4.8600000000000004E-2</v>
      </c>
      <c r="I25" s="360">
        <v>4.9300000000000004E-2</v>
      </c>
      <c r="J25" s="360">
        <v>0.05</v>
      </c>
      <c r="K25" s="360">
        <v>5.1300000000000005E-2</v>
      </c>
      <c r="L25" s="360">
        <v>5.2600000000000001E-2</v>
      </c>
      <c r="M25" s="360">
        <v>5.3900000000000003E-2</v>
      </c>
      <c r="N25" s="360">
        <v>5.5199999999999999E-2</v>
      </c>
      <c r="O25" s="360">
        <v>5.6500000000000002E-2</v>
      </c>
      <c r="P25" s="360">
        <v>5.7799999999999997E-2</v>
      </c>
      <c r="Q25" s="360">
        <v>5.9100000000000007E-2</v>
      </c>
      <c r="R25" s="360">
        <v>6.0400000000000002E-2</v>
      </c>
      <c r="S25" s="360">
        <v>6.1699999999999998E-2</v>
      </c>
      <c r="T25" s="360">
        <v>6.3E-2</v>
      </c>
      <c r="U25" s="360">
        <v>6.3699999999999993E-2</v>
      </c>
      <c r="V25" s="360">
        <v>6.4399999999999999E-2</v>
      </c>
      <c r="W25" s="360">
        <v>6.5099999999999991E-2</v>
      </c>
      <c r="X25" s="360">
        <v>6.5799999999999997E-2</v>
      </c>
      <c r="Y25" s="360">
        <v>6.649999999999999E-2</v>
      </c>
      <c r="Z25" s="360">
        <v>6.7999999999999991E-2</v>
      </c>
      <c r="AA25" s="360">
        <v>6.9499999999999992E-2</v>
      </c>
      <c r="AB25" s="360">
        <v>7.0999999999999994E-2</v>
      </c>
      <c r="AC25" s="360">
        <v>7.2499999999999995E-2</v>
      </c>
      <c r="AD25" s="360">
        <v>7.3999999999999996E-2</v>
      </c>
      <c r="AE25" s="360">
        <v>7.6799999999999993E-2</v>
      </c>
      <c r="AF25" s="360">
        <v>7.9699999999999993E-2</v>
      </c>
      <c r="AG25" s="360">
        <v>8.249999999999999E-2</v>
      </c>
      <c r="AH25" s="360">
        <v>8.539999999999999E-2</v>
      </c>
      <c r="AI25" s="360">
        <v>8.8200000000000001E-2</v>
      </c>
      <c r="AJ25" s="360">
        <v>8.9200000000000002E-2</v>
      </c>
      <c r="AK25" s="360">
        <v>9.0200000000000002E-2</v>
      </c>
      <c r="AL25" s="360">
        <v>9.1299999999999992E-2</v>
      </c>
      <c r="AM25" s="360">
        <v>8.8499999999999995E-2</v>
      </c>
      <c r="AN25" s="360">
        <v>8.5800000000000001E-2</v>
      </c>
      <c r="AO25" s="360">
        <v>8.3199999999999996E-2</v>
      </c>
      <c r="AP25" s="360">
        <v>8.0799999999999997E-2</v>
      </c>
      <c r="AQ25" s="360">
        <v>7.8699999999999992E-2</v>
      </c>
    </row>
    <row r="26" spans="1:43" x14ac:dyDescent="0.2">
      <c r="A26" s="470"/>
      <c r="B26" s="62">
        <v>21</v>
      </c>
      <c r="C26" s="360">
        <v>4.6700000000000005E-2</v>
      </c>
      <c r="D26" s="360">
        <v>4.7400000000000005E-2</v>
      </c>
      <c r="E26" s="360">
        <v>4.8100000000000004E-2</v>
      </c>
      <c r="F26" s="360">
        <v>4.8800000000000003E-2</v>
      </c>
      <c r="G26" s="360">
        <v>4.9500000000000002E-2</v>
      </c>
      <c r="H26" s="360">
        <v>5.0300000000000004E-2</v>
      </c>
      <c r="I26" s="360">
        <v>5.1000000000000004E-2</v>
      </c>
      <c r="J26" s="360">
        <v>5.1700000000000003E-2</v>
      </c>
      <c r="K26" s="360">
        <v>5.2900000000000003E-2</v>
      </c>
      <c r="L26" s="360">
        <v>5.4200000000000005E-2</v>
      </c>
      <c r="M26" s="360">
        <v>5.5400000000000005E-2</v>
      </c>
      <c r="N26" s="360">
        <v>5.67E-2</v>
      </c>
      <c r="O26" s="360">
        <v>5.79E-2</v>
      </c>
      <c r="P26" s="360">
        <v>5.9100000000000007E-2</v>
      </c>
      <c r="Q26" s="360">
        <v>6.0299999999999999E-2</v>
      </c>
      <c r="R26" s="360">
        <v>6.1400000000000003E-2</v>
      </c>
      <c r="S26" s="360">
        <v>6.2599999999999989E-2</v>
      </c>
      <c r="T26" s="360">
        <v>6.3799999999999996E-2</v>
      </c>
      <c r="U26" s="360">
        <v>6.4500000000000002E-2</v>
      </c>
      <c r="V26" s="360">
        <v>6.5199999999999994E-2</v>
      </c>
      <c r="W26" s="360">
        <v>6.5799999999999997E-2</v>
      </c>
      <c r="X26" s="360">
        <v>6.649999999999999E-2</v>
      </c>
      <c r="Y26" s="360">
        <v>6.7199999999999996E-2</v>
      </c>
      <c r="Z26" s="360">
        <v>6.8599999999999994E-2</v>
      </c>
      <c r="AA26" s="360">
        <v>7.0099999999999996E-2</v>
      </c>
      <c r="AB26" s="360">
        <v>7.1499999999999994E-2</v>
      </c>
      <c r="AC26" s="360">
        <v>7.2999999999999995E-2</v>
      </c>
      <c r="AD26" s="360">
        <v>7.4399999999999994E-2</v>
      </c>
      <c r="AE26" s="360">
        <v>7.7399999999999997E-2</v>
      </c>
      <c r="AF26" s="360">
        <v>8.0500000000000002E-2</v>
      </c>
      <c r="AG26" s="360">
        <v>8.3499999999999991E-2</v>
      </c>
      <c r="AH26" s="360">
        <v>8.6599999999999996E-2</v>
      </c>
      <c r="AI26" s="360">
        <v>8.9599999999999999E-2</v>
      </c>
      <c r="AJ26" s="360">
        <v>9.06E-2</v>
      </c>
      <c r="AK26" s="360">
        <v>9.1600000000000001E-2</v>
      </c>
      <c r="AL26" s="360">
        <v>9.1299999999999992E-2</v>
      </c>
      <c r="AM26" s="360">
        <v>8.8499999999999995E-2</v>
      </c>
      <c r="AN26" s="360">
        <v>8.5800000000000001E-2</v>
      </c>
      <c r="AO26" s="360">
        <v>8.3199999999999996E-2</v>
      </c>
      <c r="AP26" s="360">
        <v>8.0799999999999997E-2</v>
      </c>
      <c r="AQ26" s="360">
        <v>7.8699999999999992E-2</v>
      </c>
    </row>
    <row r="27" spans="1:43" x14ac:dyDescent="0.2">
      <c r="A27" s="470"/>
      <c r="B27" s="62">
        <v>22</v>
      </c>
      <c r="C27" s="360">
        <v>4.8300000000000003E-2</v>
      </c>
      <c r="D27" s="360">
        <v>4.9100000000000005E-2</v>
      </c>
      <c r="E27" s="360">
        <v>4.9800000000000004E-2</v>
      </c>
      <c r="F27" s="360">
        <v>5.0500000000000003E-2</v>
      </c>
      <c r="G27" s="360">
        <v>5.1300000000000005E-2</v>
      </c>
      <c r="H27" s="360">
        <v>5.2000000000000005E-2</v>
      </c>
      <c r="I27" s="360">
        <v>5.28E-2</v>
      </c>
      <c r="J27" s="360">
        <v>5.3500000000000006E-2</v>
      </c>
      <c r="K27" s="360">
        <v>5.4600000000000003E-2</v>
      </c>
      <c r="L27" s="360">
        <v>5.5800000000000002E-2</v>
      </c>
      <c r="M27" s="360">
        <v>5.6899999999999999E-2</v>
      </c>
      <c r="N27" s="360">
        <v>5.8100000000000006E-2</v>
      </c>
      <c r="O27" s="360">
        <v>5.9199999999999996E-2</v>
      </c>
      <c r="P27" s="360">
        <v>6.0299999999999999E-2</v>
      </c>
      <c r="Q27" s="360">
        <v>6.1400000000000003E-2</v>
      </c>
      <c r="R27" s="360">
        <v>6.2400000000000004E-2</v>
      </c>
      <c r="S27" s="360">
        <v>6.3500000000000001E-2</v>
      </c>
      <c r="T27" s="360">
        <v>6.4599999999999991E-2</v>
      </c>
      <c r="U27" s="360">
        <v>6.5299999999999997E-2</v>
      </c>
      <c r="V27" s="360">
        <v>6.59E-2</v>
      </c>
      <c r="W27" s="360">
        <v>6.6599999999999993E-2</v>
      </c>
      <c r="X27" s="360">
        <v>6.7199999999999996E-2</v>
      </c>
      <c r="Y27" s="360">
        <v>6.7900000000000002E-2</v>
      </c>
      <c r="Z27" s="360">
        <v>6.93E-2</v>
      </c>
      <c r="AA27" s="360">
        <v>7.0699999999999999E-2</v>
      </c>
      <c r="AB27" s="360">
        <v>7.1999999999999995E-2</v>
      </c>
      <c r="AC27" s="360">
        <v>7.3399999999999993E-2</v>
      </c>
      <c r="AD27" s="360">
        <v>7.4799999999999991E-2</v>
      </c>
      <c r="AE27" s="360">
        <v>7.8E-2</v>
      </c>
      <c r="AF27" s="360">
        <v>8.1299999999999997E-2</v>
      </c>
      <c r="AG27" s="360">
        <v>8.4499999999999992E-2</v>
      </c>
      <c r="AH27" s="360">
        <v>8.7799999999999989E-2</v>
      </c>
      <c r="AI27" s="360">
        <v>9.0999999999999998E-2</v>
      </c>
      <c r="AJ27" s="360">
        <v>9.1999999999999998E-2</v>
      </c>
      <c r="AK27" s="360">
        <v>9.1600000000000001E-2</v>
      </c>
      <c r="AL27" s="360">
        <v>9.1299999999999992E-2</v>
      </c>
      <c r="AM27" s="360">
        <v>8.8499999999999995E-2</v>
      </c>
      <c r="AN27" s="360">
        <v>8.5800000000000001E-2</v>
      </c>
      <c r="AO27" s="360">
        <v>8.3199999999999996E-2</v>
      </c>
      <c r="AP27" s="360">
        <v>8.0799999999999997E-2</v>
      </c>
      <c r="AQ27" s="360">
        <v>7.8699999999999992E-2</v>
      </c>
    </row>
    <row r="28" spans="1:43" x14ac:dyDescent="0.2">
      <c r="A28" s="470"/>
      <c r="B28" s="62">
        <v>23</v>
      </c>
      <c r="C28" s="360">
        <v>4.99E-2</v>
      </c>
      <c r="D28" s="360">
        <v>5.0700000000000002E-2</v>
      </c>
      <c r="E28" s="360">
        <v>5.1500000000000004E-2</v>
      </c>
      <c r="F28" s="360">
        <v>5.2299999999999999E-2</v>
      </c>
      <c r="G28" s="360">
        <v>5.3100000000000001E-2</v>
      </c>
      <c r="H28" s="360">
        <v>5.3800000000000001E-2</v>
      </c>
      <c r="I28" s="360">
        <v>5.4600000000000003E-2</v>
      </c>
      <c r="J28" s="360">
        <v>5.5400000000000005E-2</v>
      </c>
      <c r="K28" s="360">
        <v>5.6500000000000002E-2</v>
      </c>
      <c r="L28" s="360">
        <v>5.7500000000000002E-2</v>
      </c>
      <c r="M28" s="360">
        <v>5.8600000000000006E-2</v>
      </c>
      <c r="N28" s="360">
        <v>5.9600000000000007E-2</v>
      </c>
      <c r="O28" s="360">
        <v>6.0699999999999997E-2</v>
      </c>
      <c r="P28" s="360">
        <v>6.1600000000000009E-2</v>
      </c>
      <c r="Q28" s="360">
        <v>6.2599999999999989E-2</v>
      </c>
      <c r="R28" s="360">
        <v>6.3500000000000001E-2</v>
      </c>
      <c r="S28" s="360">
        <v>6.4500000000000002E-2</v>
      </c>
      <c r="T28" s="360">
        <v>6.54E-2</v>
      </c>
      <c r="U28" s="360">
        <v>6.6099999999999992E-2</v>
      </c>
      <c r="V28" s="360">
        <v>6.6699999999999995E-2</v>
      </c>
      <c r="W28" s="360">
        <v>6.7400000000000002E-2</v>
      </c>
      <c r="X28" s="360">
        <v>6.7999999999999991E-2</v>
      </c>
      <c r="Y28" s="360">
        <v>6.8699999999999997E-2</v>
      </c>
      <c r="Z28" s="360">
        <v>6.9999999999999993E-2</v>
      </c>
      <c r="AA28" s="360">
        <v>7.1300000000000002E-2</v>
      </c>
      <c r="AB28" s="360">
        <v>7.2599999999999998E-2</v>
      </c>
      <c r="AC28" s="360">
        <v>7.3899999999999993E-2</v>
      </c>
      <c r="AD28" s="360">
        <v>7.5199999999999989E-2</v>
      </c>
      <c r="AE28" s="360">
        <v>7.8599999999999989E-2</v>
      </c>
      <c r="AF28" s="360">
        <v>8.2099999999999992E-2</v>
      </c>
      <c r="AG28" s="360">
        <v>8.5499999999999993E-2</v>
      </c>
      <c r="AH28" s="360">
        <v>8.8999999999999996E-2</v>
      </c>
      <c r="AI28" s="360">
        <v>9.2399999999999996E-2</v>
      </c>
      <c r="AJ28" s="360">
        <v>9.1999999999999998E-2</v>
      </c>
      <c r="AK28" s="360">
        <v>9.1600000000000001E-2</v>
      </c>
      <c r="AL28" s="360">
        <v>9.1299999999999992E-2</v>
      </c>
      <c r="AM28" s="360">
        <v>8.8499999999999995E-2</v>
      </c>
      <c r="AN28" s="360">
        <v>8.5800000000000001E-2</v>
      </c>
      <c r="AO28" s="360">
        <v>8.3199999999999996E-2</v>
      </c>
      <c r="AP28" s="360">
        <v>8.0799999999999997E-2</v>
      </c>
      <c r="AQ28" s="360">
        <v>7.8699999999999992E-2</v>
      </c>
    </row>
    <row r="29" spans="1:43" x14ac:dyDescent="0.2">
      <c r="A29" s="470"/>
      <c r="B29" s="62">
        <v>24</v>
      </c>
      <c r="C29" s="360">
        <v>5.16E-2</v>
      </c>
      <c r="D29" s="360">
        <v>5.2400000000000002E-2</v>
      </c>
      <c r="E29" s="360">
        <v>5.3200000000000004E-2</v>
      </c>
      <c r="F29" s="360">
        <v>5.3999999999999999E-2</v>
      </c>
      <c r="G29" s="360">
        <v>5.4800000000000001E-2</v>
      </c>
      <c r="H29" s="360">
        <v>5.57E-2</v>
      </c>
      <c r="I29" s="360">
        <v>5.6500000000000002E-2</v>
      </c>
      <c r="J29" s="360">
        <v>5.7300000000000004E-2</v>
      </c>
      <c r="K29" s="360">
        <v>5.8299999999999998E-2</v>
      </c>
      <c r="L29" s="360">
        <v>5.9199999999999996E-2</v>
      </c>
      <c r="M29" s="360">
        <v>6.0199999999999997E-2</v>
      </c>
      <c r="N29" s="360">
        <v>6.1100000000000008E-2</v>
      </c>
      <c r="O29" s="360">
        <v>6.2100000000000009E-2</v>
      </c>
      <c r="P29" s="360">
        <v>6.2899999999999998E-2</v>
      </c>
      <c r="Q29" s="360">
        <v>6.3799999999999996E-2</v>
      </c>
      <c r="R29" s="360">
        <v>6.4599999999999991E-2</v>
      </c>
      <c r="S29" s="360">
        <v>6.5499999999999989E-2</v>
      </c>
      <c r="T29" s="360">
        <v>6.6299999999999998E-2</v>
      </c>
      <c r="U29" s="360">
        <v>6.6900000000000001E-2</v>
      </c>
      <c r="V29" s="360">
        <v>6.7499999999999991E-2</v>
      </c>
      <c r="W29" s="360">
        <v>6.8199999999999997E-2</v>
      </c>
      <c r="X29" s="360">
        <v>6.88E-2</v>
      </c>
      <c r="Y29" s="360">
        <v>6.9399999999999989E-2</v>
      </c>
      <c r="Z29" s="360">
        <v>7.0599999999999996E-2</v>
      </c>
      <c r="AA29" s="360">
        <v>7.1899999999999992E-2</v>
      </c>
      <c r="AB29" s="360">
        <v>7.3099999999999998E-2</v>
      </c>
      <c r="AC29" s="360">
        <v>7.4399999999999994E-2</v>
      </c>
      <c r="AD29" s="360">
        <v>7.5600000000000001E-2</v>
      </c>
      <c r="AE29" s="360">
        <v>7.9299999999999995E-2</v>
      </c>
      <c r="AF29" s="360">
        <v>8.2900000000000001E-2</v>
      </c>
      <c r="AG29" s="360">
        <v>8.6599999999999996E-2</v>
      </c>
      <c r="AH29" s="360">
        <v>9.0200000000000002E-2</v>
      </c>
      <c r="AI29" s="360">
        <v>9.2399999999999996E-2</v>
      </c>
      <c r="AJ29" s="360">
        <v>9.1999999999999998E-2</v>
      </c>
      <c r="AK29" s="360">
        <v>9.1600000000000001E-2</v>
      </c>
      <c r="AL29" s="360">
        <v>9.1299999999999992E-2</v>
      </c>
      <c r="AM29" s="360">
        <v>8.8499999999999995E-2</v>
      </c>
      <c r="AN29" s="360">
        <v>8.5800000000000001E-2</v>
      </c>
      <c r="AO29" s="360">
        <v>8.3199999999999996E-2</v>
      </c>
      <c r="AP29" s="360">
        <v>8.0799999999999997E-2</v>
      </c>
      <c r="AQ29" s="360">
        <v>7.8699999999999992E-2</v>
      </c>
    </row>
    <row r="30" spans="1:43" x14ac:dyDescent="0.2">
      <c r="A30" s="470"/>
      <c r="B30" s="62">
        <v>25</v>
      </c>
      <c r="C30" s="360">
        <v>5.33E-2</v>
      </c>
      <c r="D30" s="360">
        <v>5.4200000000000005E-2</v>
      </c>
      <c r="E30" s="360">
        <v>5.5E-2</v>
      </c>
      <c r="F30" s="360">
        <v>5.5800000000000002E-2</v>
      </c>
      <c r="G30" s="360">
        <v>5.67E-2</v>
      </c>
      <c r="H30" s="360">
        <v>5.7500000000000002E-2</v>
      </c>
      <c r="I30" s="360">
        <v>5.8400000000000001E-2</v>
      </c>
      <c r="J30" s="360">
        <v>5.9199999999999996E-2</v>
      </c>
      <c r="K30" s="360">
        <v>6.0100000000000008E-2</v>
      </c>
      <c r="L30" s="360">
        <v>6.1000000000000006E-2</v>
      </c>
      <c r="M30" s="360">
        <v>6.1800000000000001E-2</v>
      </c>
      <c r="N30" s="360">
        <v>6.2699999999999992E-2</v>
      </c>
      <c r="O30" s="360">
        <v>6.359999999999999E-2</v>
      </c>
      <c r="P30" s="360">
        <v>6.4299999999999996E-2</v>
      </c>
      <c r="Q30" s="360">
        <v>6.5000000000000002E-2</v>
      </c>
      <c r="R30" s="360">
        <v>6.5699999999999995E-2</v>
      </c>
      <c r="S30" s="360">
        <v>6.6400000000000001E-2</v>
      </c>
      <c r="T30" s="360">
        <v>6.7099999999999993E-2</v>
      </c>
      <c r="U30" s="360">
        <v>6.7699999999999996E-2</v>
      </c>
      <c r="V30" s="360">
        <v>6.83E-2</v>
      </c>
      <c r="W30" s="360">
        <v>6.8999999999999992E-2</v>
      </c>
      <c r="X30" s="360">
        <v>6.9599999999999995E-2</v>
      </c>
      <c r="Y30" s="360">
        <v>7.0199999999999999E-2</v>
      </c>
      <c r="Z30" s="360">
        <v>7.1399999999999991E-2</v>
      </c>
      <c r="AA30" s="360">
        <v>7.2499999999999995E-2</v>
      </c>
      <c r="AB30" s="360">
        <v>7.3700000000000002E-2</v>
      </c>
      <c r="AC30" s="360">
        <v>7.4799999999999991E-2</v>
      </c>
      <c r="AD30" s="360">
        <v>7.5999999999999998E-2</v>
      </c>
      <c r="AE30" s="360">
        <v>7.9899999999999999E-2</v>
      </c>
      <c r="AF30" s="360">
        <v>8.3699999999999997E-2</v>
      </c>
      <c r="AG30" s="360">
        <v>8.7599999999999997E-2</v>
      </c>
      <c r="AH30" s="360">
        <v>9.0200000000000002E-2</v>
      </c>
      <c r="AI30" s="360">
        <v>9.2399999999999996E-2</v>
      </c>
      <c r="AJ30" s="360">
        <v>9.1999999999999998E-2</v>
      </c>
      <c r="AK30" s="360">
        <v>9.1600000000000001E-2</v>
      </c>
      <c r="AL30" s="360">
        <v>9.1299999999999992E-2</v>
      </c>
      <c r="AM30" s="360">
        <v>8.8499999999999995E-2</v>
      </c>
      <c r="AN30" s="360">
        <v>8.5800000000000001E-2</v>
      </c>
      <c r="AO30" s="360">
        <v>8.3199999999999996E-2</v>
      </c>
      <c r="AP30" s="360">
        <v>8.0799999999999997E-2</v>
      </c>
      <c r="AQ30" s="360">
        <v>7.8699999999999992E-2</v>
      </c>
    </row>
    <row r="31" spans="1:43" x14ac:dyDescent="0.2">
      <c r="A31" s="470"/>
      <c r="B31" s="62">
        <v>26</v>
      </c>
      <c r="C31" s="360">
        <v>5.5199999999999999E-2</v>
      </c>
      <c r="D31" s="360">
        <v>5.6000000000000001E-2</v>
      </c>
      <c r="E31" s="360">
        <v>5.6899999999999999E-2</v>
      </c>
      <c r="F31" s="360">
        <v>5.7799999999999997E-2</v>
      </c>
      <c r="G31" s="360">
        <v>5.8600000000000006E-2</v>
      </c>
      <c r="H31" s="360">
        <v>5.9500000000000004E-2</v>
      </c>
      <c r="I31" s="360">
        <v>6.0299999999999999E-2</v>
      </c>
      <c r="J31" s="360">
        <v>6.1199999999999997E-2</v>
      </c>
      <c r="K31" s="360">
        <v>6.2000000000000006E-2</v>
      </c>
      <c r="L31" s="360">
        <v>6.2799999999999995E-2</v>
      </c>
      <c r="M31" s="360">
        <v>6.3500000000000001E-2</v>
      </c>
      <c r="N31" s="360">
        <v>6.4299999999999996E-2</v>
      </c>
      <c r="O31" s="360">
        <v>6.5099999999999991E-2</v>
      </c>
      <c r="P31" s="360">
        <v>6.5699999999999995E-2</v>
      </c>
      <c r="Q31" s="360">
        <v>6.6299999999999998E-2</v>
      </c>
      <c r="R31" s="360">
        <v>6.6799999999999998E-2</v>
      </c>
      <c r="S31" s="360">
        <v>6.7400000000000002E-2</v>
      </c>
      <c r="T31" s="360">
        <v>6.7999999999999991E-2</v>
      </c>
      <c r="U31" s="360">
        <v>6.8599999999999994E-2</v>
      </c>
      <c r="V31" s="360">
        <v>6.9199999999999998E-2</v>
      </c>
      <c r="W31" s="360">
        <v>6.9699999999999998E-2</v>
      </c>
      <c r="X31" s="360">
        <v>7.0300000000000001E-2</v>
      </c>
      <c r="Y31" s="360">
        <v>7.0899999999999991E-2</v>
      </c>
      <c r="Z31" s="360">
        <v>7.1999999999999995E-2</v>
      </c>
      <c r="AA31" s="360">
        <v>7.3099999999999998E-2</v>
      </c>
      <c r="AB31" s="360">
        <v>7.4200000000000002E-2</v>
      </c>
      <c r="AC31" s="360">
        <v>7.5299999999999992E-2</v>
      </c>
      <c r="AD31" s="360">
        <v>7.6399999999999996E-2</v>
      </c>
      <c r="AE31" s="360">
        <v>8.0500000000000002E-2</v>
      </c>
      <c r="AF31" s="360">
        <v>8.4599999999999995E-2</v>
      </c>
      <c r="AG31" s="360">
        <v>8.7599999999999997E-2</v>
      </c>
      <c r="AH31" s="360">
        <v>9.0200000000000002E-2</v>
      </c>
      <c r="AI31" s="360">
        <v>9.2399999999999996E-2</v>
      </c>
      <c r="AJ31" s="360">
        <v>9.1999999999999998E-2</v>
      </c>
      <c r="AK31" s="360">
        <v>9.1600000000000001E-2</v>
      </c>
      <c r="AL31" s="360">
        <v>9.1299999999999992E-2</v>
      </c>
      <c r="AM31" s="360">
        <v>8.8499999999999995E-2</v>
      </c>
      <c r="AN31" s="360">
        <v>8.5800000000000001E-2</v>
      </c>
      <c r="AO31" s="360">
        <v>8.3199999999999996E-2</v>
      </c>
      <c r="AP31" s="360">
        <v>8.0799999999999997E-2</v>
      </c>
      <c r="AQ31" s="360">
        <v>7.8699999999999992E-2</v>
      </c>
    </row>
    <row r="32" spans="1:43" x14ac:dyDescent="0.2">
      <c r="A32" s="470"/>
      <c r="B32" s="62">
        <v>27</v>
      </c>
      <c r="C32" s="360">
        <v>5.7000000000000002E-2</v>
      </c>
      <c r="D32" s="360">
        <v>5.79E-2</v>
      </c>
      <c r="E32" s="360">
        <v>5.8799999999999998E-2</v>
      </c>
      <c r="F32" s="360">
        <v>5.9699999999999996E-2</v>
      </c>
      <c r="G32" s="360">
        <v>6.0600000000000008E-2</v>
      </c>
      <c r="H32" s="360">
        <v>6.1500000000000006E-2</v>
      </c>
      <c r="I32" s="360">
        <v>6.2400000000000004E-2</v>
      </c>
      <c r="J32" s="360">
        <v>6.3299999999999995E-2</v>
      </c>
      <c r="K32" s="360">
        <v>6.4000000000000001E-2</v>
      </c>
      <c r="L32" s="360">
        <v>6.4699999999999994E-2</v>
      </c>
      <c r="M32" s="360">
        <v>6.5299999999999997E-2</v>
      </c>
      <c r="N32" s="360">
        <v>6.5999999999999989E-2</v>
      </c>
      <c r="O32" s="360">
        <v>6.6699999999999995E-2</v>
      </c>
      <c r="P32" s="360">
        <v>6.7099999999999993E-2</v>
      </c>
      <c r="Q32" s="360">
        <v>6.7499999999999991E-2</v>
      </c>
      <c r="R32" s="360">
        <v>6.7999999999999991E-2</v>
      </c>
      <c r="S32" s="360">
        <v>6.8400000000000002E-2</v>
      </c>
      <c r="T32" s="360">
        <v>6.88E-2</v>
      </c>
      <c r="U32" s="360">
        <v>6.9399999999999989E-2</v>
      </c>
      <c r="V32" s="360">
        <v>6.9999999999999993E-2</v>
      </c>
      <c r="W32" s="360">
        <v>7.0499999999999993E-2</v>
      </c>
      <c r="X32" s="360">
        <v>7.1099999999999997E-2</v>
      </c>
      <c r="Y32" s="360">
        <v>7.17E-2</v>
      </c>
      <c r="Z32" s="360">
        <v>7.2700000000000001E-2</v>
      </c>
      <c r="AA32" s="360">
        <v>7.3700000000000002E-2</v>
      </c>
      <c r="AB32" s="360">
        <v>7.4799999999999991E-2</v>
      </c>
      <c r="AC32" s="360">
        <v>7.5799999999999992E-2</v>
      </c>
      <c r="AD32" s="360">
        <v>7.6799999999999993E-2</v>
      </c>
      <c r="AE32" s="360">
        <v>8.1099999999999992E-2</v>
      </c>
      <c r="AF32" s="360">
        <v>8.4599999999999995E-2</v>
      </c>
      <c r="AG32" s="360">
        <v>8.7599999999999997E-2</v>
      </c>
      <c r="AH32" s="360">
        <v>9.0200000000000002E-2</v>
      </c>
      <c r="AI32" s="360">
        <v>9.2399999999999996E-2</v>
      </c>
      <c r="AJ32" s="360">
        <v>9.1999999999999998E-2</v>
      </c>
      <c r="AK32" s="360">
        <v>9.1600000000000001E-2</v>
      </c>
      <c r="AL32" s="360">
        <v>9.1299999999999992E-2</v>
      </c>
      <c r="AM32" s="360">
        <v>8.8499999999999995E-2</v>
      </c>
      <c r="AN32" s="360">
        <v>8.5800000000000001E-2</v>
      </c>
      <c r="AO32" s="360">
        <v>8.3199999999999996E-2</v>
      </c>
      <c r="AP32" s="360">
        <v>8.0799999999999997E-2</v>
      </c>
      <c r="AQ32" s="360">
        <v>7.8699999999999992E-2</v>
      </c>
    </row>
    <row r="33" spans="1:43" x14ac:dyDescent="0.2">
      <c r="A33" s="470"/>
      <c r="B33" s="62">
        <v>28</v>
      </c>
      <c r="C33" s="360">
        <v>5.8900000000000001E-2</v>
      </c>
      <c r="D33" s="360">
        <v>5.9900000000000002E-2</v>
      </c>
      <c r="E33" s="360">
        <v>6.08E-2</v>
      </c>
      <c r="F33" s="360">
        <v>6.1699999999999998E-2</v>
      </c>
      <c r="G33" s="360">
        <v>6.2699999999999992E-2</v>
      </c>
      <c r="H33" s="360">
        <v>6.359999999999999E-2</v>
      </c>
      <c r="I33" s="360">
        <v>6.4599999999999991E-2</v>
      </c>
      <c r="J33" s="360">
        <v>6.5499999999999989E-2</v>
      </c>
      <c r="K33" s="360">
        <v>6.5999999999999989E-2</v>
      </c>
      <c r="L33" s="360">
        <v>6.6599999999999993E-2</v>
      </c>
      <c r="M33" s="360">
        <v>6.7099999999999993E-2</v>
      </c>
      <c r="N33" s="360">
        <v>6.7699999999999996E-2</v>
      </c>
      <c r="O33" s="360">
        <v>6.8199999999999997E-2</v>
      </c>
      <c r="P33" s="360">
        <v>6.8499999999999991E-2</v>
      </c>
      <c r="Q33" s="360">
        <v>6.88E-2</v>
      </c>
      <c r="R33" s="360">
        <v>6.9099999999999995E-2</v>
      </c>
      <c r="S33" s="360">
        <v>6.9399999999999989E-2</v>
      </c>
      <c r="T33" s="360">
        <v>6.9699999999999998E-2</v>
      </c>
      <c r="U33" s="360">
        <v>7.0199999999999999E-2</v>
      </c>
      <c r="V33" s="360">
        <v>7.0800000000000002E-2</v>
      </c>
      <c r="W33" s="360">
        <v>7.1300000000000002E-2</v>
      </c>
      <c r="X33" s="360">
        <v>7.1899999999999992E-2</v>
      </c>
      <c r="Y33" s="360">
        <v>7.2399999999999992E-2</v>
      </c>
      <c r="Z33" s="360">
        <v>7.3399999999999993E-2</v>
      </c>
      <c r="AA33" s="360">
        <v>7.4299999999999991E-2</v>
      </c>
      <c r="AB33" s="360">
        <v>7.5299999999999992E-2</v>
      </c>
      <c r="AC33" s="360">
        <v>7.619999999999999E-2</v>
      </c>
      <c r="AD33" s="360">
        <v>7.7199999999999991E-2</v>
      </c>
      <c r="AE33" s="360">
        <v>8.1099999999999992E-2</v>
      </c>
      <c r="AF33" s="360">
        <v>8.4599999999999995E-2</v>
      </c>
      <c r="AG33" s="360">
        <v>8.7599999999999997E-2</v>
      </c>
      <c r="AH33" s="360">
        <v>9.0200000000000002E-2</v>
      </c>
      <c r="AI33" s="360">
        <v>9.2399999999999996E-2</v>
      </c>
      <c r="AJ33" s="360">
        <v>9.1999999999999998E-2</v>
      </c>
      <c r="AK33" s="360">
        <v>9.1600000000000001E-2</v>
      </c>
      <c r="AL33" s="360">
        <v>9.1299999999999992E-2</v>
      </c>
      <c r="AM33" s="360">
        <v>8.8499999999999995E-2</v>
      </c>
      <c r="AN33" s="360">
        <v>8.5800000000000001E-2</v>
      </c>
      <c r="AO33" s="360">
        <v>8.3199999999999996E-2</v>
      </c>
      <c r="AP33" s="360">
        <v>8.0799999999999997E-2</v>
      </c>
      <c r="AQ33" s="360">
        <v>7.8699999999999992E-2</v>
      </c>
    </row>
    <row r="34" spans="1:43" x14ac:dyDescent="0.2">
      <c r="A34" s="470"/>
      <c r="B34" s="62">
        <v>29</v>
      </c>
      <c r="C34" s="360">
        <v>6.1000000000000006E-2</v>
      </c>
      <c r="D34" s="360">
        <v>6.1900000000000004E-2</v>
      </c>
      <c r="E34" s="360">
        <v>6.2899999999999998E-2</v>
      </c>
      <c r="F34" s="360">
        <v>6.3899999999999998E-2</v>
      </c>
      <c r="G34" s="360">
        <v>6.4799999999999996E-2</v>
      </c>
      <c r="H34" s="360">
        <v>6.5799999999999997E-2</v>
      </c>
      <c r="I34" s="360">
        <v>6.6699999999999995E-2</v>
      </c>
      <c r="J34" s="360">
        <v>6.7699999999999996E-2</v>
      </c>
      <c r="K34" s="360">
        <v>6.8099999999999994E-2</v>
      </c>
      <c r="L34" s="360">
        <v>6.8499999999999991E-2</v>
      </c>
      <c r="M34" s="360">
        <v>6.8999999999999992E-2</v>
      </c>
      <c r="N34" s="360">
        <v>6.9399999999999989E-2</v>
      </c>
      <c r="O34" s="360">
        <v>6.9800000000000001E-2</v>
      </c>
      <c r="P34" s="360">
        <v>6.9999999999999993E-2</v>
      </c>
      <c r="Q34" s="360">
        <v>7.0099999999999996E-2</v>
      </c>
      <c r="R34" s="360">
        <v>7.0300000000000001E-2</v>
      </c>
      <c r="S34" s="360">
        <v>7.039999999999999E-2</v>
      </c>
      <c r="T34" s="360">
        <v>7.0599999999999996E-2</v>
      </c>
      <c r="U34" s="360">
        <v>7.1099999999999997E-2</v>
      </c>
      <c r="V34" s="360">
        <v>7.1599999999999997E-2</v>
      </c>
      <c r="W34" s="360">
        <v>7.22E-2</v>
      </c>
      <c r="X34" s="360">
        <v>7.2700000000000001E-2</v>
      </c>
      <c r="Y34" s="360">
        <v>7.3200000000000001E-2</v>
      </c>
      <c r="Z34" s="360">
        <v>7.4099999999999999E-2</v>
      </c>
      <c r="AA34" s="360">
        <v>7.4999999999999997E-2</v>
      </c>
      <c r="AB34" s="360">
        <v>7.5799999999999992E-2</v>
      </c>
      <c r="AC34" s="360">
        <v>7.669999999999999E-2</v>
      </c>
      <c r="AD34" s="360">
        <v>7.7199999999999991E-2</v>
      </c>
      <c r="AE34" s="360">
        <v>8.1099999999999992E-2</v>
      </c>
      <c r="AF34" s="360">
        <v>8.4599999999999995E-2</v>
      </c>
      <c r="AG34" s="360">
        <v>8.7599999999999997E-2</v>
      </c>
      <c r="AH34" s="360">
        <v>9.0200000000000002E-2</v>
      </c>
      <c r="AI34" s="360">
        <v>9.2399999999999996E-2</v>
      </c>
      <c r="AJ34" s="360">
        <v>9.1999999999999998E-2</v>
      </c>
      <c r="AK34" s="360">
        <v>9.1600000000000001E-2</v>
      </c>
      <c r="AL34" s="360">
        <v>9.1299999999999992E-2</v>
      </c>
      <c r="AM34" s="360">
        <v>8.8499999999999995E-2</v>
      </c>
      <c r="AN34" s="360">
        <v>8.5800000000000001E-2</v>
      </c>
      <c r="AO34" s="360">
        <v>8.3199999999999996E-2</v>
      </c>
      <c r="AP34" s="360">
        <v>8.0799999999999997E-2</v>
      </c>
      <c r="AQ34" s="360">
        <v>7.8699999999999992E-2</v>
      </c>
    </row>
    <row r="35" spans="1:43" x14ac:dyDescent="0.2">
      <c r="A35" s="470"/>
      <c r="B35" s="62">
        <v>30</v>
      </c>
      <c r="C35" s="360">
        <v>6.3E-2</v>
      </c>
      <c r="D35" s="360">
        <v>6.4000000000000001E-2</v>
      </c>
      <c r="E35" s="360">
        <v>6.5000000000000002E-2</v>
      </c>
      <c r="F35" s="360">
        <v>6.5999999999999989E-2</v>
      </c>
      <c r="G35" s="360">
        <v>6.699999999999999E-2</v>
      </c>
      <c r="H35" s="360">
        <v>6.7999999999999991E-2</v>
      </c>
      <c r="I35" s="360">
        <v>6.8999999999999992E-2</v>
      </c>
      <c r="J35" s="360">
        <v>6.9999999999999993E-2</v>
      </c>
      <c r="K35" s="360">
        <v>7.0300000000000001E-2</v>
      </c>
      <c r="L35" s="360">
        <v>7.0599999999999996E-2</v>
      </c>
      <c r="M35" s="360">
        <v>7.0899999999999991E-2</v>
      </c>
      <c r="N35" s="360">
        <v>7.1199999999999999E-2</v>
      </c>
      <c r="O35" s="360">
        <v>7.1499999999999994E-2</v>
      </c>
      <c r="P35" s="360">
        <v>7.1499999999999994E-2</v>
      </c>
      <c r="Q35" s="360">
        <v>7.1499999999999994E-2</v>
      </c>
      <c r="R35" s="360">
        <v>7.1499999999999994E-2</v>
      </c>
      <c r="S35" s="360">
        <v>7.1499999999999994E-2</v>
      </c>
      <c r="T35" s="360">
        <v>7.1499999999999994E-2</v>
      </c>
      <c r="U35" s="360">
        <v>7.1999999999999995E-2</v>
      </c>
      <c r="V35" s="360">
        <v>7.2499999999999995E-2</v>
      </c>
      <c r="W35" s="360">
        <v>7.2999999999999995E-2</v>
      </c>
      <c r="X35" s="360">
        <v>7.3499999999999996E-2</v>
      </c>
      <c r="Y35" s="360">
        <v>7.3999999999999996E-2</v>
      </c>
      <c r="Z35" s="360">
        <v>7.4799999999999991E-2</v>
      </c>
      <c r="AA35" s="360">
        <v>7.5600000000000001E-2</v>
      </c>
      <c r="AB35" s="360">
        <v>7.6399999999999996E-2</v>
      </c>
      <c r="AC35" s="360">
        <v>7.669999999999999E-2</v>
      </c>
      <c r="AD35" s="360">
        <v>7.7199999999999991E-2</v>
      </c>
      <c r="AE35" s="360">
        <v>8.1099999999999992E-2</v>
      </c>
      <c r="AF35" s="360">
        <v>8.4599999999999995E-2</v>
      </c>
      <c r="AG35" s="360">
        <v>8.7599999999999997E-2</v>
      </c>
      <c r="AH35" s="360">
        <v>9.0200000000000002E-2</v>
      </c>
      <c r="AI35" s="360">
        <v>9.2399999999999996E-2</v>
      </c>
      <c r="AJ35" s="360">
        <v>9.1999999999999998E-2</v>
      </c>
      <c r="AK35" s="360">
        <v>9.1600000000000001E-2</v>
      </c>
      <c r="AL35" s="360">
        <v>9.1299999999999992E-2</v>
      </c>
      <c r="AM35" s="360">
        <v>8.8499999999999995E-2</v>
      </c>
      <c r="AN35" s="360">
        <v>8.5800000000000001E-2</v>
      </c>
      <c r="AO35" s="360">
        <v>8.3199999999999996E-2</v>
      </c>
      <c r="AP35" s="360">
        <v>8.0799999999999997E-2</v>
      </c>
      <c r="AQ35" s="360">
        <v>7.8699999999999992E-2</v>
      </c>
    </row>
    <row r="36" spans="1:43" x14ac:dyDescent="0.2">
      <c r="A36" s="470"/>
      <c r="B36" s="62">
        <v>31</v>
      </c>
      <c r="C36" s="359">
        <v>6.3E-2</v>
      </c>
      <c r="D36" s="359">
        <v>6.4000000000000001E-2</v>
      </c>
      <c r="E36" s="359">
        <v>6.5000000000000002E-2</v>
      </c>
      <c r="F36" s="359">
        <v>6.5999999999999989E-2</v>
      </c>
      <c r="G36" s="359">
        <v>6.699999999999999E-2</v>
      </c>
      <c r="H36" s="359">
        <v>6.7999999999999991E-2</v>
      </c>
      <c r="I36" s="359">
        <v>6.8999999999999992E-2</v>
      </c>
      <c r="J36" s="359">
        <v>6.9999999999999993E-2</v>
      </c>
      <c r="K36" s="359">
        <v>7.0300000000000001E-2</v>
      </c>
      <c r="L36" s="359">
        <v>7.0599999999999996E-2</v>
      </c>
      <c r="M36" s="359">
        <v>7.0899999999999991E-2</v>
      </c>
      <c r="N36" s="359">
        <v>7.1199999999999999E-2</v>
      </c>
      <c r="O36" s="359">
        <v>7.1499999999999994E-2</v>
      </c>
      <c r="P36" s="359">
        <v>7.1499999999999994E-2</v>
      </c>
      <c r="Q36" s="359">
        <v>7.1499999999999994E-2</v>
      </c>
      <c r="R36" s="359">
        <v>7.1499999999999994E-2</v>
      </c>
      <c r="S36" s="359">
        <v>7.1499999999999994E-2</v>
      </c>
      <c r="T36" s="359">
        <v>7.1499999999999994E-2</v>
      </c>
      <c r="U36" s="359">
        <v>7.1999999999999995E-2</v>
      </c>
      <c r="V36" s="359">
        <v>7.2499999999999995E-2</v>
      </c>
      <c r="W36" s="359">
        <v>7.2999999999999995E-2</v>
      </c>
      <c r="X36" s="359">
        <v>7.3499999999999996E-2</v>
      </c>
      <c r="Y36" s="359">
        <v>7.3999999999999996E-2</v>
      </c>
      <c r="Z36" s="359">
        <v>7.4799999999999991E-2</v>
      </c>
      <c r="AA36" s="359">
        <v>7.5600000000000001E-2</v>
      </c>
      <c r="AB36" s="359">
        <v>7.6399999999999996E-2</v>
      </c>
      <c r="AC36" s="359">
        <v>7.669999999999999E-2</v>
      </c>
      <c r="AD36" s="359">
        <v>7.7199999999999991E-2</v>
      </c>
      <c r="AE36" s="359">
        <v>8.1099999999999992E-2</v>
      </c>
      <c r="AF36" s="359">
        <v>8.4599999999999995E-2</v>
      </c>
      <c r="AG36" s="359">
        <v>8.7599999999999997E-2</v>
      </c>
      <c r="AH36" s="359">
        <v>9.0200000000000002E-2</v>
      </c>
      <c r="AI36" s="359">
        <v>9.2399999999999996E-2</v>
      </c>
      <c r="AJ36" s="359">
        <v>9.1999999999999998E-2</v>
      </c>
      <c r="AK36" s="359">
        <v>9.1600000000000001E-2</v>
      </c>
      <c r="AL36" s="359">
        <v>9.1299999999999992E-2</v>
      </c>
      <c r="AM36" s="359">
        <v>8.8499999999999995E-2</v>
      </c>
      <c r="AN36" s="359">
        <v>8.5800000000000001E-2</v>
      </c>
      <c r="AO36" s="359">
        <v>8.3199999999999996E-2</v>
      </c>
      <c r="AP36" s="359">
        <v>8.0799999999999997E-2</v>
      </c>
      <c r="AQ36" s="359">
        <v>7.8699999999999992E-2</v>
      </c>
    </row>
    <row r="37" spans="1:43" x14ac:dyDescent="0.2">
      <c r="A37" s="470"/>
      <c r="B37" s="62">
        <v>32</v>
      </c>
      <c r="C37" s="359">
        <v>6.3E-2</v>
      </c>
      <c r="D37" s="359">
        <v>6.4000000000000001E-2</v>
      </c>
      <c r="E37" s="359">
        <v>6.5000000000000002E-2</v>
      </c>
      <c r="F37" s="359">
        <v>6.5999999999999989E-2</v>
      </c>
      <c r="G37" s="359">
        <v>6.699999999999999E-2</v>
      </c>
      <c r="H37" s="359">
        <v>6.7999999999999991E-2</v>
      </c>
      <c r="I37" s="359">
        <v>6.8999999999999992E-2</v>
      </c>
      <c r="J37" s="359">
        <v>6.9999999999999993E-2</v>
      </c>
      <c r="K37" s="359">
        <v>7.0300000000000001E-2</v>
      </c>
      <c r="L37" s="359">
        <v>7.0599999999999996E-2</v>
      </c>
      <c r="M37" s="359">
        <v>7.0899999999999991E-2</v>
      </c>
      <c r="N37" s="359">
        <v>7.1199999999999999E-2</v>
      </c>
      <c r="O37" s="359">
        <v>7.1499999999999994E-2</v>
      </c>
      <c r="P37" s="359">
        <v>7.1499999999999994E-2</v>
      </c>
      <c r="Q37" s="359">
        <v>7.1499999999999994E-2</v>
      </c>
      <c r="R37" s="359">
        <v>7.1499999999999994E-2</v>
      </c>
      <c r="S37" s="359">
        <v>7.1499999999999994E-2</v>
      </c>
      <c r="T37" s="359">
        <v>7.1499999999999994E-2</v>
      </c>
      <c r="U37" s="359">
        <v>7.1999999999999995E-2</v>
      </c>
      <c r="V37" s="359">
        <v>7.2499999999999995E-2</v>
      </c>
      <c r="W37" s="359">
        <v>7.2999999999999995E-2</v>
      </c>
      <c r="X37" s="359">
        <v>7.3499999999999996E-2</v>
      </c>
      <c r="Y37" s="359">
        <v>7.3999999999999996E-2</v>
      </c>
      <c r="Z37" s="359">
        <v>7.4799999999999991E-2</v>
      </c>
      <c r="AA37" s="359">
        <v>7.5600000000000001E-2</v>
      </c>
      <c r="AB37" s="359">
        <v>7.6399999999999996E-2</v>
      </c>
      <c r="AC37" s="359">
        <v>7.669999999999999E-2</v>
      </c>
      <c r="AD37" s="359">
        <v>7.7199999999999991E-2</v>
      </c>
      <c r="AE37" s="359">
        <v>8.1099999999999992E-2</v>
      </c>
      <c r="AF37" s="359">
        <v>8.4599999999999995E-2</v>
      </c>
      <c r="AG37" s="359">
        <v>8.7599999999999997E-2</v>
      </c>
      <c r="AH37" s="359">
        <v>9.0200000000000002E-2</v>
      </c>
      <c r="AI37" s="359">
        <v>9.2399999999999996E-2</v>
      </c>
      <c r="AJ37" s="359">
        <v>9.1999999999999998E-2</v>
      </c>
      <c r="AK37" s="359">
        <v>9.1600000000000001E-2</v>
      </c>
      <c r="AL37" s="359">
        <v>9.1299999999999992E-2</v>
      </c>
      <c r="AM37" s="359">
        <v>8.8499999999999995E-2</v>
      </c>
      <c r="AN37" s="359">
        <v>8.5800000000000001E-2</v>
      </c>
      <c r="AO37" s="359">
        <v>8.3199999999999996E-2</v>
      </c>
      <c r="AP37" s="359">
        <v>8.0799999999999997E-2</v>
      </c>
      <c r="AQ37" s="359">
        <v>7.8699999999999992E-2</v>
      </c>
    </row>
    <row r="38" spans="1:43" x14ac:dyDescent="0.2">
      <c r="A38" s="470"/>
      <c r="B38" s="62">
        <v>33</v>
      </c>
      <c r="C38" s="359">
        <v>6.3E-2</v>
      </c>
      <c r="D38" s="359">
        <v>6.4000000000000001E-2</v>
      </c>
      <c r="E38" s="359">
        <v>6.5000000000000002E-2</v>
      </c>
      <c r="F38" s="359">
        <v>6.5999999999999989E-2</v>
      </c>
      <c r="G38" s="359">
        <v>6.699999999999999E-2</v>
      </c>
      <c r="H38" s="359">
        <v>6.7999999999999991E-2</v>
      </c>
      <c r="I38" s="359">
        <v>6.8999999999999992E-2</v>
      </c>
      <c r="J38" s="359">
        <v>6.9999999999999993E-2</v>
      </c>
      <c r="K38" s="359">
        <v>7.0300000000000001E-2</v>
      </c>
      <c r="L38" s="359">
        <v>7.0599999999999996E-2</v>
      </c>
      <c r="M38" s="359">
        <v>7.0899999999999991E-2</v>
      </c>
      <c r="N38" s="359">
        <v>7.1199999999999999E-2</v>
      </c>
      <c r="O38" s="359">
        <v>7.1499999999999994E-2</v>
      </c>
      <c r="P38" s="359">
        <v>7.1499999999999994E-2</v>
      </c>
      <c r="Q38" s="359">
        <v>7.1499999999999994E-2</v>
      </c>
      <c r="R38" s="359">
        <v>7.1499999999999994E-2</v>
      </c>
      <c r="S38" s="359">
        <v>7.1499999999999994E-2</v>
      </c>
      <c r="T38" s="359">
        <v>7.1499999999999994E-2</v>
      </c>
      <c r="U38" s="359">
        <v>7.1999999999999995E-2</v>
      </c>
      <c r="V38" s="359">
        <v>7.2499999999999995E-2</v>
      </c>
      <c r="W38" s="359">
        <v>7.2999999999999995E-2</v>
      </c>
      <c r="X38" s="359">
        <v>7.3499999999999996E-2</v>
      </c>
      <c r="Y38" s="359">
        <v>7.3999999999999996E-2</v>
      </c>
      <c r="Z38" s="359">
        <v>7.4799999999999991E-2</v>
      </c>
      <c r="AA38" s="359">
        <v>7.5600000000000001E-2</v>
      </c>
      <c r="AB38" s="359">
        <v>7.6399999999999996E-2</v>
      </c>
      <c r="AC38" s="359">
        <v>7.669999999999999E-2</v>
      </c>
      <c r="AD38" s="359">
        <v>7.7199999999999991E-2</v>
      </c>
      <c r="AE38" s="359">
        <v>8.1099999999999992E-2</v>
      </c>
      <c r="AF38" s="359">
        <v>8.4599999999999995E-2</v>
      </c>
      <c r="AG38" s="359">
        <v>8.7599999999999997E-2</v>
      </c>
      <c r="AH38" s="359">
        <v>9.0200000000000002E-2</v>
      </c>
      <c r="AI38" s="359">
        <v>9.2399999999999996E-2</v>
      </c>
      <c r="AJ38" s="359">
        <v>9.1999999999999998E-2</v>
      </c>
      <c r="AK38" s="359">
        <v>9.1600000000000001E-2</v>
      </c>
      <c r="AL38" s="359">
        <v>9.1299999999999992E-2</v>
      </c>
      <c r="AM38" s="359">
        <v>8.8499999999999995E-2</v>
      </c>
      <c r="AN38" s="359">
        <v>8.5800000000000001E-2</v>
      </c>
      <c r="AO38" s="359">
        <v>8.3199999999999996E-2</v>
      </c>
      <c r="AP38" s="359">
        <v>8.0799999999999997E-2</v>
      </c>
      <c r="AQ38" s="359">
        <v>7.8699999999999992E-2</v>
      </c>
    </row>
    <row r="39" spans="1:43" x14ac:dyDescent="0.2">
      <c r="A39" s="470"/>
      <c r="B39" s="62">
        <v>34</v>
      </c>
      <c r="C39" s="359">
        <v>6.3E-2</v>
      </c>
      <c r="D39" s="359">
        <v>6.4000000000000001E-2</v>
      </c>
      <c r="E39" s="359">
        <v>6.5000000000000002E-2</v>
      </c>
      <c r="F39" s="359">
        <v>6.5999999999999989E-2</v>
      </c>
      <c r="G39" s="359">
        <v>6.699999999999999E-2</v>
      </c>
      <c r="H39" s="359">
        <v>6.7999999999999991E-2</v>
      </c>
      <c r="I39" s="359">
        <v>6.8999999999999992E-2</v>
      </c>
      <c r="J39" s="359">
        <v>6.9999999999999993E-2</v>
      </c>
      <c r="K39" s="359">
        <v>7.0300000000000001E-2</v>
      </c>
      <c r="L39" s="359">
        <v>7.0599999999999996E-2</v>
      </c>
      <c r="M39" s="359">
        <v>7.0899999999999991E-2</v>
      </c>
      <c r="N39" s="359">
        <v>7.1199999999999999E-2</v>
      </c>
      <c r="O39" s="359">
        <v>7.1499999999999994E-2</v>
      </c>
      <c r="P39" s="359">
        <v>7.1499999999999994E-2</v>
      </c>
      <c r="Q39" s="359">
        <v>7.1499999999999994E-2</v>
      </c>
      <c r="R39" s="359">
        <v>7.1499999999999994E-2</v>
      </c>
      <c r="S39" s="359">
        <v>7.1499999999999994E-2</v>
      </c>
      <c r="T39" s="359">
        <v>7.1499999999999994E-2</v>
      </c>
      <c r="U39" s="359">
        <v>7.1999999999999995E-2</v>
      </c>
      <c r="V39" s="359">
        <v>7.2499999999999995E-2</v>
      </c>
      <c r="W39" s="359">
        <v>7.2999999999999995E-2</v>
      </c>
      <c r="X39" s="359">
        <v>7.3499999999999996E-2</v>
      </c>
      <c r="Y39" s="359">
        <v>7.3999999999999996E-2</v>
      </c>
      <c r="Z39" s="359">
        <v>7.4799999999999991E-2</v>
      </c>
      <c r="AA39" s="359">
        <v>7.5600000000000001E-2</v>
      </c>
      <c r="AB39" s="359">
        <v>7.6399999999999996E-2</v>
      </c>
      <c r="AC39" s="359">
        <v>7.669999999999999E-2</v>
      </c>
      <c r="AD39" s="359">
        <v>7.7199999999999991E-2</v>
      </c>
      <c r="AE39" s="359">
        <v>8.1099999999999992E-2</v>
      </c>
      <c r="AF39" s="359">
        <v>8.4599999999999995E-2</v>
      </c>
      <c r="AG39" s="359">
        <v>8.7599999999999997E-2</v>
      </c>
      <c r="AH39" s="359">
        <v>9.0200000000000002E-2</v>
      </c>
      <c r="AI39" s="359">
        <v>9.2399999999999996E-2</v>
      </c>
      <c r="AJ39" s="359">
        <v>9.1999999999999998E-2</v>
      </c>
      <c r="AK39" s="359">
        <v>9.1600000000000001E-2</v>
      </c>
      <c r="AL39" s="359">
        <v>9.1299999999999992E-2</v>
      </c>
      <c r="AM39" s="359">
        <v>8.8499999999999995E-2</v>
      </c>
      <c r="AN39" s="359">
        <v>8.5800000000000001E-2</v>
      </c>
      <c r="AO39" s="359">
        <v>8.3199999999999996E-2</v>
      </c>
      <c r="AP39" s="359">
        <v>8.0799999999999997E-2</v>
      </c>
      <c r="AQ39" s="359">
        <v>7.8699999999999992E-2</v>
      </c>
    </row>
    <row r="40" spans="1:43" x14ac:dyDescent="0.2">
      <c r="A40" s="470"/>
      <c r="B40" s="62">
        <v>35</v>
      </c>
      <c r="C40" s="359">
        <v>6.3E-2</v>
      </c>
      <c r="D40" s="359">
        <v>6.4000000000000001E-2</v>
      </c>
      <c r="E40" s="359">
        <v>6.5000000000000002E-2</v>
      </c>
      <c r="F40" s="359">
        <v>6.5999999999999989E-2</v>
      </c>
      <c r="G40" s="359">
        <v>6.699999999999999E-2</v>
      </c>
      <c r="H40" s="359">
        <v>6.7999999999999991E-2</v>
      </c>
      <c r="I40" s="359">
        <v>6.8999999999999992E-2</v>
      </c>
      <c r="J40" s="359">
        <v>6.9999999999999993E-2</v>
      </c>
      <c r="K40" s="359">
        <v>7.0300000000000001E-2</v>
      </c>
      <c r="L40" s="359">
        <v>7.0599999999999996E-2</v>
      </c>
      <c r="M40" s="359">
        <v>7.0899999999999991E-2</v>
      </c>
      <c r="N40" s="359">
        <v>7.1199999999999999E-2</v>
      </c>
      <c r="O40" s="359">
        <v>7.1499999999999994E-2</v>
      </c>
      <c r="P40" s="359">
        <v>7.1499999999999994E-2</v>
      </c>
      <c r="Q40" s="359">
        <v>7.1499999999999994E-2</v>
      </c>
      <c r="R40" s="359">
        <v>7.1499999999999994E-2</v>
      </c>
      <c r="S40" s="359">
        <v>7.1499999999999994E-2</v>
      </c>
      <c r="T40" s="359">
        <v>7.1499999999999994E-2</v>
      </c>
      <c r="U40" s="359">
        <v>7.1999999999999995E-2</v>
      </c>
      <c r="V40" s="359">
        <v>7.2499999999999995E-2</v>
      </c>
      <c r="W40" s="359">
        <v>7.2999999999999995E-2</v>
      </c>
      <c r="X40" s="359">
        <v>7.3499999999999996E-2</v>
      </c>
      <c r="Y40" s="359">
        <v>7.3999999999999996E-2</v>
      </c>
      <c r="Z40" s="359">
        <v>7.4799999999999991E-2</v>
      </c>
      <c r="AA40" s="359">
        <v>7.5600000000000001E-2</v>
      </c>
      <c r="AB40" s="359">
        <v>7.6399999999999996E-2</v>
      </c>
      <c r="AC40" s="359">
        <v>7.669999999999999E-2</v>
      </c>
      <c r="AD40" s="359">
        <v>7.7199999999999991E-2</v>
      </c>
      <c r="AE40" s="359">
        <v>8.1099999999999992E-2</v>
      </c>
      <c r="AF40" s="359">
        <v>8.4599999999999995E-2</v>
      </c>
      <c r="AG40" s="359">
        <v>8.7599999999999997E-2</v>
      </c>
      <c r="AH40" s="359">
        <v>9.0200000000000002E-2</v>
      </c>
      <c r="AI40" s="359">
        <v>9.2399999999999996E-2</v>
      </c>
      <c r="AJ40" s="359">
        <v>9.1999999999999998E-2</v>
      </c>
      <c r="AK40" s="359">
        <v>9.1600000000000001E-2</v>
      </c>
      <c r="AL40" s="359">
        <v>9.1299999999999992E-2</v>
      </c>
      <c r="AM40" s="359">
        <v>8.8499999999999995E-2</v>
      </c>
      <c r="AN40" s="359">
        <v>8.5800000000000001E-2</v>
      </c>
      <c r="AO40" s="359">
        <v>8.3199999999999996E-2</v>
      </c>
      <c r="AP40" s="359">
        <v>8.0799999999999997E-2</v>
      </c>
      <c r="AQ40" s="359">
        <v>7.8699999999999992E-2</v>
      </c>
    </row>
    <row r="41" spans="1:43" x14ac:dyDescent="0.2">
      <c r="A41" s="470"/>
      <c r="B41" s="62">
        <v>36</v>
      </c>
      <c r="C41" s="359">
        <v>6.3E-2</v>
      </c>
      <c r="D41" s="359">
        <v>6.4000000000000001E-2</v>
      </c>
      <c r="E41" s="359">
        <v>6.5000000000000002E-2</v>
      </c>
      <c r="F41" s="359">
        <v>6.5999999999999989E-2</v>
      </c>
      <c r="G41" s="359">
        <v>6.699999999999999E-2</v>
      </c>
      <c r="H41" s="359">
        <v>6.7999999999999991E-2</v>
      </c>
      <c r="I41" s="359">
        <v>6.8999999999999992E-2</v>
      </c>
      <c r="J41" s="359">
        <v>6.9999999999999993E-2</v>
      </c>
      <c r="K41" s="359">
        <v>7.0300000000000001E-2</v>
      </c>
      <c r="L41" s="359">
        <v>7.0599999999999996E-2</v>
      </c>
      <c r="M41" s="359">
        <v>7.0899999999999991E-2</v>
      </c>
      <c r="N41" s="359">
        <v>7.1199999999999999E-2</v>
      </c>
      <c r="O41" s="359">
        <v>7.1499999999999994E-2</v>
      </c>
      <c r="P41" s="359">
        <v>7.1499999999999994E-2</v>
      </c>
      <c r="Q41" s="359">
        <v>7.1499999999999994E-2</v>
      </c>
      <c r="R41" s="359">
        <v>7.1499999999999994E-2</v>
      </c>
      <c r="S41" s="359">
        <v>7.1499999999999994E-2</v>
      </c>
      <c r="T41" s="359">
        <v>7.1499999999999994E-2</v>
      </c>
      <c r="U41" s="359">
        <v>7.1999999999999995E-2</v>
      </c>
      <c r="V41" s="359">
        <v>7.2499999999999995E-2</v>
      </c>
      <c r="W41" s="359">
        <v>7.2999999999999995E-2</v>
      </c>
      <c r="X41" s="359">
        <v>7.3499999999999996E-2</v>
      </c>
      <c r="Y41" s="359">
        <v>7.3999999999999996E-2</v>
      </c>
      <c r="Z41" s="359">
        <v>7.4799999999999991E-2</v>
      </c>
      <c r="AA41" s="359">
        <v>7.5600000000000001E-2</v>
      </c>
      <c r="AB41" s="359">
        <v>7.6399999999999996E-2</v>
      </c>
      <c r="AC41" s="359">
        <v>7.669999999999999E-2</v>
      </c>
      <c r="AD41" s="359">
        <v>7.7199999999999991E-2</v>
      </c>
      <c r="AE41" s="359">
        <v>8.1099999999999992E-2</v>
      </c>
      <c r="AF41" s="359">
        <v>8.4599999999999995E-2</v>
      </c>
      <c r="AG41" s="359">
        <v>8.7599999999999997E-2</v>
      </c>
      <c r="AH41" s="359">
        <v>9.0200000000000002E-2</v>
      </c>
      <c r="AI41" s="359">
        <v>9.2399999999999996E-2</v>
      </c>
      <c r="AJ41" s="359">
        <v>9.1999999999999998E-2</v>
      </c>
      <c r="AK41" s="359">
        <v>9.1600000000000001E-2</v>
      </c>
      <c r="AL41" s="359">
        <v>9.1299999999999992E-2</v>
      </c>
      <c r="AM41" s="359">
        <v>8.8499999999999995E-2</v>
      </c>
      <c r="AN41" s="359">
        <v>8.5800000000000001E-2</v>
      </c>
      <c r="AO41" s="359">
        <v>8.3199999999999996E-2</v>
      </c>
      <c r="AP41" s="359">
        <v>8.0799999999999997E-2</v>
      </c>
      <c r="AQ41" s="359">
        <v>7.8699999999999992E-2</v>
      </c>
    </row>
    <row r="42" spans="1:43" x14ac:dyDescent="0.2">
      <c r="A42" s="470"/>
      <c r="B42" s="62">
        <v>37</v>
      </c>
      <c r="C42" s="359">
        <v>6.3E-2</v>
      </c>
      <c r="D42" s="359">
        <v>6.4000000000000001E-2</v>
      </c>
      <c r="E42" s="359">
        <v>6.5000000000000002E-2</v>
      </c>
      <c r="F42" s="359">
        <v>6.5999999999999989E-2</v>
      </c>
      <c r="G42" s="359">
        <v>6.699999999999999E-2</v>
      </c>
      <c r="H42" s="359">
        <v>6.7999999999999991E-2</v>
      </c>
      <c r="I42" s="359">
        <v>6.8999999999999992E-2</v>
      </c>
      <c r="J42" s="359">
        <v>6.9999999999999993E-2</v>
      </c>
      <c r="K42" s="359">
        <v>7.0300000000000001E-2</v>
      </c>
      <c r="L42" s="359">
        <v>7.0599999999999996E-2</v>
      </c>
      <c r="M42" s="359">
        <v>7.0899999999999991E-2</v>
      </c>
      <c r="N42" s="359">
        <v>7.1199999999999999E-2</v>
      </c>
      <c r="O42" s="359">
        <v>7.1499999999999994E-2</v>
      </c>
      <c r="P42" s="359">
        <v>7.1499999999999994E-2</v>
      </c>
      <c r="Q42" s="359">
        <v>7.1499999999999994E-2</v>
      </c>
      <c r="R42" s="359">
        <v>7.1499999999999994E-2</v>
      </c>
      <c r="S42" s="359">
        <v>7.1499999999999994E-2</v>
      </c>
      <c r="T42" s="359">
        <v>7.1499999999999994E-2</v>
      </c>
      <c r="U42" s="359">
        <v>7.1999999999999995E-2</v>
      </c>
      <c r="V42" s="359">
        <v>7.2499999999999995E-2</v>
      </c>
      <c r="W42" s="359">
        <v>7.2999999999999995E-2</v>
      </c>
      <c r="X42" s="359">
        <v>7.3499999999999996E-2</v>
      </c>
      <c r="Y42" s="359">
        <v>7.3999999999999996E-2</v>
      </c>
      <c r="Z42" s="359">
        <v>7.4799999999999991E-2</v>
      </c>
      <c r="AA42" s="359">
        <v>7.5600000000000001E-2</v>
      </c>
      <c r="AB42" s="359">
        <v>7.6399999999999996E-2</v>
      </c>
      <c r="AC42" s="359">
        <v>7.669999999999999E-2</v>
      </c>
      <c r="AD42" s="359">
        <v>7.7199999999999991E-2</v>
      </c>
      <c r="AE42" s="359">
        <v>8.1099999999999992E-2</v>
      </c>
      <c r="AF42" s="359">
        <v>8.4599999999999995E-2</v>
      </c>
      <c r="AG42" s="359">
        <v>8.7599999999999997E-2</v>
      </c>
      <c r="AH42" s="359">
        <v>9.0200000000000002E-2</v>
      </c>
      <c r="AI42" s="359">
        <v>9.2399999999999996E-2</v>
      </c>
      <c r="AJ42" s="359">
        <v>9.1999999999999998E-2</v>
      </c>
      <c r="AK42" s="359">
        <v>9.1600000000000001E-2</v>
      </c>
      <c r="AL42" s="359">
        <v>9.1299999999999992E-2</v>
      </c>
      <c r="AM42" s="359">
        <v>8.8499999999999995E-2</v>
      </c>
      <c r="AN42" s="359">
        <v>8.5800000000000001E-2</v>
      </c>
      <c r="AO42" s="359">
        <v>8.3199999999999996E-2</v>
      </c>
      <c r="AP42" s="359">
        <v>8.0799999999999997E-2</v>
      </c>
      <c r="AQ42" s="359">
        <v>7.8699999999999992E-2</v>
      </c>
    </row>
    <row r="43" spans="1:43" x14ac:dyDescent="0.2">
      <c r="A43" s="470"/>
      <c r="B43" s="62">
        <v>38</v>
      </c>
      <c r="C43" s="359">
        <v>6.3E-2</v>
      </c>
      <c r="D43" s="359">
        <v>6.4000000000000001E-2</v>
      </c>
      <c r="E43" s="359">
        <v>6.5000000000000002E-2</v>
      </c>
      <c r="F43" s="359">
        <v>6.5999999999999989E-2</v>
      </c>
      <c r="G43" s="359">
        <v>6.699999999999999E-2</v>
      </c>
      <c r="H43" s="359">
        <v>6.7999999999999991E-2</v>
      </c>
      <c r="I43" s="359">
        <v>6.8999999999999992E-2</v>
      </c>
      <c r="J43" s="359">
        <v>6.9999999999999993E-2</v>
      </c>
      <c r="K43" s="359">
        <v>7.0300000000000001E-2</v>
      </c>
      <c r="L43" s="359">
        <v>7.0599999999999996E-2</v>
      </c>
      <c r="M43" s="359">
        <v>7.0899999999999991E-2</v>
      </c>
      <c r="N43" s="359">
        <v>7.1199999999999999E-2</v>
      </c>
      <c r="O43" s="359">
        <v>7.1499999999999994E-2</v>
      </c>
      <c r="P43" s="359">
        <v>7.1499999999999994E-2</v>
      </c>
      <c r="Q43" s="359">
        <v>7.1499999999999994E-2</v>
      </c>
      <c r="R43" s="359">
        <v>7.1499999999999994E-2</v>
      </c>
      <c r="S43" s="359">
        <v>7.1499999999999994E-2</v>
      </c>
      <c r="T43" s="359">
        <v>7.1499999999999994E-2</v>
      </c>
      <c r="U43" s="359">
        <v>7.1999999999999995E-2</v>
      </c>
      <c r="V43" s="359">
        <v>7.2499999999999995E-2</v>
      </c>
      <c r="W43" s="359">
        <v>7.2999999999999995E-2</v>
      </c>
      <c r="X43" s="359">
        <v>7.3499999999999996E-2</v>
      </c>
      <c r="Y43" s="359">
        <v>7.3999999999999996E-2</v>
      </c>
      <c r="Z43" s="359">
        <v>7.4799999999999991E-2</v>
      </c>
      <c r="AA43" s="359">
        <v>7.5600000000000001E-2</v>
      </c>
      <c r="AB43" s="359">
        <v>7.6399999999999996E-2</v>
      </c>
      <c r="AC43" s="359">
        <v>7.669999999999999E-2</v>
      </c>
      <c r="AD43" s="359">
        <v>7.7199999999999991E-2</v>
      </c>
      <c r="AE43" s="359">
        <v>8.1099999999999992E-2</v>
      </c>
      <c r="AF43" s="359">
        <v>8.4599999999999995E-2</v>
      </c>
      <c r="AG43" s="359">
        <v>8.7599999999999997E-2</v>
      </c>
      <c r="AH43" s="359">
        <v>9.0200000000000002E-2</v>
      </c>
      <c r="AI43" s="359">
        <v>9.2399999999999996E-2</v>
      </c>
      <c r="AJ43" s="359">
        <v>9.1999999999999998E-2</v>
      </c>
      <c r="AK43" s="359">
        <v>9.1600000000000001E-2</v>
      </c>
      <c r="AL43" s="359">
        <v>9.1299999999999992E-2</v>
      </c>
      <c r="AM43" s="359">
        <v>8.8499999999999995E-2</v>
      </c>
      <c r="AN43" s="359">
        <v>8.5800000000000001E-2</v>
      </c>
      <c r="AO43" s="359">
        <v>8.3199999999999996E-2</v>
      </c>
      <c r="AP43" s="359">
        <v>8.0799999999999997E-2</v>
      </c>
      <c r="AQ43" s="359">
        <v>7.8699999999999992E-2</v>
      </c>
    </row>
    <row r="44" spans="1:43" x14ac:dyDescent="0.2">
      <c r="A44" s="470"/>
      <c r="B44" s="62">
        <v>39</v>
      </c>
      <c r="C44" s="359">
        <v>6.3E-2</v>
      </c>
      <c r="D44" s="359">
        <v>6.4000000000000001E-2</v>
      </c>
      <c r="E44" s="359">
        <v>6.5000000000000002E-2</v>
      </c>
      <c r="F44" s="359">
        <v>6.5999999999999989E-2</v>
      </c>
      <c r="G44" s="359">
        <v>6.699999999999999E-2</v>
      </c>
      <c r="H44" s="359">
        <v>6.7999999999999991E-2</v>
      </c>
      <c r="I44" s="359">
        <v>6.8999999999999992E-2</v>
      </c>
      <c r="J44" s="359">
        <v>6.9999999999999993E-2</v>
      </c>
      <c r="K44" s="359">
        <v>7.0300000000000001E-2</v>
      </c>
      <c r="L44" s="359">
        <v>7.0599999999999996E-2</v>
      </c>
      <c r="M44" s="359">
        <v>7.0899999999999991E-2</v>
      </c>
      <c r="N44" s="359">
        <v>7.1199999999999999E-2</v>
      </c>
      <c r="O44" s="359">
        <v>7.1499999999999994E-2</v>
      </c>
      <c r="P44" s="359">
        <v>7.1499999999999994E-2</v>
      </c>
      <c r="Q44" s="359">
        <v>7.1499999999999994E-2</v>
      </c>
      <c r="R44" s="359">
        <v>7.1499999999999994E-2</v>
      </c>
      <c r="S44" s="359">
        <v>7.1499999999999994E-2</v>
      </c>
      <c r="T44" s="359">
        <v>7.1499999999999994E-2</v>
      </c>
      <c r="U44" s="359">
        <v>7.1999999999999995E-2</v>
      </c>
      <c r="V44" s="359">
        <v>7.2499999999999995E-2</v>
      </c>
      <c r="W44" s="359">
        <v>7.2999999999999995E-2</v>
      </c>
      <c r="X44" s="359">
        <v>7.3499999999999996E-2</v>
      </c>
      <c r="Y44" s="359">
        <v>7.3999999999999996E-2</v>
      </c>
      <c r="Z44" s="359">
        <v>7.4799999999999991E-2</v>
      </c>
      <c r="AA44" s="359">
        <v>7.5600000000000001E-2</v>
      </c>
      <c r="AB44" s="359">
        <v>7.6399999999999996E-2</v>
      </c>
      <c r="AC44" s="359">
        <v>7.669999999999999E-2</v>
      </c>
      <c r="AD44" s="359">
        <v>7.7199999999999991E-2</v>
      </c>
      <c r="AE44" s="359">
        <v>8.1099999999999992E-2</v>
      </c>
      <c r="AF44" s="359">
        <v>8.4599999999999995E-2</v>
      </c>
      <c r="AG44" s="359">
        <v>8.7599999999999997E-2</v>
      </c>
      <c r="AH44" s="359">
        <v>9.0200000000000002E-2</v>
      </c>
      <c r="AI44" s="359">
        <v>9.2399999999999996E-2</v>
      </c>
      <c r="AJ44" s="359">
        <v>9.1999999999999998E-2</v>
      </c>
      <c r="AK44" s="359">
        <v>9.1600000000000001E-2</v>
      </c>
      <c r="AL44" s="359">
        <v>9.1299999999999992E-2</v>
      </c>
      <c r="AM44" s="359">
        <v>8.8499999999999995E-2</v>
      </c>
      <c r="AN44" s="359">
        <v>8.5800000000000001E-2</v>
      </c>
      <c r="AO44" s="359">
        <v>8.3199999999999996E-2</v>
      </c>
      <c r="AP44" s="359">
        <v>8.0799999999999997E-2</v>
      </c>
      <c r="AQ44" s="359">
        <v>7.8699999999999992E-2</v>
      </c>
    </row>
    <row r="45" spans="1:43" x14ac:dyDescent="0.2">
      <c r="A45" s="470"/>
      <c r="B45" s="62">
        <v>40</v>
      </c>
      <c r="C45" s="359">
        <v>6.3E-2</v>
      </c>
      <c r="D45" s="359">
        <v>6.4000000000000001E-2</v>
      </c>
      <c r="E45" s="359">
        <v>6.5000000000000002E-2</v>
      </c>
      <c r="F45" s="359">
        <v>6.5999999999999989E-2</v>
      </c>
      <c r="G45" s="359">
        <v>6.699999999999999E-2</v>
      </c>
      <c r="H45" s="359">
        <v>6.7999999999999991E-2</v>
      </c>
      <c r="I45" s="359">
        <v>6.8999999999999992E-2</v>
      </c>
      <c r="J45" s="359">
        <v>6.9999999999999993E-2</v>
      </c>
      <c r="K45" s="359">
        <v>7.0300000000000001E-2</v>
      </c>
      <c r="L45" s="359">
        <v>7.0599999999999996E-2</v>
      </c>
      <c r="M45" s="359">
        <v>7.0899999999999991E-2</v>
      </c>
      <c r="N45" s="359">
        <v>7.1199999999999999E-2</v>
      </c>
      <c r="O45" s="359">
        <v>7.1499999999999994E-2</v>
      </c>
      <c r="P45" s="359">
        <v>7.1499999999999994E-2</v>
      </c>
      <c r="Q45" s="359">
        <v>7.1499999999999994E-2</v>
      </c>
      <c r="R45" s="359">
        <v>7.1499999999999994E-2</v>
      </c>
      <c r="S45" s="359">
        <v>7.1499999999999994E-2</v>
      </c>
      <c r="T45" s="359">
        <v>7.1499999999999994E-2</v>
      </c>
      <c r="U45" s="359">
        <v>7.1999999999999995E-2</v>
      </c>
      <c r="V45" s="359">
        <v>7.2499999999999995E-2</v>
      </c>
      <c r="W45" s="359">
        <v>7.2999999999999995E-2</v>
      </c>
      <c r="X45" s="359">
        <v>7.3499999999999996E-2</v>
      </c>
      <c r="Y45" s="359">
        <v>7.3999999999999996E-2</v>
      </c>
      <c r="Z45" s="359">
        <v>7.4799999999999991E-2</v>
      </c>
      <c r="AA45" s="359">
        <v>7.5600000000000001E-2</v>
      </c>
      <c r="AB45" s="359">
        <v>7.6399999999999996E-2</v>
      </c>
      <c r="AC45" s="359">
        <v>7.669999999999999E-2</v>
      </c>
      <c r="AD45" s="359">
        <v>7.7199999999999991E-2</v>
      </c>
      <c r="AE45" s="359">
        <v>8.1099999999999992E-2</v>
      </c>
      <c r="AF45" s="359">
        <v>8.4599999999999995E-2</v>
      </c>
      <c r="AG45" s="359">
        <v>8.7599999999999997E-2</v>
      </c>
      <c r="AH45" s="359">
        <v>9.0200000000000002E-2</v>
      </c>
      <c r="AI45" s="359">
        <v>9.2399999999999996E-2</v>
      </c>
      <c r="AJ45" s="359">
        <v>9.1999999999999998E-2</v>
      </c>
      <c r="AK45" s="359">
        <v>9.1600000000000001E-2</v>
      </c>
      <c r="AL45" s="359">
        <v>9.1299999999999992E-2</v>
      </c>
      <c r="AM45" s="359">
        <v>8.8499999999999995E-2</v>
      </c>
      <c r="AN45" s="359">
        <v>8.5800000000000001E-2</v>
      </c>
      <c r="AO45" s="359">
        <v>8.3199999999999996E-2</v>
      </c>
      <c r="AP45" s="359">
        <v>8.0799999999999997E-2</v>
      </c>
      <c r="AQ45" s="359">
        <v>7.8699999999999992E-2</v>
      </c>
    </row>
    <row r="46" spans="1:43" x14ac:dyDescent="0.2">
      <c r="A46" s="470"/>
      <c r="B46" s="62">
        <v>41</v>
      </c>
      <c r="C46" s="359">
        <v>6.3E-2</v>
      </c>
      <c r="D46" s="359">
        <v>6.4000000000000001E-2</v>
      </c>
      <c r="E46" s="359">
        <v>6.5000000000000002E-2</v>
      </c>
      <c r="F46" s="359">
        <v>6.5999999999999989E-2</v>
      </c>
      <c r="G46" s="359">
        <v>6.699999999999999E-2</v>
      </c>
      <c r="H46" s="359">
        <v>6.7999999999999991E-2</v>
      </c>
      <c r="I46" s="359">
        <v>6.8999999999999992E-2</v>
      </c>
      <c r="J46" s="359">
        <v>6.9999999999999993E-2</v>
      </c>
      <c r="K46" s="359">
        <v>7.0300000000000001E-2</v>
      </c>
      <c r="L46" s="359">
        <v>7.0599999999999996E-2</v>
      </c>
      <c r="M46" s="359">
        <v>7.0899999999999991E-2</v>
      </c>
      <c r="N46" s="359">
        <v>7.1199999999999999E-2</v>
      </c>
      <c r="O46" s="359">
        <v>7.1499999999999994E-2</v>
      </c>
      <c r="P46" s="359">
        <v>7.1499999999999994E-2</v>
      </c>
      <c r="Q46" s="359">
        <v>7.1499999999999994E-2</v>
      </c>
      <c r="R46" s="359">
        <v>7.1499999999999994E-2</v>
      </c>
      <c r="S46" s="359">
        <v>7.1499999999999994E-2</v>
      </c>
      <c r="T46" s="359">
        <v>7.1499999999999994E-2</v>
      </c>
      <c r="U46" s="359">
        <v>7.1999999999999995E-2</v>
      </c>
      <c r="V46" s="359">
        <v>7.2499999999999995E-2</v>
      </c>
      <c r="W46" s="359">
        <v>7.2999999999999995E-2</v>
      </c>
      <c r="X46" s="359">
        <v>7.3499999999999996E-2</v>
      </c>
      <c r="Y46" s="359">
        <v>7.3999999999999996E-2</v>
      </c>
      <c r="Z46" s="359">
        <v>7.4799999999999991E-2</v>
      </c>
      <c r="AA46" s="359">
        <v>7.5600000000000001E-2</v>
      </c>
      <c r="AB46" s="359">
        <v>7.6399999999999996E-2</v>
      </c>
      <c r="AC46" s="359">
        <v>7.669999999999999E-2</v>
      </c>
      <c r="AD46" s="359">
        <v>7.7199999999999991E-2</v>
      </c>
      <c r="AE46" s="359">
        <v>8.1099999999999992E-2</v>
      </c>
      <c r="AF46" s="359">
        <v>8.4599999999999995E-2</v>
      </c>
      <c r="AG46" s="359">
        <v>8.7599999999999997E-2</v>
      </c>
      <c r="AH46" s="359">
        <v>9.0200000000000002E-2</v>
      </c>
      <c r="AI46" s="359">
        <v>9.2399999999999996E-2</v>
      </c>
      <c r="AJ46" s="359">
        <v>9.1999999999999998E-2</v>
      </c>
      <c r="AK46" s="359">
        <v>9.1600000000000001E-2</v>
      </c>
      <c r="AL46" s="359">
        <v>9.1299999999999992E-2</v>
      </c>
      <c r="AM46" s="359">
        <v>8.8499999999999995E-2</v>
      </c>
      <c r="AN46" s="359">
        <v>8.5800000000000001E-2</v>
      </c>
      <c r="AO46" s="359">
        <v>8.3199999999999996E-2</v>
      </c>
      <c r="AP46" s="359">
        <v>8.0799999999999997E-2</v>
      </c>
      <c r="AQ46" s="359">
        <v>7.8699999999999992E-2</v>
      </c>
    </row>
    <row r="47" spans="1:43" x14ac:dyDescent="0.2">
      <c r="A47" s="470"/>
      <c r="B47" s="62">
        <v>42</v>
      </c>
      <c r="C47" s="359">
        <v>6.3E-2</v>
      </c>
      <c r="D47" s="359">
        <v>6.4000000000000001E-2</v>
      </c>
      <c r="E47" s="359">
        <v>6.5000000000000002E-2</v>
      </c>
      <c r="F47" s="359">
        <v>6.5999999999999989E-2</v>
      </c>
      <c r="G47" s="359">
        <v>6.699999999999999E-2</v>
      </c>
      <c r="H47" s="359">
        <v>6.7999999999999991E-2</v>
      </c>
      <c r="I47" s="359">
        <v>6.8999999999999992E-2</v>
      </c>
      <c r="J47" s="359">
        <v>6.9999999999999993E-2</v>
      </c>
      <c r="K47" s="359">
        <v>7.0300000000000001E-2</v>
      </c>
      <c r="L47" s="359">
        <v>7.0599999999999996E-2</v>
      </c>
      <c r="M47" s="359">
        <v>7.0899999999999991E-2</v>
      </c>
      <c r="N47" s="359">
        <v>7.1199999999999999E-2</v>
      </c>
      <c r="O47" s="359">
        <v>7.1499999999999994E-2</v>
      </c>
      <c r="P47" s="359">
        <v>7.1499999999999994E-2</v>
      </c>
      <c r="Q47" s="359">
        <v>7.1499999999999994E-2</v>
      </c>
      <c r="R47" s="359">
        <v>7.1499999999999994E-2</v>
      </c>
      <c r="S47" s="359">
        <v>7.1499999999999994E-2</v>
      </c>
      <c r="T47" s="359">
        <v>7.1499999999999994E-2</v>
      </c>
      <c r="U47" s="359">
        <v>7.1999999999999995E-2</v>
      </c>
      <c r="V47" s="359">
        <v>7.2499999999999995E-2</v>
      </c>
      <c r="W47" s="359">
        <v>7.2999999999999995E-2</v>
      </c>
      <c r="X47" s="359">
        <v>7.3499999999999996E-2</v>
      </c>
      <c r="Y47" s="359">
        <v>7.3999999999999996E-2</v>
      </c>
      <c r="Z47" s="359">
        <v>7.4799999999999991E-2</v>
      </c>
      <c r="AA47" s="359">
        <v>7.5600000000000001E-2</v>
      </c>
      <c r="AB47" s="359">
        <v>7.6399999999999996E-2</v>
      </c>
      <c r="AC47" s="359">
        <v>7.669999999999999E-2</v>
      </c>
      <c r="AD47" s="359">
        <v>7.7199999999999991E-2</v>
      </c>
      <c r="AE47" s="359">
        <v>8.1099999999999992E-2</v>
      </c>
      <c r="AF47" s="359">
        <v>8.4599999999999995E-2</v>
      </c>
      <c r="AG47" s="359">
        <v>8.7599999999999997E-2</v>
      </c>
      <c r="AH47" s="359">
        <v>9.0200000000000002E-2</v>
      </c>
      <c r="AI47" s="359">
        <v>9.2399999999999996E-2</v>
      </c>
      <c r="AJ47" s="359">
        <v>9.1999999999999998E-2</v>
      </c>
      <c r="AK47" s="359">
        <v>9.1600000000000001E-2</v>
      </c>
      <c r="AL47" s="359">
        <v>9.1299999999999992E-2</v>
      </c>
      <c r="AM47" s="359">
        <v>8.8499999999999995E-2</v>
      </c>
      <c r="AN47" s="359">
        <v>8.5800000000000001E-2</v>
      </c>
      <c r="AO47" s="359">
        <v>8.3199999999999996E-2</v>
      </c>
      <c r="AP47" s="359">
        <v>8.0799999999999997E-2</v>
      </c>
      <c r="AQ47" s="359">
        <v>7.8699999999999992E-2</v>
      </c>
    </row>
    <row r="48" spans="1:43" x14ac:dyDescent="0.2">
      <c r="A48" s="470"/>
      <c r="B48" s="62">
        <v>43</v>
      </c>
      <c r="C48" s="359">
        <v>6.3E-2</v>
      </c>
      <c r="D48" s="359">
        <v>6.4000000000000001E-2</v>
      </c>
      <c r="E48" s="359">
        <v>6.5000000000000002E-2</v>
      </c>
      <c r="F48" s="359">
        <v>6.5999999999999989E-2</v>
      </c>
      <c r="G48" s="359">
        <v>6.699999999999999E-2</v>
      </c>
      <c r="H48" s="359">
        <v>6.7999999999999991E-2</v>
      </c>
      <c r="I48" s="359">
        <v>6.8999999999999992E-2</v>
      </c>
      <c r="J48" s="359">
        <v>6.9999999999999993E-2</v>
      </c>
      <c r="K48" s="359">
        <v>7.0300000000000001E-2</v>
      </c>
      <c r="L48" s="359">
        <v>7.0599999999999996E-2</v>
      </c>
      <c r="M48" s="359">
        <v>7.0899999999999991E-2</v>
      </c>
      <c r="N48" s="359">
        <v>7.1199999999999999E-2</v>
      </c>
      <c r="O48" s="359">
        <v>7.1499999999999994E-2</v>
      </c>
      <c r="P48" s="359">
        <v>7.1499999999999994E-2</v>
      </c>
      <c r="Q48" s="359">
        <v>7.1499999999999994E-2</v>
      </c>
      <c r="R48" s="359">
        <v>7.1499999999999994E-2</v>
      </c>
      <c r="S48" s="359">
        <v>7.1499999999999994E-2</v>
      </c>
      <c r="T48" s="359">
        <v>7.1499999999999994E-2</v>
      </c>
      <c r="U48" s="359">
        <v>7.1999999999999995E-2</v>
      </c>
      <c r="V48" s="359">
        <v>7.2499999999999995E-2</v>
      </c>
      <c r="W48" s="359">
        <v>7.2999999999999995E-2</v>
      </c>
      <c r="X48" s="359">
        <v>7.3499999999999996E-2</v>
      </c>
      <c r="Y48" s="359">
        <v>7.3999999999999996E-2</v>
      </c>
      <c r="Z48" s="359">
        <v>7.4799999999999991E-2</v>
      </c>
      <c r="AA48" s="359">
        <v>7.5600000000000001E-2</v>
      </c>
      <c r="AB48" s="359">
        <v>7.6399999999999996E-2</v>
      </c>
      <c r="AC48" s="359">
        <v>7.669999999999999E-2</v>
      </c>
      <c r="AD48" s="359">
        <v>7.7199999999999991E-2</v>
      </c>
      <c r="AE48" s="359">
        <v>8.1099999999999992E-2</v>
      </c>
      <c r="AF48" s="359">
        <v>8.4599999999999995E-2</v>
      </c>
      <c r="AG48" s="359">
        <v>8.7599999999999997E-2</v>
      </c>
      <c r="AH48" s="359">
        <v>9.0200000000000002E-2</v>
      </c>
      <c r="AI48" s="359">
        <v>9.2399999999999996E-2</v>
      </c>
      <c r="AJ48" s="359">
        <v>9.1999999999999998E-2</v>
      </c>
      <c r="AK48" s="359">
        <v>9.1600000000000001E-2</v>
      </c>
      <c r="AL48" s="359">
        <v>9.1299999999999992E-2</v>
      </c>
      <c r="AM48" s="359">
        <v>8.8499999999999995E-2</v>
      </c>
      <c r="AN48" s="359">
        <v>8.5800000000000001E-2</v>
      </c>
      <c r="AO48" s="359">
        <v>8.3199999999999996E-2</v>
      </c>
      <c r="AP48" s="359">
        <v>8.0799999999999997E-2</v>
      </c>
      <c r="AQ48" s="359">
        <v>7.8699999999999992E-2</v>
      </c>
    </row>
    <row r="49" spans="1:43" x14ac:dyDescent="0.2">
      <c r="A49" s="470"/>
      <c r="B49" s="62">
        <v>44</v>
      </c>
      <c r="C49" s="359">
        <v>6.3E-2</v>
      </c>
      <c r="D49" s="359">
        <v>6.4000000000000001E-2</v>
      </c>
      <c r="E49" s="359">
        <v>6.5000000000000002E-2</v>
      </c>
      <c r="F49" s="359">
        <v>6.5999999999999989E-2</v>
      </c>
      <c r="G49" s="359">
        <v>6.699999999999999E-2</v>
      </c>
      <c r="H49" s="359">
        <v>6.7999999999999991E-2</v>
      </c>
      <c r="I49" s="359">
        <v>6.8999999999999992E-2</v>
      </c>
      <c r="J49" s="359">
        <v>6.9999999999999993E-2</v>
      </c>
      <c r="K49" s="359">
        <v>7.0300000000000001E-2</v>
      </c>
      <c r="L49" s="359">
        <v>7.0599999999999996E-2</v>
      </c>
      <c r="M49" s="359">
        <v>7.0899999999999991E-2</v>
      </c>
      <c r="N49" s="359">
        <v>7.1199999999999999E-2</v>
      </c>
      <c r="O49" s="359">
        <v>7.1499999999999994E-2</v>
      </c>
      <c r="P49" s="359">
        <v>7.1499999999999994E-2</v>
      </c>
      <c r="Q49" s="359">
        <v>7.1499999999999994E-2</v>
      </c>
      <c r="R49" s="359">
        <v>7.1499999999999994E-2</v>
      </c>
      <c r="S49" s="359">
        <v>7.1499999999999994E-2</v>
      </c>
      <c r="T49" s="359">
        <v>7.1499999999999994E-2</v>
      </c>
      <c r="U49" s="359">
        <v>7.1999999999999995E-2</v>
      </c>
      <c r="V49" s="359">
        <v>7.2499999999999995E-2</v>
      </c>
      <c r="W49" s="359">
        <v>7.2999999999999995E-2</v>
      </c>
      <c r="X49" s="359">
        <v>7.3499999999999996E-2</v>
      </c>
      <c r="Y49" s="359">
        <v>7.3999999999999996E-2</v>
      </c>
      <c r="Z49" s="359">
        <v>7.4799999999999991E-2</v>
      </c>
      <c r="AA49" s="359">
        <v>7.5600000000000001E-2</v>
      </c>
      <c r="AB49" s="359">
        <v>7.6399999999999996E-2</v>
      </c>
      <c r="AC49" s="359">
        <v>7.669999999999999E-2</v>
      </c>
      <c r="AD49" s="359">
        <v>7.7199999999999991E-2</v>
      </c>
      <c r="AE49" s="359">
        <v>8.1099999999999992E-2</v>
      </c>
      <c r="AF49" s="359">
        <v>8.4599999999999995E-2</v>
      </c>
      <c r="AG49" s="359">
        <v>8.7599999999999997E-2</v>
      </c>
      <c r="AH49" s="359">
        <v>9.0200000000000002E-2</v>
      </c>
      <c r="AI49" s="359">
        <v>9.2399999999999996E-2</v>
      </c>
      <c r="AJ49" s="359">
        <v>9.1999999999999998E-2</v>
      </c>
      <c r="AK49" s="359">
        <v>9.1600000000000001E-2</v>
      </c>
      <c r="AL49" s="359">
        <v>9.1299999999999992E-2</v>
      </c>
      <c r="AM49" s="359">
        <v>8.8499999999999995E-2</v>
      </c>
      <c r="AN49" s="359">
        <v>8.5800000000000001E-2</v>
      </c>
      <c r="AO49" s="359">
        <v>8.3199999999999996E-2</v>
      </c>
      <c r="AP49" s="359">
        <v>8.0799999999999997E-2</v>
      </c>
      <c r="AQ49" s="359">
        <v>7.8699999999999992E-2</v>
      </c>
    </row>
    <row r="50" spans="1:43" x14ac:dyDescent="0.2">
      <c r="A50" s="470"/>
      <c r="B50" s="62">
        <v>45</v>
      </c>
      <c r="C50" s="359">
        <v>6.3E-2</v>
      </c>
      <c r="D50" s="359">
        <v>6.4000000000000001E-2</v>
      </c>
      <c r="E50" s="359">
        <v>6.5000000000000002E-2</v>
      </c>
      <c r="F50" s="359">
        <v>6.5999999999999989E-2</v>
      </c>
      <c r="G50" s="359">
        <v>6.699999999999999E-2</v>
      </c>
      <c r="H50" s="359">
        <v>6.7999999999999991E-2</v>
      </c>
      <c r="I50" s="359">
        <v>6.8999999999999992E-2</v>
      </c>
      <c r="J50" s="359">
        <v>6.9999999999999993E-2</v>
      </c>
      <c r="K50" s="359">
        <v>7.0300000000000001E-2</v>
      </c>
      <c r="L50" s="359">
        <v>7.0599999999999996E-2</v>
      </c>
      <c r="M50" s="359">
        <v>7.0899999999999991E-2</v>
      </c>
      <c r="N50" s="359">
        <v>7.1199999999999999E-2</v>
      </c>
      <c r="O50" s="359">
        <v>7.1499999999999994E-2</v>
      </c>
      <c r="P50" s="359">
        <v>7.1499999999999994E-2</v>
      </c>
      <c r="Q50" s="359">
        <v>7.1499999999999994E-2</v>
      </c>
      <c r="R50" s="359">
        <v>7.1499999999999994E-2</v>
      </c>
      <c r="S50" s="359">
        <v>7.1499999999999994E-2</v>
      </c>
      <c r="T50" s="359">
        <v>7.1499999999999994E-2</v>
      </c>
      <c r="U50" s="359">
        <v>7.1999999999999995E-2</v>
      </c>
      <c r="V50" s="359">
        <v>7.2499999999999995E-2</v>
      </c>
      <c r="W50" s="359">
        <v>7.2999999999999995E-2</v>
      </c>
      <c r="X50" s="359">
        <v>7.3499999999999996E-2</v>
      </c>
      <c r="Y50" s="359">
        <v>7.3999999999999996E-2</v>
      </c>
      <c r="Z50" s="359">
        <v>7.4799999999999991E-2</v>
      </c>
      <c r="AA50" s="359">
        <v>7.5600000000000001E-2</v>
      </c>
      <c r="AB50" s="359">
        <v>7.6399999999999996E-2</v>
      </c>
      <c r="AC50" s="359">
        <v>7.669999999999999E-2</v>
      </c>
      <c r="AD50" s="359">
        <v>7.7199999999999991E-2</v>
      </c>
      <c r="AE50" s="359">
        <v>8.1099999999999992E-2</v>
      </c>
      <c r="AF50" s="359">
        <v>8.4599999999999995E-2</v>
      </c>
      <c r="AG50" s="359">
        <v>8.7599999999999997E-2</v>
      </c>
      <c r="AH50" s="359">
        <v>9.0200000000000002E-2</v>
      </c>
      <c r="AI50" s="359">
        <v>9.2399999999999996E-2</v>
      </c>
      <c r="AJ50" s="359">
        <v>9.1999999999999998E-2</v>
      </c>
      <c r="AK50" s="359">
        <v>9.1600000000000001E-2</v>
      </c>
      <c r="AL50" s="359">
        <v>9.1299999999999992E-2</v>
      </c>
      <c r="AM50" s="359">
        <v>8.8499999999999995E-2</v>
      </c>
      <c r="AN50" s="359">
        <v>8.5800000000000001E-2</v>
      </c>
      <c r="AO50" s="359">
        <v>8.3199999999999996E-2</v>
      </c>
      <c r="AP50" s="359">
        <v>8.0799999999999997E-2</v>
      </c>
      <c r="AQ50" s="359">
        <v>7.8699999999999992E-2</v>
      </c>
    </row>
    <row r="51" spans="1:43" x14ac:dyDescent="0.2">
      <c r="A51" s="470"/>
      <c r="B51" s="62">
        <v>46</v>
      </c>
      <c r="C51" s="359">
        <v>6.3E-2</v>
      </c>
      <c r="D51" s="359">
        <v>6.4000000000000001E-2</v>
      </c>
      <c r="E51" s="359">
        <v>6.5000000000000002E-2</v>
      </c>
      <c r="F51" s="359">
        <v>6.5999999999999989E-2</v>
      </c>
      <c r="G51" s="359">
        <v>6.699999999999999E-2</v>
      </c>
      <c r="H51" s="359">
        <v>6.7999999999999991E-2</v>
      </c>
      <c r="I51" s="359">
        <v>6.8999999999999992E-2</v>
      </c>
      <c r="J51" s="359">
        <v>6.9999999999999993E-2</v>
      </c>
      <c r="K51" s="359">
        <v>7.0300000000000001E-2</v>
      </c>
      <c r="L51" s="359">
        <v>7.0599999999999996E-2</v>
      </c>
      <c r="M51" s="359">
        <v>7.0899999999999991E-2</v>
      </c>
      <c r="N51" s="359">
        <v>7.1199999999999999E-2</v>
      </c>
      <c r="O51" s="359">
        <v>7.1499999999999994E-2</v>
      </c>
      <c r="P51" s="359">
        <v>7.1499999999999994E-2</v>
      </c>
      <c r="Q51" s="359">
        <v>7.1499999999999994E-2</v>
      </c>
      <c r="R51" s="359">
        <v>7.1499999999999994E-2</v>
      </c>
      <c r="S51" s="359">
        <v>7.1499999999999994E-2</v>
      </c>
      <c r="T51" s="359">
        <v>7.1499999999999994E-2</v>
      </c>
      <c r="U51" s="359">
        <v>7.1999999999999995E-2</v>
      </c>
      <c r="V51" s="359">
        <v>7.2499999999999995E-2</v>
      </c>
      <c r="W51" s="359">
        <v>7.2999999999999995E-2</v>
      </c>
      <c r="X51" s="359">
        <v>7.3499999999999996E-2</v>
      </c>
      <c r="Y51" s="359">
        <v>7.3999999999999996E-2</v>
      </c>
      <c r="Z51" s="359">
        <v>7.4799999999999991E-2</v>
      </c>
      <c r="AA51" s="359">
        <v>7.5600000000000001E-2</v>
      </c>
      <c r="AB51" s="359">
        <v>7.6399999999999996E-2</v>
      </c>
      <c r="AC51" s="359">
        <v>7.669999999999999E-2</v>
      </c>
      <c r="AD51" s="359">
        <v>7.7199999999999991E-2</v>
      </c>
      <c r="AE51" s="359">
        <v>8.1099999999999992E-2</v>
      </c>
      <c r="AF51" s="359">
        <v>8.4599999999999995E-2</v>
      </c>
      <c r="AG51" s="359">
        <v>8.7599999999999997E-2</v>
      </c>
      <c r="AH51" s="359">
        <v>9.0200000000000002E-2</v>
      </c>
      <c r="AI51" s="359">
        <v>9.2399999999999996E-2</v>
      </c>
      <c r="AJ51" s="359">
        <v>9.1999999999999998E-2</v>
      </c>
      <c r="AK51" s="359">
        <v>9.1600000000000001E-2</v>
      </c>
      <c r="AL51" s="359">
        <v>9.1299999999999992E-2</v>
      </c>
      <c r="AM51" s="359">
        <v>8.8499999999999995E-2</v>
      </c>
      <c r="AN51" s="359">
        <v>8.5800000000000001E-2</v>
      </c>
      <c r="AO51" s="359">
        <v>8.3199999999999996E-2</v>
      </c>
      <c r="AP51" s="359">
        <v>8.0799999999999997E-2</v>
      </c>
      <c r="AQ51" s="359">
        <v>7.8699999999999992E-2</v>
      </c>
    </row>
    <row r="52" spans="1:43" x14ac:dyDescent="0.2">
      <c r="A52" s="470"/>
      <c r="B52" s="62">
        <v>47</v>
      </c>
      <c r="C52" s="359">
        <v>6.3E-2</v>
      </c>
      <c r="D52" s="359">
        <v>6.4000000000000001E-2</v>
      </c>
      <c r="E52" s="359">
        <v>6.5000000000000002E-2</v>
      </c>
      <c r="F52" s="359">
        <v>6.5999999999999989E-2</v>
      </c>
      <c r="G52" s="359">
        <v>6.699999999999999E-2</v>
      </c>
      <c r="H52" s="359">
        <v>6.7999999999999991E-2</v>
      </c>
      <c r="I52" s="359">
        <v>6.8999999999999992E-2</v>
      </c>
      <c r="J52" s="359">
        <v>6.9999999999999993E-2</v>
      </c>
      <c r="K52" s="359">
        <v>7.0300000000000001E-2</v>
      </c>
      <c r="L52" s="359">
        <v>7.0599999999999996E-2</v>
      </c>
      <c r="M52" s="359">
        <v>7.0899999999999991E-2</v>
      </c>
      <c r="N52" s="359">
        <v>7.1199999999999999E-2</v>
      </c>
      <c r="O52" s="359">
        <v>7.1499999999999994E-2</v>
      </c>
      <c r="P52" s="359">
        <v>7.1499999999999994E-2</v>
      </c>
      <c r="Q52" s="359">
        <v>7.1499999999999994E-2</v>
      </c>
      <c r="R52" s="359">
        <v>7.1499999999999994E-2</v>
      </c>
      <c r="S52" s="359">
        <v>7.1499999999999994E-2</v>
      </c>
      <c r="T52" s="359">
        <v>7.1499999999999994E-2</v>
      </c>
      <c r="U52" s="359">
        <v>7.1999999999999995E-2</v>
      </c>
      <c r="V52" s="359">
        <v>7.2499999999999995E-2</v>
      </c>
      <c r="W52" s="359">
        <v>7.2999999999999995E-2</v>
      </c>
      <c r="X52" s="359">
        <v>7.3499999999999996E-2</v>
      </c>
      <c r="Y52" s="359">
        <v>7.3999999999999996E-2</v>
      </c>
      <c r="Z52" s="359">
        <v>7.4799999999999991E-2</v>
      </c>
      <c r="AA52" s="359">
        <v>7.5600000000000001E-2</v>
      </c>
      <c r="AB52" s="359">
        <v>7.6399999999999996E-2</v>
      </c>
      <c r="AC52" s="359">
        <v>7.669999999999999E-2</v>
      </c>
      <c r="AD52" s="359">
        <v>7.7199999999999991E-2</v>
      </c>
      <c r="AE52" s="359">
        <v>8.1099999999999992E-2</v>
      </c>
      <c r="AF52" s="359">
        <v>8.4599999999999995E-2</v>
      </c>
      <c r="AG52" s="359">
        <v>8.7599999999999997E-2</v>
      </c>
      <c r="AH52" s="359">
        <v>9.0200000000000002E-2</v>
      </c>
      <c r="AI52" s="359">
        <v>9.2399999999999996E-2</v>
      </c>
      <c r="AJ52" s="359">
        <v>9.1999999999999998E-2</v>
      </c>
      <c r="AK52" s="359">
        <v>9.1600000000000001E-2</v>
      </c>
      <c r="AL52" s="359">
        <v>9.1299999999999992E-2</v>
      </c>
      <c r="AM52" s="359">
        <v>8.8499999999999995E-2</v>
      </c>
      <c r="AN52" s="359">
        <v>8.5800000000000001E-2</v>
      </c>
      <c r="AO52" s="359">
        <v>8.3199999999999996E-2</v>
      </c>
      <c r="AP52" s="359">
        <v>8.0799999999999997E-2</v>
      </c>
      <c r="AQ52" s="359">
        <v>7.8699999999999992E-2</v>
      </c>
    </row>
    <row r="53" spans="1:43" x14ac:dyDescent="0.2">
      <c r="A53" s="470"/>
      <c r="B53" s="62">
        <v>48</v>
      </c>
      <c r="C53" s="359">
        <v>6.3E-2</v>
      </c>
      <c r="D53" s="359">
        <v>6.4000000000000001E-2</v>
      </c>
      <c r="E53" s="359">
        <v>6.5000000000000002E-2</v>
      </c>
      <c r="F53" s="359">
        <v>6.5999999999999989E-2</v>
      </c>
      <c r="G53" s="359">
        <v>6.699999999999999E-2</v>
      </c>
      <c r="H53" s="359">
        <v>6.7999999999999991E-2</v>
      </c>
      <c r="I53" s="359">
        <v>6.8999999999999992E-2</v>
      </c>
      <c r="J53" s="359">
        <v>6.9999999999999993E-2</v>
      </c>
      <c r="K53" s="359">
        <v>7.0300000000000001E-2</v>
      </c>
      <c r="L53" s="359">
        <v>7.0599999999999996E-2</v>
      </c>
      <c r="M53" s="359">
        <v>7.0899999999999991E-2</v>
      </c>
      <c r="N53" s="359">
        <v>7.1199999999999999E-2</v>
      </c>
      <c r="O53" s="359">
        <v>7.1499999999999994E-2</v>
      </c>
      <c r="P53" s="359">
        <v>7.1499999999999994E-2</v>
      </c>
      <c r="Q53" s="359">
        <v>7.1499999999999994E-2</v>
      </c>
      <c r="R53" s="359">
        <v>7.1499999999999994E-2</v>
      </c>
      <c r="S53" s="359">
        <v>7.1499999999999994E-2</v>
      </c>
      <c r="T53" s="359">
        <v>7.1499999999999994E-2</v>
      </c>
      <c r="U53" s="359">
        <v>7.1999999999999995E-2</v>
      </c>
      <c r="V53" s="359">
        <v>7.2499999999999995E-2</v>
      </c>
      <c r="W53" s="359">
        <v>7.2999999999999995E-2</v>
      </c>
      <c r="X53" s="359">
        <v>7.3499999999999996E-2</v>
      </c>
      <c r="Y53" s="359">
        <v>7.3999999999999996E-2</v>
      </c>
      <c r="Z53" s="359">
        <v>7.4799999999999991E-2</v>
      </c>
      <c r="AA53" s="359">
        <v>7.5600000000000001E-2</v>
      </c>
      <c r="AB53" s="359">
        <v>7.6399999999999996E-2</v>
      </c>
      <c r="AC53" s="359">
        <v>7.669999999999999E-2</v>
      </c>
      <c r="AD53" s="359">
        <v>7.7199999999999991E-2</v>
      </c>
      <c r="AE53" s="359">
        <v>8.1099999999999992E-2</v>
      </c>
      <c r="AF53" s="359">
        <v>8.4599999999999995E-2</v>
      </c>
      <c r="AG53" s="359">
        <v>8.7599999999999997E-2</v>
      </c>
      <c r="AH53" s="359">
        <v>9.0200000000000002E-2</v>
      </c>
      <c r="AI53" s="359">
        <v>9.2399999999999996E-2</v>
      </c>
      <c r="AJ53" s="359">
        <v>9.1999999999999998E-2</v>
      </c>
      <c r="AK53" s="359">
        <v>9.1600000000000001E-2</v>
      </c>
      <c r="AL53" s="359">
        <v>9.1299999999999992E-2</v>
      </c>
      <c r="AM53" s="359">
        <v>8.8499999999999995E-2</v>
      </c>
      <c r="AN53" s="359">
        <v>8.5800000000000001E-2</v>
      </c>
      <c r="AO53" s="359">
        <v>8.3199999999999996E-2</v>
      </c>
      <c r="AP53" s="359">
        <v>8.0799999999999997E-2</v>
      </c>
      <c r="AQ53" s="359">
        <v>7.8699999999999992E-2</v>
      </c>
    </row>
    <row r="54" spans="1:43" x14ac:dyDescent="0.2">
      <c r="A54" s="470"/>
      <c r="B54" s="62">
        <v>49</v>
      </c>
      <c r="C54" s="359">
        <v>6.3E-2</v>
      </c>
      <c r="D54" s="359">
        <v>6.4000000000000001E-2</v>
      </c>
      <c r="E54" s="359">
        <v>6.5000000000000002E-2</v>
      </c>
      <c r="F54" s="359">
        <v>6.5999999999999989E-2</v>
      </c>
      <c r="G54" s="359">
        <v>6.699999999999999E-2</v>
      </c>
      <c r="H54" s="359">
        <v>6.7999999999999991E-2</v>
      </c>
      <c r="I54" s="359">
        <v>6.8999999999999992E-2</v>
      </c>
      <c r="J54" s="359">
        <v>6.9999999999999993E-2</v>
      </c>
      <c r="K54" s="359">
        <v>7.0300000000000001E-2</v>
      </c>
      <c r="L54" s="359">
        <v>7.0599999999999996E-2</v>
      </c>
      <c r="M54" s="359">
        <v>7.0899999999999991E-2</v>
      </c>
      <c r="N54" s="359">
        <v>7.1199999999999999E-2</v>
      </c>
      <c r="O54" s="359">
        <v>7.1499999999999994E-2</v>
      </c>
      <c r="P54" s="359">
        <v>7.1499999999999994E-2</v>
      </c>
      <c r="Q54" s="359">
        <v>7.1499999999999994E-2</v>
      </c>
      <c r="R54" s="359">
        <v>7.1499999999999994E-2</v>
      </c>
      <c r="S54" s="359">
        <v>7.1499999999999994E-2</v>
      </c>
      <c r="T54" s="359">
        <v>7.1499999999999994E-2</v>
      </c>
      <c r="U54" s="359">
        <v>7.1999999999999995E-2</v>
      </c>
      <c r="V54" s="359">
        <v>7.2499999999999995E-2</v>
      </c>
      <c r="W54" s="359">
        <v>7.2999999999999995E-2</v>
      </c>
      <c r="X54" s="359">
        <v>7.3499999999999996E-2</v>
      </c>
      <c r="Y54" s="359">
        <v>7.3999999999999996E-2</v>
      </c>
      <c r="Z54" s="359">
        <v>7.4799999999999991E-2</v>
      </c>
      <c r="AA54" s="359">
        <v>7.5600000000000001E-2</v>
      </c>
      <c r="AB54" s="359">
        <v>7.6399999999999996E-2</v>
      </c>
      <c r="AC54" s="359">
        <v>7.669999999999999E-2</v>
      </c>
      <c r="AD54" s="359">
        <v>7.7199999999999991E-2</v>
      </c>
      <c r="AE54" s="359">
        <v>8.1099999999999992E-2</v>
      </c>
      <c r="AF54" s="359">
        <v>8.4599999999999995E-2</v>
      </c>
      <c r="AG54" s="359">
        <v>8.7599999999999997E-2</v>
      </c>
      <c r="AH54" s="359">
        <v>9.0200000000000002E-2</v>
      </c>
      <c r="AI54" s="359">
        <v>9.2399999999999996E-2</v>
      </c>
      <c r="AJ54" s="359">
        <v>9.1999999999999998E-2</v>
      </c>
      <c r="AK54" s="359">
        <v>9.1600000000000001E-2</v>
      </c>
      <c r="AL54" s="359">
        <v>9.1299999999999992E-2</v>
      </c>
      <c r="AM54" s="359">
        <v>8.8499999999999995E-2</v>
      </c>
      <c r="AN54" s="359">
        <v>8.5800000000000001E-2</v>
      </c>
      <c r="AO54" s="359">
        <v>8.3199999999999996E-2</v>
      </c>
      <c r="AP54" s="359">
        <v>8.0799999999999997E-2</v>
      </c>
      <c r="AQ54" s="359">
        <v>7.8699999999999992E-2</v>
      </c>
    </row>
    <row r="55" spans="1:43" x14ac:dyDescent="0.2">
      <c r="A55" s="470"/>
      <c r="B55" s="62">
        <v>50</v>
      </c>
      <c r="C55" s="359">
        <v>6.3E-2</v>
      </c>
      <c r="D55" s="359">
        <v>6.4000000000000001E-2</v>
      </c>
      <c r="E55" s="359">
        <v>6.5000000000000002E-2</v>
      </c>
      <c r="F55" s="359">
        <v>6.5999999999999989E-2</v>
      </c>
      <c r="G55" s="359">
        <v>6.699999999999999E-2</v>
      </c>
      <c r="H55" s="359">
        <v>6.7999999999999991E-2</v>
      </c>
      <c r="I55" s="359">
        <v>6.8999999999999992E-2</v>
      </c>
      <c r="J55" s="359">
        <v>6.9999999999999993E-2</v>
      </c>
      <c r="K55" s="359">
        <v>7.0300000000000001E-2</v>
      </c>
      <c r="L55" s="359">
        <v>7.0599999999999996E-2</v>
      </c>
      <c r="M55" s="359">
        <v>7.0899999999999991E-2</v>
      </c>
      <c r="N55" s="359">
        <v>7.1199999999999999E-2</v>
      </c>
      <c r="O55" s="359">
        <v>7.1499999999999994E-2</v>
      </c>
      <c r="P55" s="359">
        <v>7.1499999999999994E-2</v>
      </c>
      <c r="Q55" s="359">
        <v>7.1499999999999994E-2</v>
      </c>
      <c r="R55" s="359">
        <v>7.1499999999999994E-2</v>
      </c>
      <c r="S55" s="359">
        <v>7.1499999999999994E-2</v>
      </c>
      <c r="T55" s="359">
        <v>7.1499999999999994E-2</v>
      </c>
      <c r="U55" s="359">
        <v>7.1999999999999995E-2</v>
      </c>
      <c r="V55" s="359">
        <v>7.2499999999999995E-2</v>
      </c>
      <c r="W55" s="359">
        <v>7.2999999999999995E-2</v>
      </c>
      <c r="X55" s="359">
        <v>7.3499999999999996E-2</v>
      </c>
      <c r="Y55" s="359">
        <v>7.3999999999999996E-2</v>
      </c>
      <c r="Z55" s="359">
        <v>7.4799999999999991E-2</v>
      </c>
      <c r="AA55" s="359">
        <v>7.5600000000000001E-2</v>
      </c>
      <c r="AB55" s="359">
        <v>7.6399999999999996E-2</v>
      </c>
      <c r="AC55" s="359">
        <v>7.669999999999999E-2</v>
      </c>
      <c r="AD55" s="359">
        <v>7.7199999999999991E-2</v>
      </c>
      <c r="AE55" s="359">
        <v>8.1099999999999992E-2</v>
      </c>
      <c r="AF55" s="359">
        <v>8.4599999999999995E-2</v>
      </c>
      <c r="AG55" s="359">
        <v>8.7599999999999997E-2</v>
      </c>
      <c r="AH55" s="359">
        <v>9.0200000000000002E-2</v>
      </c>
      <c r="AI55" s="359">
        <v>9.2399999999999996E-2</v>
      </c>
      <c r="AJ55" s="359">
        <v>9.1999999999999998E-2</v>
      </c>
      <c r="AK55" s="359">
        <v>9.1600000000000001E-2</v>
      </c>
      <c r="AL55" s="359">
        <v>9.1299999999999992E-2</v>
      </c>
      <c r="AM55" s="359">
        <v>8.8499999999999995E-2</v>
      </c>
      <c r="AN55" s="359">
        <v>8.5800000000000001E-2</v>
      </c>
      <c r="AO55" s="359">
        <v>8.3199999999999996E-2</v>
      </c>
      <c r="AP55" s="359">
        <v>8.0799999999999997E-2</v>
      </c>
      <c r="AQ55" s="359">
        <v>7.8699999999999992E-2</v>
      </c>
    </row>
    <row r="56" spans="1:43" x14ac:dyDescent="0.2">
      <c r="A56" s="470"/>
      <c r="B56" s="62">
        <v>51</v>
      </c>
      <c r="C56" s="359">
        <v>6.3E-2</v>
      </c>
      <c r="D56" s="359">
        <v>6.4000000000000001E-2</v>
      </c>
      <c r="E56" s="359">
        <v>6.5000000000000002E-2</v>
      </c>
      <c r="F56" s="359">
        <v>6.5999999999999989E-2</v>
      </c>
      <c r="G56" s="359">
        <v>6.699999999999999E-2</v>
      </c>
      <c r="H56" s="359">
        <v>6.7999999999999991E-2</v>
      </c>
      <c r="I56" s="359">
        <v>6.8999999999999992E-2</v>
      </c>
      <c r="J56" s="359">
        <v>6.9999999999999993E-2</v>
      </c>
      <c r="K56" s="359">
        <v>7.0300000000000001E-2</v>
      </c>
      <c r="L56" s="359">
        <v>7.0599999999999996E-2</v>
      </c>
      <c r="M56" s="359">
        <v>7.0899999999999991E-2</v>
      </c>
      <c r="N56" s="359">
        <v>7.1199999999999999E-2</v>
      </c>
      <c r="O56" s="359">
        <v>7.1499999999999994E-2</v>
      </c>
      <c r="P56" s="359">
        <v>7.1499999999999994E-2</v>
      </c>
      <c r="Q56" s="359">
        <v>7.1499999999999994E-2</v>
      </c>
      <c r="R56" s="359">
        <v>7.1499999999999994E-2</v>
      </c>
      <c r="S56" s="359">
        <v>7.1499999999999994E-2</v>
      </c>
      <c r="T56" s="359">
        <v>7.1499999999999994E-2</v>
      </c>
      <c r="U56" s="359">
        <v>7.1999999999999995E-2</v>
      </c>
      <c r="V56" s="359">
        <v>7.2499999999999995E-2</v>
      </c>
      <c r="W56" s="359">
        <v>7.2999999999999995E-2</v>
      </c>
      <c r="X56" s="359">
        <v>7.3499999999999996E-2</v>
      </c>
      <c r="Y56" s="359">
        <v>7.3999999999999996E-2</v>
      </c>
      <c r="Z56" s="359">
        <v>7.4799999999999991E-2</v>
      </c>
      <c r="AA56" s="359">
        <v>7.5600000000000001E-2</v>
      </c>
      <c r="AB56" s="359">
        <v>7.6399999999999996E-2</v>
      </c>
      <c r="AC56" s="359">
        <v>7.669999999999999E-2</v>
      </c>
      <c r="AD56" s="359">
        <v>7.7199999999999991E-2</v>
      </c>
      <c r="AE56" s="359">
        <v>8.1099999999999992E-2</v>
      </c>
      <c r="AF56" s="359">
        <v>8.4599999999999995E-2</v>
      </c>
      <c r="AG56" s="359">
        <v>8.7599999999999997E-2</v>
      </c>
      <c r="AH56" s="359">
        <v>9.0200000000000002E-2</v>
      </c>
      <c r="AI56" s="359">
        <v>9.2399999999999996E-2</v>
      </c>
      <c r="AJ56" s="359">
        <v>9.1999999999999998E-2</v>
      </c>
      <c r="AK56" s="359">
        <v>9.1600000000000001E-2</v>
      </c>
      <c r="AL56" s="359">
        <v>9.1299999999999992E-2</v>
      </c>
      <c r="AM56" s="359">
        <v>8.8499999999999995E-2</v>
      </c>
      <c r="AN56" s="359">
        <v>8.5800000000000001E-2</v>
      </c>
      <c r="AO56" s="359">
        <v>8.3199999999999996E-2</v>
      </c>
      <c r="AP56" s="359">
        <v>8.0799999999999997E-2</v>
      </c>
      <c r="AQ56" s="359">
        <v>7.8699999999999992E-2</v>
      </c>
    </row>
    <row r="57" spans="1:43" x14ac:dyDescent="0.2">
      <c r="A57" s="470"/>
      <c r="B57" s="62">
        <v>52</v>
      </c>
      <c r="C57" s="359">
        <v>6.3E-2</v>
      </c>
      <c r="D57" s="359">
        <v>6.4000000000000001E-2</v>
      </c>
      <c r="E57" s="359">
        <v>6.5000000000000002E-2</v>
      </c>
      <c r="F57" s="359">
        <v>6.5999999999999989E-2</v>
      </c>
      <c r="G57" s="359">
        <v>6.699999999999999E-2</v>
      </c>
      <c r="H57" s="359">
        <v>6.7999999999999991E-2</v>
      </c>
      <c r="I57" s="359">
        <v>6.8999999999999992E-2</v>
      </c>
      <c r="J57" s="359">
        <v>6.9999999999999993E-2</v>
      </c>
      <c r="K57" s="359">
        <v>7.0300000000000001E-2</v>
      </c>
      <c r="L57" s="359">
        <v>7.0599999999999996E-2</v>
      </c>
      <c r="M57" s="359">
        <v>7.0899999999999991E-2</v>
      </c>
      <c r="N57" s="359">
        <v>7.1199999999999999E-2</v>
      </c>
      <c r="O57" s="359">
        <v>7.1499999999999994E-2</v>
      </c>
      <c r="P57" s="359">
        <v>7.1499999999999994E-2</v>
      </c>
      <c r="Q57" s="359">
        <v>7.1499999999999994E-2</v>
      </c>
      <c r="R57" s="359">
        <v>7.1499999999999994E-2</v>
      </c>
      <c r="S57" s="359">
        <v>7.1499999999999994E-2</v>
      </c>
      <c r="T57" s="359">
        <v>7.1499999999999994E-2</v>
      </c>
      <c r="U57" s="359">
        <v>7.1999999999999995E-2</v>
      </c>
      <c r="V57" s="359">
        <v>7.2499999999999995E-2</v>
      </c>
      <c r="W57" s="359">
        <v>7.2999999999999995E-2</v>
      </c>
      <c r="X57" s="359">
        <v>7.3499999999999996E-2</v>
      </c>
      <c r="Y57" s="359">
        <v>7.3999999999999996E-2</v>
      </c>
      <c r="Z57" s="359">
        <v>7.4799999999999991E-2</v>
      </c>
      <c r="AA57" s="359">
        <v>7.5600000000000001E-2</v>
      </c>
      <c r="AB57" s="359">
        <v>7.6399999999999996E-2</v>
      </c>
      <c r="AC57" s="359">
        <v>7.669999999999999E-2</v>
      </c>
      <c r="AD57" s="359">
        <v>7.7199999999999991E-2</v>
      </c>
      <c r="AE57" s="359">
        <v>8.1099999999999992E-2</v>
      </c>
      <c r="AF57" s="359">
        <v>8.4599999999999995E-2</v>
      </c>
      <c r="AG57" s="359">
        <v>8.7599999999999997E-2</v>
      </c>
      <c r="AH57" s="359">
        <v>9.0200000000000002E-2</v>
      </c>
      <c r="AI57" s="359">
        <v>9.2399999999999996E-2</v>
      </c>
      <c r="AJ57" s="359">
        <v>9.1999999999999998E-2</v>
      </c>
      <c r="AK57" s="359">
        <v>9.1600000000000001E-2</v>
      </c>
      <c r="AL57" s="359">
        <v>9.1299999999999992E-2</v>
      </c>
      <c r="AM57" s="359">
        <v>8.8499999999999995E-2</v>
      </c>
      <c r="AN57" s="359">
        <v>8.5800000000000001E-2</v>
      </c>
      <c r="AO57" s="359">
        <v>8.3199999999999996E-2</v>
      </c>
      <c r="AP57" s="359">
        <v>8.0799999999999997E-2</v>
      </c>
      <c r="AQ57" s="359">
        <v>7.8699999999999992E-2</v>
      </c>
    </row>
    <row r="58" spans="1:43" x14ac:dyDescent="0.2">
      <c r="A58" s="470"/>
      <c r="B58" s="62">
        <v>53</v>
      </c>
      <c r="C58" s="359">
        <v>6.3E-2</v>
      </c>
      <c r="D58" s="359">
        <v>6.4000000000000001E-2</v>
      </c>
      <c r="E58" s="359">
        <v>6.5000000000000002E-2</v>
      </c>
      <c r="F58" s="359">
        <v>6.5999999999999989E-2</v>
      </c>
      <c r="G58" s="359">
        <v>6.699999999999999E-2</v>
      </c>
      <c r="H58" s="359">
        <v>6.7999999999999991E-2</v>
      </c>
      <c r="I58" s="359">
        <v>6.8999999999999992E-2</v>
      </c>
      <c r="J58" s="359">
        <v>6.9999999999999993E-2</v>
      </c>
      <c r="K58" s="359">
        <v>7.0300000000000001E-2</v>
      </c>
      <c r="L58" s="359">
        <v>7.0599999999999996E-2</v>
      </c>
      <c r="M58" s="359">
        <v>7.0899999999999991E-2</v>
      </c>
      <c r="N58" s="359">
        <v>7.1199999999999999E-2</v>
      </c>
      <c r="O58" s="359">
        <v>7.1499999999999994E-2</v>
      </c>
      <c r="P58" s="359">
        <v>7.1499999999999994E-2</v>
      </c>
      <c r="Q58" s="359">
        <v>7.1499999999999994E-2</v>
      </c>
      <c r="R58" s="359">
        <v>7.1499999999999994E-2</v>
      </c>
      <c r="S58" s="359">
        <v>7.1499999999999994E-2</v>
      </c>
      <c r="T58" s="359">
        <v>7.1499999999999994E-2</v>
      </c>
      <c r="U58" s="359">
        <v>7.1999999999999995E-2</v>
      </c>
      <c r="V58" s="359">
        <v>7.2499999999999995E-2</v>
      </c>
      <c r="W58" s="359">
        <v>7.2999999999999995E-2</v>
      </c>
      <c r="X58" s="359">
        <v>7.3499999999999996E-2</v>
      </c>
      <c r="Y58" s="359">
        <v>7.3999999999999996E-2</v>
      </c>
      <c r="Z58" s="359">
        <v>7.4799999999999991E-2</v>
      </c>
      <c r="AA58" s="359">
        <v>7.5600000000000001E-2</v>
      </c>
      <c r="AB58" s="359">
        <v>7.6399999999999996E-2</v>
      </c>
      <c r="AC58" s="359">
        <v>7.669999999999999E-2</v>
      </c>
      <c r="AD58" s="359">
        <v>7.7199999999999991E-2</v>
      </c>
      <c r="AE58" s="359">
        <v>8.1099999999999992E-2</v>
      </c>
      <c r="AF58" s="359">
        <v>8.4599999999999995E-2</v>
      </c>
      <c r="AG58" s="359">
        <v>8.7599999999999997E-2</v>
      </c>
      <c r="AH58" s="359">
        <v>9.0200000000000002E-2</v>
      </c>
      <c r="AI58" s="359">
        <v>9.2399999999999996E-2</v>
      </c>
      <c r="AJ58" s="359">
        <v>9.1999999999999998E-2</v>
      </c>
      <c r="AK58" s="359">
        <v>9.1600000000000001E-2</v>
      </c>
      <c r="AL58" s="359">
        <v>9.1299999999999992E-2</v>
      </c>
      <c r="AM58" s="359">
        <v>8.8499999999999995E-2</v>
      </c>
      <c r="AN58" s="359">
        <v>8.5800000000000001E-2</v>
      </c>
      <c r="AO58" s="359">
        <v>8.3199999999999996E-2</v>
      </c>
      <c r="AP58" s="359">
        <v>8.0799999999999997E-2</v>
      </c>
      <c r="AQ58" s="359">
        <v>7.8699999999999992E-2</v>
      </c>
    </row>
    <row r="59" spans="1:43" x14ac:dyDescent="0.2">
      <c r="A59" s="470"/>
      <c r="B59" s="62">
        <v>54</v>
      </c>
      <c r="C59" s="359">
        <v>6.3E-2</v>
      </c>
      <c r="D59" s="359">
        <v>6.4000000000000001E-2</v>
      </c>
      <c r="E59" s="359">
        <v>6.5000000000000002E-2</v>
      </c>
      <c r="F59" s="359">
        <v>6.5999999999999989E-2</v>
      </c>
      <c r="G59" s="359">
        <v>6.699999999999999E-2</v>
      </c>
      <c r="H59" s="359">
        <v>6.7999999999999991E-2</v>
      </c>
      <c r="I59" s="359">
        <v>6.8999999999999992E-2</v>
      </c>
      <c r="J59" s="359">
        <v>6.9999999999999993E-2</v>
      </c>
      <c r="K59" s="359">
        <v>7.0300000000000001E-2</v>
      </c>
      <c r="L59" s="359">
        <v>7.0599999999999996E-2</v>
      </c>
      <c r="M59" s="359">
        <v>7.0899999999999991E-2</v>
      </c>
      <c r="N59" s="359">
        <v>7.1199999999999999E-2</v>
      </c>
      <c r="O59" s="359">
        <v>7.1499999999999994E-2</v>
      </c>
      <c r="P59" s="359">
        <v>7.1499999999999994E-2</v>
      </c>
      <c r="Q59" s="359">
        <v>7.1499999999999994E-2</v>
      </c>
      <c r="R59" s="359">
        <v>7.1499999999999994E-2</v>
      </c>
      <c r="S59" s="359">
        <v>7.1499999999999994E-2</v>
      </c>
      <c r="T59" s="359">
        <v>7.1499999999999994E-2</v>
      </c>
      <c r="U59" s="359">
        <v>7.1999999999999995E-2</v>
      </c>
      <c r="V59" s="359">
        <v>7.2499999999999995E-2</v>
      </c>
      <c r="W59" s="359">
        <v>7.2999999999999995E-2</v>
      </c>
      <c r="X59" s="359">
        <v>7.3499999999999996E-2</v>
      </c>
      <c r="Y59" s="359">
        <v>7.3999999999999996E-2</v>
      </c>
      <c r="Z59" s="359">
        <v>7.4799999999999991E-2</v>
      </c>
      <c r="AA59" s="359">
        <v>7.5600000000000001E-2</v>
      </c>
      <c r="AB59" s="359">
        <v>7.6399999999999996E-2</v>
      </c>
      <c r="AC59" s="359">
        <v>7.669999999999999E-2</v>
      </c>
      <c r="AD59" s="359">
        <v>7.7199999999999991E-2</v>
      </c>
      <c r="AE59" s="359">
        <v>8.1099999999999992E-2</v>
      </c>
      <c r="AF59" s="359">
        <v>8.4599999999999995E-2</v>
      </c>
      <c r="AG59" s="359">
        <v>8.7599999999999997E-2</v>
      </c>
      <c r="AH59" s="359">
        <v>9.0200000000000002E-2</v>
      </c>
      <c r="AI59" s="359">
        <v>9.2399999999999996E-2</v>
      </c>
      <c r="AJ59" s="359">
        <v>9.1999999999999998E-2</v>
      </c>
      <c r="AK59" s="359">
        <v>9.1600000000000001E-2</v>
      </c>
      <c r="AL59" s="359">
        <v>9.1299999999999992E-2</v>
      </c>
      <c r="AM59" s="359">
        <v>8.8499999999999995E-2</v>
      </c>
      <c r="AN59" s="359">
        <v>8.5800000000000001E-2</v>
      </c>
      <c r="AO59" s="359">
        <v>8.3199999999999996E-2</v>
      </c>
      <c r="AP59" s="359">
        <v>8.0799999999999997E-2</v>
      </c>
      <c r="AQ59" s="359">
        <v>7.8699999999999992E-2</v>
      </c>
    </row>
    <row r="60" spans="1:43" x14ac:dyDescent="0.2">
      <c r="A60" s="470"/>
      <c r="B60" s="62">
        <v>55</v>
      </c>
      <c r="C60" s="359">
        <v>6.3E-2</v>
      </c>
      <c r="D60" s="359">
        <v>6.4000000000000001E-2</v>
      </c>
      <c r="E60" s="359">
        <v>6.5000000000000002E-2</v>
      </c>
      <c r="F60" s="359">
        <v>6.5999999999999989E-2</v>
      </c>
      <c r="G60" s="359">
        <v>6.699999999999999E-2</v>
      </c>
      <c r="H60" s="359">
        <v>6.7999999999999991E-2</v>
      </c>
      <c r="I60" s="359">
        <v>6.8999999999999992E-2</v>
      </c>
      <c r="J60" s="359">
        <v>6.9999999999999993E-2</v>
      </c>
      <c r="K60" s="359">
        <v>7.0300000000000001E-2</v>
      </c>
      <c r="L60" s="359">
        <v>7.0599999999999996E-2</v>
      </c>
      <c r="M60" s="359">
        <v>7.0899999999999991E-2</v>
      </c>
      <c r="N60" s="359">
        <v>7.1199999999999999E-2</v>
      </c>
      <c r="O60" s="359">
        <v>7.1499999999999994E-2</v>
      </c>
      <c r="P60" s="359">
        <v>7.1499999999999994E-2</v>
      </c>
      <c r="Q60" s="359">
        <v>7.1499999999999994E-2</v>
      </c>
      <c r="R60" s="359">
        <v>7.1499999999999994E-2</v>
      </c>
      <c r="S60" s="359">
        <v>7.1499999999999994E-2</v>
      </c>
      <c r="T60" s="359">
        <v>7.1499999999999994E-2</v>
      </c>
      <c r="U60" s="359">
        <v>7.1999999999999995E-2</v>
      </c>
      <c r="V60" s="359">
        <v>7.2499999999999995E-2</v>
      </c>
      <c r="W60" s="359">
        <v>7.2999999999999995E-2</v>
      </c>
      <c r="X60" s="359">
        <v>7.3499999999999996E-2</v>
      </c>
      <c r="Y60" s="359">
        <v>7.3999999999999996E-2</v>
      </c>
      <c r="Z60" s="359">
        <v>7.4799999999999991E-2</v>
      </c>
      <c r="AA60" s="359">
        <v>7.5600000000000001E-2</v>
      </c>
      <c r="AB60" s="359">
        <v>7.6399999999999996E-2</v>
      </c>
      <c r="AC60" s="359">
        <v>7.669999999999999E-2</v>
      </c>
      <c r="AD60" s="359">
        <v>7.7199999999999991E-2</v>
      </c>
      <c r="AE60" s="359">
        <v>8.1099999999999992E-2</v>
      </c>
      <c r="AF60" s="359">
        <v>8.4599999999999995E-2</v>
      </c>
      <c r="AG60" s="359">
        <v>8.7599999999999997E-2</v>
      </c>
      <c r="AH60" s="359">
        <v>9.0200000000000002E-2</v>
      </c>
      <c r="AI60" s="359">
        <v>9.2399999999999996E-2</v>
      </c>
      <c r="AJ60" s="359">
        <v>9.1999999999999998E-2</v>
      </c>
      <c r="AK60" s="359">
        <v>9.1600000000000001E-2</v>
      </c>
      <c r="AL60" s="359">
        <v>9.1299999999999992E-2</v>
      </c>
      <c r="AM60" s="359">
        <v>8.8499999999999995E-2</v>
      </c>
      <c r="AN60" s="359">
        <v>8.5800000000000001E-2</v>
      </c>
      <c r="AO60" s="359">
        <v>8.3199999999999996E-2</v>
      </c>
      <c r="AP60" s="359">
        <v>8.0799999999999997E-2</v>
      </c>
      <c r="AQ60" s="359">
        <v>7.8699999999999992E-2</v>
      </c>
    </row>
    <row r="61" spans="1:43" x14ac:dyDescent="0.2">
      <c r="A61" s="470"/>
      <c r="B61" s="62">
        <v>56</v>
      </c>
      <c r="C61" s="359">
        <v>6.3E-2</v>
      </c>
      <c r="D61" s="359">
        <v>6.4000000000000001E-2</v>
      </c>
      <c r="E61" s="359">
        <v>6.5000000000000002E-2</v>
      </c>
      <c r="F61" s="359">
        <v>6.5999999999999989E-2</v>
      </c>
      <c r="G61" s="359">
        <v>6.699999999999999E-2</v>
      </c>
      <c r="H61" s="359">
        <v>6.7999999999999991E-2</v>
      </c>
      <c r="I61" s="359">
        <v>6.8999999999999992E-2</v>
      </c>
      <c r="J61" s="359">
        <v>6.9999999999999993E-2</v>
      </c>
      <c r="K61" s="359">
        <v>7.0300000000000001E-2</v>
      </c>
      <c r="L61" s="359">
        <v>7.0599999999999996E-2</v>
      </c>
      <c r="M61" s="359">
        <v>7.0899999999999991E-2</v>
      </c>
      <c r="N61" s="359">
        <v>7.1199999999999999E-2</v>
      </c>
      <c r="O61" s="359">
        <v>7.1499999999999994E-2</v>
      </c>
      <c r="P61" s="359">
        <v>7.1499999999999994E-2</v>
      </c>
      <c r="Q61" s="359">
        <v>7.1499999999999994E-2</v>
      </c>
      <c r="R61" s="359">
        <v>7.1499999999999994E-2</v>
      </c>
      <c r="S61" s="359">
        <v>7.1499999999999994E-2</v>
      </c>
      <c r="T61" s="359">
        <v>7.1499999999999994E-2</v>
      </c>
      <c r="U61" s="359">
        <v>7.1999999999999995E-2</v>
      </c>
      <c r="V61" s="359">
        <v>7.2499999999999995E-2</v>
      </c>
      <c r="W61" s="359">
        <v>7.2999999999999995E-2</v>
      </c>
      <c r="X61" s="359">
        <v>7.3499999999999996E-2</v>
      </c>
      <c r="Y61" s="359">
        <v>7.3999999999999996E-2</v>
      </c>
      <c r="Z61" s="359">
        <v>7.4799999999999991E-2</v>
      </c>
      <c r="AA61" s="359">
        <v>7.5600000000000001E-2</v>
      </c>
      <c r="AB61" s="359">
        <v>7.6399999999999996E-2</v>
      </c>
      <c r="AC61" s="359">
        <v>7.669999999999999E-2</v>
      </c>
      <c r="AD61" s="359">
        <v>7.7199999999999991E-2</v>
      </c>
      <c r="AE61" s="359">
        <v>8.1099999999999992E-2</v>
      </c>
      <c r="AF61" s="359">
        <v>8.4599999999999995E-2</v>
      </c>
      <c r="AG61" s="359">
        <v>8.7599999999999997E-2</v>
      </c>
      <c r="AH61" s="359">
        <v>9.0200000000000002E-2</v>
      </c>
      <c r="AI61" s="359">
        <v>9.2399999999999996E-2</v>
      </c>
      <c r="AJ61" s="359">
        <v>9.1999999999999998E-2</v>
      </c>
      <c r="AK61" s="359">
        <v>9.1600000000000001E-2</v>
      </c>
      <c r="AL61" s="359">
        <v>9.1299999999999992E-2</v>
      </c>
      <c r="AM61" s="359">
        <v>8.8499999999999995E-2</v>
      </c>
      <c r="AN61" s="359">
        <v>8.5800000000000001E-2</v>
      </c>
      <c r="AO61" s="359">
        <v>8.3199999999999996E-2</v>
      </c>
      <c r="AP61" s="359">
        <v>8.0799999999999997E-2</v>
      </c>
      <c r="AQ61" s="359">
        <v>7.8699999999999992E-2</v>
      </c>
    </row>
    <row r="62" spans="1:43" x14ac:dyDescent="0.2">
      <c r="A62" s="470"/>
      <c r="B62" s="62">
        <v>57</v>
      </c>
      <c r="C62" s="359">
        <v>6.3E-2</v>
      </c>
      <c r="D62" s="359">
        <v>6.4000000000000001E-2</v>
      </c>
      <c r="E62" s="359">
        <v>6.5000000000000002E-2</v>
      </c>
      <c r="F62" s="359">
        <v>6.5999999999999989E-2</v>
      </c>
      <c r="G62" s="359">
        <v>6.699999999999999E-2</v>
      </c>
      <c r="H62" s="359">
        <v>6.7999999999999991E-2</v>
      </c>
      <c r="I62" s="359">
        <v>6.8999999999999992E-2</v>
      </c>
      <c r="J62" s="359">
        <v>6.9999999999999993E-2</v>
      </c>
      <c r="K62" s="359">
        <v>7.0300000000000001E-2</v>
      </c>
      <c r="L62" s="359">
        <v>7.0599999999999996E-2</v>
      </c>
      <c r="M62" s="359">
        <v>7.0899999999999991E-2</v>
      </c>
      <c r="N62" s="359">
        <v>7.1199999999999999E-2</v>
      </c>
      <c r="O62" s="359">
        <v>7.1499999999999994E-2</v>
      </c>
      <c r="P62" s="359">
        <v>7.1499999999999994E-2</v>
      </c>
      <c r="Q62" s="359">
        <v>7.1499999999999994E-2</v>
      </c>
      <c r="R62" s="359">
        <v>7.1499999999999994E-2</v>
      </c>
      <c r="S62" s="359">
        <v>7.1499999999999994E-2</v>
      </c>
      <c r="T62" s="359">
        <v>7.1499999999999994E-2</v>
      </c>
      <c r="U62" s="359">
        <v>7.1999999999999995E-2</v>
      </c>
      <c r="V62" s="359">
        <v>7.2499999999999995E-2</v>
      </c>
      <c r="W62" s="359">
        <v>7.2999999999999995E-2</v>
      </c>
      <c r="X62" s="359">
        <v>7.3499999999999996E-2</v>
      </c>
      <c r="Y62" s="359">
        <v>7.3999999999999996E-2</v>
      </c>
      <c r="Z62" s="359">
        <v>7.4799999999999991E-2</v>
      </c>
      <c r="AA62" s="359">
        <v>7.5600000000000001E-2</v>
      </c>
      <c r="AB62" s="359">
        <v>7.6399999999999996E-2</v>
      </c>
      <c r="AC62" s="359">
        <v>7.669999999999999E-2</v>
      </c>
      <c r="AD62" s="359">
        <v>7.7199999999999991E-2</v>
      </c>
      <c r="AE62" s="359">
        <v>8.1099999999999992E-2</v>
      </c>
      <c r="AF62" s="359">
        <v>8.4599999999999995E-2</v>
      </c>
      <c r="AG62" s="359">
        <v>8.7599999999999997E-2</v>
      </c>
      <c r="AH62" s="359">
        <v>9.0200000000000002E-2</v>
      </c>
      <c r="AI62" s="359">
        <v>9.2399999999999996E-2</v>
      </c>
      <c r="AJ62" s="359">
        <v>9.1999999999999998E-2</v>
      </c>
      <c r="AK62" s="359">
        <v>9.1600000000000001E-2</v>
      </c>
      <c r="AL62" s="359">
        <v>9.1299999999999992E-2</v>
      </c>
      <c r="AM62" s="359">
        <v>8.8499999999999995E-2</v>
      </c>
      <c r="AN62" s="359">
        <v>8.5800000000000001E-2</v>
      </c>
      <c r="AO62" s="359">
        <v>8.3199999999999996E-2</v>
      </c>
      <c r="AP62" s="359">
        <v>8.0799999999999997E-2</v>
      </c>
      <c r="AQ62" s="359">
        <v>7.8699999999999992E-2</v>
      </c>
    </row>
    <row r="63" spans="1:43" x14ac:dyDescent="0.2">
      <c r="A63" s="470"/>
      <c r="B63" s="62">
        <v>58</v>
      </c>
      <c r="C63" s="359">
        <v>6.3E-2</v>
      </c>
      <c r="D63" s="359">
        <v>6.4000000000000001E-2</v>
      </c>
      <c r="E63" s="359">
        <v>6.5000000000000002E-2</v>
      </c>
      <c r="F63" s="359">
        <v>6.5999999999999989E-2</v>
      </c>
      <c r="G63" s="359">
        <v>6.699999999999999E-2</v>
      </c>
      <c r="H63" s="359">
        <v>6.7999999999999991E-2</v>
      </c>
      <c r="I63" s="359">
        <v>6.8999999999999992E-2</v>
      </c>
      <c r="J63" s="359">
        <v>6.9999999999999993E-2</v>
      </c>
      <c r="K63" s="359">
        <v>7.0300000000000001E-2</v>
      </c>
      <c r="L63" s="359">
        <v>7.0599999999999996E-2</v>
      </c>
      <c r="M63" s="359">
        <v>7.0899999999999991E-2</v>
      </c>
      <c r="N63" s="359">
        <v>7.1199999999999999E-2</v>
      </c>
      <c r="O63" s="359">
        <v>7.1499999999999994E-2</v>
      </c>
      <c r="P63" s="359">
        <v>7.1499999999999994E-2</v>
      </c>
      <c r="Q63" s="359">
        <v>7.1499999999999994E-2</v>
      </c>
      <c r="R63" s="359">
        <v>7.1499999999999994E-2</v>
      </c>
      <c r="S63" s="359">
        <v>7.1499999999999994E-2</v>
      </c>
      <c r="T63" s="359">
        <v>7.1499999999999994E-2</v>
      </c>
      <c r="U63" s="359">
        <v>7.1999999999999995E-2</v>
      </c>
      <c r="V63" s="359">
        <v>7.2499999999999995E-2</v>
      </c>
      <c r="W63" s="359">
        <v>7.2999999999999995E-2</v>
      </c>
      <c r="X63" s="359">
        <v>7.3499999999999996E-2</v>
      </c>
      <c r="Y63" s="359">
        <v>7.3999999999999996E-2</v>
      </c>
      <c r="Z63" s="359">
        <v>7.4799999999999991E-2</v>
      </c>
      <c r="AA63" s="359">
        <v>7.5600000000000001E-2</v>
      </c>
      <c r="AB63" s="359">
        <v>7.6399999999999996E-2</v>
      </c>
      <c r="AC63" s="359">
        <v>7.669999999999999E-2</v>
      </c>
      <c r="AD63" s="359">
        <v>7.7199999999999991E-2</v>
      </c>
      <c r="AE63" s="359">
        <v>8.1099999999999992E-2</v>
      </c>
      <c r="AF63" s="359">
        <v>8.4599999999999995E-2</v>
      </c>
      <c r="AG63" s="359">
        <v>8.7599999999999997E-2</v>
      </c>
      <c r="AH63" s="359">
        <v>9.0200000000000002E-2</v>
      </c>
      <c r="AI63" s="359">
        <v>9.2399999999999996E-2</v>
      </c>
      <c r="AJ63" s="359">
        <v>9.1999999999999998E-2</v>
      </c>
      <c r="AK63" s="359">
        <v>9.1600000000000001E-2</v>
      </c>
      <c r="AL63" s="359">
        <v>9.1299999999999992E-2</v>
      </c>
      <c r="AM63" s="359">
        <v>8.8499999999999995E-2</v>
      </c>
      <c r="AN63" s="359">
        <v>8.5800000000000001E-2</v>
      </c>
      <c r="AO63" s="359">
        <v>8.3199999999999996E-2</v>
      </c>
      <c r="AP63" s="359">
        <v>8.0799999999999997E-2</v>
      </c>
      <c r="AQ63" s="359">
        <v>7.8699999999999992E-2</v>
      </c>
    </row>
    <row r="64" spans="1:43" x14ac:dyDescent="0.2">
      <c r="A64" s="470"/>
      <c r="B64" s="62">
        <v>59</v>
      </c>
      <c r="C64" s="359">
        <v>6.3E-2</v>
      </c>
      <c r="D64" s="359">
        <v>6.4000000000000001E-2</v>
      </c>
      <c r="E64" s="359">
        <v>6.5000000000000002E-2</v>
      </c>
      <c r="F64" s="359">
        <v>6.5999999999999989E-2</v>
      </c>
      <c r="G64" s="359">
        <v>6.699999999999999E-2</v>
      </c>
      <c r="H64" s="359">
        <v>6.7999999999999991E-2</v>
      </c>
      <c r="I64" s="359">
        <v>6.8999999999999992E-2</v>
      </c>
      <c r="J64" s="359">
        <v>6.9999999999999993E-2</v>
      </c>
      <c r="K64" s="359">
        <v>7.0300000000000001E-2</v>
      </c>
      <c r="L64" s="359">
        <v>7.0599999999999996E-2</v>
      </c>
      <c r="M64" s="359">
        <v>7.0899999999999991E-2</v>
      </c>
      <c r="N64" s="359">
        <v>7.1199999999999999E-2</v>
      </c>
      <c r="O64" s="359">
        <v>7.1499999999999994E-2</v>
      </c>
      <c r="P64" s="359">
        <v>7.1499999999999994E-2</v>
      </c>
      <c r="Q64" s="359">
        <v>7.1499999999999994E-2</v>
      </c>
      <c r="R64" s="359">
        <v>7.1499999999999994E-2</v>
      </c>
      <c r="S64" s="359">
        <v>7.1499999999999994E-2</v>
      </c>
      <c r="T64" s="359">
        <v>7.1499999999999994E-2</v>
      </c>
      <c r="U64" s="359">
        <v>7.1999999999999995E-2</v>
      </c>
      <c r="V64" s="359">
        <v>7.2499999999999995E-2</v>
      </c>
      <c r="W64" s="359">
        <v>7.2999999999999995E-2</v>
      </c>
      <c r="X64" s="359">
        <v>7.3499999999999996E-2</v>
      </c>
      <c r="Y64" s="359">
        <v>7.3999999999999996E-2</v>
      </c>
      <c r="Z64" s="359">
        <v>7.4799999999999991E-2</v>
      </c>
      <c r="AA64" s="359">
        <v>7.5600000000000001E-2</v>
      </c>
      <c r="AB64" s="359">
        <v>7.6399999999999996E-2</v>
      </c>
      <c r="AC64" s="359">
        <v>7.669999999999999E-2</v>
      </c>
      <c r="AD64" s="359">
        <v>7.7199999999999991E-2</v>
      </c>
      <c r="AE64" s="359">
        <v>8.1099999999999992E-2</v>
      </c>
      <c r="AF64" s="359">
        <v>8.4599999999999995E-2</v>
      </c>
      <c r="AG64" s="359">
        <v>8.7599999999999997E-2</v>
      </c>
      <c r="AH64" s="359">
        <v>9.0200000000000002E-2</v>
      </c>
      <c r="AI64" s="359">
        <v>9.2399999999999996E-2</v>
      </c>
      <c r="AJ64" s="359">
        <v>9.1999999999999998E-2</v>
      </c>
      <c r="AK64" s="359">
        <v>9.1600000000000001E-2</v>
      </c>
      <c r="AL64" s="359">
        <v>9.1299999999999992E-2</v>
      </c>
      <c r="AM64" s="359">
        <v>8.8499999999999995E-2</v>
      </c>
      <c r="AN64" s="359">
        <v>8.5800000000000001E-2</v>
      </c>
      <c r="AO64" s="359">
        <v>8.3199999999999996E-2</v>
      </c>
      <c r="AP64" s="359">
        <v>8.0799999999999997E-2</v>
      </c>
      <c r="AQ64" s="359">
        <v>7.8699999999999992E-2</v>
      </c>
    </row>
    <row r="65" spans="1:43" x14ac:dyDescent="0.2">
      <c r="A65" s="470"/>
      <c r="B65" s="62">
        <v>60</v>
      </c>
      <c r="C65" s="359">
        <v>6.3E-2</v>
      </c>
      <c r="D65" s="359">
        <v>6.4000000000000001E-2</v>
      </c>
      <c r="E65" s="359">
        <v>6.5000000000000002E-2</v>
      </c>
      <c r="F65" s="359">
        <v>6.5999999999999989E-2</v>
      </c>
      <c r="G65" s="359">
        <v>6.699999999999999E-2</v>
      </c>
      <c r="H65" s="359">
        <v>6.7999999999999991E-2</v>
      </c>
      <c r="I65" s="359">
        <v>6.8999999999999992E-2</v>
      </c>
      <c r="J65" s="359">
        <v>6.9999999999999993E-2</v>
      </c>
      <c r="K65" s="359">
        <v>7.0300000000000001E-2</v>
      </c>
      <c r="L65" s="359">
        <v>7.0599999999999996E-2</v>
      </c>
      <c r="M65" s="359">
        <v>7.0899999999999991E-2</v>
      </c>
      <c r="N65" s="359">
        <v>7.1199999999999999E-2</v>
      </c>
      <c r="O65" s="359">
        <v>7.1499999999999994E-2</v>
      </c>
      <c r="P65" s="359">
        <v>7.1499999999999994E-2</v>
      </c>
      <c r="Q65" s="359">
        <v>7.1499999999999994E-2</v>
      </c>
      <c r="R65" s="359">
        <v>7.1499999999999994E-2</v>
      </c>
      <c r="S65" s="359">
        <v>7.1499999999999994E-2</v>
      </c>
      <c r="T65" s="359">
        <v>7.1499999999999994E-2</v>
      </c>
      <c r="U65" s="359">
        <v>7.1999999999999995E-2</v>
      </c>
      <c r="V65" s="359">
        <v>7.2499999999999995E-2</v>
      </c>
      <c r="W65" s="359">
        <v>7.2999999999999995E-2</v>
      </c>
      <c r="X65" s="359">
        <v>7.3499999999999996E-2</v>
      </c>
      <c r="Y65" s="359">
        <v>7.3999999999999996E-2</v>
      </c>
      <c r="Z65" s="359">
        <v>7.4799999999999991E-2</v>
      </c>
      <c r="AA65" s="359">
        <v>7.5600000000000001E-2</v>
      </c>
      <c r="AB65" s="359">
        <v>7.6399999999999996E-2</v>
      </c>
      <c r="AC65" s="359">
        <v>7.669999999999999E-2</v>
      </c>
      <c r="AD65" s="359">
        <v>7.7199999999999991E-2</v>
      </c>
      <c r="AE65" s="359">
        <v>8.1099999999999992E-2</v>
      </c>
      <c r="AF65" s="359">
        <v>8.4599999999999995E-2</v>
      </c>
      <c r="AG65" s="359">
        <v>8.7599999999999997E-2</v>
      </c>
      <c r="AH65" s="359">
        <v>9.0200000000000002E-2</v>
      </c>
      <c r="AI65" s="359">
        <v>9.2399999999999996E-2</v>
      </c>
      <c r="AJ65" s="359">
        <v>9.1999999999999998E-2</v>
      </c>
      <c r="AK65" s="359">
        <v>9.1600000000000001E-2</v>
      </c>
      <c r="AL65" s="359">
        <v>9.1299999999999992E-2</v>
      </c>
      <c r="AM65" s="359">
        <v>8.8499999999999995E-2</v>
      </c>
      <c r="AN65" s="359">
        <v>8.5800000000000001E-2</v>
      </c>
      <c r="AO65" s="359">
        <v>8.3199999999999996E-2</v>
      </c>
      <c r="AP65" s="359">
        <v>8.0799999999999997E-2</v>
      </c>
      <c r="AQ65" s="359">
        <v>7.8699999999999992E-2</v>
      </c>
    </row>
    <row r="66" spans="1:43" x14ac:dyDescent="0.2">
      <c r="A66" s="470"/>
      <c r="B66" s="62">
        <v>61</v>
      </c>
      <c r="C66" s="359">
        <v>6.3E-2</v>
      </c>
      <c r="D66" s="359">
        <v>6.4000000000000001E-2</v>
      </c>
      <c r="E66" s="359">
        <v>6.5000000000000002E-2</v>
      </c>
      <c r="F66" s="359">
        <v>6.5999999999999989E-2</v>
      </c>
      <c r="G66" s="359">
        <v>6.699999999999999E-2</v>
      </c>
      <c r="H66" s="359">
        <v>6.7999999999999991E-2</v>
      </c>
      <c r="I66" s="359">
        <v>6.8999999999999992E-2</v>
      </c>
      <c r="J66" s="359">
        <v>6.9999999999999993E-2</v>
      </c>
      <c r="K66" s="359">
        <v>7.0300000000000001E-2</v>
      </c>
      <c r="L66" s="359">
        <v>7.0599999999999996E-2</v>
      </c>
      <c r="M66" s="359">
        <v>7.0899999999999991E-2</v>
      </c>
      <c r="N66" s="359">
        <v>7.1199999999999999E-2</v>
      </c>
      <c r="O66" s="359">
        <v>7.1499999999999994E-2</v>
      </c>
      <c r="P66" s="359">
        <v>7.1499999999999994E-2</v>
      </c>
      <c r="Q66" s="359">
        <v>7.1499999999999994E-2</v>
      </c>
      <c r="R66" s="359">
        <v>7.1499999999999994E-2</v>
      </c>
      <c r="S66" s="359">
        <v>7.1499999999999994E-2</v>
      </c>
      <c r="T66" s="359">
        <v>7.1499999999999994E-2</v>
      </c>
      <c r="U66" s="359">
        <v>7.1999999999999995E-2</v>
      </c>
      <c r="V66" s="359">
        <v>7.2499999999999995E-2</v>
      </c>
      <c r="W66" s="359">
        <v>7.2999999999999995E-2</v>
      </c>
      <c r="X66" s="359">
        <v>7.3499999999999996E-2</v>
      </c>
      <c r="Y66" s="359">
        <v>7.3999999999999996E-2</v>
      </c>
      <c r="Z66" s="359">
        <v>7.4799999999999991E-2</v>
      </c>
      <c r="AA66" s="359">
        <v>7.5600000000000001E-2</v>
      </c>
      <c r="AB66" s="359">
        <v>7.6399999999999996E-2</v>
      </c>
      <c r="AC66" s="359">
        <v>7.669999999999999E-2</v>
      </c>
      <c r="AD66" s="359">
        <v>7.7199999999999991E-2</v>
      </c>
      <c r="AE66" s="359">
        <v>8.1099999999999992E-2</v>
      </c>
      <c r="AF66" s="359">
        <v>8.4599999999999995E-2</v>
      </c>
      <c r="AG66" s="359">
        <v>8.7599999999999997E-2</v>
      </c>
      <c r="AH66" s="359">
        <v>9.0200000000000002E-2</v>
      </c>
      <c r="AI66" s="359">
        <v>9.2399999999999996E-2</v>
      </c>
      <c r="AJ66" s="359">
        <v>9.1999999999999998E-2</v>
      </c>
      <c r="AK66" s="359">
        <v>9.1600000000000001E-2</v>
      </c>
      <c r="AL66" s="359">
        <v>9.1299999999999992E-2</v>
      </c>
      <c r="AM66" s="359">
        <v>8.8499999999999995E-2</v>
      </c>
      <c r="AN66" s="359">
        <v>8.5800000000000001E-2</v>
      </c>
      <c r="AO66" s="359">
        <v>8.3199999999999996E-2</v>
      </c>
      <c r="AP66" s="359">
        <v>8.0799999999999997E-2</v>
      </c>
      <c r="AQ66" s="359">
        <v>7.8699999999999992E-2</v>
      </c>
    </row>
    <row r="67" spans="1:43" x14ac:dyDescent="0.2">
      <c r="A67" s="470"/>
      <c r="B67" s="62">
        <v>62</v>
      </c>
      <c r="C67" s="359">
        <v>6.3E-2</v>
      </c>
      <c r="D67" s="359">
        <v>6.4000000000000001E-2</v>
      </c>
      <c r="E67" s="359">
        <v>6.5000000000000002E-2</v>
      </c>
      <c r="F67" s="359">
        <v>6.5999999999999989E-2</v>
      </c>
      <c r="G67" s="359">
        <v>6.699999999999999E-2</v>
      </c>
      <c r="H67" s="359">
        <v>6.7999999999999991E-2</v>
      </c>
      <c r="I67" s="359">
        <v>6.8999999999999992E-2</v>
      </c>
      <c r="J67" s="359">
        <v>6.9999999999999993E-2</v>
      </c>
      <c r="K67" s="359">
        <v>7.0300000000000001E-2</v>
      </c>
      <c r="L67" s="359">
        <v>7.0599999999999996E-2</v>
      </c>
      <c r="M67" s="359">
        <v>7.0899999999999991E-2</v>
      </c>
      <c r="N67" s="359">
        <v>7.1199999999999999E-2</v>
      </c>
      <c r="O67" s="359">
        <v>7.1499999999999994E-2</v>
      </c>
      <c r="P67" s="359">
        <v>7.1499999999999994E-2</v>
      </c>
      <c r="Q67" s="359">
        <v>7.1499999999999994E-2</v>
      </c>
      <c r="R67" s="359">
        <v>7.1499999999999994E-2</v>
      </c>
      <c r="S67" s="359">
        <v>7.1499999999999994E-2</v>
      </c>
      <c r="T67" s="359">
        <v>7.1499999999999994E-2</v>
      </c>
      <c r="U67" s="359">
        <v>7.1999999999999995E-2</v>
      </c>
      <c r="V67" s="359">
        <v>7.2499999999999995E-2</v>
      </c>
      <c r="W67" s="359">
        <v>7.2999999999999995E-2</v>
      </c>
      <c r="X67" s="359">
        <v>7.3499999999999996E-2</v>
      </c>
      <c r="Y67" s="359">
        <v>7.3999999999999996E-2</v>
      </c>
      <c r="Z67" s="359">
        <v>7.4799999999999991E-2</v>
      </c>
      <c r="AA67" s="359">
        <v>7.5600000000000001E-2</v>
      </c>
      <c r="AB67" s="359">
        <v>7.6399999999999996E-2</v>
      </c>
      <c r="AC67" s="359">
        <v>7.669999999999999E-2</v>
      </c>
      <c r="AD67" s="359">
        <v>7.7199999999999991E-2</v>
      </c>
      <c r="AE67" s="359">
        <v>8.1099999999999992E-2</v>
      </c>
      <c r="AF67" s="359">
        <v>8.4599999999999995E-2</v>
      </c>
      <c r="AG67" s="359">
        <v>8.7599999999999997E-2</v>
      </c>
      <c r="AH67" s="359">
        <v>9.0200000000000002E-2</v>
      </c>
      <c r="AI67" s="359">
        <v>9.2399999999999996E-2</v>
      </c>
      <c r="AJ67" s="359">
        <v>9.1999999999999998E-2</v>
      </c>
      <c r="AK67" s="359">
        <v>9.1600000000000001E-2</v>
      </c>
      <c r="AL67" s="359">
        <v>9.1299999999999992E-2</v>
      </c>
      <c r="AM67" s="359">
        <v>8.8499999999999995E-2</v>
      </c>
      <c r="AN67" s="359">
        <v>8.5800000000000001E-2</v>
      </c>
      <c r="AO67" s="359">
        <v>8.3199999999999996E-2</v>
      </c>
      <c r="AP67" s="359">
        <v>8.0799999999999997E-2</v>
      </c>
      <c r="AQ67" s="359">
        <v>7.8699999999999992E-2</v>
      </c>
    </row>
    <row r="68" spans="1:43" x14ac:dyDescent="0.2">
      <c r="A68" s="470"/>
      <c r="B68" s="62">
        <v>63</v>
      </c>
      <c r="C68" s="359">
        <v>6.3E-2</v>
      </c>
      <c r="D68" s="359">
        <v>6.4000000000000001E-2</v>
      </c>
      <c r="E68" s="359">
        <v>6.5000000000000002E-2</v>
      </c>
      <c r="F68" s="359">
        <v>6.5999999999999989E-2</v>
      </c>
      <c r="G68" s="359">
        <v>6.699999999999999E-2</v>
      </c>
      <c r="H68" s="359">
        <v>6.7999999999999991E-2</v>
      </c>
      <c r="I68" s="359">
        <v>6.8999999999999992E-2</v>
      </c>
      <c r="J68" s="359">
        <v>6.9999999999999993E-2</v>
      </c>
      <c r="K68" s="359">
        <v>7.0300000000000001E-2</v>
      </c>
      <c r="L68" s="359">
        <v>7.0599999999999996E-2</v>
      </c>
      <c r="M68" s="359">
        <v>7.0899999999999991E-2</v>
      </c>
      <c r="N68" s="359">
        <v>7.1199999999999999E-2</v>
      </c>
      <c r="O68" s="359">
        <v>7.1499999999999994E-2</v>
      </c>
      <c r="P68" s="359">
        <v>7.1499999999999994E-2</v>
      </c>
      <c r="Q68" s="359">
        <v>7.1499999999999994E-2</v>
      </c>
      <c r="R68" s="359">
        <v>7.1499999999999994E-2</v>
      </c>
      <c r="S68" s="359">
        <v>7.1499999999999994E-2</v>
      </c>
      <c r="T68" s="359">
        <v>7.1499999999999994E-2</v>
      </c>
      <c r="U68" s="359">
        <v>7.1999999999999995E-2</v>
      </c>
      <c r="V68" s="359">
        <v>7.2499999999999995E-2</v>
      </c>
      <c r="W68" s="359">
        <v>7.2999999999999995E-2</v>
      </c>
      <c r="X68" s="359">
        <v>7.3499999999999996E-2</v>
      </c>
      <c r="Y68" s="359">
        <v>7.3999999999999996E-2</v>
      </c>
      <c r="Z68" s="359">
        <v>7.4799999999999991E-2</v>
      </c>
      <c r="AA68" s="359">
        <v>7.5600000000000001E-2</v>
      </c>
      <c r="AB68" s="359">
        <v>7.6399999999999996E-2</v>
      </c>
      <c r="AC68" s="359">
        <v>7.669999999999999E-2</v>
      </c>
      <c r="AD68" s="359">
        <v>7.7199999999999991E-2</v>
      </c>
      <c r="AE68" s="359">
        <v>8.1099999999999992E-2</v>
      </c>
      <c r="AF68" s="359">
        <v>8.4599999999999995E-2</v>
      </c>
      <c r="AG68" s="359">
        <v>8.7599999999999997E-2</v>
      </c>
      <c r="AH68" s="359">
        <v>9.0200000000000002E-2</v>
      </c>
      <c r="AI68" s="359">
        <v>9.2399999999999996E-2</v>
      </c>
      <c r="AJ68" s="359">
        <v>9.1999999999999998E-2</v>
      </c>
      <c r="AK68" s="359">
        <v>9.1600000000000001E-2</v>
      </c>
      <c r="AL68" s="359">
        <v>9.1299999999999992E-2</v>
      </c>
      <c r="AM68" s="359">
        <v>8.8499999999999995E-2</v>
      </c>
      <c r="AN68" s="359">
        <v>8.5800000000000001E-2</v>
      </c>
      <c r="AO68" s="359">
        <v>8.3199999999999996E-2</v>
      </c>
      <c r="AP68" s="359">
        <v>8.0799999999999997E-2</v>
      </c>
      <c r="AQ68" s="359">
        <v>7.8699999999999992E-2</v>
      </c>
    </row>
    <row r="69" spans="1:43" x14ac:dyDescent="0.2">
      <c r="A69" s="470"/>
      <c r="B69" s="62">
        <v>64</v>
      </c>
      <c r="C69" s="359">
        <v>6.3E-2</v>
      </c>
      <c r="D69" s="359">
        <v>6.4000000000000001E-2</v>
      </c>
      <c r="E69" s="359">
        <v>6.5000000000000002E-2</v>
      </c>
      <c r="F69" s="359">
        <v>6.5999999999999989E-2</v>
      </c>
      <c r="G69" s="359">
        <v>6.699999999999999E-2</v>
      </c>
      <c r="H69" s="359">
        <v>6.7999999999999991E-2</v>
      </c>
      <c r="I69" s="359">
        <v>6.8999999999999992E-2</v>
      </c>
      <c r="J69" s="359">
        <v>6.9999999999999993E-2</v>
      </c>
      <c r="K69" s="359">
        <v>7.0300000000000001E-2</v>
      </c>
      <c r="L69" s="359">
        <v>7.0599999999999996E-2</v>
      </c>
      <c r="M69" s="359">
        <v>7.0899999999999991E-2</v>
      </c>
      <c r="N69" s="359">
        <v>7.1199999999999999E-2</v>
      </c>
      <c r="O69" s="359">
        <v>7.1499999999999994E-2</v>
      </c>
      <c r="P69" s="359">
        <v>7.1499999999999994E-2</v>
      </c>
      <c r="Q69" s="359">
        <v>7.1499999999999994E-2</v>
      </c>
      <c r="R69" s="359">
        <v>7.1499999999999994E-2</v>
      </c>
      <c r="S69" s="359">
        <v>7.1499999999999994E-2</v>
      </c>
      <c r="T69" s="359">
        <v>7.1499999999999994E-2</v>
      </c>
      <c r="U69" s="359">
        <v>7.1999999999999995E-2</v>
      </c>
      <c r="V69" s="359">
        <v>7.2499999999999995E-2</v>
      </c>
      <c r="W69" s="359">
        <v>7.2999999999999995E-2</v>
      </c>
      <c r="X69" s="359">
        <v>7.3499999999999996E-2</v>
      </c>
      <c r="Y69" s="359">
        <v>7.3999999999999996E-2</v>
      </c>
      <c r="Z69" s="359">
        <v>7.4799999999999991E-2</v>
      </c>
      <c r="AA69" s="359">
        <v>7.5600000000000001E-2</v>
      </c>
      <c r="AB69" s="359">
        <v>7.6399999999999996E-2</v>
      </c>
      <c r="AC69" s="359">
        <v>7.669999999999999E-2</v>
      </c>
      <c r="AD69" s="359">
        <v>7.7199999999999991E-2</v>
      </c>
      <c r="AE69" s="359">
        <v>8.1099999999999992E-2</v>
      </c>
      <c r="AF69" s="359">
        <v>8.4599999999999995E-2</v>
      </c>
      <c r="AG69" s="359">
        <v>8.7599999999999997E-2</v>
      </c>
      <c r="AH69" s="359">
        <v>9.0200000000000002E-2</v>
      </c>
      <c r="AI69" s="359">
        <v>9.2399999999999996E-2</v>
      </c>
      <c r="AJ69" s="359">
        <v>9.1999999999999998E-2</v>
      </c>
      <c r="AK69" s="359">
        <v>9.1600000000000001E-2</v>
      </c>
      <c r="AL69" s="359">
        <v>9.1299999999999992E-2</v>
      </c>
      <c r="AM69" s="359">
        <v>8.8499999999999995E-2</v>
      </c>
      <c r="AN69" s="359">
        <v>8.5800000000000001E-2</v>
      </c>
      <c r="AO69" s="359">
        <v>8.3199999999999996E-2</v>
      </c>
      <c r="AP69" s="359">
        <v>8.0799999999999997E-2</v>
      </c>
      <c r="AQ69" s="359">
        <v>7.8699999999999992E-2</v>
      </c>
    </row>
    <row r="70" spans="1:43" x14ac:dyDescent="0.2">
      <c r="A70" s="470"/>
      <c r="B70" s="62">
        <v>65</v>
      </c>
      <c r="C70" s="359">
        <v>6.3E-2</v>
      </c>
      <c r="D70" s="359">
        <v>6.4000000000000001E-2</v>
      </c>
      <c r="E70" s="359">
        <v>6.5000000000000002E-2</v>
      </c>
      <c r="F70" s="359">
        <v>6.5999999999999989E-2</v>
      </c>
      <c r="G70" s="359">
        <v>6.699999999999999E-2</v>
      </c>
      <c r="H70" s="359">
        <v>6.7999999999999991E-2</v>
      </c>
      <c r="I70" s="359">
        <v>6.8999999999999992E-2</v>
      </c>
      <c r="J70" s="359">
        <v>6.9999999999999993E-2</v>
      </c>
      <c r="K70" s="359">
        <v>7.0300000000000001E-2</v>
      </c>
      <c r="L70" s="359">
        <v>7.0599999999999996E-2</v>
      </c>
      <c r="M70" s="359">
        <v>7.0899999999999991E-2</v>
      </c>
      <c r="N70" s="359">
        <v>7.1199999999999999E-2</v>
      </c>
      <c r="O70" s="359">
        <v>7.1499999999999994E-2</v>
      </c>
      <c r="P70" s="359">
        <v>7.1499999999999994E-2</v>
      </c>
      <c r="Q70" s="359">
        <v>7.1499999999999994E-2</v>
      </c>
      <c r="R70" s="359">
        <v>7.1499999999999994E-2</v>
      </c>
      <c r="S70" s="359">
        <v>7.1499999999999994E-2</v>
      </c>
      <c r="T70" s="359">
        <v>7.1499999999999994E-2</v>
      </c>
      <c r="U70" s="359">
        <v>7.1999999999999995E-2</v>
      </c>
      <c r="V70" s="359">
        <v>7.2499999999999995E-2</v>
      </c>
      <c r="W70" s="359">
        <v>7.2999999999999995E-2</v>
      </c>
      <c r="X70" s="359">
        <v>7.3499999999999996E-2</v>
      </c>
      <c r="Y70" s="359">
        <v>7.3999999999999996E-2</v>
      </c>
      <c r="Z70" s="359">
        <v>7.4799999999999991E-2</v>
      </c>
      <c r="AA70" s="359">
        <v>7.5600000000000001E-2</v>
      </c>
      <c r="AB70" s="359">
        <v>7.6399999999999996E-2</v>
      </c>
      <c r="AC70" s="359">
        <v>7.669999999999999E-2</v>
      </c>
      <c r="AD70" s="359">
        <v>7.7199999999999991E-2</v>
      </c>
      <c r="AE70" s="359">
        <v>8.1099999999999992E-2</v>
      </c>
      <c r="AF70" s="359">
        <v>8.4599999999999995E-2</v>
      </c>
      <c r="AG70" s="359">
        <v>8.7599999999999997E-2</v>
      </c>
      <c r="AH70" s="359">
        <v>9.0200000000000002E-2</v>
      </c>
      <c r="AI70" s="359">
        <v>9.2399999999999996E-2</v>
      </c>
      <c r="AJ70" s="359">
        <v>9.1999999999999998E-2</v>
      </c>
      <c r="AK70" s="359">
        <v>9.1600000000000001E-2</v>
      </c>
      <c r="AL70" s="359">
        <v>9.1299999999999992E-2</v>
      </c>
      <c r="AM70" s="359">
        <v>8.8499999999999995E-2</v>
      </c>
      <c r="AN70" s="359">
        <v>8.5800000000000001E-2</v>
      </c>
      <c r="AO70" s="359">
        <v>8.3199999999999996E-2</v>
      </c>
      <c r="AP70" s="359">
        <v>8.0799999999999997E-2</v>
      </c>
      <c r="AQ70" s="359">
        <v>7.8699999999999992E-2</v>
      </c>
    </row>
    <row r="71" spans="1:43" x14ac:dyDescent="0.2">
      <c r="A71" s="470"/>
      <c r="B71" s="62">
        <v>66</v>
      </c>
      <c r="C71" s="359">
        <v>6.3E-2</v>
      </c>
      <c r="D71" s="359">
        <v>6.4000000000000001E-2</v>
      </c>
      <c r="E71" s="359">
        <v>6.5000000000000002E-2</v>
      </c>
      <c r="F71" s="359">
        <v>6.5999999999999989E-2</v>
      </c>
      <c r="G71" s="359">
        <v>6.699999999999999E-2</v>
      </c>
      <c r="H71" s="359">
        <v>6.7999999999999991E-2</v>
      </c>
      <c r="I71" s="359">
        <v>6.8999999999999992E-2</v>
      </c>
      <c r="J71" s="359">
        <v>6.9999999999999993E-2</v>
      </c>
      <c r="K71" s="359">
        <v>7.0300000000000001E-2</v>
      </c>
      <c r="L71" s="359">
        <v>7.0599999999999996E-2</v>
      </c>
      <c r="M71" s="359">
        <v>7.0899999999999991E-2</v>
      </c>
      <c r="N71" s="359">
        <v>7.1199999999999999E-2</v>
      </c>
      <c r="O71" s="359">
        <v>7.1499999999999994E-2</v>
      </c>
      <c r="P71" s="359">
        <v>7.1499999999999994E-2</v>
      </c>
      <c r="Q71" s="359">
        <v>7.1499999999999994E-2</v>
      </c>
      <c r="R71" s="359">
        <v>7.1499999999999994E-2</v>
      </c>
      <c r="S71" s="359">
        <v>7.1499999999999994E-2</v>
      </c>
      <c r="T71" s="359">
        <v>7.1499999999999994E-2</v>
      </c>
      <c r="U71" s="359">
        <v>7.1999999999999995E-2</v>
      </c>
      <c r="V71" s="359">
        <v>7.2499999999999995E-2</v>
      </c>
      <c r="W71" s="359">
        <v>7.2999999999999995E-2</v>
      </c>
      <c r="X71" s="359">
        <v>7.3499999999999996E-2</v>
      </c>
      <c r="Y71" s="359">
        <v>7.3999999999999996E-2</v>
      </c>
      <c r="Z71" s="359">
        <v>7.4799999999999991E-2</v>
      </c>
      <c r="AA71" s="359">
        <v>7.5600000000000001E-2</v>
      </c>
      <c r="AB71" s="359">
        <v>7.6399999999999996E-2</v>
      </c>
      <c r="AC71" s="359">
        <v>7.669999999999999E-2</v>
      </c>
      <c r="AD71" s="359">
        <v>7.7199999999999991E-2</v>
      </c>
      <c r="AE71" s="359">
        <v>8.1099999999999992E-2</v>
      </c>
      <c r="AF71" s="359">
        <v>8.4599999999999995E-2</v>
      </c>
      <c r="AG71" s="359">
        <v>8.7599999999999997E-2</v>
      </c>
      <c r="AH71" s="359">
        <v>9.0200000000000002E-2</v>
      </c>
      <c r="AI71" s="359">
        <v>9.2399999999999996E-2</v>
      </c>
      <c r="AJ71" s="359">
        <v>9.1999999999999998E-2</v>
      </c>
      <c r="AK71" s="359">
        <v>9.1600000000000001E-2</v>
      </c>
      <c r="AL71" s="359">
        <v>9.1299999999999992E-2</v>
      </c>
      <c r="AM71" s="359">
        <v>8.8499999999999995E-2</v>
      </c>
      <c r="AN71" s="359">
        <v>8.5800000000000001E-2</v>
      </c>
      <c r="AO71" s="359">
        <v>8.3199999999999996E-2</v>
      </c>
      <c r="AP71" s="359">
        <v>8.0799999999999997E-2</v>
      </c>
      <c r="AQ71" s="359">
        <v>7.8699999999999992E-2</v>
      </c>
    </row>
    <row r="72" spans="1:43" x14ac:dyDescent="0.2">
      <c r="A72" s="470"/>
      <c r="B72" s="62">
        <v>67</v>
      </c>
      <c r="C72" s="359">
        <v>6.3E-2</v>
      </c>
      <c r="D72" s="359">
        <v>6.4000000000000001E-2</v>
      </c>
      <c r="E72" s="359">
        <v>6.5000000000000002E-2</v>
      </c>
      <c r="F72" s="359">
        <v>6.5999999999999989E-2</v>
      </c>
      <c r="G72" s="359">
        <v>6.699999999999999E-2</v>
      </c>
      <c r="H72" s="359">
        <v>6.7999999999999991E-2</v>
      </c>
      <c r="I72" s="359">
        <v>6.8999999999999992E-2</v>
      </c>
      <c r="J72" s="359">
        <v>6.9999999999999993E-2</v>
      </c>
      <c r="K72" s="359">
        <v>7.0300000000000001E-2</v>
      </c>
      <c r="L72" s="359">
        <v>7.0599999999999996E-2</v>
      </c>
      <c r="M72" s="359">
        <v>7.0899999999999991E-2</v>
      </c>
      <c r="N72" s="359">
        <v>7.1199999999999999E-2</v>
      </c>
      <c r="O72" s="359">
        <v>7.1499999999999994E-2</v>
      </c>
      <c r="P72" s="359">
        <v>7.1499999999999994E-2</v>
      </c>
      <c r="Q72" s="359">
        <v>7.1499999999999994E-2</v>
      </c>
      <c r="R72" s="359">
        <v>7.1499999999999994E-2</v>
      </c>
      <c r="S72" s="359">
        <v>7.1499999999999994E-2</v>
      </c>
      <c r="T72" s="359">
        <v>7.1499999999999994E-2</v>
      </c>
      <c r="U72" s="359">
        <v>7.1999999999999995E-2</v>
      </c>
      <c r="V72" s="359">
        <v>7.2499999999999995E-2</v>
      </c>
      <c r="W72" s="359">
        <v>7.2999999999999995E-2</v>
      </c>
      <c r="X72" s="359">
        <v>7.3499999999999996E-2</v>
      </c>
      <c r="Y72" s="359">
        <v>7.3999999999999996E-2</v>
      </c>
      <c r="Z72" s="359">
        <v>7.4799999999999991E-2</v>
      </c>
      <c r="AA72" s="359">
        <v>7.5600000000000001E-2</v>
      </c>
      <c r="AB72" s="359">
        <v>7.6399999999999996E-2</v>
      </c>
      <c r="AC72" s="359">
        <v>7.669999999999999E-2</v>
      </c>
      <c r="AD72" s="359">
        <v>7.7199999999999991E-2</v>
      </c>
      <c r="AE72" s="359">
        <v>8.1099999999999992E-2</v>
      </c>
      <c r="AF72" s="359">
        <v>8.4599999999999995E-2</v>
      </c>
      <c r="AG72" s="359">
        <v>8.7599999999999997E-2</v>
      </c>
      <c r="AH72" s="359">
        <v>9.0200000000000002E-2</v>
      </c>
      <c r="AI72" s="359">
        <v>9.2399999999999996E-2</v>
      </c>
      <c r="AJ72" s="359">
        <v>9.1999999999999998E-2</v>
      </c>
      <c r="AK72" s="359">
        <v>9.1600000000000001E-2</v>
      </c>
      <c r="AL72" s="359">
        <v>9.1299999999999992E-2</v>
      </c>
      <c r="AM72" s="359">
        <v>8.8499999999999995E-2</v>
      </c>
      <c r="AN72" s="359">
        <v>8.5800000000000001E-2</v>
      </c>
      <c r="AO72" s="359">
        <v>8.3199999999999996E-2</v>
      </c>
      <c r="AP72" s="359">
        <v>8.0799999999999997E-2</v>
      </c>
      <c r="AQ72" s="359">
        <v>7.8699999999999992E-2</v>
      </c>
    </row>
    <row r="73" spans="1:43" x14ac:dyDescent="0.2">
      <c r="A73" s="470"/>
      <c r="B73" s="62">
        <v>68</v>
      </c>
      <c r="C73" s="359">
        <v>6.3E-2</v>
      </c>
      <c r="D73" s="359">
        <v>6.4000000000000001E-2</v>
      </c>
      <c r="E73" s="359">
        <v>6.5000000000000002E-2</v>
      </c>
      <c r="F73" s="359">
        <v>6.5999999999999989E-2</v>
      </c>
      <c r="G73" s="359">
        <v>6.699999999999999E-2</v>
      </c>
      <c r="H73" s="359">
        <v>6.7999999999999991E-2</v>
      </c>
      <c r="I73" s="359">
        <v>6.8999999999999992E-2</v>
      </c>
      <c r="J73" s="359">
        <v>6.9999999999999993E-2</v>
      </c>
      <c r="K73" s="359">
        <v>7.0300000000000001E-2</v>
      </c>
      <c r="L73" s="359">
        <v>7.0599999999999996E-2</v>
      </c>
      <c r="M73" s="359">
        <v>7.0899999999999991E-2</v>
      </c>
      <c r="N73" s="359">
        <v>7.1199999999999999E-2</v>
      </c>
      <c r="O73" s="359">
        <v>7.1499999999999994E-2</v>
      </c>
      <c r="P73" s="359">
        <v>7.1499999999999994E-2</v>
      </c>
      <c r="Q73" s="359">
        <v>7.1499999999999994E-2</v>
      </c>
      <c r="R73" s="359">
        <v>7.1499999999999994E-2</v>
      </c>
      <c r="S73" s="359">
        <v>7.1499999999999994E-2</v>
      </c>
      <c r="T73" s="359">
        <v>7.1499999999999994E-2</v>
      </c>
      <c r="U73" s="359">
        <v>7.1999999999999995E-2</v>
      </c>
      <c r="V73" s="359">
        <v>7.2499999999999995E-2</v>
      </c>
      <c r="W73" s="359">
        <v>7.2999999999999995E-2</v>
      </c>
      <c r="X73" s="359">
        <v>7.3499999999999996E-2</v>
      </c>
      <c r="Y73" s="359">
        <v>7.3999999999999996E-2</v>
      </c>
      <c r="Z73" s="359">
        <v>7.4799999999999991E-2</v>
      </c>
      <c r="AA73" s="359">
        <v>7.5600000000000001E-2</v>
      </c>
      <c r="AB73" s="359">
        <v>7.6399999999999996E-2</v>
      </c>
      <c r="AC73" s="359">
        <v>7.669999999999999E-2</v>
      </c>
      <c r="AD73" s="359">
        <v>7.7199999999999991E-2</v>
      </c>
      <c r="AE73" s="359">
        <v>8.1099999999999992E-2</v>
      </c>
      <c r="AF73" s="359">
        <v>8.4599999999999995E-2</v>
      </c>
      <c r="AG73" s="359">
        <v>8.7599999999999997E-2</v>
      </c>
      <c r="AH73" s="359">
        <v>9.0200000000000002E-2</v>
      </c>
      <c r="AI73" s="359">
        <v>9.2399999999999996E-2</v>
      </c>
      <c r="AJ73" s="359">
        <v>9.1999999999999998E-2</v>
      </c>
      <c r="AK73" s="359">
        <v>9.1600000000000001E-2</v>
      </c>
      <c r="AL73" s="359">
        <v>9.1299999999999992E-2</v>
      </c>
      <c r="AM73" s="359">
        <v>8.8499999999999995E-2</v>
      </c>
      <c r="AN73" s="359">
        <v>8.5800000000000001E-2</v>
      </c>
      <c r="AO73" s="359">
        <v>8.3199999999999996E-2</v>
      </c>
      <c r="AP73" s="359">
        <v>8.0799999999999997E-2</v>
      </c>
      <c r="AQ73" s="359">
        <v>7.8699999999999992E-2</v>
      </c>
    </row>
    <row r="74" spans="1:43" x14ac:dyDescent="0.2">
      <c r="A74" s="470"/>
      <c r="B74" s="62">
        <v>69</v>
      </c>
      <c r="C74" s="359">
        <v>6.3E-2</v>
      </c>
      <c r="D74" s="359">
        <v>6.4000000000000001E-2</v>
      </c>
      <c r="E74" s="359">
        <v>6.5000000000000002E-2</v>
      </c>
      <c r="F74" s="359">
        <v>6.5999999999999989E-2</v>
      </c>
      <c r="G74" s="359">
        <v>6.699999999999999E-2</v>
      </c>
      <c r="H74" s="359">
        <v>6.7999999999999991E-2</v>
      </c>
      <c r="I74" s="359">
        <v>6.8999999999999992E-2</v>
      </c>
      <c r="J74" s="359">
        <v>6.9999999999999993E-2</v>
      </c>
      <c r="K74" s="359">
        <v>7.0300000000000001E-2</v>
      </c>
      <c r="L74" s="359">
        <v>7.0599999999999996E-2</v>
      </c>
      <c r="M74" s="359">
        <v>7.0899999999999991E-2</v>
      </c>
      <c r="N74" s="359">
        <v>7.1199999999999999E-2</v>
      </c>
      <c r="O74" s="359">
        <v>7.1499999999999994E-2</v>
      </c>
      <c r="P74" s="359">
        <v>7.1499999999999994E-2</v>
      </c>
      <c r="Q74" s="359">
        <v>7.1499999999999994E-2</v>
      </c>
      <c r="R74" s="359">
        <v>7.1499999999999994E-2</v>
      </c>
      <c r="S74" s="359">
        <v>7.1499999999999994E-2</v>
      </c>
      <c r="T74" s="359">
        <v>7.1499999999999994E-2</v>
      </c>
      <c r="U74" s="359">
        <v>7.1999999999999995E-2</v>
      </c>
      <c r="V74" s="359">
        <v>7.2499999999999995E-2</v>
      </c>
      <c r="W74" s="359">
        <v>7.2999999999999995E-2</v>
      </c>
      <c r="X74" s="359">
        <v>7.3499999999999996E-2</v>
      </c>
      <c r="Y74" s="359">
        <v>7.3999999999999996E-2</v>
      </c>
      <c r="Z74" s="359">
        <v>7.4799999999999991E-2</v>
      </c>
      <c r="AA74" s="359">
        <v>7.5600000000000001E-2</v>
      </c>
      <c r="AB74" s="359">
        <v>7.6399999999999996E-2</v>
      </c>
      <c r="AC74" s="359">
        <v>7.669999999999999E-2</v>
      </c>
      <c r="AD74" s="359">
        <v>7.7199999999999991E-2</v>
      </c>
      <c r="AE74" s="359">
        <v>8.1099999999999992E-2</v>
      </c>
      <c r="AF74" s="359">
        <v>8.4599999999999995E-2</v>
      </c>
      <c r="AG74" s="359">
        <v>8.7599999999999997E-2</v>
      </c>
      <c r="AH74" s="359">
        <v>9.0200000000000002E-2</v>
      </c>
      <c r="AI74" s="359">
        <v>9.2399999999999996E-2</v>
      </c>
      <c r="AJ74" s="359">
        <v>9.1999999999999998E-2</v>
      </c>
      <c r="AK74" s="359">
        <v>9.1600000000000001E-2</v>
      </c>
      <c r="AL74" s="359">
        <v>9.1299999999999992E-2</v>
      </c>
      <c r="AM74" s="359">
        <v>8.8499999999999995E-2</v>
      </c>
      <c r="AN74" s="359">
        <v>8.5800000000000001E-2</v>
      </c>
      <c r="AO74" s="359">
        <v>8.3199999999999996E-2</v>
      </c>
      <c r="AP74" s="359">
        <v>8.0799999999999997E-2</v>
      </c>
      <c r="AQ74" s="359">
        <v>7.8699999999999992E-2</v>
      </c>
    </row>
    <row r="75" spans="1:43" x14ac:dyDescent="0.2">
      <c r="A75" s="470"/>
      <c r="B75" s="62">
        <v>70</v>
      </c>
      <c r="C75" s="359">
        <v>6.3E-2</v>
      </c>
      <c r="D75" s="359">
        <v>6.4000000000000001E-2</v>
      </c>
      <c r="E75" s="359">
        <v>6.5000000000000002E-2</v>
      </c>
      <c r="F75" s="359">
        <v>6.5999999999999989E-2</v>
      </c>
      <c r="G75" s="359">
        <v>6.699999999999999E-2</v>
      </c>
      <c r="H75" s="359">
        <v>6.7999999999999991E-2</v>
      </c>
      <c r="I75" s="359">
        <v>6.8999999999999992E-2</v>
      </c>
      <c r="J75" s="359">
        <v>6.9999999999999993E-2</v>
      </c>
      <c r="K75" s="359">
        <v>7.0300000000000001E-2</v>
      </c>
      <c r="L75" s="359">
        <v>7.0599999999999996E-2</v>
      </c>
      <c r="M75" s="359">
        <v>7.0899999999999991E-2</v>
      </c>
      <c r="N75" s="359">
        <v>7.1199999999999999E-2</v>
      </c>
      <c r="O75" s="359">
        <v>7.1499999999999994E-2</v>
      </c>
      <c r="P75" s="359">
        <v>7.1499999999999994E-2</v>
      </c>
      <c r="Q75" s="359">
        <v>7.1499999999999994E-2</v>
      </c>
      <c r="R75" s="359">
        <v>7.1499999999999994E-2</v>
      </c>
      <c r="S75" s="359">
        <v>7.1499999999999994E-2</v>
      </c>
      <c r="T75" s="359">
        <v>7.1499999999999994E-2</v>
      </c>
      <c r="U75" s="359">
        <v>7.1999999999999995E-2</v>
      </c>
      <c r="V75" s="359">
        <v>7.2499999999999995E-2</v>
      </c>
      <c r="W75" s="359">
        <v>7.2999999999999995E-2</v>
      </c>
      <c r="X75" s="359">
        <v>7.3499999999999996E-2</v>
      </c>
      <c r="Y75" s="359">
        <v>7.3999999999999996E-2</v>
      </c>
      <c r="Z75" s="359">
        <v>7.4799999999999991E-2</v>
      </c>
      <c r="AA75" s="359">
        <v>7.5600000000000001E-2</v>
      </c>
      <c r="AB75" s="359">
        <v>7.6399999999999996E-2</v>
      </c>
      <c r="AC75" s="359">
        <v>7.669999999999999E-2</v>
      </c>
      <c r="AD75" s="359">
        <v>7.7199999999999991E-2</v>
      </c>
      <c r="AE75" s="359">
        <v>8.1099999999999992E-2</v>
      </c>
      <c r="AF75" s="359">
        <v>8.4599999999999995E-2</v>
      </c>
      <c r="AG75" s="359">
        <v>8.7599999999999997E-2</v>
      </c>
      <c r="AH75" s="359">
        <v>9.0200000000000002E-2</v>
      </c>
      <c r="AI75" s="359">
        <v>9.2399999999999996E-2</v>
      </c>
      <c r="AJ75" s="359">
        <v>9.1999999999999998E-2</v>
      </c>
      <c r="AK75" s="359">
        <v>9.1600000000000001E-2</v>
      </c>
      <c r="AL75" s="359">
        <v>9.1299999999999992E-2</v>
      </c>
      <c r="AM75" s="359">
        <v>8.8499999999999995E-2</v>
      </c>
      <c r="AN75" s="359">
        <v>8.5800000000000001E-2</v>
      </c>
      <c r="AO75" s="359">
        <v>8.3199999999999996E-2</v>
      </c>
      <c r="AP75" s="359">
        <v>8.0799999999999997E-2</v>
      </c>
      <c r="AQ75" s="359">
        <v>7.8699999999999992E-2</v>
      </c>
    </row>
    <row r="76" spans="1:43" x14ac:dyDescent="0.2">
      <c r="A76" s="470"/>
      <c r="B76" s="62">
        <v>71</v>
      </c>
      <c r="C76" s="359">
        <v>6.3E-2</v>
      </c>
      <c r="D76" s="359">
        <v>6.4000000000000001E-2</v>
      </c>
      <c r="E76" s="359">
        <v>6.5000000000000002E-2</v>
      </c>
      <c r="F76" s="359">
        <v>6.5999999999999989E-2</v>
      </c>
      <c r="G76" s="359">
        <v>6.699999999999999E-2</v>
      </c>
      <c r="H76" s="359">
        <v>6.7999999999999991E-2</v>
      </c>
      <c r="I76" s="359">
        <v>6.8999999999999992E-2</v>
      </c>
      <c r="J76" s="359">
        <v>6.9999999999999993E-2</v>
      </c>
      <c r="K76" s="359">
        <v>7.0300000000000001E-2</v>
      </c>
      <c r="L76" s="359">
        <v>7.0599999999999996E-2</v>
      </c>
      <c r="M76" s="359">
        <v>7.0899999999999991E-2</v>
      </c>
      <c r="N76" s="359">
        <v>7.1199999999999999E-2</v>
      </c>
      <c r="O76" s="359">
        <v>7.1499999999999994E-2</v>
      </c>
      <c r="P76" s="359">
        <v>7.1499999999999994E-2</v>
      </c>
      <c r="Q76" s="359">
        <v>7.1499999999999994E-2</v>
      </c>
      <c r="R76" s="359">
        <v>7.1499999999999994E-2</v>
      </c>
      <c r="S76" s="359">
        <v>7.1499999999999994E-2</v>
      </c>
      <c r="T76" s="359">
        <v>7.1499999999999994E-2</v>
      </c>
      <c r="U76" s="359">
        <v>7.1999999999999995E-2</v>
      </c>
      <c r="V76" s="359">
        <v>7.2499999999999995E-2</v>
      </c>
      <c r="W76" s="359">
        <v>7.2999999999999995E-2</v>
      </c>
      <c r="X76" s="359">
        <v>7.3499999999999996E-2</v>
      </c>
      <c r="Y76" s="359">
        <v>7.3999999999999996E-2</v>
      </c>
      <c r="Z76" s="359">
        <v>7.4799999999999991E-2</v>
      </c>
      <c r="AA76" s="359">
        <v>7.5600000000000001E-2</v>
      </c>
      <c r="AB76" s="359">
        <v>7.6399999999999996E-2</v>
      </c>
      <c r="AC76" s="359">
        <v>7.669999999999999E-2</v>
      </c>
      <c r="AD76" s="359">
        <v>7.7199999999999991E-2</v>
      </c>
      <c r="AE76" s="359">
        <v>8.1099999999999992E-2</v>
      </c>
      <c r="AF76" s="359">
        <v>8.4599999999999995E-2</v>
      </c>
      <c r="AG76" s="359">
        <v>8.7599999999999997E-2</v>
      </c>
      <c r="AH76" s="359">
        <v>9.0200000000000002E-2</v>
      </c>
      <c r="AI76" s="359">
        <v>9.2399999999999996E-2</v>
      </c>
      <c r="AJ76" s="359">
        <v>9.1999999999999998E-2</v>
      </c>
      <c r="AK76" s="359">
        <v>9.1600000000000001E-2</v>
      </c>
      <c r="AL76" s="359">
        <v>9.1299999999999992E-2</v>
      </c>
      <c r="AM76" s="359">
        <v>8.8499999999999995E-2</v>
      </c>
      <c r="AN76" s="359">
        <v>8.5800000000000001E-2</v>
      </c>
      <c r="AO76" s="359">
        <v>8.3199999999999996E-2</v>
      </c>
      <c r="AP76" s="359">
        <v>8.0799999999999997E-2</v>
      </c>
      <c r="AQ76" s="359">
        <v>7.8699999999999992E-2</v>
      </c>
    </row>
    <row r="77" spans="1:43" x14ac:dyDescent="0.2">
      <c r="A77" s="470"/>
      <c r="B77" s="62">
        <v>72</v>
      </c>
      <c r="C77" s="359">
        <v>6.3E-2</v>
      </c>
      <c r="D77" s="359">
        <v>6.4000000000000001E-2</v>
      </c>
      <c r="E77" s="359">
        <v>6.5000000000000002E-2</v>
      </c>
      <c r="F77" s="359">
        <v>6.5999999999999989E-2</v>
      </c>
      <c r="G77" s="359">
        <v>6.699999999999999E-2</v>
      </c>
      <c r="H77" s="359">
        <v>6.7999999999999991E-2</v>
      </c>
      <c r="I77" s="359">
        <v>6.8999999999999992E-2</v>
      </c>
      <c r="J77" s="359">
        <v>6.9999999999999993E-2</v>
      </c>
      <c r="K77" s="359">
        <v>7.0300000000000001E-2</v>
      </c>
      <c r="L77" s="359">
        <v>7.0599999999999996E-2</v>
      </c>
      <c r="M77" s="359">
        <v>7.0899999999999991E-2</v>
      </c>
      <c r="N77" s="359">
        <v>7.1199999999999999E-2</v>
      </c>
      <c r="O77" s="359">
        <v>7.1499999999999994E-2</v>
      </c>
      <c r="P77" s="359">
        <v>7.1499999999999994E-2</v>
      </c>
      <c r="Q77" s="359">
        <v>7.1499999999999994E-2</v>
      </c>
      <c r="R77" s="359">
        <v>7.1499999999999994E-2</v>
      </c>
      <c r="S77" s="359">
        <v>7.1499999999999994E-2</v>
      </c>
      <c r="T77" s="359">
        <v>7.1499999999999994E-2</v>
      </c>
      <c r="U77" s="359">
        <v>7.1999999999999995E-2</v>
      </c>
      <c r="V77" s="359">
        <v>7.2499999999999995E-2</v>
      </c>
      <c r="W77" s="359">
        <v>7.2999999999999995E-2</v>
      </c>
      <c r="X77" s="359">
        <v>7.3499999999999996E-2</v>
      </c>
      <c r="Y77" s="359">
        <v>7.3999999999999996E-2</v>
      </c>
      <c r="Z77" s="359">
        <v>7.4799999999999991E-2</v>
      </c>
      <c r="AA77" s="359">
        <v>7.5600000000000001E-2</v>
      </c>
      <c r="AB77" s="359">
        <v>7.6399999999999996E-2</v>
      </c>
      <c r="AC77" s="359">
        <v>7.669999999999999E-2</v>
      </c>
      <c r="AD77" s="359">
        <v>7.7199999999999991E-2</v>
      </c>
      <c r="AE77" s="359">
        <v>8.1099999999999992E-2</v>
      </c>
      <c r="AF77" s="359">
        <v>8.4599999999999995E-2</v>
      </c>
      <c r="AG77" s="359">
        <v>8.7599999999999997E-2</v>
      </c>
      <c r="AH77" s="359">
        <v>9.0200000000000002E-2</v>
      </c>
      <c r="AI77" s="359">
        <v>9.2399999999999996E-2</v>
      </c>
      <c r="AJ77" s="359">
        <v>9.1999999999999998E-2</v>
      </c>
      <c r="AK77" s="359">
        <v>9.1600000000000001E-2</v>
      </c>
      <c r="AL77" s="359">
        <v>9.1299999999999992E-2</v>
      </c>
      <c r="AM77" s="359">
        <v>8.8499999999999995E-2</v>
      </c>
      <c r="AN77" s="359">
        <v>8.5800000000000001E-2</v>
      </c>
      <c r="AO77" s="359">
        <v>8.3199999999999996E-2</v>
      </c>
      <c r="AP77" s="359">
        <v>8.0799999999999997E-2</v>
      </c>
      <c r="AQ77" s="359">
        <v>7.8699999999999992E-2</v>
      </c>
    </row>
    <row r="78" spans="1:43" x14ac:dyDescent="0.2">
      <c r="A78" s="470"/>
      <c r="B78" s="62">
        <v>73</v>
      </c>
      <c r="C78" s="359">
        <v>6.3E-2</v>
      </c>
      <c r="D78" s="359">
        <v>6.4000000000000001E-2</v>
      </c>
      <c r="E78" s="359">
        <v>6.5000000000000002E-2</v>
      </c>
      <c r="F78" s="359">
        <v>6.5999999999999989E-2</v>
      </c>
      <c r="G78" s="359">
        <v>6.699999999999999E-2</v>
      </c>
      <c r="H78" s="359">
        <v>6.7999999999999991E-2</v>
      </c>
      <c r="I78" s="359">
        <v>6.8999999999999992E-2</v>
      </c>
      <c r="J78" s="359">
        <v>6.9999999999999993E-2</v>
      </c>
      <c r="K78" s="359">
        <v>7.0300000000000001E-2</v>
      </c>
      <c r="L78" s="359">
        <v>7.0599999999999996E-2</v>
      </c>
      <c r="M78" s="359">
        <v>7.0899999999999991E-2</v>
      </c>
      <c r="N78" s="359">
        <v>7.1199999999999999E-2</v>
      </c>
      <c r="O78" s="359">
        <v>7.1499999999999994E-2</v>
      </c>
      <c r="P78" s="359">
        <v>7.1499999999999994E-2</v>
      </c>
      <c r="Q78" s="359">
        <v>7.1499999999999994E-2</v>
      </c>
      <c r="R78" s="359">
        <v>7.1499999999999994E-2</v>
      </c>
      <c r="S78" s="359">
        <v>7.1499999999999994E-2</v>
      </c>
      <c r="T78" s="359">
        <v>7.1499999999999994E-2</v>
      </c>
      <c r="U78" s="359">
        <v>7.1999999999999995E-2</v>
      </c>
      <c r="V78" s="359">
        <v>7.2499999999999995E-2</v>
      </c>
      <c r="W78" s="359">
        <v>7.2999999999999995E-2</v>
      </c>
      <c r="X78" s="359">
        <v>7.3499999999999996E-2</v>
      </c>
      <c r="Y78" s="359">
        <v>7.3999999999999996E-2</v>
      </c>
      <c r="Z78" s="359">
        <v>7.4799999999999991E-2</v>
      </c>
      <c r="AA78" s="359">
        <v>7.5600000000000001E-2</v>
      </c>
      <c r="AB78" s="359">
        <v>7.6399999999999996E-2</v>
      </c>
      <c r="AC78" s="359">
        <v>7.669999999999999E-2</v>
      </c>
      <c r="AD78" s="359">
        <v>7.7199999999999991E-2</v>
      </c>
      <c r="AE78" s="359">
        <v>8.1099999999999992E-2</v>
      </c>
      <c r="AF78" s="359">
        <v>8.4599999999999995E-2</v>
      </c>
      <c r="AG78" s="359">
        <v>8.7599999999999997E-2</v>
      </c>
      <c r="AH78" s="359">
        <v>9.0200000000000002E-2</v>
      </c>
      <c r="AI78" s="359">
        <v>9.2399999999999996E-2</v>
      </c>
      <c r="AJ78" s="359">
        <v>9.1999999999999998E-2</v>
      </c>
      <c r="AK78" s="359">
        <v>9.1600000000000001E-2</v>
      </c>
      <c r="AL78" s="359">
        <v>9.1299999999999992E-2</v>
      </c>
      <c r="AM78" s="359">
        <v>8.8499999999999995E-2</v>
      </c>
      <c r="AN78" s="359">
        <v>8.5800000000000001E-2</v>
      </c>
      <c r="AO78" s="359">
        <v>8.3199999999999996E-2</v>
      </c>
      <c r="AP78" s="359">
        <v>8.0799999999999997E-2</v>
      </c>
      <c r="AQ78" s="359">
        <v>7.8699999999999992E-2</v>
      </c>
    </row>
    <row r="79" spans="1:43" x14ac:dyDescent="0.2">
      <c r="A79" s="470"/>
      <c r="B79" s="62">
        <v>74</v>
      </c>
      <c r="C79" s="359">
        <v>6.3E-2</v>
      </c>
      <c r="D79" s="359">
        <v>6.4000000000000001E-2</v>
      </c>
      <c r="E79" s="359">
        <v>6.5000000000000002E-2</v>
      </c>
      <c r="F79" s="359">
        <v>6.5999999999999989E-2</v>
      </c>
      <c r="G79" s="359">
        <v>6.699999999999999E-2</v>
      </c>
      <c r="H79" s="359">
        <v>6.7999999999999991E-2</v>
      </c>
      <c r="I79" s="359">
        <v>6.8999999999999992E-2</v>
      </c>
      <c r="J79" s="359">
        <v>6.9999999999999993E-2</v>
      </c>
      <c r="K79" s="359">
        <v>7.0300000000000001E-2</v>
      </c>
      <c r="L79" s="359">
        <v>7.0599999999999996E-2</v>
      </c>
      <c r="M79" s="359">
        <v>7.0899999999999991E-2</v>
      </c>
      <c r="N79" s="359">
        <v>7.1199999999999999E-2</v>
      </c>
      <c r="O79" s="359">
        <v>7.1499999999999994E-2</v>
      </c>
      <c r="P79" s="359">
        <v>7.1499999999999994E-2</v>
      </c>
      <c r="Q79" s="359">
        <v>7.1499999999999994E-2</v>
      </c>
      <c r="R79" s="359">
        <v>7.1499999999999994E-2</v>
      </c>
      <c r="S79" s="359">
        <v>7.1499999999999994E-2</v>
      </c>
      <c r="T79" s="359">
        <v>7.1499999999999994E-2</v>
      </c>
      <c r="U79" s="359">
        <v>7.1999999999999995E-2</v>
      </c>
      <c r="V79" s="359">
        <v>7.2499999999999995E-2</v>
      </c>
      <c r="W79" s="359">
        <v>7.2999999999999995E-2</v>
      </c>
      <c r="X79" s="359">
        <v>7.3499999999999996E-2</v>
      </c>
      <c r="Y79" s="359">
        <v>7.3999999999999996E-2</v>
      </c>
      <c r="Z79" s="359">
        <v>7.4799999999999991E-2</v>
      </c>
      <c r="AA79" s="359">
        <v>7.5600000000000001E-2</v>
      </c>
      <c r="AB79" s="359">
        <v>7.6399999999999996E-2</v>
      </c>
      <c r="AC79" s="359">
        <v>7.669999999999999E-2</v>
      </c>
      <c r="AD79" s="359">
        <v>7.7199999999999991E-2</v>
      </c>
      <c r="AE79" s="359">
        <v>8.1099999999999992E-2</v>
      </c>
      <c r="AF79" s="359">
        <v>8.4599999999999995E-2</v>
      </c>
      <c r="AG79" s="359">
        <v>8.7599999999999997E-2</v>
      </c>
      <c r="AH79" s="359">
        <v>9.0200000000000002E-2</v>
      </c>
      <c r="AI79" s="359">
        <v>9.2399999999999996E-2</v>
      </c>
      <c r="AJ79" s="359">
        <v>9.1999999999999998E-2</v>
      </c>
      <c r="AK79" s="359">
        <v>9.1600000000000001E-2</v>
      </c>
      <c r="AL79" s="359">
        <v>9.1299999999999992E-2</v>
      </c>
      <c r="AM79" s="359">
        <v>8.8499999999999995E-2</v>
      </c>
      <c r="AN79" s="359">
        <v>8.5800000000000001E-2</v>
      </c>
      <c r="AO79" s="359">
        <v>8.3199999999999996E-2</v>
      </c>
      <c r="AP79" s="359">
        <v>8.0799999999999997E-2</v>
      </c>
      <c r="AQ79" s="359">
        <v>7.8699999999999992E-2</v>
      </c>
    </row>
    <row r="80" spans="1:43" x14ac:dyDescent="0.2">
      <c r="A80" s="470"/>
      <c r="B80" s="62">
        <v>75</v>
      </c>
      <c r="C80" s="359">
        <v>6.3E-2</v>
      </c>
      <c r="D80" s="359">
        <v>6.4000000000000001E-2</v>
      </c>
      <c r="E80" s="359">
        <v>6.5000000000000002E-2</v>
      </c>
      <c r="F80" s="359">
        <v>6.5999999999999989E-2</v>
      </c>
      <c r="G80" s="359">
        <v>6.699999999999999E-2</v>
      </c>
      <c r="H80" s="359">
        <v>6.7999999999999991E-2</v>
      </c>
      <c r="I80" s="359">
        <v>6.8999999999999992E-2</v>
      </c>
      <c r="J80" s="359">
        <v>6.9999999999999993E-2</v>
      </c>
      <c r="K80" s="359">
        <v>7.0300000000000001E-2</v>
      </c>
      <c r="L80" s="359">
        <v>7.0599999999999996E-2</v>
      </c>
      <c r="M80" s="359">
        <v>7.0899999999999991E-2</v>
      </c>
      <c r="N80" s="359">
        <v>7.1199999999999999E-2</v>
      </c>
      <c r="O80" s="359">
        <v>7.1499999999999994E-2</v>
      </c>
      <c r="P80" s="359">
        <v>7.1499999999999994E-2</v>
      </c>
      <c r="Q80" s="359">
        <v>7.1499999999999994E-2</v>
      </c>
      <c r="R80" s="359">
        <v>7.1499999999999994E-2</v>
      </c>
      <c r="S80" s="359">
        <v>7.1499999999999994E-2</v>
      </c>
      <c r="T80" s="359">
        <v>7.1499999999999994E-2</v>
      </c>
      <c r="U80" s="359">
        <v>7.1999999999999995E-2</v>
      </c>
      <c r="V80" s="359">
        <v>7.2499999999999995E-2</v>
      </c>
      <c r="W80" s="359">
        <v>7.2999999999999995E-2</v>
      </c>
      <c r="X80" s="359">
        <v>7.3499999999999996E-2</v>
      </c>
      <c r="Y80" s="359">
        <v>7.3999999999999996E-2</v>
      </c>
      <c r="Z80" s="359">
        <v>7.4799999999999991E-2</v>
      </c>
      <c r="AA80" s="359">
        <v>7.5600000000000001E-2</v>
      </c>
      <c r="AB80" s="359">
        <v>7.6399999999999996E-2</v>
      </c>
      <c r="AC80" s="359">
        <v>7.669999999999999E-2</v>
      </c>
      <c r="AD80" s="359">
        <v>7.7199999999999991E-2</v>
      </c>
      <c r="AE80" s="359">
        <v>8.1099999999999992E-2</v>
      </c>
      <c r="AF80" s="359">
        <v>8.4599999999999995E-2</v>
      </c>
      <c r="AG80" s="359">
        <v>8.7599999999999997E-2</v>
      </c>
      <c r="AH80" s="359">
        <v>9.0200000000000002E-2</v>
      </c>
      <c r="AI80" s="359">
        <v>9.2399999999999996E-2</v>
      </c>
      <c r="AJ80" s="359">
        <v>9.1999999999999998E-2</v>
      </c>
      <c r="AK80" s="359">
        <v>9.1600000000000001E-2</v>
      </c>
      <c r="AL80" s="359">
        <v>9.1299999999999992E-2</v>
      </c>
      <c r="AM80" s="359">
        <v>8.8499999999999995E-2</v>
      </c>
      <c r="AN80" s="359">
        <v>8.5800000000000001E-2</v>
      </c>
      <c r="AO80" s="359">
        <v>8.3199999999999996E-2</v>
      </c>
      <c r="AP80" s="359">
        <v>8.0799999999999997E-2</v>
      </c>
      <c r="AQ80" s="359">
        <v>7.8699999999999992E-2</v>
      </c>
    </row>
    <row r="81" spans="1:43" x14ac:dyDescent="0.2">
      <c r="A81" s="470"/>
      <c r="B81" s="66">
        <v>76</v>
      </c>
      <c r="C81" s="359">
        <v>6.3E-2</v>
      </c>
      <c r="D81" s="359">
        <v>6.4000000000000001E-2</v>
      </c>
      <c r="E81" s="359">
        <v>6.5000000000000002E-2</v>
      </c>
      <c r="F81" s="359">
        <v>6.5999999999999989E-2</v>
      </c>
      <c r="G81" s="359">
        <v>6.699999999999999E-2</v>
      </c>
      <c r="H81" s="359">
        <v>6.7999999999999991E-2</v>
      </c>
      <c r="I81" s="359">
        <v>6.8999999999999992E-2</v>
      </c>
      <c r="J81" s="359">
        <v>6.9999999999999993E-2</v>
      </c>
      <c r="K81" s="359">
        <v>7.0300000000000001E-2</v>
      </c>
      <c r="L81" s="359">
        <v>7.0599999999999996E-2</v>
      </c>
      <c r="M81" s="359">
        <v>7.0899999999999991E-2</v>
      </c>
      <c r="N81" s="359">
        <v>7.1199999999999999E-2</v>
      </c>
      <c r="O81" s="359">
        <v>7.1499999999999994E-2</v>
      </c>
      <c r="P81" s="359">
        <v>7.1499999999999994E-2</v>
      </c>
      <c r="Q81" s="359">
        <v>7.1499999999999994E-2</v>
      </c>
      <c r="R81" s="359">
        <v>7.1499999999999994E-2</v>
      </c>
      <c r="S81" s="359">
        <v>7.1499999999999994E-2</v>
      </c>
      <c r="T81" s="359">
        <v>7.1499999999999994E-2</v>
      </c>
      <c r="U81" s="359">
        <v>7.1999999999999995E-2</v>
      </c>
      <c r="V81" s="359">
        <v>7.2499999999999995E-2</v>
      </c>
      <c r="W81" s="359">
        <v>7.2999999999999995E-2</v>
      </c>
      <c r="X81" s="359">
        <v>7.3499999999999996E-2</v>
      </c>
      <c r="Y81" s="359">
        <v>7.3999999999999996E-2</v>
      </c>
      <c r="Z81" s="359">
        <v>7.4799999999999991E-2</v>
      </c>
      <c r="AA81" s="359">
        <v>7.5600000000000001E-2</v>
      </c>
      <c r="AB81" s="359">
        <v>7.6399999999999996E-2</v>
      </c>
      <c r="AC81" s="359">
        <v>7.669999999999999E-2</v>
      </c>
      <c r="AD81" s="359">
        <v>7.7199999999999991E-2</v>
      </c>
      <c r="AE81" s="359">
        <v>8.1099999999999992E-2</v>
      </c>
      <c r="AF81" s="359">
        <v>8.4599999999999995E-2</v>
      </c>
      <c r="AG81" s="359">
        <v>8.7599999999999997E-2</v>
      </c>
      <c r="AH81" s="359">
        <v>9.0200000000000002E-2</v>
      </c>
      <c r="AI81" s="359">
        <v>9.2399999999999996E-2</v>
      </c>
      <c r="AJ81" s="359">
        <v>9.1999999999999998E-2</v>
      </c>
      <c r="AK81" s="359">
        <v>9.1600000000000001E-2</v>
      </c>
      <c r="AL81" s="359">
        <v>9.1299999999999992E-2</v>
      </c>
      <c r="AM81" s="359">
        <v>8.8499999999999995E-2</v>
      </c>
      <c r="AN81" s="359">
        <v>8.5800000000000001E-2</v>
      </c>
      <c r="AO81" s="359">
        <v>8.3199999999999996E-2</v>
      </c>
      <c r="AP81" s="359">
        <v>8.0799999999999997E-2</v>
      </c>
      <c r="AQ81" s="359">
        <v>7.8699999999999992E-2</v>
      </c>
    </row>
  </sheetData>
  <mergeCells count="2">
    <mergeCell ref="C3:AQ3"/>
    <mergeCell ref="A3:A8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4206E-8145-4F16-935A-844C1C2D6BFF}">
  <sheetPr>
    <pageSetUpPr fitToPage="1"/>
  </sheetPr>
  <dimension ref="A1:X85"/>
  <sheetViews>
    <sheetView zoomScale="80" zoomScaleNormal="80" workbookViewId="0">
      <selection activeCell="C5" sqref="C5"/>
    </sheetView>
  </sheetViews>
  <sheetFormatPr defaultRowHeight="12.75" x14ac:dyDescent="0.2"/>
  <cols>
    <col min="1" max="1" width="22.140625" customWidth="1"/>
    <col min="2" max="2" width="15.42578125" customWidth="1"/>
    <col min="3" max="3" width="28.140625" customWidth="1"/>
    <col min="4" max="4" width="22.5703125" customWidth="1"/>
    <col min="5" max="5" width="44.42578125" customWidth="1"/>
    <col min="6" max="6" width="0" hidden="1" customWidth="1"/>
    <col min="7" max="7" width="9.85546875" hidden="1" customWidth="1"/>
    <col min="8" max="8" width="3.85546875" hidden="1" customWidth="1"/>
    <col min="9" max="9" width="10.85546875" bestFit="1" customWidth="1"/>
    <col min="10" max="10" width="17.85546875" customWidth="1"/>
    <col min="11" max="13" width="8.85546875" customWidth="1"/>
  </cols>
  <sheetData>
    <row r="1" spans="1:24" s="133" customFormat="1" ht="79.5" customHeight="1" x14ac:dyDescent="0.45">
      <c r="A1" s="430" t="s">
        <v>529</v>
      </c>
      <c r="B1" s="430"/>
      <c r="C1" s="430"/>
      <c r="D1" s="430"/>
      <c r="E1" s="430"/>
      <c r="F1" s="365"/>
      <c r="G1" s="365"/>
      <c r="H1" s="365"/>
      <c r="I1" s="158"/>
    </row>
    <row r="2" spans="1:24" s="133" customFormat="1" ht="24.95" customHeight="1" x14ac:dyDescent="0.45">
      <c r="A2" s="431" t="s">
        <v>530</v>
      </c>
      <c r="B2" s="432"/>
      <c r="C2" s="432"/>
      <c r="D2" s="432"/>
      <c r="E2" s="432"/>
      <c r="F2" s="365"/>
      <c r="G2" s="365"/>
      <c r="H2" s="365"/>
      <c r="I2" s="158"/>
    </row>
    <row r="3" spans="1:24" s="368" customFormat="1" ht="24.95" customHeight="1" thickBot="1" x14ac:dyDescent="0.4">
      <c r="A3" s="433" t="s">
        <v>531</v>
      </c>
      <c r="B3" s="433"/>
      <c r="C3" s="433"/>
      <c r="D3" s="433"/>
      <c r="E3" s="433"/>
      <c r="F3" s="366"/>
      <c r="G3" s="366"/>
      <c r="H3" s="366"/>
      <c r="I3" s="367"/>
    </row>
    <row r="4" spans="1:24" s="8" customFormat="1" ht="35.1" customHeight="1" x14ac:dyDescent="0.25">
      <c r="A4" s="434" t="s">
        <v>532</v>
      </c>
      <c r="B4" s="434"/>
      <c r="C4" s="369" t="s">
        <v>35</v>
      </c>
      <c r="D4" s="435" t="s">
        <v>547</v>
      </c>
      <c r="E4" s="436"/>
      <c r="F4" s="370"/>
      <c r="G4" s="370"/>
      <c r="H4" s="370"/>
      <c r="I4" s="370"/>
      <c r="J4" s="370"/>
      <c r="K4" s="370"/>
      <c r="L4" s="370"/>
      <c r="M4" s="370"/>
      <c r="N4" s="370"/>
      <c r="O4" s="370"/>
      <c r="P4" s="370"/>
      <c r="Q4" s="370"/>
      <c r="R4" s="370"/>
      <c r="S4" s="370"/>
      <c r="T4" s="370"/>
      <c r="U4" s="370"/>
      <c r="V4" s="370"/>
    </row>
    <row r="5" spans="1:24" s="8" customFormat="1" ht="33" customHeight="1" x14ac:dyDescent="0.25">
      <c r="A5" s="441" t="s">
        <v>533</v>
      </c>
      <c r="B5" s="441"/>
      <c r="C5" s="371">
        <v>60</v>
      </c>
      <c r="D5" s="437"/>
      <c r="E5" s="438"/>
      <c r="F5" s="370"/>
      <c r="G5" s="370"/>
      <c r="H5" s="370"/>
      <c r="I5" s="370"/>
      <c r="J5" s="370"/>
      <c r="K5" s="370"/>
      <c r="L5" s="370"/>
      <c r="M5" s="370"/>
      <c r="N5" s="370"/>
      <c r="O5" s="370"/>
      <c r="P5" s="370"/>
      <c r="Q5" s="370"/>
      <c r="R5" s="370"/>
      <c r="S5" s="370"/>
      <c r="T5" s="370"/>
      <c r="U5" s="370"/>
      <c r="V5" s="370"/>
    </row>
    <row r="6" spans="1:24" s="8" customFormat="1" ht="47.45" customHeight="1" x14ac:dyDescent="0.25">
      <c r="A6" s="441" t="s">
        <v>534</v>
      </c>
      <c r="B6" s="441"/>
      <c r="C6" s="371">
        <v>65</v>
      </c>
      <c r="D6" s="437"/>
      <c r="E6" s="438"/>
      <c r="F6" s="370"/>
      <c r="G6" s="370"/>
      <c r="H6" s="370"/>
      <c r="I6" s="370"/>
      <c r="J6" s="370"/>
      <c r="K6" s="370"/>
      <c r="L6" s="370"/>
      <c r="M6" s="370"/>
      <c r="N6" s="370"/>
      <c r="O6" s="370"/>
      <c r="P6" s="370"/>
      <c r="Q6" s="370"/>
      <c r="R6" s="370"/>
      <c r="S6" s="370"/>
      <c r="T6" s="370"/>
      <c r="U6" s="370"/>
      <c r="V6" s="370"/>
    </row>
    <row r="7" spans="1:24" s="8" customFormat="1" ht="45" customHeight="1" x14ac:dyDescent="0.25">
      <c r="A7" s="441" t="s">
        <v>535</v>
      </c>
      <c r="B7" s="441"/>
      <c r="C7" s="372">
        <v>100000</v>
      </c>
      <c r="D7" s="437"/>
      <c r="E7" s="438"/>
      <c r="F7" s="370"/>
      <c r="G7" s="370"/>
      <c r="H7" s="370"/>
      <c r="I7" s="370"/>
      <c r="J7" s="370"/>
      <c r="K7" s="370"/>
      <c r="L7" s="370"/>
      <c r="M7" s="370"/>
      <c r="N7" s="370"/>
      <c r="O7" s="370"/>
      <c r="P7" s="370"/>
      <c r="Q7" s="370"/>
      <c r="R7" s="370"/>
      <c r="S7" s="370"/>
      <c r="T7" s="370"/>
      <c r="U7" s="370"/>
      <c r="V7" s="370"/>
    </row>
    <row r="8" spans="1:24" s="8" customFormat="1" ht="48" customHeight="1" thickBot="1" x14ac:dyDescent="0.3">
      <c r="A8" s="441" t="s">
        <v>536</v>
      </c>
      <c r="B8" s="441"/>
      <c r="C8" s="373">
        <f>C6-C5</f>
        <v>5</v>
      </c>
      <c r="D8" s="439"/>
      <c r="E8" s="440"/>
      <c r="F8" s="370"/>
      <c r="G8" s="370"/>
      <c r="H8" s="370"/>
      <c r="I8" s="370"/>
      <c r="J8" s="370"/>
      <c r="K8" s="370"/>
      <c r="L8" s="370"/>
      <c r="M8" s="370"/>
      <c r="N8" s="370"/>
      <c r="O8" s="370"/>
      <c r="P8" s="370"/>
      <c r="Q8" s="370"/>
      <c r="R8" s="370"/>
      <c r="S8" s="370"/>
      <c r="T8" s="370"/>
      <c r="U8" s="370"/>
      <c r="V8" s="370"/>
    </row>
    <row r="9" spans="1:24" s="8" customFormat="1" ht="24" customHeight="1" x14ac:dyDescent="0.25">
      <c r="A9" s="408" t="s">
        <v>537</v>
      </c>
      <c r="B9" s="444"/>
      <c r="C9" s="444"/>
      <c r="D9" s="445"/>
      <c r="E9" s="446"/>
      <c r="F9" s="374"/>
      <c r="G9" s="374"/>
      <c r="H9" s="375"/>
      <c r="I9" s="376"/>
      <c r="J9" s="376"/>
      <c r="K9" s="376"/>
      <c r="L9" s="376"/>
      <c r="M9" s="376"/>
      <c r="N9" s="376"/>
      <c r="O9" s="376"/>
      <c r="P9" s="376"/>
      <c r="Q9" s="376"/>
      <c r="R9" s="376"/>
      <c r="S9" s="376"/>
      <c r="T9" s="376"/>
      <c r="U9" s="376"/>
      <c r="V9" s="376"/>
      <c r="W9" s="376"/>
      <c r="X9" s="376"/>
    </row>
    <row r="10" spans="1:24" ht="65.099999999999994" customHeight="1" x14ac:dyDescent="0.2">
      <c r="A10" s="397" t="s">
        <v>538</v>
      </c>
      <c r="B10" s="263" t="s">
        <v>5</v>
      </c>
      <c r="C10" s="263" t="s">
        <v>49</v>
      </c>
      <c r="D10" s="397" t="s">
        <v>539</v>
      </c>
      <c r="E10" s="263" t="s">
        <v>540</v>
      </c>
      <c r="F10" s="377" t="s">
        <v>45</v>
      </c>
      <c r="G10" s="378" t="s">
        <v>47</v>
      </c>
      <c r="H10" s="379" t="s">
        <v>164</v>
      </c>
    </row>
    <row r="11" spans="1:24" ht="40.5" customHeight="1" x14ac:dyDescent="0.2">
      <c r="A11" s="382">
        <v>0.08</v>
      </c>
      <c r="B11" s="380" t="s">
        <v>0</v>
      </c>
      <c r="C11" s="381">
        <f>$C$7*IF(AND(G11="Double", $C$8=10, $C$6&gt;=H11), 2, IF(B11="Simple", 1+($C$8*A11), (1+A11)^$C$8))</f>
        <v>140000</v>
      </c>
      <c r="D11" s="382">
        <v>0.05</v>
      </c>
      <c r="E11" s="383">
        <f>(C11*D11)</f>
        <v>7000</v>
      </c>
      <c r="F11" s="124">
        <f>(C11*D11)</f>
        <v>7000</v>
      </c>
      <c r="G11" s="125" t="s">
        <v>8</v>
      </c>
      <c r="H11" s="384">
        <v>0</v>
      </c>
      <c r="J11" s="398"/>
    </row>
    <row r="12" spans="1:24" s="8" customFormat="1" ht="25.5" customHeight="1" x14ac:dyDescent="0.25">
      <c r="A12" s="408" t="s">
        <v>541</v>
      </c>
      <c r="B12" s="444"/>
      <c r="C12" s="444"/>
      <c r="D12" s="444"/>
      <c r="E12" s="447"/>
      <c r="F12" s="385"/>
      <c r="G12" s="385"/>
      <c r="H12" s="386"/>
      <c r="I12" s="376"/>
      <c r="J12" s="376"/>
      <c r="K12" s="376"/>
      <c r="L12" s="376"/>
      <c r="M12" s="376"/>
      <c r="N12" s="376"/>
      <c r="O12" s="376"/>
      <c r="P12" s="376"/>
      <c r="Q12" s="376"/>
      <c r="R12" s="376"/>
      <c r="S12" s="376"/>
      <c r="T12" s="376"/>
      <c r="U12" s="376"/>
      <c r="V12" s="376"/>
      <c r="W12" s="376"/>
      <c r="X12" s="376"/>
    </row>
    <row r="13" spans="1:24" ht="65.099999999999994" customHeight="1" x14ac:dyDescent="0.2">
      <c r="A13" s="397" t="s">
        <v>538</v>
      </c>
      <c r="B13" s="263" t="s">
        <v>5</v>
      </c>
      <c r="C13" s="263" t="s">
        <v>49</v>
      </c>
      <c r="D13" s="397" t="s">
        <v>539</v>
      </c>
      <c r="E13" s="263" t="s">
        <v>540</v>
      </c>
      <c r="F13" s="377" t="s">
        <v>45</v>
      </c>
      <c r="G13" s="378" t="s">
        <v>47</v>
      </c>
      <c r="H13" s="379" t="s">
        <v>164</v>
      </c>
    </row>
    <row r="14" spans="1:24" s="183" customFormat="1" ht="37.5" customHeight="1" x14ac:dyDescent="0.25">
      <c r="A14" s="382">
        <v>7.0000000000000007E-2</v>
      </c>
      <c r="B14" s="380" t="s">
        <v>1</v>
      </c>
      <c r="C14" s="387">
        <f>$C$7*IF(AND(G14="Double", $C$8=10, $C$6&gt;=H14), 2, IF(B14="Simple", 1+($C$8*A14), (1+A14)^$C$8))</f>
        <v>140255.17307000002</v>
      </c>
      <c r="D14" s="382">
        <v>0.05</v>
      </c>
      <c r="E14" s="383">
        <f>C14*D14</f>
        <v>7012.7586535000009</v>
      </c>
      <c r="F14" s="388">
        <f>(C14*D14)</f>
        <v>7012.7586535000009</v>
      </c>
      <c r="G14" s="389" t="s">
        <v>8</v>
      </c>
      <c r="H14" s="390">
        <v>0</v>
      </c>
    </row>
    <row r="15" spans="1:24" ht="26.25" customHeight="1" x14ac:dyDescent="0.2">
      <c r="A15" s="448" t="s">
        <v>542</v>
      </c>
      <c r="B15" s="449"/>
      <c r="C15" s="449"/>
      <c r="D15" s="450"/>
      <c r="E15" s="451"/>
      <c r="I15" t="s">
        <v>467</v>
      </c>
    </row>
    <row r="16" spans="1:24" ht="65.099999999999994" customHeight="1" x14ac:dyDescent="0.2">
      <c r="A16" s="397" t="s">
        <v>538</v>
      </c>
      <c r="B16" s="263" t="s">
        <v>5</v>
      </c>
      <c r="C16" s="263" t="s">
        <v>49</v>
      </c>
      <c r="D16" s="397" t="s">
        <v>539</v>
      </c>
      <c r="E16" s="263" t="s">
        <v>540</v>
      </c>
    </row>
    <row r="17" spans="1:5" ht="39.75" customHeight="1" x14ac:dyDescent="0.2">
      <c r="A17" s="382">
        <v>0.06</v>
      </c>
      <c r="B17" s="380" t="s">
        <v>0</v>
      </c>
      <c r="C17" s="381">
        <f>$C$7*IF(AND(G17="Double", $C$8=10, $C$6&gt;=H17), 2, IF(B17="Simple", 1+($C$8*A17), (1+A17)^$C$8))</f>
        <v>130000</v>
      </c>
      <c r="D17" s="382">
        <v>0.05</v>
      </c>
      <c r="E17" s="383">
        <f>(C17*D17)</f>
        <v>6500</v>
      </c>
    </row>
    <row r="18" spans="1:5" ht="25.5" customHeight="1" x14ac:dyDescent="0.2">
      <c r="A18" s="448" t="s">
        <v>543</v>
      </c>
      <c r="B18" s="449"/>
      <c r="C18" s="449"/>
      <c r="D18" s="449"/>
      <c r="E18" s="452"/>
    </row>
    <row r="19" spans="1:5" ht="65.099999999999994" customHeight="1" x14ac:dyDescent="0.2">
      <c r="A19" s="397" t="s">
        <v>538</v>
      </c>
      <c r="B19" s="263" t="s">
        <v>5</v>
      </c>
      <c r="C19" s="263" t="s">
        <v>49</v>
      </c>
      <c r="D19" s="397" t="s">
        <v>539</v>
      </c>
      <c r="E19" s="263" t="s">
        <v>540</v>
      </c>
    </row>
    <row r="20" spans="1:5" ht="41.25" customHeight="1" x14ac:dyDescent="0.2">
      <c r="A20" s="382">
        <v>0.05</v>
      </c>
      <c r="B20" s="391" t="s">
        <v>1</v>
      </c>
      <c r="C20" s="392">
        <f>$C$7*IF(AND(G20="Double", $C$8=10, $C$6&gt;=H20), 2, IF(B20="Simple", 1+($C$8*A20), (1+A20)^$C$8))</f>
        <v>127628.15625000001</v>
      </c>
      <c r="D20" s="393">
        <v>0.05</v>
      </c>
      <c r="E20" s="394">
        <f>C20*D20</f>
        <v>6381.4078125000015</v>
      </c>
    </row>
    <row r="21" spans="1:5" ht="298.5" customHeight="1" x14ac:dyDescent="0.2">
      <c r="A21" s="453" t="s">
        <v>544</v>
      </c>
      <c r="B21" s="454"/>
      <c r="C21" s="454"/>
      <c r="D21" s="454"/>
      <c r="E21" s="455"/>
    </row>
    <row r="22" spans="1:5" ht="12.6" customHeight="1" x14ac:dyDescent="0.2">
      <c r="A22" s="395"/>
      <c r="B22" s="395"/>
      <c r="C22" s="395"/>
      <c r="D22" s="395"/>
      <c r="E22" s="395"/>
    </row>
    <row r="23" spans="1:5" x14ac:dyDescent="0.2">
      <c r="A23" s="442" t="s">
        <v>545</v>
      </c>
      <c r="B23" s="443"/>
      <c r="C23" s="443"/>
      <c r="D23" s="443"/>
      <c r="E23" s="443"/>
    </row>
    <row r="24" spans="1:5" ht="12.6" customHeight="1" x14ac:dyDescent="0.2">
      <c r="A24" s="395"/>
      <c r="B24" s="395"/>
      <c r="C24" s="395"/>
      <c r="D24" s="395"/>
      <c r="E24" s="395"/>
    </row>
    <row r="25" spans="1:5" x14ac:dyDescent="0.2">
      <c r="A25" s="442"/>
      <c r="B25" s="443"/>
      <c r="C25" s="443"/>
      <c r="D25" s="443"/>
      <c r="E25" s="443"/>
    </row>
    <row r="26" spans="1:5" ht="12.6" customHeight="1" x14ac:dyDescent="0.2">
      <c r="A26" s="395"/>
      <c r="B26" s="395"/>
      <c r="C26" s="395"/>
      <c r="D26" s="395"/>
      <c r="E26" s="395"/>
    </row>
    <row r="27" spans="1:5" x14ac:dyDescent="0.2">
      <c r="A27" s="442"/>
      <c r="B27" s="443"/>
      <c r="C27" s="443"/>
      <c r="D27" s="443"/>
      <c r="E27" s="443"/>
    </row>
    <row r="28" spans="1:5" ht="12.6" customHeight="1" x14ac:dyDescent="0.2">
      <c r="A28" s="395" t="s">
        <v>546</v>
      </c>
      <c r="B28" s="395"/>
      <c r="C28" s="395"/>
      <c r="D28" s="395"/>
      <c r="E28" s="395"/>
    </row>
    <row r="29" spans="1:5" ht="12.6" customHeight="1" x14ac:dyDescent="0.2">
      <c r="A29" s="395"/>
      <c r="B29" s="395"/>
      <c r="C29" s="395"/>
      <c r="D29" s="395"/>
      <c r="E29" s="395"/>
    </row>
    <row r="30" spans="1:5" ht="12.6" customHeight="1" x14ac:dyDescent="0.2">
      <c r="A30" s="395"/>
      <c r="B30" s="395"/>
      <c r="C30" s="395"/>
      <c r="D30" s="395"/>
      <c r="E30" s="395"/>
    </row>
    <row r="31" spans="1:5" ht="12.6" customHeight="1" x14ac:dyDescent="0.2">
      <c r="A31" s="395"/>
      <c r="B31" s="395"/>
      <c r="C31" s="395"/>
      <c r="D31" s="395"/>
      <c r="E31" s="395"/>
    </row>
    <row r="32" spans="1:5" ht="12.6" customHeight="1" x14ac:dyDescent="0.2">
      <c r="A32" s="395"/>
      <c r="B32" s="395"/>
      <c r="C32" s="395"/>
      <c r="D32" s="395"/>
      <c r="E32" s="395"/>
    </row>
    <row r="33" spans="1:5" ht="12.6" customHeight="1" x14ac:dyDescent="0.2">
      <c r="A33" s="395"/>
      <c r="B33" s="395"/>
      <c r="C33" s="395"/>
      <c r="D33" s="395"/>
      <c r="E33" s="395"/>
    </row>
    <row r="34" spans="1:5" ht="12.6" customHeight="1" x14ac:dyDescent="0.2">
      <c r="A34" s="395"/>
      <c r="B34" s="395"/>
      <c r="C34" s="395"/>
      <c r="D34" s="395"/>
      <c r="E34" s="395"/>
    </row>
    <row r="35" spans="1:5" ht="12.6" customHeight="1" x14ac:dyDescent="0.2">
      <c r="A35" s="395"/>
      <c r="B35" s="395"/>
      <c r="C35" s="395"/>
      <c r="D35" s="395"/>
      <c r="E35" s="395"/>
    </row>
    <row r="36" spans="1:5" ht="12.95" customHeight="1" x14ac:dyDescent="0.2">
      <c r="A36" s="395"/>
      <c r="B36" s="395"/>
      <c r="C36" s="395"/>
      <c r="D36" s="395"/>
      <c r="E36" s="395"/>
    </row>
    <row r="37" spans="1:5" ht="12.95" customHeight="1" x14ac:dyDescent="0.2">
      <c r="A37" s="395"/>
      <c r="B37" s="395"/>
      <c r="C37" s="395"/>
      <c r="D37" s="395"/>
      <c r="E37" s="395"/>
    </row>
    <row r="38" spans="1:5" ht="12.95" customHeight="1" x14ac:dyDescent="0.2">
      <c r="A38" s="395"/>
      <c r="B38" s="395"/>
      <c r="C38" s="395"/>
      <c r="D38" s="395"/>
      <c r="E38" s="395"/>
    </row>
    <row r="39" spans="1:5" ht="12.6" customHeight="1" x14ac:dyDescent="0.2">
      <c r="A39" s="395"/>
      <c r="B39" s="395"/>
      <c r="C39" s="395"/>
      <c r="D39" s="395"/>
      <c r="E39" s="395"/>
    </row>
    <row r="40" spans="1:5" ht="12.6" customHeight="1" x14ac:dyDescent="0.2">
      <c r="A40" s="395"/>
      <c r="B40" s="395"/>
      <c r="C40" s="395"/>
      <c r="D40" s="395"/>
      <c r="E40" s="395"/>
    </row>
    <row r="41" spans="1:5" ht="12.6" customHeight="1" x14ac:dyDescent="0.2">
      <c r="A41" s="395"/>
      <c r="B41" s="395"/>
      <c r="C41" s="395"/>
      <c r="D41" s="395"/>
      <c r="E41" s="395"/>
    </row>
    <row r="42" spans="1:5" ht="12.6" customHeight="1" x14ac:dyDescent="0.2">
      <c r="A42" s="395"/>
      <c r="B42" s="395"/>
      <c r="C42" s="395"/>
      <c r="D42" s="395"/>
      <c r="E42" s="395"/>
    </row>
    <row r="43" spans="1:5" ht="12.6" customHeight="1" x14ac:dyDescent="0.2">
      <c r="A43" s="395"/>
      <c r="B43" s="395"/>
      <c r="C43" s="395"/>
      <c r="D43" s="395"/>
      <c r="E43" s="395"/>
    </row>
    <row r="44" spans="1:5" ht="28.5" customHeight="1" x14ac:dyDescent="0.2">
      <c r="A44" s="395"/>
      <c r="B44" s="395"/>
      <c r="C44" s="395"/>
      <c r="D44" s="395"/>
      <c r="E44" s="395"/>
    </row>
    <row r="45" spans="1:5" ht="20.25" customHeight="1" x14ac:dyDescent="0.2">
      <c r="A45" s="395"/>
      <c r="B45" s="395"/>
      <c r="C45" s="395"/>
      <c r="D45" s="395"/>
      <c r="E45" s="395"/>
    </row>
    <row r="46" spans="1:5" ht="36.75" customHeight="1" x14ac:dyDescent="0.2">
      <c r="A46" s="395"/>
      <c r="B46" s="395"/>
      <c r="C46" s="395"/>
      <c r="D46" s="395"/>
      <c r="E46" s="395"/>
    </row>
    <row r="47" spans="1:5" ht="12" hidden="1" customHeight="1" x14ac:dyDescent="0.2">
      <c r="A47" s="395"/>
      <c r="B47" s="395"/>
      <c r="C47" s="395"/>
      <c r="D47" s="395"/>
      <c r="E47" s="395"/>
    </row>
    <row r="48" spans="1:5" ht="6.75" hidden="1" customHeight="1" x14ac:dyDescent="0.2">
      <c r="A48" s="395"/>
      <c r="B48" s="395"/>
      <c r="C48" s="395"/>
      <c r="D48" s="395"/>
      <c r="E48" s="395"/>
    </row>
    <row r="49" spans="1:5" ht="12" hidden="1" customHeight="1" x14ac:dyDescent="0.2">
      <c r="A49" s="395"/>
      <c r="B49" s="395"/>
      <c r="C49" s="395"/>
      <c r="D49" s="395"/>
      <c r="E49" s="395"/>
    </row>
    <row r="50" spans="1:5" ht="12" hidden="1" customHeight="1" x14ac:dyDescent="0.2">
      <c r="A50" s="395"/>
      <c r="B50" s="395"/>
      <c r="C50" s="395"/>
      <c r="D50" s="395"/>
      <c r="E50" s="395"/>
    </row>
    <row r="51" spans="1:5" ht="12" hidden="1" customHeight="1" x14ac:dyDescent="0.2">
      <c r="A51" s="395"/>
      <c r="B51" s="395"/>
      <c r="C51" s="395"/>
      <c r="D51" s="395"/>
      <c r="E51" s="395"/>
    </row>
    <row r="52" spans="1:5" ht="12" hidden="1" customHeight="1" x14ac:dyDescent="0.2">
      <c r="A52" s="395"/>
      <c r="B52" s="395"/>
      <c r="C52" s="395"/>
      <c r="D52" s="395"/>
      <c r="E52" s="395"/>
    </row>
    <row r="53" spans="1:5" ht="12" hidden="1" customHeight="1" x14ac:dyDescent="0.2">
      <c r="A53" s="395"/>
      <c r="B53" s="395"/>
      <c r="C53" s="395"/>
      <c r="D53" s="395"/>
      <c r="E53" s="395"/>
    </row>
    <row r="54" spans="1:5" ht="12" hidden="1" customHeight="1" x14ac:dyDescent="0.2">
      <c r="A54" s="395"/>
      <c r="B54" s="395"/>
      <c r="C54" s="395"/>
      <c r="D54" s="395"/>
      <c r="E54" s="395"/>
    </row>
    <row r="55" spans="1:5" ht="12" hidden="1" customHeight="1" x14ac:dyDescent="0.2">
      <c r="A55" s="395"/>
      <c r="B55" s="395"/>
      <c r="C55" s="395"/>
      <c r="D55" s="395"/>
      <c r="E55" s="395"/>
    </row>
    <row r="56" spans="1:5" ht="12" hidden="1" customHeight="1" x14ac:dyDescent="0.2">
      <c r="A56" s="395"/>
      <c r="B56" s="395"/>
      <c r="C56" s="395"/>
      <c r="D56" s="395"/>
      <c r="E56" s="395"/>
    </row>
    <row r="57" spans="1:5" ht="12" hidden="1" customHeight="1" x14ac:dyDescent="0.2">
      <c r="A57" s="395"/>
      <c r="B57" s="395"/>
      <c r="C57" s="395"/>
      <c r="D57" s="395"/>
      <c r="E57" s="395"/>
    </row>
    <row r="58" spans="1:5" ht="12" hidden="1" customHeight="1" x14ac:dyDescent="0.2">
      <c r="A58" s="395"/>
      <c r="B58" s="395"/>
      <c r="C58" s="395"/>
      <c r="D58" s="395"/>
      <c r="E58" s="395"/>
    </row>
    <row r="59" spans="1:5" ht="12" hidden="1" customHeight="1" x14ac:dyDescent="0.2">
      <c r="A59" s="395"/>
      <c r="B59" s="395"/>
      <c r="C59" s="395"/>
      <c r="D59" s="395"/>
      <c r="E59" s="395"/>
    </row>
    <row r="60" spans="1:5" ht="12" hidden="1" customHeight="1" x14ac:dyDescent="0.2">
      <c r="A60" s="395"/>
      <c r="B60" s="395"/>
      <c r="C60" s="395"/>
      <c r="D60" s="395"/>
      <c r="E60" s="395"/>
    </row>
    <row r="61" spans="1:5" ht="12" hidden="1" customHeight="1" x14ac:dyDescent="0.2">
      <c r="A61" s="395"/>
      <c r="B61" s="395"/>
      <c r="C61" s="395"/>
      <c r="D61" s="395"/>
      <c r="E61" s="395"/>
    </row>
    <row r="62" spans="1:5" ht="12" hidden="1" customHeight="1" x14ac:dyDescent="0.2">
      <c r="A62" s="395"/>
      <c r="B62" s="395"/>
      <c r="C62" s="395"/>
      <c r="D62" s="395"/>
      <c r="E62" s="395"/>
    </row>
    <row r="63" spans="1:5" ht="12" hidden="1" customHeight="1" x14ac:dyDescent="0.2">
      <c r="A63" s="395"/>
      <c r="B63" s="395"/>
      <c r="C63" s="395"/>
      <c r="D63" s="395"/>
      <c r="E63" s="395"/>
    </row>
    <row r="64" spans="1:5" ht="12" hidden="1" customHeight="1" x14ac:dyDescent="0.2">
      <c r="A64" s="395"/>
      <c r="B64" s="395"/>
      <c r="C64" s="395"/>
      <c r="D64" s="395"/>
      <c r="E64" s="395"/>
    </row>
    <row r="65" spans="1:5" ht="12" hidden="1" customHeight="1" x14ac:dyDescent="0.2">
      <c r="A65" s="395"/>
      <c r="B65" s="395"/>
      <c r="C65" s="395"/>
      <c r="D65" s="395"/>
      <c r="E65" s="395"/>
    </row>
    <row r="66" spans="1:5" ht="12" hidden="1" customHeight="1" x14ac:dyDescent="0.2">
      <c r="A66" s="395"/>
      <c r="B66" s="395"/>
      <c r="C66" s="395"/>
      <c r="D66" s="395"/>
      <c r="E66" s="395"/>
    </row>
    <row r="67" spans="1:5" ht="12" hidden="1" customHeight="1" x14ac:dyDescent="0.2">
      <c r="A67" s="395"/>
      <c r="B67" s="395"/>
      <c r="C67" s="395"/>
      <c r="D67" s="395"/>
      <c r="E67" s="395"/>
    </row>
    <row r="68" spans="1:5" ht="12" hidden="1" customHeight="1" x14ac:dyDescent="0.2">
      <c r="A68" s="395"/>
      <c r="B68" s="395"/>
      <c r="C68" s="395"/>
      <c r="D68" s="395"/>
      <c r="E68" s="395"/>
    </row>
    <row r="69" spans="1:5" ht="12" hidden="1" customHeight="1" x14ac:dyDescent="0.2">
      <c r="A69" s="395"/>
      <c r="B69" s="395"/>
      <c r="C69" s="395"/>
      <c r="D69" s="395"/>
      <c r="E69" s="395"/>
    </row>
    <row r="70" spans="1:5" ht="12" hidden="1" customHeight="1" x14ac:dyDescent="0.2">
      <c r="A70" s="395"/>
      <c r="B70" s="395"/>
      <c r="C70" s="395"/>
      <c r="D70" s="395"/>
      <c r="E70" s="395"/>
    </row>
    <row r="71" spans="1:5" ht="12" hidden="1" customHeight="1" x14ac:dyDescent="0.2">
      <c r="A71" s="395"/>
      <c r="B71" s="395"/>
      <c r="C71" s="395"/>
      <c r="D71" s="395"/>
      <c r="E71" s="395"/>
    </row>
    <row r="72" spans="1:5" ht="12" hidden="1" customHeight="1" x14ac:dyDescent="0.2">
      <c r="A72" s="395"/>
      <c r="B72" s="395"/>
      <c r="C72" s="395"/>
      <c r="D72" s="395"/>
      <c r="E72" s="395"/>
    </row>
    <row r="73" spans="1:5" ht="12" hidden="1" customHeight="1" x14ac:dyDescent="0.2">
      <c r="A73" s="395"/>
      <c r="B73" s="395"/>
      <c r="C73" s="395"/>
      <c r="D73" s="395"/>
      <c r="E73" s="395"/>
    </row>
    <row r="74" spans="1:5" ht="12" hidden="1" customHeight="1" x14ac:dyDescent="0.2">
      <c r="A74" s="395"/>
      <c r="B74" s="395"/>
      <c r="C74" s="395"/>
      <c r="D74" s="395"/>
      <c r="E74" s="395"/>
    </row>
    <row r="75" spans="1:5" ht="12" hidden="1" customHeight="1" x14ac:dyDescent="0.2">
      <c r="A75" s="395"/>
      <c r="B75" s="395"/>
      <c r="C75" s="395"/>
      <c r="D75" s="395"/>
      <c r="E75" s="395"/>
    </row>
    <row r="76" spans="1:5" ht="12" hidden="1" customHeight="1" x14ac:dyDescent="0.2">
      <c r="A76" s="395"/>
      <c r="B76" s="395"/>
      <c r="C76" s="395"/>
      <c r="D76" s="395"/>
      <c r="E76" s="395"/>
    </row>
    <row r="77" spans="1:5" ht="12" hidden="1" customHeight="1" x14ac:dyDescent="0.2">
      <c r="A77" s="395"/>
      <c r="B77" s="395"/>
      <c r="C77" s="395"/>
      <c r="D77" s="395"/>
      <c r="E77" s="395"/>
    </row>
    <row r="78" spans="1:5" ht="12" hidden="1" customHeight="1" x14ac:dyDescent="0.2">
      <c r="A78" s="395"/>
      <c r="B78" s="395"/>
      <c r="C78" s="395"/>
      <c r="D78" s="395"/>
      <c r="E78" s="395"/>
    </row>
    <row r="79" spans="1:5" ht="12" hidden="1" customHeight="1" x14ac:dyDescent="0.2">
      <c r="A79" s="395"/>
      <c r="B79" s="395"/>
      <c r="C79" s="395"/>
      <c r="D79" s="395"/>
      <c r="E79" s="395"/>
    </row>
    <row r="80" spans="1:5" ht="12" hidden="1" customHeight="1" x14ac:dyDescent="0.2">
      <c r="A80" s="395"/>
      <c r="B80" s="395"/>
      <c r="C80" s="395"/>
      <c r="D80" s="395"/>
      <c r="E80" s="395"/>
    </row>
    <row r="81" spans="1:5" ht="18.75" customHeight="1" x14ac:dyDescent="0.2">
      <c r="A81" s="395"/>
      <c r="B81" s="395"/>
      <c r="C81" s="395"/>
      <c r="D81" s="395"/>
      <c r="E81" s="395"/>
    </row>
    <row r="82" spans="1:5" ht="12.6" customHeight="1" x14ac:dyDescent="0.2">
      <c r="A82" s="396"/>
      <c r="B82" s="396"/>
      <c r="C82" s="396"/>
      <c r="D82" s="396"/>
      <c r="E82" s="396"/>
    </row>
    <row r="83" spans="1:5" ht="12.6" customHeight="1" x14ac:dyDescent="0.2">
      <c r="A83" s="396"/>
      <c r="B83" s="396"/>
      <c r="C83" s="396"/>
      <c r="D83" s="396"/>
      <c r="E83" s="396"/>
    </row>
    <row r="84" spans="1:5" ht="12.6" customHeight="1" x14ac:dyDescent="0.2">
      <c r="A84" s="396"/>
      <c r="B84" s="396"/>
      <c r="C84" s="396"/>
      <c r="D84" s="396"/>
      <c r="E84" s="396"/>
    </row>
    <row r="85" spans="1:5" ht="12.6" customHeight="1" x14ac:dyDescent="0.2">
      <c r="A85" s="396"/>
      <c r="B85" s="396"/>
      <c r="C85" s="396"/>
      <c r="D85" s="396"/>
      <c r="E85" s="396"/>
    </row>
  </sheetData>
  <sheetProtection algorithmName="SHA-512" hashValue="AnkShwrNsgBLno5nLsLycJLsoMQOBw8TSu07zVHLdeuYxcnQku8XkOmY8Fy5d5cGCuZF9uIWfejWPvsDir1o3A==" saltValue="i5g7h7oliRcZlUBMVqPWww==" spinCount="100000" sheet="1" objects="1" scenarios="1"/>
  <mergeCells count="17">
    <mergeCell ref="A25:E25"/>
    <mergeCell ref="A27:E27"/>
    <mergeCell ref="A9:E9"/>
    <mergeCell ref="A12:E12"/>
    <mergeCell ref="A15:E15"/>
    <mergeCell ref="A18:E18"/>
    <mergeCell ref="A21:E21"/>
    <mergeCell ref="A23:E23"/>
    <mergeCell ref="A1:E1"/>
    <mergeCell ref="A2:E2"/>
    <mergeCell ref="A3:E3"/>
    <mergeCell ref="A4:B4"/>
    <mergeCell ref="D4:E8"/>
    <mergeCell ref="A5:B5"/>
    <mergeCell ref="A6:B6"/>
    <mergeCell ref="A7:B7"/>
    <mergeCell ref="A8:B8"/>
  </mergeCells>
  <pageMargins left="0.7" right="0.7" top="0.75" bottom="0.75" header="0.3" footer="0.3"/>
  <pageSetup scale="56" fitToWidth="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34878-5FAE-43DC-8CF4-1B26D634E0E5}">
  <sheetPr>
    <tabColor theme="4" tint="0.39997558519241921"/>
  </sheetPr>
  <dimension ref="A1:AU1082"/>
  <sheetViews>
    <sheetView showRuler="0" zoomScaleNormal="100" workbookViewId="0">
      <selection activeCell="S12" sqref="S12"/>
    </sheetView>
  </sheetViews>
  <sheetFormatPr defaultColWidth="8.5703125" defaultRowHeight="13.5" x14ac:dyDescent="0.25"/>
  <cols>
    <col min="1" max="1" width="25.7109375" style="1" customWidth="1"/>
    <col min="2" max="2" width="14.7109375" style="1" customWidth="1"/>
    <col min="3" max="3" width="9" style="1" hidden="1" customWidth="1"/>
    <col min="4" max="4" width="9.5703125" style="1" hidden="1" customWidth="1"/>
    <col min="5" max="5" width="45.7109375" style="3" customWidth="1"/>
    <col min="6" max="6" width="11.7109375" style="2" customWidth="1"/>
    <col min="7" max="7" width="45.7109375" style="1" customWidth="1"/>
    <col min="8" max="8" width="12.7109375" style="1" customWidth="1"/>
    <col min="9" max="9" width="21.5703125" style="1" customWidth="1"/>
    <col min="10" max="10" width="16.140625" style="1" hidden="1" customWidth="1"/>
    <col min="11" max="12" width="12.5703125" style="1" hidden="1" customWidth="1"/>
    <col min="13" max="13" width="6" style="1" hidden="1" customWidth="1"/>
    <col min="14" max="15" width="12.5703125" style="1" hidden="1" customWidth="1"/>
    <col min="16" max="16" width="3.28515625" style="1" hidden="1" customWidth="1"/>
    <col min="17" max="17" width="9.42578125" style="1" hidden="1" customWidth="1"/>
    <col min="18" max="18" width="15.7109375" style="1" customWidth="1"/>
    <col min="19" max="19" width="10.7109375" style="2" customWidth="1"/>
    <col min="20" max="20" width="8.42578125" style="2" hidden="1" customWidth="1"/>
    <col min="21" max="21" width="22.7109375" style="139" customWidth="1"/>
    <col min="22" max="22" width="16.140625" style="3" hidden="1" customWidth="1"/>
    <col min="23" max="23" width="9.42578125" style="1" hidden="1" customWidth="1"/>
    <col min="24" max="25" width="8.7109375" style="1" hidden="1" customWidth="1"/>
    <col min="26" max="26" width="18.5703125" style="1" customWidth="1"/>
    <col min="27" max="27" width="15.7109375" style="11" customWidth="1"/>
    <col min="28" max="29" width="14.7109375" style="11" customWidth="1"/>
    <col min="30" max="30" width="10.7109375" style="11" customWidth="1"/>
    <col min="31" max="47" width="8.5703125" style="8"/>
    <col min="48" max="16384" width="8.5703125" style="1"/>
  </cols>
  <sheetData>
    <row r="1" spans="1:31" s="308" customFormat="1" ht="76.5" customHeight="1" x14ac:dyDescent="0.45">
      <c r="A1" s="411" t="s">
        <v>478</v>
      </c>
      <c r="B1" s="411"/>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c r="AD1" s="411"/>
      <c r="AE1" s="307"/>
    </row>
    <row r="2" spans="1:31" s="310" customFormat="1" ht="15" customHeight="1" x14ac:dyDescent="0.25">
      <c r="A2" s="412" t="s">
        <v>477</v>
      </c>
      <c r="B2" s="412"/>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c r="AE2" s="309"/>
    </row>
    <row r="3" spans="1:31" s="308" customFormat="1" ht="9.9499999999999993" customHeight="1" x14ac:dyDescent="0.2">
      <c r="A3" s="413"/>
      <c r="B3" s="413"/>
      <c r="C3" s="413"/>
      <c r="D3" s="413"/>
      <c r="E3" s="413"/>
      <c r="F3" s="413"/>
      <c r="G3" s="413"/>
      <c r="H3" s="413"/>
      <c r="I3" s="413"/>
      <c r="J3" s="413"/>
      <c r="K3" s="413"/>
      <c r="L3" s="413"/>
      <c r="M3" s="413"/>
      <c r="N3" s="413"/>
      <c r="O3" s="413"/>
      <c r="P3" s="413"/>
      <c r="Q3" s="413"/>
      <c r="R3" s="413"/>
      <c r="S3" s="413"/>
      <c r="T3" s="413"/>
      <c r="U3" s="413"/>
      <c r="V3" s="413"/>
      <c r="W3" s="413"/>
      <c r="X3" s="413"/>
      <c r="Y3" s="413"/>
      <c r="Z3" s="413"/>
      <c r="AA3" s="413"/>
      <c r="AB3" s="413"/>
      <c r="AC3" s="413"/>
      <c r="AD3" s="413"/>
      <c r="AE3" s="307"/>
    </row>
    <row r="4" spans="1:31" s="312" customFormat="1" ht="20.100000000000001" customHeight="1" x14ac:dyDescent="0.25">
      <c r="A4" s="414" t="s">
        <v>6</v>
      </c>
      <c r="B4" s="414"/>
      <c r="C4" s="258"/>
      <c r="D4" s="258"/>
      <c r="E4" s="257" t="s">
        <v>35</v>
      </c>
      <c r="F4" s="409" t="s">
        <v>457</v>
      </c>
      <c r="G4" s="409"/>
      <c r="H4" s="409"/>
      <c r="I4" s="409"/>
      <c r="J4" s="409"/>
      <c r="K4" s="409"/>
      <c r="L4" s="409"/>
      <c r="M4" s="409"/>
      <c r="N4" s="409"/>
      <c r="O4" s="409"/>
      <c r="P4" s="409"/>
      <c r="Q4" s="409"/>
      <c r="R4" s="409"/>
      <c r="S4" s="409"/>
      <c r="T4" s="409"/>
      <c r="U4" s="409"/>
      <c r="V4" s="409"/>
      <c r="W4" s="409"/>
      <c r="X4" s="409"/>
      <c r="Y4" s="409"/>
      <c r="Z4" s="409"/>
      <c r="AA4" s="409"/>
      <c r="AB4" s="409"/>
      <c r="AC4" s="410"/>
      <c r="AD4" s="410"/>
      <c r="AE4" s="311"/>
    </row>
    <row r="5" spans="1:31" s="8" customFormat="1" ht="18" customHeight="1" x14ac:dyDescent="0.25">
      <c r="A5" s="415" t="s">
        <v>2</v>
      </c>
      <c r="B5" s="415"/>
      <c r="C5" s="129"/>
      <c r="D5" s="129"/>
      <c r="E5" s="303">
        <v>55</v>
      </c>
      <c r="F5" s="409"/>
      <c r="G5" s="409"/>
      <c r="H5" s="409"/>
      <c r="I5" s="409"/>
      <c r="J5" s="409"/>
      <c r="K5" s="409"/>
      <c r="L5" s="409"/>
      <c r="M5" s="409"/>
      <c r="N5" s="409"/>
      <c r="O5" s="409"/>
      <c r="P5" s="409"/>
      <c r="Q5" s="409"/>
      <c r="R5" s="409"/>
      <c r="S5" s="409"/>
      <c r="T5" s="409"/>
      <c r="U5" s="409"/>
      <c r="V5" s="409"/>
      <c r="W5" s="409"/>
      <c r="X5" s="409"/>
      <c r="Y5" s="409"/>
      <c r="Z5" s="409"/>
      <c r="AA5" s="409"/>
      <c r="AB5" s="409"/>
      <c r="AC5" s="410"/>
      <c r="AD5" s="410"/>
      <c r="AE5" s="159"/>
    </row>
    <row r="6" spans="1:31" s="8" customFormat="1" ht="28.5" customHeight="1" x14ac:dyDescent="0.25">
      <c r="A6" s="416" t="s">
        <v>9</v>
      </c>
      <c r="B6" s="416"/>
      <c r="C6" s="130"/>
      <c r="D6" s="130"/>
      <c r="E6" s="303">
        <v>65</v>
      </c>
      <c r="F6" s="409"/>
      <c r="G6" s="409"/>
      <c r="H6" s="409"/>
      <c r="I6" s="409"/>
      <c r="J6" s="409"/>
      <c r="K6" s="409"/>
      <c r="L6" s="409"/>
      <c r="M6" s="409"/>
      <c r="N6" s="409"/>
      <c r="O6" s="409"/>
      <c r="P6" s="409"/>
      <c r="Q6" s="409"/>
      <c r="R6" s="409"/>
      <c r="S6" s="409"/>
      <c r="T6" s="409"/>
      <c r="U6" s="409"/>
      <c r="V6" s="409"/>
      <c r="W6" s="409"/>
      <c r="X6" s="409"/>
      <c r="Y6" s="409"/>
      <c r="Z6" s="409"/>
      <c r="AA6" s="409"/>
      <c r="AB6" s="409"/>
      <c r="AC6" s="410"/>
      <c r="AD6" s="410"/>
      <c r="AE6" s="159"/>
    </row>
    <row r="7" spans="1:31" s="8" customFormat="1" ht="18" customHeight="1" x14ac:dyDescent="0.25">
      <c r="A7" s="416" t="s">
        <v>50</v>
      </c>
      <c r="B7" s="416"/>
      <c r="C7" s="129"/>
      <c r="D7" s="129"/>
      <c r="E7" s="305">
        <v>100000</v>
      </c>
      <c r="F7" s="409"/>
      <c r="G7" s="409"/>
      <c r="H7" s="409"/>
      <c r="I7" s="409"/>
      <c r="J7" s="409"/>
      <c r="K7" s="409"/>
      <c r="L7" s="409"/>
      <c r="M7" s="409"/>
      <c r="N7" s="409"/>
      <c r="O7" s="409"/>
      <c r="P7" s="409"/>
      <c r="Q7" s="409"/>
      <c r="R7" s="409"/>
      <c r="S7" s="409"/>
      <c r="T7" s="409"/>
      <c r="U7" s="409"/>
      <c r="V7" s="409"/>
      <c r="W7" s="409"/>
      <c r="X7" s="409"/>
      <c r="Y7" s="409"/>
      <c r="Z7" s="409"/>
      <c r="AA7" s="409"/>
      <c r="AB7" s="409"/>
      <c r="AC7" s="410"/>
      <c r="AD7" s="410"/>
      <c r="AE7" s="159"/>
    </row>
    <row r="8" spans="1:31" s="8" customFormat="1" ht="29.25" customHeight="1" x14ac:dyDescent="0.25">
      <c r="A8" s="416" t="s">
        <v>191</v>
      </c>
      <c r="B8" s="416"/>
      <c r="C8" s="130"/>
      <c r="D8" s="130"/>
      <c r="E8" s="301">
        <f>E6-E5</f>
        <v>10</v>
      </c>
      <c r="F8" s="409"/>
      <c r="G8" s="409"/>
      <c r="H8" s="409"/>
      <c r="I8" s="409"/>
      <c r="J8" s="409"/>
      <c r="K8" s="409"/>
      <c r="L8" s="409"/>
      <c r="M8" s="409"/>
      <c r="N8" s="409"/>
      <c r="O8" s="409"/>
      <c r="P8" s="409"/>
      <c r="Q8" s="409"/>
      <c r="R8" s="409"/>
      <c r="S8" s="409"/>
      <c r="T8" s="409"/>
      <c r="U8" s="409"/>
      <c r="V8" s="409"/>
      <c r="W8" s="409"/>
      <c r="X8" s="409"/>
      <c r="Y8" s="409"/>
      <c r="Z8" s="409"/>
      <c r="AA8" s="409"/>
      <c r="AB8" s="409"/>
      <c r="AC8" s="410"/>
      <c r="AD8" s="410"/>
      <c r="AE8" s="159"/>
    </row>
    <row r="9" spans="1:31" s="8" customFormat="1" ht="30" customHeight="1" x14ac:dyDescent="0.25">
      <c r="A9" s="407" t="s">
        <v>17</v>
      </c>
      <c r="B9" s="407"/>
      <c r="C9" s="407"/>
      <c r="D9" s="407"/>
      <c r="E9" s="407"/>
      <c r="F9" s="407"/>
      <c r="G9" s="407"/>
      <c r="H9" s="407"/>
      <c r="I9" s="407"/>
      <c r="J9" s="407"/>
      <c r="K9" s="407"/>
      <c r="L9" s="407"/>
      <c r="M9" s="407"/>
      <c r="N9" s="407"/>
      <c r="O9" s="407"/>
      <c r="P9" s="407"/>
      <c r="Q9" s="407"/>
      <c r="R9" s="407"/>
      <c r="S9" s="407"/>
      <c r="T9" s="407"/>
      <c r="U9" s="407"/>
      <c r="V9" s="407"/>
      <c r="W9" s="407"/>
      <c r="X9" s="407"/>
      <c r="Y9" s="407"/>
      <c r="Z9" s="407"/>
      <c r="AA9" s="407"/>
      <c r="AB9" s="407"/>
      <c r="AC9" s="408"/>
      <c r="AD9" s="408"/>
      <c r="AE9" s="159"/>
    </row>
    <row r="10" spans="1:31" s="142" customFormat="1" ht="110.25" x14ac:dyDescent="0.2">
      <c r="A10" s="262" t="s">
        <v>147</v>
      </c>
      <c r="B10" s="263" t="s">
        <v>134</v>
      </c>
      <c r="C10" s="263" t="s">
        <v>44</v>
      </c>
      <c r="D10" s="263" t="s">
        <v>52</v>
      </c>
      <c r="E10" s="263" t="s">
        <v>48</v>
      </c>
      <c r="F10" s="263" t="s">
        <v>4</v>
      </c>
      <c r="G10" s="263" t="s">
        <v>5</v>
      </c>
      <c r="H10" s="263" t="s">
        <v>25</v>
      </c>
      <c r="I10" s="263" t="s">
        <v>12</v>
      </c>
      <c r="J10" s="263" t="s">
        <v>51</v>
      </c>
      <c r="K10" s="263" t="s">
        <v>39</v>
      </c>
      <c r="L10" s="263" t="s">
        <v>42</v>
      </c>
      <c r="M10" s="263"/>
      <c r="N10" s="263" t="s">
        <v>43</v>
      </c>
      <c r="O10" s="263" t="s">
        <v>99</v>
      </c>
      <c r="P10" s="263"/>
      <c r="Q10" s="263" t="s">
        <v>38</v>
      </c>
      <c r="R10" s="263" t="s">
        <v>49</v>
      </c>
      <c r="S10" s="263" t="s">
        <v>3</v>
      </c>
      <c r="T10" s="263" t="s">
        <v>53</v>
      </c>
      <c r="U10" s="263" t="s">
        <v>36</v>
      </c>
      <c r="V10" s="262" t="s">
        <v>45</v>
      </c>
      <c r="W10" s="263" t="s">
        <v>46</v>
      </c>
      <c r="X10" s="263" t="s">
        <v>47</v>
      </c>
      <c r="Y10" s="263" t="s">
        <v>164</v>
      </c>
      <c r="Z10" s="263" t="s">
        <v>486</v>
      </c>
      <c r="AA10" s="263" t="s">
        <v>249</v>
      </c>
      <c r="AB10" s="263" t="s">
        <v>182</v>
      </c>
      <c r="AC10" s="264" t="s">
        <v>548</v>
      </c>
      <c r="AD10" s="264" t="s">
        <v>183</v>
      </c>
      <c r="AE10" s="161"/>
    </row>
    <row r="11" spans="1:31" s="8" customFormat="1" ht="15" hidden="1" x14ac:dyDescent="0.25">
      <c r="A11" s="121" t="s">
        <v>241</v>
      </c>
      <c r="B11" s="121" t="s">
        <v>137</v>
      </c>
      <c r="C11" s="122">
        <v>50</v>
      </c>
      <c r="D11" s="122">
        <v>85</v>
      </c>
      <c r="E11" s="121" t="s">
        <v>73</v>
      </c>
      <c r="F11" s="127">
        <v>0.05</v>
      </c>
      <c r="G11" s="121" t="s">
        <v>1</v>
      </c>
      <c r="H11" s="121" t="s">
        <v>22</v>
      </c>
      <c r="I11" s="126" t="s">
        <v>15</v>
      </c>
      <c r="J11" s="122" t="str">
        <f>IF($E$8&gt;AA11,"MAX","")</f>
        <v/>
      </c>
      <c r="K11" s="123">
        <f>$E$7*(1+F11)^AA11</f>
        <v>162889.46267774416</v>
      </c>
      <c r="L11" s="124"/>
      <c r="M11" s="124"/>
      <c r="N11" s="124"/>
      <c r="O11" s="124"/>
      <c r="P11" s="124"/>
      <c r="Q11" s="123">
        <f>$E$7*IF(AND(X11="Double", $E$8=10, $E$6&gt;=Y11), 2, IF(W11="Simple", 1+($E$8*F11), (1+F11)^$E$8))</f>
        <v>162889.46267774416</v>
      </c>
      <c r="R11" s="128">
        <f>IF(J11="MAX",K11,Q11)</f>
        <v>162889.46267774416</v>
      </c>
      <c r="S11" s="131">
        <f>HLOOKUP($E$6,'single life agebands'!A230:AP231,2)</f>
        <v>0.06</v>
      </c>
      <c r="T11" s="122" t="b">
        <f t="shared" ref="T11:T23" si="0">OR($E$5&lt;C11,$E$5&gt;D11)</f>
        <v>0</v>
      </c>
      <c r="U11" s="211">
        <f t="shared" ref="U11:U23" si="1">IF(T11=TRUE,"N/A",V11)</f>
        <v>9773.3677606646488</v>
      </c>
      <c r="V11" s="124">
        <f t="shared" ref="V11:V23" si="2">(R11*S11)</f>
        <v>9773.3677606646488</v>
      </c>
      <c r="W11" s="125" t="s">
        <v>7</v>
      </c>
      <c r="X11" s="125" t="s">
        <v>8</v>
      </c>
      <c r="Y11" s="125">
        <v>0</v>
      </c>
      <c r="Z11" s="125"/>
      <c r="AA11" s="120">
        <v>10</v>
      </c>
      <c r="AB11" s="120" t="s">
        <v>8</v>
      </c>
      <c r="AC11" s="157"/>
      <c r="AD11" s="157" t="s">
        <v>186</v>
      </c>
      <c r="AE11" s="159"/>
    </row>
    <row r="12" spans="1:31" s="322" customFormat="1" ht="15" customHeight="1" x14ac:dyDescent="0.2">
      <c r="A12" s="265" t="s">
        <v>307</v>
      </c>
      <c r="B12" s="259" t="s">
        <v>139</v>
      </c>
      <c r="C12" s="261">
        <v>45</v>
      </c>
      <c r="D12" s="261">
        <v>80</v>
      </c>
      <c r="E12" s="259" t="s">
        <v>83</v>
      </c>
      <c r="F12" s="267">
        <v>0.06</v>
      </c>
      <c r="G12" s="259" t="s">
        <v>0</v>
      </c>
      <c r="H12" s="259" t="s">
        <v>23</v>
      </c>
      <c r="I12" s="273" t="s">
        <v>65</v>
      </c>
      <c r="J12" s="261" t="str">
        <f>IF($E$8&gt;AA12,"MAX","")</f>
        <v/>
      </c>
      <c r="K12" s="268" t="s">
        <v>40</v>
      </c>
      <c r="L12" s="274"/>
      <c r="M12" s="274"/>
      <c r="N12" s="274"/>
      <c r="O12" s="274"/>
      <c r="P12" s="274"/>
      <c r="Q12" s="268">
        <f>$E$7*IF(AND(X12="Double", $E$8=10, $E$6&gt;=Y12), 2, IF(W12="Simple", 1+($E$8*F12), (1+F12)^$E$8))</f>
        <v>160000</v>
      </c>
      <c r="R12" s="269">
        <f>IF(J12="MAX",K12,Q12)</f>
        <v>160000</v>
      </c>
      <c r="S12" s="270">
        <f>HLOOKUP($E$6,'single life agebands'!A80:BD81,2)</f>
        <v>6.2E-2</v>
      </c>
      <c r="T12" s="261" t="b">
        <f t="shared" si="0"/>
        <v>0</v>
      </c>
      <c r="U12" s="292">
        <f t="shared" si="1"/>
        <v>9920</v>
      </c>
      <c r="V12" s="274">
        <f t="shared" si="2"/>
        <v>9920</v>
      </c>
      <c r="W12" s="271" t="s">
        <v>0</v>
      </c>
      <c r="X12" s="271" t="s">
        <v>8</v>
      </c>
      <c r="Y12" s="271">
        <v>0</v>
      </c>
      <c r="Z12" s="266" t="s">
        <v>26</v>
      </c>
      <c r="AA12" s="266" t="s">
        <v>26</v>
      </c>
      <c r="AB12" s="266" t="s">
        <v>188</v>
      </c>
      <c r="AC12" s="272" t="s">
        <v>8</v>
      </c>
      <c r="AD12" s="272" t="s">
        <v>184</v>
      </c>
      <c r="AE12" s="321"/>
    </row>
    <row r="13" spans="1:31" s="322" customFormat="1" ht="30" x14ac:dyDescent="0.2">
      <c r="A13" s="265" t="s">
        <v>307</v>
      </c>
      <c r="B13" s="259" t="s">
        <v>135</v>
      </c>
      <c r="C13" s="261">
        <v>50</v>
      </c>
      <c r="D13" s="261">
        <v>80</v>
      </c>
      <c r="E13" s="259" t="s">
        <v>114</v>
      </c>
      <c r="F13" s="267">
        <v>7.0000000000000007E-2</v>
      </c>
      <c r="G13" s="259" t="s">
        <v>0</v>
      </c>
      <c r="H13" s="259" t="s">
        <v>22</v>
      </c>
      <c r="I13" s="273" t="s">
        <v>65</v>
      </c>
      <c r="J13" s="261" t="str">
        <f>IF($E$8&gt;AA13,"MAX","")</f>
        <v/>
      </c>
      <c r="K13" s="268" t="s">
        <v>40</v>
      </c>
      <c r="L13" s="274"/>
      <c r="M13" s="274"/>
      <c r="N13" s="274"/>
      <c r="O13" s="274"/>
      <c r="P13" s="274"/>
      <c r="Q13" s="268">
        <f>$E$7*IF(AND(X13="Double", $E$8=10, $E$6&gt;=Y13), 2, IF(W13="Simple", 1+($E$8*F13), (1+F13)^$E$8))</f>
        <v>170000.00000000003</v>
      </c>
      <c r="R13" s="269">
        <f>IF(J13="MAX",K13,Q13)</f>
        <v>170000.00000000003</v>
      </c>
      <c r="S13" s="270">
        <f>HLOOKUP($E$6,'single life agebands'!A84:BD85,2)</f>
        <v>6.4000000000000001E-2</v>
      </c>
      <c r="T13" s="261" t="b">
        <f t="shared" si="0"/>
        <v>0</v>
      </c>
      <c r="U13" s="292">
        <f t="shared" si="1"/>
        <v>10880.000000000002</v>
      </c>
      <c r="V13" s="274">
        <f t="shared" si="2"/>
        <v>10880.000000000002</v>
      </c>
      <c r="W13" s="271" t="s">
        <v>0</v>
      </c>
      <c r="X13" s="271" t="s">
        <v>8</v>
      </c>
      <c r="Y13" s="271">
        <v>0</v>
      </c>
      <c r="Z13" s="266" t="s">
        <v>26</v>
      </c>
      <c r="AA13" s="266" t="s">
        <v>26</v>
      </c>
      <c r="AB13" s="266" t="s">
        <v>188</v>
      </c>
      <c r="AC13" s="272" t="s">
        <v>8</v>
      </c>
      <c r="AD13" s="272" t="s">
        <v>185</v>
      </c>
      <c r="AE13" s="321"/>
    </row>
    <row r="14" spans="1:31" s="322" customFormat="1" ht="15" x14ac:dyDescent="0.2">
      <c r="A14" s="265" t="s">
        <v>148</v>
      </c>
      <c r="B14" s="259" t="s">
        <v>140</v>
      </c>
      <c r="C14" s="261">
        <v>35</v>
      </c>
      <c r="D14" s="261">
        <v>80</v>
      </c>
      <c r="E14" s="259" t="s">
        <v>301</v>
      </c>
      <c r="F14" s="267">
        <v>0.05</v>
      </c>
      <c r="G14" s="259" t="s">
        <v>0</v>
      </c>
      <c r="H14" s="259" t="s">
        <v>22</v>
      </c>
      <c r="I14" s="273" t="s">
        <v>443</v>
      </c>
      <c r="J14" s="261" t="str">
        <f t="shared" ref="J14:J24" si="3">IF($E$8&gt;AA14,"MAX","")</f>
        <v/>
      </c>
      <c r="K14" s="268">
        <f>N14</f>
        <v>150000</v>
      </c>
      <c r="L14" s="274"/>
      <c r="M14" s="274"/>
      <c r="N14" s="274">
        <f>($E$7*F14)*AA14+$E$7</f>
        <v>150000</v>
      </c>
      <c r="O14" s="274"/>
      <c r="P14" s="274"/>
      <c r="Q14" s="268">
        <f>$E$7*IF(AND(X14="Double", $E$8=12, $E$6&gt;=Y14), 2, IF(W14="Simple", 1+($E$8*F14), (1+F14)^$E$8))</f>
        <v>150000</v>
      </c>
      <c r="R14" s="269">
        <f t="shared" ref="R14:R23" si="4">IF(J14="MAX",K14,Q14)</f>
        <v>150000</v>
      </c>
      <c r="S14" s="270">
        <f>HLOOKUP($E$6,'single life agebands'!A200:BN201,2)</f>
        <v>0.04</v>
      </c>
      <c r="T14" s="261" t="b">
        <f t="shared" si="0"/>
        <v>0</v>
      </c>
      <c r="U14" s="292">
        <f t="shared" si="1"/>
        <v>6000</v>
      </c>
      <c r="V14" s="274">
        <f t="shared" si="2"/>
        <v>6000</v>
      </c>
      <c r="W14" s="271" t="s">
        <v>0</v>
      </c>
      <c r="X14" s="271" t="s">
        <v>8</v>
      </c>
      <c r="Y14" s="271"/>
      <c r="Z14" s="266" t="s">
        <v>26</v>
      </c>
      <c r="AA14" s="266">
        <v>10</v>
      </c>
      <c r="AB14" s="266" t="s">
        <v>188</v>
      </c>
      <c r="AC14" s="272" t="s">
        <v>8</v>
      </c>
      <c r="AD14" s="272" t="s">
        <v>186</v>
      </c>
      <c r="AE14" s="321"/>
    </row>
    <row r="15" spans="1:31" s="322" customFormat="1" ht="15" x14ac:dyDescent="0.2">
      <c r="A15" s="265" t="s">
        <v>148</v>
      </c>
      <c r="B15" s="259" t="s">
        <v>140</v>
      </c>
      <c r="C15" s="261">
        <v>35</v>
      </c>
      <c r="D15" s="261">
        <v>80</v>
      </c>
      <c r="E15" s="259" t="s">
        <v>302</v>
      </c>
      <c r="F15" s="267">
        <v>0.06</v>
      </c>
      <c r="G15" s="259" t="s">
        <v>0</v>
      </c>
      <c r="H15" s="259" t="s">
        <v>22</v>
      </c>
      <c r="I15" s="273" t="s">
        <v>174</v>
      </c>
      <c r="J15" s="261" t="str">
        <f t="shared" si="3"/>
        <v/>
      </c>
      <c r="K15" s="268">
        <f>N15</f>
        <v>160000</v>
      </c>
      <c r="L15" s="274"/>
      <c r="M15" s="274"/>
      <c r="N15" s="274">
        <f>($E$7*F15)*AA15+$E$7</f>
        <v>160000</v>
      </c>
      <c r="O15" s="274"/>
      <c r="P15" s="274"/>
      <c r="Q15" s="268">
        <f>$E$7*IF(AND(X15="Double", $E$8=12, $E$6&gt;=Y15), 2, IF(W15="Simple", 1+($E$8*F15), (1+F15)^$E$8))</f>
        <v>160000</v>
      </c>
      <c r="R15" s="269">
        <f t="shared" si="4"/>
        <v>160000</v>
      </c>
      <c r="S15" s="270">
        <f>HLOOKUP($E$6,'single life agebands'!A204:BN205,2)</f>
        <v>5.3999999999999999E-2</v>
      </c>
      <c r="T15" s="261" t="b">
        <f t="shared" si="0"/>
        <v>0</v>
      </c>
      <c r="U15" s="292">
        <f t="shared" si="1"/>
        <v>8640</v>
      </c>
      <c r="V15" s="274">
        <f t="shared" si="2"/>
        <v>8640</v>
      </c>
      <c r="W15" s="271" t="s">
        <v>0</v>
      </c>
      <c r="X15" s="271" t="s">
        <v>8</v>
      </c>
      <c r="Y15" s="271"/>
      <c r="Z15" s="266" t="s">
        <v>26</v>
      </c>
      <c r="AA15" s="266">
        <v>10</v>
      </c>
      <c r="AB15" s="266" t="s">
        <v>188</v>
      </c>
      <c r="AC15" s="272" t="s">
        <v>8</v>
      </c>
      <c r="AD15" s="272" t="s">
        <v>186</v>
      </c>
      <c r="AE15" s="321"/>
    </row>
    <row r="16" spans="1:31" s="322" customFormat="1" ht="60" x14ac:dyDescent="0.2">
      <c r="A16" s="265" t="s">
        <v>148</v>
      </c>
      <c r="B16" s="259" t="s">
        <v>140</v>
      </c>
      <c r="C16" s="261">
        <v>35</v>
      </c>
      <c r="D16" s="261">
        <v>80</v>
      </c>
      <c r="E16" s="259" t="s">
        <v>303</v>
      </c>
      <c r="F16" s="267">
        <v>7.0000000000000007E-2</v>
      </c>
      <c r="G16" s="259" t="s">
        <v>0</v>
      </c>
      <c r="H16" s="259" t="s">
        <v>304</v>
      </c>
      <c r="I16" s="273" t="s">
        <v>444</v>
      </c>
      <c r="J16" s="261" t="str">
        <f t="shared" si="3"/>
        <v/>
      </c>
      <c r="K16" s="268">
        <f>N16</f>
        <v>170000</v>
      </c>
      <c r="L16" s="274"/>
      <c r="M16" s="274"/>
      <c r="N16" s="274">
        <f>($E$7*F16)*AA16+$E$7</f>
        <v>170000</v>
      </c>
      <c r="O16" s="274"/>
      <c r="P16" s="274"/>
      <c r="Q16" s="268">
        <f>$E$7*IF(AND(X16="Double", $E$8=12, $E$6&gt;=Y16), 2, IF(W16="Simple", 1+($E$8*F16), (1+F16)^$E$8))</f>
        <v>170000.00000000003</v>
      </c>
      <c r="R16" s="269">
        <f t="shared" si="4"/>
        <v>170000.00000000003</v>
      </c>
      <c r="S16" s="270">
        <f>HLOOKUP($E$6,'single life agebands'!A432:BN433,2)</f>
        <v>5.8000000000000003E-2</v>
      </c>
      <c r="T16" s="261" t="b">
        <f t="shared" si="0"/>
        <v>0</v>
      </c>
      <c r="U16" s="292">
        <f t="shared" si="1"/>
        <v>9860.0000000000018</v>
      </c>
      <c r="V16" s="274">
        <f t="shared" si="2"/>
        <v>9860.0000000000018</v>
      </c>
      <c r="W16" s="271" t="s">
        <v>0</v>
      </c>
      <c r="X16" s="271" t="s">
        <v>8</v>
      </c>
      <c r="Y16" s="271"/>
      <c r="Z16" s="266" t="s">
        <v>26</v>
      </c>
      <c r="AA16" s="266">
        <v>10</v>
      </c>
      <c r="AB16" s="266" t="s">
        <v>188</v>
      </c>
      <c r="AC16" s="272" t="s">
        <v>8</v>
      </c>
      <c r="AD16" s="272" t="s">
        <v>186</v>
      </c>
      <c r="AE16" s="321"/>
    </row>
    <row r="17" spans="1:31" s="322" customFormat="1" ht="15" x14ac:dyDescent="0.2">
      <c r="A17" s="265" t="s">
        <v>149</v>
      </c>
      <c r="B17" s="259" t="s">
        <v>141</v>
      </c>
      <c r="C17" s="261">
        <v>0</v>
      </c>
      <c r="D17" s="261">
        <v>85</v>
      </c>
      <c r="E17" s="259" t="s">
        <v>258</v>
      </c>
      <c r="F17" s="267">
        <v>0.06</v>
      </c>
      <c r="G17" s="259" t="s">
        <v>0</v>
      </c>
      <c r="H17" s="259" t="s">
        <v>22</v>
      </c>
      <c r="I17" s="273" t="s">
        <v>14</v>
      </c>
      <c r="J17" s="261" t="str">
        <f t="shared" si="3"/>
        <v/>
      </c>
      <c r="K17" s="268">
        <f t="shared" ref="K17:K22" si="5">($E$7*F17)*AA17+$E$7</f>
        <v>160000</v>
      </c>
      <c r="L17" s="274"/>
      <c r="M17" s="274"/>
      <c r="N17" s="274"/>
      <c r="O17" s="274"/>
      <c r="P17" s="274"/>
      <c r="Q17" s="268">
        <f t="shared" ref="Q17:Q23" si="6">$E$7*IF(AND(X17="Double", $E$8=10, $E$6&gt;=Y17), 2, IF(W17="Simple", 1+($E$8*F17), (1+F17)^$E$8))</f>
        <v>160000</v>
      </c>
      <c r="R17" s="269">
        <f t="shared" si="4"/>
        <v>160000</v>
      </c>
      <c r="S17" s="270">
        <f>HLOOKUP($E$6,'single life agebands'!A4:AT5,2)</f>
        <v>6.3500000000000001E-2</v>
      </c>
      <c r="T17" s="261" t="b">
        <f t="shared" si="0"/>
        <v>0</v>
      </c>
      <c r="U17" s="292">
        <f t="shared" si="1"/>
        <v>10160</v>
      </c>
      <c r="V17" s="274">
        <f t="shared" si="2"/>
        <v>10160</v>
      </c>
      <c r="W17" s="271" t="s">
        <v>0</v>
      </c>
      <c r="X17" s="271" t="s">
        <v>8</v>
      </c>
      <c r="Y17" s="271">
        <v>0</v>
      </c>
      <c r="Z17" s="266" t="s">
        <v>26</v>
      </c>
      <c r="AA17" s="266">
        <v>10</v>
      </c>
      <c r="AB17" s="266" t="s">
        <v>8</v>
      </c>
      <c r="AC17" s="272" t="s">
        <v>8</v>
      </c>
      <c r="AD17" s="272" t="s">
        <v>184</v>
      </c>
      <c r="AE17" s="321"/>
    </row>
    <row r="18" spans="1:31" s="322" customFormat="1" ht="15" x14ac:dyDescent="0.2">
      <c r="A18" s="265" t="s">
        <v>149</v>
      </c>
      <c r="B18" s="259" t="s">
        <v>141</v>
      </c>
      <c r="C18" s="261">
        <v>0</v>
      </c>
      <c r="D18" s="261">
        <v>85</v>
      </c>
      <c r="E18" s="259" t="s">
        <v>259</v>
      </c>
      <c r="F18" s="267">
        <v>0.06</v>
      </c>
      <c r="G18" s="259" t="s">
        <v>0</v>
      </c>
      <c r="H18" s="259" t="s">
        <v>22</v>
      </c>
      <c r="I18" s="273" t="s">
        <v>14</v>
      </c>
      <c r="J18" s="261" t="str">
        <f t="shared" si="3"/>
        <v/>
      </c>
      <c r="K18" s="268">
        <f t="shared" si="5"/>
        <v>160000</v>
      </c>
      <c r="L18" s="274"/>
      <c r="M18" s="274"/>
      <c r="N18" s="274"/>
      <c r="O18" s="274"/>
      <c r="P18" s="274"/>
      <c r="Q18" s="268">
        <f t="shared" si="6"/>
        <v>160000</v>
      </c>
      <c r="R18" s="269">
        <f t="shared" si="4"/>
        <v>160000</v>
      </c>
      <c r="S18" s="270">
        <f>HLOOKUP($E$6,'single life agebands'!A8:AT9,2)</f>
        <v>6.1499999999999999E-2</v>
      </c>
      <c r="T18" s="261" t="b">
        <f t="shared" si="0"/>
        <v>0</v>
      </c>
      <c r="U18" s="292">
        <f t="shared" si="1"/>
        <v>9840</v>
      </c>
      <c r="V18" s="274">
        <f t="shared" si="2"/>
        <v>9840</v>
      </c>
      <c r="W18" s="271" t="s">
        <v>0</v>
      </c>
      <c r="X18" s="271" t="s">
        <v>8</v>
      </c>
      <c r="Y18" s="271">
        <v>0</v>
      </c>
      <c r="Z18" s="266" t="s">
        <v>26</v>
      </c>
      <c r="AA18" s="266">
        <v>10</v>
      </c>
      <c r="AB18" s="266" t="s">
        <v>8</v>
      </c>
      <c r="AC18" s="272" t="s">
        <v>8</v>
      </c>
      <c r="AD18" s="272" t="s">
        <v>184</v>
      </c>
      <c r="AE18" s="321"/>
    </row>
    <row r="19" spans="1:31" s="322" customFormat="1" ht="15" customHeight="1" x14ac:dyDescent="0.2">
      <c r="A19" s="265" t="s">
        <v>149</v>
      </c>
      <c r="B19" s="259" t="s">
        <v>142</v>
      </c>
      <c r="C19" s="261">
        <v>48</v>
      </c>
      <c r="D19" s="261">
        <v>85</v>
      </c>
      <c r="E19" s="259" t="s">
        <v>96</v>
      </c>
      <c r="F19" s="267">
        <v>0.06</v>
      </c>
      <c r="G19" s="259" t="s">
        <v>0</v>
      </c>
      <c r="H19" s="259" t="s">
        <v>22</v>
      </c>
      <c r="I19" s="273" t="s">
        <v>76</v>
      </c>
      <c r="J19" s="261" t="str">
        <f t="shared" si="3"/>
        <v/>
      </c>
      <c r="K19" s="268">
        <f t="shared" si="5"/>
        <v>160000</v>
      </c>
      <c r="L19" s="274"/>
      <c r="M19" s="274"/>
      <c r="N19" s="274"/>
      <c r="O19" s="274"/>
      <c r="P19" s="274"/>
      <c r="Q19" s="268">
        <f t="shared" si="6"/>
        <v>160000</v>
      </c>
      <c r="R19" s="269">
        <f t="shared" si="4"/>
        <v>160000</v>
      </c>
      <c r="S19" s="270">
        <f>HLOOKUP($E$5,'single life agebands'!A28:BA29,2)</f>
        <v>3.7499999999999999E-2</v>
      </c>
      <c r="T19" s="261" t="b">
        <f t="shared" si="0"/>
        <v>0</v>
      </c>
      <c r="U19" s="292">
        <f t="shared" si="1"/>
        <v>6000</v>
      </c>
      <c r="V19" s="274">
        <f t="shared" si="2"/>
        <v>6000</v>
      </c>
      <c r="W19" s="271" t="s">
        <v>0</v>
      </c>
      <c r="X19" s="271" t="s">
        <v>8</v>
      </c>
      <c r="Y19" s="271">
        <v>0</v>
      </c>
      <c r="Z19" s="266" t="s">
        <v>26</v>
      </c>
      <c r="AA19" s="266">
        <v>10</v>
      </c>
      <c r="AB19" s="266" t="s">
        <v>8</v>
      </c>
      <c r="AC19" s="272" t="s">
        <v>8</v>
      </c>
      <c r="AD19" s="272" t="s">
        <v>184</v>
      </c>
      <c r="AE19" s="321"/>
    </row>
    <row r="20" spans="1:31" s="322" customFormat="1" ht="45" x14ac:dyDescent="0.2">
      <c r="A20" s="265" t="s">
        <v>150</v>
      </c>
      <c r="B20" s="259" t="s">
        <v>143</v>
      </c>
      <c r="C20" s="261">
        <v>45</v>
      </c>
      <c r="D20" s="261">
        <v>85</v>
      </c>
      <c r="E20" s="259" t="s">
        <v>90</v>
      </c>
      <c r="F20" s="267">
        <v>0.08</v>
      </c>
      <c r="G20" s="259" t="s">
        <v>0</v>
      </c>
      <c r="H20" s="259" t="s">
        <v>22</v>
      </c>
      <c r="I20" s="273" t="s">
        <v>65</v>
      </c>
      <c r="J20" s="261" t="str">
        <f t="shared" si="3"/>
        <v/>
      </c>
      <c r="K20" s="268">
        <f t="shared" si="5"/>
        <v>180000</v>
      </c>
      <c r="L20" s="274"/>
      <c r="M20" s="274"/>
      <c r="N20" s="274"/>
      <c r="O20" s="274"/>
      <c r="P20" s="274"/>
      <c r="Q20" s="268">
        <f t="shared" si="6"/>
        <v>180000</v>
      </c>
      <c r="R20" s="269">
        <f t="shared" si="4"/>
        <v>180000</v>
      </c>
      <c r="S20" s="270">
        <f>HLOOKUP($E$6,'single life agebands'!A32:BD33,2)</f>
        <v>6.0999999999999999E-2</v>
      </c>
      <c r="T20" s="261" t="b">
        <f t="shared" si="0"/>
        <v>0</v>
      </c>
      <c r="U20" s="292">
        <f t="shared" si="1"/>
        <v>10980</v>
      </c>
      <c r="V20" s="274">
        <f t="shared" si="2"/>
        <v>10980</v>
      </c>
      <c r="W20" s="271" t="s">
        <v>0</v>
      </c>
      <c r="X20" s="271" t="s">
        <v>8</v>
      </c>
      <c r="Y20" s="271">
        <v>0</v>
      </c>
      <c r="Z20" s="266" t="s">
        <v>26</v>
      </c>
      <c r="AA20" s="266">
        <v>10</v>
      </c>
      <c r="AB20" s="266" t="s">
        <v>8</v>
      </c>
      <c r="AC20" s="272" t="s">
        <v>8</v>
      </c>
      <c r="AD20" s="272" t="s">
        <v>184</v>
      </c>
      <c r="AE20" s="321"/>
    </row>
    <row r="21" spans="1:31" s="322" customFormat="1" ht="36" hidden="1" x14ac:dyDescent="0.2">
      <c r="A21" s="313" t="s">
        <v>210</v>
      </c>
      <c r="B21" s="313" t="s">
        <v>143</v>
      </c>
      <c r="C21" s="314">
        <v>45</v>
      </c>
      <c r="D21" s="314">
        <v>85</v>
      </c>
      <c r="E21" s="313" t="s">
        <v>344</v>
      </c>
      <c r="F21" s="323">
        <v>7.0000000000000007E-2</v>
      </c>
      <c r="G21" s="313" t="s">
        <v>0</v>
      </c>
      <c r="H21" s="313" t="s">
        <v>22</v>
      </c>
      <c r="I21" s="315" t="s">
        <v>13</v>
      </c>
      <c r="J21" s="314" t="str">
        <f t="shared" si="3"/>
        <v/>
      </c>
      <c r="K21" s="316">
        <f t="shared" si="5"/>
        <v>170000</v>
      </c>
      <c r="L21" s="317"/>
      <c r="M21" s="317"/>
      <c r="N21" s="317"/>
      <c r="O21" s="317"/>
      <c r="P21" s="317"/>
      <c r="Q21" s="316">
        <f t="shared" si="6"/>
        <v>170000.00000000003</v>
      </c>
      <c r="R21" s="324">
        <f t="shared" si="4"/>
        <v>170000.00000000003</v>
      </c>
      <c r="S21" s="325">
        <f>HLOOKUP($E$6,'single life agebands'!A44:BD45,2)</f>
        <v>6.0999999999999999E-2</v>
      </c>
      <c r="T21" s="314" t="b">
        <f t="shared" si="0"/>
        <v>0</v>
      </c>
      <c r="U21" s="326">
        <f t="shared" si="1"/>
        <v>10370.000000000002</v>
      </c>
      <c r="V21" s="317">
        <f t="shared" si="2"/>
        <v>10370.000000000002</v>
      </c>
      <c r="W21" s="318" t="s">
        <v>0</v>
      </c>
      <c r="X21" s="318" t="s">
        <v>8</v>
      </c>
      <c r="Y21" s="318">
        <v>0</v>
      </c>
      <c r="Z21" s="318"/>
      <c r="AA21" s="319">
        <v>10</v>
      </c>
      <c r="AB21" s="319" t="s">
        <v>8</v>
      </c>
      <c r="AC21" s="320"/>
      <c r="AD21" s="320" t="s">
        <v>184</v>
      </c>
      <c r="AE21" s="321"/>
    </row>
    <row r="22" spans="1:31" s="322" customFormat="1" ht="36" hidden="1" x14ac:dyDescent="0.2">
      <c r="A22" s="313" t="s">
        <v>210</v>
      </c>
      <c r="B22" s="313" t="s">
        <v>143</v>
      </c>
      <c r="C22" s="314">
        <v>45</v>
      </c>
      <c r="D22" s="314">
        <v>85</v>
      </c>
      <c r="E22" s="313" t="s">
        <v>212</v>
      </c>
      <c r="F22" s="323">
        <v>0</v>
      </c>
      <c r="G22" s="313" t="s">
        <v>0</v>
      </c>
      <c r="H22" s="313" t="s">
        <v>22</v>
      </c>
      <c r="I22" s="315" t="s">
        <v>213</v>
      </c>
      <c r="J22" s="314" t="str">
        <f t="shared" si="3"/>
        <v/>
      </c>
      <c r="K22" s="316" t="e">
        <f t="shared" si="5"/>
        <v>#VALUE!</v>
      </c>
      <c r="L22" s="317"/>
      <c r="M22" s="317"/>
      <c r="N22" s="317"/>
      <c r="O22" s="317"/>
      <c r="P22" s="317"/>
      <c r="Q22" s="316">
        <f t="shared" si="6"/>
        <v>100000</v>
      </c>
      <c r="R22" s="324">
        <f t="shared" si="4"/>
        <v>100000</v>
      </c>
      <c r="S22" s="325">
        <f>HLOOKUP($E$6,'single life agebands'!A52:BD53,2)</f>
        <v>0.04</v>
      </c>
      <c r="T22" s="314" t="b">
        <f t="shared" si="0"/>
        <v>0</v>
      </c>
      <c r="U22" s="326">
        <f t="shared" si="1"/>
        <v>4000</v>
      </c>
      <c r="V22" s="317">
        <f t="shared" si="2"/>
        <v>4000</v>
      </c>
      <c r="W22" s="318" t="s">
        <v>0</v>
      </c>
      <c r="X22" s="318" t="s">
        <v>8</v>
      </c>
      <c r="Y22" s="318">
        <v>0</v>
      </c>
      <c r="Z22" s="318"/>
      <c r="AA22" s="319" t="s">
        <v>26</v>
      </c>
      <c r="AB22" s="319" t="s">
        <v>26</v>
      </c>
      <c r="AC22" s="320"/>
      <c r="AD22" s="320" t="s">
        <v>184</v>
      </c>
      <c r="AE22" s="321"/>
    </row>
    <row r="23" spans="1:31" s="322" customFormat="1" ht="15" hidden="1" customHeight="1" x14ac:dyDescent="0.2">
      <c r="A23" s="313" t="s">
        <v>151</v>
      </c>
      <c r="B23" s="313" t="s">
        <v>141</v>
      </c>
      <c r="C23" s="314">
        <v>0</v>
      </c>
      <c r="D23" s="314">
        <v>85</v>
      </c>
      <c r="E23" s="313" t="s">
        <v>130</v>
      </c>
      <c r="F23" s="323">
        <v>0.06</v>
      </c>
      <c r="G23" s="313" t="s">
        <v>0</v>
      </c>
      <c r="H23" s="313" t="s">
        <v>22</v>
      </c>
      <c r="I23" s="315" t="s">
        <v>65</v>
      </c>
      <c r="J23" s="314" t="str">
        <f t="shared" si="3"/>
        <v/>
      </c>
      <c r="K23" s="316">
        <f>(($E$7*F23)*AA23)+$E$7</f>
        <v>160000</v>
      </c>
      <c r="L23" s="317"/>
      <c r="M23" s="317"/>
      <c r="N23" s="317"/>
      <c r="O23" s="317"/>
      <c r="P23" s="317"/>
      <c r="Q23" s="316">
        <f t="shared" si="6"/>
        <v>160000</v>
      </c>
      <c r="R23" s="327">
        <f t="shared" si="4"/>
        <v>160000</v>
      </c>
      <c r="S23" s="325">
        <f>HLOOKUP($E$6,'single life agebands'!A60:AP61,2)</f>
        <v>5.8500000000000003E-2</v>
      </c>
      <c r="T23" s="314" t="b">
        <f t="shared" si="0"/>
        <v>0</v>
      </c>
      <c r="U23" s="326">
        <f t="shared" si="1"/>
        <v>9360</v>
      </c>
      <c r="V23" s="317">
        <f t="shared" si="2"/>
        <v>9360</v>
      </c>
      <c r="W23" s="318" t="s">
        <v>0</v>
      </c>
      <c r="X23" s="318" t="s">
        <v>8</v>
      </c>
      <c r="Y23" s="318">
        <v>0</v>
      </c>
      <c r="Z23" s="318"/>
      <c r="AA23" s="319">
        <v>10</v>
      </c>
      <c r="AB23" s="319" t="s">
        <v>8</v>
      </c>
      <c r="AC23" s="320"/>
      <c r="AD23" s="320" t="s">
        <v>186</v>
      </c>
      <c r="AE23" s="321"/>
    </row>
    <row r="24" spans="1:31" s="322" customFormat="1" ht="24" hidden="1" x14ac:dyDescent="0.2">
      <c r="A24" s="314" t="s">
        <v>192</v>
      </c>
      <c r="B24" s="314" t="s">
        <v>139</v>
      </c>
      <c r="C24" s="314">
        <v>45</v>
      </c>
      <c r="D24" s="314">
        <v>80</v>
      </c>
      <c r="E24" s="313" t="s">
        <v>178</v>
      </c>
      <c r="F24" s="323">
        <v>0.05</v>
      </c>
      <c r="G24" s="313" t="s">
        <v>0</v>
      </c>
      <c r="H24" s="313" t="s">
        <v>22</v>
      </c>
      <c r="I24" s="315" t="s">
        <v>179</v>
      </c>
      <c r="J24" s="314" t="str">
        <f t="shared" si="3"/>
        <v>MAX</v>
      </c>
      <c r="K24" s="316">
        <f>($E$7*F24)*AA24</f>
        <v>20000</v>
      </c>
      <c r="L24" s="317">
        <f>(($E$7)*F24)*$E$8</f>
        <v>50000</v>
      </c>
      <c r="M24" s="314" t="b">
        <f>AND($E$8&lt;5,$E$8&gt;-1)</f>
        <v>0</v>
      </c>
      <c r="N24" s="317" t="b">
        <f>IF($E$8&gt;4,TRUE,FALSE)</f>
        <v>1</v>
      </c>
      <c r="O24" s="316">
        <f>IF(N24=TRUE,K24,L24)</f>
        <v>20000</v>
      </c>
      <c r="P24" s="328">
        <f>IF(M24=FALSE,0,$E$8-4)</f>
        <v>0</v>
      </c>
      <c r="Q24" s="329"/>
      <c r="R24" s="330"/>
      <c r="S24" s="331"/>
      <c r="T24" s="314"/>
      <c r="U24" s="332"/>
      <c r="V24" s="333"/>
      <c r="W24" s="334"/>
      <c r="X24" s="334"/>
      <c r="Y24" s="334"/>
      <c r="Z24" s="334"/>
      <c r="AA24" s="319">
        <v>4</v>
      </c>
      <c r="AB24" s="318"/>
      <c r="AC24" s="335"/>
      <c r="AD24" s="335"/>
      <c r="AE24" s="321"/>
    </row>
    <row r="25" spans="1:31" s="322" customFormat="1" ht="24" hidden="1" x14ac:dyDescent="0.2">
      <c r="A25" s="314" t="s">
        <v>193</v>
      </c>
      <c r="B25" s="314" t="s">
        <v>139</v>
      </c>
      <c r="C25" s="314">
        <v>45</v>
      </c>
      <c r="D25" s="314">
        <v>80</v>
      </c>
      <c r="E25" s="313" t="s">
        <v>178</v>
      </c>
      <c r="F25" s="323">
        <v>0.1</v>
      </c>
      <c r="G25" s="313" t="s">
        <v>0</v>
      </c>
      <c r="H25" s="313" t="s">
        <v>22</v>
      </c>
      <c r="I25" s="315" t="s">
        <v>179</v>
      </c>
      <c r="J25" s="314" t="str">
        <f>IF(P25&gt;AA25,"MAX","")</f>
        <v/>
      </c>
      <c r="K25" s="316">
        <f>($E$7*F25)*AA25</f>
        <v>40000</v>
      </c>
      <c r="L25" s="317">
        <f>(($E$7)*F25)*P25</f>
        <v>0</v>
      </c>
      <c r="M25" s="314" t="b">
        <f>AND($E$8&lt;9,$E$8&gt;4)</f>
        <v>0</v>
      </c>
      <c r="N25" s="317" t="b">
        <f>IF($E$8&gt;8,TRUE,FALSE)</f>
        <v>1</v>
      </c>
      <c r="O25" s="316">
        <f>IF(N25=TRUE,K25,L25)</f>
        <v>40000</v>
      </c>
      <c r="P25" s="328">
        <f>IF(M25=FALSE,0,$E$8-4)</f>
        <v>0</v>
      </c>
      <c r="Q25" s="329"/>
      <c r="R25" s="330"/>
      <c r="S25" s="331"/>
      <c r="T25" s="314"/>
      <c r="U25" s="332"/>
      <c r="V25" s="333"/>
      <c r="W25" s="334"/>
      <c r="X25" s="334"/>
      <c r="Y25" s="334"/>
      <c r="Z25" s="334"/>
      <c r="AA25" s="319">
        <v>4</v>
      </c>
      <c r="AB25" s="318"/>
      <c r="AC25" s="335"/>
      <c r="AD25" s="335"/>
      <c r="AE25" s="321"/>
    </row>
    <row r="26" spans="1:31" s="322" customFormat="1" ht="24" hidden="1" x14ac:dyDescent="0.2">
      <c r="A26" s="314" t="s">
        <v>194</v>
      </c>
      <c r="B26" s="314" t="s">
        <v>139</v>
      </c>
      <c r="C26" s="314">
        <v>45</v>
      </c>
      <c r="D26" s="314">
        <v>80</v>
      </c>
      <c r="E26" s="313" t="s">
        <v>178</v>
      </c>
      <c r="F26" s="323">
        <v>0.15</v>
      </c>
      <c r="G26" s="313" t="s">
        <v>0</v>
      </c>
      <c r="H26" s="313" t="s">
        <v>22</v>
      </c>
      <c r="I26" s="315" t="s">
        <v>179</v>
      </c>
      <c r="J26" s="314" t="str">
        <f>IF(P26&gt;AA26,"MAX","")</f>
        <v/>
      </c>
      <c r="K26" s="316">
        <f>($E$7*F26)*AA26</f>
        <v>60000</v>
      </c>
      <c r="L26" s="317">
        <f>(($E$7)*F26)*P26</f>
        <v>30000</v>
      </c>
      <c r="M26" s="314" t="b">
        <f>AND($E$8&lt;100,$E$8&gt;8)</f>
        <v>1</v>
      </c>
      <c r="N26" s="317" t="b">
        <f>IF($E$8&gt;12,TRUE,FALSE)</f>
        <v>0</v>
      </c>
      <c r="O26" s="316">
        <f>IF(N26=TRUE,K26,L26)</f>
        <v>30000</v>
      </c>
      <c r="P26" s="328">
        <f>IF(M26=FALSE,0,$E$8-8)</f>
        <v>2</v>
      </c>
      <c r="Q26" s="329"/>
      <c r="R26" s="330"/>
      <c r="S26" s="331"/>
      <c r="T26" s="314"/>
      <c r="U26" s="332"/>
      <c r="V26" s="333"/>
      <c r="W26" s="334"/>
      <c r="X26" s="334"/>
      <c r="Y26" s="334"/>
      <c r="Z26" s="334"/>
      <c r="AA26" s="319">
        <v>4</v>
      </c>
      <c r="AB26" s="318"/>
      <c r="AC26" s="335"/>
      <c r="AD26" s="335"/>
      <c r="AE26" s="321"/>
    </row>
    <row r="27" spans="1:31" s="322" customFormat="1" ht="255.95" customHeight="1" x14ac:dyDescent="0.2">
      <c r="A27" s="419" t="s">
        <v>428</v>
      </c>
      <c r="B27" s="420"/>
      <c r="C27" s="420"/>
      <c r="D27" s="420"/>
      <c r="E27" s="420"/>
      <c r="F27" s="420"/>
      <c r="G27" s="420"/>
      <c r="H27" s="420"/>
      <c r="I27" s="420"/>
      <c r="J27" s="420"/>
      <c r="K27" s="420"/>
      <c r="L27" s="420"/>
      <c r="M27" s="420"/>
      <c r="N27" s="420"/>
      <c r="O27" s="420"/>
      <c r="P27" s="420"/>
      <c r="Q27" s="420"/>
      <c r="R27" s="420"/>
      <c r="S27" s="420"/>
      <c r="T27" s="420"/>
      <c r="U27" s="420"/>
      <c r="V27" s="420"/>
      <c r="W27" s="420"/>
      <c r="X27" s="420"/>
      <c r="Y27" s="420"/>
      <c r="Z27" s="420"/>
      <c r="AA27" s="420"/>
      <c r="AB27" s="420"/>
      <c r="AC27" s="421"/>
      <c r="AD27" s="421"/>
      <c r="AE27" s="321"/>
    </row>
    <row r="28" spans="1:31" s="340" customFormat="1" ht="15" customHeight="1" x14ac:dyDescent="0.25">
      <c r="A28" s="265" t="s">
        <v>307</v>
      </c>
      <c r="B28" s="259" t="s">
        <v>139</v>
      </c>
      <c r="C28" s="261">
        <v>45</v>
      </c>
      <c r="D28" s="261">
        <v>80</v>
      </c>
      <c r="E28" s="259" t="s">
        <v>84</v>
      </c>
      <c r="F28" s="267">
        <v>0.06</v>
      </c>
      <c r="G28" s="259" t="s">
        <v>0</v>
      </c>
      <c r="H28" s="259" t="s">
        <v>23</v>
      </c>
      <c r="I28" s="259" t="s">
        <v>65</v>
      </c>
      <c r="J28" s="261" t="str">
        <f>IF($E$8&gt;AA28,"MAX","")</f>
        <v/>
      </c>
      <c r="K28" s="268" t="s">
        <v>40</v>
      </c>
      <c r="L28" s="268"/>
      <c r="M28" s="268"/>
      <c r="N28" s="268"/>
      <c r="O28" s="268"/>
      <c r="P28" s="268"/>
      <c r="Q28" s="268">
        <f>$E$7*IF(AND(X28="Double", $E$8=10, $E$6&gt;=Y28), 2, IF(W28="Simple", 1+($E$8*F28), (1+F28)^$E$8))</f>
        <v>160000</v>
      </c>
      <c r="R28" s="269">
        <f>IF(J28="MAX",K28,Q28)</f>
        <v>160000</v>
      </c>
      <c r="S28" s="270">
        <f>HLOOKUP($E$6,'single life agebands'!A64:BD65,2)</f>
        <v>7.7499999999999999E-2</v>
      </c>
      <c r="T28" s="261" t="b">
        <f t="shared" ref="T28:T41" si="7">OR($E$5&lt;C28,$E$5&gt;D28)</f>
        <v>0</v>
      </c>
      <c r="U28" s="292">
        <f t="shared" ref="U28:U41" si="8">IF(T28=TRUE,"N/A",V28)</f>
        <v>12400</v>
      </c>
      <c r="V28" s="274">
        <f t="shared" ref="V28:V41" si="9">(R28*S28)</f>
        <v>12400</v>
      </c>
      <c r="W28" s="271" t="s">
        <v>0</v>
      </c>
      <c r="X28" s="271" t="s">
        <v>8</v>
      </c>
      <c r="Y28" s="271">
        <v>0</v>
      </c>
      <c r="Z28" s="266" t="s">
        <v>26</v>
      </c>
      <c r="AA28" s="266" t="s">
        <v>26</v>
      </c>
      <c r="AB28" s="266" t="s">
        <v>188</v>
      </c>
      <c r="AC28" s="272" t="s">
        <v>8</v>
      </c>
      <c r="AD28" s="272" t="s">
        <v>184</v>
      </c>
      <c r="AE28" s="339"/>
    </row>
    <row r="29" spans="1:31" s="340" customFormat="1" ht="15" customHeight="1" x14ac:dyDescent="0.25">
      <c r="A29" s="265" t="s">
        <v>307</v>
      </c>
      <c r="B29" s="259" t="s">
        <v>135</v>
      </c>
      <c r="C29" s="261">
        <v>50</v>
      </c>
      <c r="D29" s="261">
        <v>80</v>
      </c>
      <c r="E29" s="259" t="s">
        <v>115</v>
      </c>
      <c r="F29" s="267">
        <v>7.0000000000000007E-2</v>
      </c>
      <c r="G29" s="259" t="s">
        <v>0</v>
      </c>
      <c r="H29" s="259" t="s">
        <v>22</v>
      </c>
      <c r="I29" s="259" t="s">
        <v>65</v>
      </c>
      <c r="J29" s="261" t="str">
        <f>IF($E$8&gt;AA29,"MAX","")</f>
        <v/>
      </c>
      <c r="K29" s="268" t="s">
        <v>40</v>
      </c>
      <c r="L29" s="268"/>
      <c r="M29" s="268"/>
      <c r="N29" s="268"/>
      <c r="O29" s="268"/>
      <c r="P29" s="268"/>
      <c r="Q29" s="268">
        <f>$E$7*IF(AND(X29="Double", $E$8=10, $E$6&gt;=Y29), 2, IF(W29="Simple", 1+($E$8*F29), (1+F29)^$E$8))</f>
        <v>170000.00000000003</v>
      </c>
      <c r="R29" s="269">
        <f>IF(J29="MAX",K29,Q29)</f>
        <v>170000.00000000003</v>
      </c>
      <c r="S29" s="270">
        <f>HLOOKUP($E$6,'single life agebands'!A68:BD69,2)</f>
        <v>0.08</v>
      </c>
      <c r="T29" s="261" t="b">
        <f t="shared" si="7"/>
        <v>0</v>
      </c>
      <c r="U29" s="292">
        <f t="shared" si="8"/>
        <v>13600.000000000002</v>
      </c>
      <c r="V29" s="274">
        <f t="shared" si="9"/>
        <v>13600.000000000002</v>
      </c>
      <c r="W29" s="271" t="s">
        <v>10</v>
      </c>
      <c r="X29" s="271" t="s">
        <v>8</v>
      </c>
      <c r="Y29" s="271">
        <v>0</v>
      </c>
      <c r="Z29" s="266" t="s">
        <v>26</v>
      </c>
      <c r="AA29" s="266" t="s">
        <v>26</v>
      </c>
      <c r="AB29" s="266" t="s">
        <v>188</v>
      </c>
      <c r="AC29" s="272" t="s">
        <v>8</v>
      </c>
      <c r="AD29" s="272" t="s">
        <v>186</v>
      </c>
      <c r="AE29" s="339"/>
    </row>
    <row r="30" spans="1:31" s="340" customFormat="1" ht="15" customHeight="1" x14ac:dyDescent="0.25">
      <c r="A30" s="265" t="s">
        <v>307</v>
      </c>
      <c r="B30" s="259" t="s">
        <v>139</v>
      </c>
      <c r="C30" s="261">
        <v>45</v>
      </c>
      <c r="D30" s="261">
        <v>80</v>
      </c>
      <c r="E30" s="259" t="s">
        <v>85</v>
      </c>
      <c r="F30" s="267">
        <v>0.06</v>
      </c>
      <c r="G30" s="259" t="s">
        <v>0</v>
      </c>
      <c r="H30" s="259" t="s">
        <v>23</v>
      </c>
      <c r="I30" s="259" t="s">
        <v>65</v>
      </c>
      <c r="J30" s="261" t="str">
        <f>IF($E$8&gt;AA30,"MAX","")</f>
        <v/>
      </c>
      <c r="K30" s="268" t="s">
        <v>40</v>
      </c>
      <c r="L30" s="268"/>
      <c r="M30" s="268"/>
      <c r="N30" s="268"/>
      <c r="O30" s="268"/>
      <c r="P30" s="268"/>
      <c r="Q30" s="268">
        <f>$E$7*IF(AND(X30="Double", $E$8=10, $E$6&gt;=Y30), 2, IF(W30="Simple", 1+($E$8*F30), (1+F30)^$E$8))</f>
        <v>160000</v>
      </c>
      <c r="R30" s="269">
        <f>IF(J30="MAX",K30,Q30)</f>
        <v>160000</v>
      </c>
      <c r="S30" s="270">
        <f>HLOOKUP($E$6,'single life agebands'!A72:BD73,2)</f>
        <v>8.7499999999999994E-2</v>
      </c>
      <c r="T30" s="261" t="b">
        <f t="shared" si="7"/>
        <v>0</v>
      </c>
      <c r="U30" s="292">
        <f t="shared" si="8"/>
        <v>14000</v>
      </c>
      <c r="V30" s="274">
        <f t="shared" si="9"/>
        <v>14000</v>
      </c>
      <c r="W30" s="271" t="s">
        <v>0</v>
      </c>
      <c r="X30" s="271" t="s">
        <v>8</v>
      </c>
      <c r="Y30" s="271">
        <v>0</v>
      </c>
      <c r="Z30" s="266" t="s">
        <v>26</v>
      </c>
      <c r="AA30" s="266" t="s">
        <v>26</v>
      </c>
      <c r="AB30" s="266" t="s">
        <v>188</v>
      </c>
      <c r="AC30" s="272" t="s">
        <v>8</v>
      </c>
      <c r="AD30" s="272" t="s">
        <v>184</v>
      </c>
      <c r="AE30" s="339"/>
    </row>
    <row r="31" spans="1:31" s="340" customFormat="1" ht="15" customHeight="1" x14ac:dyDescent="0.25">
      <c r="A31" s="265" t="s">
        <v>307</v>
      </c>
      <c r="B31" s="259" t="s">
        <v>135</v>
      </c>
      <c r="C31" s="261">
        <v>50</v>
      </c>
      <c r="D31" s="261">
        <v>80</v>
      </c>
      <c r="E31" s="259" t="s">
        <v>116</v>
      </c>
      <c r="F31" s="267">
        <v>7.0000000000000007E-2</v>
      </c>
      <c r="G31" s="259" t="s">
        <v>0</v>
      </c>
      <c r="H31" s="259" t="s">
        <v>22</v>
      </c>
      <c r="I31" s="259" t="s">
        <v>65</v>
      </c>
      <c r="J31" s="261" t="str">
        <f>IF($E$8&gt;AA31,"MAX","")</f>
        <v/>
      </c>
      <c r="K31" s="268" t="s">
        <v>40</v>
      </c>
      <c r="L31" s="268"/>
      <c r="M31" s="268"/>
      <c r="N31" s="268"/>
      <c r="O31" s="268"/>
      <c r="P31" s="268"/>
      <c r="Q31" s="268">
        <f>$E$7*IF(AND(X31="Double", $E$8=10, $E$6&gt;=Y31), 2, IF(W31="Simple", 1+($E$8*F31), (1+F31)^$E$8))</f>
        <v>170000.00000000003</v>
      </c>
      <c r="R31" s="269">
        <f>IF(J31="MAX",K31,Q31)</f>
        <v>170000.00000000003</v>
      </c>
      <c r="S31" s="270">
        <f>HLOOKUP($E$6,'single life agebands'!A76:BD77,2)</f>
        <v>0.09</v>
      </c>
      <c r="T31" s="261" t="b">
        <f t="shared" si="7"/>
        <v>0</v>
      </c>
      <c r="U31" s="292">
        <f t="shared" si="8"/>
        <v>15300.000000000002</v>
      </c>
      <c r="V31" s="274">
        <f t="shared" si="9"/>
        <v>15300.000000000002</v>
      </c>
      <c r="W31" s="271" t="s">
        <v>10</v>
      </c>
      <c r="X31" s="271" t="s">
        <v>8</v>
      </c>
      <c r="Y31" s="271">
        <v>0</v>
      </c>
      <c r="Z31" s="266" t="s">
        <v>26</v>
      </c>
      <c r="AA31" s="266" t="s">
        <v>26</v>
      </c>
      <c r="AB31" s="266" t="s">
        <v>188</v>
      </c>
      <c r="AC31" s="272" t="s">
        <v>8</v>
      </c>
      <c r="AD31" s="272" t="s">
        <v>186</v>
      </c>
      <c r="AE31" s="339"/>
    </row>
    <row r="32" spans="1:31" s="340" customFormat="1" ht="75" x14ac:dyDescent="0.25">
      <c r="A32" s="276" t="s">
        <v>319</v>
      </c>
      <c r="B32" s="259" t="s">
        <v>458</v>
      </c>
      <c r="C32" s="261">
        <v>0</v>
      </c>
      <c r="D32" s="261">
        <v>85</v>
      </c>
      <c r="E32" s="260" t="s">
        <v>248</v>
      </c>
      <c r="F32" s="277" t="s">
        <v>247</v>
      </c>
      <c r="G32" s="260" t="s">
        <v>320</v>
      </c>
      <c r="H32" s="259" t="s">
        <v>22</v>
      </c>
      <c r="I32" s="273" t="s">
        <v>246</v>
      </c>
      <c r="J32" s="261" t="str">
        <f>IF(P32&gt;7,"Exceeds 7","7 or Less")</f>
        <v>Exceeds 7</v>
      </c>
      <c r="K32" s="268">
        <f>IF(P32&lt;8,$E$7*(1.07^$E$8),0)</f>
        <v>0</v>
      </c>
      <c r="L32" s="268">
        <f>$E$7*(1.07^7)</f>
        <v>160578.14764784303</v>
      </c>
      <c r="M32" s="278">
        <f>IF(J32="Exceeds 7",P32-7,"7 or Less")</f>
        <v>3</v>
      </c>
      <c r="N32" s="268">
        <f>IF(P32&gt;7,L32*(1.07^M32),0)</f>
        <v>196715.13572895658</v>
      </c>
      <c r="O32" s="268"/>
      <c r="P32" s="279">
        <f>IF($E$8&gt;20,20,$E$8)</f>
        <v>10</v>
      </c>
      <c r="Q32" s="268">
        <f>IF(P32&gt;7,N32,K32)</f>
        <v>196715.13572895658</v>
      </c>
      <c r="R32" s="269">
        <f>Q32</f>
        <v>196715.13572895658</v>
      </c>
      <c r="S32" s="270">
        <v>7.0000000000000007E-2</v>
      </c>
      <c r="T32" s="261" t="b">
        <f t="shared" si="7"/>
        <v>0</v>
      </c>
      <c r="U32" s="292">
        <f t="shared" si="8"/>
        <v>13770.059501026963</v>
      </c>
      <c r="V32" s="274">
        <f t="shared" si="9"/>
        <v>13770.059501026963</v>
      </c>
      <c r="W32" s="271" t="s">
        <v>7</v>
      </c>
      <c r="X32" s="271" t="s">
        <v>8</v>
      </c>
      <c r="Y32" s="271">
        <v>0</v>
      </c>
      <c r="Z32" s="266" t="s">
        <v>26</v>
      </c>
      <c r="AA32" s="266">
        <v>20</v>
      </c>
      <c r="AB32" s="266" t="s">
        <v>188</v>
      </c>
      <c r="AC32" s="272" t="s">
        <v>188</v>
      </c>
      <c r="AD32" s="272" t="s">
        <v>186</v>
      </c>
      <c r="AE32" s="339"/>
    </row>
    <row r="33" spans="1:31" s="340" customFormat="1" ht="15" x14ac:dyDescent="0.25">
      <c r="A33" s="265" t="s">
        <v>148</v>
      </c>
      <c r="B33" s="259" t="s">
        <v>140</v>
      </c>
      <c r="C33" s="261">
        <v>35</v>
      </c>
      <c r="D33" s="261">
        <v>80</v>
      </c>
      <c r="E33" s="259" t="s">
        <v>306</v>
      </c>
      <c r="F33" s="267">
        <v>0.05</v>
      </c>
      <c r="G33" s="259" t="s">
        <v>0</v>
      </c>
      <c r="H33" s="259" t="s">
        <v>22</v>
      </c>
      <c r="I33" s="273" t="s">
        <v>305</v>
      </c>
      <c r="J33" s="261" t="str">
        <f t="shared" ref="J33:J41" si="10">IF($E$8&gt;AA33,"MAX","")</f>
        <v/>
      </c>
      <c r="K33" s="268">
        <f>N33</f>
        <v>150000</v>
      </c>
      <c r="L33" s="274"/>
      <c r="M33" s="274"/>
      <c r="N33" s="274">
        <f>($E$7*F33)*AA33+$E$7</f>
        <v>150000</v>
      </c>
      <c r="O33" s="274"/>
      <c r="P33" s="274"/>
      <c r="Q33" s="268">
        <f>$E$7*IF(AND(X33="Double", $E$8=12, $E$6&gt;=Y33), 2, IF(W33="Simple", 1+($E$8*F33), (1+F33)^$E$8))</f>
        <v>150000</v>
      </c>
      <c r="R33" s="269">
        <f t="shared" ref="R33:R41" si="11">IF(J33="MAX",K33,Q33)</f>
        <v>150000</v>
      </c>
      <c r="S33" s="270">
        <f>HLOOKUP($E$6,'single life agebands'!A208:BN209,2)</f>
        <v>7.0000000000000007E-2</v>
      </c>
      <c r="T33" s="261" t="b">
        <f t="shared" si="7"/>
        <v>0</v>
      </c>
      <c r="U33" s="292">
        <f t="shared" si="8"/>
        <v>10500.000000000002</v>
      </c>
      <c r="V33" s="274">
        <f t="shared" si="9"/>
        <v>10500.000000000002</v>
      </c>
      <c r="W33" s="271" t="s">
        <v>0</v>
      </c>
      <c r="X33" s="271" t="s">
        <v>8</v>
      </c>
      <c r="Y33" s="271"/>
      <c r="Z33" s="266" t="s">
        <v>26</v>
      </c>
      <c r="AA33" s="266">
        <v>10</v>
      </c>
      <c r="AB33" s="266" t="s">
        <v>188</v>
      </c>
      <c r="AC33" s="272" t="s">
        <v>8</v>
      </c>
      <c r="AD33" s="272" t="s">
        <v>186</v>
      </c>
      <c r="AE33" s="339"/>
    </row>
    <row r="34" spans="1:31" s="340" customFormat="1" ht="15" customHeight="1" x14ac:dyDescent="0.25">
      <c r="A34" s="265" t="s">
        <v>149</v>
      </c>
      <c r="B34" s="259" t="s">
        <v>141</v>
      </c>
      <c r="C34" s="261">
        <v>0</v>
      </c>
      <c r="D34" s="261">
        <v>85</v>
      </c>
      <c r="E34" s="259" t="s">
        <v>260</v>
      </c>
      <c r="F34" s="267">
        <v>0.06</v>
      </c>
      <c r="G34" s="259" t="s">
        <v>0</v>
      </c>
      <c r="H34" s="259" t="s">
        <v>22</v>
      </c>
      <c r="I34" s="259" t="s">
        <v>14</v>
      </c>
      <c r="J34" s="261" t="str">
        <f t="shared" si="10"/>
        <v/>
      </c>
      <c r="K34" s="268">
        <f>(($E$7*F34)*AA34)+$E$7</f>
        <v>160000</v>
      </c>
      <c r="L34" s="268"/>
      <c r="M34" s="268"/>
      <c r="N34" s="268"/>
      <c r="O34" s="268"/>
      <c r="P34" s="268"/>
      <c r="Q34" s="268">
        <f t="shared" ref="Q34:Q41" si="12">$E$7*IF(AND(X34="Double", $E$8=10, $E$6&gt;=Y34), 2, IF(W34="Simple", 1+($E$8*F34), (1+F34)^$E$8))</f>
        <v>160000</v>
      </c>
      <c r="R34" s="269">
        <f t="shared" si="11"/>
        <v>160000</v>
      </c>
      <c r="S34" s="270">
        <f>HLOOKUP($E$6,'single life agebands'!A12:AT13,2)</f>
        <v>7.6499999999999999E-2</v>
      </c>
      <c r="T34" s="261" t="b">
        <f t="shared" si="7"/>
        <v>0</v>
      </c>
      <c r="U34" s="292">
        <f t="shared" si="8"/>
        <v>12240</v>
      </c>
      <c r="V34" s="274">
        <f t="shared" si="9"/>
        <v>12240</v>
      </c>
      <c r="W34" s="271" t="s">
        <v>0</v>
      </c>
      <c r="X34" s="271" t="s">
        <v>8</v>
      </c>
      <c r="Y34" s="271">
        <v>0</v>
      </c>
      <c r="Z34" s="266" t="s">
        <v>26</v>
      </c>
      <c r="AA34" s="266">
        <v>10</v>
      </c>
      <c r="AB34" s="266" t="s">
        <v>8</v>
      </c>
      <c r="AC34" s="272" t="s">
        <v>8</v>
      </c>
      <c r="AD34" s="272" t="s">
        <v>184</v>
      </c>
      <c r="AE34" s="339"/>
    </row>
    <row r="35" spans="1:31" s="340" customFormat="1" ht="15" customHeight="1" x14ac:dyDescent="0.25">
      <c r="A35" s="265" t="s">
        <v>149</v>
      </c>
      <c r="B35" s="259" t="s">
        <v>141</v>
      </c>
      <c r="C35" s="261">
        <v>0</v>
      </c>
      <c r="D35" s="261">
        <v>85</v>
      </c>
      <c r="E35" s="259" t="s">
        <v>261</v>
      </c>
      <c r="F35" s="267">
        <v>0.06</v>
      </c>
      <c r="G35" s="259" t="s">
        <v>0</v>
      </c>
      <c r="H35" s="259" t="s">
        <v>22</v>
      </c>
      <c r="I35" s="259" t="s">
        <v>14</v>
      </c>
      <c r="J35" s="261" t="str">
        <f t="shared" si="10"/>
        <v/>
      </c>
      <c r="K35" s="268">
        <f>(($E$7*F35)*AA35)+$E$7</f>
        <v>160000</v>
      </c>
      <c r="L35" s="268"/>
      <c r="M35" s="268"/>
      <c r="N35" s="268"/>
      <c r="O35" s="268"/>
      <c r="P35" s="268"/>
      <c r="Q35" s="268">
        <f t="shared" si="12"/>
        <v>160000</v>
      </c>
      <c r="R35" s="269">
        <f t="shared" si="11"/>
        <v>160000</v>
      </c>
      <c r="S35" s="270">
        <f>HLOOKUP($E$6,'single life agebands'!A16:AT17,2)</f>
        <v>7.6499999999999999E-2</v>
      </c>
      <c r="T35" s="261" t="b">
        <f t="shared" si="7"/>
        <v>0</v>
      </c>
      <c r="U35" s="292">
        <f t="shared" si="8"/>
        <v>12240</v>
      </c>
      <c r="V35" s="274">
        <f t="shared" si="9"/>
        <v>12240</v>
      </c>
      <c r="W35" s="271" t="s">
        <v>0</v>
      </c>
      <c r="X35" s="271" t="s">
        <v>8</v>
      </c>
      <c r="Y35" s="271">
        <v>0</v>
      </c>
      <c r="Z35" s="266" t="s">
        <v>26</v>
      </c>
      <c r="AA35" s="266">
        <v>10</v>
      </c>
      <c r="AB35" s="266" t="s">
        <v>8</v>
      </c>
      <c r="AC35" s="272" t="s">
        <v>8</v>
      </c>
      <c r="AD35" s="272" t="s">
        <v>184</v>
      </c>
      <c r="AE35" s="339"/>
    </row>
    <row r="36" spans="1:31" s="340" customFormat="1" ht="15" customHeight="1" x14ac:dyDescent="0.25">
      <c r="A36" s="265" t="s">
        <v>149</v>
      </c>
      <c r="B36" s="259" t="s">
        <v>141</v>
      </c>
      <c r="C36" s="261">
        <v>0</v>
      </c>
      <c r="D36" s="261">
        <v>85</v>
      </c>
      <c r="E36" s="259" t="s">
        <v>262</v>
      </c>
      <c r="F36" s="267">
        <v>0.06</v>
      </c>
      <c r="G36" s="259" t="s">
        <v>0</v>
      </c>
      <c r="H36" s="259" t="s">
        <v>22</v>
      </c>
      <c r="I36" s="259" t="s">
        <v>14</v>
      </c>
      <c r="J36" s="261" t="str">
        <f t="shared" si="10"/>
        <v/>
      </c>
      <c r="K36" s="268">
        <f>(($E$7*F36)*AA36)+$E$7</f>
        <v>160000</v>
      </c>
      <c r="L36" s="268"/>
      <c r="M36" s="268"/>
      <c r="N36" s="268"/>
      <c r="O36" s="268"/>
      <c r="P36" s="268"/>
      <c r="Q36" s="268">
        <f t="shared" si="12"/>
        <v>160000</v>
      </c>
      <c r="R36" s="269">
        <f t="shared" si="11"/>
        <v>160000</v>
      </c>
      <c r="S36" s="270">
        <f>HLOOKUP($E$6,'single life agebands'!A20:AT21,2)</f>
        <v>8.8499999999999995E-2</v>
      </c>
      <c r="T36" s="261" t="b">
        <f t="shared" si="7"/>
        <v>0</v>
      </c>
      <c r="U36" s="292">
        <f t="shared" si="8"/>
        <v>14160</v>
      </c>
      <c r="V36" s="274">
        <f t="shared" si="9"/>
        <v>14160</v>
      </c>
      <c r="W36" s="271" t="s">
        <v>0</v>
      </c>
      <c r="X36" s="271" t="s">
        <v>8</v>
      </c>
      <c r="Y36" s="271">
        <v>0</v>
      </c>
      <c r="Z36" s="266" t="s">
        <v>26</v>
      </c>
      <c r="AA36" s="266">
        <v>10</v>
      </c>
      <c r="AB36" s="266" t="s">
        <v>8</v>
      </c>
      <c r="AC36" s="272" t="s">
        <v>8</v>
      </c>
      <c r="AD36" s="272" t="s">
        <v>184</v>
      </c>
      <c r="AE36" s="339"/>
    </row>
    <row r="37" spans="1:31" s="340" customFormat="1" ht="15" customHeight="1" x14ac:dyDescent="0.25">
      <c r="A37" s="265" t="s">
        <v>149</v>
      </c>
      <c r="B37" s="259" t="s">
        <v>141</v>
      </c>
      <c r="C37" s="261">
        <v>0</v>
      </c>
      <c r="D37" s="261">
        <v>85</v>
      </c>
      <c r="E37" s="259" t="s">
        <v>263</v>
      </c>
      <c r="F37" s="267">
        <v>0.06</v>
      </c>
      <c r="G37" s="259" t="s">
        <v>0</v>
      </c>
      <c r="H37" s="259" t="s">
        <v>22</v>
      </c>
      <c r="I37" s="259" t="s">
        <v>14</v>
      </c>
      <c r="J37" s="261" t="str">
        <f t="shared" si="10"/>
        <v/>
      </c>
      <c r="K37" s="268">
        <f>(($E$7*F37)*AA37)+$E$7</f>
        <v>160000</v>
      </c>
      <c r="L37" s="268"/>
      <c r="M37" s="268"/>
      <c r="N37" s="268"/>
      <c r="O37" s="268"/>
      <c r="P37" s="268"/>
      <c r="Q37" s="268">
        <f t="shared" si="12"/>
        <v>160000</v>
      </c>
      <c r="R37" s="269">
        <f t="shared" si="11"/>
        <v>160000</v>
      </c>
      <c r="S37" s="270">
        <f>HLOOKUP($E$6,'single life agebands'!A24:AT25,2)</f>
        <v>8.6499999999999994E-2</v>
      </c>
      <c r="T37" s="261" t="b">
        <f t="shared" si="7"/>
        <v>0</v>
      </c>
      <c r="U37" s="292">
        <f t="shared" si="8"/>
        <v>13839.999999999998</v>
      </c>
      <c r="V37" s="274">
        <f t="shared" si="9"/>
        <v>13839.999999999998</v>
      </c>
      <c r="W37" s="271" t="s">
        <v>0</v>
      </c>
      <c r="X37" s="271" t="s">
        <v>8</v>
      </c>
      <c r="Y37" s="271">
        <v>0</v>
      </c>
      <c r="Z37" s="266" t="s">
        <v>26</v>
      </c>
      <c r="AA37" s="266">
        <v>10</v>
      </c>
      <c r="AB37" s="266" t="s">
        <v>8</v>
      </c>
      <c r="AC37" s="272" t="s">
        <v>8</v>
      </c>
      <c r="AD37" s="272" t="s">
        <v>184</v>
      </c>
      <c r="AE37" s="339"/>
    </row>
    <row r="38" spans="1:31" s="340" customFormat="1" ht="45" x14ac:dyDescent="0.25">
      <c r="A38" s="265" t="s">
        <v>150</v>
      </c>
      <c r="B38" s="259" t="s">
        <v>143</v>
      </c>
      <c r="C38" s="261">
        <v>45</v>
      </c>
      <c r="D38" s="261">
        <v>85</v>
      </c>
      <c r="E38" s="259" t="s">
        <v>91</v>
      </c>
      <c r="F38" s="267">
        <v>0.08</v>
      </c>
      <c r="G38" s="259" t="s">
        <v>0</v>
      </c>
      <c r="H38" s="259" t="s">
        <v>22</v>
      </c>
      <c r="I38" s="259" t="s">
        <v>65</v>
      </c>
      <c r="J38" s="261" t="str">
        <f t="shared" si="10"/>
        <v/>
      </c>
      <c r="K38" s="268">
        <f>($E$7*F38)*AA38+$E$7</f>
        <v>180000</v>
      </c>
      <c r="L38" s="268"/>
      <c r="M38" s="268"/>
      <c r="N38" s="268"/>
      <c r="O38" s="268"/>
      <c r="P38" s="268"/>
      <c r="Q38" s="268">
        <f t="shared" si="12"/>
        <v>180000</v>
      </c>
      <c r="R38" s="269">
        <f t="shared" si="11"/>
        <v>180000</v>
      </c>
      <c r="S38" s="270">
        <f>HLOOKUP($E$6,'single life agebands'!A36:BD37,2)</f>
        <v>7.4999999999999997E-2</v>
      </c>
      <c r="T38" s="261" t="b">
        <f t="shared" si="7"/>
        <v>0</v>
      </c>
      <c r="U38" s="292">
        <f t="shared" si="8"/>
        <v>13500</v>
      </c>
      <c r="V38" s="274">
        <f t="shared" si="9"/>
        <v>13500</v>
      </c>
      <c r="W38" s="271" t="s">
        <v>0</v>
      </c>
      <c r="X38" s="271" t="s">
        <v>8</v>
      </c>
      <c r="Y38" s="271">
        <v>0</v>
      </c>
      <c r="Z38" s="266" t="s">
        <v>26</v>
      </c>
      <c r="AA38" s="266">
        <v>10</v>
      </c>
      <c r="AB38" s="266" t="s">
        <v>8</v>
      </c>
      <c r="AC38" s="272" t="s">
        <v>8</v>
      </c>
      <c r="AD38" s="272" t="s">
        <v>187</v>
      </c>
      <c r="AE38" s="339"/>
    </row>
    <row r="39" spans="1:31" s="340" customFormat="1" ht="60" hidden="1" x14ac:dyDescent="0.25">
      <c r="A39" s="265" t="s">
        <v>210</v>
      </c>
      <c r="B39" s="259" t="s">
        <v>340</v>
      </c>
      <c r="C39" s="261">
        <v>45</v>
      </c>
      <c r="D39" s="261">
        <v>85</v>
      </c>
      <c r="E39" s="259" t="s">
        <v>341</v>
      </c>
      <c r="F39" s="267">
        <v>7.0000000000000007E-2</v>
      </c>
      <c r="G39" s="259" t="s">
        <v>342</v>
      </c>
      <c r="H39" s="259" t="s">
        <v>22</v>
      </c>
      <c r="I39" s="273" t="s">
        <v>345</v>
      </c>
      <c r="J39" s="261" t="str">
        <f>IF($E$8&gt;AA39,"MAX","")</f>
        <v/>
      </c>
      <c r="K39" s="268">
        <f>($E$7*F39)*AA39+$E$7</f>
        <v>170000</v>
      </c>
      <c r="L39" s="268"/>
      <c r="M39" s="268"/>
      <c r="N39" s="268"/>
      <c r="O39" s="268"/>
      <c r="P39" s="268"/>
      <c r="Q39" s="268">
        <f>$E$7*IF(AND(X39="Double", $E$8=10, $E$6&gt;=Y39), 2, IF(W39="Simple", 1+($E$8*F39), (1+F39)^$E$8))</f>
        <v>170000.00000000003</v>
      </c>
      <c r="R39" s="269">
        <f>IF(J39="MAX",K39,Q39)</f>
        <v>170000.00000000003</v>
      </c>
      <c r="S39" s="270">
        <f>HLOOKUP($E$6,'single life agebands'!A48:BD49,2)</f>
        <v>7.4999999999999997E-2</v>
      </c>
      <c r="T39" s="261" t="b">
        <f>OR($E$5&lt;C39,$E$5&gt;D39)</f>
        <v>0</v>
      </c>
      <c r="U39" s="292">
        <f>IF(T39=TRUE,"N/A",V39)</f>
        <v>12750.000000000002</v>
      </c>
      <c r="V39" s="274">
        <f>(R39*S39)</f>
        <v>12750.000000000002</v>
      </c>
      <c r="W39" s="271" t="s">
        <v>0</v>
      </c>
      <c r="X39" s="271" t="s">
        <v>8</v>
      </c>
      <c r="Y39" s="271">
        <v>0</v>
      </c>
      <c r="Z39" s="266" t="s">
        <v>26</v>
      </c>
      <c r="AA39" s="266">
        <v>10</v>
      </c>
      <c r="AB39" s="266" t="s">
        <v>8</v>
      </c>
      <c r="AC39" s="272"/>
      <c r="AD39" s="272" t="s">
        <v>187</v>
      </c>
      <c r="AE39" s="339"/>
    </row>
    <row r="40" spans="1:31" s="340" customFormat="1" ht="45" x14ac:dyDescent="0.25">
      <c r="A40" s="265" t="s">
        <v>150</v>
      </c>
      <c r="B40" s="259" t="s">
        <v>143</v>
      </c>
      <c r="C40" s="261">
        <v>45</v>
      </c>
      <c r="D40" s="261">
        <v>85</v>
      </c>
      <c r="E40" s="259" t="s">
        <v>92</v>
      </c>
      <c r="F40" s="267">
        <v>0.08</v>
      </c>
      <c r="G40" s="259" t="s">
        <v>0</v>
      </c>
      <c r="H40" s="259" t="s">
        <v>22</v>
      </c>
      <c r="I40" s="259" t="s">
        <v>65</v>
      </c>
      <c r="J40" s="261" t="str">
        <f t="shared" si="10"/>
        <v/>
      </c>
      <c r="K40" s="268">
        <f>($E$7*F40)*AA40+$E$7</f>
        <v>180000</v>
      </c>
      <c r="L40" s="268"/>
      <c r="M40" s="268"/>
      <c r="N40" s="268"/>
      <c r="O40" s="268"/>
      <c r="P40" s="268"/>
      <c r="Q40" s="268">
        <f t="shared" si="12"/>
        <v>180000</v>
      </c>
      <c r="R40" s="269">
        <f t="shared" si="11"/>
        <v>180000</v>
      </c>
      <c r="S40" s="270">
        <f>HLOOKUP($E$6,'single life agebands'!A40:BD41,2)</f>
        <v>8.5000000000000006E-2</v>
      </c>
      <c r="T40" s="261" t="b">
        <f t="shared" si="7"/>
        <v>0</v>
      </c>
      <c r="U40" s="292">
        <f t="shared" si="8"/>
        <v>15300.000000000002</v>
      </c>
      <c r="V40" s="274">
        <f t="shared" si="9"/>
        <v>15300.000000000002</v>
      </c>
      <c r="W40" s="271" t="s">
        <v>0</v>
      </c>
      <c r="X40" s="271" t="s">
        <v>8</v>
      </c>
      <c r="Y40" s="271">
        <v>0</v>
      </c>
      <c r="Z40" s="266" t="s">
        <v>26</v>
      </c>
      <c r="AA40" s="266">
        <v>10</v>
      </c>
      <c r="AB40" s="266" t="s">
        <v>8</v>
      </c>
      <c r="AC40" s="272" t="s">
        <v>8</v>
      </c>
      <c r="AD40" s="272" t="s">
        <v>187</v>
      </c>
      <c r="AE40" s="339"/>
    </row>
    <row r="41" spans="1:31" s="322" customFormat="1" ht="15" hidden="1" customHeight="1" x14ac:dyDescent="0.2">
      <c r="A41" s="313" t="s">
        <v>151</v>
      </c>
      <c r="B41" s="313" t="s">
        <v>141</v>
      </c>
      <c r="C41" s="314">
        <v>0</v>
      </c>
      <c r="D41" s="314">
        <v>85</v>
      </c>
      <c r="E41" s="313" t="s">
        <v>129</v>
      </c>
      <c r="F41" s="323">
        <v>7.0000000000000007E-2</v>
      </c>
      <c r="G41" s="313" t="s">
        <v>0</v>
      </c>
      <c r="H41" s="313" t="s">
        <v>22</v>
      </c>
      <c r="I41" s="313" t="s">
        <v>65</v>
      </c>
      <c r="J41" s="314" t="str">
        <f t="shared" si="10"/>
        <v/>
      </c>
      <c r="K41" s="316">
        <f>(($E$7*F41)*AA41)+$E$7</f>
        <v>170000</v>
      </c>
      <c r="L41" s="316"/>
      <c r="M41" s="316"/>
      <c r="N41" s="316"/>
      <c r="O41" s="316"/>
      <c r="P41" s="316"/>
      <c r="Q41" s="316">
        <f t="shared" si="12"/>
        <v>170000.00000000003</v>
      </c>
      <c r="R41" s="324">
        <f t="shared" si="11"/>
        <v>170000.00000000003</v>
      </c>
      <c r="S41" s="325">
        <f>HLOOKUP($E$6,'single life agebands'!A56:AP57,2)</f>
        <v>0.09</v>
      </c>
      <c r="T41" s="314" t="b">
        <f t="shared" si="7"/>
        <v>0</v>
      </c>
      <c r="U41" s="326">
        <f t="shared" si="8"/>
        <v>15300.000000000002</v>
      </c>
      <c r="V41" s="317">
        <f t="shared" si="9"/>
        <v>15300.000000000002</v>
      </c>
      <c r="W41" s="318" t="s">
        <v>0</v>
      </c>
      <c r="X41" s="318" t="s">
        <v>8</v>
      </c>
      <c r="Y41" s="318">
        <v>0</v>
      </c>
      <c r="Z41" s="318"/>
      <c r="AA41" s="319">
        <v>10</v>
      </c>
      <c r="AB41" s="319" t="s">
        <v>8</v>
      </c>
      <c r="AC41" s="320"/>
      <c r="AD41" s="320" t="s">
        <v>186</v>
      </c>
      <c r="AE41" s="321"/>
    </row>
    <row r="42" spans="1:31" s="322" customFormat="1" ht="30" customHeight="1" x14ac:dyDescent="0.2">
      <c r="A42" s="407" t="s">
        <v>171</v>
      </c>
      <c r="B42" s="407"/>
      <c r="C42" s="407"/>
      <c r="D42" s="407"/>
      <c r="E42" s="407"/>
      <c r="F42" s="407"/>
      <c r="G42" s="407"/>
      <c r="H42" s="407"/>
      <c r="I42" s="407"/>
      <c r="J42" s="407"/>
      <c r="K42" s="407"/>
      <c r="L42" s="407"/>
      <c r="M42" s="407"/>
      <c r="N42" s="407"/>
      <c r="O42" s="407"/>
      <c r="P42" s="407"/>
      <c r="Q42" s="407"/>
      <c r="R42" s="407"/>
      <c r="S42" s="407"/>
      <c r="T42" s="407"/>
      <c r="U42" s="407"/>
      <c r="V42" s="407"/>
      <c r="W42" s="407"/>
      <c r="X42" s="407"/>
      <c r="Y42" s="407"/>
      <c r="Z42" s="407"/>
      <c r="AA42" s="407"/>
      <c r="AB42" s="407"/>
      <c r="AC42" s="408"/>
      <c r="AD42" s="408"/>
      <c r="AE42" s="321"/>
    </row>
    <row r="43" spans="1:31" s="342" customFormat="1" ht="110.25" x14ac:dyDescent="0.2">
      <c r="A43" s="262" t="s">
        <v>147</v>
      </c>
      <c r="B43" s="263" t="s">
        <v>134</v>
      </c>
      <c r="C43" s="263" t="s">
        <v>44</v>
      </c>
      <c r="D43" s="263" t="s">
        <v>52</v>
      </c>
      <c r="E43" s="263" t="s">
        <v>48</v>
      </c>
      <c r="F43" s="263" t="s">
        <v>4</v>
      </c>
      <c r="G43" s="263" t="s">
        <v>5</v>
      </c>
      <c r="H43" s="263" t="s">
        <v>25</v>
      </c>
      <c r="I43" s="263" t="s">
        <v>12</v>
      </c>
      <c r="J43" s="263" t="s">
        <v>51</v>
      </c>
      <c r="K43" s="263" t="s">
        <v>39</v>
      </c>
      <c r="L43" s="263" t="s">
        <v>42</v>
      </c>
      <c r="M43" s="263"/>
      <c r="N43" s="263" t="s">
        <v>43</v>
      </c>
      <c r="O43" s="263" t="s">
        <v>99</v>
      </c>
      <c r="P43" s="263"/>
      <c r="Q43" s="263" t="s">
        <v>38</v>
      </c>
      <c r="R43" s="263" t="s">
        <v>49</v>
      </c>
      <c r="S43" s="263" t="s">
        <v>3</v>
      </c>
      <c r="T43" s="263" t="s">
        <v>53</v>
      </c>
      <c r="U43" s="263" t="s">
        <v>36</v>
      </c>
      <c r="V43" s="262" t="s">
        <v>45</v>
      </c>
      <c r="W43" s="263" t="s">
        <v>46</v>
      </c>
      <c r="X43" s="263" t="s">
        <v>47</v>
      </c>
      <c r="Y43" s="263" t="s">
        <v>164</v>
      </c>
      <c r="Z43" s="263" t="s">
        <v>486</v>
      </c>
      <c r="AA43" s="263" t="s">
        <v>249</v>
      </c>
      <c r="AB43" s="263" t="s">
        <v>182</v>
      </c>
      <c r="AC43" s="264" t="s">
        <v>548</v>
      </c>
      <c r="AD43" s="264" t="s">
        <v>183</v>
      </c>
      <c r="AE43" s="341"/>
    </row>
    <row r="44" spans="1:31" s="340" customFormat="1" ht="45" x14ac:dyDescent="0.25">
      <c r="A44" s="265" t="s">
        <v>313</v>
      </c>
      <c r="B44" s="259" t="s">
        <v>136</v>
      </c>
      <c r="C44" s="261">
        <v>0</v>
      </c>
      <c r="D44" s="261">
        <v>80</v>
      </c>
      <c r="E44" s="266" t="s">
        <v>215</v>
      </c>
      <c r="F44" s="267">
        <v>0</v>
      </c>
      <c r="G44" s="259" t="s">
        <v>63</v>
      </c>
      <c r="H44" s="259" t="s">
        <v>26</v>
      </c>
      <c r="I44" s="259" t="s">
        <v>82</v>
      </c>
      <c r="J44" s="261" t="str">
        <f>IF($E$6&gt;100,"MAX","")</f>
        <v/>
      </c>
      <c r="K44" s="268" t="s">
        <v>40</v>
      </c>
      <c r="L44" s="268"/>
      <c r="M44" s="268"/>
      <c r="N44" s="268"/>
      <c r="O44" s="268"/>
      <c r="P44" s="268"/>
      <c r="Q44" s="268">
        <f>$E$7*IF(AND(X44="Double", $E$8=10, $E$6&gt;=Y44), 2, IF(W44="Simple", 1+($E$8*F44), (1+F44)^$E$8))</f>
        <v>100000</v>
      </c>
      <c r="R44" s="269">
        <f>IF(J44="MAX",K44,Q44)</f>
        <v>100000</v>
      </c>
      <c r="S44" s="270">
        <f>(HLOOKUP($E$5,'single life agebands'!A164:BD165,2,FALSE))+(HLOOKUP($E$5,'single life agebands'!A166:BD167,2,FALSE)*$E$8)</f>
        <v>9.1999999999999998E-2</v>
      </c>
      <c r="T44" s="261" t="b">
        <f>OR($E$5&lt;C44,$E$5&gt;D44,$E$8&lt;1)</f>
        <v>0</v>
      </c>
      <c r="U44" s="292">
        <f t="shared" ref="U44:U48" si="13">IF(T44=TRUE,"N/A",V44)</f>
        <v>9200</v>
      </c>
      <c r="V44" s="268">
        <f>(R44*S44)</f>
        <v>9200</v>
      </c>
      <c r="W44" s="271"/>
      <c r="X44" s="271" t="s">
        <v>8</v>
      </c>
      <c r="Y44" s="271"/>
      <c r="Z44" s="266" t="s">
        <v>490</v>
      </c>
      <c r="AA44" s="266" t="s">
        <v>26</v>
      </c>
      <c r="AB44" s="266" t="s">
        <v>26</v>
      </c>
      <c r="AC44" s="272" t="s">
        <v>188</v>
      </c>
      <c r="AD44" s="272" t="s">
        <v>26</v>
      </c>
      <c r="AE44" s="339"/>
    </row>
    <row r="45" spans="1:31" s="340" customFormat="1" ht="75" x14ac:dyDescent="0.25">
      <c r="A45" s="265" t="s">
        <v>313</v>
      </c>
      <c r="B45" s="259" t="s">
        <v>136</v>
      </c>
      <c r="C45" s="261">
        <v>0</v>
      </c>
      <c r="D45" s="261">
        <v>80</v>
      </c>
      <c r="E45" s="266" t="s">
        <v>216</v>
      </c>
      <c r="F45" s="267">
        <v>0</v>
      </c>
      <c r="G45" s="259" t="s">
        <v>64</v>
      </c>
      <c r="H45" s="259" t="s">
        <v>26</v>
      </c>
      <c r="I45" s="259" t="s">
        <v>82</v>
      </c>
      <c r="J45" s="261" t="str">
        <f>IF($E$6&gt;100,"MAX","")</f>
        <v/>
      </c>
      <c r="K45" s="268" t="s">
        <v>40</v>
      </c>
      <c r="L45" s="268"/>
      <c r="M45" s="268"/>
      <c r="N45" s="268"/>
      <c r="O45" s="268"/>
      <c r="P45" s="268"/>
      <c r="Q45" s="268">
        <f>$E$7*IF(AND(X45="Double", $E$8=10, $E$6&gt;=Y45), 2, IF(W45="Simple", 1+($E$8*F45), (1+F45)^$E$8))</f>
        <v>100000</v>
      </c>
      <c r="R45" s="269">
        <f>IF(J45="MAX",K45,Q45)</f>
        <v>100000</v>
      </c>
      <c r="S45" s="270">
        <f>(HLOOKUP($E$5,'single life agebands'!A170:BD171,2,FALSE))+(HLOOKUP($E$5,'single life agebands'!A172:BD173,2,FALSE)*$E$8)</f>
        <v>7.8999999999999987E-2</v>
      </c>
      <c r="T45" s="261" t="b">
        <f>OR($E$5&lt;C45,$E$5&gt;D45,$E$8&lt;1)</f>
        <v>0</v>
      </c>
      <c r="U45" s="292">
        <f t="shared" si="13"/>
        <v>7899.9999999999991</v>
      </c>
      <c r="V45" s="268">
        <f>(R45*S45)</f>
        <v>7899.9999999999991</v>
      </c>
      <c r="W45" s="271"/>
      <c r="X45" s="271" t="s">
        <v>8</v>
      </c>
      <c r="Y45" s="271"/>
      <c r="Z45" s="266" t="s">
        <v>490</v>
      </c>
      <c r="AA45" s="266" t="s">
        <v>26</v>
      </c>
      <c r="AB45" s="266" t="s">
        <v>26</v>
      </c>
      <c r="AC45" s="272" t="s">
        <v>188</v>
      </c>
      <c r="AD45" s="272" t="s">
        <v>26</v>
      </c>
      <c r="AE45" s="339"/>
    </row>
    <row r="46" spans="1:31" s="322" customFormat="1" ht="36" hidden="1" x14ac:dyDescent="0.2">
      <c r="A46" s="313" t="s">
        <v>217</v>
      </c>
      <c r="B46" s="313" t="s">
        <v>136</v>
      </c>
      <c r="C46" s="314">
        <v>0</v>
      </c>
      <c r="D46" s="314">
        <v>80</v>
      </c>
      <c r="E46" s="319" t="s">
        <v>215</v>
      </c>
      <c r="F46" s="323">
        <v>0</v>
      </c>
      <c r="G46" s="313" t="s">
        <v>63</v>
      </c>
      <c r="H46" s="313" t="s">
        <v>26</v>
      </c>
      <c r="I46" s="313" t="s">
        <v>82</v>
      </c>
      <c r="J46" s="314" t="str">
        <f>IF($E$6&gt;100,"MAX","")</f>
        <v/>
      </c>
      <c r="K46" s="316" t="s">
        <v>40</v>
      </c>
      <c r="L46" s="316"/>
      <c r="M46" s="316"/>
      <c r="N46" s="316"/>
      <c r="O46" s="316"/>
      <c r="P46" s="316"/>
      <c r="Q46" s="316">
        <f>$E$7*IF(AND(X46="Double", $E$8=10, $E$6&gt;=Y46), 2, IF(W46="Simple", 1+($E$8*F46), (1+F46)^$E$8))</f>
        <v>100000</v>
      </c>
      <c r="R46" s="324">
        <f>IF(J46="MAX",K46,Q46)</f>
        <v>100000</v>
      </c>
      <c r="S46" s="325">
        <f>(HLOOKUP($E$5,'single life agebands'!A176:BD177,2,FALSE))+(HLOOKUP($E$5,'single life agebands'!A178:BD179,2,FALSE)*$E$8)</f>
        <v>9.1999999999999998E-2</v>
      </c>
      <c r="T46" s="314" t="b">
        <f>OR($E$5&lt;C46,$E$5&gt;D46,$E$8&lt;1)</f>
        <v>0</v>
      </c>
      <c r="U46" s="326">
        <f t="shared" si="13"/>
        <v>9200</v>
      </c>
      <c r="V46" s="316">
        <f>(R46*S46)</f>
        <v>9200</v>
      </c>
      <c r="W46" s="318"/>
      <c r="X46" s="318" t="s">
        <v>8</v>
      </c>
      <c r="Y46" s="318"/>
      <c r="Z46" s="318"/>
      <c r="AA46" s="319" t="s">
        <v>26</v>
      </c>
      <c r="AB46" s="319" t="s">
        <v>26</v>
      </c>
      <c r="AC46" s="320"/>
      <c r="AD46" s="320" t="s">
        <v>26</v>
      </c>
      <c r="AE46" s="321"/>
    </row>
    <row r="47" spans="1:31" s="322" customFormat="1" ht="48" hidden="1" x14ac:dyDescent="0.2">
      <c r="A47" s="313" t="s">
        <v>217</v>
      </c>
      <c r="B47" s="313" t="s">
        <v>136</v>
      </c>
      <c r="C47" s="314">
        <v>0</v>
      </c>
      <c r="D47" s="314">
        <v>80</v>
      </c>
      <c r="E47" s="319" t="s">
        <v>216</v>
      </c>
      <c r="F47" s="323">
        <v>0</v>
      </c>
      <c r="G47" s="313" t="s">
        <v>64</v>
      </c>
      <c r="H47" s="313" t="s">
        <v>26</v>
      </c>
      <c r="I47" s="313" t="s">
        <v>82</v>
      </c>
      <c r="J47" s="314" t="str">
        <f>IF($E$6&gt;100,"MAX","")</f>
        <v/>
      </c>
      <c r="K47" s="316" t="s">
        <v>40</v>
      </c>
      <c r="L47" s="316"/>
      <c r="M47" s="316"/>
      <c r="N47" s="316"/>
      <c r="O47" s="316"/>
      <c r="P47" s="316"/>
      <c r="Q47" s="316">
        <f>$E$7*IF(AND(X47="Double", $E$8=10, $E$6&gt;=Y47), 2, IF(W47="Simple", 1+($E$8*F47), (1+F47)^$E$8))</f>
        <v>100000</v>
      </c>
      <c r="R47" s="324">
        <f>IF(J47="MAX",K47,Q47)</f>
        <v>100000</v>
      </c>
      <c r="S47" s="325">
        <f>(HLOOKUP($E$5,'single life agebands'!A182:BD183,2,FALSE))+(HLOOKUP($E$5,'single life agebands'!A184:BD185,2,FALSE)*$E$8)</f>
        <v>7.9000000000000001E-2</v>
      </c>
      <c r="T47" s="314" t="b">
        <f>OR($E$5&lt;C47,$E$5&gt;D47,$E$8&lt;1)</f>
        <v>0</v>
      </c>
      <c r="U47" s="326">
        <f t="shared" si="13"/>
        <v>7900</v>
      </c>
      <c r="V47" s="316">
        <f>(R47*S47)</f>
        <v>7900</v>
      </c>
      <c r="W47" s="318"/>
      <c r="X47" s="318" t="s">
        <v>8</v>
      </c>
      <c r="Y47" s="318"/>
      <c r="Z47" s="318"/>
      <c r="AA47" s="319" t="s">
        <v>26</v>
      </c>
      <c r="AB47" s="319" t="s">
        <v>26</v>
      </c>
      <c r="AC47" s="320"/>
      <c r="AD47" s="320" t="s">
        <v>26</v>
      </c>
      <c r="AE47" s="321"/>
    </row>
    <row r="48" spans="1:31" s="322" customFormat="1" ht="36" hidden="1" x14ac:dyDescent="0.2">
      <c r="A48" s="313" t="s">
        <v>221</v>
      </c>
      <c r="B48" s="313" t="s">
        <v>139</v>
      </c>
      <c r="C48" s="314">
        <v>45</v>
      </c>
      <c r="D48" s="314">
        <v>80</v>
      </c>
      <c r="E48" s="313" t="s">
        <v>222</v>
      </c>
      <c r="F48" s="323">
        <v>7.0000000000000007E-2</v>
      </c>
      <c r="G48" s="313" t="s">
        <v>224</v>
      </c>
      <c r="H48" s="313" t="s">
        <v>22</v>
      </c>
      <c r="I48" s="315" t="s">
        <v>14</v>
      </c>
      <c r="J48" s="314" t="str">
        <f>IF($E$8&gt;AA48,"MAX","")</f>
        <v/>
      </c>
      <c r="K48" s="316">
        <f>($E$7*F48)*AA48+$E$7</f>
        <v>240000.00000000003</v>
      </c>
      <c r="L48" s="317"/>
      <c r="M48" s="317"/>
      <c r="N48" s="317"/>
      <c r="O48" s="317"/>
      <c r="P48" s="317"/>
      <c r="Q48" s="316">
        <f t="shared" ref="Q48" si="14">$E$7*IF(AND(X48="Double", $E$8=10, $E$6&gt;=Y48), 2, IF(W48="Simple", 1+($E$8*F48), (1+F48)^$E$8))</f>
        <v>170000.00000000003</v>
      </c>
      <c r="R48" s="324">
        <f t="shared" ref="R48" si="15">IF(J48="MAX",K48,Q48)</f>
        <v>170000.00000000003</v>
      </c>
      <c r="S48" s="325">
        <f>HLOOKUP($E$5,'single life agebands'!A338:BD339,2)</f>
        <v>0.05</v>
      </c>
      <c r="T48" s="314" t="b">
        <f>OR($E$5&lt;C48,$E$5&gt;D48)</f>
        <v>0</v>
      </c>
      <c r="U48" s="326">
        <f t="shared" si="13"/>
        <v>8500.0000000000018</v>
      </c>
      <c r="V48" s="317">
        <f>(R48*S48)</f>
        <v>8500.0000000000018</v>
      </c>
      <c r="W48" s="318" t="s">
        <v>0</v>
      </c>
      <c r="X48" s="318" t="s">
        <v>8</v>
      </c>
      <c r="Y48" s="318"/>
      <c r="Z48" s="318"/>
      <c r="AA48" s="319">
        <v>20</v>
      </c>
      <c r="AB48" s="319" t="s">
        <v>188</v>
      </c>
      <c r="AC48" s="320"/>
      <c r="AD48" s="320" t="s">
        <v>186</v>
      </c>
      <c r="AE48" s="321"/>
    </row>
    <row r="49" spans="1:31" s="322" customFormat="1" ht="150" customHeight="1" x14ac:dyDescent="0.2">
      <c r="A49" s="458" t="s">
        <v>479</v>
      </c>
      <c r="B49" s="420"/>
      <c r="C49" s="420"/>
      <c r="D49" s="420"/>
      <c r="E49" s="420"/>
      <c r="F49" s="420"/>
      <c r="G49" s="420"/>
      <c r="H49" s="420"/>
      <c r="I49" s="420"/>
      <c r="J49" s="420"/>
      <c r="K49" s="420"/>
      <c r="L49" s="420"/>
      <c r="M49" s="420"/>
      <c r="N49" s="420"/>
      <c r="O49" s="420"/>
      <c r="P49" s="420"/>
      <c r="Q49" s="420"/>
      <c r="R49" s="420"/>
      <c r="S49" s="420"/>
      <c r="T49" s="420"/>
      <c r="U49" s="420"/>
      <c r="V49" s="420"/>
      <c r="W49" s="420"/>
      <c r="X49" s="420"/>
      <c r="Y49" s="420"/>
      <c r="Z49" s="420"/>
      <c r="AA49" s="420"/>
      <c r="AB49" s="420"/>
      <c r="AC49" s="421"/>
      <c r="AD49" s="421"/>
      <c r="AE49" s="321"/>
    </row>
    <row r="50" spans="1:31" s="340" customFormat="1" ht="60" x14ac:dyDescent="0.25">
      <c r="A50" s="265" t="s">
        <v>384</v>
      </c>
      <c r="B50" s="259" t="s">
        <v>139</v>
      </c>
      <c r="C50" s="261">
        <v>45</v>
      </c>
      <c r="D50" s="261">
        <v>80</v>
      </c>
      <c r="E50" s="259" t="s">
        <v>385</v>
      </c>
      <c r="F50" s="267">
        <v>0</v>
      </c>
      <c r="G50" s="259" t="s">
        <v>393</v>
      </c>
      <c r="H50" s="259" t="s">
        <v>26</v>
      </c>
      <c r="I50" s="273" t="s">
        <v>386</v>
      </c>
      <c r="J50" s="261"/>
      <c r="K50" s="268">
        <f>E7</f>
        <v>100000</v>
      </c>
      <c r="L50" s="274"/>
      <c r="M50" s="274"/>
      <c r="N50" s="274"/>
      <c r="O50" s="274"/>
      <c r="P50" s="274"/>
      <c r="Q50" s="268">
        <f>$E$7*IF(AND(X50="Double", $E$8=10, $E$6&gt;=Y50), 2, IF(W50="Simple", 1+($E$8*F50), (1+F50)^$E$8))</f>
        <v>100000</v>
      </c>
      <c r="R50" s="269" t="s">
        <v>389</v>
      </c>
      <c r="S50" s="270">
        <f>'Prudential FlexGuard Income'!M60</f>
        <v>7.3000000000000023E-2</v>
      </c>
      <c r="T50" s="261" t="b">
        <f>OR($E$5&lt;C50,$E$5&gt;D50)</f>
        <v>0</v>
      </c>
      <c r="U50" s="292" t="s">
        <v>388</v>
      </c>
      <c r="V50" s="274" t="e">
        <f>(R50*S50)</f>
        <v>#VALUE!</v>
      </c>
      <c r="W50" s="271" t="s">
        <v>0</v>
      </c>
      <c r="X50" s="271" t="s">
        <v>8</v>
      </c>
      <c r="Y50" s="271"/>
      <c r="Z50" s="266" t="s">
        <v>26</v>
      </c>
      <c r="AA50" s="266" t="s">
        <v>390</v>
      </c>
      <c r="AB50" s="266" t="s">
        <v>26</v>
      </c>
      <c r="AC50" s="266" t="s">
        <v>188</v>
      </c>
      <c r="AD50" s="266" t="s">
        <v>26</v>
      </c>
      <c r="AE50" s="339"/>
    </row>
    <row r="51" spans="1:31" s="322" customFormat="1" ht="36" hidden="1" x14ac:dyDescent="0.2">
      <c r="A51" s="313" t="s">
        <v>221</v>
      </c>
      <c r="B51" s="313" t="s">
        <v>139</v>
      </c>
      <c r="C51" s="314">
        <v>45</v>
      </c>
      <c r="D51" s="314">
        <v>80</v>
      </c>
      <c r="E51" s="313" t="s">
        <v>223</v>
      </c>
      <c r="F51" s="323">
        <v>7.0000000000000007E-2</v>
      </c>
      <c r="G51" s="313" t="s">
        <v>224</v>
      </c>
      <c r="H51" s="313" t="s">
        <v>22</v>
      </c>
      <c r="I51" s="315" t="s">
        <v>14</v>
      </c>
      <c r="J51" s="314" t="str">
        <f>IF($E$8&gt;AA51,"MAX","")</f>
        <v/>
      </c>
      <c r="K51" s="316">
        <f>($E$7*F51)*AA51+$E$7</f>
        <v>240000.00000000003</v>
      </c>
      <c r="L51" s="317"/>
      <c r="M51" s="317"/>
      <c r="N51" s="317"/>
      <c r="O51" s="317"/>
      <c r="P51" s="317"/>
      <c r="Q51" s="316">
        <f>$E$7*IF(AND(X51="Double", $E$8=10, $E$6&gt;=Y51), 2, IF(W51="Simple", 1+($E$8*F51), (1+F51)^$E$8))</f>
        <v>170000.00000000003</v>
      </c>
      <c r="R51" s="324">
        <f>IF(J51="MAX",K51,Q51)</f>
        <v>170000.00000000003</v>
      </c>
      <c r="S51" s="325">
        <f>HLOOKUP($E$5,'single life agebands'!A342:BD343,2)</f>
        <v>6.5000000000000002E-2</v>
      </c>
      <c r="T51" s="314" t="b">
        <f>OR($E$5&lt;C51,$E$5&gt;D51)</f>
        <v>0</v>
      </c>
      <c r="U51" s="326">
        <f>IF(T51=TRUE,"N/A",V51)</f>
        <v>11050.000000000002</v>
      </c>
      <c r="V51" s="317">
        <f>(R51*S51)</f>
        <v>11050.000000000002</v>
      </c>
      <c r="W51" s="318" t="s">
        <v>0</v>
      </c>
      <c r="X51" s="318" t="s">
        <v>8</v>
      </c>
      <c r="Y51" s="318"/>
      <c r="Z51" s="318"/>
      <c r="AA51" s="319">
        <v>20</v>
      </c>
      <c r="AB51" s="319" t="s">
        <v>188</v>
      </c>
      <c r="AC51" s="320"/>
      <c r="AD51" s="320" t="s">
        <v>186</v>
      </c>
      <c r="AE51" s="321"/>
    </row>
    <row r="52" spans="1:31" s="322" customFormat="1" ht="30" customHeight="1" x14ac:dyDescent="0.2">
      <c r="A52" s="407" t="s">
        <v>16</v>
      </c>
      <c r="B52" s="407"/>
      <c r="C52" s="407"/>
      <c r="D52" s="407"/>
      <c r="E52" s="407"/>
      <c r="F52" s="407"/>
      <c r="G52" s="407"/>
      <c r="H52" s="407"/>
      <c r="I52" s="407"/>
      <c r="J52" s="407"/>
      <c r="K52" s="407"/>
      <c r="L52" s="407"/>
      <c r="M52" s="407"/>
      <c r="N52" s="407"/>
      <c r="O52" s="407"/>
      <c r="P52" s="407"/>
      <c r="Q52" s="407"/>
      <c r="R52" s="407"/>
      <c r="S52" s="407"/>
      <c r="T52" s="407"/>
      <c r="U52" s="407"/>
      <c r="V52" s="407"/>
      <c r="W52" s="407"/>
      <c r="X52" s="407"/>
      <c r="Y52" s="407"/>
      <c r="Z52" s="407"/>
      <c r="AA52" s="407"/>
      <c r="AB52" s="407"/>
      <c r="AC52" s="408"/>
      <c r="AD52" s="408"/>
      <c r="AE52" s="321"/>
    </row>
    <row r="53" spans="1:31" s="400" customFormat="1" ht="110.25" x14ac:dyDescent="0.25">
      <c r="A53" s="262" t="s">
        <v>147</v>
      </c>
      <c r="B53" s="263" t="s">
        <v>134</v>
      </c>
      <c r="C53" s="263" t="s">
        <v>44</v>
      </c>
      <c r="D53" s="263" t="s">
        <v>52</v>
      </c>
      <c r="E53" s="263" t="s">
        <v>48</v>
      </c>
      <c r="F53" s="263" t="s">
        <v>4</v>
      </c>
      <c r="G53" s="263" t="s">
        <v>5</v>
      </c>
      <c r="H53" s="263" t="s">
        <v>25</v>
      </c>
      <c r="I53" s="263" t="s">
        <v>12</v>
      </c>
      <c r="J53" s="263" t="s">
        <v>51</v>
      </c>
      <c r="K53" s="263" t="s">
        <v>39</v>
      </c>
      <c r="L53" s="263" t="s">
        <v>42</v>
      </c>
      <c r="M53" s="263"/>
      <c r="N53" s="263" t="s">
        <v>43</v>
      </c>
      <c r="O53" s="263" t="s">
        <v>99</v>
      </c>
      <c r="P53" s="263"/>
      <c r="Q53" s="263" t="s">
        <v>38</v>
      </c>
      <c r="R53" s="263" t="s">
        <v>49</v>
      </c>
      <c r="S53" s="263" t="s">
        <v>3</v>
      </c>
      <c r="T53" s="263" t="s">
        <v>53</v>
      </c>
      <c r="U53" s="263" t="s">
        <v>36</v>
      </c>
      <c r="V53" s="262" t="s">
        <v>45</v>
      </c>
      <c r="W53" s="263" t="s">
        <v>46</v>
      </c>
      <c r="X53" s="263" t="s">
        <v>47</v>
      </c>
      <c r="Y53" s="263" t="s">
        <v>164</v>
      </c>
      <c r="Z53" s="263" t="s">
        <v>486</v>
      </c>
      <c r="AA53" s="263" t="s">
        <v>249</v>
      </c>
      <c r="AB53" s="263" t="s">
        <v>182</v>
      </c>
      <c r="AC53" s="264" t="s">
        <v>548</v>
      </c>
      <c r="AD53" s="264" t="s">
        <v>183</v>
      </c>
      <c r="AE53" s="399"/>
    </row>
    <row r="54" spans="1:31" s="340" customFormat="1" ht="45" x14ac:dyDescent="0.25">
      <c r="A54" s="265" t="s">
        <v>153</v>
      </c>
      <c r="B54" s="259" t="s">
        <v>136</v>
      </c>
      <c r="C54" s="261">
        <v>0</v>
      </c>
      <c r="D54" s="261">
        <v>80</v>
      </c>
      <c r="E54" s="259" t="s">
        <v>225</v>
      </c>
      <c r="F54" s="277">
        <v>0</v>
      </c>
      <c r="G54" s="259" t="s">
        <v>272</v>
      </c>
      <c r="H54" s="259" t="s">
        <v>26</v>
      </c>
      <c r="I54" s="273" t="s">
        <v>77</v>
      </c>
      <c r="J54" s="261" t="str">
        <f>IF($E$6&gt;100,"MAX","")</f>
        <v/>
      </c>
      <c r="K54" s="268" t="s">
        <v>40</v>
      </c>
      <c r="L54" s="268"/>
      <c r="M54" s="268"/>
      <c r="N54" s="268"/>
      <c r="O54" s="268"/>
      <c r="P54" s="268"/>
      <c r="Q54" s="268">
        <f>$E$7*IF(AND(X54="Double", $E$8=10, $E$6&gt;=Y54), 2, IF(W54="Simple", 1+($E$8*F54), (1+F54)^$E$8))</f>
        <v>100000</v>
      </c>
      <c r="R54" s="269">
        <f t="shared" ref="R54:R57" si="16">IF(J54="MAX",K54,Q54)</f>
        <v>100000</v>
      </c>
      <c r="S54" s="270">
        <f>(HLOOKUP($E$5,'single life agebands'!A140:BD141,2,FALSE))+(HLOOKUP($E$5,'single life agebands'!A142:BD143,2,FALSE)*$E$8)</f>
        <v>0.111</v>
      </c>
      <c r="T54" s="261" t="b">
        <f t="shared" ref="T54:T59" si="17">OR($E$5&lt;C54,$E$5&gt;D54)</f>
        <v>0</v>
      </c>
      <c r="U54" s="292">
        <f t="shared" ref="U54:U68" si="18">IF(T54=TRUE,"N/A",V54)</f>
        <v>11100</v>
      </c>
      <c r="V54" s="274">
        <f t="shared" ref="V54:V59" si="19">(R54*S54)</f>
        <v>11100</v>
      </c>
      <c r="W54" s="271"/>
      <c r="X54" s="271" t="s">
        <v>8</v>
      </c>
      <c r="Y54" s="271"/>
      <c r="Z54" s="266" t="s">
        <v>26</v>
      </c>
      <c r="AA54" s="266" t="s">
        <v>26</v>
      </c>
      <c r="AB54" s="266" t="s">
        <v>189</v>
      </c>
      <c r="AC54" s="272" t="s">
        <v>8</v>
      </c>
      <c r="AD54" s="272" t="s">
        <v>26</v>
      </c>
      <c r="AE54" s="339"/>
    </row>
    <row r="55" spans="1:31" s="340" customFormat="1" ht="75" x14ac:dyDescent="0.25">
      <c r="A55" s="265" t="s">
        <v>153</v>
      </c>
      <c r="B55" s="259" t="s">
        <v>136</v>
      </c>
      <c r="C55" s="261">
        <v>0</v>
      </c>
      <c r="D55" s="261">
        <v>80</v>
      </c>
      <c r="E55" s="259" t="s">
        <v>226</v>
      </c>
      <c r="F55" s="277">
        <v>0</v>
      </c>
      <c r="G55" s="259" t="s">
        <v>273</v>
      </c>
      <c r="H55" s="259" t="s">
        <v>26</v>
      </c>
      <c r="I55" s="273" t="s">
        <v>93</v>
      </c>
      <c r="J55" s="261" t="str">
        <f>IF($E$6&gt;100,"MAX","")</f>
        <v/>
      </c>
      <c r="K55" s="268" t="s">
        <v>40</v>
      </c>
      <c r="L55" s="268"/>
      <c r="M55" s="268"/>
      <c r="N55" s="268"/>
      <c r="O55" s="268"/>
      <c r="P55" s="268"/>
      <c r="Q55" s="268">
        <f>$E$7*IF(AND(X55="Double", $E$8=10, $E$6&gt;=Y55), 2, IF(W55="Simple", 1+($E$8*F55), (1+F55)^$E$8))</f>
        <v>100000</v>
      </c>
      <c r="R55" s="269">
        <f t="shared" si="16"/>
        <v>100000</v>
      </c>
      <c r="S55" s="270">
        <f>(HLOOKUP($E$5,'single life agebands'!A146:BD147,2,FALSE))+(HLOOKUP($E$5,'single life agebands'!A148:BD149,2,FALSE)*$E$8)</f>
        <v>0.10400000000000001</v>
      </c>
      <c r="T55" s="261" t="b">
        <f t="shared" si="17"/>
        <v>0</v>
      </c>
      <c r="U55" s="292">
        <f t="shared" si="18"/>
        <v>10400.000000000002</v>
      </c>
      <c r="V55" s="274">
        <f t="shared" si="19"/>
        <v>10400.000000000002</v>
      </c>
      <c r="W55" s="271"/>
      <c r="X55" s="271" t="s">
        <v>8</v>
      </c>
      <c r="Y55" s="271"/>
      <c r="Z55" s="266" t="s">
        <v>26</v>
      </c>
      <c r="AA55" s="266" t="s">
        <v>26</v>
      </c>
      <c r="AB55" s="266" t="s">
        <v>26</v>
      </c>
      <c r="AC55" s="272" t="s">
        <v>8</v>
      </c>
      <c r="AD55" s="272" t="s">
        <v>26</v>
      </c>
      <c r="AE55" s="339"/>
    </row>
    <row r="56" spans="1:31" s="340" customFormat="1" ht="45" x14ac:dyDescent="0.25">
      <c r="A56" s="265" t="s">
        <v>376</v>
      </c>
      <c r="B56" s="259" t="s">
        <v>136</v>
      </c>
      <c r="C56" s="261">
        <v>0</v>
      </c>
      <c r="D56" s="261">
        <v>80</v>
      </c>
      <c r="E56" s="259" t="s">
        <v>379</v>
      </c>
      <c r="F56" s="277">
        <v>0</v>
      </c>
      <c r="G56" s="259" t="s">
        <v>380</v>
      </c>
      <c r="H56" s="259" t="s">
        <v>26</v>
      </c>
      <c r="I56" s="273" t="s">
        <v>382</v>
      </c>
      <c r="J56" s="261" t="str">
        <f>IF($E$6&gt;100,"MAX","")</f>
        <v/>
      </c>
      <c r="K56" s="268" t="s">
        <v>40</v>
      </c>
      <c r="L56" s="268"/>
      <c r="M56" s="268"/>
      <c r="N56" s="268"/>
      <c r="O56" s="268"/>
      <c r="P56" s="268"/>
      <c r="Q56" s="268">
        <f>$E$7*IF(AND(X56="Double", $E$8=10, $E$6&gt;=Y56), 2, IF(W56="Simple", 1+($E$8*F56), (1+F56)^$E$8))</f>
        <v>100000</v>
      </c>
      <c r="R56" s="269">
        <f t="shared" si="16"/>
        <v>100000</v>
      </c>
      <c r="S56" s="270">
        <f>(HLOOKUP($E$5,'single life agebands'!A152:BD153,2,FALSE))+(HLOOKUP($E$5,'single life agebands'!A154:BD155,2,FALSE)*$E$8)</f>
        <v>9.7000000000000003E-2</v>
      </c>
      <c r="T56" s="261" t="b">
        <f t="shared" si="17"/>
        <v>0</v>
      </c>
      <c r="U56" s="292">
        <f t="shared" si="18"/>
        <v>9700</v>
      </c>
      <c r="V56" s="274">
        <f t="shared" si="19"/>
        <v>9700</v>
      </c>
      <c r="W56" s="271"/>
      <c r="X56" s="271" t="s">
        <v>8</v>
      </c>
      <c r="Y56" s="271"/>
      <c r="Z56" s="266" t="s">
        <v>26</v>
      </c>
      <c r="AA56" s="266" t="s">
        <v>26</v>
      </c>
      <c r="AB56" s="266" t="s">
        <v>189</v>
      </c>
      <c r="AC56" s="272" t="s">
        <v>8</v>
      </c>
      <c r="AD56" s="272" t="s">
        <v>26</v>
      </c>
      <c r="AE56" s="339"/>
    </row>
    <row r="57" spans="1:31" s="340" customFormat="1" ht="75" x14ac:dyDescent="0.25">
      <c r="A57" s="265" t="s">
        <v>376</v>
      </c>
      <c r="B57" s="259" t="s">
        <v>136</v>
      </c>
      <c r="C57" s="261">
        <v>0</v>
      </c>
      <c r="D57" s="261">
        <v>80</v>
      </c>
      <c r="E57" s="259" t="s">
        <v>378</v>
      </c>
      <c r="F57" s="277">
        <v>0</v>
      </c>
      <c r="G57" s="259" t="s">
        <v>381</v>
      </c>
      <c r="H57" s="259" t="s">
        <v>26</v>
      </c>
      <c r="I57" s="273" t="s">
        <v>383</v>
      </c>
      <c r="J57" s="261" t="str">
        <f>IF($E$6&gt;100,"MAX","")</f>
        <v/>
      </c>
      <c r="K57" s="268" t="s">
        <v>40</v>
      </c>
      <c r="L57" s="268"/>
      <c r="M57" s="268"/>
      <c r="N57" s="268"/>
      <c r="O57" s="268"/>
      <c r="P57" s="268"/>
      <c r="Q57" s="268">
        <f>$E$7*IF(AND(X57="Double", $E$8=10, $E$6&gt;=Y57), 2, IF(W57="Simple", 1+($E$8*F57), (1+F57)^$E$8))</f>
        <v>100000</v>
      </c>
      <c r="R57" s="269">
        <f t="shared" si="16"/>
        <v>100000</v>
      </c>
      <c r="S57" s="270">
        <f>(HLOOKUP($E$5,'single life agebands'!A158:BD159,2,FALSE))+(HLOOKUP($E$5,'single life agebands'!A160:BD161,2,FALSE)*$E$8)</f>
        <v>9.0999999999999998E-2</v>
      </c>
      <c r="T57" s="261" t="b">
        <f t="shared" si="17"/>
        <v>0</v>
      </c>
      <c r="U57" s="292">
        <f t="shared" si="18"/>
        <v>9100</v>
      </c>
      <c r="V57" s="274">
        <f t="shared" si="19"/>
        <v>9100</v>
      </c>
      <c r="W57" s="271"/>
      <c r="X57" s="271" t="s">
        <v>8</v>
      </c>
      <c r="Y57" s="271"/>
      <c r="Z57" s="266" t="s">
        <v>26</v>
      </c>
      <c r="AA57" s="266" t="s">
        <v>26</v>
      </c>
      <c r="AB57" s="266" t="s">
        <v>26</v>
      </c>
      <c r="AC57" s="272" t="s">
        <v>8</v>
      </c>
      <c r="AD57" s="272" t="s">
        <v>26</v>
      </c>
      <c r="AE57" s="339"/>
    </row>
    <row r="58" spans="1:31" s="340" customFormat="1" ht="30" x14ac:dyDescent="0.25">
      <c r="A58" s="265" t="s">
        <v>307</v>
      </c>
      <c r="B58" s="259" t="s">
        <v>135</v>
      </c>
      <c r="C58" s="261">
        <v>50</v>
      </c>
      <c r="D58" s="261">
        <v>80</v>
      </c>
      <c r="E58" s="259" t="s">
        <v>396</v>
      </c>
      <c r="F58" s="277">
        <v>0.1</v>
      </c>
      <c r="G58" s="259" t="s">
        <v>0</v>
      </c>
      <c r="H58" s="259" t="s">
        <v>22</v>
      </c>
      <c r="I58" s="273" t="s">
        <v>37</v>
      </c>
      <c r="J58" s="261"/>
      <c r="K58" s="268" t="s">
        <v>40</v>
      </c>
      <c r="L58" s="268"/>
      <c r="M58" s="268"/>
      <c r="N58" s="268"/>
      <c r="O58" s="268"/>
      <c r="P58" s="268"/>
      <c r="Q58" s="268">
        <f>$E$7*IF(AND(X58="Double", $E$8=10, $E$6&gt;=Y58), 2, IF(W58="Simple", 1+($E$8*F58), (1+F58)^$E$8))</f>
        <v>200000</v>
      </c>
      <c r="R58" s="269">
        <f>IF(J58="MAX",K58,Q58)</f>
        <v>200000</v>
      </c>
      <c r="S58" s="270">
        <f>HLOOKUP($E$6,'single life agebands'!A132:AY133,2)</f>
        <v>7.1999999999999995E-2</v>
      </c>
      <c r="T58" s="261" t="b">
        <f t="shared" si="17"/>
        <v>0</v>
      </c>
      <c r="U58" s="292">
        <f t="shared" si="18"/>
        <v>14399.999999999998</v>
      </c>
      <c r="V58" s="274">
        <f t="shared" si="19"/>
        <v>14399.999999999998</v>
      </c>
      <c r="W58" s="271" t="s">
        <v>10</v>
      </c>
      <c r="X58" s="271" t="s">
        <v>8</v>
      </c>
      <c r="Y58" s="271">
        <v>0</v>
      </c>
      <c r="Z58" s="266" t="s">
        <v>26</v>
      </c>
      <c r="AA58" s="266" t="s">
        <v>26</v>
      </c>
      <c r="AB58" s="266" t="s">
        <v>188</v>
      </c>
      <c r="AC58" s="272" t="s">
        <v>8</v>
      </c>
      <c r="AD58" s="272" t="s">
        <v>184</v>
      </c>
      <c r="AE58" s="339"/>
    </row>
    <row r="59" spans="1:31" s="340" customFormat="1" ht="30" x14ac:dyDescent="0.25">
      <c r="A59" s="265" t="s">
        <v>307</v>
      </c>
      <c r="B59" s="259" t="s">
        <v>135</v>
      </c>
      <c r="C59" s="261">
        <v>50</v>
      </c>
      <c r="D59" s="261">
        <v>80</v>
      </c>
      <c r="E59" s="259" t="s">
        <v>397</v>
      </c>
      <c r="F59" s="277">
        <v>0</v>
      </c>
      <c r="G59" s="259" t="s">
        <v>72</v>
      </c>
      <c r="H59" s="259" t="s">
        <v>22</v>
      </c>
      <c r="I59" s="273" t="s">
        <v>37</v>
      </c>
      <c r="J59" s="261"/>
      <c r="K59" s="268" t="s">
        <v>40</v>
      </c>
      <c r="L59" s="268"/>
      <c r="M59" s="268"/>
      <c r="N59" s="268"/>
      <c r="O59" s="268"/>
      <c r="P59" s="268"/>
      <c r="Q59" s="268"/>
      <c r="R59" s="269">
        <f>$E$7</f>
        <v>100000</v>
      </c>
      <c r="S59" s="270">
        <f>HLOOKUP($E$6,'single life agebands'!A136:AY137,2)</f>
        <v>6.7500000000000004E-2</v>
      </c>
      <c r="T59" s="261" t="b">
        <f t="shared" si="17"/>
        <v>0</v>
      </c>
      <c r="U59" s="292">
        <f t="shared" si="18"/>
        <v>6750</v>
      </c>
      <c r="V59" s="274">
        <f t="shared" si="19"/>
        <v>6750</v>
      </c>
      <c r="W59" s="271"/>
      <c r="X59" s="271" t="s">
        <v>8</v>
      </c>
      <c r="Y59" s="271"/>
      <c r="Z59" s="266" t="s">
        <v>26</v>
      </c>
      <c r="AA59" s="266" t="s">
        <v>26</v>
      </c>
      <c r="AB59" s="266" t="s">
        <v>26</v>
      </c>
      <c r="AC59" s="272" t="s">
        <v>8</v>
      </c>
      <c r="AD59" s="272" t="s">
        <v>26</v>
      </c>
      <c r="AE59" s="339"/>
    </row>
    <row r="60" spans="1:31" s="340" customFormat="1" ht="45" hidden="1" x14ac:dyDescent="0.25">
      <c r="A60" s="265" t="s">
        <v>309</v>
      </c>
      <c r="B60" s="259" t="s">
        <v>137</v>
      </c>
      <c r="C60" s="261">
        <v>50</v>
      </c>
      <c r="D60" s="261">
        <v>85</v>
      </c>
      <c r="E60" s="259" t="s">
        <v>310</v>
      </c>
      <c r="F60" s="277">
        <v>0.1</v>
      </c>
      <c r="G60" s="259" t="s">
        <v>311</v>
      </c>
      <c r="H60" s="259" t="s">
        <v>22</v>
      </c>
      <c r="I60" s="273" t="s">
        <v>312</v>
      </c>
      <c r="J60" s="261" t="str">
        <f>IF($E$8&gt;AA60,"MAX","")</f>
        <v/>
      </c>
      <c r="K60" s="268">
        <f>($E$7*F60)*AA60+($E$7*1.2)</f>
        <v>220000</v>
      </c>
      <c r="L60" s="268"/>
      <c r="M60" s="268"/>
      <c r="N60" s="268"/>
      <c r="O60" s="268"/>
      <c r="P60" s="268"/>
      <c r="Q60" s="268">
        <f>$E$7*IF(AND(X60="Double", $E$8=10, $E$6&gt;=Y60), 2, IF(W60="Simple", 1+($E$8*F60), (1+F60)^$E$8))+($E$7*0.2)</f>
        <v>220000</v>
      </c>
      <c r="R60" s="269">
        <f>IF(J60="MAX",K60,Q60)</f>
        <v>220000</v>
      </c>
      <c r="S60" s="270">
        <f>HLOOKUP($E$6,'single life agebands'!A376:AY377,2)</f>
        <v>6.25E-2</v>
      </c>
      <c r="T60" s="261" t="b">
        <f>OR($E$5&lt;C60,$E$5&gt;D60,$E$8&lt;1)</f>
        <v>0</v>
      </c>
      <c r="U60" s="292">
        <f t="shared" si="18"/>
        <v>13750</v>
      </c>
      <c r="V60" s="274">
        <f>IF($E$5&gt;49,(R60*S60),"N/A")</f>
        <v>13750</v>
      </c>
      <c r="W60" s="271" t="s">
        <v>0</v>
      </c>
      <c r="X60" s="271" t="s">
        <v>8</v>
      </c>
      <c r="Y60" s="271">
        <v>0</v>
      </c>
      <c r="Z60" s="266" t="s">
        <v>26</v>
      </c>
      <c r="AA60" s="266">
        <v>10</v>
      </c>
      <c r="AB60" s="266" t="s">
        <v>8</v>
      </c>
      <c r="AC60" s="272"/>
      <c r="AD60" s="272" t="s">
        <v>186</v>
      </c>
      <c r="AE60" s="339"/>
    </row>
    <row r="61" spans="1:31" s="340" customFormat="1" ht="60" hidden="1" x14ac:dyDescent="0.25">
      <c r="A61" s="265" t="s">
        <v>159</v>
      </c>
      <c r="B61" s="259" t="s">
        <v>139</v>
      </c>
      <c r="C61" s="261">
        <v>45</v>
      </c>
      <c r="D61" s="261">
        <v>80</v>
      </c>
      <c r="E61" s="259" t="s">
        <v>112</v>
      </c>
      <c r="F61" s="277" t="s">
        <v>270</v>
      </c>
      <c r="G61" s="259" t="s">
        <v>271</v>
      </c>
      <c r="H61" s="259" t="s">
        <v>22</v>
      </c>
      <c r="I61" s="273" t="s">
        <v>113</v>
      </c>
      <c r="J61" s="261" t="s">
        <v>34</v>
      </c>
      <c r="K61" s="268" t="s">
        <v>34</v>
      </c>
      <c r="L61" s="268" t="s">
        <v>34</v>
      </c>
      <c r="M61" s="268"/>
      <c r="N61" s="268" t="s">
        <v>34</v>
      </c>
      <c r="O61" s="268" t="s">
        <v>34</v>
      </c>
      <c r="P61" s="268" t="s">
        <v>34</v>
      </c>
      <c r="Q61" s="268" t="s">
        <v>34</v>
      </c>
      <c r="R61" s="269">
        <f>'Integrity Indextra Table'!$Q$48</f>
        <v>194000</v>
      </c>
      <c r="S61" s="270">
        <f>'Integrity Indextra Table'!$Q$50</f>
        <v>0.05</v>
      </c>
      <c r="T61" s="261" t="b">
        <f t="shared" ref="T61:T68" si="20">OR($E$5&lt;C61,$E$5&gt;D61)</f>
        <v>0</v>
      </c>
      <c r="U61" s="292">
        <f t="shared" si="18"/>
        <v>9700</v>
      </c>
      <c r="V61" s="274">
        <f t="shared" ref="V61:V65" si="21">(R61*S61)</f>
        <v>9700</v>
      </c>
      <c r="W61" s="271" t="s">
        <v>34</v>
      </c>
      <c r="X61" s="271" t="s">
        <v>34</v>
      </c>
      <c r="Y61" s="271" t="s">
        <v>34</v>
      </c>
      <c r="Z61" s="266" t="s">
        <v>26</v>
      </c>
      <c r="AA61" s="266">
        <v>10</v>
      </c>
      <c r="AB61" s="266" t="s">
        <v>8</v>
      </c>
      <c r="AC61" s="272"/>
      <c r="AD61" s="272" t="s">
        <v>184</v>
      </c>
      <c r="AE61" s="339"/>
    </row>
    <row r="62" spans="1:31" s="340" customFormat="1" ht="45" hidden="1" x14ac:dyDescent="0.25">
      <c r="A62" s="265" t="s">
        <v>148</v>
      </c>
      <c r="B62" s="259" t="s">
        <v>135</v>
      </c>
      <c r="C62" s="261">
        <v>50</v>
      </c>
      <c r="D62" s="261">
        <v>80</v>
      </c>
      <c r="E62" s="259" t="s">
        <v>88</v>
      </c>
      <c r="F62" s="277">
        <v>0</v>
      </c>
      <c r="G62" s="259" t="s">
        <v>243</v>
      </c>
      <c r="H62" s="259" t="s">
        <v>26</v>
      </c>
      <c r="I62" s="273" t="s">
        <v>94</v>
      </c>
      <c r="J62" s="261" t="str">
        <f>IF($E$6&gt;100,"MAX","")</f>
        <v/>
      </c>
      <c r="K62" s="268" t="s">
        <v>40</v>
      </c>
      <c r="L62" s="268">
        <f>IF($E$6&gt;85,85,$E$6)</f>
        <v>65</v>
      </c>
      <c r="M62" s="268"/>
      <c r="N62" s="268">
        <f>IF($E$8&gt;15,15,$E$8)</f>
        <v>10</v>
      </c>
      <c r="O62" s="268"/>
      <c r="P62" s="268"/>
      <c r="Q62" s="279">
        <f>IF($E$6&gt;85,L62-$E$5,N62)</f>
        <v>10</v>
      </c>
      <c r="R62" s="269">
        <f>$E$7</f>
        <v>100000</v>
      </c>
      <c r="S62" s="270">
        <f>(HLOOKUP($E$5,'single life agebands'!A254:AY255,2,FALSE))+(HLOOKUP($E$5,'single life agebands'!A256:AY257,2,FALSE)*Q62)</f>
        <v>7.0000000000000007E-2</v>
      </c>
      <c r="T62" s="261" t="b">
        <f t="shared" si="20"/>
        <v>0</v>
      </c>
      <c r="U62" s="292">
        <f t="shared" si="18"/>
        <v>7000.0000000000009</v>
      </c>
      <c r="V62" s="274">
        <f t="shared" si="21"/>
        <v>7000.0000000000009</v>
      </c>
      <c r="W62" s="271"/>
      <c r="X62" s="271" t="s">
        <v>8</v>
      </c>
      <c r="Y62" s="271">
        <v>0</v>
      </c>
      <c r="Z62" s="266" t="s">
        <v>26</v>
      </c>
      <c r="AA62" s="266" t="s">
        <v>78</v>
      </c>
      <c r="AB62" s="266" t="s">
        <v>26</v>
      </c>
      <c r="AC62" s="272"/>
      <c r="AD62" s="272" t="s">
        <v>26</v>
      </c>
      <c r="AE62" s="339"/>
    </row>
    <row r="63" spans="1:31" s="340" customFormat="1" ht="23.1" customHeight="1" x14ac:dyDescent="0.25">
      <c r="A63" s="265" t="s">
        <v>308</v>
      </c>
      <c r="B63" s="259" t="s">
        <v>144</v>
      </c>
      <c r="C63" s="261">
        <v>40</v>
      </c>
      <c r="D63" s="261">
        <v>85</v>
      </c>
      <c r="E63" s="259" t="s">
        <v>21</v>
      </c>
      <c r="F63" s="277">
        <v>0.1</v>
      </c>
      <c r="G63" s="259" t="s">
        <v>0</v>
      </c>
      <c r="H63" s="259" t="s">
        <v>22</v>
      </c>
      <c r="I63" s="273" t="s">
        <v>37</v>
      </c>
      <c r="J63" s="261" t="str">
        <f t="shared" ref="J63:J68" si="22">IF($E$8&gt;AA63,"MAX","")</f>
        <v/>
      </c>
      <c r="K63" s="268">
        <f>($E$7*F63)*AA63+$E$7</f>
        <v>200000</v>
      </c>
      <c r="L63" s="268"/>
      <c r="M63" s="268"/>
      <c r="N63" s="268"/>
      <c r="O63" s="268"/>
      <c r="P63" s="268"/>
      <c r="Q63" s="268">
        <f>$E$7*IF(AND(X63="Double", $E$8=10, $E$6&gt;=Y63), 2, IF(W63="Simple", 1+($E$8*F63), (1+F63)^$E$8))</f>
        <v>200000</v>
      </c>
      <c r="R63" s="269">
        <f t="shared" ref="R63:R67" si="23">IF(J63="MAX",K63,Q63)</f>
        <v>200000</v>
      </c>
      <c r="S63" s="270">
        <f>HLOOKUP($E$6,'single life agebands'!A128:AT129,2,FALSE)</f>
        <v>6.4000000000000001E-2</v>
      </c>
      <c r="T63" s="261" t="b">
        <f t="shared" si="20"/>
        <v>0</v>
      </c>
      <c r="U63" s="292">
        <f t="shared" si="18"/>
        <v>12800</v>
      </c>
      <c r="V63" s="274">
        <f t="shared" si="21"/>
        <v>12800</v>
      </c>
      <c r="W63" s="271" t="s">
        <v>0</v>
      </c>
      <c r="X63" s="271" t="s">
        <v>8</v>
      </c>
      <c r="Y63" s="271">
        <v>0</v>
      </c>
      <c r="Z63" s="266" t="s">
        <v>26</v>
      </c>
      <c r="AA63" s="266">
        <v>10</v>
      </c>
      <c r="AB63" s="266" t="s">
        <v>188</v>
      </c>
      <c r="AC63" s="272" t="s">
        <v>188</v>
      </c>
      <c r="AD63" s="272" t="s">
        <v>186</v>
      </c>
      <c r="AE63" s="339"/>
    </row>
    <row r="64" spans="1:31" s="340" customFormat="1" ht="30" x14ac:dyDescent="0.25">
      <c r="A64" s="265" t="s">
        <v>316</v>
      </c>
      <c r="B64" s="259" t="s">
        <v>145</v>
      </c>
      <c r="C64" s="261">
        <v>40</v>
      </c>
      <c r="D64" s="261">
        <v>80</v>
      </c>
      <c r="E64" s="259" t="s">
        <v>68</v>
      </c>
      <c r="F64" s="277">
        <v>0.01</v>
      </c>
      <c r="G64" s="259" t="s">
        <v>1</v>
      </c>
      <c r="H64" s="259" t="s">
        <v>22</v>
      </c>
      <c r="I64" s="273" t="s">
        <v>27</v>
      </c>
      <c r="J64" s="261" t="str">
        <f t="shared" si="22"/>
        <v/>
      </c>
      <c r="K64" s="268">
        <f>$E$7*(1+F64)^AA64</f>
        <v>110462.21254112048</v>
      </c>
      <c r="L64" s="268"/>
      <c r="M64" s="268"/>
      <c r="N64" s="268"/>
      <c r="O64" s="268"/>
      <c r="P64" s="268"/>
      <c r="Q64" s="268">
        <f>$E$7*IF(AND(X64="Double",$E$8=10,$E$6&gt;=Y64),2,IF(W64="Simple",1+($E$8*F64),(1+F64)^$E$8))</f>
        <v>110462.21254112048</v>
      </c>
      <c r="R64" s="269">
        <f t="shared" si="23"/>
        <v>110462.21254112048</v>
      </c>
      <c r="S64" s="270">
        <f>HLOOKUP($E$5,'HP365 single'!$C$4:$AQ$67,$E$8+2,FALSE)</f>
        <v>7.4800000000000005E-2</v>
      </c>
      <c r="T64" s="261" t="b">
        <f t="shared" si="20"/>
        <v>0</v>
      </c>
      <c r="U64" s="292">
        <f t="shared" si="18"/>
        <v>8262.5734980758116</v>
      </c>
      <c r="V64" s="274">
        <f t="shared" si="21"/>
        <v>8262.5734980758116</v>
      </c>
      <c r="W64" s="271" t="s">
        <v>7</v>
      </c>
      <c r="X64" s="271" t="s">
        <v>8</v>
      </c>
      <c r="Y64" s="271">
        <v>0</v>
      </c>
      <c r="Z64" s="266" t="s">
        <v>494</v>
      </c>
      <c r="AA64" s="266">
        <v>10</v>
      </c>
      <c r="AB64" s="266" t="s">
        <v>8</v>
      </c>
      <c r="AC64" s="272" t="s">
        <v>8</v>
      </c>
      <c r="AD64" s="272" t="s">
        <v>184</v>
      </c>
      <c r="AE64" s="339"/>
    </row>
    <row r="65" spans="1:47" s="340" customFormat="1" ht="30" x14ac:dyDescent="0.25">
      <c r="A65" s="265" t="s">
        <v>316</v>
      </c>
      <c r="B65" s="259" t="s">
        <v>145</v>
      </c>
      <c r="C65" s="261">
        <v>40</v>
      </c>
      <c r="D65" s="261">
        <v>80</v>
      </c>
      <c r="E65" s="259" t="s">
        <v>317</v>
      </c>
      <c r="F65" s="277">
        <v>9.5000000000000001E-2</v>
      </c>
      <c r="G65" s="259" t="s">
        <v>1</v>
      </c>
      <c r="H65" s="259" t="s">
        <v>22</v>
      </c>
      <c r="I65" s="273" t="s">
        <v>76</v>
      </c>
      <c r="J65" s="261" t="str">
        <f t="shared" si="22"/>
        <v/>
      </c>
      <c r="K65" s="268">
        <f>L65*(1+F65)^AA65</f>
        <v>386289.39234954299</v>
      </c>
      <c r="L65" s="268">
        <f>$E$7*1.3</f>
        <v>130000</v>
      </c>
      <c r="M65" s="268"/>
      <c r="N65" s="268"/>
      <c r="O65" s="268"/>
      <c r="P65" s="268"/>
      <c r="Q65" s="268">
        <f>L65*IF(AND(X65="Double",$E$8=10,$E$6&gt;=Y65),2,IF(W65="Simple",1+($E$8*F65),(1+F65)^$E$8))</f>
        <v>322169.58974962402</v>
      </c>
      <c r="R65" s="269">
        <f t="shared" si="23"/>
        <v>322169.58974962402</v>
      </c>
      <c r="S65" s="270">
        <f>HLOOKUP($E$5,'HP365 single bonus'!$C$4:$AQ$81,$E$8+2,FALSE)</f>
        <v>4.7199999999999999E-2</v>
      </c>
      <c r="T65" s="261" t="b">
        <f t="shared" si="20"/>
        <v>0</v>
      </c>
      <c r="U65" s="292">
        <f t="shared" si="18"/>
        <v>15206.404636182253</v>
      </c>
      <c r="V65" s="274">
        <f t="shared" si="21"/>
        <v>15206.404636182253</v>
      </c>
      <c r="W65" s="271" t="s">
        <v>7</v>
      </c>
      <c r="X65" s="271" t="s">
        <v>8</v>
      </c>
      <c r="Y65" s="271">
        <v>0</v>
      </c>
      <c r="Z65" s="266" t="s">
        <v>490</v>
      </c>
      <c r="AA65" s="266">
        <v>12</v>
      </c>
      <c r="AB65" s="266" t="s">
        <v>8</v>
      </c>
      <c r="AC65" s="272" t="s">
        <v>8</v>
      </c>
      <c r="AD65" s="272" t="s">
        <v>184</v>
      </c>
      <c r="AE65" s="339"/>
    </row>
    <row r="66" spans="1:47" s="340" customFormat="1" ht="45" hidden="1" x14ac:dyDescent="0.25">
      <c r="A66" s="265" t="s">
        <v>274</v>
      </c>
      <c r="B66" s="259" t="s">
        <v>141</v>
      </c>
      <c r="C66" s="261">
        <v>0</v>
      </c>
      <c r="D66" s="261">
        <v>85</v>
      </c>
      <c r="E66" s="259" t="s">
        <v>276</v>
      </c>
      <c r="F66" s="277">
        <v>5.5E-2</v>
      </c>
      <c r="G66" s="259" t="s">
        <v>280</v>
      </c>
      <c r="H66" s="259" t="s">
        <v>22</v>
      </c>
      <c r="I66" s="273" t="s">
        <v>37</v>
      </c>
      <c r="J66" s="261" t="str">
        <f t="shared" si="22"/>
        <v/>
      </c>
      <c r="K66" s="268">
        <f>($E$7*F66)*AA66+$E$7</f>
        <v>155000</v>
      </c>
      <c r="L66" s="268"/>
      <c r="M66" s="268"/>
      <c r="N66" s="268"/>
      <c r="O66" s="268"/>
      <c r="P66" s="268"/>
      <c r="Q66" s="268">
        <f t="shared" ref="Q66:Q67" si="24">$E$7*IF(AND(X66="Double", $E$8=10, $E$6&gt;=Y66), 2, IF(W66="Simple", 1+($E$8*F66), (1+F66)^$E$8))</f>
        <v>155000</v>
      </c>
      <c r="R66" s="269">
        <f t="shared" si="23"/>
        <v>155000</v>
      </c>
      <c r="S66" s="270">
        <f>HLOOKUP($E$6,'single life agebands'!A356:BD357,2)</f>
        <v>5.5E-2</v>
      </c>
      <c r="T66" s="261" t="b">
        <f t="shared" si="20"/>
        <v>0</v>
      </c>
      <c r="U66" s="292">
        <f t="shared" si="18"/>
        <v>8525</v>
      </c>
      <c r="V66" s="274">
        <f>IF($E$5&gt;54,(R66*S66),"N/A")</f>
        <v>8525</v>
      </c>
      <c r="W66" s="271" t="s">
        <v>0</v>
      </c>
      <c r="X66" s="271" t="s">
        <v>8</v>
      </c>
      <c r="Y66" s="271">
        <v>0</v>
      </c>
      <c r="Z66" s="266"/>
      <c r="AA66" s="266">
        <v>10</v>
      </c>
      <c r="AB66" s="266" t="s">
        <v>188</v>
      </c>
      <c r="AC66" s="272"/>
      <c r="AD66" s="272" t="s">
        <v>186</v>
      </c>
      <c r="AE66" s="339"/>
    </row>
    <row r="67" spans="1:47" s="340" customFormat="1" ht="30" hidden="1" x14ac:dyDescent="0.25">
      <c r="A67" s="265" t="s">
        <v>275</v>
      </c>
      <c r="B67" s="259" t="s">
        <v>141</v>
      </c>
      <c r="C67" s="261">
        <v>0</v>
      </c>
      <c r="D67" s="261">
        <v>85</v>
      </c>
      <c r="E67" s="259" t="s">
        <v>277</v>
      </c>
      <c r="F67" s="277">
        <v>0.08</v>
      </c>
      <c r="G67" s="259" t="s">
        <v>0</v>
      </c>
      <c r="H67" s="259" t="s">
        <v>22</v>
      </c>
      <c r="I67" s="273" t="s">
        <v>37</v>
      </c>
      <c r="J67" s="261" t="str">
        <f t="shared" si="22"/>
        <v/>
      </c>
      <c r="K67" s="268">
        <f>($E$7*F67)*AA67+$E$7</f>
        <v>180000</v>
      </c>
      <c r="L67" s="268"/>
      <c r="M67" s="268"/>
      <c r="N67" s="268"/>
      <c r="O67" s="268"/>
      <c r="P67" s="268"/>
      <c r="Q67" s="268">
        <f t="shared" si="24"/>
        <v>180000</v>
      </c>
      <c r="R67" s="269">
        <f t="shared" si="23"/>
        <v>180000</v>
      </c>
      <c r="S67" s="270">
        <f>HLOOKUP($E$6,'single life agebands'!A356:BD357,2)</f>
        <v>5.5E-2</v>
      </c>
      <c r="T67" s="261" t="b">
        <f t="shared" si="20"/>
        <v>0</v>
      </c>
      <c r="U67" s="292">
        <f t="shared" si="18"/>
        <v>9900</v>
      </c>
      <c r="V67" s="274">
        <f>IF($E$5&gt;54,(R67*S67),"N/A")</f>
        <v>9900</v>
      </c>
      <c r="W67" s="271" t="s">
        <v>0</v>
      </c>
      <c r="X67" s="271" t="s">
        <v>8</v>
      </c>
      <c r="Y67" s="271">
        <v>0</v>
      </c>
      <c r="Z67" s="266"/>
      <c r="AA67" s="266">
        <v>10</v>
      </c>
      <c r="AB67" s="266" t="s">
        <v>188</v>
      </c>
      <c r="AC67" s="272"/>
      <c r="AD67" s="272" t="s">
        <v>186</v>
      </c>
      <c r="AE67" s="339"/>
    </row>
    <row r="68" spans="1:47" s="340" customFormat="1" ht="30" x14ac:dyDescent="0.25">
      <c r="A68" s="265" t="s">
        <v>452</v>
      </c>
      <c r="B68" s="259" t="s">
        <v>144</v>
      </c>
      <c r="C68" s="261">
        <v>40</v>
      </c>
      <c r="D68" s="261">
        <v>85</v>
      </c>
      <c r="E68" s="259" t="s">
        <v>453</v>
      </c>
      <c r="F68" s="277">
        <v>0.08</v>
      </c>
      <c r="G68" s="259" t="s">
        <v>0</v>
      </c>
      <c r="H68" s="259" t="s">
        <v>22</v>
      </c>
      <c r="I68" s="273" t="s">
        <v>37</v>
      </c>
      <c r="J68" s="261" t="str">
        <f t="shared" si="22"/>
        <v/>
      </c>
      <c r="K68" s="268" t="s">
        <v>40</v>
      </c>
      <c r="L68" s="268">
        <f>$E$7*1.1</f>
        <v>110000.00000000001</v>
      </c>
      <c r="M68" s="268">
        <f>E7*0.1</f>
        <v>10000</v>
      </c>
      <c r="N68" s="268"/>
      <c r="O68" s="268"/>
      <c r="P68" s="268"/>
      <c r="Q68" s="268">
        <f>L68*IF(AND(X68="Double",$E$8=10,$E$6&gt;=Y68),2,IF(W68="Simple",1+($E$8*F68),(1+F68)^$E$8))</f>
        <v>198000.00000000003</v>
      </c>
      <c r="R68" s="269">
        <f>IF(J68="MAX",K68,Q68)</f>
        <v>198000.00000000003</v>
      </c>
      <c r="S68" s="270">
        <f>HLOOKUP($E$5,'single life agebands'!A436:BD437,2)</f>
        <v>0.06</v>
      </c>
      <c r="T68" s="261" t="b">
        <f t="shared" si="20"/>
        <v>0</v>
      </c>
      <c r="U68" s="292">
        <f t="shared" si="18"/>
        <v>11880.000000000002</v>
      </c>
      <c r="V68" s="274">
        <f t="shared" ref="V68" si="25">(R68*S68)</f>
        <v>11880.000000000002</v>
      </c>
      <c r="W68" s="271" t="s">
        <v>0</v>
      </c>
      <c r="X68" s="271" t="s">
        <v>8</v>
      </c>
      <c r="Y68" s="271">
        <v>0</v>
      </c>
      <c r="Z68" s="266" t="s">
        <v>26</v>
      </c>
      <c r="AA68" s="266" t="s">
        <v>390</v>
      </c>
      <c r="AB68" s="266" t="s">
        <v>26</v>
      </c>
      <c r="AC68" s="272" t="s">
        <v>8</v>
      </c>
      <c r="AD68" s="272" t="s">
        <v>26</v>
      </c>
      <c r="AE68" s="339"/>
    </row>
    <row r="69" spans="1:47" s="322" customFormat="1" ht="30" customHeight="1" x14ac:dyDescent="0.2">
      <c r="A69" s="407" t="s">
        <v>69</v>
      </c>
      <c r="B69" s="407"/>
      <c r="C69" s="407"/>
      <c r="D69" s="407"/>
      <c r="E69" s="407"/>
      <c r="F69" s="407"/>
      <c r="G69" s="407"/>
      <c r="H69" s="407"/>
      <c r="I69" s="407"/>
      <c r="J69" s="407"/>
      <c r="K69" s="407"/>
      <c r="L69" s="407"/>
      <c r="M69" s="407"/>
      <c r="N69" s="407"/>
      <c r="O69" s="407"/>
      <c r="P69" s="407"/>
      <c r="Q69" s="407"/>
      <c r="R69" s="407"/>
      <c r="S69" s="407"/>
      <c r="T69" s="407"/>
      <c r="U69" s="407"/>
      <c r="V69" s="407"/>
      <c r="W69" s="407"/>
      <c r="X69" s="407"/>
      <c r="Y69" s="407"/>
      <c r="Z69" s="407"/>
      <c r="AA69" s="407"/>
      <c r="AB69" s="407"/>
      <c r="AC69" s="408"/>
      <c r="AD69" s="408"/>
      <c r="AE69" s="321"/>
    </row>
    <row r="70" spans="1:47" s="400" customFormat="1" ht="110.25" x14ac:dyDescent="0.25">
      <c r="A70" s="262" t="s">
        <v>147</v>
      </c>
      <c r="B70" s="263" t="s">
        <v>134</v>
      </c>
      <c r="C70" s="263" t="s">
        <v>44</v>
      </c>
      <c r="D70" s="263" t="s">
        <v>52</v>
      </c>
      <c r="E70" s="263" t="s">
        <v>48</v>
      </c>
      <c r="F70" s="263" t="s">
        <v>4</v>
      </c>
      <c r="G70" s="263" t="s">
        <v>5</v>
      </c>
      <c r="H70" s="263" t="s">
        <v>25</v>
      </c>
      <c r="I70" s="263" t="s">
        <v>12</v>
      </c>
      <c r="J70" s="263" t="s">
        <v>51</v>
      </c>
      <c r="K70" s="263" t="s">
        <v>39</v>
      </c>
      <c r="L70" s="263" t="s">
        <v>42</v>
      </c>
      <c r="M70" s="263"/>
      <c r="N70" s="263" t="s">
        <v>43</v>
      </c>
      <c r="O70" s="263" t="s">
        <v>99</v>
      </c>
      <c r="P70" s="263"/>
      <c r="Q70" s="263" t="s">
        <v>38</v>
      </c>
      <c r="R70" s="263" t="s">
        <v>49</v>
      </c>
      <c r="S70" s="263" t="s">
        <v>3</v>
      </c>
      <c r="T70" s="263" t="s">
        <v>53</v>
      </c>
      <c r="U70" s="263" t="s">
        <v>36</v>
      </c>
      <c r="V70" s="262" t="s">
        <v>45</v>
      </c>
      <c r="W70" s="263" t="s">
        <v>46</v>
      </c>
      <c r="X70" s="263" t="s">
        <v>47</v>
      </c>
      <c r="Y70" s="263" t="s">
        <v>164</v>
      </c>
      <c r="Z70" s="263" t="s">
        <v>486</v>
      </c>
      <c r="AA70" s="263" t="s">
        <v>249</v>
      </c>
      <c r="AB70" s="263" t="s">
        <v>182</v>
      </c>
      <c r="AC70" s="264" t="s">
        <v>548</v>
      </c>
      <c r="AD70" s="264" t="s">
        <v>183</v>
      </c>
      <c r="AE70" s="399"/>
    </row>
    <row r="71" spans="1:47" s="322" customFormat="1" ht="30" hidden="1" x14ac:dyDescent="0.2">
      <c r="A71" s="265" t="s">
        <v>307</v>
      </c>
      <c r="B71" s="259" t="s">
        <v>135</v>
      </c>
      <c r="C71" s="261">
        <v>50</v>
      </c>
      <c r="D71" s="261">
        <v>80</v>
      </c>
      <c r="E71" s="266" t="s">
        <v>70</v>
      </c>
      <c r="F71" s="401">
        <v>8.5000000000000006E-2</v>
      </c>
      <c r="G71" s="259" t="s">
        <v>0</v>
      </c>
      <c r="H71" s="259" t="s">
        <v>26</v>
      </c>
      <c r="I71" s="273" t="s">
        <v>95</v>
      </c>
      <c r="J71" s="261" t="s">
        <v>34</v>
      </c>
      <c r="K71" s="268" t="s">
        <v>40</v>
      </c>
      <c r="L71" s="268">
        <f>Q71*0.085</f>
        <v>552.5</v>
      </c>
      <c r="M71" s="268"/>
      <c r="N71" s="268"/>
      <c r="O71" s="268"/>
      <c r="P71" s="268"/>
      <c r="Q71" s="274">
        <f>('LPL E PRU Single Life Calc '!$E$7*S71)</f>
        <v>6500</v>
      </c>
      <c r="R71" s="402" t="s">
        <v>26</v>
      </c>
      <c r="S71" s="270">
        <f>HLOOKUP($E$5,'single life agebands'!A250:AY251,2)</f>
        <v>6.5000000000000002E-2</v>
      </c>
      <c r="T71" s="261" t="b">
        <f>OR($E$5&lt;C71,$E$5&gt;D71)</f>
        <v>0</v>
      </c>
      <c r="U71" s="403">
        <f>IF(T71=TRUE,"N/A",V71)</f>
        <v>12025</v>
      </c>
      <c r="V71" s="289">
        <f>Q71+('LPL E PRU Single Life Calc '!$E$8*L71)</f>
        <v>12025</v>
      </c>
      <c r="W71" s="271" t="s">
        <v>10</v>
      </c>
      <c r="X71" s="271" t="s">
        <v>8</v>
      </c>
      <c r="Y71" s="271">
        <v>0</v>
      </c>
      <c r="Z71" s="266" t="s">
        <v>26</v>
      </c>
      <c r="AA71" s="266" t="s">
        <v>26</v>
      </c>
      <c r="AB71" s="266" t="s">
        <v>26</v>
      </c>
      <c r="AC71" s="266" t="s">
        <v>8</v>
      </c>
      <c r="AD71" s="272" t="s">
        <v>26</v>
      </c>
      <c r="AE71" s="321"/>
    </row>
    <row r="72" spans="1:47" s="340" customFormat="1" ht="34.5" customHeight="1" x14ac:dyDescent="0.25">
      <c r="A72" s="265" t="s">
        <v>326</v>
      </c>
      <c r="B72" s="259" t="s">
        <v>143</v>
      </c>
      <c r="C72" s="261">
        <v>45</v>
      </c>
      <c r="D72" s="261">
        <v>85</v>
      </c>
      <c r="E72" s="266" t="s">
        <v>454</v>
      </c>
      <c r="F72" s="267">
        <v>8.5000000000000006E-2</v>
      </c>
      <c r="G72" s="259" t="s">
        <v>0</v>
      </c>
      <c r="H72" s="259" t="s">
        <v>334</v>
      </c>
      <c r="I72" s="273" t="s">
        <v>95</v>
      </c>
      <c r="J72" s="261" t="s">
        <v>34</v>
      </c>
      <c r="K72" s="268" t="s">
        <v>40</v>
      </c>
      <c r="L72" s="268">
        <f>Q72*0.085</f>
        <v>539.75</v>
      </c>
      <c r="M72" s="268"/>
      <c r="N72" s="268"/>
      <c r="O72" s="268"/>
      <c r="P72" s="268"/>
      <c r="Q72" s="274">
        <f>('LPL E PRU Single Life Calc '!$E$7*S72)</f>
        <v>6350</v>
      </c>
      <c r="R72" s="269" t="s">
        <v>26</v>
      </c>
      <c r="S72" s="270">
        <f>HLOOKUP($E$5,'single life agebands'!A440:BD441,2)</f>
        <v>6.3500000000000001E-2</v>
      </c>
      <c r="T72" s="261" t="b">
        <f>OR('LPL E PRU Single Life Calc '!$E$5&lt;C72,'LPL E PRU Single Life Calc '!$E$5&gt;D72)</f>
        <v>0</v>
      </c>
      <c r="U72" s="292">
        <f>IF(T72=TRUE,"N/A",V72)</f>
        <v>11747.5</v>
      </c>
      <c r="V72" s="289">
        <f>Q72+('LPL E PRU Single Life Calc '!$E$8*L72)</f>
        <v>11747.5</v>
      </c>
      <c r="W72" s="271" t="s">
        <v>0</v>
      </c>
      <c r="X72" s="271" t="s">
        <v>8</v>
      </c>
      <c r="Y72" s="271">
        <v>0</v>
      </c>
      <c r="Z72" s="266" t="s">
        <v>26</v>
      </c>
      <c r="AA72" s="266" t="s">
        <v>26</v>
      </c>
      <c r="AB72" s="266" t="s">
        <v>8</v>
      </c>
      <c r="AC72" s="272" t="s">
        <v>188</v>
      </c>
      <c r="AD72" s="272" t="s">
        <v>26</v>
      </c>
      <c r="AE72" s="339"/>
    </row>
    <row r="73" spans="1:47" s="336" customFormat="1" ht="12" x14ac:dyDescent="0.2">
      <c r="A73" s="351"/>
      <c r="B73" s="351"/>
      <c r="C73" s="351"/>
      <c r="D73" s="351"/>
      <c r="E73" s="352"/>
      <c r="F73" s="353"/>
      <c r="G73" s="351"/>
      <c r="H73" s="351"/>
      <c r="I73" s="351"/>
      <c r="J73" s="351"/>
      <c r="K73" s="351"/>
      <c r="L73" s="351"/>
      <c r="M73" s="351"/>
      <c r="N73" s="351"/>
      <c r="O73" s="351"/>
      <c r="P73" s="351"/>
      <c r="Q73" s="351"/>
      <c r="R73" s="351"/>
      <c r="S73" s="353"/>
      <c r="T73" s="353"/>
      <c r="U73" s="354"/>
      <c r="V73" s="352"/>
      <c r="W73" s="351"/>
      <c r="X73" s="351"/>
      <c r="Y73" s="351"/>
      <c r="Z73" s="351"/>
      <c r="AA73" s="355"/>
      <c r="AB73" s="355"/>
      <c r="AC73" s="355"/>
      <c r="AD73" s="355"/>
      <c r="AE73" s="322"/>
      <c r="AF73" s="322"/>
      <c r="AG73" s="322"/>
      <c r="AH73" s="322"/>
      <c r="AI73" s="322"/>
      <c r="AJ73" s="322"/>
      <c r="AK73" s="322"/>
      <c r="AL73" s="322"/>
      <c r="AM73" s="322"/>
      <c r="AN73" s="322"/>
      <c r="AO73" s="322"/>
      <c r="AP73" s="322"/>
      <c r="AQ73" s="322"/>
      <c r="AR73" s="322"/>
      <c r="AS73" s="322"/>
      <c r="AT73" s="322"/>
      <c r="AU73" s="322"/>
    </row>
    <row r="74" spans="1:47" s="338" customFormat="1" ht="10.35" customHeight="1" x14ac:dyDescent="0.2">
      <c r="A74" s="407" t="s">
        <v>18</v>
      </c>
      <c r="B74" s="407"/>
      <c r="C74" s="407"/>
      <c r="D74" s="407"/>
      <c r="E74" s="407"/>
      <c r="F74" s="407"/>
      <c r="G74" s="407"/>
      <c r="H74" s="407"/>
      <c r="I74" s="407"/>
      <c r="J74" s="407"/>
      <c r="K74" s="407"/>
      <c r="L74" s="407"/>
      <c r="M74" s="407"/>
      <c r="N74" s="407"/>
      <c r="O74" s="407"/>
      <c r="P74" s="407"/>
      <c r="Q74" s="407"/>
      <c r="R74" s="407"/>
      <c r="S74" s="407"/>
      <c r="T74" s="407"/>
      <c r="U74" s="407"/>
      <c r="V74" s="407"/>
      <c r="W74" s="407"/>
      <c r="X74" s="407"/>
      <c r="Y74" s="407"/>
      <c r="Z74" s="407"/>
      <c r="AA74" s="407"/>
      <c r="AB74" s="407"/>
      <c r="AC74" s="408"/>
      <c r="AD74" s="408"/>
      <c r="AE74" s="337"/>
    </row>
    <row r="75" spans="1:47" s="322" customFormat="1" ht="195" customHeight="1" x14ac:dyDescent="0.2">
      <c r="A75" s="422" t="s">
        <v>325</v>
      </c>
      <c r="B75" s="423"/>
      <c r="C75" s="423"/>
      <c r="D75" s="423"/>
      <c r="E75" s="423"/>
      <c r="F75" s="423"/>
      <c r="G75" s="423"/>
      <c r="H75" s="423"/>
      <c r="I75" s="423"/>
      <c r="J75" s="423"/>
      <c r="K75" s="423"/>
      <c r="L75" s="423"/>
      <c r="M75" s="423"/>
      <c r="N75" s="423"/>
      <c r="O75" s="423"/>
      <c r="P75" s="423"/>
      <c r="Q75" s="423"/>
      <c r="R75" s="423"/>
      <c r="S75" s="423"/>
      <c r="T75" s="423"/>
      <c r="U75" s="423"/>
      <c r="V75" s="423"/>
      <c r="W75" s="423"/>
      <c r="X75" s="423"/>
      <c r="Y75" s="423"/>
      <c r="Z75" s="423"/>
      <c r="AA75" s="423"/>
      <c r="AB75" s="423"/>
      <c r="AC75" s="423"/>
      <c r="AD75" s="424"/>
      <c r="AE75" s="321"/>
    </row>
    <row r="76" spans="1:47" s="134" customFormat="1" ht="10.35" customHeight="1" x14ac:dyDescent="0.2">
      <c r="A76" s="456" t="s">
        <v>18</v>
      </c>
      <c r="B76" s="456"/>
      <c r="C76" s="456"/>
      <c r="D76" s="456"/>
      <c r="E76" s="456"/>
      <c r="F76" s="456"/>
      <c r="G76" s="456"/>
      <c r="H76" s="456"/>
      <c r="I76" s="456"/>
      <c r="J76" s="456"/>
      <c r="K76" s="456"/>
      <c r="L76" s="456"/>
      <c r="M76" s="456"/>
      <c r="N76" s="456"/>
      <c r="O76" s="456"/>
      <c r="P76" s="456"/>
      <c r="Q76" s="456"/>
      <c r="R76" s="456"/>
      <c r="S76" s="456"/>
      <c r="T76" s="456"/>
      <c r="U76" s="456"/>
      <c r="V76" s="456"/>
      <c r="W76" s="456"/>
      <c r="X76" s="456"/>
      <c r="Y76" s="456"/>
      <c r="Z76" s="456"/>
      <c r="AA76" s="456"/>
      <c r="AB76" s="456"/>
      <c r="AC76" s="457"/>
      <c r="AD76" s="457"/>
      <c r="AE76" s="162"/>
    </row>
    <row r="77" spans="1:47" s="8" customFormat="1" ht="200.1" customHeight="1" x14ac:dyDescent="0.25">
      <c r="E77" s="9"/>
      <c r="F77" s="140"/>
      <c r="S77" s="140"/>
      <c r="T77" s="140"/>
      <c r="U77" s="141"/>
      <c r="V77" s="9"/>
      <c r="AA77" s="12"/>
      <c r="AB77" s="12"/>
      <c r="AC77" s="12"/>
      <c r="AD77" s="12"/>
    </row>
    <row r="78" spans="1:47" s="8" customFormat="1" x14ac:dyDescent="0.25">
      <c r="E78" s="9"/>
      <c r="F78" s="10"/>
      <c r="S78" s="10"/>
      <c r="T78" s="10"/>
      <c r="U78" s="138"/>
      <c r="V78" s="9"/>
      <c r="AA78" s="12"/>
      <c r="AB78" s="12"/>
      <c r="AC78" s="12"/>
      <c r="AD78" s="12"/>
    </row>
    <row r="79" spans="1:47" s="8" customFormat="1" x14ac:dyDescent="0.25">
      <c r="E79" s="9"/>
      <c r="F79" s="10"/>
      <c r="S79" s="10"/>
      <c r="T79" s="10"/>
      <c r="U79" s="138"/>
      <c r="V79" s="9"/>
      <c r="AA79" s="12"/>
      <c r="AB79" s="12"/>
      <c r="AC79" s="12"/>
      <c r="AD79" s="12"/>
    </row>
    <row r="80" spans="1:47" s="8" customFormat="1" x14ac:dyDescent="0.25">
      <c r="E80" s="9"/>
      <c r="F80" s="10"/>
      <c r="S80" s="10"/>
      <c r="T80" s="10"/>
      <c r="U80" s="138"/>
      <c r="V80" s="9"/>
      <c r="AA80" s="12"/>
      <c r="AB80" s="12"/>
      <c r="AC80" s="12"/>
      <c r="AD80" s="12"/>
    </row>
    <row r="81" spans="5:30" s="8" customFormat="1" x14ac:dyDescent="0.25">
      <c r="E81" s="9"/>
      <c r="F81" s="10"/>
      <c r="S81" s="10"/>
      <c r="T81" s="10"/>
      <c r="U81" s="138"/>
      <c r="V81" s="9"/>
      <c r="AA81" s="12"/>
      <c r="AB81" s="12"/>
      <c r="AC81" s="12"/>
      <c r="AD81" s="12"/>
    </row>
    <row r="82" spans="5:30" s="8" customFormat="1" x14ac:dyDescent="0.25">
      <c r="E82" s="9"/>
      <c r="F82" s="10"/>
      <c r="S82" s="10"/>
      <c r="T82" s="10"/>
      <c r="U82" s="138"/>
      <c r="V82" s="9"/>
      <c r="AA82" s="12"/>
      <c r="AB82" s="12"/>
      <c r="AC82" s="12"/>
      <c r="AD82" s="12"/>
    </row>
    <row r="83" spans="5:30" s="8" customFormat="1" x14ac:dyDescent="0.25">
      <c r="E83" s="9"/>
      <c r="F83" s="10"/>
      <c r="S83" s="10"/>
      <c r="T83" s="10"/>
      <c r="U83" s="138"/>
      <c r="V83" s="9"/>
      <c r="AA83" s="12"/>
      <c r="AB83" s="12"/>
      <c r="AC83" s="12"/>
      <c r="AD83" s="12"/>
    </row>
    <row r="84" spans="5:30" s="8" customFormat="1" x14ac:dyDescent="0.25">
      <c r="E84" s="9"/>
      <c r="F84" s="10"/>
      <c r="S84" s="10"/>
      <c r="T84" s="10"/>
      <c r="U84" s="138"/>
      <c r="V84" s="9"/>
      <c r="AA84" s="12"/>
      <c r="AB84" s="12"/>
      <c r="AC84" s="12"/>
      <c r="AD84" s="12"/>
    </row>
    <row r="85" spans="5:30" s="8" customFormat="1" x14ac:dyDescent="0.25">
      <c r="E85" s="9"/>
      <c r="F85" s="10"/>
      <c r="S85" s="10"/>
      <c r="T85" s="10"/>
      <c r="U85" s="138"/>
      <c r="V85" s="9"/>
      <c r="AA85" s="12"/>
      <c r="AB85" s="12"/>
      <c r="AC85" s="12"/>
      <c r="AD85" s="12"/>
    </row>
    <row r="86" spans="5:30" s="8" customFormat="1" x14ac:dyDescent="0.25">
      <c r="E86" s="9"/>
      <c r="F86" s="10"/>
      <c r="S86" s="10"/>
      <c r="T86" s="10"/>
      <c r="U86" s="138"/>
      <c r="V86" s="9"/>
      <c r="AA86" s="12"/>
      <c r="AB86" s="12"/>
      <c r="AC86" s="12"/>
      <c r="AD86" s="12"/>
    </row>
    <row r="87" spans="5:30" s="8" customFormat="1" x14ac:dyDescent="0.25">
      <c r="E87" s="9"/>
      <c r="F87" s="10"/>
      <c r="S87" s="10"/>
      <c r="T87" s="10"/>
      <c r="U87" s="138"/>
      <c r="V87" s="9"/>
      <c r="AA87" s="12"/>
      <c r="AB87" s="12"/>
      <c r="AC87" s="12"/>
      <c r="AD87" s="12"/>
    </row>
    <row r="88" spans="5:30" s="8" customFormat="1" x14ac:dyDescent="0.25">
      <c r="E88" s="9"/>
      <c r="F88" s="10"/>
      <c r="S88" s="10"/>
      <c r="T88" s="10"/>
      <c r="U88" s="138"/>
      <c r="V88" s="9"/>
      <c r="AA88" s="12"/>
      <c r="AB88" s="12"/>
      <c r="AC88" s="12"/>
      <c r="AD88" s="12"/>
    </row>
    <row r="89" spans="5:30" s="8" customFormat="1" x14ac:dyDescent="0.25">
      <c r="E89" s="9"/>
      <c r="F89" s="10"/>
      <c r="S89" s="10"/>
      <c r="T89" s="10"/>
      <c r="U89" s="138"/>
      <c r="V89" s="9"/>
      <c r="AA89" s="12"/>
      <c r="AB89" s="12"/>
      <c r="AC89" s="12"/>
      <c r="AD89" s="12"/>
    </row>
    <row r="90" spans="5:30" s="8" customFormat="1" x14ac:dyDescent="0.25">
      <c r="E90" s="9"/>
      <c r="F90" s="10"/>
      <c r="S90" s="10"/>
      <c r="T90" s="10"/>
      <c r="U90" s="138"/>
      <c r="V90" s="9"/>
      <c r="AA90" s="12"/>
      <c r="AB90" s="12"/>
      <c r="AC90" s="12"/>
      <c r="AD90" s="12"/>
    </row>
    <row r="91" spans="5:30" s="8" customFormat="1" x14ac:dyDescent="0.25">
      <c r="E91" s="9"/>
      <c r="F91" s="10"/>
      <c r="S91" s="10"/>
      <c r="T91" s="10"/>
      <c r="U91" s="138"/>
      <c r="V91" s="9"/>
      <c r="AA91" s="12"/>
      <c r="AB91" s="12"/>
      <c r="AC91" s="12"/>
      <c r="AD91" s="12"/>
    </row>
    <row r="92" spans="5:30" s="8" customFormat="1" x14ac:dyDescent="0.25">
      <c r="E92" s="9"/>
      <c r="F92" s="10"/>
      <c r="S92" s="10"/>
      <c r="T92" s="10"/>
      <c r="U92" s="138"/>
      <c r="V92" s="9"/>
      <c r="AA92" s="12"/>
      <c r="AB92" s="12"/>
      <c r="AC92" s="12"/>
      <c r="AD92" s="12"/>
    </row>
    <row r="93" spans="5:30" s="8" customFormat="1" x14ac:dyDescent="0.25">
      <c r="E93" s="9"/>
      <c r="F93" s="10"/>
      <c r="S93" s="10"/>
      <c r="T93" s="10"/>
      <c r="U93" s="138"/>
      <c r="V93" s="9"/>
      <c r="AA93" s="12"/>
      <c r="AB93" s="12"/>
      <c r="AC93" s="12"/>
      <c r="AD93" s="12"/>
    </row>
    <row r="94" spans="5:30" s="8" customFormat="1" x14ac:dyDescent="0.25">
      <c r="E94" s="9"/>
      <c r="F94" s="10"/>
      <c r="S94" s="10"/>
      <c r="T94" s="10"/>
      <c r="U94" s="138"/>
      <c r="V94" s="9"/>
      <c r="AA94" s="12"/>
      <c r="AB94" s="12"/>
      <c r="AC94" s="12"/>
      <c r="AD94" s="12"/>
    </row>
    <row r="95" spans="5:30" s="8" customFormat="1" x14ac:dyDescent="0.25">
      <c r="E95" s="9"/>
      <c r="F95" s="10"/>
      <c r="S95" s="10"/>
      <c r="T95" s="10"/>
      <c r="U95" s="138"/>
      <c r="V95" s="9"/>
      <c r="AA95" s="12"/>
      <c r="AB95" s="12"/>
      <c r="AC95" s="12"/>
      <c r="AD95" s="12"/>
    </row>
    <row r="96" spans="5:30" s="8" customFormat="1" x14ac:dyDescent="0.25">
      <c r="E96" s="9"/>
      <c r="F96" s="10"/>
      <c r="S96" s="10"/>
      <c r="T96" s="10"/>
      <c r="U96" s="138"/>
      <c r="V96" s="9"/>
      <c r="AA96" s="12"/>
      <c r="AB96" s="12"/>
      <c r="AC96" s="12"/>
      <c r="AD96" s="12"/>
    </row>
    <row r="97" spans="5:30" s="8" customFormat="1" x14ac:dyDescent="0.25">
      <c r="E97" s="9"/>
      <c r="F97" s="10"/>
      <c r="S97" s="10"/>
      <c r="T97" s="10"/>
      <c r="U97" s="138"/>
      <c r="V97" s="9"/>
      <c r="AA97" s="12"/>
      <c r="AB97" s="12"/>
      <c r="AC97" s="12"/>
      <c r="AD97" s="12"/>
    </row>
    <row r="98" spans="5:30" s="8" customFormat="1" x14ac:dyDescent="0.25">
      <c r="E98" s="9"/>
      <c r="F98" s="10"/>
      <c r="S98" s="10"/>
      <c r="T98" s="10"/>
      <c r="U98" s="138"/>
      <c r="V98" s="9"/>
      <c r="AA98" s="12"/>
      <c r="AB98" s="12"/>
      <c r="AC98" s="12"/>
      <c r="AD98" s="12"/>
    </row>
    <row r="99" spans="5:30" s="8" customFormat="1" x14ac:dyDescent="0.25">
      <c r="E99" s="9"/>
      <c r="F99" s="10"/>
      <c r="S99" s="10"/>
      <c r="T99" s="10"/>
      <c r="U99" s="138"/>
      <c r="V99" s="9"/>
      <c r="AA99" s="12"/>
      <c r="AB99" s="12"/>
      <c r="AC99" s="12"/>
      <c r="AD99" s="12"/>
    </row>
    <row r="100" spans="5:30" s="8" customFormat="1" x14ac:dyDescent="0.25">
      <c r="E100" s="9"/>
      <c r="F100" s="10"/>
      <c r="S100" s="10"/>
      <c r="T100" s="10"/>
      <c r="U100" s="138"/>
      <c r="V100" s="9"/>
      <c r="AA100" s="12"/>
      <c r="AB100" s="12"/>
      <c r="AC100" s="12"/>
      <c r="AD100" s="12"/>
    </row>
    <row r="101" spans="5:30" s="8" customFormat="1" x14ac:dyDescent="0.25">
      <c r="E101" s="9"/>
      <c r="F101" s="10"/>
      <c r="S101" s="10"/>
      <c r="T101" s="10"/>
      <c r="U101" s="138"/>
      <c r="V101" s="9"/>
      <c r="AA101" s="12"/>
      <c r="AB101" s="12"/>
      <c r="AC101" s="12"/>
      <c r="AD101" s="12"/>
    </row>
    <row r="102" spans="5:30" s="8" customFormat="1" x14ac:dyDescent="0.25">
      <c r="E102" s="9"/>
      <c r="F102" s="10"/>
      <c r="S102" s="10"/>
      <c r="T102" s="10"/>
      <c r="U102" s="138"/>
      <c r="V102" s="9"/>
      <c r="AA102" s="12"/>
      <c r="AB102" s="12"/>
      <c r="AC102" s="12"/>
      <c r="AD102" s="12"/>
    </row>
    <row r="103" spans="5:30" s="8" customFormat="1" x14ac:dyDescent="0.25">
      <c r="E103" s="9"/>
      <c r="F103" s="10"/>
      <c r="S103" s="10"/>
      <c r="T103" s="10"/>
      <c r="U103" s="138"/>
      <c r="V103" s="9"/>
      <c r="AA103" s="12"/>
      <c r="AB103" s="12"/>
      <c r="AC103" s="12"/>
      <c r="AD103" s="12"/>
    </row>
    <row r="104" spans="5:30" s="8" customFormat="1" x14ac:dyDescent="0.25">
      <c r="E104" s="9"/>
      <c r="F104" s="10"/>
      <c r="S104" s="10"/>
      <c r="T104" s="10"/>
      <c r="U104" s="138"/>
      <c r="V104" s="9"/>
      <c r="AA104" s="12"/>
      <c r="AB104" s="12"/>
      <c r="AC104" s="12"/>
      <c r="AD104" s="12"/>
    </row>
    <row r="105" spans="5:30" s="8" customFormat="1" x14ac:dyDescent="0.25">
      <c r="E105" s="9"/>
      <c r="F105" s="10"/>
      <c r="S105" s="10"/>
      <c r="T105" s="10"/>
      <c r="U105" s="138"/>
      <c r="V105" s="9"/>
      <c r="AA105" s="12"/>
      <c r="AB105" s="12"/>
      <c r="AC105" s="12"/>
      <c r="AD105" s="12"/>
    </row>
    <row r="106" spans="5:30" s="8" customFormat="1" x14ac:dyDescent="0.25">
      <c r="E106" s="9"/>
      <c r="F106" s="10"/>
      <c r="S106" s="10"/>
      <c r="T106" s="10"/>
      <c r="U106" s="138"/>
      <c r="V106" s="9"/>
      <c r="AA106" s="12"/>
      <c r="AB106" s="12"/>
      <c r="AC106" s="12"/>
      <c r="AD106" s="12"/>
    </row>
    <row r="107" spans="5:30" s="8" customFormat="1" x14ac:dyDescent="0.25">
      <c r="E107" s="9"/>
      <c r="F107" s="10"/>
      <c r="S107" s="10"/>
      <c r="T107" s="10"/>
      <c r="U107" s="138"/>
      <c r="V107" s="9"/>
      <c r="AA107" s="12"/>
      <c r="AB107" s="12"/>
      <c r="AC107" s="12"/>
      <c r="AD107" s="12"/>
    </row>
    <row r="108" spans="5:30" s="8" customFormat="1" x14ac:dyDescent="0.25">
      <c r="E108" s="9"/>
      <c r="F108" s="10"/>
      <c r="S108" s="10"/>
      <c r="T108" s="10"/>
      <c r="U108" s="138"/>
      <c r="V108" s="9"/>
      <c r="AA108" s="12"/>
      <c r="AB108" s="12"/>
      <c r="AC108" s="12"/>
      <c r="AD108" s="12"/>
    </row>
    <row r="109" spans="5:30" s="8" customFormat="1" x14ac:dyDescent="0.25">
      <c r="E109" s="9"/>
      <c r="F109" s="10"/>
      <c r="S109" s="10"/>
      <c r="T109" s="10"/>
      <c r="U109" s="138"/>
      <c r="V109" s="9"/>
      <c r="AA109" s="12"/>
      <c r="AB109" s="12"/>
      <c r="AC109" s="12"/>
      <c r="AD109" s="12"/>
    </row>
    <row r="110" spans="5:30" s="8" customFormat="1" x14ac:dyDescent="0.25">
      <c r="E110" s="9"/>
      <c r="F110" s="10"/>
      <c r="S110" s="10"/>
      <c r="T110" s="10"/>
      <c r="U110" s="138"/>
      <c r="V110" s="9"/>
      <c r="AA110" s="12"/>
      <c r="AB110" s="12"/>
      <c r="AC110" s="12"/>
      <c r="AD110" s="12"/>
    </row>
    <row r="111" spans="5:30" s="8" customFormat="1" x14ac:dyDescent="0.25">
      <c r="E111" s="9"/>
      <c r="F111" s="10"/>
      <c r="S111" s="10"/>
      <c r="T111" s="10"/>
      <c r="U111" s="138"/>
      <c r="V111" s="9"/>
      <c r="AA111" s="12"/>
      <c r="AB111" s="12"/>
      <c r="AC111" s="12"/>
      <c r="AD111" s="12"/>
    </row>
    <row r="112" spans="5:30" s="8" customFormat="1" x14ac:dyDescent="0.25">
      <c r="E112" s="9"/>
      <c r="F112" s="10"/>
      <c r="S112" s="10"/>
      <c r="T112" s="10"/>
      <c r="U112" s="138"/>
      <c r="V112" s="9"/>
      <c r="AA112" s="12"/>
      <c r="AB112" s="12"/>
      <c r="AC112" s="12"/>
      <c r="AD112" s="12"/>
    </row>
    <row r="113" spans="5:30" s="8" customFormat="1" x14ac:dyDescent="0.25">
      <c r="E113" s="9"/>
      <c r="F113" s="10"/>
      <c r="S113" s="10"/>
      <c r="T113" s="10"/>
      <c r="U113" s="138"/>
      <c r="V113" s="9"/>
      <c r="AA113" s="12"/>
      <c r="AB113" s="12"/>
      <c r="AC113" s="12"/>
      <c r="AD113" s="12"/>
    </row>
    <row r="114" spans="5:30" s="8" customFormat="1" x14ac:dyDescent="0.25">
      <c r="E114" s="9"/>
      <c r="F114" s="10"/>
      <c r="S114" s="10"/>
      <c r="T114" s="10"/>
      <c r="U114" s="138"/>
      <c r="V114" s="9"/>
      <c r="AA114" s="12"/>
      <c r="AB114" s="12"/>
      <c r="AC114" s="12"/>
      <c r="AD114" s="12"/>
    </row>
    <row r="115" spans="5:30" s="8" customFormat="1" x14ac:dyDescent="0.25">
      <c r="E115" s="9"/>
      <c r="F115" s="10"/>
      <c r="S115" s="10"/>
      <c r="T115" s="10"/>
      <c r="U115" s="138"/>
      <c r="V115" s="9"/>
      <c r="AA115" s="12"/>
      <c r="AB115" s="12"/>
      <c r="AC115" s="12"/>
      <c r="AD115" s="12"/>
    </row>
    <row r="116" spans="5:30" s="8" customFormat="1" x14ac:dyDescent="0.25">
      <c r="E116" s="9"/>
      <c r="F116" s="10"/>
      <c r="S116" s="10"/>
      <c r="T116" s="10"/>
      <c r="U116" s="138"/>
      <c r="V116" s="9"/>
      <c r="AA116" s="12"/>
      <c r="AB116" s="12"/>
      <c r="AC116" s="12"/>
      <c r="AD116" s="12"/>
    </row>
    <row r="117" spans="5:30" s="8" customFormat="1" x14ac:dyDescent="0.25">
      <c r="E117" s="9"/>
      <c r="F117" s="10"/>
      <c r="S117" s="10"/>
      <c r="T117" s="10"/>
      <c r="U117" s="138"/>
      <c r="V117" s="9"/>
      <c r="AA117" s="12"/>
      <c r="AB117" s="12"/>
      <c r="AC117" s="12"/>
      <c r="AD117" s="12"/>
    </row>
    <row r="118" spans="5:30" s="8" customFormat="1" x14ac:dyDescent="0.25">
      <c r="E118" s="9"/>
      <c r="F118" s="10"/>
      <c r="S118" s="10"/>
      <c r="T118" s="10"/>
      <c r="U118" s="138"/>
      <c r="V118" s="9"/>
      <c r="AA118" s="12"/>
      <c r="AB118" s="12"/>
      <c r="AC118" s="12"/>
      <c r="AD118" s="12"/>
    </row>
    <row r="119" spans="5:30" s="8" customFormat="1" x14ac:dyDescent="0.25">
      <c r="E119" s="9"/>
      <c r="F119" s="10"/>
      <c r="S119" s="10"/>
      <c r="T119" s="10"/>
      <c r="U119" s="138"/>
      <c r="V119" s="9"/>
      <c r="AA119" s="12"/>
      <c r="AB119" s="12"/>
      <c r="AC119" s="12"/>
      <c r="AD119" s="12"/>
    </row>
    <row r="120" spans="5:30" s="8" customFormat="1" x14ac:dyDescent="0.25">
      <c r="E120" s="9"/>
      <c r="F120" s="10"/>
      <c r="S120" s="10"/>
      <c r="T120" s="10"/>
      <c r="U120" s="138"/>
      <c r="V120" s="9"/>
      <c r="AA120" s="12"/>
      <c r="AB120" s="12"/>
      <c r="AC120" s="12"/>
      <c r="AD120" s="12"/>
    </row>
    <row r="121" spans="5:30" s="8" customFormat="1" x14ac:dyDescent="0.25">
      <c r="E121" s="9"/>
      <c r="F121" s="10"/>
      <c r="S121" s="10"/>
      <c r="T121" s="10"/>
      <c r="U121" s="138"/>
      <c r="V121" s="9"/>
      <c r="AA121" s="12"/>
      <c r="AB121" s="12"/>
      <c r="AC121" s="12"/>
      <c r="AD121" s="12"/>
    </row>
    <row r="122" spans="5:30" s="8" customFormat="1" x14ac:dyDescent="0.25">
      <c r="E122" s="9"/>
      <c r="F122" s="10"/>
      <c r="S122" s="10"/>
      <c r="T122" s="10"/>
      <c r="U122" s="138"/>
      <c r="V122" s="9"/>
      <c r="AA122" s="12"/>
      <c r="AB122" s="12"/>
      <c r="AC122" s="12"/>
      <c r="AD122" s="12"/>
    </row>
    <row r="123" spans="5:30" s="8" customFormat="1" x14ac:dyDescent="0.25">
      <c r="E123" s="9"/>
      <c r="F123" s="10"/>
      <c r="S123" s="10"/>
      <c r="T123" s="10"/>
      <c r="U123" s="138"/>
      <c r="V123" s="9"/>
      <c r="AA123" s="12"/>
      <c r="AB123" s="12"/>
      <c r="AC123" s="12"/>
      <c r="AD123" s="12"/>
    </row>
    <row r="124" spans="5:30" s="8" customFormat="1" x14ac:dyDescent="0.25">
      <c r="E124" s="9"/>
      <c r="F124" s="10"/>
      <c r="S124" s="10"/>
      <c r="T124" s="10"/>
      <c r="U124" s="138"/>
      <c r="V124" s="9"/>
      <c r="AA124" s="12"/>
      <c r="AB124" s="12"/>
      <c r="AC124" s="12"/>
      <c r="AD124" s="12"/>
    </row>
    <row r="125" spans="5:30" s="8" customFormat="1" x14ac:dyDescent="0.25">
      <c r="E125" s="9"/>
      <c r="F125" s="10"/>
      <c r="S125" s="10"/>
      <c r="T125" s="10"/>
      <c r="U125" s="138"/>
      <c r="V125" s="9"/>
      <c r="AA125" s="12"/>
      <c r="AB125" s="12"/>
      <c r="AC125" s="12"/>
      <c r="AD125" s="12"/>
    </row>
    <row r="126" spans="5:30" s="8" customFormat="1" x14ac:dyDescent="0.25">
      <c r="E126" s="9"/>
      <c r="F126" s="10"/>
      <c r="S126" s="10"/>
      <c r="T126" s="10"/>
      <c r="U126" s="138"/>
      <c r="V126" s="9"/>
      <c r="AA126" s="12"/>
      <c r="AB126" s="12"/>
      <c r="AC126" s="12"/>
      <c r="AD126" s="12"/>
    </row>
    <row r="127" spans="5:30" s="8" customFormat="1" x14ac:dyDescent="0.25">
      <c r="E127" s="9"/>
      <c r="F127" s="10"/>
      <c r="S127" s="10"/>
      <c r="T127" s="10"/>
      <c r="U127" s="138"/>
      <c r="V127" s="9"/>
      <c r="AA127" s="12"/>
      <c r="AB127" s="12"/>
      <c r="AC127" s="12"/>
      <c r="AD127" s="12"/>
    </row>
    <row r="128" spans="5:30" s="8" customFormat="1" x14ac:dyDescent="0.25">
      <c r="E128" s="9"/>
      <c r="F128" s="10"/>
      <c r="S128" s="10"/>
      <c r="T128" s="10"/>
      <c r="U128" s="138"/>
      <c r="V128" s="9"/>
      <c r="AA128" s="12"/>
      <c r="AB128" s="12"/>
      <c r="AC128" s="12"/>
      <c r="AD128" s="12"/>
    </row>
    <row r="129" spans="5:30" s="8" customFormat="1" x14ac:dyDescent="0.25">
      <c r="E129" s="9"/>
      <c r="F129" s="10"/>
      <c r="S129" s="10"/>
      <c r="T129" s="10"/>
      <c r="U129" s="138"/>
      <c r="V129" s="9"/>
      <c r="AA129" s="12"/>
      <c r="AB129" s="12"/>
      <c r="AC129" s="12"/>
      <c r="AD129" s="12"/>
    </row>
    <row r="130" spans="5:30" s="8" customFormat="1" x14ac:dyDescent="0.25">
      <c r="E130" s="9"/>
      <c r="F130" s="10"/>
      <c r="S130" s="10"/>
      <c r="T130" s="10"/>
      <c r="U130" s="138"/>
      <c r="V130" s="9"/>
      <c r="AA130" s="12"/>
      <c r="AB130" s="12"/>
      <c r="AC130" s="12"/>
      <c r="AD130" s="12"/>
    </row>
    <row r="131" spans="5:30" s="8" customFormat="1" x14ac:dyDescent="0.25">
      <c r="E131" s="9"/>
      <c r="F131" s="10"/>
      <c r="S131" s="10"/>
      <c r="T131" s="10"/>
      <c r="U131" s="138"/>
      <c r="V131" s="9"/>
      <c r="AA131" s="12"/>
      <c r="AB131" s="12"/>
      <c r="AC131" s="12"/>
      <c r="AD131" s="12"/>
    </row>
    <row r="132" spans="5:30" s="8" customFormat="1" x14ac:dyDescent="0.25">
      <c r="E132" s="9"/>
      <c r="F132" s="10"/>
      <c r="S132" s="10"/>
      <c r="T132" s="10"/>
      <c r="U132" s="138"/>
      <c r="V132" s="9"/>
      <c r="AA132" s="12"/>
      <c r="AB132" s="12"/>
      <c r="AC132" s="12"/>
      <c r="AD132" s="12"/>
    </row>
    <row r="133" spans="5:30" s="8" customFormat="1" x14ac:dyDescent="0.25">
      <c r="E133" s="9"/>
      <c r="F133" s="10"/>
      <c r="S133" s="10"/>
      <c r="T133" s="10"/>
      <c r="U133" s="138"/>
      <c r="V133" s="9"/>
      <c r="AA133" s="12"/>
      <c r="AB133" s="12"/>
      <c r="AC133" s="12"/>
      <c r="AD133" s="12"/>
    </row>
    <row r="134" spans="5:30" s="8" customFormat="1" x14ac:dyDescent="0.25">
      <c r="E134" s="9"/>
      <c r="F134" s="10"/>
      <c r="S134" s="10"/>
      <c r="T134" s="10"/>
      <c r="U134" s="138"/>
      <c r="V134" s="9"/>
      <c r="AA134" s="12"/>
      <c r="AB134" s="12"/>
      <c r="AC134" s="12"/>
      <c r="AD134" s="12"/>
    </row>
    <row r="135" spans="5:30" s="8" customFormat="1" x14ac:dyDescent="0.25">
      <c r="E135" s="9"/>
      <c r="F135" s="10"/>
      <c r="S135" s="10"/>
      <c r="T135" s="10"/>
      <c r="U135" s="138"/>
      <c r="V135" s="9"/>
      <c r="AA135" s="12"/>
      <c r="AB135" s="12"/>
      <c r="AC135" s="12"/>
      <c r="AD135" s="12"/>
    </row>
    <row r="136" spans="5:30" s="8" customFormat="1" x14ac:dyDescent="0.25">
      <c r="E136" s="9"/>
      <c r="F136" s="10"/>
      <c r="S136" s="10"/>
      <c r="T136" s="10"/>
      <c r="U136" s="138"/>
      <c r="V136" s="9"/>
      <c r="AA136" s="12"/>
      <c r="AB136" s="12"/>
      <c r="AC136" s="12"/>
      <c r="AD136" s="12"/>
    </row>
    <row r="137" spans="5:30" s="8" customFormat="1" x14ac:dyDescent="0.25">
      <c r="E137" s="9"/>
      <c r="F137" s="10"/>
      <c r="S137" s="10"/>
      <c r="T137" s="10"/>
      <c r="U137" s="138"/>
      <c r="V137" s="9"/>
      <c r="AA137" s="12"/>
      <c r="AB137" s="12"/>
      <c r="AC137" s="12"/>
      <c r="AD137" s="12"/>
    </row>
    <row r="138" spans="5:30" s="8" customFormat="1" x14ac:dyDescent="0.25">
      <c r="E138" s="9"/>
      <c r="F138" s="10"/>
      <c r="S138" s="10"/>
      <c r="T138" s="10"/>
      <c r="U138" s="138"/>
      <c r="V138" s="9"/>
      <c r="AA138" s="12"/>
      <c r="AB138" s="12"/>
      <c r="AC138" s="12"/>
      <c r="AD138" s="12"/>
    </row>
    <row r="139" spans="5:30" s="8" customFormat="1" x14ac:dyDescent="0.25">
      <c r="E139" s="9"/>
      <c r="F139" s="10"/>
      <c r="S139" s="10"/>
      <c r="T139" s="10"/>
      <c r="U139" s="138"/>
      <c r="V139" s="9"/>
      <c r="AA139" s="12"/>
      <c r="AB139" s="12"/>
      <c r="AC139" s="12"/>
      <c r="AD139" s="12"/>
    </row>
    <row r="140" spans="5:30" s="8" customFormat="1" x14ac:dyDescent="0.25">
      <c r="E140" s="9"/>
      <c r="F140" s="10"/>
      <c r="S140" s="10"/>
      <c r="T140" s="10"/>
      <c r="U140" s="138"/>
      <c r="V140" s="9"/>
      <c r="AA140" s="12"/>
      <c r="AB140" s="12"/>
      <c r="AC140" s="12"/>
      <c r="AD140" s="12"/>
    </row>
    <row r="141" spans="5:30" s="8" customFormat="1" x14ac:dyDescent="0.25">
      <c r="E141" s="9"/>
      <c r="F141" s="10"/>
      <c r="S141" s="10"/>
      <c r="T141" s="10"/>
      <c r="U141" s="138"/>
      <c r="V141" s="9"/>
      <c r="AA141" s="12"/>
      <c r="AB141" s="12"/>
      <c r="AC141" s="12"/>
      <c r="AD141" s="12"/>
    </row>
    <row r="142" spans="5:30" s="8" customFormat="1" x14ac:dyDescent="0.25">
      <c r="E142" s="9"/>
      <c r="F142" s="10"/>
      <c r="S142" s="10"/>
      <c r="T142" s="10"/>
      <c r="U142" s="138"/>
      <c r="V142" s="9"/>
      <c r="AA142" s="12"/>
      <c r="AB142" s="12"/>
      <c r="AC142" s="12"/>
      <c r="AD142" s="12"/>
    </row>
    <row r="143" spans="5:30" s="8" customFormat="1" x14ac:dyDescent="0.25">
      <c r="E143" s="9"/>
      <c r="F143" s="10"/>
      <c r="S143" s="10"/>
      <c r="T143" s="10"/>
      <c r="U143" s="138"/>
      <c r="V143" s="9"/>
      <c r="AA143" s="12"/>
      <c r="AB143" s="12"/>
      <c r="AC143" s="12"/>
      <c r="AD143" s="12"/>
    </row>
    <row r="144" spans="5:30" s="8" customFormat="1" x14ac:dyDescent="0.25">
      <c r="E144" s="9"/>
      <c r="F144" s="10"/>
      <c r="S144" s="10"/>
      <c r="T144" s="10"/>
      <c r="U144" s="138"/>
      <c r="V144" s="9"/>
      <c r="AA144" s="12"/>
      <c r="AB144" s="12"/>
      <c r="AC144" s="12"/>
      <c r="AD144" s="12"/>
    </row>
    <row r="145" spans="5:30" s="8" customFormat="1" x14ac:dyDescent="0.25">
      <c r="E145" s="9"/>
      <c r="F145" s="10"/>
      <c r="S145" s="10"/>
      <c r="T145" s="10"/>
      <c r="U145" s="138"/>
      <c r="V145" s="9"/>
      <c r="AA145" s="12"/>
      <c r="AB145" s="12"/>
      <c r="AC145" s="12"/>
      <c r="AD145" s="12"/>
    </row>
    <row r="146" spans="5:30" s="8" customFormat="1" x14ac:dyDescent="0.25">
      <c r="E146" s="9"/>
      <c r="F146" s="10"/>
      <c r="S146" s="10"/>
      <c r="T146" s="10"/>
      <c r="U146" s="138"/>
      <c r="V146" s="9"/>
      <c r="AA146" s="12"/>
      <c r="AB146" s="12"/>
      <c r="AC146" s="12"/>
      <c r="AD146" s="12"/>
    </row>
    <row r="147" spans="5:30" s="8" customFormat="1" x14ac:dyDescent="0.25">
      <c r="E147" s="9"/>
      <c r="F147" s="10"/>
      <c r="S147" s="10"/>
      <c r="T147" s="10"/>
      <c r="U147" s="138"/>
      <c r="V147" s="9"/>
      <c r="AA147" s="12"/>
      <c r="AB147" s="12"/>
      <c r="AC147" s="12"/>
      <c r="AD147" s="12"/>
    </row>
    <row r="148" spans="5:30" s="8" customFormat="1" x14ac:dyDescent="0.25">
      <c r="E148" s="9"/>
      <c r="F148" s="10"/>
      <c r="S148" s="10"/>
      <c r="T148" s="10"/>
      <c r="U148" s="138"/>
      <c r="V148" s="9"/>
      <c r="AA148" s="12"/>
      <c r="AB148" s="12"/>
      <c r="AC148" s="12"/>
      <c r="AD148" s="12"/>
    </row>
    <row r="149" spans="5:30" s="8" customFormat="1" x14ac:dyDescent="0.25">
      <c r="E149" s="9"/>
      <c r="F149" s="10"/>
      <c r="S149" s="10"/>
      <c r="T149" s="10"/>
      <c r="U149" s="138"/>
      <c r="V149" s="9"/>
      <c r="AA149" s="12"/>
      <c r="AB149" s="12"/>
      <c r="AC149" s="12"/>
      <c r="AD149" s="12"/>
    </row>
    <row r="150" spans="5:30" s="8" customFormat="1" x14ac:dyDescent="0.25">
      <c r="E150" s="9"/>
      <c r="F150" s="10"/>
      <c r="S150" s="10"/>
      <c r="T150" s="10"/>
      <c r="U150" s="138"/>
      <c r="V150" s="9"/>
      <c r="AA150" s="12"/>
      <c r="AB150" s="12"/>
      <c r="AC150" s="12"/>
      <c r="AD150" s="12"/>
    </row>
    <row r="151" spans="5:30" s="8" customFormat="1" x14ac:dyDescent="0.25">
      <c r="E151" s="9"/>
      <c r="F151" s="10"/>
      <c r="S151" s="10"/>
      <c r="T151" s="10"/>
      <c r="U151" s="138"/>
      <c r="V151" s="9"/>
      <c r="AA151" s="12"/>
      <c r="AB151" s="12"/>
      <c r="AC151" s="12"/>
      <c r="AD151" s="12"/>
    </row>
    <row r="152" spans="5:30" s="8" customFormat="1" x14ac:dyDescent="0.25">
      <c r="E152" s="9"/>
      <c r="F152" s="10"/>
      <c r="S152" s="10"/>
      <c r="T152" s="10"/>
      <c r="U152" s="138"/>
      <c r="V152" s="9"/>
      <c r="AA152" s="12"/>
      <c r="AB152" s="12"/>
      <c r="AC152" s="12"/>
      <c r="AD152" s="12"/>
    </row>
    <row r="153" spans="5:30" s="8" customFormat="1" x14ac:dyDescent="0.25">
      <c r="E153" s="9"/>
      <c r="F153" s="10"/>
      <c r="S153" s="10"/>
      <c r="T153" s="10"/>
      <c r="U153" s="138"/>
      <c r="V153" s="9"/>
      <c r="AA153" s="12"/>
      <c r="AB153" s="12"/>
      <c r="AC153" s="12"/>
      <c r="AD153" s="12"/>
    </row>
    <row r="154" spans="5:30" s="8" customFormat="1" x14ac:dyDescent="0.25">
      <c r="E154" s="9"/>
      <c r="F154" s="10"/>
      <c r="S154" s="10"/>
      <c r="T154" s="10"/>
      <c r="U154" s="138"/>
      <c r="V154" s="9"/>
      <c r="AA154" s="12"/>
      <c r="AB154" s="12"/>
      <c r="AC154" s="12"/>
      <c r="AD154" s="12"/>
    </row>
    <row r="155" spans="5:30" s="8" customFormat="1" x14ac:dyDescent="0.25">
      <c r="E155" s="9"/>
      <c r="F155" s="10"/>
      <c r="S155" s="10"/>
      <c r="T155" s="10"/>
      <c r="U155" s="138"/>
      <c r="V155" s="9"/>
      <c r="AA155" s="12"/>
      <c r="AB155" s="12"/>
      <c r="AC155" s="12"/>
      <c r="AD155" s="12"/>
    </row>
    <row r="156" spans="5:30" s="8" customFormat="1" x14ac:dyDescent="0.25">
      <c r="E156" s="9"/>
      <c r="F156" s="10"/>
      <c r="S156" s="10"/>
      <c r="T156" s="10"/>
      <c r="U156" s="138"/>
      <c r="V156" s="9"/>
      <c r="AA156" s="12"/>
      <c r="AB156" s="12"/>
      <c r="AC156" s="12"/>
      <c r="AD156" s="12"/>
    </row>
    <row r="157" spans="5:30" s="8" customFormat="1" x14ac:dyDescent="0.25">
      <c r="E157" s="9"/>
      <c r="F157" s="10"/>
      <c r="S157" s="10"/>
      <c r="T157" s="10"/>
      <c r="U157" s="138"/>
      <c r="V157" s="9"/>
      <c r="AA157" s="12"/>
      <c r="AB157" s="12"/>
      <c r="AC157" s="12"/>
      <c r="AD157" s="12"/>
    </row>
    <row r="158" spans="5:30" s="8" customFormat="1" x14ac:dyDescent="0.25">
      <c r="E158" s="9"/>
      <c r="F158" s="10"/>
      <c r="S158" s="10"/>
      <c r="T158" s="10"/>
      <c r="U158" s="138"/>
      <c r="V158" s="9"/>
      <c r="AA158" s="12"/>
      <c r="AB158" s="12"/>
      <c r="AC158" s="12"/>
      <c r="AD158" s="12"/>
    </row>
    <row r="159" spans="5:30" s="8" customFormat="1" x14ac:dyDescent="0.25">
      <c r="E159" s="9"/>
      <c r="F159" s="10"/>
      <c r="S159" s="10"/>
      <c r="T159" s="10"/>
      <c r="U159" s="138"/>
      <c r="V159" s="9"/>
      <c r="AA159" s="12"/>
      <c r="AB159" s="12"/>
      <c r="AC159" s="12"/>
      <c r="AD159" s="12"/>
    </row>
    <row r="160" spans="5:30" s="8" customFormat="1" x14ac:dyDescent="0.25">
      <c r="E160" s="9"/>
      <c r="F160" s="10"/>
      <c r="S160" s="10"/>
      <c r="T160" s="10"/>
      <c r="U160" s="138"/>
      <c r="V160" s="9"/>
      <c r="AA160" s="12"/>
      <c r="AB160" s="12"/>
      <c r="AC160" s="12"/>
      <c r="AD160" s="12"/>
    </row>
    <row r="161" spans="5:30" s="8" customFormat="1" x14ac:dyDescent="0.25">
      <c r="E161" s="9"/>
      <c r="F161" s="10"/>
      <c r="S161" s="10"/>
      <c r="T161" s="10"/>
      <c r="U161" s="138"/>
      <c r="V161" s="9"/>
      <c r="AA161" s="12"/>
      <c r="AB161" s="12"/>
      <c r="AC161" s="12"/>
      <c r="AD161" s="12"/>
    </row>
    <row r="162" spans="5:30" s="8" customFormat="1" x14ac:dyDescent="0.25">
      <c r="E162" s="9"/>
      <c r="F162" s="10"/>
      <c r="S162" s="10"/>
      <c r="T162" s="10"/>
      <c r="U162" s="138"/>
      <c r="V162" s="9"/>
      <c r="AA162" s="12"/>
      <c r="AB162" s="12"/>
      <c r="AC162" s="12"/>
      <c r="AD162" s="12"/>
    </row>
    <row r="163" spans="5:30" s="8" customFormat="1" x14ac:dyDescent="0.25">
      <c r="E163" s="9"/>
      <c r="F163" s="10"/>
      <c r="S163" s="10"/>
      <c r="T163" s="10"/>
      <c r="U163" s="138"/>
      <c r="V163" s="9"/>
      <c r="AA163" s="12"/>
      <c r="AB163" s="12"/>
      <c r="AC163" s="12"/>
      <c r="AD163" s="12"/>
    </row>
    <row r="164" spans="5:30" s="8" customFormat="1" x14ac:dyDescent="0.25">
      <c r="E164" s="9"/>
      <c r="F164" s="10"/>
      <c r="S164" s="10"/>
      <c r="T164" s="10"/>
      <c r="U164" s="138"/>
      <c r="V164" s="9"/>
      <c r="AA164" s="12"/>
      <c r="AB164" s="12"/>
      <c r="AC164" s="12"/>
      <c r="AD164" s="12"/>
    </row>
    <row r="165" spans="5:30" s="8" customFormat="1" x14ac:dyDescent="0.25">
      <c r="E165" s="9"/>
      <c r="F165" s="10"/>
      <c r="S165" s="10"/>
      <c r="T165" s="10"/>
      <c r="U165" s="138"/>
      <c r="V165" s="9"/>
      <c r="AA165" s="12"/>
      <c r="AB165" s="12"/>
      <c r="AC165" s="12"/>
      <c r="AD165" s="12"/>
    </row>
    <row r="166" spans="5:30" s="8" customFormat="1" x14ac:dyDescent="0.25">
      <c r="E166" s="9"/>
      <c r="F166" s="10"/>
      <c r="S166" s="10"/>
      <c r="T166" s="10"/>
      <c r="U166" s="138"/>
      <c r="V166" s="9"/>
      <c r="AA166" s="12"/>
      <c r="AB166" s="12"/>
      <c r="AC166" s="12"/>
      <c r="AD166" s="12"/>
    </row>
    <row r="167" spans="5:30" s="8" customFormat="1" x14ac:dyDescent="0.25">
      <c r="E167" s="9"/>
      <c r="F167" s="10"/>
      <c r="S167" s="10"/>
      <c r="T167" s="10"/>
      <c r="U167" s="138"/>
      <c r="V167" s="9"/>
      <c r="AA167" s="12"/>
      <c r="AB167" s="12"/>
      <c r="AC167" s="12"/>
      <c r="AD167" s="12"/>
    </row>
    <row r="168" spans="5:30" s="8" customFormat="1" x14ac:dyDescent="0.25">
      <c r="E168" s="9"/>
      <c r="F168" s="10"/>
      <c r="S168" s="10"/>
      <c r="T168" s="10"/>
      <c r="U168" s="138"/>
      <c r="V168" s="9"/>
      <c r="AA168" s="12"/>
      <c r="AB168" s="12"/>
      <c r="AC168" s="12"/>
      <c r="AD168" s="12"/>
    </row>
    <row r="169" spans="5:30" s="8" customFormat="1" x14ac:dyDescent="0.25">
      <c r="E169" s="9"/>
      <c r="F169" s="10"/>
      <c r="S169" s="10"/>
      <c r="T169" s="10"/>
      <c r="U169" s="138"/>
      <c r="V169" s="9"/>
      <c r="AA169" s="12"/>
      <c r="AB169" s="12"/>
      <c r="AC169" s="12"/>
      <c r="AD169" s="12"/>
    </row>
    <row r="170" spans="5:30" s="8" customFormat="1" x14ac:dyDescent="0.25">
      <c r="E170" s="9"/>
      <c r="F170" s="10"/>
      <c r="S170" s="10"/>
      <c r="T170" s="10"/>
      <c r="U170" s="138"/>
      <c r="V170" s="9"/>
      <c r="AA170" s="12"/>
      <c r="AB170" s="12"/>
      <c r="AC170" s="12"/>
      <c r="AD170" s="12"/>
    </row>
    <row r="171" spans="5:30" s="8" customFormat="1" x14ac:dyDescent="0.25">
      <c r="E171" s="9"/>
      <c r="F171" s="10"/>
      <c r="S171" s="10"/>
      <c r="T171" s="10"/>
      <c r="U171" s="138"/>
      <c r="V171" s="9"/>
      <c r="AA171" s="12"/>
      <c r="AB171" s="12"/>
      <c r="AC171" s="12"/>
      <c r="AD171" s="12"/>
    </row>
    <row r="172" spans="5:30" s="8" customFormat="1" x14ac:dyDescent="0.25">
      <c r="E172" s="9"/>
      <c r="F172" s="10"/>
      <c r="S172" s="10"/>
      <c r="T172" s="10"/>
      <c r="U172" s="138"/>
      <c r="V172" s="9"/>
      <c r="AA172" s="12"/>
      <c r="AB172" s="12"/>
      <c r="AC172" s="12"/>
      <c r="AD172" s="12"/>
    </row>
    <row r="173" spans="5:30" s="8" customFormat="1" x14ac:dyDescent="0.25">
      <c r="E173" s="9"/>
      <c r="F173" s="10"/>
      <c r="S173" s="10"/>
      <c r="T173" s="10"/>
      <c r="U173" s="138"/>
      <c r="V173" s="9"/>
      <c r="AA173" s="12"/>
      <c r="AB173" s="12"/>
      <c r="AC173" s="12"/>
      <c r="AD173" s="12"/>
    </row>
    <row r="174" spans="5:30" s="8" customFormat="1" x14ac:dyDescent="0.25">
      <c r="E174" s="9"/>
      <c r="F174" s="10"/>
      <c r="S174" s="10"/>
      <c r="T174" s="10"/>
      <c r="U174" s="138"/>
      <c r="V174" s="9"/>
      <c r="AA174" s="12"/>
      <c r="AB174" s="12"/>
      <c r="AC174" s="12"/>
      <c r="AD174" s="12"/>
    </row>
    <row r="175" spans="5:30" s="8" customFormat="1" x14ac:dyDescent="0.25">
      <c r="E175" s="9"/>
      <c r="F175" s="10"/>
      <c r="S175" s="10"/>
      <c r="T175" s="10"/>
      <c r="U175" s="138"/>
      <c r="V175" s="9"/>
      <c r="AA175" s="12"/>
      <c r="AB175" s="12"/>
      <c r="AC175" s="12"/>
      <c r="AD175" s="12"/>
    </row>
    <row r="176" spans="5:30" s="8" customFormat="1" x14ac:dyDescent="0.25">
      <c r="E176" s="9"/>
      <c r="F176" s="10"/>
      <c r="S176" s="10"/>
      <c r="T176" s="10"/>
      <c r="U176" s="138"/>
      <c r="V176" s="9"/>
      <c r="AA176" s="12"/>
      <c r="AB176" s="12"/>
      <c r="AC176" s="12"/>
      <c r="AD176" s="12"/>
    </row>
    <row r="177" spans="5:30" s="8" customFormat="1" x14ac:dyDescent="0.25">
      <c r="E177" s="9"/>
      <c r="F177" s="10"/>
      <c r="S177" s="10"/>
      <c r="T177" s="10"/>
      <c r="U177" s="138"/>
      <c r="V177" s="9"/>
      <c r="AA177" s="12"/>
      <c r="AB177" s="12"/>
      <c r="AC177" s="12"/>
      <c r="AD177" s="12"/>
    </row>
    <row r="178" spans="5:30" s="8" customFormat="1" x14ac:dyDescent="0.25">
      <c r="E178" s="9"/>
      <c r="F178" s="10"/>
      <c r="S178" s="10"/>
      <c r="T178" s="10"/>
      <c r="U178" s="138"/>
      <c r="V178" s="9"/>
      <c r="AA178" s="12"/>
      <c r="AB178" s="12"/>
      <c r="AC178" s="12"/>
      <c r="AD178" s="12"/>
    </row>
    <row r="179" spans="5:30" s="8" customFormat="1" x14ac:dyDescent="0.25">
      <c r="E179" s="9"/>
      <c r="F179" s="10"/>
      <c r="S179" s="10"/>
      <c r="T179" s="10"/>
      <c r="U179" s="138"/>
      <c r="V179" s="9"/>
      <c r="AA179" s="12"/>
      <c r="AB179" s="12"/>
      <c r="AC179" s="12"/>
      <c r="AD179" s="12"/>
    </row>
    <row r="180" spans="5:30" s="8" customFormat="1" x14ac:dyDescent="0.25">
      <c r="E180" s="9"/>
      <c r="F180" s="10"/>
      <c r="S180" s="10"/>
      <c r="T180" s="10"/>
      <c r="U180" s="138"/>
      <c r="V180" s="9"/>
      <c r="AA180" s="12"/>
      <c r="AB180" s="12"/>
      <c r="AC180" s="12"/>
      <c r="AD180" s="12"/>
    </row>
    <row r="181" spans="5:30" s="8" customFormat="1" x14ac:dyDescent="0.25">
      <c r="E181" s="9"/>
      <c r="F181" s="10"/>
      <c r="S181" s="10"/>
      <c r="T181" s="10"/>
      <c r="U181" s="138"/>
      <c r="V181" s="9"/>
      <c r="AA181" s="12"/>
      <c r="AB181" s="12"/>
      <c r="AC181" s="12"/>
      <c r="AD181" s="12"/>
    </row>
    <row r="182" spans="5:30" s="8" customFormat="1" x14ac:dyDescent="0.25">
      <c r="E182" s="9"/>
      <c r="F182" s="10"/>
      <c r="S182" s="10"/>
      <c r="T182" s="10"/>
      <c r="U182" s="138"/>
      <c r="V182" s="9"/>
      <c r="AA182" s="12"/>
      <c r="AB182" s="12"/>
      <c r="AC182" s="12"/>
      <c r="AD182" s="12"/>
    </row>
    <row r="183" spans="5:30" s="8" customFormat="1" x14ac:dyDescent="0.25">
      <c r="E183" s="9"/>
      <c r="F183" s="10"/>
      <c r="S183" s="10"/>
      <c r="T183" s="10"/>
      <c r="U183" s="138"/>
      <c r="V183" s="9"/>
      <c r="AA183" s="12"/>
      <c r="AB183" s="12"/>
      <c r="AC183" s="12"/>
      <c r="AD183" s="12"/>
    </row>
    <row r="184" spans="5:30" s="8" customFormat="1" x14ac:dyDescent="0.25">
      <c r="E184" s="9"/>
      <c r="F184" s="10"/>
      <c r="S184" s="10"/>
      <c r="T184" s="10"/>
      <c r="U184" s="138"/>
      <c r="V184" s="9"/>
      <c r="AA184" s="12"/>
      <c r="AB184" s="12"/>
      <c r="AC184" s="12"/>
      <c r="AD184" s="12"/>
    </row>
    <row r="185" spans="5:30" s="8" customFormat="1" x14ac:dyDescent="0.25">
      <c r="E185" s="9"/>
      <c r="F185" s="10"/>
      <c r="S185" s="10"/>
      <c r="T185" s="10"/>
      <c r="U185" s="138"/>
      <c r="V185" s="9"/>
      <c r="AA185" s="12"/>
      <c r="AB185" s="12"/>
      <c r="AC185" s="12"/>
      <c r="AD185" s="12"/>
    </row>
    <row r="186" spans="5:30" s="8" customFormat="1" x14ac:dyDescent="0.25">
      <c r="E186" s="9"/>
      <c r="F186" s="10"/>
      <c r="S186" s="10"/>
      <c r="T186" s="10"/>
      <c r="U186" s="138"/>
      <c r="V186" s="9"/>
      <c r="AA186" s="12"/>
      <c r="AB186" s="12"/>
      <c r="AC186" s="12"/>
      <c r="AD186" s="12"/>
    </row>
    <row r="187" spans="5:30" s="8" customFormat="1" x14ac:dyDescent="0.25">
      <c r="E187" s="9"/>
      <c r="F187" s="10"/>
      <c r="S187" s="10"/>
      <c r="T187" s="10"/>
      <c r="U187" s="138"/>
      <c r="V187" s="9"/>
      <c r="AA187" s="12"/>
      <c r="AB187" s="12"/>
      <c r="AC187" s="12"/>
      <c r="AD187" s="12"/>
    </row>
    <row r="188" spans="5:30" s="8" customFormat="1" x14ac:dyDescent="0.25">
      <c r="E188" s="9"/>
      <c r="F188" s="10"/>
      <c r="S188" s="10"/>
      <c r="T188" s="10"/>
      <c r="U188" s="138"/>
      <c r="V188" s="9"/>
      <c r="AA188" s="12"/>
      <c r="AB188" s="12"/>
      <c r="AC188" s="12"/>
      <c r="AD188" s="12"/>
    </row>
    <row r="189" spans="5:30" s="8" customFormat="1" x14ac:dyDescent="0.25">
      <c r="E189" s="9"/>
      <c r="F189" s="10"/>
      <c r="S189" s="10"/>
      <c r="T189" s="10"/>
      <c r="U189" s="138"/>
      <c r="V189" s="9"/>
      <c r="AA189" s="12"/>
      <c r="AB189" s="12"/>
      <c r="AC189" s="12"/>
      <c r="AD189" s="12"/>
    </row>
    <row r="190" spans="5:30" s="8" customFormat="1" x14ac:dyDescent="0.25">
      <c r="E190" s="9"/>
      <c r="F190" s="10"/>
      <c r="S190" s="10"/>
      <c r="T190" s="10"/>
      <c r="U190" s="138"/>
      <c r="V190" s="9"/>
      <c r="AA190" s="12"/>
      <c r="AB190" s="12"/>
      <c r="AC190" s="12"/>
      <c r="AD190" s="12"/>
    </row>
    <row r="191" spans="5:30" s="8" customFormat="1" x14ac:dyDescent="0.25">
      <c r="E191" s="9"/>
      <c r="F191" s="10"/>
      <c r="S191" s="10"/>
      <c r="T191" s="10"/>
      <c r="U191" s="138"/>
      <c r="V191" s="9"/>
      <c r="AA191" s="12"/>
      <c r="AB191" s="12"/>
      <c r="AC191" s="12"/>
      <c r="AD191" s="12"/>
    </row>
    <row r="192" spans="5:30" s="8" customFormat="1" x14ac:dyDescent="0.25">
      <c r="E192" s="9"/>
      <c r="F192" s="10"/>
      <c r="S192" s="10"/>
      <c r="T192" s="10"/>
      <c r="U192" s="138"/>
      <c r="V192" s="9"/>
      <c r="AA192" s="12"/>
      <c r="AB192" s="12"/>
      <c r="AC192" s="12"/>
      <c r="AD192" s="12"/>
    </row>
    <row r="193" spans="5:30" s="8" customFormat="1" x14ac:dyDescent="0.25">
      <c r="E193" s="9"/>
      <c r="F193" s="10"/>
      <c r="S193" s="10"/>
      <c r="T193" s="10"/>
      <c r="U193" s="138"/>
      <c r="V193" s="9"/>
      <c r="AA193" s="12"/>
      <c r="AB193" s="12"/>
      <c r="AC193" s="12"/>
      <c r="AD193" s="12"/>
    </row>
    <row r="194" spans="5:30" s="8" customFormat="1" x14ac:dyDescent="0.25">
      <c r="E194" s="9"/>
      <c r="F194" s="10"/>
      <c r="S194" s="10"/>
      <c r="T194" s="10"/>
      <c r="U194" s="138"/>
      <c r="V194" s="9"/>
      <c r="AA194" s="12"/>
      <c r="AB194" s="12"/>
      <c r="AC194" s="12"/>
      <c r="AD194" s="12"/>
    </row>
    <row r="195" spans="5:30" s="8" customFormat="1" x14ac:dyDescent="0.25">
      <c r="E195" s="9"/>
      <c r="F195" s="10"/>
      <c r="S195" s="10"/>
      <c r="T195" s="10"/>
      <c r="U195" s="138"/>
      <c r="V195" s="9"/>
      <c r="AA195" s="12"/>
      <c r="AB195" s="12"/>
      <c r="AC195" s="12"/>
      <c r="AD195" s="12"/>
    </row>
    <row r="196" spans="5:30" s="8" customFormat="1" x14ac:dyDescent="0.25">
      <c r="E196" s="9"/>
      <c r="F196" s="10"/>
      <c r="S196" s="10"/>
      <c r="T196" s="10"/>
      <c r="U196" s="138"/>
      <c r="V196" s="9"/>
      <c r="AA196" s="12"/>
      <c r="AB196" s="12"/>
      <c r="AC196" s="12"/>
      <c r="AD196" s="12"/>
    </row>
    <row r="197" spans="5:30" s="8" customFormat="1" x14ac:dyDescent="0.25">
      <c r="E197" s="9"/>
      <c r="F197" s="10"/>
      <c r="S197" s="10"/>
      <c r="T197" s="10"/>
      <c r="U197" s="138"/>
      <c r="V197" s="9"/>
      <c r="AA197" s="12"/>
      <c r="AB197" s="12"/>
      <c r="AC197" s="12"/>
      <c r="AD197" s="12"/>
    </row>
    <row r="198" spans="5:30" s="8" customFormat="1" x14ac:dyDescent="0.25">
      <c r="E198" s="9"/>
      <c r="F198" s="10"/>
      <c r="S198" s="10"/>
      <c r="T198" s="10"/>
      <c r="U198" s="138"/>
      <c r="V198" s="9"/>
      <c r="AA198" s="12"/>
      <c r="AB198" s="12"/>
      <c r="AC198" s="12"/>
      <c r="AD198" s="12"/>
    </row>
    <row r="199" spans="5:30" s="8" customFormat="1" x14ac:dyDescent="0.25">
      <c r="E199" s="9"/>
      <c r="F199" s="10"/>
      <c r="S199" s="10"/>
      <c r="T199" s="10"/>
      <c r="U199" s="138"/>
      <c r="V199" s="9"/>
      <c r="AA199" s="12"/>
      <c r="AB199" s="12"/>
      <c r="AC199" s="12"/>
      <c r="AD199" s="12"/>
    </row>
    <row r="200" spans="5:30" s="8" customFormat="1" x14ac:dyDescent="0.25">
      <c r="E200" s="9"/>
      <c r="F200" s="10"/>
      <c r="S200" s="10"/>
      <c r="T200" s="10"/>
      <c r="U200" s="138"/>
      <c r="V200" s="9"/>
      <c r="AA200" s="12"/>
      <c r="AB200" s="12"/>
      <c r="AC200" s="12"/>
      <c r="AD200" s="12"/>
    </row>
    <row r="201" spans="5:30" s="8" customFormat="1" x14ac:dyDescent="0.25">
      <c r="E201" s="9"/>
      <c r="F201" s="10"/>
      <c r="S201" s="10"/>
      <c r="T201" s="10"/>
      <c r="U201" s="138"/>
      <c r="V201" s="9"/>
      <c r="AA201" s="12"/>
      <c r="AB201" s="12"/>
      <c r="AC201" s="12"/>
      <c r="AD201" s="12"/>
    </row>
    <row r="202" spans="5:30" s="8" customFormat="1" x14ac:dyDescent="0.25">
      <c r="E202" s="9"/>
      <c r="F202" s="10"/>
      <c r="S202" s="10"/>
      <c r="T202" s="10"/>
      <c r="U202" s="138"/>
      <c r="V202" s="9"/>
      <c r="AA202" s="12"/>
      <c r="AB202" s="12"/>
      <c r="AC202" s="12"/>
      <c r="AD202" s="12"/>
    </row>
    <row r="203" spans="5:30" s="8" customFormat="1" x14ac:dyDescent="0.25">
      <c r="E203" s="9"/>
      <c r="F203" s="10"/>
      <c r="S203" s="10"/>
      <c r="T203" s="10"/>
      <c r="U203" s="138"/>
      <c r="V203" s="9"/>
      <c r="AA203" s="12"/>
      <c r="AB203" s="12"/>
      <c r="AC203" s="12"/>
      <c r="AD203" s="12"/>
    </row>
    <row r="204" spans="5:30" s="8" customFormat="1" x14ac:dyDescent="0.25">
      <c r="E204" s="9"/>
      <c r="F204" s="10"/>
      <c r="S204" s="10"/>
      <c r="T204" s="10"/>
      <c r="U204" s="138"/>
      <c r="V204" s="9"/>
      <c r="AA204" s="12"/>
      <c r="AB204" s="12"/>
      <c r="AC204" s="12"/>
      <c r="AD204" s="12"/>
    </row>
    <row r="205" spans="5:30" s="8" customFormat="1" x14ac:dyDescent="0.25">
      <c r="E205" s="9"/>
      <c r="F205" s="10"/>
      <c r="S205" s="10"/>
      <c r="T205" s="10"/>
      <c r="U205" s="138"/>
      <c r="V205" s="9"/>
      <c r="AA205" s="12"/>
      <c r="AB205" s="12"/>
      <c r="AC205" s="12"/>
      <c r="AD205" s="12"/>
    </row>
    <row r="206" spans="5:30" s="8" customFormat="1" x14ac:dyDescent="0.25">
      <c r="E206" s="9"/>
      <c r="F206" s="10"/>
      <c r="S206" s="10"/>
      <c r="T206" s="10"/>
      <c r="U206" s="138"/>
      <c r="V206" s="9"/>
      <c r="AA206" s="12"/>
      <c r="AB206" s="12"/>
      <c r="AC206" s="12"/>
      <c r="AD206" s="12"/>
    </row>
    <row r="207" spans="5:30" s="8" customFormat="1" x14ac:dyDescent="0.25">
      <c r="E207" s="9"/>
      <c r="F207" s="10"/>
      <c r="S207" s="10"/>
      <c r="T207" s="10"/>
      <c r="U207" s="138"/>
      <c r="V207" s="9"/>
      <c r="AA207" s="12"/>
      <c r="AB207" s="12"/>
      <c r="AC207" s="12"/>
      <c r="AD207" s="12"/>
    </row>
    <row r="208" spans="5:30" s="8" customFormat="1" x14ac:dyDescent="0.25">
      <c r="E208" s="9"/>
      <c r="F208" s="10"/>
      <c r="S208" s="10"/>
      <c r="T208" s="10"/>
      <c r="U208" s="138"/>
      <c r="V208" s="9"/>
      <c r="AA208" s="12"/>
      <c r="AB208" s="12"/>
      <c r="AC208" s="12"/>
      <c r="AD208" s="12"/>
    </row>
    <row r="209" spans="5:30" s="8" customFormat="1" x14ac:dyDescent="0.25">
      <c r="E209" s="9"/>
      <c r="F209" s="10"/>
      <c r="S209" s="10"/>
      <c r="T209" s="10"/>
      <c r="U209" s="138"/>
      <c r="V209" s="9"/>
      <c r="AA209" s="12"/>
      <c r="AB209" s="12"/>
      <c r="AC209" s="12"/>
      <c r="AD209" s="12"/>
    </row>
    <row r="210" spans="5:30" s="8" customFormat="1" x14ac:dyDescent="0.25">
      <c r="E210" s="9"/>
      <c r="F210" s="10"/>
      <c r="S210" s="10"/>
      <c r="T210" s="10"/>
      <c r="U210" s="138"/>
      <c r="V210" s="9"/>
      <c r="AA210" s="12"/>
      <c r="AB210" s="12"/>
      <c r="AC210" s="12"/>
      <c r="AD210" s="12"/>
    </row>
    <row r="211" spans="5:30" s="8" customFormat="1" x14ac:dyDescent="0.25">
      <c r="E211" s="9"/>
      <c r="F211" s="10"/>
      <c r="S211" s="10"/>
      <c r="T211" s="10"/>
      <c r="U211" s="138"/>
      <c r="V211" s="9"/>
      <c r="AA211" s="12"/>
      <c r="AB211" s="12"/>
      <c r="AC211" s="12"/>
      <c r="AD211" s="12"/>
    </row>
    <row r="212" spans="5:30" s="8" customFormat="1" x14ac:dyDescent="0.25">
      <c r="E212" s="9"/>
      <c r="F212" s="10"/>
      <c r="S212" s="10"/>
      <c r="T212" s="10"/>
      <c r="U212" s="138"/>
      <c r="V212" s="9"/>
      <c r="AA212" s="12"/>
      <c r="AB212" s="12"/>
      <c r="AC212" s="12"/>
      <c r="AD212" s="12"/>
    </row>
    <row r="213" spans="5:30" s="8" customFormat="1" x14ac:dyDescent="0.25">
      <c r="E213" s="9"/>
      <c r="F213" s="10"/>
      <c r="S213" s="10"/>
      <c r="T213" s="10"/>
      <c r="U213" s="138"/>
      <c r="V213" s="9"/>
      <c r="AA213" s="12"/>
      <c r="AB213" s="12"/>
      <c r="AC213" s="12"/>
      <c r="AD213" s="12"/>
    </row>
    <row r="214" spans="5:30" s="8" customFormat="1" x14ac:dyDescent="0.25">
      <c r="E214" s="9"/>
      <c r="F214" s="10"/>
      <c r="S214" s="10"/>
      <c r="T214" s="10"/>
      <c r="U214" s="138"/>
      <c r="V214" s="9"/>
      <c r="AA214" s="12"/>
      <c r="AB214" s="12"/>
      <c r="AC214" s="12"/>
      <c r="AD214" s="12"/>
    </row>
    <row r="215" spans="5:30" s="8" customFormat="1" x14ac:dyDescent="0.25">
      <c r="E215" s="9"/>
      <c r="F215" s="10"/>
      <c r="S215" s="10"/>
      <c r="T215" s="10"/>
      <c r="U215" s="138"/>
      <c r="V215" s="9"/>
      <c r="AA215" s="12"/>
      <c r="AB215" s="12"/>
      <c r="AC215" s="12"/>
      <c r="AD215" s="12"/>
    </row>
    <row r="216" spans="5:30" s="8" customFormat="1" x14ac:dyDescent="0.25">
      <c r="E216" s="9"/>
      <c r="F216" s="10"/>
      <c r="S216" s="10"/>
      <c r="T216" s="10"/>
      <c r="U216" s="138"/>
      <c r="V216" s="9"/>
      <c r="AA216" s="12"/>
      <c r="AB216" s="12"/>
      <c r="AC216" s="12"/>
      <c r="AD216" s="12"/>
    </row>
    <row r="217" spans="5:30" s="8" customFormat="1" x14ac:dyDescent="0.25">
      <c r="E217" s="9"/>
      <c r="F217" s="10"/>
      <c r="S217" s="10"/>
      <c r="T217" s="10"/>
      <c r="U217" s="138"/>
      <c r="V217" s="9"/>
      <c r="AA217" s="12"/>
      <c r="AB217" s="12"/>
      <c r="AC217" s="12"/>
      <c r="AD217" s="12"/>
    </row>
    <row r="218" spans="5:30" s="8" customFormat="1" x14ac:dyDescent="0.25">
      <c r="E218" s="9"/>
      <c r="F218" s="10"/>
      <c r="S218" s="10"/>
      <c r="T218" s="10"/>
      <c r="U218" s="138"/>
      <c r="V218" s="9"/>
      <c r="AA218" s="12"/>
      <c r="AB218" s="12"/>
      <c r="AC218" s="12"/>
      <c r="AD218" s="12"/>
    </row>
    <row r="219" spans="5:30" s="8" customFormat="1" x14ac:dyDescent="0.25">
      <c r="E219" s="9"/>
      <c r="F219" s="10"/>
      <c r="S219" s="10"/>
      <c r="T219" s="10"/>
      <c r="U219" s="138"/>
      <c r="V219" s="9"/>
      <c r="AA219" s="12"/>
      <c r="AB219" s="12"/>
      <c r="AC219" s="12"/>
      <c r="AD219" s="12"/>
    </row>
    <row r="220" spans="5:30" s="8" customFormat="1" x14ac:dyDescent="0.25">
      <c r="E220" s="9"/>
      <c r="F220" s="10"/>
      <c r="S220" s="10"/>
      <c r="T220" s="10"/>
      <c r="U220" s="138"/>
      <c r="V220" s="9"/>
      <c r="AA220" s="12"/>
      <c r="AB220" s="12"/>
      <c r="AC220" s="12"/>
      <c r="AD220" s="12"/>
    </row>
    <row r="221" spans="5:30" s="8" customFormat="1" x14ac:dyDescent="0.25">
      <c r="E221" s="9"/>
      <c r="F221" s="10"/>
      <c r="S221" s="10"/>
      <c r="T221" s="10"/>
      <c r="U221" s="138"/>
      <c r="V221" s="9"/>
      <c r="AA221" s="12"/>
      <c r="AB221" s="12"/>
      <c r="AC221" s="12"/>
      <c r="AD221" s="12"/>
    </row>
    <row r="222" spans="5:30" s="8" customFormat="1" x14ac:dyDescent="0.25">
      <c r="E222" s="9"/>
      <c r="F222" s="10"/>
      <c r="S222" s="10"/>
      <c r="T222" s="10"/>
      <c r="U222" s="138"/>
      <c r="V222" s="9"/>
      <c r="AA222" s="12"/>
      <c r="AB222" s="12"/>
      <c r="AC222" s="12"/>
      <c r="AD222" s="12"/>
    </row>
    <row r="223" spans="5:30" s="8" customFormat="1" x14ac:dyDescent="0.25">
      <c r="E223" s="9"/>
      <c r="F223" s="10"/>
      <c r="S223" s="10"/>
      <c r="T223" s="10"/>
      <c r="U223" s="138"/>
      <c r="V223" s="9"/>
      <c r="AA223" s="12"/>
      <c r="AB223" s="12"/>
      <c r="AC223" s="12"/>
      <c r="AD223" s="12"/>
    </row>
    <row r="224" spans="5:30" s="8" customFormat="1" x14ac:dyDescent="0.25">
      <c r="E224" s="9"/>
      <c r="F224" s="10"/>
      <c r="S224" s="10"/>
      <c r="T224" s="10"/>
      <c r="U224" s="138"/>
      <c r="V224" s="9"/>
      <c r="AA224" s="12"/>
      <c r="AB224" s="12"/>
      <c r="AC224" s="12"/>
      <c r="AD224" s="12"/>
    </row>
    <row r="225" spans="5:30" s="8" customFormat="1" x14ac:dyDescent="0.25">
      <c r="E225" s="9"/>
      <c r="F225" s="10"/>
      <c r="S225" s="10"/>
      <c r="T225" s="10"/>
      <c r="U225" s="138"/>
      <c r="V225" s="9"/>
      <c r="AA225" s="12"/>
      <c r="AB225" s="12"/>
      <c r="AC225" s="12"/>
      <c r="AD225" s="12"/>
    </row>
    <row r="226" spans="5:30" s="8" customFormat="1" x14ac:dyDescent="0.25">
      <c r="E226" s="9"/>
      <c r="F226" s="10"/>
      <c r="S226" s="10"/>
      <c r="T226" s="10"/>
      <c r="U226" s="138"/>
      <c r="V226" s="9"/>
      <c r="AA226" s="12"/>
      <c r="AB226" s="12"/>
      <c r="AC226" s="12"/>
      <c r="AD226" s="12"/>
    </row>
    <row r="227" spans="5:30" s="8" customFormat="1" x14ac:dyDescent="0.25">
      <c r="E227" s="9"/>
      <c r="F227" s="10"/>
      <c r="S227" s="10"/>
      <c r="T227" s="10"/>
      <c r="U227" s="138"/>
      <c r="V227" s="9"/>
      <c r="AA227" s="12"/>
      <c r="AB227" s="12"/>
      <c r="AC227" s="12"/>
      <c r="AD227" s="12"/>
    </row>
    <row r="228" spans="5:30" s="8" customFormat="1" x14ac:dyDescent="0.25">
      <c r="E228" s="9"/>
      <c r="F228" s="10"/>
      <c r="S228" s="10"/>
      <c r="T228" s="10"/>
      <c r="U228" s="138"/>
      <c r="V228" s="9"/>
      <c r="AA228" s="12"/>
      <c r="AB228" s="12"/>
      <c r="AC228" s="12"/>
      <c r="AD228" s="12"/>
    </row>
    <row r="229" spans="5:30" s="8" customFormat="1" x14ac:dyDescent="0.25">
      <c r="E229" s="9"/>
      <c r="F229" s="10"/>
      <c r="S229" s="10"/>
      <c r="T229" s="10"/>
      <c r="U229" s="138"/>
      <c r="V229" s="9"/>
      <c r="AA229" s="12"/>
      <c r="AB229" s="12"/>
      <c r="AC229" s="12"/>
      <c r="AD229" s="12"/>
    </row>
    <row r="230" spans="5:30" s="8" customFormat="1" x14ac:dyDescent="0.25">
      <c r="E230" s="9"/>
      <c r="F230" s="10"/>
      <c r="S230" s="10"/>
      <c r="T230" s="10"/>
      <c r="U230" s="138"/>
      <c r="V230" s="9"/>
      <c r="AA230" s="12"/>
      <c r="AB230" s="12"/>
      <c r="AC230" s="12"/>
      <c r="AD230" s="12"/>
    </row>
    <row r="231" spans="5:30" s="8" customFormat="1" x14ac:dyDescent="0.25">
      <c r="E231" s="9"/>
      <c r="F231" s="10"/>
      <c r="S231" s="10"/>
      <c r="T231" s="10"/>
      <c r="U231" s="138"/>
      <c r="V231" s="9"/>
      <c r="AA231" s="12"/>
      <c r="AB231" s="12"/>
      <c r="AC231" s="12"/>
      <c r="AD231" s="12"/>
    </row>
    <row r="232" spans="5:30" s="8" customFormat="1" x14ac:dyDescent="0.25">
      <c r="E232" s="9"/>
      <c r="F232" s="10"/>
      <c r="S232" s="10"/>
      <c r="T232" s="10"/>
      <c r="U232" s="138"/>
      <c r="V232" s="9"/>
      <c r="AA232" s="12"/>
      <c r="AB232" s="12"/>
      <c r="AC232" s="12"/>
      <c r="AD232" s="12"/>
    </row>
    <row r="233" spans="5:30" s="8" customFormat="1" x14ac:dyDescent="0.25">
      <c r="E233" s="9"/>
      <c r="F233" s="10"/>
      <c r="S233" s="10"/>
      <c r="T233" s="10"/>
      <c r="U233" s="138"/>
      <c r="V233" s="9"/>
      <c r="AA233" s="12"/>
      <c r="AB233" s="12"/>
      <c r="AC233" s="12"/>
      <c r="AD233" s="12"/>
    </row>
    <row r="234" spans="5:30" s="8" customFormat="1" x14ac:dyDescent="0.25">
      <c r="E234" s="9"/>
      <c r="F234" s="10"/>
      <c r="S234" s="10"/>
      <c r="T234" s="10"/>
      <c r="U234" s="138"/>
      <c r="V234" s="9"/>
      <c r="AA234" s="12"/>
      <c r="AB234" s="12"/>
      <c r="AC234" s="12"/>
      <c r="AD234" s="12"/>
    </row>
    <row r="235" spans="5:30" s="8" customFormat="1" x14ac:dyDescent="0.25">
      <c r="E235" s="9"/>
      <c r="F235" s="10"/>
      <c r="S235" s="10"/>
      <c r="T235" s="10"/>
      <c r="U235" s="138"/>
      <c r="V235" s="9"/>
      <c r="AA235" s="12"/>
      <c r="AB235" s="12"/>
      <c r="AC235" s="12"/>
      <c r="AD235" s="12"/>
    </row>
    <row r="236" spans="5:30" s="8" customFormat="1" x14ac:dyDescent="0.25">
      <c r="E236" s="9"/>
      <c r="F236" s="10"/>
      <c r="S236" s="10"/>
      <c r="T236" s="10"/>
      <c r="U236" s="138"/>
      <c r="V236" s="9"/>
      <c r="AA236" s="12"/>
      <c r="AB236" s="12"/>
      <c r="AC236" s="12"/>
      <c r="AD236" s="12"/>
    </row>
    <row r="237" spans="5:30" s="8" customFormat="1" x14ac:dyDescent="0.25">
      <c r="E237" s="9"/>
      <c r="F237" s="10"/>
      <c r="S237" s="10"/>
      <c r="T237" s="10"/>
      <c r="U237" s="138"/>
      <c r="V237" s="9"/>
      <c r="AA237" s="12"/>
      <c r="AB237" s="12"/>
      <c r="AC237" s="12"/>
      <c r="AD237" s="12"/>
    </row>
    <row r="238" spans="5:30" s="8" customFormat="1" x14ac:dyDescent="0.25">
      <c r="E238" s="9"/>
      <c r="F238" s="10"/>
      <c r="S238" s="10"/>
      <c r="T238" s="10"/>
      <c r="U238" s="138"/>
      <c r="V238" s="9"/>
      <c r="AA238" s="12"/>
      <c r="AB238" s="12"/>
      <c r="AC238" s="12"/>
      <c r="AD238" s="12"/>
    </row>
    <row r="239" spans="5:30" s="8" customFormat="1" x14ac:dyDescent="0.25">
      <c r="E239" s="9"/>
      <c r="F239" s="10"/>
      <c r="S239" s="10"/>
      <c r="T239" s="10"/>
      <c r="U239" s="138"/>
      <c r="V239" s="9"/>
      <c r="AA239" s="12"/>
      <c r="AB239" s="12"/>
      <c r="AC239" s="12"/>
      <c r="AD239" s="12"/>
    </row>
    <row r="240" spans="5:30" s="8" customFormat="1" x14ac:dyDescent="0.25">
      <c r="E240" s="9"/>
      <c r="F240" s="10"/>
      <c r="S240" s="10"/>
      <c r="T240" s="10"/>
      <c r="U240" s="138"/>
      <c r="V240" s="9"/>
      <c r="AA240" s="12"/>
      <c r="AB240" s="12"/>
      <c r="AC240" s="12"/>
      <c r="AD240" s="12"/>
    </row>
    <row r="241" spans="5:30" s="8" customFormat="1" x14ac:dyDescent="0.25">
      <c r="E241" s="9"/>
      <c r="F241" s="10"/>
      <c r="S241" s="10"/>
      <c r="T241" s="10"/>
      <c r="U241" s="138"/>
      <c r="V241" s="9"/>
      <c r="AA241" s="12"/>
      <c r="AB241" s="12"/>
      <c r="AC241" s="12"/>
      <c r="AD241" s="12"/>
    </row>
    <row r="242" spans="5:30" s="8" customFormat="1" x14ac:dyDescent="0.25">
      <c r="E242" s="9"/>
      <c r="F242" s="10"/>
      <c r="S242" s="10"/>
      <c r="T242" s="10"/>
      <c r="U242" s="138"/>
      <c r="V242" s="9"/>
      <c r="AA242" s="12"/>
      <c r="AB242" s="12"/>
      <c r="AC242" s="12"/>
      <c r="AD242" s="12"/>
    </row>
    <row r="243" spans="5:30" s="8" customFormat="1" x14ac:dyDescent="0.25">
      <c r="E243" s="9"/>
      <c r="F243" s="10"/>
      <c r="S243" s="10"/>
      <c r="T243" s="10"/>
      <c r="U243" s="138"/>
      <c r="V243" s="9"/>
      <c r="AA243" s="12"/>
      <c r="AB243" s="12"/>
      <c r="AC243" s="12"/>
      <c r="AD243" s="12"/>
    </row>
    <row r="244" spans="5:30" s="8" customFormat="1" x14ac:dyDescent="0.25">
      <c r="E244" s="9"/>
      <c r="F244" s="10"/>
      <c r="S244" s="10"/>
      <c r="T244" s="10"/>
      <c r="U244" s="138"/>
      <c r="V244" s="9"/>
      <c r="AA244" s="12"/>
      <c r="AB244" s="12"/>
      <c r="AC244" s="12"/>
      <c r="AD244" s="12"/>
    </row>
    <row r="245" spans="5:30" s="8" customFormat="1" x14ac:dyDescent="0.25">
      <c r="E245" s="9"/>
      <c r="F245" s="10"/>
      <c r="S245" s="10"/>
      <c r="T245" s="10"/>
      <c r="U245" s="138"/>
      <c r="V245" s="9"/>
      <c r="AA245" s="12"/>
      <c r="AB245" s="12"/>
      <c r="AC245" s="12"/>
      <c r="AD245" s="12"/>
    </row>
    <row r="246" spans="5:30" s="8" customFormat="1" x14ac:dyDescent="0.25">
      <c r="E246" s="9"/>
      <c r="F246" s="10"/>
      <c r="S246" s="10"/>
      <c r="T246" s="10"/>
      <c r="U246" s="138"/>
      <c r="V246" s="9"/>
      <c r="AA246" s="12"/>
      <c r="AB246" s="12"/>
      <c r="AC246" s="12"/>
      <c r="AD246" s="12"/>
    </row>
    <row r="247" spans="5:30" s="8" customFormat="1" x14ac:dyDescent="0.25">
      <c r="E247" s="9"/>
      <c r="F247" s="10"/>
      <c r="S247" s="10"/>
      <c r="T247" s="10"/>
      <c r="U247" s="138"/>
      <c r="V247" s="9"/>
      <c r="AA247" s="12"/>
      <c r="AB247" s="12"/>
      <c r="AC247" s="12"/>
      <c r="AD247" s="12"/>
    </row>
    <row r="248" spans="5:30" s="8" customFormat="1" x14ac:dyDescent="0.25">
      <c r="E248" s="9"/>
      <c r="F248" s="10"/>
      <c r="S248" s="10"/>
      <c r="T248" s="10"/>
      <c r="U248" s="138"/>
      <c r="V248" s="9"/>
      <c r="AA248" s="12"/>
      <c r="AB248" s="12"/>
      <c r="AC248" s="12"/>
      <c r="AD248" s="12"/>
    </row>
    <row r="249" spans="5:30" s="8" customFormat="1" x14ac:dyDescent="0.25">
      <c r="E249" s="9"/>
      <c r="F249" s="10"/>
      <c r="S249" s="10"/>
      <c r="T249" s="10"/>
      <c r="U249" s="138"/>
      <c r="V249" s="9"/>
      <c r="AA249" s="12"/>
      <c r="AB249" s="12"/>
      <c r="AC249" s="12"/>
      <c r="AD249" s="12"/>
    </row>
    <row r="250" spans="5:30" s="8" customFormat="1" x14ac:dyDescent="0.25">
      <c r="E250" s="9"/>
      <c r="F250" s="10"/>
      <c r="S250" s="10"/>
      <c r="T250" s="10"/>
      <c r="U250" s="138"/>
      <c r="V250" s="9"/>
      <c r="AA250" s="12"/>
      <c r="AB250" s="12"/>
      <c r="AC250" s="12"/>
      <c r="AD250" s="12"/>
    </row>
    <row r="251" spans="5:30" s="8" customFormat="1" x14ac:dyDescent="0.25">
      <c r="E251" s="9"/>
      <c r="F251" s="10"/>
      <c r="S251" s="10"/>
      <c r="T251" s="10"/>
      <c r="U251" s="138"/>
      <c r="V251" s="9"/>
      <c r="AA251" s="12"/>
      <c r="AB251" s="12"/>
      <c r="AC251" s="12"/>
      <c r="AD251" s="12"/>
    </row>
    <row r="252" spans="5:30" s="8" customFormat="1" x14ac:dyDescent="0.25">
      <c r="E252" s="9"/>
      <c r="F252" s="10"/>
      <c r="S252" s="10"/>
      <c r="T252" s="10"/>
      <c r="U252" s="138"/>
      <c r="V252" s="9"/>
      <c r="AA252" s="12"/>
      <c r="AB252" s="12"/>
      <c r="AC252" s="12"/>
      <c r="AD252" s="12"/>
    </row>
    <row r="253" spans="5:30" s="8" customFormat="1" x14ac:dyDescent="0.25">
      <c r="E253" s="9"/>
      <c r="F253" s="10"/>
      <c r="S253" s="10"/>
      <c r="T253" s="10"/>
      <c r="U253" s="138"/>
      <c r="V253" s="9"/>
      <c r="AA253" s="12"/>
      <c r="AB253" s="12"/>
      <c r="AC253" s="12"/>
      <c r="AD253" s="12"/>
    </row>
    <row r="254" spans="5:30" s="8" customFormat="1" x14ac:dyDescent="0.25">
      <c r="E254" s="9"/>
      <c r="F254" s="10"/>
      <c r="S254" s="10"/>
      <c r="T254" s="10"/>
      <c r="U254" s="138"/>
      <c r="V254" s="9"/>
      <c r="AA254" s="12"/>
      <c r="AB254" s="12"/>
      <c r="AC254" s="12"/>
      <c r="AD254" s="12"/>
    </row>
    <row r="255" spans="5:30" s="8" customFormat="1" x14ac:dyDescent="0.25">
      <c r="E255" s="9"/>
      <c r="F255" s="10"/>
      <c r="S255" s="10"/>
      <c r="T255" s="10"/>
      <c r="U255" s="138"/>
      <c r="V255" s="9"/>
      <c r="AA255" s="12"/>
      <c r="AB255" s="12"/>
      <c r="AC255" s="12"/>
      <c r="AD255" s="12"/>
    </row>
    <row r="256" spans="5:30" s="8" customFormat="1" x14ac:dyDescent="0.25">
      <c r="E256" s="9"/>
      <c r="F256" s="10"/>
      <c r="S256" s="10"/>
      <c r="T256" s="10"/>
      <c r="U256" s="138"/>
      <c r="V256" s="9"/>
      <c r="AA256" s="12"/>
      <c r="AB256" s="12"/>
      <c r="AC256" s="12"/>
      <c r="AD256" s="12"/>
    </row>
    <row r="257" spans="5:30" s="8" customFormat="1" x14ac:dyDescent="0.25">
      <c r="E257" s="9"/>
      <c r="F257" s="10"/>
      <c r="S257" s="10"/>
      <c r="T257" s="10"/>
      <c r="U257" s="138"/>
      <c r="V257" s="9"/>
      <c r="AA257" s="12"/>
      <c r="AB257" s="12"/>
      <c r="AC257" s="12"/>
      <c r="AD257" s="12"/>
    </row>
    <row r="258" spans="5:30" s="8" customFormat="1" x14ac:dyDescent="0.25">
      <c r="E258" s="9"/>
      <c r="F258" s="10"/>
      <c r="S258" s="10"/>
      <c r="T258" s="10"/>
      <c r="U258" s="138"/>
      <c r="V258" s="9"/>
      <c r="AA258" s="12"/>
      <c r="AB258" s="12"/>
      <c r="AC258" s="12"/>
      <c r="AD258" s="12"/>
    </row>
    <row r="259" spans="5:30" s="8" customFormat="1" x14ac:dyDescent="0.25">
      <c r="E259" s="9"/>
      <c r="F259" s="10"/>
      <c r="S259" s="10"/>
      <c r="T259" s="10"/>
      <c r="U259" s="138"/>
      <c r="V259" s="9"/>
      <c r="AA259" s="12"/>
      <c r="AB259" s="12"/>
      <c r="AC259" s="12"/>
      <c r="AD259" s="12"/>
    </row>
    <row r="260" spans="5:30" s="8" customFormat="1" x14ac:dyDescent="0.25">
      <c r="E260" s="9"/>
      <c r="F260" s="10"/>
      <c r="S260" s="10"/>
      <c r="T260" s="10"/>
      <c r="U260" s="138"/>
      <c r="V260" s="9"/>
      <c r="AA260" s="12"/>
      <c r="AB260" s="12"/>
      <c r="AC260" s="12"/>
      <c r="AD260" s="12"/>
    </row>
    <row r="261" spans="5:30" s="8" customFormat="1" x14ac:dyDescent="0.25">
      <c r="E261" s="9"/>
      <c r="F261" s="10"/>
      <c r="S261" s="10"/>
      <c r="T261" s="10"/>
      <c r="U261" s="138"/>
      <c r="V261" s="9"/>
      <c r="AA261" s="12"/>
      <c r="AB261" s="12"/>
      <c r="AC261" s="12"/>
      <c r="AD261" s="12"/>
    </row>
    <row r="262" spans="5:30" s="8" customFormat="1" x14ac:dyDescent="0.25">
      <c r="E262" s="9"/>
      <c r="F262" s="10"/>
      <c r="S262" s="10"/>
      <c r="T262" s="10"/>
      <c r="U262" s="138"/>
      <c r="V262" s="9"/>
      <c r="AA262" s="12"/>
      <c r="AB262" s="12"/>
      <c r="AC262" s="12"/>
      <c r="AD262" s="12"/>
    </row>
    <row r="263" spans="5:30" s="8" customFormat="1" x14ac:dyDescent="0.25">
      <c r="E263" s="9"/>
      <c r="F263" s="10"/>
      <c r="S263" s="10"/>
      <c r="T263" s="10"/>
      <c r="U263" s="138"/>
      <c r="V263" s="9"/>
      <c r="AA263" s="12"/>
      <c r="AB263" s="12"/>
      <c r="AC263" s="12"/>
      <c r="AD263" s="12"/>
    </row>
    <row r="264" spans="5:30" s="8" customFormat="1" x14ac:dyDescent="0.25">
      <c r="E264" s="9"/>
      <c r="F264" s="10"/>
      <c r="S264" s="10"/>
      <c r="T264" s="10"/>
      <c r="U264" s="138"/>
      <c r="V264" s="9"/>
      <c r="AA264" s="12"/>
      <c r="AB264" s="12"/>
      <c r="AC264" s="12"/>
      <c r="AD264" s="12"/>
    </row>
    <row r="265" spans="5:30" s="8" customFormat="1" x14ac:dyDescent="0.25">
      <c r="E265" s="9"/>
      <c r="F265" s="10"/>
      <c r="S265" s="10"/>
      <c r="T265" s="10"/>
      <c r="U265" s="138"/>
      <c r="V265" s="9"/>
      <c r="AA265" s="12"/>
      <c r="AB265" s="12"/>
      <c r="AC265" s="12"/>
      <c r="AD265" s="12"/>
    </row>
    <row r="266" spans="5:30" s="8" customFormat="1" x14ac:dyDescent="0.25">
      <c r="E266" s="9"/>
      <c r="F266" s="10"/>
      <c r="S266" s="10"/>
      <c r="T266" s="10"/>
      <c r="U266" s="138"/>
      <c r="V266" s="9"/>
      <c r="AA266" s="12"/>
      <c r="AB266" s="12"/>
      <c r="AC266" s="12"/>
      <c r="AD266" s="12"/>
    </row>
    <row r="267" spans="5:30" s="8" customFormat="1" x14ac:dyDescent="0.25">
      <c r="E267" s="9"/>
      <c r="F267" s="10"/>
      <c r="S267" s="10"/>
      <c r="T267" s="10"/>
      <c r="U267" s="138"/>
      <c r="V267" s="9"/>
      <c r="AA267" s="12"/>
      <c r="AB267" s="12"/>
      <c r="AC267" s="12"/>
      <c r="AD267" s="12"/>
    </row>
    <row r="268" spans="5:30" s="8" customFormat="1" x14ac:dyDescent="0.25">
      <c r="E268" s="9"/>
      <c r="F268" s="10"/>
      <c r="S268" s="10"/>
      <c r="T268" s="10"/>
      <c r="U268" s="138"/>
      <c r="V268" s="9"/>
      <c r="AA268" s="12"/>
      <c r="AB268" s="12"/>
      <c r="AC268" s="12"/>
      <c r="AD268" s="12"/>
    </row>
    <row r="269" spans="5:30" s="8" customFormat="1" x14ac:dyDescent="0.25">
      <c r="E269" s="9"/>
      <c r="F269" s="10"/>
      <c r="S269" s="10"/>
      <c r="T269" s="10"/>
      <c r="U269" s="138"/>
      <c r="V269" s="9"/>
      <c r="AA269" s="12"/>
      <c r="AB269" s="12"/>
      <c r="AC269" s="12"/>
      <c r="AD269" s="12"/>
    </row>
    <row r="270" spans="5:30" s="8" customFormat="1" x14ac:dyDescent="0.25">
      <c r="E270" s="9"/>
      <c r="F270" s="10"/>
      <c r="S270" s="10"/>
      <c r="T270" s="10"/>
      <c r="U270" s="138"/>
      <c r="V270" s="9"/>
      <c r="AA270" s="12"/>
      <c r="AB270" s="12"/>
      <c r="AC270" s="12"/>
      <c r="AD270" s="12"/>
    </row>
    <row r="271" spans="5:30" s="8" customFormat="1" x14ac:dyDescent="0.25">
      <c r="E271" s="9"/>
      <c r="F271" s="10"/>
      <c r="S271" s="10"/>
      <c r="T271" s="10"/>
      <c r="U271" s="138"/>
      <c r="V271" s="9"/>
      <c r="AA271" s="12"/>
      <c r="AB271" s="12"/>
      <c r="AC271" s="12"/>
      <c r="AD271" s="12"/>
    </row>
    <row r="272" spans="5:30" s="8" customFormat="1" x14ac:dyDescent="0.25">
      <c r="E272" s="9"/>
      <c r="F272" s="10"/>
      <c r="S272" s="10"/>
      <c r="T272" s="10"/>
      <c r="U272" s="138"/>
      <c r="V272" s="9"/>
      <c r="AA272" s="12"/>
      <c r="AB272" s="12"/>
      <c r="AC272" s="12"/>
      <c r="AD272" s="12"/>
    </row>
    <row r="273" spans="5:30" s="8" customFormat="1" x14ac:dyDescent="0.25">
      <c r="E273" s="9"/>
      <c r="F273" s="10"/>
      <c r="S273" s="10"/>
      <c r="T273" s="10"/>
      <c r="U273" s="138"/>
      <c r="V273" s="9"/>
      <c r="AA273" s="12"/>
      <c r="AB273" s="12"/>
      <c r="AC273" s="12"/>
      <c r="AD273" s="12"/>
    </row>
    <row r="274" spans="5:30" s="8" customFormat="1" x14ac:dyDescent="0.25">
      <c r="E274" s="9"/>
      <c r="F274" s="10"/>
      <c r="S274" s="10"/>
      <c r="T274" s="10"/>
      <c r="U274" s="138"/>
      <c r="V274" s="9"/>
      <c r="AA274" s="12"/>
      <c r="AB274" s="12"/>
      <c r="AC274" s="12"/>
      <c r="AD274" s="12"/>
    </row>
    <row r="275" spans="5:30" s="8" customFormat="1" x14ac:dyDescent="0.25">
      <c r="E275" s="9"/>
      <c r="F275" s="10"/>
      <c r="S275" s="10"/>
      <c r="T275" s="10"/>
      <c r="U275" s="138"/>
      <c r="V275" s="9"/>
      <c r="AA275" s="12"/>
      <c r="AB275" s="12"/>
      <c r="AC275" s="12"/>
      <c r="AD275" s="12"/>
    </row>
    <row r="276" spans="5:30" s="8" customFormat="1" x14ac:dyDescent="0.25">
      <c r="E276" s="9"/>
      <c r="F276" s="10"/>
      <c r="S276" s="10"/>
      <c r="T276" s="10"/>
      <c r="U276" s="138"/>
      <c r="V276" s="9"/>
      <c r="AA276" s="12"/>
      <c r="AB276" s="12"/>
      <c r="AC276" s="12"/>
      <c r="AD276" s="12"/>
    </row>
    <row r="277" spans="5:30" s="8" customFormat="1" x14ac:dyDescent="0.25">
      <c r="E277" s="9"/>
      <c r="F277" s="10"/>
      <c r="S277" s="10"/>
      <c r="T277" s="10"/>
      <c r="U277" s="138"/>
      <c r="V277" s="9"/>
      <c r="AA277" s="12"/>
      <c r="AB277" s="12"/>
      <c r="AC277" s="12"/>
      <c r="AD277" s="12"/>
    </row>
    <row r="278" spans="5:30" s="8" customFormat="1" x14ac:dyDescent="0.25">
      <c r="E278" s="9"/>
      <c r="F278" s="10"/>
      <c r="S278" s="10"/>
      <c r="T278" s="10"/>
      <c r="U278" s="138"/>
      <c r="V278" s="9"/>
      <c r="AA278" s="12"/>
      <c r="AB278" s="12"/>
      <c r="AC278" s="12"/>
      <c r="AD278" s="12"/>
    </row>
    <row r="279" spans="5:30" s="8" customFormat="1" x14ac:dyDescent="0.25">
      <c r="E279" s="9"/>
      <c r="F279" s="10"/>
      <c r="S279" s="10"/>
      <c r="T279" s="10"/>
      <c r="U279" s="138"/>
      <c r="V279" s="9"/>
      <c r="AA279" s="12"/>
      <c r="AB279" s="12"/>
      <c r="AC279" s="12"/>
      <c r="AD279" s="12"/>
    </row>
    <row r="280" spans="5:30" s="8" customFormat="1" x14ac:dyDescent="0.25">
      <c r="E280" s="9"/>
      <c r="F280" s="10"/>
      <c r="S280" s="10"/>
      <c r="T280" s="10"/>
      <c r="U280" s="138"/>
      <c r="V280" s="9"/>
      <c r="AA280" s="12"/>
      <c r="AB280" s="12"/>
      <c r="AC280" s="12"/>
      <c r="AD280" s="12"/>
    </row>
    <row r="281" spans="5:30" s="8" customFormat="1" x14ac:dyDescent="0.25">
      <c r="E281" s="9"/>
      <c r="F281" s="10"/>
      <c r="S281" s="10"/>
      <c r="T281" s="10"/>
      <c r="U281" s="138"/>
      <c r="V281" s="9"/>
      <c r="AA281" s="12"/>
      <c r="AB281" s="12"/>
      <c r="AC281" s="12"/>
      <c r="AD281" s="12"/>
    </row>
    <row r="282" spans="5:30" s="8" customFormat="1" x14ac:dyDescent="0.25">
      <c r="E282" s="9"/>
      <c r="F282" s="10"/>
      <c r="S282" s="10"/>
      <c r="T282" s="10"/>
      <c r="U282" s="138"/>
      <c r="V282" s="9"/>
      <c r="AA282" s="12"/>
      <c r="AB282" s="12"/>
      <c r="AC282" s="12"/>
      <c r="AD282" s="12"/>
    </row>
    <row r="283" spans="5:30" s="8" customFormat="1" x14ac:dyDescent="0.25">
      <c r="E283" s="9"/>
      <c r="F283" s="10"/>
      <c r="S283" s="10"/>
      <c r="T283" s="10"/>
      <c r="U283" s="138"/>
      <c r="V283" s="9"/>
      <c r="AA283" s="12"/>
      <c r="AB283" s="12"/>
      <c r="AC283" s="12"/>
      <c r="AD283" s="12"/>
    </row>
    <row r="284" spans="5:30" s="8" customFormat="1" x14ac:dyDescent="0.25">
      <c r="E284" s="9"/>
      <c r="F284" s="10"/>
      <c r="S284" s="10"/>
      <c r="T284" s="10"/>
      <c r="U284" s="138"/>
      <c r="V284" s="9"/>
      <c r="AA284" s="12"/>
      <c r="AB284" s="12"/>
      <c r="AC284" s="12"/>
      <c r="AD284" s="12"/>
    </row>
    <row r="285" spans="5:30" s="8" customFormat="1" x14ac:dyDescent="0.25">
      <c r="E285" s="9"/>
      <c r="F285" s="10"/>
      <c r="S285" s="10"/>
      <c r="T285" s="10"/>
      <c r="U285" s="138"/>
      <c r="V285" s="9"/>
      <c r="AA285" s="12"/>
      <c r="AB285" s="12"/>
      <c r="AC285" s="12"/>
      <c r="AD285" s="12"/>
    </row>
    <row r="286" spans="5:30" s="8" customFormat="1" x14ac:dyDescent="0.25">
      <c r="E286" s="9"/>
      <c r="F286" s="10"/>
      <c r="S286" s="10"/>
      <c r="T286" s="10"/>
      <c r="U286" s="138"/>
      <c r="V286" s="9"/>
      <c r="AA286" s="12"/>
      <c r="AB286" s="12"/>
      <c r="AC286" s="12"/>
      <c r="AD286" s="12"/>
    </row>
    <row r="287" spans="5:30" s="8" customFormat="1" x14ac:dyDescent="0.25">
      <c r="E287" s="9"/>
      <c r="F287" s="10"/>
      <c r="S287" s="10"/>
      <c r="T287" s="10"/>
      <c r="U287" s="138"/>
      <c r="V287" s="9"/>
      <c r="AA287" s="12"/>
      <c r="AB287" s="12"/>
      <c r="AC287" s="12"/>
      <c r="AD287" s="12"/>
    </row>
    <row r="288" spans="5:30" s="8" customFormat="1" x14ac:dyDescent="0.25">
      <c r="E288" s="9"/>
      <c r="F288" s="10"/>
      <c r="S288" s="10"/>
      <c r="T288" s="10"/>
      <c r="U288" s="138"/>
      <c r="V288" s="9"/>
      <c r="AA288" s="12"/>
      <c r="AB288" s="12"/>
      <c r="AC288" s="12"/>
      <c r="AD288" s="12"/>
    </row>
    <row r="289" spans="5:30" s="8" customFormat="1" x14ac:dyDescent="0.25">
      <c r="E289" s="9"/>
      <c r="F289" s="10"/>
      <c r="S289" s="10"/>
      <c r="T289" s="10"/>
      <c r="U289" s="138"/>
      <c r="V289" s="9"/>
      <c r="AA289" s="12"/>
      <c r="AB289" s="12"/>
      <c r="AC289" s="12"/>
      <c r="AD289" s="12"/>
    </row>
    <row r="290" spans="5:30" s="8" customFormat="1" x14ac:dyDescent="0.25">
      <c r="E290" s="9"/>
      <c r="F290" s="10"/>
      <c r="S290" s="10"/>
      <c r="T290" s="10"/>
      <c r="U290" s="138"/>
      <c r="V290" s="9"/>
      <c r="AA290" s="12"/>
      <c r="AB290" s="12"/>
      <c r="AC290" s="12"/>
      <c r="AD290" s="12"/>
    </row>
    <row r="291" spans="5:30" s="8" customFormat="1" x14ac:dyDescent="0.25">
      <c r="E291" s="9"/>
      <c r="F291" s="10"/>
      <c r="S291" s="10"/>
      <c r="T291" s="10"/>
      <c r="U291" s="138"/>
      <c r="V291" s="9"/>
      <c r="AA291" s="12"/>
      <c r="AB291" s="12"/>
      <c r="AC291" s="12"/>
      <c r="AD291" s="12"/>
    </row>
    <row r="292" spans="5:30" s="8" customFormat="1" x14ac:dyDescent="0.25">
      <c r="E292" s="9"/>
      <c r="F292" s="10"/>
      <c r="S292" s="10"/>
      <c r="T292" s="10"/>
      <c r="U292" s="138"/>
      <c r="V292" s="9"/>
      <c r="AA292" s="12"/>
      <c r="AB292" s="12"/>
      <c r="AC292" s="12"/>
      <c r="AD292" s="12"/>
    </row>
    <row r="293" spans="5:30" s="8" customFormat="1" x14ac:dyDescent="0.25">
      <c r="E293" s="9"/>
      <c r="F293" s="10"/>
      <c r="S293" s="10"/>
      <c r="T293" s="10"/>
      <c r="U293" s="138"/>
      <c r="V293" s="9"/>
      <c r="AA293" s="12"/>
      <c r="AB293" s="12"/>
      <c r="AC293" s="12"/>
      <c r="AD293" s="12"/>
    </row>
    <row r="294" spans="5:30" s="8" customFormat="1" x14ac:dyDescent="0.25">
      <c r="E294" s="9"/>
      <c r="F294" s="10"/>
      <c r="S294" s="10"/>
      <c r="T294" s="10"/>
      <c r="U294" s="138"/>
      <c r="V294" s="9"/>
      <c r="AA294" s="12"/>
      <c r="AB294" s="12"/>
      <c r="AC294" s="12"/>
      <c r="AD294" s="12"/>
    </row>
    <row r="295" spans="5:30" s="8" customFormat="1" x14ac:dyDescent="0.25">
      <c r="E295" s="9"/>
      <c r="F295" s="10"/>
      <c r="S295" s="10"/>
      <c r="T295" s="10"/>
      <c r="U295" s="138"/>
      <c r="V295" s="9"/>
      <c r="AA295" s="12"/>
      <c r="AB295" s="12"/>
      <c r="AC295" s="12"/>
      <c r="AD295" s="12"/>
    </row>
    <row r="296" spans="5:30" s="8" customFormat="1" x14ac:dyDescent="0.25">
      <c r="E296" s="9"/>
      <c r="F296" s="10"/>
      <c r="S296" s="10"/>
      <c r="T296" s="10"/>
      <c r="U296" s="138"/>
      <c r="V296" s="9"/>
      <c r="AA296" s="12"/>
      <c r="AB296" s="12"/>
      <c r="AC296" s="12"/>
      <c r="AD296" s="12"/>
    </row>
    <row r="297" spans="5:30" s="8" customFormat="1" x14ac:dyDescent="0.25">
      <c r="E297" s="9"/>
      <c r="F297" s="10"/>
      <c r="S297" s="10"/>
      <c r="T297" s="10"/>
      <c r="U297" s="138"/>
      <c r="V297" s="9"/>
      <c r="AA297" s="12"/>
      <c r="AB297" s="12"/>
      <c r="AC297" s="12"/>
      <c r="AD297" s="12"/>
    </row>
    <row r="298" spans="5:30" s="8" customFormat="1" x14ac:dyDescent="0.25">
      <c r="E298" s="9"/>
      <c r="F298" s="10"/>
      <c r="S298" s="10"/>
      <c r="T298" s="10"/>
      <c r="U298" s="138"/>
      <c r="V298" s="9"/>
      <c r="AA298" s="12"/>
      <c r="AB298" s="12"/>
      <c r="AC298" s="12"/>
      <c r="AD298" s="12"/>
    </row>
    <row r="299" spans="5:30" s="8" customFormat="1" x14ac:dyDescent="0.25">
      <c r="E299" s="9"/>
      <c r="F299" s="10"/>
      <c r="S299" s="10"/>
      <c r="T299" s="10"/>
      <c r="U299" s="138"/>
      <c r="V299" s="9"/>
      <c r="AA299" s="12"/>
      <c r="AB299" s="12"/>
      <c r="AC299" s="12"/>
      <c r="AD299" s="12"/>
    </row>
    <row r="300" spans="5:30" s="8" customFormat="1" x14ac:dyDescent="0.25">
      <c r="E300" s="9"/>
      <c r="F300" s="10"/>
      <c r="S300" s="10"/>
      <c r="T300" s="10"/>
      <c r="U300" s="138"/>
      <c r="V300" s="9"/>
      <c r="AA300" s="12"/>
      <c r="AB300" s="12"/>
      <c r="AC300" s="12"/>
      <c r="AD300" s="12"/>
    </row>
    <row r="301" spans="5:30" s="8" customFormat="1" x14ac:dyDescent="0.25">
      <c r="E301" s="9"/>
      <c r="F301" s="10"/>
      <c r="S301" s="10"/>
      <c r="T301" s="10"/>
      <c r="U301" s="138"/>
      <c r="V301" s="9"/>
      <c r="AA301" s="12"/>
      <c r="AB301" s="12"/>
      <c r="AC301" s="12"/>
      <c r="AD301" s="12"/>
    </row>
    <row r="302" spans="5:30" s="8" customFormat="1" x14ac:dyDescent="0.25">
      <c r="E302" s="9"/>
      <c r="F302" s="10"/>
      <c r="S302" s="10"/>
      <c r="T302" s="10"/>
      <c r="U302" s="138"/>
      <c r="V302" s="9"/>
      <c r="AA302" s="12"/>
      <c r="AB302" s="12"/>
      <c r="AC302" s="12"/>
      <c r="AD302" s="12"/>
    </row>
    <row r="303" spans="5:30" s="8" customFormat="1" x14ac:dyDescent="0.25">
      <c r="E303" s="9"/>
      <c r="F303" s="10"/>
      <c r="S303" s="10"/>
      <c r="T303" s="10"/>
      <c r="U303" s="138"/>
      <c r="V303" s="9"/>
      <c r="AA303" s="12"/>
      <c r="AB303" s="12"/>
      <c r="AC303" s="12"/>
      <c r="AD303" s="12"/>
    </row>
    <row r="304" spans="5:30" s="8" customFormat="1" x14ac:dyDescent="0.25">
      <c r="E304" s="9"/>
      <c r="F304" s="10"/>
      <c r="S304" s="10"/>
      <c r="T304" s="10"/>
      <c r="U304" s="138"/>
      <c r="V304" s="9"/>
      <c r="AA304" s="12"/>
      <c r="AB304" s="12"/>
      <c r="AC304" s="12"/>
      <c r="AD304" s="12"/>
    </row>
    <row r="305" spans="5:30" s="8" customFormat="1" x14ac:dyDescent="0.25">
      <c r="E305" s="9"/>
      <c r="F305" s="10"/>
      <c r="S305" s="10"/>
      <c r="T305" s="10"/>
      <c r="U305" s="138"/>
      <c r="V305" s="9"/>
      <c r="AA305" s="12"/>
      <c r="AB305" s="12"/>
      <c r="AC305" s="12"/>
      <c r="AD305" s="12"/>
    </row>
    <row r="306" spans="5:30" s="8" customFormat="1" x14ac:dyDescent="0.25">
      <c r="E306" s="9"/>
      <c r="F306" s="10"/>
      <c r="S306" s="10"/>
      <c r="T306" s="10"/>
      <c r="U306" s="138"/>
      <c r="V306" s="9"/>
      <c r="AA306" s="12"/>
      <c r="AB306" s="12"/>
      <c r="AC306" s="12"/>
      <c r="AD306" s="12"/>
    </row>
    <row r="307" spans="5:30" s="8" customFormat="1" x14ac:dyDescent="0.25">
      <c r="E307" s="9"/>
      <c r="F307" s="10"/>
      <c r="S307" s="10"/>
      <c r="T307" s="10"/>
      <c r="U307" s="138"/>
      <c r="V307" s="9"/>
      <c r="AA307" s="12"/>
      <c r="AB307" s="12"/>
      <c r="AC307" s="12"/>
      <c r="AD307" s="12"/>
    </row>
    <row r="308" spans="5:30" s="8" customFormat="1" x14ac:dyDescent="0.25">
      <c r="E308" s="9"/>
      <c r="F308" s="10"/>
      <c r="S308" s="10"/>
      <c r="T308" s="10"/>
      <c r="U308" s="138"/>
      <c r="V308" s="9"/>
      <c r="AA308" s="12"/>
      <c r="AB308" s="12"/>
      <c r="AC308" s="12"/>
      <c r="AD308" s="12"/>
    </row>
    <row r="309" spans="5:30" s="8" customFormat="1" x14ac:dyDescent="0.25">
      <c r="E309" s="9"/>
      <c r="F309" s="10"/>
      <c r="S309" s="10"/>
      <c r="T309" s="10"/>
      <c r="U309" s="138"/>
      <c r="V309" s="9"/>
      <c r="AA309" s="12"/>
      <c r="AB309" s="12"/>
      <c r="AC309" s="12"/>
      <c r="AD309" s="12"/>
    </row>
    <row r="310" spans="5:30" s="8" customFormat="1" x14ac:dyDescent="0.25">
      <c r="E310" s="9"/>
      <c r="F310" s="10"/>
      <c r="S310" s="10"/>
      <c r="T310" s="10"/>
      <c r="U310" s="138"/>
      <c r="V310" s="9"/>
      <c r="AA310" s="12"/>
      <c r="AB310" s="12"/>
      <c r="AC310" s="12"/>
      <c r="AD310" s="12"/>
    </row>
    <row r="311" spans="5:30" s="8" customFormat="1" x14ac:dyDescent="0.25">
      <c r="E311" s="9"/>
      <c r="F311" s="10"/>
      <c r="S311" s="10"/>
      <c r="T311" s="10"/>
      <c r="U311" s="138"/>
      <c r="V311" s="9"/>
      <c r="AA311" s="12"/>
      <c r="AB311" s="12"/>
      <c r="AC311" s="12"/>
      <c r="AD311" s="12"/>
    </row>
    <row r="312" spans="5:30" s="8" customFormat="1" x14ac:dyDescent="0.25">
      <c r="E312" s="9"/>
      <c r="F312" s="10"/>
      <c r="S312" s="10"/>
      <c r="T312" s="10"/>
      <c r="U312" s="138"/>
      <c r="V312" s="9"/>
      <c r="AA312" s="12"/>
      <c r="AB312" s="12"/>
      <c r="AC312" s="12"/>
      <c r="AD312" s="12"/>
    </row>
    <row r="313" spans="5:30" s="8" customFormat="1" x14ac:dyDescent="0.25">
      <c r="E313" s="9"/>
      <c r="F313" s="10"/>
      <c r="S313" s="10"/>
      <c r="T313" s="10"/>
      <c r="U313" s="138"/>
      <c r="V313" s="9"/>
      <c r="AA313" s="12"/>
      <c r="AB313" s="12"/>
      <c r="AC313" s="12"/>
      <c r="AD313" s="12"/>
    </row>
    <row r="314" spans="5:30" s="8" customFormat="1" x14ac:dyDescent="0.25">
      <c r="E314" s="9"/>
      <c r="F314" s="10"/>
      <c r="S314" s="10"/>
      <c r="T314" s="10"/>
      <c r="U314" s="138"/>
      <c r="V314" s="9"/>
      <c r="AA314" s="12"/>
      <c r="AB314" s="12"/>
      <c r="AC314" s="12"/>
      <c r="AD314" s="12"/>
    </row>
    <row r="315" spans="5:30" s="8" customFormat="1" x14ac:dyDescent="0.25">
      <c r="E315" s="9"/>
      <c r="F315" s="10"/>
      <c r="S315" s="10"/>
      <c r="T315" s="10"/>
      <c r="U315" s="138"/>
      <c r="V315" s="9"/>
      <c r="AA315" s="12"/>
      <c r="AB315" s="12"/>
      <c r="AC315" s="12"/>
      <c r="AD315" s="12"/>
    </row>
    <row r="316" spans="5:30" s="8" customFormat="1" x14ac:dyDescent="0.25">
      <c r="E316" s="9"/>
      <c r="F316" s="10"/>
      <c r="S316" s="10"/>
      <c r="T316" s="10"/>
      <c r="U316" s="138"/>
      <c r="V316" s="9"/>
      <c r="AA316" s="12"/>
      <c r="AB316" s="12"/>
      <c r="AC316" s="12"/>
      <c r="AD316" s="12"/>
    </row>
    <row r="317" spans="5:30" s="8" customFormat="1" x14ac:dyDescent="0.25">
      <c r="E317" s="9"/>
      <c r="F317" s="10"/>
      <c r="S317" s="10"/>
      <c r="T317" s="10"/>
      <c r="U317" s="138"/>
      <c r="V317" s="9"/>
      <c r="AA317" s="12"/>
      <c r="AB317" s="12"/>
      <c r="AC317" s="12"/>
      <c r="AD317" s="12"/>
    </row>
    <row r="318" spans="5:30" s="8" customFormat="1" x14ac:dyDescent="0.25">
      <c r="E318" s="9"/>
      <c r="F318" s="10"/>
      <c r="S318" s="10"/>
      <c r="T318" s="10"/>
      <c r="U318" s="138"/>
      <c r="V318" s="9"/>
      <c r="AA318" s="12"/>
      <c r="AB318" s="12"/>
      <c r="AC318" s="12"/>
      <c r="AD318" s="12"/>
    </row>
    <row r="319" spans="5:30" s="8" customFormat="1" x14ac:dyDescent="0.25">
      <c r="E319" s="9"/>
      <c r="F319" s="10"/>
      <c r="S319" s="10"/>
      <c r="T319" s="10"/>
      <c r="U319" s="138"/>
      <c r="V319" s="9"/>
      <c r="AA319" s="12"/>
      <c r="AB319" s="12"/>
      <c r="AC319" s="12"/>
      <c r="AD319" s="12"/>
    </row>
    <row r="320" spans="5:30" s="8" customFormat="1" x14ac:dyDescent="0.25">
      <c r="E320" s="9"/>
      <c r="F320" s="10"/>
      <c r="S320" s="10"/>
      <c r="T320" s="10"/>
      <c r="U320" s="138"/>
      <c r="V320" s="9"/>
      <c r="AA320" s="12"/>
      <c r="AB320" s="12"/>
      <c r="AC320" s="12"/>
      <c r="AD320" s="12"/>
    </row>
    <row r="321" spans="5:30" s="8" customFormat="1" x14ac:dyDescent="0.25">
      <c r="E321" s="9"/>
      <c r="F321" s="10"/>
      <c r="S321" s="10"/>
      <c r="T321" s="10"/>
      <c r="U321" s="138"/>
      <c r="V321" s="9"/>
      <c r="AA321" s="12"/>
      <c r="AB321" s="12"/>
      <c r="AC321" s="12"/>
      <c r="AD321" s="12"/>
    </row>
    <row r="322" spans="5:30" s="8" customFormat="1" x14ac:dyDescent="0.25">
      <c r="E322" s="9"/>
      <c r="F322" s="10"/>
      <c r="S322" s="10"/>
      <c r="T322" s="10"/>
      <c r="U322" s="138"/>
      <c r="V322" s="9"/>
      <c r="AA322" s="12"/>
      <c r="AB322" s="12"/>
      <c r="AC322" s="12"/>
      <c r="AD322" s="12"/>
    </row>
    <row r="323" spans="5:30" s="8" customFormat="1" x14ac:dyDescent="0.25">
      <c r="E323" s="9"/>
      <c r="F323" s="10"/>
      <c r="S323" s="10"/>
      <c r="T323" s="10"/>
      <c r="U323" s="138"/>
      <c r="V323" s="9"/>
      <c r="AA323" s="12"/>
      <c r="AB323" s="12"/>
      <c r="AC323" s="12"/>
      <c r="AD323" s="12"/>
    </row>
    <row r="324" spans="5:30" s="8" customFormat="1" x14ac:dyDescent="0.25">
      <c r="E324" s="9"/>
      <c r="F324" s="10"/>
      <c r="S324" s="10"/>
      <c r="T324" s="10"/>
      <c r="U324" s="138"/>
      <c r="V324" s="9"/>
      <c r="AA324" s="12"/>
      <c r="AB324" s="12"/>
      <c r="AC324" s="12"/>
      <c r="AD324" s="12"/>
    </row>
    <row r="325" spans="5:30" s="8" customFormat="1" x14ac:dyDescent="0.25">
      <c r="E325" s="9"/>
      <c r="F325" s="10"/>
      <c r="S325" s="10"/>
      <c r="T325" s="10"/>
      <c r="U325" s="138"/>
      <c r="V325" s="9"/>
      <c r="AA325" s="12"/>
      <c r="AB325" s="12"/>
      <c r="AC325" s="12"/>
      <c r="AD325" s="12"/>
    </row>
    <row r="326" spans="5:30" s="8" customFormat="1" x14ac:dyDescent="0.25">
      <c r="E326" s="9"/>
      <c r="F326" s="10"/>
      <c r="S326" s="10"/>
      <c r="T326" s="10"/>
      <c r="U326" s="138"/>
      <c r="V326" s="9"/>
      <c r="AA326" s="12"/>
      <c r="AB326" s="12"/>
      <c r="AC326" s="12"/>
      <c r="AD326" s="12"/>
    </row>
    <row r="327" spans="5:30" s="8" customFormat="1" x14ac:dyDescent="0.25">
      <c r="E327" s="9"/>
      <c r="F327" s="10"/>
      <c r="S327" s="10"/>
      <c r="T327" s="10"/>
      <c r="U327" s="138"/>
      <c r="V327" s="9"/>
      <c r="AA327" s="12"/>
      <c r="AB327" s="12"/>
      <c r="AC327" s="12"/>
      <c r="AD327" s="12"/>
    </row>
    <row r="328" spans="5:30" s="8" customFormat="1" x14ac:dyDescent="0.25">
      <c r="E328" s="9"/>
      <c r="F328" s="10"/>
      <c r="S328" s="10"/>
      <c r="T328" s="10"/>
      <c r="U328" s="138"/>
      <c r="V328" s="9"/>
      <c r="AA328" s="12"/>
      <c r="AB328" s="12"/>
      <c r="AC328" s="12"/>
      <c r="AD328" s="12"/>
    </row>
    <row r="329" spans="5:30" s="8" customFormat="1" x14ac:dyDescent="0.25">
      <c r="E329" s="9"/>
      <c r="F329" s="10"/>
      <c r="S329" s="10"/>
      <c r="T329" s="10"/>
      <c r="U329" s="138"/>
      <c r="V329" s="9"/>
      <c r="AA329" s="12"/>
      <c r="AB329" s="12"/>
      <c r="AC329" s="12"/>
      <c r="AD329" s="12"/>
    </row>
    <row r="330" spans="5:30" s="8" customFormat="1" x14ac:dyDescent="0.25">
      <c r="E330" s="9"/>
      <c r="F330" s="10"/>
      <c r="S330" s="10"/>
      <c r="T330" s="10"/>
      <c r="U330" s="138"/>
      <c r="V330" s="9"/>
      <c r="AA330" s="12"/>
      <c r="AB330" s="12"/>
      <c r="AC330" s="12"/>
      <c r="AD330" s="12"/>
    </row>
    <row r="331" spans="5:30" s="8" customFormat="1" x14ac:dyDescent="0.25">
      <c r="E331" s="9"/>
      <c r="F331" s="10"/>
      <c r="S331" s="10"/>
      <c r="T331" s="10"/>
      <c r="U331" s="138"/>
      <c r="V331" s="9"/>
      <c r="AA331" s="12"/>
      <c r="AB331" s="12"/>
      <c r="AC331" s="12"/>
      <c r="AD331" s="12"/>
    </row>
    <row r="332" spans="5:30" s="8" customFormat="1" x14ac:dyDescent="0.25">
      <c r="E332" s="9"/>
      <c r="F332" s="10"/>
      <c r="S332" s="10"/>
      <c r="T332" s="10"/>
      <c r="U332" s="138"/>
      <c r="V332" s="9"/>
      <c r="AA332" s="12"/>
      <c r="AB332" s="12"/>
      <c r="AC332" s="12"/>
      <c r="AD332" s="12"/>
    </row>
    <row r="333" spans="5:30" s="8" customFormat="1" x14ac:dyDescent="0.25">
      <c r="E333" s="9"/>
      <c r="F333" s="10"/>
      <c r="S333" s="10"/>
      <c r="T333" s="10"/>
      <c r="U333" s="138"/>
      <c r="V333" s="9"/>
      <c r="AA333" s="12"/>
      <c r="AB333" s="12"/>
      <c r="AC333" s="12"/>
      <c r="AD333" s="12"/>
    </row>
    <row r="334" spans="5:30" s="8" customFormat="1" x14ac:dyDescent="0.25">
      <c r="E334" s="9"/>
      <c r="F334" s="10"/>
      <c r="S334" s="10"/>
      <c r="T334" s="10"/>
      <c r="U334" s="138"/>
      <c r="V334" s="9"/>
      <c r="AA334" s="12"/>
      <c r="AB334" s="12"/>
      <c r="AC334" s="12"/>
      <c r="AD334" s="12"/>
    </row>
    <row r="335" spans="5:30" s="8" customFormat="1" x14ac:dyDescent="0.25">
      <c r="E335" s="9"/>
      <c r="F335" s="10"/>
      <c r="S335" s="10"/>
      <c r="T335" s="10"/>
      <c r="U335" s="138"/>
      <c r="V335" s="9"/>
      <c r="AA335" s="12"/>
      <c r="AB335" s="12"/>
      <c r="AC335" s="12"/>
      <c r="AD335" s="12"/>
    </row>
    <row r="336" spans="5:30" s="8" customFormat="1" x14ac:dyDescent="0.25">
      <c r="E336" s="9"/>
      <c r="F336" s="10"/>
      <c r="S336" s="10"/>
      <c r="T336" s="10"/>
      <c r="U336" s="138"/>
      <c r="V336" s="9"/>
      <c r="AA336" s="12"/>
      <c r="AB336" s="12"/>
      <c r="AC336" s="12"/>
      <c r="AD336" s="12"/>
    </row>
    <row r="337" spans="5:30" s="8" customFormat="1" x14ac:dyDescent="0.25">
      <c r="E337" s="9"/>
      <c r="F337" s="10"/>
      <c r="S337" s="10"/>
      <c r="T337" s="10"/>
      <c r="U337" s="138"/>
      <c r="V337" s="9"/>
      <c r="AA337" s="12"/>
      <c r="AB337" s="12"/>
      <c r="AC337" s="12"/>
      <c r="AD337" s="12"/>
    </row>
    <row r="338" spans="5:30" s="8" customFormat="1" x14ac:dyDescent="0.25">
      <c r="E338" s="9"/>
      <c r="F338" s="10"/>
      <c r="S338" s="10"/>
      <c r="T338" s="10"/>
      <c r="U338" s="138"/>
      <c r="V338" s="9"/>
      <c r="AA338" s="12"/>
      <c r="AB338" s="12"/>
      <c r="AC338" s="12"/>
      <c r="AD338" s="12"/>
    </row>
    <row r="339" spans="5:30" s="8" customFormat="1" x14ac:dyDescent="0.25">
      <c r="E339" s="9"/>
      <c r="F339" s="10"/>
      <c r="S339" s="10"/>
      <c r="T339" s="10"/>
      <c r="U339" s="138"/>
      <c r="V339" s="9"/>
      <c r="AA339" s="12"/>
      <c r="AB339" s="12"/>
      <c r="AC339" s="12"/>
      <c r="AD339" s="12"/>
    </row>
    <row r="340" spans="5:30" s="8" customFormat="1" x14ac:dyDescent="0.25">
      <c r="E340" s="9"/>
      <c r="F340" s="10"/>
      <c r="S340" s="10"/>
      <c r="T340" s="10"/>
      <c r="U340" s="138"/>
      <c r="V340" s="9"/>
      <c r="AA340" s="12"/>
      <c r="AB340" s="12"/>
      <c r="AC340" s="12"/>
      <c r="AD340" s="12"/>
    </row>
    <row r="341" spans="5:30" s="8" customFormat="1" x14ac:dyDescent="0.25">
      <c r="E341" s="9"/>
      <c r="F341" s="10"/>
      <c r="S341" s="10"/>
      <c r="T341" s="10"/>
      <c r="U341" s="138"/>
      <c r="V341" s="9"/>
      <c r="AA341" s="12"/>
      <c r="AB341" s="12"/>
      <c r="AC341" s="12"/>
      <c r="AD341" s="12"/>
    </row>
    <row r="342" spans="5:30" s="8" customFormat="1" x14ac:dyDescent="0.25">
      <c r="E342" s="9"/>
      <c r="F342" s="10"/>
      <c r="S342" s="10"/>
      <c r="T342" s="10"/>
      <c r="U342" s="138"/>
      <c r="V342" s="9"/>
      <c r="AA342" s="12"/>
      <c r="AB342" s="12"/>
      <c r="AC342" s="12"/>
      <c r="AD342" s="12"/>
    </row>
    <row r="343" spans="5:30" s="8" customFormat="1" x14ac:dyDescent="0.25">
      <c r="E343" s="9"/>
      <c r="F343" s="10"/>
      <c r="S343" s="10"/>
      <c r="T343" s="10"/>
      <c r="U343" s="138"/>
      <c r="V343" s="9"/>
      <c r="AA343" s="12"/>
      <c r="AB343" s="12"/>
      <c r="AC343" s="12"/>
      <c r="AD343" s="12"/>
    </row>
    <row r="344" spans="5:30" s="8" customFormat="1" x14ac:dyDescent="0.25">
      <c r="E344" s="9"/>
      <c r="F344" s="10"/>
      <c r="S344" s="10"/>
      <c r="T344" s="10"/>
      <c r="U344" s="138"/>
      <c r="V344" s="9"/>
      <c r="AA344" s="12"/>
      <c r="AB344" s="12"/>
      <c r="AC344" s="12"/>
      <c r="AD344" s="12"/>
    </row>
    <row r="345" spans="5:30" s="8" customFormat="1" x14ac:dyDescent="0.25">
      <c r="E345" s="9"/>
      <c r="F345" s="10"/>
      <c r="S345" s="10"/>
      <c r="T345" s="10"/>
      <c r="U345" s="138"/>
      <c r="V345" s="9"/>
      <c r="AA345" s="12"/>
      <c r="AB345" s="12"/>
      <c r="AC345" s="12"/>
      <c r="AD345" s="12"/>
    </row>
    <row r="346" spans="5:30" s="8" customFormat="1" x14ac:dyDescent="0.25">
      <c r="E346" s="9"/>
      <c r="F346" s="10"/>
      <c r="S346" s="10"/>
      <c r="T346" s="10"/>
      <c r="U346" s="138"/>
      <c r="V346" s="9"/>
      <c r="AA346" s="12"/>
      <c r="AB346" s="12"/>
      <c r="AC346" s="12"/>
      <c r="AD346" s="12"/>
    </row>
    <row r="347" spans="5:30" s="8" customFormat="1" x14ac:dyDescent="0.25">
      <c r="E347" s="9"/>
      <c r="F347" s="10"/>
      <c r="S347" s="10"/>
      <c r="T347" s="10"/>
      <c r="U347" s="138"/>
      <c r="V347" s="9"/>
      <c r="AA347" s="12"/>
      <c r="AB347" s="12"/>
      <c r="AC347" s="12"/>
      <c r="AD347" s="12"/>
    </row>
    <row r="348" spans="5:30" s="8" customFormat="1" x14ac:dyDescent="0.25">
      <c r="E348" s="9"/>
      <c r="F348" s="10"/>
      <c r="S348" s="10"/>
      <c r="T348" s="10"/>
      <c r="U348" s="138"/>
      <c r="V348" s="9"/>
      <c r="AA348" s="12"/>
      <c r="AB348" s="12"/>
      <c r="AC348" s="12"/>
      <c r="AD348" s="12"/>
    </row>
    <row r="349" spans="5:30" s="8" customFormat="1" x14ac:dyDescent="0.25">
      <c r="E349" s="9"/>
      <c r="F349" s="10"/>
      <c r="S349" s="10"/>
      <c r="T349" s="10"/>
      <c r="U349" s="138"/>
      <c r="V349" s="9"/>
      <c r="AA349" s="12"/>
      <c r="AB349" s="12"/>
      <c r="AC349" s="12"/>
      <c r="AD349" s="12"/>
    </row>
    <row r="350" spans="5:30" s="8" customFormat="1" x14ac:dyDescent="0.25">
      <c r="E350" s="9"/>
      <c r="F350" s="10"/>
      <c r="S350" s="10"/>
      <c r="T350" s="10"/>
      <c r="U350" s="138"/>
      <c r="V350" s="9"/>
      <c r="AA350" s="12"/>
      <c r="AB350" s="12"/>
      <c r="AC350" s="12"/>
      <c r="AD350" s="12"/>
    </row>
    <row r="351" spans="5:30" s="8" customFormat="1" x14ac:dyDescent="0.25">
      <c r="E351" s="9"/>
      <c r="F351" s="10"/>
      <c r="S351" s="10"/>
      <c r="T351" s="10"/>
      <c r="U351" s="138"/>
      <c r="V351" s="9"/>
      <c r="AA351" s="12"/>
      <c r="AB351" s="12"/>
      <c r="AC351" s="12"/>
      <c r="AD351" s="12"/>
    </row>
    <row r="352" spans="5:30" s="8" customFormat="1" x14ac:dyDescent="0.25">
      <c r="E352" s="9"/>
      <c r="F352" s="10"/>
      <c r="S352" s="10"/>
      <c r="T352" s="10"/>
      <c r="U352" s="138"/>
      <c r="V352" s="9"/>
      <c r="AA352" s="12"/>
      <c r="AB352" s="12"/>
      <c r="AC352" s="12"/>
      <c r="AD352" s="12"/>
    </row>
    <row r="353" spans="5:30" s="8" customFormat="1" x14ac:dyDescent="0.25">
      <c r="E353" s="9"/>
      <c r="F353" s="10"/>
      <c r="S353" s="10"/>
      <c r="T353" s="10"/>
      <c r="U353" s="138"/>
      <c r="V353" s="9"/>
      <c r="AA353" s="12"/>
      <c r="AB353" s="12"/>
      <c r="AC353" s="12"/>
      <c r="AD353" s="12"/>
    </row>
    <row r="354" spans="5:30" s="8" customFormat="1" x14ac:dyDescent="0.25">
      <c r="E354" s="9"/>
      <c r="F354" s="10"/>
      <c r="S354" s="10"/>
      <c r="T354" s="10"/>
      <c r="U354" s="138"/>
      <c r="V354" s="9"/>
      <c r="AA354" s="12"/>
      <c r="AB354" s="12"/>
      <c r="AC354" s="12"/>
      <c r="AD354" s="12"/>
    </row>
    <row r="355" spans="5:30" s="8" customFormat="1" x14ac:dyDescent="0.25">
      <c r="E355" s="9"/>
      <c r="F355" s="10"/>
      <c r="S355" s="10"/>
      <c r="T355" s="10"/>
      <c r="U355" s="138"/>
      <c r="V355" s="9"/>
      <c r="AA355" s="12"/>
      <c r="AB355" s="12"/>
      <c r="AC355" s="12"/>
      <c r="AD355" s="12"/>
    </row>
    <row r="356" spans="5:30" s="8" customFormat="1" x14ac:dyDescent="0.25">
      <c r="E356" s="9"/>
      <c r="F356" s="10"/>
      <c r="S356" s="10"/>
      <c r="T356" s="10"/>
      <c r="U356" s="138"/>
      <c r="V356" s="9"/>
      <c r="AA356" s="12"/>
      <c r="AB356" s="12"/>
      <c r="AC356" s="12"/>
      <c r="AD356" s="12"/>
    </row>
    <row r="357" spans="5:30" s="8" customFormat="1" x14ac:dyDescent="0.25">
      <c r="E357" s="9"/>
      <c r="F357" s="10"/>
      <c r="S357" s="10"/>
      <c r="T357" s="10"/>
      <c r="U357" s="138"/>
      <c r="V357" s="9"/>
      <c r="AA357" s="12"/>
      <c r="AB357" s="12"/>
      <c r="AC357" s="12"/>
      <c r="AD357" s="12"/>
    </row>
    <row r="358" spans="5:30" s="8" customFormat="1" x14ac:dyDescent="0.25">
      <c r="E358" s="9"/>
      <c r="F358" s="10"/>
      <c r="S358" s="10"/>
      <c r="T358" s="10"/>
      <c r="U358" s="138"/>
      <c r="V358" s="9"/>
      <c r="AA358" s="12"/>
      <c r="AB358" s="12"/>
      <c r="AC358" s="12"/>
      <c r="AD358" s="12"/>
    </row>
    <row r="359" spans="5:30" s="8" customFormat="1" x14ac:dyDescent="0.25">
      <c r="E359" s="9"/>
      <c r="F359" s="10"/>
      <c r="S359" s="10"/>
      <c r="T359" s="10"/>
      <c r="U359" s="138"/>
      <c r="V359" s="9"/>
      <c r="AA359" s="12"/>
      <c r="AB359" s="12"/>
      <c r="AC359" s="12"/>
      <c r="AD359" s="12"/>
    </row>
    <row r="360" spans="5:30" s="8" customFormat="1" x14ac:dyDescent="0.25">
      <c r="E360" s="9"/>
      <c r="F360" s="10"/>
      <c r="S360" s="10"/>
      <c r="T360" s="10"/>
      <c r="U360" s="138"/>
      <c r="V360" s="9"/>
      <c r="AA360" s="12"/>
      <c r="AB360" s="12"/>
      <c r="AC360" s="12"/>
      <c r="AD360" s="12"/>
    </row>
    <row r="361" spans="5:30" s="8" customFormat="1" x14ac:dyDescent="0.25">
      <c r="E361" s="9"/>
      <c r="F361" s="10"/>
      <c r="S361" s="10"/>
      <c r="T361" s="10"/>
      <c r="U361" s="138"/>
      <c r="V361" s="9"/>
      <c r="AA361" s="12"/>
      <c r="AB361" s="12"/>
      <c r="AC361" s="12"/>
      <c r="AD361" s="12"/>
    </row>
    <row r="362" spans="5:30" s="8" customFormat="1" x14ac:dyDescent="0.25">
      <c r="E362" s="9"/>
      <c r="F362" s="10"/>
      <c r="S362" s="10"/>
      <c r="T362" s="10"/>
      <c r="U362" s="138"/>
      <c r="V362" s="9"/>
      <c r="AA362" s="12"/>
      <c r="AB362" s="12"/>
      <c r="AC362" s="12"/>
      <c r="AD362" s="12"/>
    </row>
    <row r="363" spans="5:30" s="8" customFormat="1" x14ac:dyDescent="0.25">
      <c r="E363" s="9"/>
      <c r="F363" s="10"/>
      <c r="S363" s="10"/>
      <c r="T363" s="10"/>
      <c r="U363" s="138"/>
      <c r="V363" s="9"/>
      <c r="AA363" s="12"/>
      <c r="AB363" s="12"/>
      <c r="AC363" s="12"/>
      <c r="AD363" s="12"/>
    </row>
    <row r="364" spans="5:30" s="8" customFormat="1" x14ac:dyDescent="0.25">
      <c r="E364" s="9"/>
      <c r="F364" s="10"/>
      <c r="S364" s="10"/>
      <c r="T364" s="10"/>
      <c r="U364" s="138"/>
      <c r="V364" s="9"/>
      <c r="AA364" s="12"/>
      <c r="AB364" s="12"/>
      <c r="AC364" s="12"/>
      <c r="AD364" s="12"/>
    </row>
    <row r="365" spans="5:30" s="8" customFormat="1" x14ac:dyDescent="0.25">
      <c r="E365" s="9"/>
      <c r="F365" s="10"/>
      <c r="S365" s="10"/>
      <c r="T365" s="10"/>
      <c r="U365" s="138"/>
      <c r="V365" s="9"/>
      <c r="AA365" s="12"/>
      <c r="AB365" s="12"/>
      <c r="AC365" s="12"/>
      <c r="AD365" s="12"/>
    </row>
    <row r="366" spans="5:30" s="8" customFormat="1" x14ac:dyDescent="0.25">
      <c r="E366" s="9"/>
      <c r="F366" s="10"/>
      <c r="S366" s="10"/>
      <c r="T366" s="10"/>
      <c r="U366" s="138"/>
      <c r="V366" s="9"/>
      <c r="AA366" s="12"/>
      <c r="AB366" s="12"/>
      <c r="AC366" s="12"/>
      <c r="AD366" s="12"/>
    </row>
    <row r="367" spans="5:30" s="8" customFormat="1" x14ac:dyDescent="0.25">
      <c r="E367" s="9"/>
      <c r="F367" s="10"/>
      <c r="S367" s="10"/>
      <c r="T367" s="10"/>
      <c r="U367" s="138"/>
      <c r="V367" s="9"/>
      <c r="AA367" s="12"/>
      <c r="AB367" s="12"/>
      <c r="AC367" s="12"/>
      <c r="AD367" s="12"/>
    </row>
    <row r="368" spans="5:30" s="8" customFormat="1" x14ac:dyDescent="0.25">
      <c r="E368" s="9"/>
      <c r="F368" s="10"/>
      <c r="S368" s="10"/>
      <c r="T368" s="10"/>
      <c r="U368" s="138"/>
      <c r="V368" s="9"/>
      <c r="AA368" s="12"/>
      <c r="AB368" s="12"/>
      <c r="AC368" s="12"/>
      <c r="AD368" s="12"/>
    </row>
    <row r="369" spans="5:30" s="8" customFormat="1" x14ac:dyDescent="0.25">
      <c r="E369" s="9"/>
      <c r="F369" s="10"/>
      <c r="S369" s="10"/>
      <c r="T369" s="10"/>
      <c r="U369" s="138"/>
      <c r="V369" s="9"/>
      <c r="AA369" s="12"/>
      <c r="AB369" s="12"/>
      <c r="AC369" s="12"/>
      <c r="AD369" s="12"/>
    </row>
    <row r="370" spans="5:30" s="8" customFormat="1" x14ac:dyDescent="0.25">
      <c r="E370" s="9"/>
      <c r="F370" s="10"/>
      <c r="S370" s="10"/>
      <c r="T370" s="10"/>
      <c r="U370" s="138"/>
      <c r="V370" s="9"/>
      <c r="AA370" s="12"/>
      <c r="AB370" s="12"/>
      <c r="AC370" s="12"/>
      <c r="AD370" s="12"/>
    </row>
    <row r="371" spans="5:30" s="8" customFormat="1" x14ac:dyDescent="0.25">
      <c r="E371" s="9"/>
      <c r="F371" s="10"/>
      <c r="S371" s="10"/>
      <c r="T371" s="10"/>
      <c r="U371" s="138"/>
      <c r="V371" s="9"/>
      <c r="AA371" s="12"/>
      <c r="AB371" s="12"/>
      <c r="AC371" s="12"/>
      <c r="AD371" s="12"/>
    </row>
    <row r="372" spans="5:30" s="8" customFormat="1" x14ac:dyDescent="0.25">
      <c r="E372" s="9"/>
      <c r="F372" s="10"/>
      <c r="S372" s="10"/>
      <c r="T372" s="10"/>
      <c r="U372" s="138"/>
      <c r="V372" s="9"/>
      <c r="AA372" s="12"/>
      <c r="AB372" s="12"/>
      <c r="AC372" s="12"/>
      <c r="AD372" s="12"/>
    </row>
    <row r="373" spans="5:30" s="8" customFormat="1" x14ac:dyDescent="0.25">
      <c r="E373" s="9"/>
      <c r="F373" s="10"/>
      <c r="S373" s="10"/>
      <c r="T373" s="10"/>
      <c r="U373" s="138"/>
      <c r="V373" s="9"/>
      <c r="AA373" s="12"/>
      <c r="AB373" s="12"/>
      <c r="AC373" s="12"/>
      <c r="AD373" s="12"/>
    </row>
    <row r="374" spans="5:30" s="8" customFormat="1" x14ac:dyDescent="0.25">
      <c r="E374" s="9"/>
      <c r="F374" s="10"/>
      <c r="S374" s="10"/>
      <c r="T374" s="10"/>
      <c r="U374" s="138"/>
      <c r="V374" s="9"/>
      <c r="AA374" s="12"/>
      <c r="AB374" s="12"/>
      <c r="AC374" s="12"/>
      <c r="AD374" s="12"/>
    </row>
    <row r="375" spans="5:30" s="8" customFormat="1" x14ac:dyDescent="0.25">
      <c r="E375" s="9"/>
      <c r="F375" s="10"/>
      <c r="S375" s="10"/>
      <c r="T375" s="10"/>
      <c r="U375" s="138"/>
      <c r="V375" s="9"/>
      <c r="AA375" s="12"/>
      <c r="AB375" s="12"/>
      <c r="AC375" s="12"/>
      <c r="AD375" s="12"/>
    </row>
    <row r="376" spans="5:30" s="8" customFormat="1" x14ac:dyDescent="0.25">
      <c r="E376" s="9"/>
      <c r="F376" s="10"/>
      <c r="S376" s="10"/>
      <c r="T376" s="10"/>
      <c r="U376" s="138"/>
      <c r="V376" s="9"/>
      <c r="AA376" s="12"/>
      <c r="AB376" s="12"/>
      <c r="AC376" s="12"/>
      <c r="AD376" s="12"/>
    </row>
    <row r="377" spans="5:30" s="8" customFormat="1" x14ac:dyDescent="0.25">
      <c r="E377" s="9"/>
      <c r="F377" s="10"/>
      <c r="S377" s="10"/>
      <c r="T377" s="10"/>
      <c r="U377" s="138"/>
      <c r="V377" s="9"/>
      <c r="AA377" s="12"/>
      <c r="AB377" s="12"/>
      <c r="AC377" s="12"/>
      <c r="AD377" s="12"/>
    </row>
    <row r="378" spans="5:30" s="8" customFormat="1" x14ac:dyDescent="0.25">
      <c r="E378" s="9"/>
      <c r="F378" s="10"/>
      <c r="S378" s="10"/>
      <c r="T378" s="10"/>
      <c r="U378" s="138"/>
      <c r="V378" s="9"/>
      <c r="AA378" s="12"/>
      <c r="AB378" s="12"/>
      <c r="AC378" s="12"/>
      <c r="AD378" s="12"/>
    </row>
    <row r="379" spans="5:30" s="8" customFormat="1" x14ac:dyDescent="0.25">
      <c r="E379" s="9"/>
      <c r="F379" s="10"/>
      <c r="S379" s="10"/>
      <c r="T379" s="10"/>
      <c r="U379" s="138"/>
      <c r="V379" s="9"/>
      <c r="AA379" s="12"/>
      <c r="AB379" s="12"/>
      <c r="AC379" s="12"/>
      <c r="AD379" s="12"/>
    </row>
    <row r="380" spans="5:30" s="8" customFormat="1" x14ac:dyDescent="0.25">
      <c r="E380" s="9"/>
      <c r="F380" s="10"/>
      <c r="S380" s="10"/>
      <c r="T380" s="10"/>
      <c r="U380" s="138"/>
      <c r="V380" s="9"/>
      <c r="AA380" s="12"/>
      <c r="AB380" s="12"/>
      <c r="AC380" s="12"/>
      <c r="AD380" s="12"/>
    </row>
    <row r="381" spans="5:30" s="8" customFormat="1" x14ac:dyDescent="0.25">
      <c r="E381" s="9"/>
      <c r="F381" s="10"/>
      <c r="S381" s="10"/>
      <c r="T381" s="10"/>
      <c r="U381" s="138"/>
      <c r="V381" s="9"/>
      <c r="AA381" s="12"/>
      <c r="AB381" s="12"/>
      <c r="AC381" s="12"/>
      <c r="AD381" s="12"/>
    </row>
    <row r="382" spans="5:30" s="8" customFormat="1" x14ac:dyDescent="0.25">
      <c r="E382" s="9"/>
      <c r="F382" s="10"/>
      <c r="S382" s="10"/>
      <c r="T382" s="10"/>
      <c r="U382" s="138"/>
      <c r="V382" s="9"/>
      <c r="AA382" s="12"/>
      <c r="AB382" s="12"/>
      <c r="AC382" s="12"/>
      <c r="AD382" s="12"/>
    </row>
    <row r="383" spans="5:30" s="8" customFormat="1" x14ac:dyDescent="0.25">
      <c r="E383" s="9"/>
      <c r="F383" s="10"/>
      <c r="S383" s="10"/>
      <c r="T383" s="10"/>
      <c r="U383" s="138"/>
      <c r="V383" s="9"/>
      <c r="AA383" s="12"/>
      <c r="AB383" s="12"/>
      <c r="AC383" s="12"/>
      <c r="AD383" s="12"/>
    </row>
    <row r="384" spans="5:30" s="8" customFormat="1" x14ac:dyDescent="0.25">
      <c r="E384" s="9"/>
      <c r="F384" s="10"/>
      <c r="S384" s="10"/>
      <c r="T384" s="10"/>
      <c r="U384" s="138"/>
      <c r="V384" s="9"/>
      <c r="AA384" s="12"/>
      <c r="AB384" s="12"/>
      <c r="AC384" s="12"/>
      <c r="AD384" s="12"/>
    </row>
    <row r="385" spans="5:30" s="8" customFormat="1" x14ac:dyDescent="0.25">
      <c r="E385" s="9"/>
      <c r="F385" s="10"/>
      <c r="S385" s="10"/>
      <c r="T385" s="10"/>
      <c r="U385" s="138"/>
      <c r="V385" s="9"/>
      <c r="AA385" s="12"/>
      <c r="AB385" s="12"/>
      <c r="AC385" s="12"/>
      <c r="AD385" s="12"/>
    </row>
    <row r="386" spans="5:30" s="8" customFormat="1" x14ac:dyDescent="0.25">
      <c r="E386" s="9"/>
      <c r="F386" s="10"/>
      <c r="S386" s="10"/>
      <c r="T386" s="10"/>
      <c r="U386" s="138"/>
      <c r="V386" s="9"/>
      <c r="AA386" s="12"/>
      <c r="AB386" s="12"/>
      <c r="AC386" s="12"/>
      <c r="AD386" s="12"/>
    </row>
    <row r="387" spans="5:30" s="8" customFormat="1" x14ac:dyDescent="0.25">
      <c r="E387" s="9"/>
      <c r="F387" s="10"/>
      <c r="S387" s="10"/>
      <c r="T387" s="10"/>
      <c r="U387" s="138"/>
      <c r="V387" s="9"/>
      <c r="AA387" s="12"/>
      <c r="AB387" s="12"/>
      <c r="AC387" s="12"/>
      <c r="AD387" s="12"/>
    </row>
    <row r="388" spans="5:30" s="8" customFormat="1" x14ac:dyDescent="0.25">
      <c r="E388" s="9"/>
      <c r="F388" s="10"/>
      <c r="S388" s="10"/>
      <c r="T388" s="10"/>
      <c r="U388" s="138"/>
      <c r="V388" s="9"/>
      <c r="AA388" s="12"/>
      <c r="AB388" s="12"/>
      <c r="AC388" s="12"/>
      <c r="AD388" s="12"/>
    </row>
    <row r="389" spans="5:30" s="8" customFormat="1" x14ac:dyDescent="0.25">
      <c r="E389" s="9"/>
      <c r="F389" s="10"/>
      <c r="S389" s="10"/>
      <c r="T389" s="10"/>
      <c r="U389" s="138"/>
      <c r="V389" s="9"/>
      <c r="AA389" s="12"/>
      <c r="AB389" s="12"/>
      <c r="AC389" s="12"/>
      <c r="AD389" s="12"/>
    </row>
    <row r="390" spans="5:30" s="8" customFormat="1" x14ac:dyDescent="0.25">
      <c r="E390" s="9"/>
      <c r="F390" s="10"/>
      <c r="S390" s="10"/>
      <c r="T390" s="10"/>
      <c r="U390" s="138"/>
      <c r="V390" s="9"/>
      <c r="AA390" s="12"/>
      <c r="AB390" s="12"/>
      <c r="AC390" s="12"/>
      <c r="AD390" s="12"/>
    </row>
    <row r="391" spans="5:30" s="8" customFormat="1" x14ac:dyDescent="0.25">
      <c r="E391" s="9"/>
      <c r="F391" s="10"/>
      <c r="S391" s="10"/>
      <c r="T391" s="10"/>
      <c r="U391" s="138"/>
      <c r="V391" s="9"/>
      <c r="AA391" s="12"/>
      <c r="AB391" s="12"/>
      <c r="AC391" s="12"/>
      <c r="AD391" s="12"/>
    </row>
    <row r="392" spans="5:30" s="8" customFormat="1" x14ac:dyDescent="0.25">
      <c r="E392" s="9"/>
      <c r="F392" s="10"/>
      <c r="S392" s="10"/>
      <c r="T392" s="10"/>
      <c r="U392" s="138"/>
      <c r="V392" s="9"/>
      <c r="AA392" s="12"/>
      <c r="AB392" s="12"/>
      <c r="AC392" s="12"/>
      <c r="AD392" s="12"/>
    </row>
    <row r="393" spans="5:30" s="8" customFormat="1" x14ac:dyDescent="0.25">
      <c r="E393" s="9"/>
      <c r="F393" s="10"/>
      <c r="S393" s="10"/>
      <c r="T393" s="10"/>
      <c r="U393" s="138"/>
      <c r="V393" s="9"/>
      <c r="AA393" s="12"/>
      <c r="AB393" s="12"/>
      <c r="AC393" s="12"/>
      <c r="AD393" s="12"/>
    </row>
    <row r="394" spans="5:30" s="8" customFormat="1" x14ac:dyDescent="0.25">
      <c r="E394" s="9"/>
      <c r="F394" s="10"/>
      <c r="S394" s="10"/>
      <c r="T394" s="10"/>
      <c r="U394" s="138"/>
      <c r="V394" s="9"/>
      <c r="AA394" s="12"/>
      <c r="AB394" s="12"/>
      <c r="AC394" s="12"/>
      <c r="AD394" s="12"/>
    </row>
    <row r="395" spans="5:30" s="8" customFormat="1" x14ac:dyDescent="0.25">
      <c r="E395" s="9"/>
      <c r="F395" s="10"/>
      <c r="S395" s="10"/>
      <c r="T395" s="10"/>
      <c r="U395" s="138"/>
      <c r="V395" s="9"/>
      <c r="AA395" s="12"/>
      <c r="AB395" s="12"/>
      <c r="AC395" s="12"/>
      <c r="AD395" s="12"/>
    </row>
    <row r="396" spans="5:30" s="8" customFormat="1" x14ac:dyDescent="0.25">
      <c r="E396" s="9"/>
      <c r="F396" s="10"/>
      <c r="S396" s="10"/>
      <c r="T396" s="10"/>
      <c r="U396" s="138"/>
      <c r="V396" s="9"/>
      <c r="AA396" s="12"/>
      <c r="AB396" s="12"/>
      <c r="AC396" s="12"/>
      <c r="AD396" s="12"/>
    </row>
    <row r="397" spans="5:30" s="8" customFormat="1" x14ac:dyDescent="0.25">
      <c r="E397" s="9"/>
      <c r="F397" s="10"/>
      <c r="S397" s="10"/>
      <c r="T397" s="10"/>
      <c r="U397" s="138"/>
      <c r="V397" s="9"/>
      <c r="AA397" s="12"/>
      <c r="AB397" s="12"/>
      <c r="AC397" s="12"/>
      <c r="AD397" s="12"/>
    </row>
    <row r="398" spans="5:30" s="8" customFormat="1" x14ac:dyDescent="0.25">
      <c r="E398" s="9"/>
      <c r="F398" s="10"/>
      <c r="S398" s="10"/>
      <c r="T398" s="10"/>
      <c r="U398" s="138"/>
      <c r="V398" s="9"/>
      <c r="AA398" s="12"/>
      <c r="AB398" s="12"/>
      <c r="AC398" s="12"/>
      <c r="AD398" s="12"/>
    </row>
    <row r="399" spans="5:30" s="8" customFormat="1" x14ac:dyDescent="0.25">
      <c r="E399" s="9"/>
      <c r="F399" s="10"/>
      <c r="S399" s="10"/>
      <c r="T399" s="10"/>
      <c r="U399" s="138"/>
      <c r="V399" s="9"/>
      <c r="AA399" s="12"/>
      <c r="AB399" s="12"/>
      <c r="AC399" s="12"/>
      <c r="AD399" s="12"/>
    </row>
    <row r="400" spans="5:30" s="8" customFormat="1" x14ac:dyDescent="0.25">
      <c r="E400" s="9"/>
      <c r="F400" s="10"/>
      <c r="S400" s="10"/>
      <c r="T400" s="10"/>
      <c r="U400" s="138"/>
      <c r="V400" s="9"/>
      <c r="AA400" s="12"/>
      <c r="AB400" s="12"/>
      <c r="AC400" s="12"/>
      <c r="AD400" s="12"/>
    </row>
    <row r="401" spans="5:30" s="8" customFormat="1" x14ac:dyDescent="0.25">
      <c r="E401" s="9"/>
      <c r="F401" s="10"/>
      <c r="S401" s="10"/>
      <c r="T401" s="10"/>
      <c r="U401" s="138"/>
      <c r="V401" s="9"/>
      <c r="AA401" s="12"/>
      <c r="AB401" s="12"/>
      <c r="AC401" s="12"/>
      <c r="AD401" s="12"/>
    </row>
    <row r="402" spans="5:30" s="8" customFormat="1" x14ac:dyDescent="0.25">
      <c r="E402" s="9"/>
      <c r="F402" s="10"/>
      <c r="S402" s="10"/>
      <c r="T402" s="10"/>
      <c r="U402" s="138"/>
      <c r="V402" s="9"/>
      <c r="AA402" s="12"/>
      <c r="AB402" s="12"/>
      <c r="AC402" s="12"/>
      <c r="AD402" s="12"/>
    </row>
    <row r="403" spans="5:30" s="8" customFormat="1" x14ac:dyDescent="0.25">
      <c r="E403" s="9"/>
      <c r="F403" s="10"/>
      <c r="S403" s="10"/>
      <c r="T403" s="10"/>
      <c r="U403" s="138"/>
      <c r="V403" s="9"/>
      <c r="AA403" s="12"/>
      <c r="AB403" s="12"/>
      <c r="AC403" s="12"/>
      <c r="AD403" s="12"/>
    </row>
    <row r="404" spans="5:30" s="8" customFormat="1" x14ac:dyDescent="0.25">
      <c r="E404" s="9"/>
      <c r="F404" s="10"/>
      <c r="S404" s="10"/>
      <c r="T404" s="10"/>
      <c r="U404" s="138"/>
      <c r="V404" s="9"/>
      <c r="AA404" s="12"/>
      <c r="AB404" s="12"/>
      <c r="AC404" s="12"/>
      <c r="AD404" s="12"/>
    </row>
    <row r="405" spans="5:30" s="8" customFormat="1" x14ac:dyDescent="0.25">
      <c r="E405" s="9"/>
      <c r="F405" s="10"/>
      <c r="S405" s="10"/>
      <c r="T405" s="10"/>
      <c r="U405" s="138"/>
      <c r="V405" s="9"/>
      <c r="AA405" s="12"/>
      <c r="AB405" s="12"/>
      <c r="AC405" s="12"/>
      <c r="AD405" s="12"/>
    </row>
    <row r="406" spans="5:30" s="8" customFormat="1" x14ac:dyDescent="0.25">
      <c r="E406" s="9"/>
      <c r="F406" s="10"/>
      <c r="S406" s="10"/>
      <c r="T406" s="10"/>
      <c r="U406" s="138"/>
      <c r="V406" s="9"/>
      <c r="AA406" s="12"/>
      <c r="AB406" s="12"/>
      <c r="AC406" s="12"/>
      <c r="AD406" s="12"/>
    </row>
    <row r="407" spans="5:30" s="8" customFormat="1" x14ac:dyDescent="0.25">
      <c r="E407" s="9"/>
      <c r="F407" s="10"/>
      <c r="S407" s="10"/>
      <c r="T407" s="10"/>
      <c r="U407" s="138"/>
      <c r="V407" s="9"/>
      <c r="AA407" s="12"/>
      <c r="AB407" s="12"/>
      <c r="AC407" s="12"/>
      <c r="AD407" s="12"/>
    </row>
    <row r="408" spans="5:30" s="8" customFormat="1" x14ac:dyDescent="0.25">
      <c r="E408" s="9"/>
      <c r="F408" s="10"/>
      <c r="S408" s="10"/>
      <c r="T408" s="10"/>
      <c r="U408" s="138"/>
      <c r="V408" s="9"/>
      <c r="AA408" s="12"/>
      <c r="AB408" s="12"/>
      <c r="AC408" s="12"/>
      <c r="AD408" s="12"/>
    </row>
    <row r="409" spans="5:30" s="8" customFormat="1" x14ac:dyDescent="0.25">
      <c r="E409" s="9"/>
      <c r="F409" s="10"/>
      <c r="S409" s="10"/>
      <c r="T409" s="10"/>
      <c r="U409" s="138"/>
      <c r="V409" s="9"/>
      <c r="AA409" s="12"/>
      <c r="AB409" s="12"/>
      <c r="AC409" s="12"/>
      <c r="AD409" s="12"/>
    </row>
    <row r="410" spans="5:30" s="8" customFormat="1" x14ac:dyDescent="0.25">
      <c r="E410" s="9"/>
      <c r="F410" s="10"/>
      <c r="S410" s="10"/>
      <c r="T410" s="10"/>
      <c r="U410" s="138"/>
      <c r="V410" s="9"/>
      <c r="AA410" s="12"/>
      <c r="AB410" s="12"/>
      <c r="AC410" s="12"/>
      <c r="AD410" s="12"/>
    </row>
    <row r="411" spans="5:30" s="8" customFormat="1" x14ac:dyDescent="0.25">
      <c r="E411" s="9"/>
      <c r="F411" s="10"/>
      <c r="S411" s="10"/>
      <c r="T411" s="10"/>
      <c r="U411" s="138"/>
      <c r="V411" s="9"/>
      <c r="AA411" s="12"/>
      <c r="AB411" s="12"/>
      <c r="AC411" s="12"/>
      <c r="AD411" s="12"/>
    </row>
    <row r="412" spans="5:30" s="8" customFormat="1" x14ac:dyDescent="0.25">
      <c r="E412" s="9"/>
      <c r="F412" s="10"/>
      <c r="S412" s="10"/>
      <c r="T412" s="10"/>
      <c r="U412" s="138"/>
      <c r="V412" s="9"/>
      <c r="AA412" s="12"/>
      <c r="AB412" s="12"/>
      <c r="AC412" s="12"/>
      <c r="AD412" s="12"/>
    </row>
    <row r="413" spans="5:30" s="8" customFormat="1" x14ac:dyDescent="0.25">
      <c r="E413" s="9"/>
      <c r="F413" s="10"/>
      <c r="S413" s="10"/>
      <c r="T413" s="10"/>
      <c r="U413" s="138"/>
      <c r="V413" s="9"/>
      <c r="AA413" s="12"/>
      <c r="AB413" s="12"/>
      <c r="AC413" s="12"/>
      <c r="AD413" s="12"/>
    </row>
    <row r="414" spans="5:30" s="8" customFormat="1" x14ac:dyDescent="0.25">
      <c r="E414" s="9"/>
      <c r="F414" s="10"/>
      <c r="S414" s="10"/>
      <c r="T414" s="10"/>
      <c r="U414" s="138"/>
      <c r="V414" s="9"/>
      <c r="AA414" s="12"/>
      <c r="AB414" s="12"/>
      <c r="AC414" s="12"/>
      <c r="AD414" s="12"/>
    </row>
    <row r="415" spans="5:30" s="8" customFormat="1" x14ac:dyDescent="0.25">
      <c r="E415" s="9"/>
      <c r="F415" s="10"/>
      <c r="S415" s="10"/>
      <c r="T415" s="10"/>
      <c r="U415" s="138"/>
      <c r="V415" s="9"/>
      <c r="AA415" s="12"/>
      <c r="AB415" s="12"/>
      <c r="AC415" s="12"/>
      <c r="AD415" s="12"/>
    </row>
    <row r="416" spans="5:30" s="8" customFormat="1" x14ac:dyDescent="0.25">
      <c r="E416" s="9"/>
      <c r="F416" s="10"/>
      <c r="S416" s="10"/>
      <c r="T416" s="10"/>
      <c r="U416" s="138"/>
      <c r="V416" s="9"/>
      <c r="AA416" s="12"/>
      <c r="AB416" s="12"/>
      <c r="AC416" s="12"/>
      <c r="AD416" s="12"/>
    </row>
    <row r="417" spans="5:30" s="8" customFormat="1" x14ac:dyDescent="0.25">
      <c r="E417" s="9"/>
      <c r="F417" s="10"/>
      <c r="S417" s="10"/>
      <c r="T417" s="10"/>
      <c r="U417" s="138"/>
      <c r="V417" s="9"/>
      <c r="AA417" s="12"/>
      <c r="AB417" s="12"/>
      <c r="AC417" s="12"/>
      <c r="AD417" s="12"/>
    </row>
    <row r="418" spans="5:30" s="8" customFormat="1" x14ac:dyDescent="0.25">
      <c r="E418" s="9"/>
      <c r="F418" s="10"/>
      <c r="S418" s="10"/>
      <c r="T418" s="10"/>
      <c r="U418" s="138"/>
      <c r="V418" s="9"/>
      <c r="AA418" s="12"/>
      <c r="AB418" s="12"/>
      <c r="AC418" s="12"/>
      <c r="AD418" s="12"/>
    </row>
    <row r="419" spans="5:30" s="8" customFormat="1" x14ac:dyDescent="0.25">
      <c r="E419" s="9"/>
      <c r="F419" s="10"/>
      <c r="S419" s="10"/>
      <c r="T419" s="10"/>
      <c r="U419" s="138"/>
      <c r="V419" s="9"/>
      <c r="AA419" s="12"/>
      <c r="AB419" s="12"/>
      <c r="AC419" s="12"/>
      <c r="AD419" s="12"/>
    </row>
    <row r="420" spans="5:30" s="8" customFormat="1" x14ac:dyDescent="0.25">
      <c r="E420" s="9"/>
      <c r="F420" s="10"/>
      <c r="S420" s="10"/>
      <c r="T420" s="10"/>
      <c r="U420" s="138"/>
      <c r="V420" s="9"/>
      <c r="AA420" s="12"/>
      <c r="AB420" s="12"/>
      <c r="AC420" s="12"/>
      <c r="AD420" s="12"/>
    </row>
    <row r="421" spans="5:30" s="8" customFormat="1" x14ac:dyDescent="0.25">
      <c r="E421" s="9"/>
      <c r="F421" s="10"/>
      <c r="S421" s="10"/>
      <c r="T421" s="10"/>
      <c r="U421" s="138"/>
      <c r="V421" s="9"/>
      <c r="AA421" s="12"/>
      <c r="AB421" s="12"/>
      <c r="AC421" s="12"/>
      <c r="AD421" s="12"/>
    </row>
    <row r="422" spans="5:30" s="8" customFormat="1" x14ac:dyDescent="0.25">
      <c r="E422" s="9"/>
      <c r="F422" s="10"/>
      <c r="S422" s="10"/>
      <c r="T422" s="10"/>
      <c r="U422" s="138"/>
      <c r="V422" s="9"/>
      <c r="AA422" s="12"/>
      <c r="AB422" s="12"/>
      <c r="AC422" s="12"/>
      <c r="AD422" s="12"/>
    </row>
    <row r="423" spans="5:30" s="8" customFormat="1" x14ac:dyDescent="0.25">
      <c r="E423" s="9"/>
      <c r="F423" s="10"/>
      <c r="S423" s="10"/>
      <c r="T423" s="10"/>
      <c r="U423" s="138"/>
      <c r="V423" s="9"/>
      <c r="AA423" s="12"/>
      <c r="AB423" s="12"/>
      <c r="AC423" s="12"/>
      <c r="AD423" s="12"/>
    </row>
    <row r="424" spans="5:30" s="8" customFormat="1" x14ac:dyDescent="0.25">
      <c r="E424" s="9"/>
      <c r="F424" s="10"/>
      <c r="S424" s="10"/>
      <c r="T424" s="10"/>
      <c r="U424" s="138"/>
      <c r="V424" s="9"/>
      <c r="AA424" s="12"/>
      <c r="AB424" s="12"/>
      <c r="AC424" s="12"/>
      <c r="AD424" s="12"/>
    </row>
    <row r="425" spans="5:30" s="8" customFormat="1" x14ac:dyDescent="0.25">
      <c r="E425" s="9"/>
      <c r="F425" s="10"/>
      <c r="S425" s="10"/>
      <c r="T425" s="10"/>
      <c r="U425" s="138"/>
      <c r="V425" s="9"/>
      <c r="AA425" s="12"/>
      <c r="AB425" s="12"/>
      <c r="AC425" s="12"/>
      <c r="AD425" s="12"/>
    </row>
    <row r="426" spans="5:30" s="8" customFormat="1" x14ac:dyDescent="0.25">
      <c r="E426" s="9"/>
      <c r="F426" s="10"/>
      <c r="S426" s="10"/>
      <c r="T426" s="10"/>
      <c r="U426" s="138"/>
      <c r="V426" s="9"/>
      <c r="AA426" s="12"/>
      <c r="AB426" s="12"/>
      <c r="AC426" s="12"/>
      <c r="AD426" s="12"/>
    </row>
    <row r="427" spans="5:30" s="8" customFormat="1" x14ac:dyDescent="0.25">
      <c r="E427" s="9"/>
      <c r="F427" s="10"/>
      <c r="S427" s="10"/>
      <c r="T427" s="10"/>
      <c r="U427" s="138"/>
      <c r="V427" s="9"/>
      <c r="AA427" s="12"/>
      <c r="AB427" s="12"/>
      <c r="AC427" s="12"/>
      <c r="AD427" s="12"/>
    </row>
    <row r="428" spans="5:30" s="8" customFormat="1" x14ac:dyDescent="0.25">
      <c r="E428" s="9"/>
      <c r="F428" s="10"/>
      <c r="S428" s="10"/>
      <c r="T428" s="10"/>
      <c r="U428" s="138"/>
      <c r="V428" s="9"/>
      <c r="AA428" s="12"/>
      <c r="AB428" s="12"/>
      <c r="AC428" s="12"/>
      <c r="AD428" s="12"/>
    </row>
    <row r="429" spans="5:30" s="8" customFormat="1" x14ac:dyDescent="0.25">
      <c r="E429" s="9"/>
      <c r="F429" s="10"/>
      <c r="S429" s="10"/>
      <c r="T429" s="10"/>
      <c r="U429" s="138"/>
      <c r="V429" s="9"/>
      <c r="AA429" s="12"/>
      <c r="AB429" s="12"/>
      <c r="AC429" s="12"/>
      <c r="AD429" s="12"/>
    </row>
    <row r="430" spans="5:30" s="8" customFormat="1" x14ac:dyDescent="0.25">
      <c r="E430" s="9"/>
      <c r="F430" s="10"/>
      <c r="S430" s="10"/>
      <c r="T430" s="10"/>
      <c r="U430" s="138"/>
      <c r="V430" s="9"/>
      <c r="AA430" s="12"/>
      <c r="AB430" s="12"/>
      <c r="AC430" s="12"/>
      <c r="AD430" s="12"/>
    </row>
    <row r="431" spans="5:30" s="8" customFormat="1" x14ac:dyDescent="0.25">
      <c r="E431" s="9"/>
      <c r="F431" s="10"/>
      <c r="S431" s="10"/>
      <c r="T431" s="10"/>
      <c r="U431" s="138"/>
      <c r="V431" s="9"/>
      <c r="AA431" s="12"/>
      <c r="AB431" s="12"/>
      <c r="AC431" s="12"/>
      <c r="AD431" s="12"/>
    </row>
    <row r="432" spans="5:30" s="8" customFormat="1" x14ac:dyDescent="0.25">
      <c r="E432" s="9"/>
      <c r="F432" s="10"/>
      <c r="S432" s="10"/>
      <c r="T432" s="10"/>
      <c r="U432" s="138"/>
      <c r="V432" s="9"/>
      <c r="AA432" s="12"/>
      <c r="AB432" s="12"/>
      <c r="AC432" s="12"/>
      <c r="AD432" s="12"/>
    </row>
    <row r="433" spans="5:30" s="8" customFormat="1" x14ac:dyDescent="0.25">
      <c r="E433" s="9"/>
      <c r="F433" s="10"/>
      <c r="S433" s="10"/>
      <c r="T433" s="10"/>
      <c r="U433" s="138"/>
      <c r="V433" s="9"/>
      <c r="AA433" s="12"/>
      <c r="AB433" s="12"/>
      <c r="AC433" s="12"/>
      <c r="AD433" s="12"/>
    </row>
    <row r="434" spans="5:30" s="8" customFormat="1" x14ac:dyDescent="0.25">
      <c r="E434" s="9"/>
      <c r="F434" s="10"/>
      <c r="S434" s="10"/>
      <c r="T434" s="10"/>
      <c r="U434" s="138"/>
      <c r="V434" s="9"/>
      <c r="AA434" s="12"/>
      <c r="AB434" s="12"/>
      <c r="AC434" s="12"/>
      <c r="AD434" s="12"/>
    </row>
    <row r="435" spans="5:30" s="8" customFormat="1" x14ac:dyDescent="0.25">
      <c r="E435" s="9"/>
      <c r="F435" s="10"/>
      <c r="S435" s="10"/>
      <c r="T435" s="10"/>
      <c r="U435" s="138"/>
      <c r="V435" s="9"/>
      <c r="AA435" s="12"/>
      <c r="AB435" s="12"/>
      <c r="AC435" s="12"/>
      <c r="AD435" s="12"/>
    </row>
    <row r="436" spans="5:30" s="8" customFormat="1" x14ac:dyDescent="0.25">
      <c r="E436" s="9"/>
      <c r="F436" s="10"/>
      <c r="S436" s="10"/>
      <c r="T436" s="10"/>
      <c r="U436" s="138"/>
      <c r="V436" s="9"/>
      <c r="AA436" s="12"/>
      <c r="AB436" s="12"/>
      <c r="AC436" s="12"/>
      <c r="AD436" s="12"/>
    </row>
    <row r="437" spans="5:30" s="8" customFormat="1" x14ac:dyDescent="0.25">
      <c r="E437" s="9"/>
      <c r="F437" s="10"/>
      <c r="S437" s="10"/>
      <c r="T437" s="10"/>
      <c r="U437" s="138"/>
      <c r="V437" s="9"/>
      <c r="AA437" s="12"/>
      <c r="AB437" s="12"/>
      <c r="AC437" s="12"/>
      <c r="AD437" s="12"/>
    </row>
    <row r="438" spans="5:30" s="8" customFormat="1" x14ac:dyDescent="0.25">
      <c r="E438" s="9"/>
      <c r="F438" s="10"/>
      <c r="S438" s="10"/>
      <c r="T438" s="10"/>
      <c r="U438" s="138"/>
      <c r="V438" s="9"/>
      <c r="AA438" s="12"/>
      <c r="AB438" s="12"/>
      <c r="AC438" s="12"/>
      <c r="AD438" s="12"/>
    </row>
    <row r="439" spans="5:30" s="8" customFormat="1" x14ac:dyDescent="0.25">
      <c r="E439" s="9"/>
      <c r="F439" s="10"/>
      <c r="S439" s="10"/>
      <c r="T439" s="10"/>
      <c r="U439" s="138"/>
      <c r="V439" s="9"/>
      <c r="AA439" s="12"/>
      <c r="AB439" s="12"/>
      <c r="AC439" s="12"/>
      <c r="AD439" s="12"/>
    </row>
    <row r="440" spans="5:30" s="8" customFormat="1" x14ac:dyDescent="0.25">
      <c r="E440" s="9"/>
      <c r="F440" s="10"/>
      <c r="S440" s="10"/>
      <c r="T440" s="10"/>
      <c r="U440" s="138"/>
      <c r="V440" s="9"/>
      <c r="AA440" s="12"/>
      <c r="AB440" s="12"/>
      <c r="AC440" s="12"/>
      <c r="AD440" s="12"/>
    </row>
    <row r="441" spans="5:30" s="8" customFormat="1" x14ac:dyDescent="0.25">
      <c r="E441" s="9"/>
      <c r="F441" s="10"/>
      <c r="S441" s="10"/>
      <c r="T441" s="10"/>
      <c r="U441" s="138"/>
      <c r="V441" s="9"/>
      <c r="AA441" s="12"/>
      <c r="AB441" s="12"/>
      <c r="AC441" s="12"/>
      <c r="AD441" s="12"/>
    </row>
    <row r="442" spans="5:30" s="8" customFormat="1" x14ac:dyDescent="0.25">
      <c r="E442" s="9"/>
      <c r="F442" s="10"/>
      <c r="S442" s="10"/>
      <c r="T442" s="10"/>
      <c r="U442" s="138"/>
      <c r="V442" s="9"/>
      <c r="AA442" s="12"/>
      <c r="AB442" s="12"/>
      <c r="AC442" s="12"/>
      <c r="AD442" s="12"/>
    </row>
    <row r="443" spans="5:30" s="8" customFormat="1" x14ac:dyDescent="0.25">
      <c r="E443" s="9"/>
      <c r="F443" s="10"/>
      <c r="S443" s="10"/>
      <c r="T443" s="10"/>
      <c r="U443" s="138"/>
      <c r="V443" s="9"/>
      <c r="AA443" s="12"/>
      <c r="AB443" s="12"/>
      <c r="AC443" s="12"/>
      <c r="AD443" s="12"/>
    </row>
    <row r="444" spans="5:30" s="8" customFormat="1" x14ac:dyDescent="0.25">
      <c r="E444" s="9"/>
      <c r="F444" s="10"/>
      <c r="S444" s="10"/>
      <c r="T444" s="10"/>
      <c r="U444" s="138"/>
      <c r="V444" s="9"/>
      <c r="AA444" s="12"/>
      <c r="AB444" s="12"/>
      <c r="AC444" s="12"/>
      <c r="AD444" s="12"/>
    </row>
    <row r="445" spans="5:30" s="8" customFormat="1" x14ac:dyDescent="0.25">
      <c r="E445" s="9"/>
      <c r="F445" s="10"/>
      <c r="S445" s="10"/>
      <c r="T445" s="10"/>
      <c r="U445" s="138"/>
      <c r="V445" s="9"/>
      <c r="AA445" s="12"/>
      <c r="AB445" s="12"/>
      <c r="AC445" s="12"/>
      <c r="AD445" s="12"/>
    </row>
    <row r="446" spans="5:30" s="8" customFormat="1" x14ac:dyDescent="0.25">
      <c r="E446" s="9"/>
      <c r="F446" s="10"/>
      <c r="S446" s="10"/>
      <c r="T446" s="10"/>
      <c r="U446" s="138"/>
      <c r="V446" s="9"/>
      <c r="AA446" s="12"/>
      <c r="AB446" s="12"/>
      <c r="AC446" s="12"/>
      <c r="AD446" s="12"/>
    </row>
    <row r="447" spans="5:30" s="8" customFormat="1" x14ac:dyDescent="0.25">
      <c r="E447" s="9"/>
      <c r="F447" s="10"/>
      <c r="S447" s="10"/>
      <c r="T447" s="10"/>
      <c r="U447" s="138"/>
      <c r="V447" s="9"/>
      <c r="AA447" s="12"/>
      <c r="AB447" s="12"/>
      <c r="AC447" s="12"/>
      <c r="AD447" s="12"/>
    </row>
    <row r="448" spans="5:30" s="8" customFormat="1" x14ac:dyDescent="0.25">
      <c r="E448" s="9"/>
      <c r="F448" s="10"/>
      <c r="S448" s="10"/>
      <c r="T448" s="10"/>
      <c r="U448" s="138"/>
      <c r="V448" s="9"/>
      <c r="AA448" s="12"/>
      <c r="AB448" s="12"/>
      <c r="AC448" s="12"/>
      <c r="AD448" s="12"/>
    </row>
    <row r="449" spans="5:30" s="8" customFormat="1" x14ac:dyDescent="0.25">
      <c r="E449" s="9"/>
      <c r="F449" s="10"/>
      <c r="S449" s="10"/>
      <c r="T449" s="10"/>
      <c r="U449" s="138"/>
      <c r="V449" s="9"/>
      <c r="AA449" s="12"/>
      <c r="AB449" s="12"/>
      <c r="AC449" s="12"/>
      <c r="AD449" s="12"/>
    </row>
    <row r="450" spans="5:30" s="8" customFormat="1" x14ac:dyDescent="0.25">
      <c r="E450" s="9"/>
      <c r="F450" s="10"/>
      <c r="S450" s="10"/>
      <c r="T450" s="10"/>
      <c r="U450" s="138"/>
      <c r="V450" s="9"/>
      <c r="AA450" s="12"/>
      <c r="AB450" s="12"/>
      <c r="AC450" s="12"/>
      <c r="AD450" s="12"/>
    </row>
    <row r="451" spans="5:30" s="8" customFormat="1" x14ac:dyDescent="0.25">
      <c r="E451" s="9"/>
      <c r="F451" s="10"/>
      <c r="S451" s="10"/>
      <c r="T451" s="10"/>
      <c r="U451" s="138"/>
      <c r="V451" s="9"/>
      <c r="AA451" s="12"/>
      <c r="AB451" s="12"/>
      <c r="AC451" s="12"/>
      <c r="AD451" s="12"/>
    </row>
    <row r="452" spans="5:30" s="8" customFormat="1" x14ac:dyDescent="0.25">
      <c r="E452" s="9"/>
      <c r="F452" s="10"/>
      <c r="S452" s="10"/>
      <c r="T452" s="10"/>
      <c r="U452" s="138"/>
      <c r="V452" s="9"/>
      <c r="AA452" s="12"/>
      <c r="AB452" s="12"/>
      <c r="AC452" s="12"/>
      <c r="AD452" s="12"/>
    </row>
    <row r="453" spans="5:30" s="8" customFormat="1" x14ac:dyDescent="0.25">
      <c r="E453" s="9"/>
      <c r="F453" s="10"/>
      <c r="S453" s="10"/>
      <c r="T453" s="10"/>
      <c r="U453" s="138"/>
      <c r="V453" s="9"/>
      <c r="AA453" s="12"/>
      <c r="AB453" s="12"/>
      <c r="AC453" s="12"/>
      <c r="AD453" s="12"/>
    </row>
    <row r="454" spans="5:30" s="8" customFormat="1" x14ac:dyDescent="0.25">
      <c r="E454" s="9"/>
      <c r="F454" s="10"/>
      <c r="S454" s="10"/>
      <c r="T454" s="10"/>
      <c r="U454" s="138"/>
      <c r="V454" s="9"/>
      <c r="AA454" s="12"/>
      <c r="AB454" s="12"/>
      <c r="AC454" s="12"/>
      <c r="AD454" s="12"/>
    </row>
    <row r="455" spans="5:30" s="8" customFormat="1" x14ac:dyDescent="0.25">
      <c r="E455" s="9"/>
      <c r="F455" s="10"/>
      <c r="S455" s="10"/>
      <c r="T455" s="10"/>
      <c r="U455" s="138"/>
      <c r="V455" s="9"/>
      <c r="AA455" s="12"/>
      <c r="AB455" s="12"/>
      <c r="AC455" s="12"/>
      <c r="AD455" s="12"/>
    </row>
    <row r="456" spans="5:30" s="8" customFormat="1" x14ac:dyDescent="0.25">
      <c r="E456" s="9"/>
      <c r="F456" s="10"/>
      <c r="S456" s="10"/>
      <c r="T456" s="10"/>
      <c r="U456" s="138"/>
      <c r="V456" s="9"/>
      <c r="AA456" s="12"/>
      <c r="AB456" s="12"/>
      <c r="AC456" s="12"/>
      <c r="AD456" s="12"/>
    </row>
    <row r="457" spans="5:30" s="8" customFormat="1" x14ac:dyDescent="0.25">
      <c r="E457" s="9"/>
      <c r="F457" s="10"/>
      <c r="S457" s="10"/>
      <c r="T457" s="10"/>
      <c r="U457" s="138"/>
      <c r="V457" s="9"/>
      <c r="AA457" s="12"/>
      <c r="AB457" s="12"/>
      <c r="AC457" s="12"/>
      <c r="AD457" s="12"/>
    </row>
    <row r="458" spans="5:30" s="8" customFormat="1" x14ac:dyDescent="0.25">
      <c r="E458" s="9"/>
      <c r="F458" s="10"/>
      <c r="S458" s="10"/>
      <c r="T458" s="10"/>
      <c r="U458" s="138"/>
      <c r="V458" s="9"/>
      <c r="AA458" s="12"/>
      <c r="AB458" s="12"/>
      <c r="AC458" s="12"/>
      <c r="AD458" s="12"/>
    </row>
    <row r="459" spans="5:30" s="8" customFormat="1" x14ac:dyDescent="0.25">
      <c r="E459" s="9"/>
      <c r="F459" s="10"/>
      <c r="S459" s="10"/>
      <c r="T459" s="10"/>
      <c r="U459" s="138"/>
      <c r="V459" s="9"/>
      <c r="AA459" s="12"/>
      <c r="AB459" s="12"/>
      <c r="AC459" s="12"/>
      <c r="AD459" s="12"/>
    </row>
    <row r="460" spans="5:30" s="8" customFormat="1" x14ac:dyDescent="0.25">
      <c r="E460" s="9"/>
      <c r="F460" s="10"/>
      <c r="S460" s="10"/>
      <c r="T460" s="10"/>
      <c r="U460" s="138"/>
      <c r="V460" s="9"/>
      <c r="AA460" s="12"/>
      <c r="AB460" s="12"/>
      <c r="AC460" s="12"/>
      <c r="AD460" s="12"/>
    </row>
    <row r="461" spans="5:30" s="8" customFormat="1" x14ac:dyDescent="0.25">
      <c r="E461" s="9"/>
      <c r="F461" s="10"/>
      <c r="S461" s="10"/>
      <c r="T461" s="10"/>
      <c r="U461" s="138"/>
      <c r="V461" s="9"/>
      <c r="AA461" s="12"/>
      <c r="AB461" s="12"/>
      <c r="AC461" s="12"/>
      <c r="AD461" s="12"/>
    </row>
    <row r="462" spans="5:30" s="8" customFormat="1" x14ac:dyDescent="0.25">
      <c r="E462" s="9"/>
      <c r="F462" s="10"/>
      <c r="S462" s="10"/>
      <c r="T462" s="10"/>
      <c r="U462" s="138"/>
      <c r="V462" s="9"/>
      <c r="AA462" s="12"/>
      <c r="AB462" s="12"/>
      <c r="AC462" s="12"/>
      <c r="AD462" s="12"/>
    </row>
    <row r="463" spans="5:30" s="8" customFormat="1" x14ac:dyDescent="0.25">
      <c r="E463" s="9"/>
      <c r="F463" s="10"/>
      <c r="S463" s="10"/>
      <c r="T463" s="10"/>
      <c r="U463" s="138"/>
      <c r="V463" s="9"/>
      <c r="AA463" s="12"/>
      <c r="AB463" s="12"/>
      <c r="AC463" s="12"/>
      <c r="AD463" s="12"/>
    </row>
    <row r="464" spans="5:30" s="8" customFormat="1" x14ac:dyDescent="0.25">
      <c r="E464" s="9"/>
      <c r="F464" s="10"/>
      <c r="S464" s="10"/>
      <c r="T464" s="10"/>
      <c r="U464" s="138"/>
      <c r="V464" s="9"/>
      <c r="AA464" s="12"/>
      <c r="AB464" s="12"/>
      <c r="AC464" s="12"/>
      <c r="AD464" s="12"/>
    </row>
    <row r="465" spans="5:30" s="8" customFormat="1" x14ac:dyDescent="0.25">
      <c r="E465" s="9"/>
      <c r="F465" s="10"/>
      <c r="S465" s="10"/>
      <c r="T465" s="10"/>
      <c r="U465" s="138"/>
      <c r="V465" s="9"/>
      <c r="AA465" s="12"/>
      <c r="AB465" s="12"/>
      <c r="AC465" s="12"/>
      <c r="AD465" s="12"/>
    </row>
    <row r="466" spans="5:30" s="8" customFormat="1" x14ac:dyDescent="0.25">
      <c r="E466" s="9"/>
      <c r="F466" s="10"/>
      <c r="S466" s="10"/>
      <c r="T466" s="10"/>
      <c r="U466" s="138"/>
      <c r="V466" s="9"/>
      <c r="AA466" s="12"/>
      <c r="AB466" s="12"/>
      <c r="AC466" s="12"/>
      <c r="AD466" s="12"/>
    </row>
    <row r="467" spans="5:30" s="8" customFormat="1" x14ac:dyDescent="0.25">
      <c r="E467" s="9"/>
      <c r="F467" s="10"/>
      <c r="S467" s="10"/>
      <c r="T467" s="10"/>
      <c r="U467" s="138"/>
      <c r="V467" s="9"/>
      <c r="AA467" s="12"/>
      <c r="AB467" s="12"/>
      <c r="AC467" s="12"/>
      <c r="AD467" s="12"/>
    </row>
    <row r="468" spans="5:30" s="8" customFormat="1" x14ac:dyDescent="0.25">
      <c r="E468" s="9"/>
      <c r="F468" s="10"/>
      <c r="S468" s="10"/>
      <c r="T468" s="10"/>
      <c r="U468" s="138"/>
      <c r="V468" s="9"/>
      <c r="AA468" s="12"/>
      <c r="AB468" s="12"/>
      <c r="AC468" s="12"/>
      <c r="AD468" s="12"/>
    </row>
    <row r="469" spans="5:30" s="8" customFormat="1" x14ac:dyDescent="0.25">
      <c r="E469" s="9"/>
      <c r="F469" s="10"/>
      <c r="S469" s="10"/>
      <c r="T469" s="10"/>
      <c r="U469" s="138"/>
      <c r="V469" s="9"/>
      <c r="AA469" s="12"/>
      <c r="AB469" s="12"/>
      <c r="AC469" s="12"/>
      <c r="AD469" s="12"/>
    </row>
    <row r="470" spans="5:30" s="8" customFormat="1" x14ac:dyDescent="0.25">
      <c r="E470" s="9"/>
      <c r="F470" s="10"/>
      <c r="S470" s="10"/>
      <c r="T470" s="10"/>
      <c r="U470" s="138"/>
      <c r="V470" s="9"/>
      <c r="AA470" s="12"/>
      <c r="AB470" s="12"/>
      <c r="AC470" s="12"/>
      <c r="AD470" s="12"/>
    </row>
    <row r="471" spans="5:30" s="8" customFormat="1" x14ac:dyDescent="0.25">
      <c r="E471" s="9"/>
      <c r="F471" s="10"/>
      <c r="S471" s="10"/>
      <c r="T471" s="10"/>
      <c r="U471" s="138"/>
      <c r="V471" s="9"/>
      <c r="AA471" s="12"/>
      <c r="AB471" s="12"/>
      <c r="AC471" s="12"/>
      <c r="AD471" s="12"/>
    </row>
    <row r="472" spans="5:30" s="8" customFormat="1" x14ac:dyDescent="0.25">
      <c r="E472" s="9"/>
      <c r="F472" s="10"/>
      <c r="S472" s="10"/>
      <c r="T472" s="10"/>
      <c r="U472" s="138"/>
      <c r="V472" s="9"/>
      <c r="AA472" s="12"/>
      <c r="AB472" s="12"/>
      <c r="AC472" s="12"/>
      <c r="AD472" s="12"/>
    </row>
    <row r="473" spans="5:30" s="8" customFormat="1" x14ac:dyDescent="0.25">
      <c r="E473" s="9"/>
      <c r="F473" s="10"/>
      <c r="S473" s="10"/>
      <c r="T473" s="10"/>
      <c r="U473" s="138"/>
      <c r="V473" s="9"/>
      <c r="AA473" s="12"/>
      <c r="AB473" s="12"/>
      <c r="AC473" s="12"/>
      <c r="AD473" s="12"/>
    </row>
    <row r="474" spans="5:30" s="8" customFormat="1" x14ac:dyDescent="0.25">
      <c r="E474" s="9"/>
      <c r="F474" s="10"/>
      <c r="S474" s="10"/>
      <c r="T474" s="10"/>
      <c r="U474" s="138"/>
      <c r="V474" s="9"/>
      <c r="AA474" s="12"/>
      <c r="AB474" s="12"/>
      <c r="AC474" s="12"/>
      <c r="AD474" s="12"/>
    </row>
    <row r="475" spans="5:30" s="8" customFormat="1" x14ac:dyDescent="0.25">
      <c r="E475" s="9"/>
      <c r="F475" s="10"/>
      <c r="S475" s="10"/>
      <c r="T475" s="10"/>
      <c r="U475" s="138"/>
      <c r="V475" s="9"/>
      <c r="AA475" s="12"/>
      <c r="AB475" s="12"/>
      <c r="AC475" s="12"/>
      <c r="AD475" s="12"/>
    </row>
    <row r="476" spans="5:30" s="8" customFormat="1" x14ac:dyDescent="0.25">
      <c r="E476" s="9"/>
      <c r="F476" s="10"/>
      <c r="S476" s="10"/>
      <c r="T476" s="10"/>
      <c r="U476" s="138"/>
      <c r="V476" s="9"/>
      <c r="AA476" s="12"/>
      <c r="AB476" s="12"/>
      <c r="AC476" s="12"/>
      <c r="AD476" s="12"/>
    </row>
    <row r="477" spans="5:30" s="8" customFormat="1" x14ac:dyDescent="0.25">
      <c r="E477" s="9"/>
      <c r="F477" s="10"/>
      <c r="S477" s="10"/>
      <c r="T477" s="10"/>
      <c r="U477" s="138"/>
      <c r="V477" s="9"/>
      <c r="AA477" s="12"/>
      <c r="AB477" s="12"/>
      <c r="AC477" s="12"/>
      <c r="AD477" s="12"/>
    </row>
    <row r="478" spans="5:30" s="8" customFormat="1" x14ac:dyDescent="0.25">
      <c r="E478" s="9"/>
      <c r="F478" s="10"/>
      <c r="S478" s="10"/>
      <c r="T478" s="10"/>
      <c r="U478" s="138"/>
      <c r="V478" s="9"/>
      <c r="AA478" s="12"/>
      <c r="AB478" s="12"/>
      <c r="AC478" s="12"/>
      <c r="AD478" s="12"/>
    </row>
    <row r="479" spans="5:30" s="8" customFormat="1" x14ac:dyDescent="0.25">
      <c r="E479" s="9"/>
      <c r="F479" s="10"/>
      <c r="S479" s="10"/>
      <c r="T479" s="10"/>
      <c r="U479" s="138"/>
      <c r="V479" s="9"/>
      <c r="AA479" s="12"/>
      <c r="AB479" s="12"/>
      <c r="AC479" s="12"/>
      <c r="AD479" s="12"/>
    </row>
    <row r="480" spans="5:30" s="8" customFormat="1" x14ac:dyDescent="0.25">
      <c r="E480" s="9"/>
      <c r="F480" s="10"/>
      <c r="S480" s="10"/>
      <c r="T480" s="10"/>
      <c r="U480" s="138"/>
      <c r="V480" s="9"/>
      <c r="AA480" s="12"/>
      <c r="AB480" s="12"/>
      <c r="AC480" s="12"/>
      <c r="AD480" s="12"/>
    </row>
    <row r="481" spans="5:30" s="8" customFormat="1" x14ac:dyDescent="0.25">
      <c r="E481" s="9"/>
      <c r="F481" s="10"/>
      <c r="S481" s="10"/>
      <c r="T481" s="10"/>
      <c r="U481" s="138"/>
      <c r="V481" s="9"/>
      <c r="AA481" s="12"/>
      <c r="AB481" s="12"/>
      <c r="AC481" s="12"/>
      <c r="AD481" s="12"/>
    </row>
    <row r="482" spans="5:30" s="8" customFormat="1" x14ac:dyDescent="0.25">
      <c r="E482" s="9"/>
      <c r="F482" s="10"/>
      <c r="S482" s="10"/>
      <c r="T482" s="10"/>
      <c r="U482" s="138"/>
      <c r="V482" s="9"/>
      <c r="AA482" s="12"/>
      <c r="AB482" s="12"/>
      <c r="AC482" s="12"/>
      <c r="AD482" s="12"/>
    </row>
    <row r="483" spans="5:30" s="8" customFormat="1" x14ac:dyDescent="0.25">
      <c r="E483" s="9"/>
      <c r="F483" s="10"/>
      <c r="S483" s="10"/>
      <c r="T483" s="10"/>
      <c r="U483" s="138"/>
      <c r="V483" s="9"/>
      <c r="AA483" s="12"/>
      <c r="AB483" s="12"/>
      <c r="AC483" s="12"/>
      <c r="AD483" s="12"/>
    </row>
    <row r="484" spans="5:30" s="8" customFormat="1" x14ac:dyDescent="0.25">
      <c r="E484" s="9"/>
      <c r="F484" s="10"/>
      <c r="S484" s="10"/>
      <c r="T484" s="10"/>
      <c r="U484" s="138"/>
      <c r="V484" s="9"/>
      <c r="AA484" s="12"/>
      <c r="AB484" s="12"/>
      <c r="AC484" s="12"/>
      <c r="AD484" s="12"/>
    </row>
    <row r="485" spans="5:30" s="8" customFormat="1" x14ac:dyDescent="0.25">
      <c r="E485" s="9"/>
      <c r="F485" s="10"/>
      <c r="S485" s="10"/>
      <c r="T485" s="10"/>
      <c r="U485" s="138"/>
      <c r="V485" s="9"/>
      <c r="AA485" s="12"/>
      <c r="AB485" s="12"/>
      <c r="AC485" s="12"/>
      <c r="AD485" s="12"/>
    </row>
    <row r="486" spans="5:30" s="8" customFormat="1" x14ac:dyDescent="0.25">
      <c r="E486" s="9"/>
      <c r="F486" s="10"/>
      <c r="S486" s="10"/>
      <c r="T486" s="10"/>
      <c r="U486" s="138"/>
      <c r="V486" s="9"/>
      <c r="AA486" s="12"/>
      <c r="AB486" s="12"/>
      <c r="AC486" s="12"/>
      <c r="AD486" s="12"/>
    </row>
    <row r="487" spans="5:30" s="8" customFormat="1" x14ac:dyDescent="0.25">
      <c r="E487" s="9"/>
      <c r="F487" s="10"/>
      <c r="S487" s="10"/>
      <c r="T487" s="10"/>
      <c r="U487" s="138"/>
      <c r="V487" s="9"/>
      <c r="AA487" s="12"/>
      <c r="AB487" s="12"/>
      <c r="AC487" s="12"/>
      <c r="AD487" s="12"/>
    </row>
    <row r="488" spans="5:30" s="8" customFormat="1" x14ac:dyDescent="0.25">
      <c r="E488" s="9"/>
      <c r="F488" s="10"/>
      <c r="S488" s="10"/>
      <c r="T488" s="10"/>
      <c r="U488" s="138"/>
      <c r="V488" s="9"/>
      <c r="AA488" s="12"/>
      <c r="AB488" s="12"/>
      <c r="AC488" s="12"/>
      <c r="AD488" s="12"/>
    </row>
    <row r="489" spans="5:30" s="8" customFormat="1" x14ac:dyDescent="0.25">
      <c r="E489" s="9"/>
      <c r="F489" s="10"/>
      <c r="S489" s="10"/>
      <c r="T489" s="10"/>
      <c r="U489" s="138"/>
      <c r="V489" s="9"/>
      <c r="AA489" s="12"/>
      <c r="AB489" s="12"/>
      <c r="AC489" s="12"/>
      <c r="AD489" s="12"/>
    </row>
    <row r="490" spans="5:30" s="8" customFormat="1" x14ac:dyDescent="0.25">
      <c r="E490" s="9"/>
      <c r="F490" s="10"/>
      <c r="S490" s="10"/>
      <c r="T490" s="10"/>
      <c r="U490" s="138"/>
      <c r="V490" s="9"/>
      <c r="AA490" s="12"/>
      <c r="AB490" s="12"/>
      <c r="AC490" s="12"/>
      <c r="AD490" s="12"/>
    </row>
    <row r="491" spans="5:30" s="8" customFormat="1" x14ac:dyDescent="0.25">
      <c r="E491" s="9"/>
      <c r="F491" s="10"/>
      <c r="S491" s="10"/>
      <c r="T491" s="10"/>
      <c r="U491" s="138"/>
      <c r="V491" s="9"/>
      <c r="AA491" s="12"/>
      <c r="AB491" s="12"/>
      <c r="AC491" s="12"/>
      <c r="AD491" s="12"/>
    </row>
    <row r="492" spans="5:30" s="8" customFormat="1" x14ac:dyDescent="0.25">
      <c r="E492" s="9"/>
      <c r="F492" s="10"/>
      <c r="S492" s="10"/>
      <c r="T492" s="10"/>
      <c r="U492" s="138"/>
      <c r="V492" s="9"/>
      <c r="AA492" s="12"/>
      <c r="AB492" s="12"/>
      <c r="AC492" s="12"/>
      <c r="AD492" s="12"/>
    </row>
    <row r="493" spans="5:30" s="8" customFormat="1" x14ac:dyDescent="0.25">
      <c r="E493" s="9"/>
      <c r="F493" s="10"/>
      <c r="S493" s="10"/>
      <c r="T493" s="10"/>
      <c r="U493" s="138"/>
      <c r="V493" s="9"/>
      <c r="AA493" s="12"/>
      <c r="AB493" s="12"/>
      <c r="AC493" s="12"/>
      <c r="AD493" s="12"/>
    </row>
    <row r="494" spans="5:30" s="8" customFormat="1" x14ac:dyDescent="0.25">
      <c r="E494" s="9"/>
      <c r="F494" s="10"/>
      <c r="S494" s="10"/>
      <c r="T494" s="10"/>
      <c r="U494" s="138"/>
      <c r="V494" s="9"/>
      <c r="AA494" s="12"/>
      <c r="AB494" s="12"/>
      <c r="AC494" s="12"/>
      <c r="AD494" s="12"/>
    </row>
    <row r="495" spans="5:30" s="8" customFormat="1" x14ac:dyDescent="0.25">
      <c r="E495" s="9"/>
      <c r="F495" s="10"/>
      <c r="S495" s="10"/>
      <c r="T495" s="10"/>
      <c r="U495" s="138"/>
      <c r="V495" s="9"/>
      <c r="AA495" s="12"/>
      <c r="AB495" s="12"/>
      <c r="AC495" s="12"/>
      <c r="AD495" s="12"/>
    </row>
    <row r="496" spans="5:30" s="8" customFormat="1" x14ac:dyDescent="0.25">
      <c r="E496" s="9"/>
      <c r="F496" s="10"/>
      <c r="S496" s="10"/>
      <c r="T496" s="10"/>
      <c r="U496" s="138"/>
      <c r="V496" s="9"/>
      <c r="AA496" s="12"/>
      <c r="AB496" s="12"/>
      <c r="AC496" s="12"/>
      <c r="AD496" s="12"/>
    </row>
    <row r="497" spans="5:30" s="8" customFormat="1" x14ac:dyDescent="0.25">
      <c r="E497" s="9"/>
      <c r="F497" s="10"/>
      <c r="S497" s="10"/>
      <c r="T497" s="10"/>
      <c r="U497" s="138"/>
      <c r="V497" s="9"/>
      <c r="AA497" s="12"/>
      <c r="AB497" s="12"/>
      <c r="AC497" s="12"/>
      <c r="AD497" s="12"/>
    </row>
    <row r="498" spans="5:30" s="8" customFormat="1" x14ac:dyDescent="0.25">
      <c r="E498" s="9"/>
      <c r="F498" s="10"/>
      <c r="S498" s="10"/>
      <c r="T498" s="10"/>
      <c r="U498" s="138"/>
      <c r="V498" s="9"/>
      <c r="AA498" s="12"/>
      <c r="AB498" s="12"/>
      <c r="AC498" s="12"/>
      <c r="AD498" s="12"/>
    </row>
    <row r="499" spans="5:30" s="8" customFormat="1" x14ac:dyDescent="0.25">
      <c r="E499" s="9"/>
      <c r="F499" s="10"/>
      <c r="S499" s="10"/>
      <c r="T499" s="10"/>
      <c r="U499" s="138"/>
      <c r="V499" s="9"/>
      <c r="AA499" s="12"/>
      <c r="AB499" s="12"/>
      <c r="AC499" s="12"/>
      <c r="AD499" s="12"/>
    </row>
    <row r="500" spans="5:30" s="8" customFormat="1" x14ac:dyDescent="0.25">
      <c r="E500" s="9"/>
      <c r="F500" s="10"/>
      <c r="S500" s="10"/>
      <c r="T500" s="10"/>
      <c r="U500" s="138"/>
      <c r="V500" s="9"/>
      <c r="AA500" s="12"/>
      <c r="AB500" s="12"/>
      <c r="AC500" s="12"/>
      <c r="AD500" s="12"/>
    </row>
    <row r="501" spans="5:30" s="8" customFormat="1" x14ac:dyDescent="0.25">
      <c r="E501" s="9"/>
      <c r="F501" s="10"/>
      <c r="S501" s="10"/>
      <c r="T501" s="10"/>
      <c r="U501" s="138"/>
      <c r="V501" s="9"/>
      <c r="AA501" s="12"/>
      <c r="AB501" s="12"/>
      <c r="AC501" s="12"/>
      <c r="AD501" s="12"/>
    </row>
    <row r="502" spans="5:30" s="8" customFormat="1" x14ac:dyDescent="0.25">
      <c r="E502" s="9"/>
      <c r="F502" s="10"/>
      <c r="S502" s="10"/>
      <c r="T502" s="10"/>
      <c r="U502" s="138"/>
      <c r="V502" s="9"/>
      <c r="AA502" s="12"/>
      <c r="AB502" s="12"/>
      <c r="AC502" s="12"/>
      <c r="AD502" s="12"/>
    </row>
    <row r="503" spans="5:30" s="8" customFormat="1" x14ac:dyDescent="0.25">
      <c r="E503" s="9"/>
      <c r="F503" s="10"/>
      <c r="S503" s="10"/>
      <c r="T503" s="10"/>
      <c r="U503" s="138"/>
      <c r="V503" s="9"/>
      <c r="AA503" s="12"/>
      <c r="AB503" s="12"/>
      <c r="AC503" s="12"/>
      <c r="AD503" s="12"/>
    </row>
    <row r="504" spans="5:30" s="8" customFormat="1" x14ac:dyDescent="0.25">
      <c r="E504" s="9"/>
      <c r="F504" s="10"/>
      <c r="S504" s="10"/>
      <c r="T504" s="10"/>
      <c r="U504" s="138"/>
      <c r="V504" s="9"/>
      <c r="AA504" s="12"/>
      <c r="AB504" s="12"/>
      <c r="AC504" s="12"/>
      <c r="AD504" s="12"/>
    </row>
    <row r="505" spans="5:30" s="8" customFormat="1" x14ac:dyDescent="0.25">
      <c r="E505" s="9"/>
      <c r="F505" s="10"/>
      <c r="S505" s="10"/>
      <c r="T505" s="10"/>
      <c r="U505" s="138"/>
      <c r="V505" s="9"/>
      <c r="AA505" s="12"/>
      <c r="AB505" s="12"/>
      <c r="AC505" s="12"/>
      <c r="AD505" s="12"/>
    </row>
    <row r="506" spans="5:30" s="8" customFormat="1" x14ac:dyDescent="0.25">
      <c r="E506" s="9"/>
      <c r="F506" s="10"/>
      <c r="S506" s="10"/>
      <c r="T506" s="10"/>
      <c r="U506" s="138"/>
      <c r="V506" s="9"/>
      <c r="AA506" s="12"/>
      <c r="AB506" s="12"/>
      <c r="AC506" s="12"/>
      <c r="AD506" s="12"/>
    </row>
    <row r="507" spans="5:30" s="8" customFormat="1" x14ac:dyDescent="0.25">
      <c r="E507" s="9"/>
      <c r="F507" s="10"/>
      <c r="S507" s="10"/>
      <c r="T507" s="10"/>
      <c r="U507" s="138"/>
      <c r="V507" s="9"/>
      <c r="AA507" s="12"/>
      <c r="AB507" s="12"/>
      <c r="AC507" s="12"/>
      <c r="AD507" s="12"/>
    </row>
    <row r="508" spans="5:30" s="8" customFormat="1" x14ac:dyDescent="0.25">
      <c r="E508" s="9"/>
      <c r="F508" s="10"/>
      <c r="S508" s="10"/>
      <c r="T508" s="10"/>
      <c r="U508" s="138"/>
      <c r="V508" s="9"/>
      <c r="AA508" s="12"/>
      <c r="AB508" s="12"/>
      <c r="AC508" s="12"/>
      <c r="AD508" s="12"/>
    </row>
    <row r="509" spans="5:30" s="8" customFormat="1" x14ac:dyDescent="0.25">
      <c r="E509" s="9"/>
      <c r="F509" s="10"/>
      <c r="S509" s="10"/>
      <c r="T509" s="10"/>
      <c r="U509" s="138"/>
      <c r="V509" s="9"/>
      <c r="AA509" s="12"/>
      <c r="AB509" s="12"/>
      <c r="AC509" s="12"/>
      <c r="AD509" s="12"/>
    </row>
    <row r="510" spans="5:30" s="8" customFormat="1" x14ac:dyDescent="0.25">
      <c r="E510" s="9"/>
      <c r="F510" s="10"/>
      <c r="S510" s="10"/>
      <c r="T510" s="10"/>
      <c r="U510" s="138"/>
      <c r="V510" s="9"/>
      <c r="AA510" s="12"/>
      <c r="AB510" s="12"/>
      <c r="AC510" s="12"/>
      <c r="AD510" s="12"/>
    </row>
    <row r="511" spans="5:30" s="8" customFormat="1" x14ac:dyDescent="0.25">
      <c r="E511" s="9"/>
      <c r="F511" s="10"/>
      <c r="S511" s="10"/>
      <c r="T511" s="10"/>
      <c r="U511" s="138"/>
      <c r="V511" s="9"/>
      <c r="AA511" s="12"/>
      <c r="AB511" s="12"/>
      <c r="AC511" s="12"/>
      <c r="AD511" s="12"/>
    </row>
    <row r="512" spans="5:30" s="8" customFormat="1" x14ac:dyDescent="0.25">
      <c r="E512" s="9"/>
      <c r="F512" s="10"/>
      <c r="S512" s="10"/>
      <c r="T512" s="10"/>
      <c r="U512" s="138"/>
      <c r="V512" s="9"/>
      <c r="AA512" s="12"/>
      <c r="AB512" s="12"/>
      <c r="AC512" s="12"/>
      <c r="AD512" s="12"/>
    </row>
    <row r="513" spans="5:30" s="8" customFormat="1" x14ac:dyDescent="0.25">
      <c r="E513" s="9"/>
      <c r="F513" s="10"/>
      <c r="S513" s="10"/>
      <c r="T513" s="10"/>
      <c r="U513" s="138"/>
      <c r="V513" s="9"/>
      <c r="AA513" s="12"/>
      <c r="AB513" s="12"/>
      <c r="AC513" s="12"/>
      <c r="AD513" s="12"/>
    </row>
    <row r="514" spans="5:30" s="8" customFormat="1" x14ac:dyDescent="0.25">
      <c r="E514" s="9"/>
      <c r="F514" s="10"/>
      <c r="S514" s="10"/>
      <c r="T514" s="10"/>
      <c r="U514" s="138"/>
      <c r="V514" s="9"/>
      <c r="AA514" s="12"/>
      <c r="AB514" s="12"/>
      <c r="AC514" s="12"/>
      <c r="AD514" s="12"/>
    </row>
    <row r="515" spans="5:30" s="8" customFormat="1" x14ac:dyDescent="0.25">
      <c r="E515" s="9"/>
      <c r="F515" s="10"/>
      <c r="S515" s="10"/>
      <c r="T515" s="10"/>
      <c r="U515" s="138"/>
      <c r="V515" s="9"/>
      <c r="AA515" s="12"/>
      <c r="AB515" s="12"/>
      <c r="AC515" s="12"/>
      <c r="AD515" s="12"/>
    </row>
    <row r="516" spans="5:30" s="8" customFormat="1" x14ac:dyDescent="0.25">
      <c r="E516" s="9"/>
      <c r="F516" s="10"/>
      <c r="S516" s="10"/>
      <c r="T516" s="10"/>
      <c r="U516" s="138"/>
      <c r="V516" s="9"/>
      <c r="AA516" s="12"/>
      <c r="AB516" s="12"/>
      <c r="AC516" s="12"/>
      <c r="AD516" s="12"/>
    </row>
    <row r="517" spans="5:30" s="8" customFormat="1" x14ac:dyDescent="0.25">
      <c r="E517" s="9"/>
      <c r="F517" s="10"/>
      <c r="S517" s="10"/>
      <c r="T517" s="10"/>
      <c r="U517" s="138"/>
      <c r="V517" s="9"/>
      <c r="AA517" s="12"/>
      <c r="AB517" s="12"/>
      <c r="AC517" s="12"/>
      <c r="AD517" s="12"/>
    </row>
    <row r="518" spans="5:30" s="8" customFormat="1" x14ac:dyDescent="0.25">
      <c r="E518" s="9"/>
      <c r="F518" s="10"/>
      <c r="S518" s="10"/>
      <c r="T518" s="10"/>
      <c r="U518" s="138"/>
      <c r="V518" s="9"/>
      <c r="AA518" s="12"/>
      <c r="AB518" s="12"/>
      <c r="AC518" s="12"/>
      <c r="AD518" s="12"/>
    </row>
    <row r="519" spans="5:30" s="8" customFormat="1" x14ac:dyDescent="0.25">
      <c r="E519" s="9"/>
      <c r="F519" s="10"/>
      <c r="S519" s="10"/>
      <c r="T519" s="10"/>
      <c r="U519" s="138"/>
      <c r="V519" s="9"/>
      <c r="AA519" s="12"/>
      <c r="AB519" s="12"/>
      <c r="AC519" s="12"/>
      <c r="AD519" s="12"/>
    </row>
    <row r="520" spans="5:30" s="8" customFormat="1" x14ac:dyDescent="0.25">
      <c r="E520" s="9"/>
      <c r="F520" s="10"/>
      <c r="S520" s="10"/>
      <c r="T520" s="10"/>
      <c r="U520" s="138"/>
      <c r="V520" s="9"/>
      <c r="AA520" s="12"/>
      <c r="AB520" s="12"/>
      <c r="AC520" s="12"/>
      <c r="AD520" s="12"/>
    </row>
    <row r="521" spans="5:30" s="8" customFormat="1" x14ac:dyDescent="0.25">
      <c r="E521" s="9"/>
      <c r="F521" s="10"/>
      <c r="S521" s="10"/>
      <c r="T521" s="10"/>
      <c r="U521" s="138"/>
      <c r="V521" s="9"/>
      <c r="AA521" s="12"/>
      <c r="AB521" s="12"/>
      <c r="AC521" s="12"/>
      <c r="AD521" s="12"/>
    </row>
    <row r="522" spans="5:30" s="8" customFormat="1" x14ac:dyDescent="0.25">
      <c r="E522" s="9"/>
      <c r="F522" s="10"/>
      <c r="S522" s="10"/>
      <c r="T522" s="10"/>
      <c r="U522" s="138"/>
      <c r="V522" s="9"/>
      <c r="AA522" s="12"/>
      <c r="AB522" s="12"/>
      <c r="AC522" s="12"/>
      <c r="AD522" s="12"/>
    </row>
    <row r="523" spans="5:30" s="8" customFormat="1" x14ac:dyDescent="0.25">
      <c r="E523" s="9"/>
      <c r="F523" s="10"/>
      <c r="S523" s="10"/>
      <c r="T523" s="10"/>
      <c r="U523" s="138"/>
      <c r="V523" s="9"/>
      <c r="AA523" s="12"/>
      <c r="AB523" s="12"/>
      <c r="AC523" s="12"/>
      <c r="AD523" s="12"/>
    </row>
    <row r="524" spans="5:30" s="8" customFormat="1" x14ac:dyDescent="0.25">
      <c r="E524" s="9"/>
      <c r="F524" s="10"/>
      <c r="S524" s="10"/>
      <c r="T524" s="10"/>
      <c r="U524" s="138"/>
      <c r="V524" s="9"/>
      <c r="AA524" s="12"/>
      <c r="AB524" s="12"/>
      <c r="AC524" s="12"/>
      <c r="AD524" s="12"/>
    </row>
    <row r="525" spans="5:30" s="8" customFormat="1" x14ac:dyDescent="0.25">
      <c r="E525" s="9"/>
      <c r="F525" s="10"/>
      <c r="S525" s="10"/>
      <c r="T525" s="10"/>
      <c r="U525" s="138"/>
      <c r="V525" s="9"/>
      <c r="AA525" s="12"/>
      <c r="AB525" s="12"/>
      <c r="AC525" s="12"/>
      <c r="AD525" s="12"/>
    </row>
    <row r="526" spans="5:30" s="8" customFormat="1" x14ac:dyDescent="0.25">
      <c r="E526" s="9"/>
      <c r="F526" s="10"/>
      <c r="S526" s="10"/>
      <c r="T526" s="10"/>
      <c r="U526" s="138"/>
      <c r="V526" s="9"/>
      <c r="AA526" s="12"/>
      <c r="AB526" s="12"/>
      <c r="AC526" s="12"/>
      <c r="AD526" s="12"/>
    </row>
    <row r="527" spans="5:30" s="8" customFormat="1" x14ac:dyDescent="0.25">
      <c r="E527" s="9"/>
      <c r="F527" s="10"/>
      <c r="S527" s="10"/>
      <c r="T527" s="10"/>
      <c r="U527" s="138"/>
      <c r="V527" s="9"/>
      <c r="AA527" s="12"/>
      <c r="AB527" s="12"/>
      <c r="AC527" s="12"/>
      <c r="AD527" s="12"/>
    </row>
    <row r="528" spans="5:30" s="8" customFormat="1" x14ac:dyDescent="0.25">
      <c r="E528" s="9"/>
      <c r="F528" s="10"/>
      <c r="S528" s="10"/>
      <c r="T528" s="10"/>
      <c r="U528" s="138"/>
      <c r="V528" s="9"/>
      <c r="AA528" s="12"/>
      <c r="AB528" s="12"/>
      <c r="AC528" s="12"/>
      <c r="AD528" s="12"/>
    </row>
    <row r="529" spans="5:30" s="8" customFormat="1" x14ac:dyDescent="0.25">
      <c r="E529" s="9"/>
      <c r="F529" s="10"/>
      <c r="S529" s="10"/>
      <c r="T529" s="10"/>
      <c r="U529" s="138"/>
      <c r="V529" s="9"/>
      <c r="AA529" s="12"/>
      <c r="AB529" s="12"/>
      <c r="AC529" s="12"/>
      <c r="AD529" s="12"/>
    </row>
    <row r="530" spans="5:30" s="8" customFormat="1" x14ac:dyDescent="0.25">
      <c r="E530" s="9"/>
      <c r="F530" s="10"/>
      <c r="S530" s="10"/>
      <c r="T530" s="10"/>
      <c r="U530" s="138"/>
      <c r="V530" s="9"/>
      <c r="AA530" s="12"/>
      <c r="AB530" s="12"/>
      <c r="AC530" s="12"/>
      <c r="AD530" s="12"/>
    </row>
    <row r="531" spans="5:30" s="8" customFormat="1" x14ac:dyDescent="0.25">
      <c r="E531" s="9"/>
      <c r="F531" s="10"/>
      <c r="S531" s="10"/>
      <c r="T531" s="10"/>
      <c r="U531" s="138"/>
      <c r="V531" s="9"/>
      <c r="AA531" s="12"/>
      <c r="AB531" s="12"/>
      <c r="AC531" s="12"/>
      <c r="AD531" s="12"/>
    </row>
    <row r="532" spans="5:30" s="8" customFormat="1" x14ac:dyDescent="0.25">
      <c r="E532" s="9"/>
      <c r="F532" s="10"/>
      <c r="S532" s="10"/>
      <c r="T532" s="10"/>
      <c r="U532" s="138"/>
      <c r="V532" s="9"/>
      <c r="AA532" s="12"/>
      <c r="AB532" s="12"/>
      <c r="AC532" s="12"/>
      <c r="AD532" s="12"/>
    </row>
    <row r="533" spans="5:30" s="8" customFormat="1" x14ac:dyDescent="0.25">
      <c r="E533" s="9"/>
      <c r="F533" s="10"/>
      <c r="S533" s="10"/>
      <c r="T533" s="10"/>
      <c r="U533" s="138"/>
      <c r="V533" s="9"/>
      <c r="AA533" s="12"/>
      <c r="AB533" s="12"/>
      <c r="AC533" s="12"/>
      <c r="AD533" s="12"/>
    </row>
    <row r="534" spans="5:30" s="8" customFormat="1" x14ac:dyDescent="0.25">
      <c r="E534" s="9"/>
      <c r="F534" s="10"/>
      <c r="S534" s="10"/>
      <c r="T534" s="10"/>
      <c r="U534" s="138"/>
      <c r="V534" s="9"/>
      <c r="AA534" s="12"/>
      <c r="AB534" s="12"/>
      <c r="AC534" s="12"/>
      <c r="AD534" s="12"/>
    </row>
    <row r="535" spans="5:30" s="8" customFormat="1" x14ac:dyDescent="0.25">
      <c r="E535" s="9"/>
      <c r="F535" s="10"/>
      <c r="S535" s="10"/>
      <c r="T535" s="10"/>
      <c r="U535" s="138"/>
      <c r="V535" s="9"/>
      <c r="AA535" s="12"/>
      <c r="AB535" s="12"/>
      <c r="AC535" s="12"/>
      <c r="AD535" s="12"/>
    </row>
    <row r="536" spans="5:30" s="8" customFormat="1" x14ac:dyDescent="0.25">
      <c r="E536" s="9"/>
      <c r="F536" s="10"/>
      <c r="S536" s="10"/>
      <c r="T536" s="10"/>
      <c r="U536" s="138"/>
      <c r="V536" s="9"/>
      <c r="AA536" s="12"/>
      <c r="AB536" s="12"/>
      <c r="AC536" s="12"/>
      <c r="AD536" s="12"/>
    </row>
    <row r="537" spans="5:30" s="8" customFormat="1" x14ac:dyDescent="0.25">
      <c r="E537" s="9"/>
      <c r="F537" s="10"/>
      <c r="S537" s="10"/>
      <c r="T537" s="10"/>
      <c r="U537" s="138"/>
      <c r="V537" s="9"/>
      <c r="AA537" s="12"/>
      <c r="AB537" s="12"/>
      <c r="AC537" s="12"/>
      <c r="AD537" s="12"/>
    </row>
    <row r="538" spans="5:30" s="8" customFormat="1" x14ac:dyDescent="0.25">
      <c r="E538" s="9"/>
      <c r="F538" s="10"/>
      <c r="S538" s="10"/>
      <c r="T538" s="10"/>
      <c r="U538" s="138"/>
      <c r="V538" s="9"/>
      <c r="AA538" s="12"/>
      <c r="AB538" s="12"/>
      <c r="AC538" s="12"/>
      <c r="AD538" s="12"/>
    </row>
    <row r="539" spans="5:30" s="8" customFormat="1" x14ac:dyDescent="0.25">
      <c r="E539" s="9"/>
      <c r="F539" s="10"/>
      <c r="S539" s="10"/>
      <c r="T539" s="10"/>
      <c r="U539" s="138"/>
      <c r="V539" s="9"/>
      <c r="AA539" s="12"/>
      <c r="AB539" s="12"/>
      <c r="AC539" s="12"/>
      <c r="AD539" s="12"/>
    </row>
    <row r="540" spans="5:30" s="8" customFormat="1" x14ac:dyDescent="0.25">
      <c r="E540" s="9"/>
      <c r="F540" s="10"/>
      <c r="S540" s="10"/>
      <c r="T540" s="10"/>
      <c r="U540" s="138"/>
      <c r="V540" s="9"/>
      <c r="AA540" s="12"/>
      <c r="AB540" s="12"/>
      <c r="AC540" s="12"/>
      <c r="AD540" s="12"/>
    </row>
    <row r="541" spans="5:30" s="8" customFormat="1" x14ac:dyDescent="0.25">
      <c r="E541" s="9"/>
      <c r="F541" s="10"/>
      <c r="S541" s="10"/>
      <c r="T541" s="10"/>
      <c r="U541" s="138"/>
      <c r="V541" s="9"/>
      <c r="AA541" s="12"/>
      <c r="AB541" s="12"/>
      <c r="AC541" s="12"/>
      <c r="AD541" s="12"/>
    </row>
    <row r="542" spans="5:30" s="8" customFormat="1" x14ac:dyDescent="0.25">
      <c r="E542" s="9"/>
      <c r="F542" s="10"/>
      <c r="S542" s="10"/>
      <c r="T542" s="10"/>
      <c r="U542" s="138"/>
      <c r="V542" s="9"/>
      <c r="AA542" s="12"/>
      <c r="AB542" s="12"/>
      <c r="AC542" s="12"/>
      <c r="AD542" s="12"/>
    </row>
    <row r="543" spans="5:30" s="8" customFormat="1" x14ac:dyDescent="0.25">
      <c r="E543" s="9"/>
      <c r="F543" s="10"/>
      <c r="S543" s="10"/>
      <c r="T543" s="10"/>
      <c r="U543" s="138"/>
      <c r="V543" s="9"/>
      <c r="AA543" s="12"/>
      <c r="AB543" s="12"/>
      <c r="AC543" s="12"/>
      <c r="AD543" s="12"/>
    </row>
    <row r="544" spans="5:30" s="8" customFormat="1" x14ac:dyDescent="0.25">
      <c r="E544" s="9"/>
      <c r="F544" s="10"/>
      <c r="S544" s="10"/>
      <c r="T544" s="10"/>
      <c r="U544" s="138"/>
      <c r="V544" s="9"/>
      <c r="AA544" s="12"/>
      <c r="AB544" s="12"/>
      <c r="AC544" s="12"/>
      <c r="AD544" s="12"/>
    </row>
    <row r="545" spans="5:30" s="8" customFormat="1" x14ac:dyDescent="0.25">
      <c r="E545" s="9"/>
      <c r="F545" s="10"/>
      <c r="S545" s="10"/>
      <c r="T545" s="10"/>
      <c r="U545" s="138"/>
      <c r="V545" s="9"/>
      <c r="AA545" s="12"/>
      <c r="AB545" s="12"/>
      <c r="AC545" s="12"/>
      <c r="AD545" s="12"/>
    </row>
    <row r="546" spans="5:30" s="8" customFormat="1" x14ac:dyDescent="0.25">
      <c r="E546" s="9"/>
      <c r="F546" s="10"/>
      <c r="S546" s="10"/>
      <c r="T546" s="10"/>
      <c r="U546" s="138"/>
      <c r="V546" s="9"/>
      <c r="AA546" s="12"/>
      <c r="AB546" s="12"/>
      <c r="AC546" s="12"/>
      <c r="AD546" s="12"/>
    </row>
    <row r="547" spans="5:30" s="8" customFormat="1" x14ac:dyDescent="0.25">
      <c r="E547" s="9"/>
      <c r="F547" s="10"/>
      <c r="S547" s="10"/>
      <c r="T547" s="10"/>
      <c r="U547" s="138"/>
      <c r="V547" s="9"/>
      <c r="AA547" s="12"/>
      <c r="AB547" s="12"/>
      <c r="AC547" s="12"/>
      <c r="AD547" s="12"/>
    </row>
    <row r="548" spans="5:30" s="8" customFormat="1" x14ac:dyDescent="0.25">
      <c r="E548" s="9"/>
      <c r="F548" s="10"/>
      <c r="S548" s="10"/>
      <c r="T548" s="10"/>
      <c r="U548" s="138"/>
      <c r="V548" s="9"/>
      <c r="AA548" s="12"/>
      <c r="AB548" s="12"/>
      <c r="AC548" s="12"/>
      <c r="AD548" s="12"/>
    </row>
    <row r="549" spans="5:30" s="8" customFormat="1" x14ac:dyDescent="0.25">
      <c r="E549" s="9"/>
      <c r="F549" s="10"/>
      <c r="S549" s="10"/>
      <c r="T549" s="10"/>
      <c r="U549" s="138"/>
      <c r="V549" s="9"/>
      <c r="AA549" s="12"/>
      <c r="AB549" s="12"/>
      <c r="AC549" s="12"/>
      <c r="AD549" s="12"/>
    </row>
    <row r="550" spans="5:30" s="8" customFormat="1" x14ac:dyDescent="0.25">
      <c r="E550" s="9"/>
      <c r="F550" s="10"/>
      <c r="S550" s="10"/>
      <c r="T550" s="10"/>
      <c r="U550" s="138"/>
      <c r="V550" s="9"/>
      <c r="AA550" s="12"/>
      <c r="AB550" s="12"/>
      <c r="AC550" s="12"/>
      <c r="AD550" s="12"/>
    </row>
    <row r="551" spans="5:30" s="8" customFormat="1" x14ac:dyDescent="0.25">
      <c r="E551" s="9"/>
      <c r="F551" s="10"/>
      <c r="S551" s="10"/>
      <c r="T551" s="10"/>
      <c r="U551" s="138"/>
      <c r="V551" s="9"/>
      <c r="AA551" s="12"/>
      <c r="AB551" s="12"/>
      <c r="AC551" s="12"/>
      <c r="AD551" s="12"/>
    </row>
    <row r="552" spans="5:30" s="8" customFormat="1" x14ac:dyDescent="0.25">
      <c r="E552" s="9"/>
      <c r="F552" s="10"/>
      <c r="S552" s="10"/>
      <c r="T552" s="10"/>
      <c r="U552" s="138"/>
      <c r="V552" s="9"/>
      <c r="AA552" s="12"/>
      <c r="AB552" s="12"/>
      <c r="AC552" s="12"/>
      <c r="AD552" s="12"/>
    </row>
    <row r="553" spans="5:30" s="8" customFormat="1" x14ac:dyDescent="0.25">
      <c r="E553" s="9"/>
      <c r="F553" s="10"/>
      <c r="S553" s="10"/>
      <c r="T553" s="10"/>
      <c r="U553" s="138"/>
      <c r="V553" s="9"/>
      <c r="AA553" s="12"/>
      <c r="AB553" s="12"/>
      <c r="AC553" s="12"/>
      <c r="AD553" s="12"/>
    </row>
    <row r="554" spans="5:30" s="8" customFormat="1" x14ac:dyDescent="0.25">
      <c r="E554" s="9"/>
      <c r="F554" s="10"/>
      <c r="S554" s="10"/>
      <c r="T554" s="10"/>
      <c r="U554" s="138"/>
      <c r="V554" s="9"/>
      <c r="AA554" s="12"/>
      <c r="AB554" s="12"/>
      <c r="AC554" s="12"/>
      <c r="AD554" s="12"/>
    </row>
    <row r="555" spans="5:30" s="8" customFormat="1" x14ac:dyDescent="0.25">
      <c r="E555" s="9"/>
      <c r="F555" s="10"/>
      <c r="S555" s="10"/>
      <c r="T555" s="10"/>
      <c r="U555" s="138"/>
      <c r="V555" s="9"/>
      <c r="AA555" s="12"/>
      <c r="AB555" s="12"/>
      <c r="AC555" s="12"/>
      <c r="AD555" s="12"/>
    </row>
    <row r="556" spans="5:30" s="8" customFormat="1" x14ac:dyDescent="0.25">
      <c r="E556" s="9"/>
      <c r="F556" s="10"/>
      <c r="S556" s="10"/>
      <c r="T556" s="10"/>
      <c r="U556" s="138"/>
      <c r="V556" s="9"/>
      <c r="AA556" s="12"/>
      <c r="AB556" s="12"/>
      <c r="AC556" s="12"/>
      <c r="AD556" s="12"/>
    </row>
    <row r="557" spans="5:30" s="8" customFormat="1" x14ac:dyDescent="0.25">
      <c r="E557" s="9"/>
      <c r="F557" s="10"/>
      <c r="S557" s="10"/>
      <c r="T557" s="10"/>
      <c r="U557" s="138"/>
      <c r="V557" s="9"/>
      <c r="AA557" s="12"/>
      <c r="AB557" s="12"/>
      <c r="AC557" s="12"/>
      <c r="AD557" s="12"/>
    </row>
    <row r="558" spans="5:30" s="8" customFormat="1" x14ac:dyDescent="0.25">
      <c r="E558" s="9"/>
      <c r="F558" s="10"/>
      <c r="S558" s="10"/>
      <c r="T558" s="10"/>
      <c r="U558" s="138"/>
      <c r="V558" s="9"/>
      <c r="AA558" s="12"/>
      <c r="AB558" s="12"/>
      <c r="AC558" s="12"/>
      <c r="AD558" s="12"/>
    </row>
    <row r="559" spans="5:30" s="8" customFormat="1" x14ac:dyDescent="0.25">
      <c r="E559" s="9"/>
      <c r="F559" s="10"/>
      <c r="S559" s="10"/>
      <c r="T559" s="10"/>
      <c r="U559" s="138"/>
      <c r="V559" s="9"/>
      <c r="AA559" s="12"/>
      <c r="AB559" s="12"/>
      <c r="AC559" s="12"/>
      <c r="AD559" s="12"/>
    </row>
    <row r="560" spans="5:30" s="8" customFormat="1" x14ac:dyDescent="0.25">
      <c r="E560" s="9"/>
      <c r="F560" s="10"/>
      <c r="S560" s="10"/>
      <c r="T560" s="10"/>
      <c r="U560" s="138"/>
      <c r="V560" s="9"/>
      <c r="AA560" s="12"/>
      <c r="AB560" s="12"/>
      <c r="AC560" s="12"/>
      <c r="AD560" s="12"/>
    </row>
    <row r="561" spans="5:30" s="8" customFormat="1" x14ac:dyDescent="0.25">
      <c r="E561" s="9"/>
      <c r="F561" s="10"/>
      <c r="S561" s="10"/>
      <c r="T561" s="10"/>
      <c r="U561" s="138"/>
      <c r="V561" s="9"/>
      <c r="AA561" s="12"/>
      <c r="AB561" s="12"/>
      <c r="AC561" s="12"/>
      <c r="AD561" s="12"/>
    </row>
    <row r="562" spans="5:30" s="8" customFormat="1" x14ac:dyDescent="0.25">
      <c r="E562" s="9"/>
      <c r="F562" s="10"/>
      <c r="S562" s="10"/>
      <c r="T562" s="10"/>
      <c r="U562" s="138"/>
      <c r="V562" s="9"/>
      <c r="AA562" s="12"/>
      <c r="AB562" s="12"/>
      <c r="AC562" s="12"/>
      <c r="AD562" s="12"/>
    </row>
    <row r="563" spans="5:30" s="8" customFormat="1" x14ac:dyDescent="0.25">
      <c r="E563" s="9"/>
      <c r="F563" s="10"/>
      <c r="S563" s="10"/>
      <c r="T563" s="10"/>
      <c r="U563" s="138"/>
      <c r="V563" s="9"/>
      <c r="AA563" s="12"/>
      <c r="AB563" s="12"/>
      <c r="AC563" s="12"/>
      <c r="AD563" s="12"/>
    </row>
    <row r="564" spans="5:30" s="8" customFormat="1" x14ac:dyDescent="0.25">
      <c r="E564" s="9"/>
      <c r="F564" s="10"/>
      <c r="S564" s="10"/>
      <c r="T564" s="10"/>
      <c r="U564" s="138"/>
      <c r="V564" s="9"/>
      <c r="AA564" s="12"/>
      <c r="AB564" s="12"/>
      <c r="AC564" s="12"/>
      <c r="AD564" s="12"/>
    </row>
    <row r="565" spans="5:30" s="8" customFormat="1" x14ac:dyDescent="0.25">
      <c r="E565" s="9"/>
      <c r="F565" s="10"/>
      <c r="S565" s="10"/>
      <c r="T565" s="10"/>
      <c r="U565" s="138"/>
      <c r="V565" s="9"/>
      <c r="AA565" s="12"/>
      <c r="AB565" s="12"/>
      <c r="AC565" s="12"/>
      <c r="AD565" s="12"/>
    </row>
    <row r="566" spans="5:30" s="8" customFormat="1" x14ac:dyDescent="0.25">
      <c r="E566" s="9"/>
      <c r="F566" s="10"/>
      <c r="S566" s="10"/>
      <c r="T566" s="10"/>
      <c r="U566" s="138"/>
      <c r="V566" s="9"/>
      <c r="AA566" s="12"/>
      <c r="AB566" s="12"/>
      <c r="AC566" s="12"/>
      <c r="AD566" s="12"/>
    </row>
    <row r="567" spans="5:30" s="8" customFormat="1" x14ac:dyDescent="0.25">
      <c r="E567" s="9"/>
      <c r="F567" s="10"/>
      <c r="S567" s="10"/>
      <c r="T567" s="10"/>
      <c r="U567" s="138"/>
      <c r="V567" s="9"/>
      <c r="AA567" s="12"/>
      <c r="AB567" s="12"/>
      <c r="AC567" s="12"/>
      <c r="AD567" s="12"/>
    </row>
    <row r="568" spans="5:30" s="8" customFormat="1" x14ac:dyDescent="0.25">
      <c r="E568" s="9"/>
      <c r="F568" s="10"/>
      <c r="S568" s="10"/>
      <c r="T568" s="10"/>
      <c r="U568" s="138"/>
      <c r="V568" s="9"/>
      <c r="AA568" s="12"/>
      <c r="AB568" s="12"/>
      <c r="AC568" s="12"/>
      <c r="AD568" s="12"/>
    </row>
    <row r="569" spans="5:30" s="8" customFormat="1" x14ac:dyDescent="0.25">
      <c r="E569" s="9"/>
      <c r="F569" s="10"/>
      <c r="S569" s="10"/>
      <c r="T569" s="10"/>
      <c r="U569" s="138"/>
      <c r="V569" s="9"/>
      <c r="AA569" s="12"/>
      <c r="AB569" s="12"/>
      <c r="AC569" s="12"/>
      <c r="AD569" s="12"/>
    </row>
    <row r="570" spans="5:30" s="8" customFormat="1" x14ac:dyDescent="0.25">
      <c r="E570" s="9"/>
      <c r="F570" s="10"/>
      <c r="S570" s="10"/>
      <c r="T570" s="10"/>
      <c r="U570" s="138"/>
      <c r="V570" s="9"/>
      <c r="AA570" s="12"/>
      <c r="AB570" s="12"/>
      <c r="AC570" s="12"/>
      <c r="AD570" s="12"/>
    </row>
    <row r="571" spans="5:30" s="8" customFormat="1" x14ac:dyDescent="0.25">
      <c r="E571" s="9"/>
      <c r="F571" s="10"/>
      <c r="S571" s="10"/>
      <c r="T571" s="10"/>
      <c r="U571" s="138"/>
      <c r="V571" s="9"/>
      <c r="AA571" s="12"/>
      <c r="AB571" s="12"/>
      <c r="AC571" s="12"/>
      <c r="AD571" s="12"/>
    </row>
    <row r="572" spans="5:30" s="8" customFormat="1" x14ac:dyDescent="0.25">
      <c r="E572" s="9"/>
      <c r="F572" s="10"/>
      <c r="S572" s="10"/>
      <c r="T572" s="10"/>
      <c r="U572" s="138"/>
      <c r="V572" s="9"/>
      <c r="AA572" s="12"/>
      <c r="AB572" s="12"/>
      <c r="AC572" s="12"/>
      <c r="AD572" s="12"/>
    </row>
    <row r="573" spans="5:30" s="8" customFormat="1" x14ac:dyDescent="0.25">
      <c r="E573" s="9"/>
      <c r="F573" s="10"/>
      <c r="S573" s="10"/>
      <c r="T573" s="10"/>
      <c r="U573" s="138"/>
      <c r="V573" s="9"/>
      <c r="AA573" s="12"/>
      <c r="AB573" s="12"/>
      <c r="AC573" s="12"/>
      <c r="AD573" s="12"/>
    </row>
    <row r="574" spans="5:30" s="8" customFormat="1" x14ac:dyDescent="0.25">
      <c r="E574" s="9"/>
      <c r="F574" s="10"/>
      <c r="S574" s="10"/>
      <c r="T574" s="10"/>
      <c r="U574" s="138"/>
      <c r="V574" s="9"/>
      <c r="AA574" s="12"/>
      <c r="AB574" s="12"/>
      <c r="AC574" s="12"/>
      <c r="AD574" s="12"/>
    </row>
    <row r="575" spans="5:30" s="8" customFormat="1" x14ac:dyDescent="0.25">
      <c r="E575" s="9"/>
      <c r="F575" s="10"/>
      <c r="S575" s="10"/>
      <c r="T575" s="10"/>
      <c r="U575" s="138"/>
      <c r="V575" s="9"/>
      <c r="AA575" s="12"/>
      <c r="AB575" s="12"/>
      <c r="AC575" s="12"/>
      <c r="AD575" s="12"/>
    </row>
    <row r="576" spans="5:30" s="8" customFormat="1" x14ac:dyDescent="0.25">
      <c r="E576" s="9"/>
      <c r="F576" s="10"/>
      <c r="S576" s="10"/>
      <c r="T576" s="10"/>
      <c r="U576" s="138"/>
      <c r="V576" s="9"/>
      <c r="AA576" s="12"/>
      <c r="AB576" s="12"/>
      <c r="AC576" s="12"/>
      <c r="AD576" s="12"/>
    </row>
    <row r="577" spans="5:30" s="8" customFormat="1" x14ac:dyDescent="0.25">
      <c r="E577" s="9"/>
      <c r="F577" s="10"/>
      <c r="S577" s="10"/>
      <c r="T577" s="10"/>
      <c r="U577" s="138"/>
      <c r="V577" s="9"/>
      <c r="AA577" s="12"/>
      <c r="AB577" s="12"/>
      <c r="AC577" s="12"/>
      <c r="AD577" s="12"/>
    </row>
    <row r="578" spans="5:30" s="8" customFormat="1" x14ac:dyDescent="0.25">
      <c r="E578" s="9"/>
      <c r="F578" s="10"/>
      <c r="S578" s="10"/>
      <c r="T578" s="10"/>
      <c r="U578" s="138"/>
      <c r="V578" s="9"/>
      <c r="AA578" s="12"/>
      <c r="AB578" s="12"/>
      <c r="AC578" s="12"/>
      <c r="AD578" s="12"/>
    </row>
    <row r="579" spans="5:30" s="8" customFormat="1" x14ac:dyDescent="0.25">
      <c r="E579" s="9"/>
      <c r="F579" s="10"/>
      <c r="S579" s="10"/>
      <c r="T579" s="10"/>
      <c r="U579" s="138"/>
      <c r="V579" s="9"/>
      <c r="AA579" s="12"/>
      <c r="AB579" s="12"/>
      <c r="AC579" s="12"/>
      <c r="AD579" s="12"/>
    </row>
    <row r="580" spans="5:30" s="8" customFormat="1" x14ac:dyDescent="0.25">
      <c r="E580" s="9"/>
      <c r="F580" s="10"/>
      <c r="S580" s="10"/>
      <c r="T580" s="10"/>
      <c r="U580" s="138"/>
      <c r="V580" s="9"/>
      <c r="AA580" s="12"/>
      <c r="AB580" s="12"/>
      <c r="AC580" s="12"/>
      <c r="AD580" s="12"/>
    </row>
    <row r="581" spans="5:30" s="8" customFormat="1" x14ac:dyDescent="0.25">
      <c r="E581" s="9"/>
      <c r="F581" s="10"/>
      <c r="S581" s="10"/>
      <c r="T581" s="10"/>
      <c r="U581" s="138"/>
      <c r="V581" s="9"/>
      <c r="AA581" s="12"/>
      <c r="AB581" s="12"/>
      <c r="AC581" s="12"/>
      <c r="AD581" s="12"/>
    </row>
    <row r="582" spans="5:30" s="8" customFormat="1" x14ac:dyDescent="0.25">
      <c r="E582" s="9"/>
      <c r="F582" s="10"/>
      <c r="S582" s="10"/>
      <c r="T582" s="10"/>
      <c r="U582" s="138"/>
      <c r="V582" s="9"/>
      <c r="AA582" s="12"/>
      <c r="AB582" s="12"/>
      <c r="AC582" s="12"/>
      <c r="AD582" s="12"/>
    </row>
    <row r="583" spans="5:30" s="8" customFormat="1" x14ac:dyDescent="0.25">
      <c r="E583" s="9"/>
      <c r="F583" s="10"/>
      <c r="S583" s="10"/>
      <c r="T583" s="10"/>
      <c r="U583" s="138"/>
      <c r="V583" s="9"/>
      <c r="AA583" s="12"/>
      <c r="AB583" s="12"/>
      <c r="AC583" s="12"/>
      <c r="AD583" s="12"/>
    </row>
    <row r="584" spans="5:30" s="8" customFormat="1" x14ac:dyDescent="0.25">
      <c r="E584" s="9"/>
      <c r="F584" s="10"/>
      <c r="S584" s="10"/>
      <c r="T584" s="10"/>
      <c r="U584" s="138"/>
      <c r="V584" s="9"/>
      <c r="AA584" s="12"/>
      <c r="AB584" s="12"/>
      <c r="AC584" s="12"/>
      <c r="AD584" s="12"/>
    </row>
    <row r="585" spans="5:30" s="8" customFormat="1" x14ac:dyDescent="0.25">
      <c r="E585" s="9"/>
      <c r="F585" s="10"/>
      <c r="S585" s="10"/>
      <c r="T585" s="10"/>
      <c r="U585" s="138"/>
      <c r="V585" s="9"/>
      <c r="AA585" s="12"/>
      <c r="AB585" s="12"/>
      <c r="AC585" s="12"/>
      <c r="AD585" s="12"/>
    </row>
    <row r="586" spans="5:30" s="8" customFormat="1" x14ac:dyDescent="0.25">
      <c r="E586" s="9"/>
      <c r="F586" s="10"/>
      <c r="S586" s="10"/>
      <c r="T586" s="10"/>
      <c r="U586" s="138"/>
      <c r="V586" s="9"/>
      <c r="AA586" s="12"/>
      <c r="AB586" s="12"/>
      <c r="AC586" s="12"/>
      <c r="AD586" s="12"/>
    </row>
    <row r="587" spans="5:30" s="8" customFormat="1" x14ac:dyDescent="0.25">
      <c r="E587" s="9"/>
      <c r="F587" s="10"/>
      <c r="S587" s="10"/>
      <c r="T587" s="10"/>
      <c r="U587" s="138"/>
      <c r="V587" s="9"/>
      <c r="AA587" s="12"/>
      <c r="AB587" s="12"/>
      <c r="AC587" s="12"/>
      <c r="AD587" s="12"/>
    </row>
    <row r="588" spans="5:30" s="8" customFormat="1" x14ac:dyDescent="0.25">
      <c r="E588" s="9"/>
      <c r="F588" s="10"/>
      <c r="S588" s="10"/>
      <c r="T588" s="10"/>
      <c r="U588" s="138"/>
      <c r="V588" s="9"/>
      <c r="AA588" s="12"/>
      <c r="AB588" s="12"/>
      <c r="AC588" s="12"/>
      <c r="AD588" s="12"/>
    </row>
    <row r="589" spans="5:30" s="8" customFormat="1" x14ac:dyDescent="0.25">
      <c r="E589" s="9"/>
      <c r="F589" s="10"/>
      <c r="S589" s="10"/>
      <c r="T589" s="10"/>
      <c r="U589" s="138"/>
      <c r="V589" s="9"/>
      <c r="AA589" s="12"/>
      <c r="AB589" s="12"/>
      <c r="AC589" s="12"/>
      <c r="AD589" s="12"/>
    </row>
    <row r="590" spans="5:30" s="8" customFormat="1" x14ac:dyDescent="0.25">
      <c r="E590" s="9"/>
      <c r="F590" s="10"/>
      <c r="S590" s="10"/>
      <c r="T590" s="10"/>
      <c r="U590" s="138"/>
      <c r="V590" s="9"/>
      <c r="AA590" s="12"/>
      <c r="AB590" s="12"/>
      <c r="AC590" s="12"/>
      <c r="AD590" s="12"/>
    </row>
    <row r="591" spans="5:30" s="8" customFormat="1" x14ac:dyDescent="0.25">
      <c r="E591" s="9"/>
      <c r="F591" s="10"/>
      <c r="S591" s="10"/>
      <c r="T591" s="10"/>
      <c r="U591" s="138"/>
      <c r="V591" s="9"/>
      <c r="AA591" s="12"/>
      <c r="AB591" s="12"/>
      <c r="AC591" s="12"/>
      <c r="AD591" s="12"/>
    </row>
    <row r="592" spans="5:30" s="8" customFormat="1" x14ac:dyDescent="0.25">
      <c r="E592" s="9"/>
      <c r="F592" s="10"/>
      <c r="S592" s="10"/>
      <c r="T592" s="10"/>
      <c r="U592" s="138"/>
      <c r="V592" s="9"/>
      <c r="AA592" s="12"/>
      <c r="AB592" s="12"/>
      <c r="AC592" s="12"/>
      <c r="AD592" s="12"/>
    </row>
    <row r="593" spans="5:30" s="8" customFormat="1" x14ac:dyDescent="0.25">
      <c r="E593" s="9"/>
      <c r="F593" s="10"/>
      <c r="S593" s="10"/>
      <c r="T593" s="10"/>
      <c r="U593" s="138"/>
      <c r="V593" s="9"/>
      <c r="AA593" s="12"/>
      <c r="AB593" s="12"/>
      <c r="AC593" s="12"/>
      <c r="AD593" s="12"/>
    </row>
    <row r="594" spans="5:30" s="8" customFormat="1" x14ac:dyDescent="0.25">
      <c r="E594" s="9"/>
      <c r="F594" s="10"/>
      <c r="S594" s="10"/>
      <c r="T594" s="10"/>
      <c r="U594" s="138"/>
      <c r="V594" s="9"/>
      <c r="AA594" s="12"/>
      <c r="AB594" s="12"/>
      <c r="AC594" s="12"/>
      <c r="AD594" s="12"/>
    </row>
    <row r="595" spans="5:30" s="8" customFormat="1" x14ac:dyDescent="0.25">
      <c r="E595" s="9"/>
      <c r="F595" s="10"/>
      <c r="S595" s="10"/>
      <c r="T595" s="10"/>
      <c r="U595" s="138"/>
      <c r="V595" s="9"/>
      <c r="AA595" s="12"/>
      <c r="AB595" s="12"/>
      <c r="AC595" s="12"/>
      <c r="AD595" s="12"/>
    </row>
    <row r="596" spans="5:30" s="8" customFormat="1" x14ac:dyDescent="0.25">
      <c r="E596" s="9"/>
      <c r="F596" s="10"/>
      <c r="S596" s="10"/>
      <c r="T596" s="10"/>
      <c r="U596" s="138"/>
      <c r="V596" s="9"/>
      <c r="AA596" s="12"/>
      <c r="AB596" s="12"/>
      <c r="AC596" s="12"/>
      <c r="AD596" s="12"/>
    </row>
    <row r="597" spans="5:30" s="8" customFormat="1" x14ac:dyDescent="0.25">
      <c r="E597" s="9"/>
      <c r="F597" s="10"/>
      <c r="S597" s="10"/>
      <c r="T597" s="10"/>
      <c r="U597" s="138"/>
      <c r="V597" s="9"/>
      <c r="AA597" s="12"/>
      <c r="AB597" s="12"/>
      <c r="AC597" s="12"/>
      <c r="AD597" s="12"/>
    </row>
    <row r="598" spans="5:30" s="8" customFormat="1" x14ac:dyDescent="0.25">
      <c r="E598" s="9"/>
      <c r="F598" s="10"/>
      <c r="S598" s="10"/>
      <c r="T598" s="10"/>
      <c r="U598" s="138"/>
      <c r="V598" s="9"/>
      <c r="AA598" s="12"/>
      <c r="AB598" s="12"/>
      <c r="AC598" s="12"/>
      <c r="AD598" s="12"/>
    </row>
    <row r="599" spans="5:30" s="8" customFormat="1" x14ac:dyDescent="0.25">
      <c r="E599" s="9"/>
      <c r="F599" s="10"/>
      <c r="S599" s="10"/>
      <c r="T599" s="10"/>
      <c r="U599" s="138"/>
      <c r="V599" s="9"/>
      <c r="AA599" s="12"/>
      <c r="AB599" s="12"/>
      <c r="AC599" s="12"/>
      <c r="AD599" s="12"/>
    </row>
    <row r="600" spans="5:30" s="8" customFormat="1" x14ac:dyDescent="0.25">
      <c r="E600" s="9"/>
      <c r="F600" s="10"/>
      <c r="S600" s="10"/>
      <c r="T600" s="10"/>
      <c r="U600" s="138"/>
      <c r="V600" s="9"/>
      <c r="AA600" s="12"/>
      <c r="AB600" s="12"/>
      <c r="AC600" s="12"/>
      <c r="AD600" s="12"/>
    </row>
    <row r="601" spans="5:30" s="8" customFormat="1" x14ac:dyDescent="0.25">
      <c r="E601" s="9"/>
      <c r="F601" s="10"/>
      <c r="S601" s="10"/>
      <c r="T601" s="10"/>
      <c r="U601" s="138"/>
      <c r="V601" s="9"/>
      <c r="AA601" s="12"/>
      <c r="AB601" s="12"/>
      <c r="AC601" s="12"/>
      <c r="AD601" s="12"/>
    </row>
    <row r="602" spans="5:30" s="8" customFormat="1" x14ac:dyDescent="0.25">
      <c r="E602" s="9"/>
      <c r="F602" s="10"/>
      <c r="S602" s="10"/>
      <c r="T602" s="10"/>
      <c r="U602" s="138"/>
      <c r="V602" s="9"/>
      <c r="AA602" s="12"/>
      <c r="AB602" s="12"/>
      <c r="AC602" s="12"/>
      <c r="AD602" s="12"/>
    </row>
    <row r="603" spans="5:30" s="8" customFormat="1" x14ac:dyDescent="0.25">
      <c r="E603" s="9"/>
      <c r="F603" s="10"/>
      <c r="S603" s="10"/>
      <c r="T603" s="10"/>
      <c r="U603" s="138"/>
      <c r="V603" s="9"/>
      <c r="AA603" s="12"/>
      <c r="AB603" s="12"/>
      <c r="AC603" s="12"/>
      <c r="AD603" s="12"/>
    </row>
    <row r="604" spans="5:30" s="8" customFormat="1" x14ac:dyDescent="0.25">
      <c r="E604" s="9"/>
      <c r="F604" s="10"/>
      <c r="S604" s="10"/>
      <c r="T604" s="10"/>
      <c r="U604" s="138"/>
      <c r="V604" s="9"/>
      <c r="AA604" s="12"/>
      <c r="AB604" s="12"/>
      <c r="AC604" s="12"/>
      <c r="AD604" s="12"/>
    </row>
    <row r="605" spans="5:30" s="8" customFormat="1" x14ac:dyDescent="0.25">
      <c r="E605" s="9"/>
      <c r="F605" s="10"/>
      <c r="S605" s="10"/>
      <c r="T605" s="10"/>
      <c r="U605" s="138"/>
      <c r="V605" s="9"/>
      <c r="AA605" s="12"/>
      <c r="AB605" s="12"/>
      <c r="AC605" s="12"/>
      <c r="AD605" s="12"/>
    </row>
    <row r="606" spans="5:30" s="8" customFormat="1" x14ac:dyDescent="0.25">
      <c r="E606" s="9"/>
      <c r="F606" s="10"/>
      <c r="S606" s="10"/>
      <c r="T606" s="10"/>
      <c r="U606" s="138"/>
      <c r="V606" s="9"/>
      <c r="AA606" s="12"/>
      <c r="AB606" s="12"/>
      <c r="AC606" s="12"/>
      <c r="AD606" s="12"/>
    </row>
    <row r="607" spans="5:30" s="8" customFormat="1" x14ac:dyDescent="0.25">
      <c r="E607" s="9"/>
      <c r="F607" s="10"/>
      <c r="S607" s="10"/>
      <c r="T607" s="10"/>
      <c r="U607" s="138"/>
      <c r="V607" s="9"/>
      <c r="AA607" s="12"/>
      <c r="AB607" s="12"/>
      <c r="AC607" s="12"/>
      <c r="AD607" s="12"/>
    </row>
    <row r="608" spans="5:30" s="8" customFormat="1" x14ac:dyDescent="0.25">
      <c r="E608" s="9"/>
      <c r="F608" s="10"/>
      <c r="S608" s="10"/>
      <c r="T608" s="10"/>
      <c r="U608" s="138"/>
      <c r="V608" s="9"/>
      <c r="AA608" s="12"/>
      <c r="AB608" s="12"/>
      <c r="AC608" s="12"/>
      <c r="AD608" s="12"/>
    </row>
    <row r="609" spans="5:30" s="8" customFormat="1" x14ac:dyDescent="0.25">
      <c r="E609" s="9"/>
      <c r="F609" s="10"/>
      <c r="S609" s="10"/>
      <c r="T609" s="10"/>
      <c r="U609" s="138"/>
      <c r="V609" s="9"/>
      <c r="AA609" s="12"/>
      <c r="AB609" s="12"/>
      <c r="AC609" s="12"/>
      <c r="AD609" s="12"/>
    </row>
    <row r="610" spans="5:30" s="8" customFormat="1" x14ac:dyDescent="0.25">
      <c r="E610" s="9"/>
      <c r="F610" s="10"/>
      <c r="S610" s="10"/>
      <c r="T610" s="10"/>
      <c r="U610" s="138"/>
      <c r="V610" s="9"/>
      <c r="AA610" s="12"/>
      <c r="AB610" s="12"/>
      <c r="AC610" s="12"/>
      <c r="AD610" s="12"/>
    </row>
    <row r="611" spans="5:30" s="8" customFormat="1" x14ac:dyDescent="0.25">
      <c r="E611" s="9"/>
      <c r="F611" s="10"/>
      <c r="S611" s="10"/>
      <c r="T611" s="10"/>
      <c r="U611" s="138"/>
      <c r="V611" s="9"/>
      <c r="AA611" s="12"/>
      <c r="AB611" s="12"/>
      <c r="AC611" s="12"/>
      <c r="AD611" s="12"/>
    </row>
    <row r="612" spans="5:30" s="8" customFormat="1" x14ac:dyDescent="0.25">
      <c r="E612" s="9"/>
      <c r="F612" s="10"/>
      <c r="S612" s="10"/>
      <c r="T612" s="10"/>
      <c r="U612" s="138"/>
      <c r="V612" s="9"/>
      <c r="AA612" s="12"/>
      <c r="AB612" s="12"/>
      <c r="AC612" s="12"/>
      <c r="AD612" s="12"/>
    </row>
    <row r="613" spans="5:30" s="8" customFormat="1" x14ac:dyDescent="0.25">
      <c r="E613" s="9"/>
      <c r="F613" s="10"/>
      <c r="S613" s="10"/>
      <c r="T613" s="10"/>
      <c r="U613" s="138"/>
      <c r="V613" s="9"/>
      <c r="AA613" s="12"/>
      <c r="AB613" s="12"/>
      <c r="AC613" s="12"/>
      <c r="AD613" s="12"/>
    </row>
    <row r="614" spans="5:30" s="8" customFormat="1" x14ac:dyDescent="0.25">
      <c r="E614" s="9"/>
      <c r="F614" s="10"/>
      <c r="S614" s="10"/>
      <c r="T614" s="10"/>
      <c r="U614" s="138"/>
      <c r="V614" s="9"/>
      <c r="AA614" s="12"/>
      <c r="AB614" s="12"/>
      <c r="AC614" s="12"/>
      <c r="AD614" s="12"/>
    </row>
    <row r="615" spans="5:30" s="8" customFormat="1" x14ac:dyDescent="0.25">
      <c r="E615" s="9"/>
      <c r="F615" s="10"/>
      <c r="S615" s="10"/>
      <c r="T615" s="10"/>
      <c r="U615" s="138"/>
      <c r="V615" s="9"/>
      <c r="AA615" s="12"/>
      <c r="AB615" s="12"/>
      <c r="AC615" s="12"/>
      <c r="AD615" s="12"/>
    </row>
    <row r="616" spans="5:30" s="8" customFormat="1" x14ac:dyDescent="0.25">
      <c r="E616" s="9"/>
      <c r="F616" s="10"/>
      <c r="S616" s="10"/>
      <c r="T616" s="10"/>
      <c r="U616" s="138"/>
      <c r="V616" s="9"/>
      <c r="AA616" s="12"/>
      <c r="AB616" s="12"/>
      <c r="AC616" s="12"/>
      <c r="AD616" s="12"/>
    </row>
    <row r="617" spans="5:30" s="8" customFormat="1" x14ac:dyDescent="0.25">
      <c r="E617" s="9"/>
      <c r="F617" s="10"/>
      <c r="S617" s="10"/>
      <c r="T617" s="10"/>
      <c r="U617" s="138"/>
      <c r="V617" s="9"/>
      <c r="AA617" s="12"/>
      <c r="AB617" s="12"/>
      <c r="AC617" s="12"/>
      <c r="AD617" s="12"/>
    </row>
    <row r="618" spans="5:30" s="8" customFormat="1" x14ac:dyDescent="0.25">
      <c r="E618" s="9"/>
      <c r="F618" s="10"/>
      <c r="S618" s="10"/>
      <c r="T618" s="10"/>
      <c r="U618" s="138"/>
      <c r="V618" s="9"/>
      <c r="AA618" s="12"/>
      <c r="AB618" s="12"/>
      <c r="AC618" s="12"/>
      <c r="AD618" s="12"/>
    </row>
    <row r="619" spans="5:30" s="8" customFormat="1" x14ac:dyDescent="0.25">
      <c r="E619" s="9"/>
      <c r="F619" s="10"/>
      <c r="S619" s="10"/>
      <c r="T619" s="10"/>
      <c r="U619" s="138"/>
      <c r="V619" s="9"/>
      <c r="AA619" s="12"/>
      <c r="AB619" s="12"/>
      <c r="AC619" s="12"/>
      <c r="AD619" s="12"/>
    </row>
    <row r="620" spans="5:30" s="8" customFormat="1" x14ac:dyDescent="0.25">
      <c r="E620" s="9"/>
      <c r="F620" s="10"/>
      <c r="S620" s="10"/>
      <c r="T620" s="10"/>
      <c r="U620" s="138"/>
      <c r="V620" s="9"/>
      <c r="AA620" s="12"/>
      <c r="AB620" s="12"/>
      <c r="AC620" s="12"/>
      <c r="AD620" s="12"/>
    </row>
    <row r="621" spans="5:30" s="8" customFormat="1" x14ac:dyDescent="0.25">
      <c r="E621" s="9"/>
      <c r="F621" s="10"/>
      <c r="S621" s="10"/>
      <c r="T621" s="10"/>
      <c r="U621" s="138"/>
      <c r="V621" s="9"/>
      <c r="AA621" s="12"/>
      <c r="AB621" s="12"/>
      <c r="AC621" s="12"/>
      <c r="AD621" s="12"/>
    </row>
    <row r="622" spans="5:30" s="8" customFormat="1" x14ac:dyDescent="0.25">
      <c r="E622" s="9"/>
      <c r="F622" s="10"/>
      <c r="S622" s="10"/>
      <c r="T622" s="10"/>
      <c r="U622" s="138"/>
      <c r="V622" s="9"/>
      <c r="AA622" s="12"/>
      <c r="AB622" s="12"/>
      <c r="AC622" s="12"/>
      <c r="AD622" s="12"/>
    </row>
    <row r="623" spans="5:30" s="8" customFormat="1" x14ac:dyDescent="0.25">
      <c r="E623" s="9"/>
      <c r="F623" s="10"/>
      <c r="S623" s="10"/>
      <c r="T623" s="10"/>
      <c r="U623" s="138"/>
      <c r="V623" s="9"/>
      <c r="AA623" s="12"/>
      <c r="AB623" s="12"/>
      <c r="AC623" s="12"/>
      <c r="AD623" s="12"/>
    </row>
    <row r="624" spans="5:30" s="8" customFormat="1" x14ac:dyDescent="0.25">
      <c r="E624" s="9"/>
      <c r="F624" s="10"/>
      <c r="S624" s="10"/>
      <c r="T624" s="10"/>
      <c r="U624" s="138"/>
      <c r="V624" s="9"/>
      <c r="AA624" s="12"/>
      <c r="AB624" s="12"/>
      <c r="AC624" s="12"/>
      <c r="AD624" s="12"/>
    </row>
    <row r="625" spans="5:30" s="8" customFormat="1" x14ac:dyDescent="0.25">
      <c r="E625" s="9"/>
      <c r="F625" s="10"/>
      <c r="S625" s="10"/>
      <c r="T625" s="10"/>
      <c r="U625" s="138"/>
      <c r="V625" s="9"/>
      <c r="AA625" s="12"/>
      <c r="AB625" s="12"/>
      <c r="AC625" s="12"/>
      <c r="AD625" s="12"/>
    </row>
    <row r="626" spans="5:30" s="8" customFormat="1" x14ac:dyDescent="0.25">
      <c r="E626" s="9"/>
      <c r="F626" s="10"/>
      <c r="S626" s="10"/>
      <c r="T626" s="10"/>
      <c r="U626" s="138"/>
      <c r="V626" s="9"/>
      <c r="AA626" s="12"/>
      <c r="AB626" s="12"/>
      <c r="AC626" s="12"/>
      <c r="AD626" s="12"/>
    </row>
    <row r="627" spans="5:30" s="8" customFormat="1" x14ac:dyDescent="0.25">
      <c r="E627" s="9"/>
      <c r="F627" s="10"/>
      <c r="S627" s="10"/>
      <c r="T627" s="10"/>
      <c r="U627" s="138"/>
      <c r="V627" s="9"/>
      <c r="AA627" s="12"/>
      <c r="AB627" s="12"/>
      <c r="AC627" s="12"/>
      <c r="AD627" s="12"/>
    </row>
    <row r="628" spans="5:30" s="8" customFormat="1" x14ac:dyDescent="0.25">
      <c r="E628" s="9"/>
      <c r="F628" s="10"/>
      <c r="S628" s="10"/>
      <c r="T628" s="10"/>
      <c r="U628" s="138"/>
      <c r="V628" s="9"/>
      <c r="AA628" s="12"/>
      <c r="AB628" s="12"/>
      <c r="AC628" s="12"/>
      <c r="AD628" s="12"/>
    </row>
    <row r="629" spans="5:30" s="8" customFormat="1" x14ac:dyDescent="0.25">
      <c r="E629" s="9"/>
      <c r="F629" s="10"/>
      <c r="S629" s="10"/>
      <c r="T629" s="10"/>
      <c r="U629" s="138"/>
      <c r="V629" s="9"/>
      <c r="AA629" s="12"/>
      <c r="AB629" s="12"/>
      <c r="AC629" s="12"/>
      <c r="AD629" s="12"/>
    </row>
    <row r="630" spans="5:30" s="8" customFormat="1" x14ac:dyDescent="0.25">
      <c r="E630" s="9"/>
      <c r="F630" s="10"/>
      <c r="S630" s="10"/>
      <c r="T630" s="10"/>
      <c r="U630" s="138"/>
      <c r="V630" s="9"/>
      <c r="AA630" s="12"/>
      <c r="AB630" s="12"/>
      <c r="AC630" s="12"/>
      <c r="AD630" s="12"/>
    </row>
    <row r="631" spans="5:30" s="8" customFormat="1" x14ac:dyDescent="0.25">
      <c r="E631" s="9"/>
      <c r="F631" s="10"/>
      <c r="S631" s="10"/>
      <c r="T631" s="10"/>
      <c r="U631" s="138"/>
      <c r="V631" s="9"/>
      <c r="AA631" s="12"/>
      <c r="AB631" s="12"/>
      <c r="AC631" s="12"/>
      <c r="AD631" s="12"/>
    </row>
    <row r="632" spans="5:30" s="8" customFormat="1" x14ac:dyDescent="0.25">
      <c r="E632" s="9"/>
      <c r="F632" s="10"/>
      <c r="S632" s="10"/>
      <c r="T632" s="10"/>
      <c r="U632" s="138"/>
      <c r="V632" s="9"/>
      <c r="AA632" s="12"/>
      <c r="AB632" s="12"/>
      <c r="AC632" s="12"/>
      <c r="AD632" s="12"/>
    </row>
    <row r="633" spans="5:30" s="8" customFormat="1" x14ac:dyDescent="0.25">
      <c r="E633" s="9"/>
      <c r="F633" s="10"/>
      <c r="S633" s="10"/>
      <c r="T633" s="10"/>
      <c r="U633" s="138"/>
      <c r="V633" s="9"/>
      <c r="AA633" s="12"/>
      <c r="AB633" s="12"/>
      <c r="AC633" s="12"/>
      <c r="AD633" s="12"/>
    </row>
    <row r="634" spans="5:30" s="8" customFormat="1" x14ac:dyDescent="0.25">
      <c r="E634" s="9"/>
      <c r="F634" s="10"/>
      <c r="S634" s="10"/>
      <c r="T634" s="10"/>
      <c r="U634" s="138"/>
      <c r="V634" s="9"/>
      <c r="AA634" s="12"/>
      <c r="AB634" s="12"/>
      <c r="AC634" s="12"/>
      <c r="AD634" s="12"/>
    </row>
    <row r="635" spans="5:30" s="8" customFormat="1" x14ac:dyDescent="0.25">
      <c r="E635" s="9"/>
      <c r="F635" s="10"/>
      <c r="S635" s="10"/>
      <c r="T635" s="10"/>
      <c r="U635" s="138"/>
      <c r="V635" s="9"/>
      <c r="AA635" s="12"/>
      <c r="AB635" s="12"/>
      <c r="AC635" s="12"/>
      <c r="AD635" s="12"/>
    </row>
    <row r="636" spans="5:30" s="8" customFormat="1" x14ac:dyDescent="0.25">
      <c r="E636" s="9"/>
      <c r="F636" s="10"/>
      <c r="S636" s="10"/>
      <c r="T636" s="10"/>
      <c r="U636" s="138"/>
      <c r="V636" s="9"/>
      <c r="AA636" s="12"/>
      <c r="AB636" s="12"/>
      <c r="AC636" s="12"/>
      <c r="AD636" s="12"/>
    </row>
    <row r="637" spans="5:30" s="8" customFormat="1" x14ac:dyDescent="0.25">
      <c r="E637" s="9"/>
      <c r="F637" s="10"/>
      <c r="S637" s="10"/>
      <c r="T637" s="10"/>
      <c r="U637" s="138"/>
      <c r="V637" s="9"/>
      <c r="AA637" s="12"/>
      <c r="AB637" s="12"/>
      <c r="AC637" s="12"/>
      <c r="AD637" s="12"/>
    </row>
    <row r="638" spans="5:30" s="8" customFormat="1" x14ac:dyDescent="0.25">
      <c r="E638" s="9"/>
      <c r="F638" s="10"/>
      <c r="S638" s="10"/>
      <c r="T638" s="10"/>
      <c r="U638" s="138"/>
      <c r="V638" s="9"/>
      <c r="AA638" s="12"/>
      <c r="AB638" s="12"/>
      <c r="AC638" s="12"/>
      <c r="AD638" s="12"/>
    </row>
    <row r="639" spans="5:30" s="8" customFormat="1" x14ac:dyDescent="0.25">
      <c r="E639" s="9"/>
      <c r="F639" s="10"/>
      <c r="S639" s="10"/>
      <c r="T639" s="10"/>
      <c r="U639" s="138"/>
      <c r="V639" s="9"/>
      <c r="AA639" s="12"/>
      <c r="AB639" s="12"/>
      <c r="AC639" s="12"/>
      <c r="AD639" s="12"/>
    </row>
    <row r="640" spans="5:30" s="8" customFormat="1" x14ac:dyDescent="0.25">
      <c r="E640" s="9"/>
      <c r="F640" s="10"/>
      <c r="S640" s="10"/>
      <c r="T640" s="10"/>
      <c r="U640" s="138"/>
      <c r="V640" s="9"/>
      <c r="AA640" s="12"/>
      <c r="AB640" s="12"/>
      <c r="AC640" s="12"/>
      <c r="AD640" s="12"/>
    </row>
    <row r="641" spans="5:30" s="8" customFormat="1" x14ac:dyDescent="0.25">
      <c r="E641" s="9"/>
      <c r="F641" s="10"/>
      <c r="S641" s="10"/>
      <c r="T641" s="10"/>
      <c r="U641" s="138"/>
      <c r="V641" s="9"/>
      <c r="AA641" s="12"/>
      <c r="AB641" s="12"/>
      <c r="AC641" s="12"/>
      <c r="AD641" s="12"/>
    </row>
    <row r="642" spans="5:30" s="8" customFormat="1" x14ac:dyDescent="0.25">
      <c r="E642" s="9"/>
      <c r="F642" s="10"/>
      <c r="S642" s="10"/>
      <c r="T642" s="10"/>
      <c r="U642" s="138"/>
      <c r="V642" s="9"/>
      <c r="AA642" s="12"/>
      <c r="AB642" s="12"/>
      <c r="AC642" s="12"/>
      <c r="AD642" s="12"/>
    </row>
    <row r="643" spans="5:30" s="8" customFormat="1" x14ac:dyDescent="0.25">
      <c r="E643" s="9"/>
      <c r="F643" s="10"/>
      <c r="S643" s="10"/>
      <c r="T643" s="10"/>
      <c r="U643" s="138"/>
      <c r="V643" s="9"/>
      <c r="AA643" s="12"/>
      <c r="AB643" s="12"/>
      <c r="AC643" s="12"/>
      <c r="AD643" s="12"/>
    </row>
    <row r="644" spans="5:30" s="8" customFormat="1" x14ac:dyDescent="0.25">
      <c r="E644" s="9"/>
      <c r="F644" s="10"/>
      <c r="S644" s="10"/>
      <c r="T644" s="10"/>
      <c r="U644" s="138"/>
      <c r="V644" s="9"/>
      <c r="AA644" s="12"/>
      <c r="AB644" s="12"/>
      <c r="AC644" s="12"/>
      <c r="AD644" s="12"/>
    </row>
    <row r="645" spans="5:30" s="8" customFormat="1" x14ac:dyDescent="0.25">
      <c r="E645" s="9"/>
      <c r="F645" s="10"/>
      <c r="S645" s="10"/>
      <c r="T645" s="10"/>
      <c r="U645" s="138"/>
      <c r="V645" s="9"/>
      <c r="AA645" s="12"/>
      <c r="AB645" s="12"/>
      <c r="AC645" s="12"/>
      <c r="AD645" s="12"/>
    </row>
    <row r="646" spans="5:30" s="8" customFormat="1" x14ac:dyDescent="0.25">
      <c r="E646" s="9"/>
      <c r="F646" s="10"/>
      <c r="S646" s="10"/>
      <c r="T646" s="10"/>
      <c r="U646" s="138"/>
      <c r="V646" s="9"/>
      <c r="AA646" s="12"/>
      <c r="AB646" s="12"/>
      <c r="AC646" s="12"/>
      <c r="AD646" s="12"/>
    </row>
    <row r="647" spans="5:30" s="8" customFormat="1" x14ac:dyDescent="0.25">
      <c r="E647" s="9"/>
      <c r="F647" s="10"/>
      <c r="S647" s="10"/>
      <c r="T647" s="10"/>
      <c r="U647" s="138"/>
      <c r="V647" s="9"/>
      <c r="AA647" s="12"/>
      <c r="AB647" s="12"/>
      <c r="AC647" s="12"/>
      <c r="AD647" s="12"/>
    </row>
    <row r="648" spans="5:30" s="8" customFormat="1" x14ac:dyDescent="0.25">
      <c r="E648" s="9"/>
      <c r="F648" s="10"/>
      <c r="S648" s="10"/>
      <c r="T648" s="10"/>
      <c r="U648" s="138"/>
      <c r="V648" s="9"/>
      <c r="AA648" s="12"/>
      <c r="AB648" s="12"/>
      <c r="AC648" s="12"/>
      <c r="AD648" s="12"/>
    </row>
    <row r="649" spans="5:30" s="8" customFormat="1" x14ac:dyDescent="0.25">
      <c r="E649" s="9"/>
      <c r="F649" s="10"/>
      <c r="S649" s="10"/>
      <c r="T649" s="10"/>
      <c r="U649" s="138"/>
      <c r="V649" s="9"/>
      <c r="AA649" s="12"/>
      <c r="AB649" s="12"/>
      <c r="AC649" s="12"/>
      <c r="AD649" s="12"/>
    </row>
    <row r="650" spans="5:30" s="8" customFormat="1" x14ac:dyDescent="0.25">
      <c r="E650" s="9"/>
      <c r="F650" s="10"/>
      <c r="S650" s="10"/>
      <c r="T650" s="10"/>
      <c r="U650" s="138"/>
      <c r="V650" s="9"/>
      <c r="AA650" s="12"/>
      <c r="AB650" s="12"/>
      <c r="AC650" s="12"/>
      <c r="AD650" s="12"/>
    </row>
    <row r="651" spans="5:30" s="8" customFormat="1" x14ac:dyDescent="0.25">
      <c r="E651" s="9"/>
      <c r="F651" s="10"/>
      <c r="S651" s="10"/>
      <c r="T651" s="10"/>
      <c r="U651" s="138"/>
      <c r="V651" s="9"/>
      <c r="AA651" s="12"/>
      <c r="AB651" s="12"/>
      <c r="AC651" s="12"/>
      <c r="AD651" s="12"/>
    </row>
    <row r="652" spans="5:30" s="8" customFormat="1" x14ac:dyDescent="0.25">
      <c r="E652" s="9"/>
      <c r="F652" s="10"/>
      <c r="S652" s="10"/>
      <c r="T652" s="10"/>
      <c r="U652" s="138"/>
      <c r="V652" s="9"/>
      <c r="AA652" s="12"/>
      <c r="AB652" s="12"/>
      <c r="AC652" s="12"/>
      <c r="AD652" s="12"/>
    </row>
    <row r="653" spans="5:30" s="8" customFormat="1" x14ac:dyDescent="0.25">
      <c r="E653" s="9"/>
      <c r="F653" s="10"/>
      <c r="S653" s="10"/>
      <c r="T653" s="10"/>
      <c r="U653" s="138"/>
      <c r="V653" s="9"/>
      <c r="AA653" s="12"/>
      <c r="AB653" s="12"/>
      <c r="AC653" s="12"/>
      <c r="AD653" s="12"/>
    </row>
    <row r="654" spans="5:30" s="8" customFormat="1" x14ac:dyDescent="0.25">
      <c r="E654" s="9"/>
      <c r="F654" s="10"/>
      <c r="S654" s="10"/>
      <c r="T654" s="10"/>
      <c r="U654" s="138"/>
      <c r="V654" s="9"/>
      <c r="AA654" s="12"/>
      <c r="AB654" s="12"/>
      <c r="AC654" s="12"/>
      <c r="AD654" s="12"/>
    </row>
    <row r="655" spans="5:30" s="8" customFormat="1" x14ac:dyDescent="0.25">
      <c r="E655" s="9"/>
      <c r="F655" s="10"/>
      <c r="S655" s="10"/>
      <c r="T655" s="10"/>
      <c r="U655" s="138"/>
      <c r="V655" s="9"/>
      <c r="AA655" s="12"/>
      <c r="AB655" s="12"/>
      <c r="AC655" s="12"/>
      <c r="AD655" s="12"/>
    </row>
    <row r="656" spans="5:30" s="8" customFormat="1" x14ac:dyDescent="0.25">
      <c r="E656" s="9"/>
      <c r="F656" s="10"/>
      <c r="S656" s="10"/>
      <c r="T656" s="10"/>
      <c r="U656" s="138"/>
      <c r="V656" s="9"/>
      <c r="AA656" s="12"/>
      <c r="AB656" s="12"/>
      <c r="AC656" s="12"/>
      <c r="AD656" s="12"/>
    </row>
    <row r="657" spans="5:30" s="8" customFormat="1" x14ac:dyDescent="0.25">
      <c r="E657" s="9"/>
      <c r="F657" s="10"/>
      <c r="S657" s="10"/>
      <c r="T657" s="10"/>
      <c r="U657" s="138"/>
      <c r="V657" s="9"/>
      <c r="AA657" s="12"/>
      <c r="AB657" s="12"/>
      <c r="AC657" s="12"/>
      <c r="AD657" s="12"/>
    </row>
    <row r="658" spans="5:30" s="8" customFormat="1" x14ac:dyDescent="0.25">
      <c r="E658" s="9"/>
      <c r="F658" s="10"/>
      <c r="S658" s="10"/>
      <c r="T658" s="10"/>
      <c r="U658" s="138"/>
      <c r="V658" s="9"/>
      <c r="AA658" s="12"/>
      <c r="AB658" s="12"/>
      <c r="AC658" s="12"/>
      <c r="AD658" s="12"/>
    </row>
    <row r="659" spans="5:30" s="8" customFormat="1" x14ac:dyDescent="0.25">
      <c r="E659" s="9"/>
      <c r="F659" s="10"/>
      <c r="S659" s="10"/>
      <c r="T659" s="10"/>
      <c r="U659" s="138"/>
      <c r="V659" s="9"/>
      <c r="AA659" s="12"/>
      <c r="AB659" s="12"/>
      <c r="AC659" s="12"/>
      <c r="AD659" s="12"/>
    </row>
    <row r="660" spans="5:30" s="8" customFormat="1" x14ac:dyDescent="0.25">
      <c r="E660" s="9"/>
      <c r="F660" s="10"/>
      <c r="S660" s="10"/>
      <c r="T660" s="10"/>
      <c r="U660" s="138"/>
      <c r="V660" s="9"/>
      <c r="AA660" s="12"/>
      <c r="AB660" s="12"/>
      <c r="AC660" s="12"/>
      <c r="AD660" s="12"/>
    </row>
    <row r="661" spans="5:30" s="8" customFormat="1" x14ac:dyDescent="0.25">
      <c r="E661" s="9"/>
      <c r="F661" s="10"/>
      <c r="S661" s="10"/>
      <c r="T661" s="10"/>
      <c r="U661" s="138"/>
      <c r="V661" s="9"/>
      <c r="AA661" s="12"/>
      <c r="AB661" s="12"/>
      <c r="AC661" s="12"/>
      <c r="AD661" s="12"/>
    </row>
    <row r="662" spans="5:30" s="8" customFormat="1" x14ac:dyDescent="0.25">
      <c r="E662" s="9"/>
      <c r="F662" s="10"/>
      <c r="S662" s="10"/>
      <c r="T662" s="10"/>
      <c r="U662" s="138"/>
      <c r="V662" s="9"/>
      <c r="AA662" s="12"/>
      <c r="AB662" s="12"/>
      <c r="AC662" s="12"/>
      <c r="AD662" s="12"/>
    </row>
    <row r="663" spans="5:30" s="8" customFormat="1" x14ac:dyDescent="0.25">
      <c r="E663" s="9"/>
      <c r="F663" s="10"/>
      <c r="S663" s="10"/>
      <c r="T663" s="10"/>
      <c r="U663" s="138"/>
      <c r="V663" s="9"/>
      <c r="AA663" s="12"/>
      <c r="AB663" s="12"/>
      <c r="AC663" s="12"/>
      <c r="AD663" s="12"/>
    </row>
    <row r="664" spans="5:30" s="8" customFormat="1" x14ac:dyDescent="0.25">
      <c r="E664" s="9"/>
      <c r="F664" s="10"/>
      <c r="S664" s="10"/>
      <c r="T664" s="10"/>
      <c r="U664" s="138"/>
      <c r="V664" s="9"/>
      <c r="AA664" s="12"/>
      <c r="AB664" s="12"/>
      <c r="AC664" s="12"/>
      <c r="AD664" s="12"/>
    </row>
    <row r="665" spans="5:30" s="8" customFormat="1" x14ac:dyDescent="0.25">
      <c r="E665" s="9"/>
      <c r="F665" s="10"/>
      <c r="S665" s="10"/>
      <c r="T665" s="10"/>
      <c r="U665" s="138"/>
      <c r="V665" s="9"/>
      <c r="AA665" s="12"/>
      <c r="AB665" s="12"/>
      <c r="AC665" s="12"/>
      <c r="AD665" s="12"/>
    </row>
    <row r="666" spans="5:30" s="8" customFormat="1" x14ac:dyDescent="0.25">
      <c r="E666" s="9"/>
      <c r="F666" s="10"/>
      <c r="S666" s="10"/>
      <c r="T666" s="10"/>
      <c r="U666" s="138"/>
      <c r="V666" s="9"/>
      <c r="AA666" s="12"/>
      <c r="AB666" s="12"/>
      <c r="AC666" s="12"/>
      <c r="AD666" s="12"/>
    </row>
    <row r="667" spans="5:30" s="8" customFormat="1" x14ac:dyDescent="0.25">
      <c r="E667" s="9"/>
      <c r="F667" s="10"/>
      <c r="S667" s="10"/>
      <c r="T667" s="10"/>
      <c r="U667" s="138"/>
      <c r="V667" s="9"/>
      <c r="AA667" s="12"/>
      <c r="AB667" s="12"/>
      <c r="AC667" s="12"/>
      <c r="AD667" s="12"/>
    </row>
    <row r="668" spans="5:30" s="8" customFormat="1" x14ac:dyDescent="0.25">
      <c r="E668" s="9"/>
      <c r="F668" s="10"/>
      <c r="S668" s="10"/>
      <c r="T668" s="10"/>
      <c r="U668" s="138"/>
      <c r="V668" s="9"/>
      <c r="AA668" s="12"/>
      <c r="AB668" s="12"/>
      <c r="AC668" s="12"/>
      <c r="AD668" s="12"/>
    </row>
    <row r="669" spans="5:30" s="8" customFormat="1" x14ac:dyDescent="0.25">
      <c r="E669" s="9"/>
      <c r="F669" s="10"/>
      <c r="S669" s="10"/>
      <c r="T669" s="10"/>
      <c r="U669" s="138"/>
      <c r="V669" s="9"/>
      <c r="AA669" s="12"/>
      <c r="AB669" s="12"/>
      <c r="AC669" s="12"/>
      <c r="AD669" s="12"/>
    </row>
    <row r="670" spans="5:30" s="8" customFormat="1" x14ac:dyDescent="0.25">
      <c r="E670" s="9"/>
      <c r="F670" s="10"/>
      <c r="S670" s="10"/>
      <c r="T670" s="10"/>
      <c r="U670" s="138"/>
      <c r="V670" s="9"/>
      <c r="AA670" s="12"/>
      <c r="AB670" s="12"/>
      <c r="AC670" s="12"/>
      <c r="AD670" s="12"/>
    </row>
    <row r="671" spans="5:30" s="8" customFormat="1" x14ac:dyDescent="0.25">
      <c r="E671" s="9"/>
      <c r="F671" s="10"/>
      <c r="S671" s="10"/>
      <c r="T671" s="10"/>
      <c r="U671" s="138"/>
      <c r="V671" s="9"/>
      <c r="AA671" s="12"/>
      <c r="AB671" s="12"/>
      <c r="AC671" s="12"/>
      <c r="AD671" s="12"/>
    </row>
    <row r="672" spans="5:30" s="8" customFormat="1" x14ac:dyDescent="0.25">
      <c r="E672" s="9"/>
      <c r="F672" s="10"/>
      <c r="S672" s="10"/>
      <c r="T672" s="10"/>
      <c r="U672" s="138"/>
      <c r="V672" s="9"/>
      <c r="AA672" s="12"/>
      <c r="AB672" s="12"/>
      <c r="AC672" s="12"/>
      <c r="AD672" s="12"/>
    </row>
    <row r="673" spans="5:30" s="8" customFormat="1" x14ac:dyDescent="0.25">
      <c r="E673" s="9"/>
      <c r="F673" s="10"/>
      <c r="S673" s="10"/>
      <c r="T673" s="10"/>
      <c r="U673" s="138"/>
      <c r="V673" s="9"/>
      <c r="AA673" s="12"/>
      <c r="AB673" s="12"/>
      <c r="AC673" s="12"/>
      <c r="AD673" s="12"/>
    </row>
    <row r="674" spans="5:30" s="8" customFormat="1" x14ac:dyDescent="0.25">
      <c r="E674" s="9"/>
      <c r="F674" s="10"/>
      <c r="S674" s="10"/>
      <c r="T674" s="10"/>
      <c r="U674" s="138"/>
      <c r="V674" s="9"/>
      <c r="AA674" s="12"/>
      <c r="AB674" s="12"/>
      <c r="AC674" s="12"/>
      <c r="AD674" s="12"/>
    </row>
    <row r="675" spans="5:30" s="8" customFormat="1" x14ac:dyDescent="0.25">
      <c r="E675" s="9"/>
      <c r="F675" s="10"/>
      <c r="S675" s="10"/>
      <c r="T675" s="10"/>
      <c r="U675" s="138"/>
      <c r="V675" s="9"/>
      <c r="AA675" s="12"/>
      <c r="AB675" s="12"/>
      <c r="AC675" s="12"/>
      <c r="AD675" s="12"/>
    </row>
    <row r="676" spans="5:30" s="8" customFormat="1" x14ac:dyDescent="0.25">
      <c r="E676" s="9"/>
      <c r="F676" s="10"/>
      <c r="S676" s="10"/>
      <c r="T676" s="10"/>
      <c r="U676" s="138"/>
      <c r="V676" s="9"/>
      <c r="AA676" s="12"/>
      <c r="AB676" s="12"/>
      <c r="AC676" s="12"/>
      <c r="AD676" s="12"/>
    </row>
    <row r="677" spans="5:30" s="8" customFormat="1" x14ac:dyDescent="0.25">
      <c r="E677" s="9"/>
      <c r="F677" s="10"/>
      <c r="S677" s="10"/>
      <c r="T677" s="10"/>
      <c r="U677" s="138"/>
      <c r="V677" s="9"/>
      <c r="AA677" s="12"/>
      <c r="AB677" s="12"/>
      <c r="AC677" s="12"/>
      <c r="AD677" s="12"/>
    </row>
    <row r="678" spans="5:30" s="8" customFormat="1" x14ac:dyDescent="0.25">
      <c r="E678" s="9"/>
      <c r="F678" s="10"/>
      <c r="S678" s="10"/>
      <c r="T678" s="10"/>
      <c r="U678" s="138"/>
      <c r="V678" s="9"/>
      <c r="AA678" s="12"/>
      <c r="AB678" s="12"/>
      <c r="AC678" s="12"/>
      <c r="AD678" s="12"/>
    </row>
    <row r="679" spans="5:30" s="8" customFormat="1" x14ac:dyDescent="0.25">
      <c r="E679" s="9"/>
      <c r="F679" s="10"/>
      <c r="S679" s="10"/>
      <c r="T679" s="10"/>
      <c r="U679" s="138"/>
      <c r="V679" s="9"/>
      <c r="AA679" s="12"/>
      <c r="AB679" s="12"/>
      <c r="AC679" s="12"/>
      <c r="AD679" s="12"/>
    </row>
    <row r="680" spans="5:30" s="8" customFormat="1" x14ac:dyDescent="0.25">
      <c r="E680" s="9"/>
      <c r="F680" s="10"/>
      <c r="S680" s="10"/>
      <c r="T680" s="10"/>
      <c r="U680" s="138"/>
      <c r="V680" s="9"/>
      <c r="AA680" s="12"/>
      <c r="AB680" s="12"/>
      <c r="AC680" s="12"/>
      <c r="AD680" s="12"/>
    </row>
    <row r="681" spans="5:30" s="8" customFormat="1" x14ac:dyDescent="0.25">
      <c r="E681" s="9"/>
      <c r="F681" s="10"/>
      <c r="S681" s="10"/>
      <c r="T681" s="10"/>
      <c r="U681" s="138"/>
      <c r="V681" s="9"/>
      <c r="AA681" s="12"/>
      <c r="AB681" s="12"/>
      <c r="AC681" s="12"/>
      <c r="AD681" s="12"/>
    </row>
    <row r="682" spans="5:30" s="8" customFormat="1" x14ac:dyDescent="0.25">
      <c r="E682" s="9"/>
      <c r="F682" s="10"/>
      <c r="S682" s="10"/>
      <c r="T682" s="10"/>
      <c r="U682" s="138"/>
      <c r="V682" s="9"/>
      <c r="AA682" s="12"/>
      <c r="AB682" s="12"/>
      <c r="AC682" s="12"/>
      <c r="AD682" s="12"/>
    </row>
    <row r="683" spans="5:30" s="8" customFormat="1" x14ac:dyDescent="0.25">
      <c r="E683" s="9"/>
      <c r="F683" s="10"/>
      <c r="S683" s="10"/>
      <c r="T683" s="10"/>
      <c r="U683" s="138"/>
      <c r="V683" s="9"/>
      <c r="AA683" s="12"/>
      <c r="AB683" s="12"/>
      <c r="AC683" s="12"/>
      <c r="AD683" s="12"/>
    </row>
    <row r="684" spans="5:30" s="8" customFormat="1" x14ac:dyDescent="0.25">
      <c r="E684" s="9"/>
      <c r="F684" s="10"/>
      <c r="S684" s="10"/>
      <c r="T684" s="10"/>
      <c r="U684" s="138"/>
      <c r="V684" s="9"/>
      <c r="AA684" s="12"/>
      <c r="AB684" s="12"/>
      <c r="AC684" s="12"/>
      <c r="AD684" s="12"/>
    </row>
    <row r="685" spans="5:30" s="8" customFormat="1" x14ac:dyDescent="0.25">
      <c r="E685" s="9"/>
      <c r="F685" s="10"/>
      <c r="S685" s="10"/>
      <c r="T685" s="10"/>
      <c r="U685" s="138"/>
      <c r="V685" s="9"/>
      <c r="AA685" s="12"/>
      <c r="AB685" s="12"/>
      <c r="AC685" s="12"/>
      <c r="AD685" s="12"/>
    </row>
    <row r="686" spans="5:30" s="8" customFormat="1" x14ac:dyDescent="0.25">
      <c r="E686" s="9"/>
      <c r="F686" s="10"/>
      <c r="S686" s="10"/>
      <c r="T686" s="10"/>
      <c r="U686" s="138"/>
      <c r="V686" s="9"/>
      <c r="AA686" s="12"/>
      <c r="AB686" s="12"/>
      <c r="AC686" s="12"/>
      <c r="AD686" s="12"/>
    </row>
    <row r="687" spans="5:30" s="8" customFormat="1" x14ac:dyDescent="0.25">
      <c r="E687" s="9"/>
      <c r="F687" s="10"/>
      <c r="S687" s="10"/>
      <c r="T687" s="10"/>
      <c r="U687" s="138"/>
      <c r="V687" s="9"/>
      <c r="AA687" s="12"/>
      <c r="AB687" s="12"/>
      <c r="AC687" s="12"/>
      <c r="AD687" s="12"/>
    </row>
    <row r="688" spans="5:30" s="8" customFormat="1" x14ac:dyDescent="0.25">
      <c r="E688" s="9"/>
      <c r="F688" s="10"/>
      <c r="S688" s="10"/>
      <c r="T688" s="10"/>
      <c r="U688" s="138"/>
      <c r="V688" s="9"/>
      <c r="AA688" s="12"/>
      <c r="AB688" s="12"/>
      <c r="AC688" s="12"/>
      <c r="AD688" s="12"/>
    </row>
    <row r="689" spans="5:30" s="8" customFormat="1" x14ac:dyDescent="0.25">
      <c r="E689" s="9"/>
      <c r="F689" s="10"/>
      <c r="S689" s="10"/>
      <c r="T689" s="10"/>
      <c r="U689" s="138"/>
      <c r="V689" s="9"/>
      <c r="AA689" s="12"/>
      <c r="AB689" s="12"/>
      <c r="AC689" s="12"/>
      <c r="AD689" s="12"/>
    </row>
    <row r="690" spans="5:30" s="8" customFormat="1" x14ac:dyDescent="0.25">
      <c r="E690" s="9"/>
      <c r="F690" s="10"/>
      <c r="S690" s="10"/>
      <c r="T690" s="10"/>
      <c r="U690" s="138"/>
      <c r="V690" s="9"/>
      <c r="AA690" s="12"/>
      <c r="AB690" s="12"/>
      <c r="AC690" s="12"/>
      <c r="AD690" s="12"/>
    </row>
    <row r="691" spans="5:30" s="8" customFormat="1" x14ac:dyDescent="0.25">
      <c r="E691" s="9"/>
      <c r="F691" s="10"/>
      <c r="S691" s="10"/>
      <c r="T691" s="10"/>
      <c r="U691" s="138"/>
      <c r="V691" s="9"/>
      <c r="AA691" s="12"/>
      <c r="AB691" s="12"/>
      <c r="AC691" s="12"/>
      <c r="AD691" s="12"/>
    </row>
    <row r="692" spans="5:30" s="8" customFormat="1" x14ac:dyDescent="0.25">
      <c r="E692" s="9"/>
      <c r="F692" s="10"/>
      <c r="S692" s="10"/>
      <c r="T692" s="10"/>
      <c r="U692" s="138"/>
      <c r="V692" s="9"/>
      <c r="AA692" s="12"/>
      <c r="AB692" s="12"/>
      <c r="AC692" s="12"/>
      <c r="AD692" s="12"/>
    </row>
    <row r="693" spans="5:30" s="8" customFormat="1" x14ac:dyDescent="0.25">
      <c r="E693" s="9"/>
      <c r="F693" s="10"/>
      <c r="S693" s="10"/>
      <c r="T693" s="10"/>
      <c r="U693" s="138"/>
      <c r="V693" s="9"/>
      <c r="AA693" s="12"/>
      <c r="AB693" s="12"/>
      <c r="AC693" s="12"/>
      <c r="AD693" s="12"/>
    </row>
    <row r="694" spans="5:30" s="8" customFormat="1" x14ac:dyDescent="0.25">
      <c r="E694" s="9"/>
      <c r="F694" s="10"/>
      <c r="S694" s="10"/>
      <c r="T694" s="10"/>
      <c r="U694" s="138"/>
      <c r="V694" s="9"/>
      <c r="AA694" s="12"/>
      <c r="AB694" s="12"/>
      <c r="AC694" s="12"/>
      <c r="AD694" s="12"/>
    </row>
    <row r="695" spans="5:30" s="8" customFormat="1" x14ac:dyDescent="0.25">
      <c r="E695" s="9"/>
      <c r="F695" s="10"/>
      <c r="S695" s="10"/>
      <c r="T695" s="10"/>
      <c r="U695" s="138"/>
      <c r="V695" s="9"/>
      <c r="AA695" s="12"/>
      <c r="AB695" s="12"/>
      <c r="AC695" s="12"/>
      <c r="AD695" s="12"/>
    </row>
    <row r="696" spans="5:30" s="8" customFormat="1" x14ac:dyDescent="0.25">
      <c r="E696" s="9"/>
      <c r="F696" s="10"/>
      <c r="S696" s="10"/>
      <c r="T696" s="10"/>
      <c r="U696" s="138"/>
      <c r="V696" s="9"/>
      <c r="AA696" s="12"/>
      <c r="AB696" s="12"/>
      <c r="AC696" s="12"/>
      <c r="AD696" s="12"/>
    </row>
    <row r="697" spans="5:30" s="8" customFormat="1" x14ac:dyDescent="0.25">
      <c r="E697" s="9"/>
      <c r="F697" s="10"/>
      <c r="S697" s="10"/>
      <c r="T697" s="10"/>
      <c r="U697" s="138"/>
      <c r="V697" s="9"/>
      <c r="AA697" s="12"/>
      <c r="AB697" s="12"/>
      <c r="AC697" s="12"/>
      <c r="AD697" s="12"/>
    </row>
    <row r="698" spans="5:30" s="8" customFormat="1" x14ac:dyDescent="0.25">
      <c r="E698" s="9"/>
      <c r="F698" s="10"/>
      <c r="S698" s="10"/>
      <c r="T698" s="10"/>
      <c r="U698" s="138"/>
      <c r="V698" s="9"/>
      <c r="AA698" s="12"/>
      <c r="AB698" s="12"/>
      <c r="AC698" s="12"/>
      <c r="AD698" s="12"/>
    </row>
    <row r="699" spans="5:30" s="8" customFormat="1" x14ac:dyDescent="0.25">
      <c r="E699" s="9"/>
      <c r="F699" s="10"/>
      <c r="S699" s="10"/>
      <c r="T699" s="10"/>
      <c r="U699" s="138"/>
      <c r="V699" s="9"/>
      <c r="AA699" s="12"/>
      <c r="AB699" s="12"/>
      <c r="AC699" s="12"/>
      <c r="AD699" s="12"/>
    </row>
    <row r="700" spans="5:30" s="8" customFormat="1" x14ac:dyDescent="0.25">
      <c r="E700" s="9"/>
      <c r="F700" s="10"/>
      <c r="S700" s="10"/>
      <c r="T700" s="10"/>
      <c r="U700" s="138"/>
      <c r="V700" s="9"/>
      <c r="AA700" s="12"/>
      <c r="AB700" s="12"/>
      <c r="AC700" s="12"/>
      <c r="AD700" s="12"/>
    </row>
    <row r="701" spans="5:30" s="8" customFormat="1" x14ac:dyDescent="0.25">
      <c r="E701" s="9"/>
      <c r="F701" s="10"/>
      <c r="S701" s="10"/>
      <c r="T701" s="10"/>
      <c r="U701" s="138"/>
      <c r="V701" s="9"/>
      <c r="AA701" s="12"/>
      <c r="AB701" s="12"/>
      <c r="AC701" s="12"/>
      <c r="AD701" s="12"/>
    </row>
    <row r="702" spans="5:30" s="8" customFormat="1" x14ac:dyDescent="0.25">
      <c r="E702" s="9"/>
      <c r="F702" s="10"/>
      <c r="S702" s="10"/>
      <c r="T702" s="10"/>
      <c r="U702" s="138"/>
      <c r="V702" s="9"/>
      <c r="AA702" s="12"/>
      <c r="AB702" s="12"/>
      <c r="AC702" s="12"/>
      <c r="AD702" s="12"/>
    </row>
    <row r="703" spans="5:30" s="8" customFormat="1" x14ac:dyDescent="0.25">
      <c r="E703" s="9"/>
      <c r="F703" s="10"/>
      <c r="S703" s="10"/>
      <c r="T703" s="10"/>
      <c r="U703" s="138"/>
      <c r="V703" s="9"/>
      <c r="AA703" s="12"/>
      <c r="AB703" s="12"/>
      <c r="AC703" s="12"/>
      <c r="AD703" s="12"/>
    </row>
    <row r="704" spans="5:30" s="8" customFormat="1" x14ac:dyDescent="0.25">
      <c r="E704" s="9"/>
      <c r="F704" s="10"/>
      <c r="S704" s="10"/>
      <c r="T704" s="10"/>
      <c r="U704" s="138"/>
      <c r="V704" s="9"/>
      <c r="AA704" s="12"/>
      <c r="AB704" s="12"/>
      <c r="AC704" s="12"/>
      <c r="AD704" s="12"/>
    </row>
    <row r="705" spans="5:30" s="8" customFormat="1" x14ac:dyDescent="0.25">
      <c r="E705" s="9"/>
      <c r="F705" s="10"/>
      <c r="S705" s="10"/>
      <c r="T705" s="10"/>
      <c r="U705" s="138"/>
      <c r="V705" s="9"/>
      <c r="AA705" s="12"/>
      <c r="AB705" s="12"/>
      <c r="AC705" s="12"/>
      <c r="AD705" s="12"/>
    </row>
    <row r="706" spans="5:30" s="8" customFormat="1" x14ac:dyDescent="0.25">
      <c r="E706" s="9"/>
      <c r="F706" s="10"/>
      <c r="S706" s="10"/>
      <c r="T706" s="10"/>
      <c r="U706" s="138"/>
      <c r="V706" s="9"/>
      <c r="AA706" s="12"/>
      <c r="AB706" s="12"/>
      <c r="AC706" s="12"/>
      <c r="AD706" s="12"/>
    </row>
    <row r="707" spans="5:30" s="8" customFormat="1" x14ac:dyDescent="0.25">
      <c r="E707" s="9"/>
      <c r="F707" s="10"/>
      <c r="S707" s="10"/>
      <c r="T707" s="10"/>
      <c r="U707" s="138"/>
      <c r="V707" s="9"/>
      <c r="AA707" s="12"/>
      <c r="AB707" s="12"/>
      <c r="AC707" s="12"/>
      <c r="AD707" s="12"/>
    </row>
    <row r="708" spans="5:30" s="8" customFormat="1" x14ac:dyDescent="0.25">
      <c r="E708" s="9"/>
      <c r="F708" s="10"/>
      <c r="S708" s="10"/>
      <c r="T708" s="10"/>
      <c r="U708" s="138"/>
      <c r="V708" s="9"/>
      <c r="AA708" s="12"/>
      <c r="AB708" s="12"/>
      <c r="AC708" s="12"/>
      <c r="AD708" s="12"/>
    </row>
    <row r="709" spans="5:30" s="8" customFormat="1" x14ac:dyDescent="0.25">
      <c r="E709" s="9"/>
      <c r="F709" s="10"/>
      <c r="S709" s="10"/>
      <c r="T709" s="10"/>
      <c r="U709" s="138"/>
      <c r="V709" s="9"/>
      <c r="AA709" s="12"/>
      <c r="AB709" s="12"/>
      <c r="AC709" s="12"/>
      <c r="AD709" s="12"/>
    </row>
    <row r="710" spans="5:30" s="8" customFormat="1" x14ac:dyDescent="0.25">
      <c r="E710" s="9"/>
      <c r="F710" s="10"/>
      <c r="S710" s="10"/>
      <c r="T710" s="10"/>
      <c r="U710" s="138"/>
      <c r="V710" s="9"/>
      <c r="AA710" s="12"/>
      <c r="AB710" s="12"/>
      <c r="AC710" s="12"/>
      <c r="AD710" s="12"/>
    </row>
    <row r="711" spans="5:30" s="8" customFormat="1" x14ac:dyDescent="0.25">
      <c r="E711" s="9"/>
      <c r="F711" s="10"/>
      <c r="S711" s="10"/>
      <c r="T711" s="10"/>
      <c r="U711" s="138"/>
      <c r="V711" s="9"/>
      <c r="AA711" s="12"/>
      <c r="AB711" s="12"/>
      <c r="AC711" s="12"/>
      <c r="AD711" s="12"/>
    </row>
    <row r="712" spans="5:30" s="8" customFormat="1" x14ac:dyDescent="0.25">
      <c r="E712" s="9"/>
      <c r="F712" s="10"/>
      <c r="S712" s="10"/>
      <c r="T712" s="10"/>
      <c r="U712" s="138"/>
      <c r="V712" s="9"/>
      <c r="AA712" s="12"/>
      <c r="AB712" s="12"/>
      <c r="AC712" s="12"/>
      <c r="AD712" s="12"/>
    </row>
    <row r="713" spans="5:30" s="8" customFormat="1" x14ac:dyDescent="0.25">
      <c r="E713" s="9"/>
      <c r="F713" s="10"/>
      <c r="S713" s="10"/>
      <c r="T713" s="10"/>
      <c r="U713" s="138"/>
      <c r="V713" s="9"/>
      <c r="AA713" s="12"/>
      <c r="AB713" s="12"/>
      <c r="AC713" s="12"/>
      <c r="AD713" s="12"/>
    </row>
    <row r="714" spans="5:30" s="8" customFormat="1" x14ac:dyDescent="0.25">
      <c r="E714" s="9"/>
      <c r="F714" s="10"/>
      <c r="S714" s="10"/>
      <c r="T714" s="10"/>
      <c r="U714" s="138"/>
      <c r="V714" s="9"/>
      <c r="AA714" s="12"/>
      <c r="AB714" s="12"/>
      <c r="AC714" s="12"/>
      <c r="AD714" s="12"/>
    </row>
    <row r="715" spans="5:30" s="8" customFormat="1" x14ac:dyDescent="0.25">
      <c r="E715" s="9"/>
      <c r="F715" s="10"/>
      <c r="S715" s="10"/>
      <c r="T715" s="10"/>
      <c r="U715" s="138"/>
      <c r="V715" s="9"/>
      <c r="AA715" s="12"/>
      <c r="AB715" s="12"/>
      <c r="AC715" s="12"/>
      <c r="AD715" s="12"/>
    </row>
    <row r="716" spans="5:30" s="8" customFormat="1" x14ac:dyDescent="0.25">
      <c r="E716" s="9"/>
      <c r="F716" s="10"/>
      <c r="S716" s="10"/>
      <c r="T716" s="10"/>
      <c r="U716" s="138"/>
      <c r="V716" s="9"/>
      <c r="AA716" s="12"/>
      <c r="AB716" s="12"/>
      <c r="AC716" s="12"/>
      <c r="AD716" s="12"/>
    </row>
    <row r="717" spans="5:30" s="8" customFormat="1" x14ac:dyDescent="0.25">
      <c r="E717" s="9"/>
      <c r="F717" s="10"/>
      <c r="S717" s="10"/>
      <c r="T717" s="10"/>
      <c r="U717" s="138"/>
      <c r="V717" s="9"/>
      <c r="AA717" s="12"/>
      <c r="AB717" s="12"/>
      <c r="AC717" s="12"/>
      <c r="AD717" s="12"/>
    </row>
    <row r="718" spans="5:30" s="8" customFormat="1" x14ac:dyDescent="0.25">
      <c r="E718" s="9"/>
      <c r="F718" s="10"/>
      <c r="S718" s="10"/>
      <c r="T718" s="10"/>
      <c r="U718" s="138"/>
      <c r="V718" s="9"/>
      <c r="AA718" s="12"/>
      <c r="AB718" s="12"/>
      <c r="AC718" s="12"/>
      <c r="AD718" s="12"/>
    </row>
    <row r="719" spans="5:30" s="8" customFormat="1" x14ac:dyDescent="0.25">
      <c r="E719" s="9"/>
      <c r="F719" s="10"/>
      <c r="S719" s="10"/>
      <c r="T719" s="10"/>
      <c r="U719" s="138"/>
      <c r="V719" s="9"/>
      <c r="AA719" s="12"/>
      <c r="AB719" s="12"/>
      <c r="AC719" s="12"/>
      <c r="AD719" s="12"/>
    </row>
    <row r="720" spans="5:30" s="8" customFormat="1" x14ac:dyDescent="0.25">
      <c r="E720" s="9"/>
      <c r="F720" s="10"/>
      <c r="S720" s="10"/>
      <c r="T720" s="10"/>
      <c r="U720" s="138"/>
      <c r="V720" s="9"/>
      <c r="AA720" s="12"/>
      <c r="AB720" s="12"/>
      <c r="AC720" s="12"/>
      <c r="AD720" s="12"/>
    </row>
    <row r="721" spans="5:30" s="8" customFormat="1" x14ac:dyDescent="0.25">
      <c r="E721" s="9"/>
      <c r="F721" s="10"/>
      <c r="S721" s="10"/>
      <c r="T721" s="10"/>
      <c r="U721" s="138"/>
      <c r="V721" s="9"/>
      <c r="AA721" s="12"/>
      <c r="AB721" s="12"/>
      <c r="AC721" s="12"/>
      <c r="AD721" s="12"/>
    </row>
    <row r="722" spans="5:30" s="8" customFormat="1" x14ac:dyDescent="0.25">
      <c r="E722" s="9"/>
      <c r="F722" s="10"/>
      <c r="S722" s="10"/>
      <c r="T722" s="10"/>
      <c r="U722" s="138"/>
      <c r="V722" s="9"/>
      <c r="AA722" s="12"/>
      <c r="AB722" s="12"/>
      <c r="AC722" s="12"/>
      <c r="AD722" s="12"/>
    </row>
    <row r="723" spans="5:30" s="8" customFormat="1" x14ac:dyDescent="0.25">
      <c r="E723" s="9"/>
      <c r="F723" s="10"/>
      <c r="S723" s="10"/>
      <c r="T723" s="10"/>
      <c r="U723" s="138"/>
      <c r="V723" s="9"/>
      <c r="AA723" s="12"/>
      <c r="AB723" s="12"/>
      <c r="AC723" s="12"/>
      <c r="AD723" s="12"/>
    </row>
    <row r="724" spans="5:30" s="8" customFormat="1" x14ac:dyDescent="0.25">
      <c r="E724" s="9"/>
      <c r="F724" s="10"/>
      <c r="S724" s="10"/>
      <c r="T724" s="10"/>
      <c r="U724" s="138"/>
      <c r="V724" s="9"/>
      <c r="AA724" s="12"/>
      <c r="AB724" s="12"/>
      <c r="AC724" s="12"/>
      <c r="AD724" s="12"/>
    </row>
    <row r="725" spans="5:30" s="8" customFormat="1" x14ac:dyDescent="0.25">
      <c r="E725" s="9"/>
      <c r="F725" s="10"/>
      <c r="S725" s="10"/>
      <c r="T725" s="10"/>
      <c r="U725" s="138"/>
      <c r="V725" s="9"/>
      <c r="AA725" s="12"/>
      <c r="AB725" s="12"/>
      <c r="AC725" s="12"/>
      <c r="AD725" s="12"/>
    </row>
    <row r="726" spans="5:30" s="8" customFormat="1" x14ac:dyDescent="0.25">
      <c r="E726" s="9"/>
      <c r="F726" s="10"/>
      <c r="S726" s="10"/>
      <c r="T726" s="10"/>
      <c r="U726" s="138"/>
      <c r="V726" s="9"/>
      <c r="AA726" s="12"/>
      <c r="AB726" s="12"/>
      <c r="AC726" s="12"/>
      <c r="AD726" s="12"/>
    </row>
    <row r="727" spans="5:30" s="8" customFormat="1" x14ac:dyDescent="0.25">
      <c r="E727" s="9"/>
      <c r="F727" s="10"/>
      <c r="S727" s="10"/>
      <c r="T727" s="10"/>
      <c r="U727" s="138"/>
      <c r="V727" s="9"/>
      <c r="AA727" s="12"/>
      <c r="AB727" s="12"/>
      <c r="AC727" s="12"/>
      <c r="AD727" s="12"/>
    </row>
    <row r="728" spans="5:30" s="8" customFormat="1" x14ac:dyDescent="0.25">
      <c r="E728" s="9"/>
      <c r="F728" s="10"/>
      <c r="S728" s="10"/>
      <c r="T728" s="10"/>
      <c r="U728" s="138"/>
      <c r="V728" s="9"/>
      <c r="AA728" s="12"/>
      <c r="AB728" s="12"/>
      <c r="AC728" s="12"/>
      <c r="AD728" s="12"/>
    </row>
    <row r="729" spans="5:30" s="8" customFormat="1" x14ac:dyDescent="0.25">
      <c r="E729" s="9"/>
      <c r="F729" s="10"/>
      <c r="S729" s="10"/>
      <c r="T729" s="10"/>
      <c r="U729" s="138"/>
      <c r="V729" s="9"/>
      <c r="AA729" s="12"/>
      <c r="AB729" s="12"/>
      <c r="AC729" s="12"/>
      <c r="AD729" s="12"/>
    </row>
    <row r="730" spans="5:30" s="8" customFormat="1" x14ac:dyDescent="0.25">
      <c r="E730" s="9"/>
      <c r="F730" s="10"/>
      <c r="S730" s="10"/>
      <c r="T730" s="10"/>
      <c r="U730" s="138"/>
      <c r="V730" s="9"/>
      <c r="AA730" s="12"/>
      <c r="AB730" s="12"/>
      <c r="AC730" s="12"/>
      <c r="AD730" s="12"/>
    </row>
    <row r="731" spans="5:30" s="8" customFormat="1" x14ac:dyDescent="0.25">
      <c r="E731" s="9"/>
      <c r="F731" s="10"/>
      <c r="S731" s="10"/>
      <c r="T731" s="10"/>
      <c r="U731" s="138"/>
      <c r="V731" s="9"/>
      <c r="AA731" s="12"/>
      <c r="AB731" s="12"/>
      <c r="AC731" s="12"/>
      <c r="AD731" s="12"/>
    </row>
    <row r="732" spans="5:30" s="8" customFormat="1" x14ac:dyDescent="0.25">
      <c r="E732" s="9"/>
      <c r="F732" s="10"/>
      <c r="S732" s="10"/>
      <c r="T732" s="10"/>
      <c r="U732" s="138"/>
      <c r="V732" s="9"/>
      <c r="AA732" s="12"/>
      <c r="AB732" s="12"/>
      <c r="AC732" s="12"/>
      <c r="AD732" s="12"/>
    </row>
    <row r="733" spans="5:30" s="8" customFormat="1" x14ac:dyDescent="0.25">
      <c r="E733" s="9"/>
      <c r="F733" s="10"/>
      <c r="S733" s="10"/>
      <c r="T733" s="10"/>
      <c r="U733" s="138"/>
      <c r="V733" s="9"/>
      <c r="AA733" s="12"/>
      <c r="AB733" s="12"/>
      <c r="AC733" s="12"/>
      <c r="AD733" s="12"/>
    </row>
    <row r="734" spans="5:30" s="8" customFormat="1" x14ac:dyDescent="0.25">
      <c r="E734" s="9"/>
      <c r="F734" s="10"/>
      <c r="S734" s="10"/>
      <c r="T734" s="10"/>
      <c r="U734" s="138"/>
      <c r="V734" s="9"/>
      <c r="AA734" s="12"/>
      <c r="AB734" s="12"/>
      <c r="AC734" s="12"/>
      <c r="AD734" s="12"/>
    </row>
    <row r="735" spans="5:30" s="8" customFormat="1" x14ac:dyDescent="0.25">
      <c r="E735" s="9"/>
      <c r="F735" s="10"/>
      <c r="S735" s="10"/>
      <c r="T735" s="10"/>
      <c r="U735" s="138"/>
      <c r="V735" s="9"/>
      <c r="AA735" s="12"/>
      <c r="AB735" s="12"/>
      <c r="AC735" s="12"/>
      <c r="AD735" s="12"/>
    </row>
    <row r="736" spans="5:30" s="8" customFormat="1" x14ac:dyDescent="0.25">
      <c r="E736" s="9"/>
      <c r="F736" s="10"/>
      <c r="S736" s="10"/>
      <c r="T736" s="10"/>
      <c r="U736" s="138"/>
      <c r="V736" s="9"/>
      <c r="AA736" s="12"/>
      <c r="AB736" s="12"/>
      <c r="AC736" s="12"/>
      <c r="AD736" s="12"/>
    </row>
    <row r="737" spans="5:30" s="8" customFormat="1" x14ac:dyDescent="0.25">
      <c r="E737" s="9"/>
      <c r="F737" s="10"/>
      <c r="S737" s="10"/>
      <c r="T737" s="10"/>
      <c r="U737" s="138"/>
      <c r="V737" s="9"/>
      <c r="AA737" s="12"/>
      <c r="AB737" s="12"/>
      <c r="AC737" s="12"/>
      <c r="AD737" s="12"/>
    </row>
    <row r="738" spans="5:30" s="8" customFormat="1" x14ac:dyDescent="0.25">
      <c r="E738" s="9"/>
      <c r="F738" s="10"/>
      <c r="S738" s="10"/>
      <c r="T738" s="10"/>
      <c r="U738" s="138"/>
      <c r="V738" s="9"/>
      <c r="AA738" s="12"/>
      <c r="AB738" s="12"/>
      <c r="AC738" s="12"/>
      <c r="AD738" s="12"/>
    </row>
    <row r="739" spans="5:30" s="8" customFormat="1" x14ac:dyDescent="0.25">
      <c r="E739" s="9"/>
      <c r="F739" s="10"/>
      <c r="S739" s="10"/>
      <c r="T739" s="10"/>
      <c r="U739" s="138"/>
      <c r="V739" s="9"/>
      <c r="AA739" s="12"/>
      <c r="AB739" s="12"/>
      <c r="AC739" s="12"/>
      <c r="AD739" s="12"/>
    </row>
    <row r="740" spans="5:30" s="8" customFormat="1" x14ac:dyDescent="0.25">
      <c r="E740" s="9"/>
      <c r="F740" s="10"/>
      <c r="S740" s="10"/>
      <c r="T740" s="10"/>
      <c r="U740" s="138"/>
      <c r="V740" s="9"/>
      <c r="AA740" s="12"/>
      <c r="AB740" s="12"/>
      <c r="AC740" s="12"/>
      <c r="AD740" s="12"/>
    </row>
    <row r="741" spans="5:30" s="8" customFormat="1" x14ac:dyDescent="0.25">
      <c r="E741" s="9"/>
      <c r="F741" s="10"/>
      <c r="S741" s="10"/>
      <c r="T741" s="10"/>
      <c r="U741" s="138"/>
      <c r="V741" s="9"/>
      <c r="AA741" s="12"/>
      <c r="AB741" s="12"/>
      <c r="AC741" s="12"/>
      <c r="AD741" s="12"/>
    </row>
    <row r="742" spans="5:30" s="8" customFormat="1" x14ac:dyDescent="0.25">
      <c r="E742" s="9"/>
      <c r="F742" s="10"/>
      <c r="S742" s="10"/>
      <c r="T742" s="10"/>
      <c r="U742" s="138"/>
      <c r="V742" s="9"/>
      <c r="AA742" s="12"/>
      <c r="AB742" s="12"/>
      <c r="AC742" s="12"/>
      <c r="AD742" s="12"/>
    </row>
    <row r="743" spans="5:30" s="8" customFormat="1" x14ac:dyDescent="0.25">
      <c r="E743" s="9"/>
      <c r="F743" s="10"/>
      <c r="S743" s="10"/>
      <c r="T743" s="10"/>
      <c r="U743" s="138"/>
      <c r="V743" s="9"/>
      <c r="AA743" s="12"/>
      <c r="AB743" s="12"/>
      <c r="AC743" s="12"/>
      <c r="AD743" s="12"/>
    </row>
    <row r="744" spans="5:30" s="8" customFormat="1" x14ac:dyDescent="0.25">
      <c r="E744" s="9"/>
      <c r="F744" s="10"/>
      <c r="S744" s="10"/>
      <c r="T744" s="10"/>
      <c r="U744" s="138"/>
      <c r="V744" s="9"/>
      <c r="AA744" s="12"/>
      <c r="AB744" s="12"/>
      <c r="AC744" s="12"/>
      <c r="AD744" s="12"/>
    </row>
    <row r="745" spans="5:30" s="8" customFormat="1" x14ac:dyDescent="0.25">
      <c r="E745" s="9"/>
      <c r="F745" s="10"/>
      <c r="S745" s="10"/>
      <c r="T745" s="10"/>
      <c r="U745" s="138"/>
      <c r="V745" s="9"/>
      <c r="AA745" s="12"/>
      <c r="AB745" s="12"/>
      <c r="AC745" s="12"/>
      <c r="AD745" s="12"/>
    </row>
    <row r="746" spans="5:30" s="8" customFormat="1" x14ac:dyDescent="0.25">
      <c r="E746" s="9"/>
      <c r="F746" s="10"/>
      <c r="S746" s="10"/>
      <c r="T746" s="10"/>
      <c r="U746" s="138"/>
      <c r="V746" s="9"/>
      <c r="AA746" s="12"/>
      <c r="AB746" s="12"/>
      <c r="AC746" s="12"/>
      <c r="AD746" s="12"/>
    </row>
    <row r="747" spans="5:30" s="8" customFormat="1" x14ac:dyDescent="0.25">
      <c r="E747" s="9"/>
      <c r="F747" s="10"/>
      <c r="S747" s="10"/>
      <c r="T747" s="10"/>
      <c r="U747" s="138"/>
      <c r="V747" s="9"/>
      <c r="AA747" s="12"/>
      <c r="AB747" s="12"/>
      <c r="AC747" s="12"/>
      <c r="AD747" s="12"/>
    </row>
    <row r="748" spans="5:30" s="8" customFormat="1" x14ac:dyDescent="0.25">
      <c r="E748" s="9"/>
      <c r="F748" s="10"/>
      <c r="S748" s="10"/>
      <c r="T748" s="10"/>
      <c r="U748" s="138"/>
      <c r="V748" s="9"/>
      <c r="AA748" s="12"/>
      <c r="AB748" s="12"/>
      <c r="AC748" s="12"/>
      <c r="AD748" s="12"/>
    </row>
    <row r="749" spans="5:30" s="8" customFormat="1" x14ac:dyDescent="0.25">
      <c r="E749" s="9"/>
      <c r="F749" s="10"/>
      <c r="S749" s="10"/>
      <c r="T749" s="10"/>
      <c r="U749" s="138"/>
      <c r="V749" s="9"/>
      <c r="AA749" s="12"/>
      <c r="AB749" s="12"/>
      <c r="AC749" s="12"/>
      <c r="AD749" s="12"/>
    </row>
    <row r="750" spans="5:30" s="8" customFormat="1" x14ac:dyDescent="0.25">
      <c r="E750" s="9"/>
      <c r="F750" s="10"/>
      <c r="S750" s="10"/>
      <c r="T750" s="10"/>
      <c r="U750" s="138"/>
      <c r="V750" s="9"/>
      <c r="AA750" s="12"/>
      <c r="AB750" s="12"/>
      <c r="AC750" s="12"/>
      <c r="AD750" s="12"/>
    </row>
    <row r="751" spans="5:30" s="8" customFormat="1" x14ac:dyDescent="0.25">
      <c r="E751" s="9"/>
      <c r="F751" s="10"/>
      <c r="S751" s="10"/>
      <c r="T751" s="10"/>
      <c r="U751" s="138"/>
      <c r="V751" s="9"/>
      <c r="AA751" s="12"/>
      <c r="AB751" s="12"/>
      <c r="AC751" s="12"/>
      <c r="AD751" s="12"/>
    </row>
    <row r="752" spans="5:30" s="8" customFormat="1" x14ac:dyDescent="0.25">
      <c r="E752" s="9"/>
      <c r="F752" s="10"/>
      <c r="S752" s="10"/>
      <c r="T752" s="10"/>
      <c r="U752" s="138"/>
      <c r="V752" s="9"/>
      <c r="AA752" s="12"/>
      <c r="AB752" s="12"/>
      <c r="AC752" s="12"/>
      <c r="AD752" s="12"/>
    </row>
    <row r="753" spans="5:30" s="8" customFormat="1" x14ac:dyDescent="0.25">
      <c r="E753" s="9"/>
      <c r="F753" s="10"/>
      <c r="S753" s="10"/>
      <c r="T753" s="10"/>
      <c r="U753" s="138"/>
      <c r="V753" s="9"/>
      <c r="AA753" s="12"/>
      <c r="AB753" s="12"/>
      <c r="AC753" s="12"/>
      <c r="AD753" s="12"/>
    </row>
    <row r="754" spans="5:30" s="8" customFormat="1" x14ac:dyDescent="0.25">
      <c r="E754" s="9"/>
      <c r="F754" s="10"/>
      <c r="S754" s="10"/>
      <c r="T754" s="10"/>
      <c r="U754" s="138"/>
      <c r="V754" s="9"/>
      <c r="AA754" s="12"/>
      <c r="AB754" s="12"/>
      <c r="AC754" s="12"/>
      <c r="AD754" s="12"/>
    </row>
    <row r="755" spans="5:30" s="8" customFormat="1" x14ac:dyDescent="0.25">
      <c r="E755" s="9"/>
      <c r="F755" s="10"/>
      <c r="S755" s="10"/>
      <c r="T755" s="10"/>
      <c r="U755" s="138"/>
      <c r="V755" s="9"/>
      <c r="AA755" s="12"/>
      <c r="AB755" s="12"/>
      <c r="AC755" s="12"/>
      <c r="AD755" s="12"/>
    </row>
    <row r="756" spans="5:30" s="8" customFormat="1" x14ac:dyDescent="0.25">
      <c r="E756" s="9"/>
      <c r="F756" s="10"/>
      <c r="S756" s="10"/>
      <c r="T756" s="10"/>
      <c r="U756" s="138"/>
      <c r="V756" s="9"/>
      <c r="AA756" s="12"/>
      <c r="AB756" s="12"/>
      <c r="AC756" s="12"/>
      <c r="AD756" s="12"/>
    </row>
    <row r="757" spans="5:30" s="8" customFormat="1" x14ac:dyDescent="0.25">
      <c r="E757" s="9"/>
      <c r="F757" s="10"/>
      <c r="S757" s="10"/>
      <c r="T757" s="10"/>
      <c r="U757" s="138"/>
      <c r="V757" s="9"/>
      <c r="AA757" s="12"/>
      <c r="AB757" s="12"/>
      <c r="AC757" s="12"/>
      <c r="AD757" s="12"/>
    </row>
    <row r="758" spans="5:30" s="8" customFormat="1" x14ac:dyDescent="0.25">
      <c r="E758" s="9"/>
      <c r="F758" s="10"/>
      <c r="S758" s="10"/>
      <c r="T758" s="10"/>
      <c r="U758" s="138"/>
      <c r="V758" s="9"/>
      <c r="AA758" s="12"/>
      <c r="AB758" s="12"/>
      <c r="AC758" s="12"/>
      <c r="AD758" s="12"/>
    </row>
    <row r="759" spans="5:30" s="8" customFormat="1" x14ac:dyDescent="0.25">
      <c r="E759" s="9"/>
      <c r="F759" s="10"/>
      <c r="S759" s="10"/>
      <c r="T759" s="10"/>
      <c r="U759" s="138"/>
      <c r="V759" s="9"/>
      <c r="AA759" s="12"/>
      <c r="AB759" s="12"/>
      <c r="AC759" s="12"/>
      <c r="AD759" s="12"/>
    </row>
    <row r="760" spans="5:30" s="8" customFormat="1" x14ac:dyDescent="0.25">
      <c r="E760" s="9"/>
      <c r="F760" s="10"/>
      <c r="S760" s="10"/>
      <c r="T760" s="10"/>
      <c r="U760" s="138"/>
      <c r="V760" s="9"/>
      <c r="AA760" s="12"/>
      <c r="AB760" s="12"/>
      <c r="AC760" s="12"/>
      <c r="AD760" s="12"/>
    </row>
    <row r="761" spans="5:30" s="8" customFormat="1" x14ac:dyDescent="0.25">
      <c r="E761" s="9"/>
      <c r="F761" s="10"/>
      <c r="S761" s="10"/>
      <c r="T761" s="10"/>
      <c r="U761" s="138"/>
      <c r="V761" s="9"/>
      <c r="AA761" s="12"/>
      <c r="AB761" s="12"/>
      <c r="AC761" s="12"/>
      <c r="AD761" s="12"/>
    </row>
    <row r="762" spans="5:30" s="8" customFormat="1" x14ac:dyDescent="0.25">
      <c r="E762" s="9"/>
      <c r="F762" s="10"/>
      <c r="S762" s="10"/>
      <c r="T762" s="10"/>
      <c r="U762" s="138"/>
      <c r="V762" s="9"/>
      <c r="AA762" s="12"/>
      <c r="AB762" s="12"/>
      <c r="AC762" s="12"/>
      <c r="AD762" s="12"/>
    </row>
    <row r="763" spans="5:30" s="8" customFormat="1" x14ac:dyDescent="0.25">
      <c r="E763" s="9"/>
      <c r="F763" s="10"/>
      <c r="S763" s="10"/>
      <c r="T763" s="10"/>
      <c r="U763" s="138"/>
      <c r="V763" s="9"/>
      <c r="AA763" s="12"/>
      <c r="AB763" s="12"/>
      <c r="AC763" s="12"/>
      <c r="AD763" s="12"/>
    </row>
    <row r="764" spans="5:30" s="8" customFormat="1" x14ac:dyDescent="0.25">
      <c r="E764" s="9"/>
      <c r="F764" s="10"/>
      <c r="S764" s="10"/>
      <c r="T764" s="10"/>
      <c r="U764" s="138"/>
      <c r="V764" s="9"/>
      <c r="AA764" s="12"/>
      <c r="AB764" s="12"/>
      <c r="AC764" s="12"/>
      <c r="AD764" s="12"/>
    </row>
    <row r="765" spans="5:30" s="8" customFormat="1" x14ac:dyDescent="0.25">
      <c r="E765" s="9"/>
      <c r="F765" s="10"/>
      <c r="S765" s="10"/>
      <c r="T765" s="10"/>
      <c r="U765" s="138"/>
      <c r="V765" s="9"/>
      <c r="AA765" s="12"/>
      <c r="AB765" s="12"/>
      <c r="AC765" s="12"/>
      <c r="AD765" s="12"/>
    </row>
    <row r="766" spans="5:30" s="8" customFormat="1" x14ac:dyDescent="0.25">
      <c r="E766" s="9"/>
      <c r="F766" s="10"/>
      <c r="S766" s="10"/>
      <c r="T766" s="10"/>
      <c r="U766" s="138"/>
      <c r="V766" s="9"/>
      <c r="AA766" s="12"/>
      <c r="AB766" s="12"/>
      <c r="AC766" s="12"/>
      <c r="AD766" s="12"/>
    </row>
    <row r="767" spans="5:30" s="8" customFormat="1" x14ac:dyDescent="0.25">
      <c r="E767" s="9"/>
      <c r="F767" s="10"/>
      <c r="S767" s="10"/>
      <c r="T767" s="10"/>
      <c r="U767" s="138"/>
      <c r="V767" s="9"/>
      <c r="AA767" s="12"/>
      <c r="AB767" s="12"/>
      <c r="AC767" s="12"/>
      <c r="AD767" s="12"/>
    </row>
    <row r="768" spans="5:30" s="8" customFormat="1" x14ac:dyDescent="0.25">
      <c r="E768" s="9"/>
      <c r="F768" s="10"/>
      <c r="S768" s="10"/>
      <c r="T768" s="10"/>
      <c r="U768" s="138"/>
      <c r="V768" s="9"/>
      <c r="AA768" s="12"/>
      <c r="AB768" s="12"/>
      <c r="AC768" s="12"/>
      <c r="AD768" s="12"/>
    </row>
    <row r="769" spans="5:30" s="8" customFormat="1" x14ac:dyDescent="0.25">
      <c r="E769" s="9"/>
      <c r="F769" s="10"/>
      <c r="S769" s="10"/>
      <c r="T769" s="10"/>
      <c r="U769" s="138"/>
      <c r="V769" s="9"/>
      <c r="AA769" s="12"/>
      <c r="AB769" s="12"/>
      <c r="AC769" s="12"/>
      <c r="AD769" s="12"/>
    </row>
    <row r="770" spans="5:30" s="8" customFormat="1" x14ac:dyDescent="0.25">
      <c r="E770" s="9"/>
      <c r="F770" s="10"/>
      <c r="S770" s="10"/>
      <c r="T770" s="10"/>
      <c r="U770" s="138"/>
      <c r="V770" s="9"/>
      <c r="AA770" s="12"/>
      <c r="AB770" s="12"/>
      <c r="AC770" s="12"/>
      <c r="AD770" s="12"/>
    </row>
    <row r="771" spans="5:30" s="8" customFormat="1" x14ac:dyDescent="0.25">
      <c r="E771" s="9"/>
      <c r="F771" s="10"/>
      <c r="S771" s="10"/>
      <c r="T771" s="10"/>
      <c r="U771" s="138"/>
      <c r="V771" s="9"/>
      <c r="AA771" s="12"/>
      <c r="AB771" s="12"/>
      <c r="AC771" s="12"/>
      <c r="AD771" s="12"/>
    </row>
    <row r="772" spans="5:30" s="8" customFormat="1" x14ac:dyDescent="0.25">
      <c r="E772" s="9"/>
      <c r="F772" s="10"/>
      <c r="S772" s="10"/>
      <c r="T772" s="10"/>
      <c r="U772" s="138"/>
      <c r="V772" s="9"/>
      <c r="AA772" s="12"/>
      <c r="AB772" s="12"/>
      <c r="AC772" s="12"/>
      <c r="AD772" s="12"/>
    </row>
    <row r="773" spans="5:30" s="8" customFormat="1" x14ac:dyDescent="0.25">
      <c r="E773" s="9"/>
      <c r="F773" s="10"/>
      <c r="S773" s="10"/>
      <c r="T773" s="10"/>
      <c r="U773" s="138"/>
      <c r="V773" s="9"/>
      <c r="AA773" s="12"/>
      <c r="AB773" s="12"/>
      <c r="AC773" s="12"/>
      <c r="AD773" s="12"/>
    </row>
    <row r="774" spans="5:30" s="8" customFormat="1" x14ac:dyDescent="0.25">
      <c r="E774" s="9"/>
      <c r="F774" s="10"/>
      <c r="S774" s="10"/>
      <c r="T774" s="10"/>
      <c r="U774" s="138"/>
      <c r="V774" s="9"/>
      <c r="AA774" s="12"/>
      <c r="AB774" s="12"/>
      <c r="AC774" s="12"/>
      <c r="AD774" s="12"/>
    </row>
    <row r="775" spans="5:30" s="8" customFormat="1" x14ac:dyDescent="0.25">
      <c r="E775" s="9"/>
      <c r="F775" s="10"/>
      <c r="S775" s="10"/>
      <c r="T775" s="10"/>
      <c r="U775" s="138"/>
      <c r="V775" s="9"/>
      <c r="AA775" s="12"/>
      <c r="AB775" s="12"/>
      <c r="AC775" s="12"/>
      <c r="AD775" s="12"/>
    </row>
    <row r="776" spans="5:30" s="8" customFormat="1" x14ac:dyDescent="0.25">
      <c r="E776" s="9"/>
      <c r="F776" s="10"/>
      <c r="S776" s="10"/>
      <c r="T776" s="10"/>
      <c r="U776" s="138"/>
      <c r="V776" s="9"/>
      <c r="AA776" s="12"/>
      <c r="AB776" s="12"/>
      <c r="AC776" s="12"/>
      <c r="AD776" s="12"/>
    </row>
    <row r="777" spans="5:30" s="8" customFormat="1" x14ac:dyDescent="0.25">
      <c r="E777" s="9"/>
      <c r="F777" s="10"/>
      <c r="S777" s="10"/>
      <c r="T777" s="10"/>
      <c r="U777" s="138"/>
      <c r="V777" s="9"/>
      <c r="AA777" s="12"/>
      <c r="AB777" s="12"/>
      <c r="AC777" s="12"/>
      <c r="AD777" s="12"/>
    </row>
    <row r="778" spans="5:30" s="8" customFormat="1" x14ac:dyDescent="0.25">
      <c r="E778" s="9"/>
      <c r="F778" s="10"/>
      <c r="S778" s="10"/>
      <c r="T778" s="10"/>
      <c r="U778" s="138"/>
      <c r="V778" s="9"/>
      <c r="AA778" s="12"/>
      <c r="AB778" s="12"/>
      <c r="AC778" s="12"/>
      <c r="AD778" s="12"/>
    </row>
    <row r="779" spans="5:30" s="8" customFormat="1" x14ac:dyDescent="0.25">
      <c r="E779" s="9"/>
      <c r="F779" s="10"/>
      <c r="S779" s="10"/>
      <c r="T779" s="10"/>
      <c r="U779" s="138"/>
      <c r="V779" s="9"/>
      <c r="AA779" s="12"/>
      <c r="AB779" s="12"/>
      <c r="AC779" s="12"/>
      <c r="AD779" s="12"/>
    </row>
    <row r="780" spans="5:30" s="8" customFormat="1" x14ac:dyDescent="0.25">
      <c r="E780" s="9"/>
      <c r="F780" s="10"/>
      <c r="S780" s="10"/>
      <c r="T780" s="10"/>
      <c r="U780" s="138"/>
      <c r="V780" s="9"/>
      <c r="AA780" s="12"/>
      <c r="AB780" s="12"/>
      <c r="AC780" s="12"/>
      <c r="AD780" s="12"/>
    </row>
    <row r="781" spans="5:30" s="8" customFormat="1" x14ac:dyDescent="0.25">
      <c r="E781" s="9"/>
      <c r="F781" s="10"/>
      <c r="S781" s="10"/>
      <c r="T781" s="10"/>
      <c r="U781" s="138"/>
      <c r="V781" s="9"/>
      <c r="AA781" s="12"/>
      <c r="AB781" s="12"/>
      <c r="AC781" s="12"/>
      <c r="AD781" s="12"/>
    </row>
    <row r="782" spans="5:30" s="8" customFormat="1" x14ac:dyDescent="0.25">
      <c r="E782" s="9"/>
      <c r="F782" s="10"/>
      <c r="S782" s="10"/>
      <c r="T782" s="10"/>
      <c r="U782" s="138"/>
      <c r="V782" s="9"/>
      <c r="AA782" s="12"/>
      <c r="AB782" s="12"/>
      <c r="AC782" s="12"/>
      <c r="AD782" s="12"/>
    </row>
    <row r="783" spans="5:30" s="8" customFormat="1" x14ac:dyDescent="0.25">
      <c r="E783" s="9"/>
      <c r="F783" s="10"/>
      <c r="S783" s="10"/>
      <c r="T783" s="10"/>
      <c r="U783" s="138"/>
      <c r="V783" s="9"/>
      <c r="AA783" s="12"/>
      <c r="AB783" s="12"/>
      <c r="AC783" s="12"/>
      <c r="AD783" s="12"/>
    </row>
    <row r="784" spans="5:30" s="8" customFormat="1" x14ac:dyDescent="0.25">
      <c r="E784" s="9"/>
      <c r="F784" s="10"/>
      <c r="S784" s="10"/>
      <c r="T784" s="10"/>
      <c r="U784" s="138"/>
      <c r="V784" s="9"/>
      <c r="AA784" s="12"/>
      <c r="AB784" s="12"/>
      <c r="AC784" s="12"/>
      <c r="AD784" s="12"/>
    </row>
    <row r="785" spans="5:30" s="8" customFormat="1" x14ac:dyDescent="0.25">
      <c r="E785" s="9"/>
      <c r="F785" s="10"/>
      <c r="S785" s="10"/>
      <c r="T785" s="10"/>
      <c r="U785" s="138"/>
      <c r="V785" s="9"/>
      <c r="AA785" s="12"/>
      <c r="AB785" s="12"/>
      <c r="AC785" s="12"/>
      <c r="AD785" s="12"/>
    </row>
    <row r="786" spans="5:30" s="8" customFormat="1" x14ac:dyDescent="0.25">
      <c r="E786" s="9"/>
      <c r="F786" s="10"/>
      <c r="S786" s="10"/>
      <c r="T786" s="10"/>
      <c r="U786" s="138"/>
      <c r="V786" s="9"/>
      <c r="AA786" s="12"/>
      <c r="AB786" s="12"/>
      <c r="AC786" s="12"/>
      <c r="AD786" s="12"/>
    </row>
    <row r="787" spans="5:30" s="8" customFormat="1" x14ac:dyDescent="0.25">
      <c r="E787" s="9"/>
      <c r="F787" s="10"/>
      <c r="S787" s="10"/>
      <c r="T787" s="10"/>
      <c r="U787" s="138"/>
      <c r="V787" s="9"/>
      <c r="AA787" s="12"/>
      <c r="AB787" s="12"/>
      <c r="AC787" s="12"/>
      <c r="AD787" s="12"/>
    </row>
    <row r="788" spans="5:30" s="8" customFormat="1" x14ac:dyDescent="0.25">
      <c r="E788" s="9"/>
      <c r="F788" s="10"/>
      <c r="S788" s="10"/>
      <c r="T788" s="10"/>
      <c r="U788" s="138"/>
      <c r="V788" s="9"/>
      <c r="AA788" s="12"/>
      <c r="AB788" s="12"/>
      <c r="AC788" s="12"/>
      <c r="AD788" s="12"/>
    </row>
    <row r="789" spans="5:30" s="8" customFormat="1" x14ac:dyDescent="0.25">
      <c r="E789" s="9"/>
      <c r="F789" s="10"/>
      <c r="S789" s="10"/>
      <c r="T789" s="10"/>
      <c r="U789" s="138"/>
      <c r="V789" s="9"/>
      <c r="AA789" s="12"/>
      <c r="AB789" s="12"/>
      <c r="AC789" s="12"/>
      <c r="AD789" s="12"/>
    </row>
    <row r="790" spans="5:30" s="8" customFormat="1" x14ac:dyDescent="0.25">
      <c r="E790" s="9"/>
      <c r="F790" s="10"/>
      <c r="S790" s="10"/>
      <c r="T790" s="10"/>
      <c r="U790" s="138"/>
      <c r="V790" s="9"/>
      <c r="AA790" s="12"/>
      <c r="AB790" s="12"/>
      <c r="AC790" s="12"/>
      <c r="AD790" s="12"/>
    </row>
    <row r="791" spans="5:30" s="8" customFormat="1" x14ac:dyDescent="0.25">
      <c r="E791" s="9"/>
      <c r="F791" s="10"/>
      <c r="S791" s="10"/>
      <c r="T791" s="10"/>
      <c r="U791" s="138"/>
      <c r="V791" s="9"/>
      <c r="AA791" s="12"/>
      <c r="AB791" s="12"/>
      <c r="AC791" s="12"/>
      <c r="AD791" s="12"/>
    </row>
    <row r="792" spans="5:30" s="8" customFormat="1" x14ac:dyDescent="0.25">
      <c r="E792" s="9"/>
      <c r="F792" s="10"/>
      <c r="S792" s="10"/>
      <c r="T792" s="10"/>
      <c r="U792" s="138"/>
      <c r="V792" s="9"/>
      <c r="AA792" s="12"/>
      <c r="AB792" s="12"/>
      <c r="AC792" s="12"/>
      <c r="AD792" s="12"/>
    </row>
    <row r="793" spans="5:30" s="8" customFormat="1" x14ac:dyDescent="0.25">
      <c r="E793" s="9"/>
      <c r="F793" s="10"/>
      <c r="S793" s="10"/>
      <c r="T793" s="10"/>
      <c r="U793" s="138"/>
      <c r="V793" s="9"/>
      <c r="AA793" s="12"/>
      <c r="AB793" s="12"/>
      <c r="AC793" s="12"/>
      <c r="AD793" s="12"/>
    </row>
    <row r="794" spans="5:30" s="8" customFormat="1" x14ac:dyDescent="0.25">
      <c r="E794" s="9"/>
      <c r="F794" s="10"/>
      <c r="S794" s="10"/>
      <c r="T794" s="10"/>
      <c r="U794" s="138"/>
      <c r="V794" s="9"/>
      <c r="AA794" s="12"/>
      <c r="AB794" s="12"/>
      <c r="AC794" s="12"/>
      <c r="AD794" s="12"/>
    </row>
    <row r="795" spans="5:30" s="8" customFormat="1" x14ac:dyDescent="0.25">
      <c r="E795" s="9"/>
      <c r="F795" s="10"/>
      <c r="S795" s="10"/>
      <c r="T795" s="10"/>
      <c r="U795" s="138"/>
      <c r="V795" s="9"/>
      <c r="AA795" s="12"/>
      <c r="AB795" s="12"/>
      <c r="AC795" s="12"/>
      <c r="AD795" s="12"/>
    </row>
    <row r="796" spans="5:30" s="8" customFormat="1" x14ac:dyDescent="0.25">
      <c r="E796" s="9"/>
      <c r="F796" s="10"/>
      <c r="S796" s="10"/>
      <c r="T796" s="10"/>
      <c r="U796" s="138"/>
      <c r="V796" s="9"/>
      <c r="AA796" s="12"/>
      <c r="AB796" s="12"/>
      <c r="AC796" s="12"/>
      <c r="AD796" s="12"/>
    </row>
    <row r="797" spans="5:30" s="8" customFormat="1" x14ac:dyDescent="0.25">
      <c r="E797" s="9"/>
      <c r="F797" s="10"/>
      <c r="S797" s="10"/>
      <c r="T797" s="10"/>
      <c r="U797" s="138"/>
      <c r="V797" s="9"/>
      <c r="AA797" s="12"/>
      <c r="AB797" s="12"/>
      <c r="AC797" s="12"/>
      <c r="AD797" s="12"/>
    </row>
    <row r="798" spans="5:30" s="8" customFormat="1" x14ac:dyDescent="0.25">
      <c r="E798" s="9"/>
      <c r="F798" s="10"/>
      <c r="S798" s="10"/>
      <c r="T798" s="10"/>
      <c r="U798" s="138"/>
      <c r="V798" s="9"/>
      <c r="AA798" s="12"/>
      <c r="AB798" s="12"/>
      <c r="AC798" s="12"/>
      <c r="AD798" s="12"/>
    </row>
    <row r="799" spans="5:30" s="8" customFormat="1" x14ac:dyDescent="0.25">
      <c r="E799" s="9"/>
      <c r="F799" s="10"/>
      <c r="S799" s="10"/>
      <c r="T799" s="10"/>
      <c r="U799" s="138"/>
      <c r="V799" s="9"/>
      <c r="AA799" s="12"/>
      <c r="AB799" s="12"/>
      <c r="AC799" s="12"/>
      <c r="AD799" s="12"/>
    </row>
    <row r="800" spans="5:30" s="8" customFormat="1" x14ac:dyDescent="0.25">
      <c r="E800" s="9"/>
      <c r="F800" s="10"/>
      <c r="S800" s="10"/>
      <c r="T800" s="10"/>
      <c r="U800" s="138"/>
      <c r="V800" s="9"/>
      <c r="AA800" s="12"/>
      <c r="AB800" s="12"/>
      <c r="AC800" s="12"/>
      <c r="AD800" s="12"/>
    </row>
    <row r="801" spans="5:30" s="8" customFormat="1" x14ac:dyDescent="0.25">
      <c r="E801" s="9"/>
      <c r="F801" s="10"/>
      <c r="S801" s="10"/>
      <c r="T801" s="10"/>
      <c r="U801" s="138"/>
      <c r="V801" s="9"/>
      <c r="AA801" s="12"/>
      <c r="AB801" s="12"/>
      <c r="AC801" s="12"/>
      <c r="AD801" s="12"/>
    </row>
    <row r="802" spans="5:30" s="8" customFormat="1" x14ac:dyDescent="0.25">
      <c r="E802" s="9"/>
      <c r="F802" s="10"/>
      <c r="S802" s="10"/>
      <c r="T802" s="10"/>
      <c r="U802" s="138"/>
      <c r="V802" s="9"/>
      <c r="AA802" s="12"/>
      <c r="AB802" s="12"/>
      <c r="AC802" s="12"/>
      <c r="AD802" s="12"/>
    </row>
    <row r="803" spans="5:30" s="8" customFormat="1" x14ac:dyDescent="0.25">
      <c r="E803" s="9"/>
      <c r="F803" s="10"/>
      <c r="S803" s="10"/>
      <c r="T803" s="10"/>
      <c r="U803" s="138"/>
      <c r="V803" s="9"/>
      <c r="AA803" s="12"/>
      <c r="AB803" s="12"/>
      <c r="AC803" s="12"/>
      <c r="AD803" s="12"/>
    </row>
    <row r="804" spans="5:30" s="8" customFormat="1" x14ac:dyDescent="0.25">
      <c r="E804" s="9"/>
      <c r="F804" s="10"/>
      <c r="S804" s="10"/>
      <c r="T804" s="10"/>
      <c r="U804" s="138"/>
      <c r="V804" s="9"/>
      <c r="AA804" s="12"/>
      <c r="AB804" s="12"/>
      <c r="AC804" s="12"/>
      <c r="AD804" s="12"/>
    </row>
    <row r="805" spans="5:30" s="8" customFormat="1" x14ac:dyDescent="0.25">
      <c r="E805" s="9"/>
      <c r="F805" s="10"/>
      <c r="S805" s="10"/>
      <c r="T805" s="10"/>
      <c r="U805" s="138"/>
      <c r="V805" s="9"/>
      <c r="AA805" s="12"/>
      <c r="AB805" s="12"/>
      <c r="AC805" s="12"/>
      <c r="AD805" s="12"/>
    </row>
    <row r="806" spans="5:30" s="8" customFormat="1" x14ac:dyDescent="0.25">
      <c r="E806" s="9"/>
      <c r="F806" s="10"/>
      <c r="S806" s="10"/>
      <c r="T806" s="10"/>
      <c r="U806" s="138"/>
      <c r="V806" s="9"/>
      <c r="AA806" s="12"/>
      <c r="AB806" s="12"/>
      <c r="AC806" s="12"/>
      <c r="AD806" s="12"/>
    </row>
    <row r="807" spans="5:30" s="8" customFormat="1" x14ac:dyDescent="0.25">
      <c r="E807" s="9"/>
      <c r="F807" s="10"/>
      <c r="S807" s="10"/>
      <c r="T807" s="10"/>
      <c r="U807" s="138"/>
      <c r="V807" s="9"/>
      <c r="AA807" s="12"/>
      <c r="AB807" s="12"/>
      <c r="AC807" s="12"/>
      <c r="AD807" s="12"/>
    </row>
    <row r="808" spans="5:30" s="8" customFormat="1" x14ac:dyDescent="0.25">
      <c r="E808" s="9"/>
      <c r="F808" s="10"/>
      <c r="S808" s="10"/>
      <c r="T808" s="10"/>
      <c r="U808" s="138"/>
      <c r="V808" s="9"/>
      <c r="AA808" s="12"/>
      <c r="AB808" s="12"/>
      <c r="AC808" s="12"/>
      <c r="AD808" s="12"/>
    </row>
    <row r="809" spans="5:30" s="8" customFormat="1" x14ac:dyDescent="0.25">
      <c r="E809" s="9"/>
      <c r="F809" s="10"/>
      <c r="S809" s="10"/>
      <c r="T809" s="10"/>
      <c r="U809" s="138"/>
      <c r="V809" s="9"/>
      <c r="AA809" s="12"/>
      <c r="AB809" s="12"/>
      <c r="AC809" s="12"/>
      <c r="AD809" s="12"/>
    </row>
    <row r="810" spans="5:30" s="8" customFormat="1" x14ac:dyDescent="0.25">
      <c r="E810" s="9"/>
      <c r="F810" s="10"/>
      <c r="S810" s="10"/>
      <c r="T810" s="10"/>
      <c r="U810" s="138"/>
      <c r="V810" s="9"/>
      <c r="AA810" s="12"/>
      <c r="AB810" s="12"/>
      <c r="AC810" s="12"/>
      <c r="AD810" s="12"/>
    </row>
    <row r="811" spans="5:30" s="8" customFormat="1" x14ac:dyDescent="0.25">
      <c r="E811" s="9"/>
      <c r="F811" s="10"/>
      <c r="S811" s="10"/>
      <c r="T811" s="10"/>
      <c r="U811" s="138"/>
      <c r="V811" s="9"/>
      <c r="AA811" s="12"/>
      <c r="AB811" s="12"/>
      <c r="AC811" s="12"/>
      <c r="AD811" s="12"/>
    </row>
    <row r="812" spans="5:30" s="8" customFormat="1" x14ac:dyDescent="0.25">
      <c r="E812" s="9"/>
      <c r="F812" s="10"/>
      <c r="S812" s="10"/>
      <c r="T812" s="10"/>
      <c r="U812" s="138"/>
      <c r="V812" s="9"/>
      <c r="AA812" s="12"/>
      <c r="AB812" s="12"/>
      <c r="AC812" s="12"/>
      <c r="AD812" s="12"/>
    </row>
    <row r="813" spans="5:30" s="8" customFormat="1" x14ac:dyDescent="0.25">
      <c r="E813" s="9"/>
      <c r="F813" s="10"/>
      <c r="S813" s="10"/>
      <c r="T813" s="10"/>
      <c r="U813" s="138"/>
      <c r="V813" s="9"/>
      <c r="AA813" s="12"/>
      <c r="AB813" s="12"/>
      <c r="AC813" s="12"/>
      <c r="AD813" s="12"/>
    </row>
    <row r="814" spans="5:30" s="8" customFormat="1" x14ac:dyDescent="0.25">
      <c r="E814" s="9"/>
      <c r="F814" s="10"/>
      <c r="S814" s="10"/>
      <c r="T814" s="10"/>
      <c r="U814" s="138"/>
      <c r="V814" s="9"/>
      <c r="AA814" s="12"/>
      <c r="AB814" s="12"/>
      <c r="AC814" s="12"/>
      <c r="AD814" s="12"/>
    </row>
    <row r="815" spans="5:30" s="8" customFormat="1" x14ac:dyDescent="0.25">
      <c r="E815" s="9"/>
      <c r="F815" s="10"/>
      <c r="S815" s="10"/>
      <c r="T815" s="10"/>
      <c r="U815" s="138"/>
      <c r="V815" s="9"/>
      <c r="AA815" s="12"/>
      <c r="AB815" s="12"/>
      <c r="AC815" s="12"/>
      <c r="AD815" s="12"/>
    </row>
    <row r="816" spans="5:30" s="8" customFormat="1" x14ac:dyDescent="0.25">
      <c r="E816" s="9"/>
      <c r="F816" s="10"/>
      <c r="S816" s="10"/>
      <c r="T816" s="10"/>
      <c r="U816" s="138"/>
      <c r="V816" s="9"/>
      <c r="AA816" s="12"/>
      <c r="AB816" s="12"/>
      <c r="AC816" s="12"/>
      <c r="AD816" s="12"/>
    </row>
    <row r="817" spans="5:30" s="8" customFormat="1" x14ac:dyDescent="0.25">
      <c r="E817" s="9"/>
      <c r="F817" s="10"/>
      <c r="S817" s="10"/>
      <c r="T817" s="10"/>
      <c r="U817" s="138"/>
      <c r="V817" s="9"/>
      <c r="AA817" s="12"/>
      <c r="AB817" s="12"/>
      <c r="AC817" s="12"/>
      <c r="AD817" s="12"/>
    </row>
    <row r="818" spans="5:30" s="8" customFormat="1" x14ac:dyDescent="0.25">
      <c r="E818" s="9"/>
      <c r="F818" s="10"/>
      <c r="S818" s="10"/>
      <c r="T818" s="10"/>
      <c r="U818" s="138"/>
      <c r="V818" s="9"/>
      <c r="AA818" s="12"/>
      <c r="AB818" s="12"/>
      <c r="AC818" s="12"/>
      <c r="AD818" s="12"/>
    </row>
    <row r="819" spans="5:30" s="8" customFormat="1" x14ac:dyDescent="0.25">
      <c r="E819" s="9"/>
      <c r="F819" s="10"/>
      <c r="S819" s="10"/>
      <c r="T819" s="10"/>
      <c r="U819" s="138"/>
      <c r="V819" s="9"/>
      <c r="AA819" s="12"/>
      <c r="AB819" s="12"/>
      <c r="AC819" s="12"/>
      <c r="AD819" s="12"/>
    </row>
    <row r="820" spans="5:30" s="8" customFormat="1" x14ac:dyDescent="0.25">
      <c r="E820" s="9"/>
      <c r="F820" s="10"/>
      <c r="S820" s="10"/>
      <c r="T820" s="10"/>
      <c r="U820" s="138"/>
      <c r="V820" s="9"/>
      <c r="AA820" s="12"/>
      <c r="AB820" s="12"/>
      <c r="AC820" s="12"/>
      <c r="AD820" s="12"/>
    </row>
    <row r="821" spans="5:30" s="8" customFormat="1" x14ac:dyDescent="0.25">
      <c r="E821" s="9"/>
      <c r="F821" s="10"/>
      <c r="S821" s="10"/>
      <c r="T821" s="10"/>
      <c r="U821" s="138"/>
      <c r="V821" s="9"/>
      <c r="AA821" s="12"/>
      <c r="AB821" s="12"/>
      <c r="AC821" s="12"/>
      <c r="AD821" s="12"/>
    </row>
    <row r="822" spans="5:30" s="8" customFormat="1" x14ac:dyDescent="0.25">
      <c r="E822" s="9"/>
      <c r="F822" s="10"/>
      <c r="S822" s="10"/>
      <c r="T822" s="10"/>
      <c r="U822" s="138"/>
      <c r="V822" s="9"/>
      <c r="AA822" s="12"/>
      <c r="AB822" s="12"/>
      <c r="AC822" s="12"/>
      <c r="AD822" s="12"/>
    </row>
    <row r="823" spans="5:30" s="8" customFormat="1" x14ac:dyDescent="0.25">
      <c r="E823" s="9"/>
      <c r="F823" s="10"/>
      <c r="S823" s="10"/>
      <c r="T823" s="10"/>
      <c r="U823" s="138"/>
      <c r="V823" s="9"/>
      <c r="AA823" s="12"/>
      <c r="AB823" s="12"/>
      <c r="AC823" s="12"/>
      <c r="AD823" s="12"/>
    </row>
    <row r="824" spans="5:30" s="8" customFormat="1" x14ac:dyDescent="0.25">
      <c r="E824" s="9"/>
      <c r="F824" s="10"/>
      <c r="S824" s="10"/>
      <c r="T824" s="10"/>
      <c r="U824" s="138"/>
      <c r="V824" s="9"/>
      <c r="AA824" s="12"/>
      <c r="AB824" s="12"/>
      <c r="AC824" s="12"/>
      <c r="AD824" s="12"/>
    </row>
    <row r="825" spans="5:30" s="8" customFormat="1" x14ac:dyDescent="0.25">
      <c r="E825" s="9"/>
      <c r="F825" s="10"/>
      <c r="S825" s="10"/>
      <c r="T825" s="10"/>
      <c r="U825" s="138"/>
      <c r="V825" s="9"/>
      <c r="AA825" s="12"/>
      <c r="AB825" s="12"/>
      <c r="AC825" s="12"/>
      <c r="AD825" s="12"/>
    </row>
    <row r="826" spans="5:30" s="8" customFormat="1" x14ac:dyDescent="0.25">
      <c r="E826" s="9"/>
      <c r="F826" s="10"/>
      <c r="S826" s="10"/>
      <c r="T826" s="10"/>
      <c r="U826" s="138"/>
      <c r="V826" s="9"/>
      <c r="AA826" s="12"/>
      <c r="AB826" s="12"/>
      <c r="AC826" s="12"/>
      <c r="AD826" s="12"/>
    </row>
    <row r="827" spans="5:30" s="8" customFormat="1" x14ac:dyDescent="0.25">
      <c r="E827" s="9"/>
      <c r="F827" s="10"/>
      <c r="S827" s="10"/>
      <c r="T827" s="10"/>
      <c r="U827" s="138"/>
      <c r="V827" s="9"/>
      <c r="AA827" s="12"/>
      <c r="AB827" s="12"/>
      <c r="AC827" s="12"/>
      <c r="AD827" s="12"/>
    </row>
    <row r="828" spans="5:30" s="8" customFormat="1" x14ac:dyDescent="0.25">
      <c r="E828" s="9"/>
      <c r="F828" s="10"/>
      <c r="S828" s="10"/>
      <c r="T828" s="10"/>
      <c r="U828" s="138"/>
      <c r="V828" s="9"/>
      <c r="AA828" s="12"/>
      <c r="AB828" s="12"/>
      <c r="AC828" s="12"/>
      <c r="AD828" s="12"/>
    </row>
    <row r="829" spans="5:30" s="8" customFormat="1" x14ac:dyDescent="0.25">
      <c r="E829" s="9"/>
      <c r="F829" s="10"/>
      <c r="S829" s="10"/>
      <c r="T829" s="10"/>
      <c r="U829" s="138"/>
      <c r="V829" s="9"/>
      <c r="AA829" s="12"/>
      <c r="AB829" s="12"/>
      <c r="AC829" s="12"/>
      <c r="AD829" s="12"/>
    </row>
    <row r="830" spans="5:30" s="8" customFormat="1" x14ac:dyDescent="0.25">
      <c r="E830" s="9"/>
      <c r="F830" s="10"/>
      <c r="S830" s="10"/>
      <c r="T830" s="10"/>
      <c r="U830" s="138"/>
      <c r="V830" s="9"/>
      <c r="AA830" s="12"/>
      <c r="AB830" s="12"/>
      <c r="AC830" s="12"/>
      <c r="AD830" s="12"/>
    </row>
    <row r="831" spans="5:30" s="8" customFormat="1" x14ac:dyDescent="0.25">
      <c r="E831" s="9"/>
      <c r="F831" s="10"/>
      <c r="S831" s="10"/>
      <c r="T831" s="10"/>
      <c r="U831" s="138"/>
      <c r="V831" s="9"/>
      <c r="AA831" s="12"/>
      <c r="AB831" s="12"/>
      <c r="AC831" s="12"/>
      <c r="AD831" s="12"/>
    </row>
    <row r="832" spans="5:30" s="8" customFormat="1" x14ac:dyDescent="0.25">
      <c r="E832" s="9"/>
      <c r="F832" s="10"/>
      <c r="S832" s="10"/>
      <c r="T832" s="10"/>
      <c r="U832" s="138"/>
      <c r="V832" s="9"/>
      <c r="AA832" s="12"/>
      <c r="AB832" s="12"/>
      <c r="AC832" s="12"/>
      <c r="AD832" s="12"/>
    </row>
    <row r="833" spans="5:30" s="8" customFormat="1" x14ac:dyDescent="0.25">
      <c r="E833" s="9"/>
      <c r="F833" s="10"/>
      <c r="S833" s="10"/>
      <c r="T833" s="10"/>
      <c r="U833" s="138"/>
      <c r="V833" s="9"/>
      <c r="AA833" s="12"/>
      <c r="AB833" s="12"/>
      <c r="AC833" s="12"/>
      <c r="AD833" s="12"/>
    </row>
    <row r="834" spans="5:30" s="8" customFormat="1" x14ac:dyDescent="0.25">
      <c r="E834" s="9"/>
      <c r="F834" s="10"/>
      <c r="S834" s="10"/>
      <c r="T834" s="10"/>
      <c r="U834" s="138"/>
      <c r="V834" s="9"/>
      <c r="AA834" s="12"/>
      <c r="AB834" s="12"/>
      <c r="AC834" s="12"/>
      <c r="AD834" s="12"/>
    </row>
    <row r="835" spans="5:30" s="8" customFormat="1" x14ac:dyDescent="0.25">
      <c r="E835" s="9"/>
      <c r="F835" s="10"/>
      <c r="S835" s="10"/>
      <c r="T835" s="10"/>
      <c r="U835" s="138"/>
      <c r="V835" s="9"/>
      <c r="AA835" s="12"/>
      <c r="AB835" s="12"/>
      <c r="AC835" s="12"/>
      <c r="AD835" s="12"/>
    </row>
    <row r="836" spans="5:30" s="8" customFormat="1" x14ac:dyDescent="0.25">
      <c r="E836" s="9"/>
      <c r="F836" s="10"/>
      <c r="S836" s="10"/>
      <c r="T836" s="10"/>
      <c r="U836" s="138"/>
      <c r="V836" s="9"/>
      <c r="AA836" s="12"/>
      <c r="AB836" s="12"/>
      <c r="AC836" s="12"/>
      <c r="AD836" s="12"/>
    </row>
    <row r="837" spans="5:30" s="8" customFormat="1" x14ac:dyDescent="0.25">
      <c r="E837" s="9"/>
      <c r="F837" s="10"/>
      <c r="S837" s="10"/>
      <c r="T837" s="10"/>
      <c r="U837" s="138"/>
      <c r="V837" s="9"/>
      <c r="AA837" s="12"/>
      <c r="AB837" s="12"/>
      <c r="AC837" s="12"/>
      <c r="AD837" s="12"/>
    </row>
    <row r="838" spans="5:30" s="8" customFormat="1" x14ac:dyDescent="0.25">
      <c r="E838" s="9"/>
      <c r="F838" s="10"/>
      <c r="S838" s="10"/>
      <c r="T838" s="10"/>
      <c r="U838" s="138"/>
      <c r="V838" s="9"/>
      <c r="AA838" s="12"/>
      <c r="AB838" s="12"/>
      <c r="AC838" s="12"/>
      <c r="AD838" s="12"/>
    </row>
    <row r="839" spans="5:30" s="8" customFormat="1" x14ac:dyDescent="0.25">
      <c r="E839" s="9"/>
      <c r="F839" s="10"/>
      <c r="S839" s="10"/>
      <c r="T839" s="10"/>
      <c r="U839" s="138"/>
      <c r="V839" s="9"/>
      <c r="AA839" s="12"/>
      <c r="AB839" s="12"/>
      <c r="AC839" s="12"/>
      <c r="AD839" s="12"/>
    </row>
    <row r="840" spans="5:30" s="8" customFormat="1" x14ac:dyDescent="0.25">
      <c r="E840" s="9"/>
      <c r="F840" s="10"/>
      <c r="S840" s="10"/>
      <c r="T840" s="10"/>
      <c r="U840" s="138"/>
      <c r="V840" s="9"/>
      <c r="AA840" s="12"/>
      <c r="AB840" s="12"/>
      <c r="AC840" s="12"/>
      <c r="AD840" s="12"/>
    </row>
    <row r="841" spans="5:30" s="8" customFormat="1" x14ac:dyDescent="0.25">
      <c r="E841" s="9"/>
      <c r="F841" s="10"/>
      <c r="S841" s="10"/>
      <c r="T841" s="10"/>
      <c r="U841" s="138"/>
      <c r="V841" s="9"/>
      <c r="AA841" s="12"/>
      <c r="AB841" s="12"/>
      <c r="AC841" s="12"/>
      <c r="AD841" s="12"/>
    </row>
    <row r="842" spans="5:30" s="8" customFormat="1" x14ac:dyDescent="0.25">
      <c r="E842" s="9"/>
      <c r="F842" s="10"/>
      <c r="S842" s="10"/>
      <c r="T842" s="10"/>
      <c r="U842" s="138"/>
      <c r="V842" s="9"/>
      <c r="AA842" s="12"/>
      <c r="AB842" s="12"/>
      <c r="AC842" s="12"/>
      <c r="AD842" s="12"/>
    </row>
    <row r="843" spans="5:30" s="8" customFormat="1" x14ac:dyDescent="0.25">
      <c r="E843" s="9"/>
      <c r="F843" s="10"/>
      <c r="S843" s="10"/>
      <c r="T843" s="10"/>
      <c r="U843" s="138"/>
      <c r="V843" s="9"/>
      <c r="AA843" s="12"/>
      <c r="AB843" s="12"/>
      <c r="AC843" s="12"/>
      <c r="AD843" s="12"/>
    </row>
    <row r="844" spans="5:30" s="8" customFormat="1" x14ac:dyDescent="0.25">
      <c r="E844" s="9"/>
      <c r="F844" s="10"/>
      <c r="S844" s="10"/>
      <c r="T844" s="10"/>
      <c r="U844" s="138"/>
      <c r="V844" s="9"/>
      <c r="AA844" s="12"/>
      <c r="AB844" s="12"/>
      <c r="AC844" s="12"/>
      <c r="AD844" s="12"/>
    </row>
    <row r="845" spans="5:30" s="8" customFormat="1" x14ac:dyDescent="0.25">
      <c r="E845" s="9"/>
      <c r="F845" s="10"/>
      <c r="S845" s="10"/>
      <c r="T845" s="10"/>
      <c r="U845" s="138"/>
      <c r="V845" s="9"/>
      <c r="AA845" s="12"/>
      <c r="AB845" s="12"/>
      <c r="AC845" s="12"/>
      <c r="AD845" s="12"/>
    </row>
    <row r="846" spans="5:30" s="8" customFormat="1" x14ac:dyDescent="0.25">
      <c r="E846" s="9"/>
      <c r="F846" s="10"/>
      <c r="S846" s="10"/>
      <c r="T846" s="10"/>
      <c r="U846" s="138"/>
      <c r="V846" s="9"/>
      <c r="AA846" s="12"/>
      <c r="AB846" s="12"/>
      <c r="AC846" s="12"/>
      <c r="AD846" s="12"/>
    </row>
    <row r="847" spans="5:30" s="8" customFormat="1" x14ac:dyDescent="0.25">
      <c r="E847" s="9"/>
      <c r="F847" s="10"/>
      <c r="S847" s="10"/>
      <c r="T847" s="10"/>
      <c r="U847" s="138"/>
      <c r="V847" s="9"/>
      <c r="AA847" s="12"/>
      <c r="AB847" s="12"/>
      <c r="AC847" s="12"/>
      <c r="AD847" s="12"/>
    </row>
    <row r="848" spans="5:30" s="8" customFormat="1" x14ac:dyDescent="0.25">
      <c r="E848" s="9"/>
      <c r="F848" s="10"/>
      <c r="S848" s="10"/>
      <c r="T848" s="10"/>
      <c r="U848" s="138"/>
      <c r="V848" s="9"/>
      <c r="AA848" s="12"/>
      <c r="AB848" s="12"/>
      <c r="AC848" s="12"/>
      <c r="AD848" s="12"/>
    </row>
    <row r="849" spans="5:30" s="8" customFormat="1" x14ac:dyDescent="0.25">
      <c r="E849" s="9"/>
      <c r="F849" s="10"/>
      <c r="S849" s="10"/>
      <c r="T849" s="10"/>
      <c r="U849" s="138"/>
      <c r="V849" s="9"/>
      <c r="AA849" s="12"/>
      <c r="AB849" s="12"/>
      <c r="AC849" s="12"/>
      <c r="AD849" s="12"/>
    </row>
    <row r="850" spans="5:30" s="8" customFormat="1" x14ac:dyDescent="0.25">
      <c r="E850" s="9"/>
      <c r="F850" s="10"/>
      <c r="S850" s="10"/>
      <c r="T850" s="10"/>
      <c r="U850" s="138"/>
      <c r="V850" s="9"/>
      <c r="AA850" s="12"/>
      <c r="AB850" s="12"/>
      <c r="AC850" s="12"/>
      <c r="AD850" s="12"/>
    </row>
    <row r="851" spans="5:30" s="8" customFormat="1" x14ac:dyDescent="0.25">
      <c r="E851" s="9"/>
      <c r="F851" s="10"/>
      <c r="S851" s="10"/>
      <c r="T851" s="10"/>
      <c r="U851" s="138"/>
      <c r="V851" s="9"/>
      <c r="AA851" s="12"/>
      <c r="AB851" s="12"/>
      <c r="AC851" s="12"/>
      <c r="AD851" s="12"/>
    </row>
    <row r="852" spans="5:30" s="8" customFormat="1" x14ac:dyDescent="0.25">
      <c r="E852" s="9"/>
      <c r="F852" s="10"/>
      <c r="S852" s="10"/>
      <c r="T852" s="10"/>
      <c r="U852" s="138"/>
      <c r="V852" s="9"/>
      <c r="AA852" s="12"/>
      <c r="AB852" s="12"/>
      <c r="AC852" s="12"/>
      <c r="AD852" s="12"/>
    </row>
    <row r="853" spans="5:30" s="8" customFormat="1" x14ac:dyDescent="0.25">
      <c r="E853" s="9"/>
      <c r="F853" s="10"/>
      <c r="S853" s="10"/>
      <c r="T853" s="10"/>
      <c r="U853" s="138"/>
      <c r="V853" s="9"/>
      <c r="AA853" s="12"/>
      <c r="AB853" s="12"/>
      <c r="AC853" s="12"/>
      <c r="AD853" s="12"/>
    </row>
    <row r="854" spans="5:30" s="8" customFormat="1" x14ac:dyDescent="0.25">
      <c r="E854" s="9"/>
      <c r="F854" s="10"/>
      <c r="S854" s="10"/>
      <c r="T854" s="10"/>
      <c r="U854" s="138"/>
      <c r="V854" s="9"/>
      <c r="AA854" s="12"/>
      <c r="AB854" s="12"/>
      <c r="AC854" s="12"/>
      <c r="AD854" s="12"/>
    </row>
    <row r="855" spans="5:30" s="8" customFormat="1" x14ac:dyDescent="0.25">
      <c r="E855" s="9"/>
      <c r="F855" s="10"/>
      <c r="S855" s="10"/>
      <c r="T855" s="10"/>
      <c r="U855" s="138"/>
      <c r="V855" s="9"/>
      <c r="AA855" s="12"/>
      <c r="AB855" s="12"/>
      <c r="AC855" s="12"/>
      <c r="AD855" s="12"/>
    </row>
    <row r="856" spans="5:30" s="8" customFormat="1" x14ac:dyDescent="0.25">
      <c r="E856" s="9"/>
      <c r="F856" s="10"/>
      <c r="S856" s="10"/>
      <c r="T856" s="10"/>
      <c r="U856" s="138"/>
      <c r="V856" s="9"/>
      <c r="AA856" s="12"/>
      <c r="AB856" s="12"/>
      <c r="AC856" s="12"/>
      <c r="AD856" s="12"/>
    </row>
    <row r="857" spans="5:30" s="8" customFormat="1" x14ac:dyDescent="0.25">
      <c r="E857" s="9"/>
      <c r="F857" s="10"/>
      <c r="S857" s="10"/>
      <c r="T857" s="10"/>
      <c r="U857" s="138"/>
      <c r="V857" s="9"/>
      <c r="AA857" s="12"/>
      <c r="AB857" s="12"/>
      <c r="AC857" s="12"/>
      <c r="AD857" s="12"/>
    </row>
    <row r="858" spans="5:30" s="8" customFormat="1" x14ac:dyDescent="0.25">
      <c r="E858" s="9"/>
      <c r="F858" s="10"/>
      <c r="S858" s="10"/>
      <c r="T858" s="10"/>
      <c r="U858" s="138"/>
      <c r="V858" s="9"/>
      <c r="AA858" s="12"/>
      <c r="AB858" s="12"/>
      <c r="AC858" s="12"/>
      <c r="AD858" s="12"/>
    </row>
    <row r="859" spans="5:30" s="8" customFormat="1" x14ac:dyDescent="0.25">
      <c r="E859" s="9"/>
      <c r="F859" s="10"/>
      <c r="S859" s="10"/>
      <c r="T859" s="10"/>
      <c r="U859" s="138"/>
      <c r="V859" s="9"/>
      <c r="AA859" s="12"/>
      <c r="AB859" s="12"/>
      <c r="AC859" s="12"/>
      <c r="AD859" s="12"/>
    </row>
    <row r="860" spans="5:30" s="8" customFormat="1" x14ac:dyDescent="0.25">
      <c r="E860" s="9"/>
      <c r="F860" s="10"/>
      <c r="S860" s="10"/>
      <c r="T860" s="10"/>
      <c r="U860" s="138"/>
      <c r="V860" s="9"/>
      <c r="AA860" s="12"/>
      <c r="AB860" s="12"/>
      <c r="AC860" s="12"/>
      <c r="AD860" s="12"/>
    </row>
    <row r="861" spans="5:30" s="8" customFormat="1" x14ac:dyDescent="0.25">
      <c r="E861" s="9"/>
      <c r="F861" s="10"/>
      <c r="S861" s="10"/>
      <c r="T861" s="10"/>
      <c r="U861" s="138"/>
      <c r="V861" s="9"/>
      <c r="AA861" s="12"/>
      <c r="AB861" s="12"/>
      <c r="AC861" s="12"/>
      <c r="AD861" s="12"/>
    </row>
    <row r="862" spans="5:30" s="8" customFormat="1" x14ac:dyDescent="0.25">
      <c r="E862" s="9"/>
      <c r="F862" s="10"/>
      <c r="S862" s="10"/>
      <c r="T862" s="10"/>
      <c r="U862" s="138"/>
      <c r="V862" s="9"/>
      <c r="AA862" s="12"/>
      <c r="AB862" s="12"/>
      <c r="AC862" s="12"/>
      <c r="AD862" s="12"/>
    </row>
    <row r="863" spans="5:30" s="8" customFormat="1" x14ac:dyDescent="0.25">
      <c r="E863" s="9"/>
      <c r="F863" s="10"/>
      <c r="S863" s="10"/>
      <c r="T863" s="10"/>
      <c r="U863" s="138"/>
      <c r="V863" s="9"/>
      <c r="AA863" s="12"/>
      <c r="AB863" s="12"/>
      <c r="AC863" s="12"/>
      <c r="AD863" s="12"/>
    </row>
    <row r="864" spans="5:30" s="8" customFormat="1" x14ac:dyDescent="0.25">
      <c r="E864" s="9"/>
      <c r="F864" s="10"/>
      <c r="S864" s="10"/>
      <c r="T864" s="10"/>
      <c r="U864" s="138"/>
      <c r="V864" s="9"/>
      <c r="AA864" s="12"/>
      <c r="AB864" s="12"/>
      <c r="AC864" s="12"/>
      <c r="AD864" s="12"/>
    </row>
    <row r="865" spans="5:30" s="8" customFormat="1" x14ac:dyDescent="0.25">
      <c r="E865" s="9"/>
      <c r="F865" s="10"/>
      <c r="S865" s="10"/>
      <c r="T865" s="10"/>
      <c r="U865" s="138"/>
      <c r="V865" s="9"/>
      <c r="AA865" s="12"/>
      <c r="AB865" s="12"/>
      <c r="AC865" s="12"/>
      <c r="AD865" s="12"/>
    </row>
    <row r="866" spans="5:30" s="8" customFormat="1" x14ac:dyDescent="0.25">
      <c r="E866" s="9"/>
      <c r="F866" s="10"/>
      <c r="S866" s="10"/>
      <c r="T866" s="10"/>
      <c r="U866" s="138"/>
      <c r="V866" s="9"/>
      <c r="AA866" s="12"/>
      <c r="AB866" s="12"/>
      <c r="AC866" s="12"/>
      <c r="AD866" s="12"/>
    </row>
    <row r="867" spans="5:30" s="8" customFormat="1" x14ac:dyDescent="0.25">
      <c r="E867" s="9"/>
      <c r="F867" s="10"/>
      <c r="S867" s="10"/>
      <c r="T867" s="10"/>
      <c r="U867" s="138"/>
      <c r="V867" s="9"/>
      <c r="AA867" s="12"/>
      <c r="AB867" s="12"/>
      <c r="AC867" s="12"/>
      <c r="AD867" s="12"/>
    </row>
    <row r="868" spans="5:30" s="8" customFormat="1" x14ac:dyDescent="0.25">
      <c r="E868" s="9"/>
      <c r="F868" s="10"/>
      <c r="S868" s="10"/>
      <c r="T868" s="10"/>
      <c r="U868" s="138"/>
      <c r="V868" s="9"/>
      <c r="AA868" s="12"/>
      <c r="AB868" s="12"/>
      <c r="AC868" s="12"/>
      <c r="AD868" s="12"/>
    </row>
    <row r="869" spans="5:30" s="8" customFormat="1" x14ac:dyDescent="0.25">
      <c r="E869" s="9"/>
      <c r="F869" s="10"/>
      <c r="S869" s="10"/>
      <c r="T869" s="10"/>
      <c r="U869" s="138"/>
      <c r="V869" s="9"/>
      <c r="AA869" s="12"/>
      <c r="AB869" s="12"/>
      <c r="AC869" s="12"/>
      <c r="AD869" s="12"/>
    </row>
    <row r="870" spans="5:30" s="8" customFormat="1" x14ac:dyDescent="0.25">
      <c r="E870" s="9"/>
      <c r="F870" s="10"/>
      <c r="S870" s="10"/>
      <c r="T870" s="10"/>
      <c r="U870" s="138"/>
      <c r="V870" s="9"/>
      <c r="AA870" s="12"/>
      <c r="AB870" s="12"/>
      <c r="AC870" s="12"/>
      <c r="AD870" s="12"/>
    </row>
    <row r="871" spans="5:30" s="8" customFormat="1" x14ac:dyDescent="0.25">
      <c r="E871" s="9"/>
      <c r="F871" s="10"/>
      <c r="S871" s="10"/>
      <c r="T871" s="10"/>
      <c r="U871" s="138"/>
      <c r="V871" s="9"/>
      <c r="AA871" s="12"/>
      <c r="AB871" s="12"/>
      <c r="AC871" s="12"/>
      <c r="AD871" s="12"/>
    </row>
    <row r="872" spans="5:30" s="8" customFormat="1" x14ac:dyDescent="0.25">
      <c r="E872" s="9"/>
      <c r="F872" s="10"/>
      <c r="S872" s="10"/>
      <c r="T872" s="10"/>
      <c r="U872" s="138"/>
      <c r="V872" s="9"/>
      <c r="AA872" s="12"/>
      <c r="AB872" s="12"/>
      <c r="AC872" s="12"/>
      <c r="AD872" s="12"/>
    </row>
    <row r="873" spans="5:30" s="8" customFormat="1" x14ac:dyDescent="0.25">
      <c r="E873" s="9"/>
      <c r="F873" s="10"/>
      <c r="S873" s="10"/>
      <c r="T873" s="10"/>
      <c r="U873" s="138"/>
      <c r="V873" s="9"/>
      <c r="AA873" s="12"/>
      <c r="AB873" s="12"/>
      <c r="AC873" s="12"/>
      <c r="AD873" s="12"/>
    </row>
    <row r="874" spans="5:30" s="8" customFormat="1" x14ac:dyDescent="0.25">
      <c r="E874" s="9"/>
      <c r="F874" s="10"/>
      <c r="S874" s="10"/>
      <c r="T874" s="10"/>
      <c r="U874" s="138"/>
      <c r="V874" s="9"/>
      <c r="AA874" s="12"/>
      <c r="AB874" s="12"/>
      <c r="AC874" s="12"/>
      <c r="AD874" s="12"/>
    </row>
    <row r="875" spans="5:30" s="8" customFormat="1" x14ac:dyDescent="0.25">
      <c r="E875" s="9"/>
      <c r="F875" s="10"/>
      <c r="S875" s="10"/>
      <c r="T875" s="10"/>
      <c r="U875" s="138"/>
      <c r="V875" s="9"/>
      <c r="AA875" s="12"/>
      <c r="AB875" s="12"/>
      <c r="AC875" s="12"/>
      <c r="AD875" s="12"/>
    </row>
    <row r="876" spans="5:30" s="8" customFormat="1" x14ac:dyDescent="0.25">
      <c r="E876" s="9"/>
      <c r="F876" s="10"/>
      <c r="S876" s="10"/>
      <c r="T876" s="10"/>
      <c r="U876" s="138"/>
      <c r="V876" s="9"/>
      <c r="AA876" s="12"/>
      <c r="AB876" s="12"/>
      <c r="AC876" s="12"/>
      <c r="AD876" s="12"/>
    </row>
    <row r="877" spans="5:30" s="8" customFormat="1" x14ac:dyDescent="0.25">
      <c r="E877" s="9"/>
      <c r="F877" s="10"/>
      <c r="S877" s="10"/>
      <c r="T877" s="10"/>
      <c r="U877" s="138"/>
      <c r="V877" s="9"/>
      <c r="AA877" s="12"/>
      <c r="AB877" s="12"/>
      <c r="AC877" s="12"/>
      <c r="AD877" s="12"/>
    </row>
    <row r="878" spans="5:30" s="8" customFormat="1" x14ac:dyDescent="0.25">
      <c r="E878" s="9"/>
      <c r="F878" s="10"/>
      <c r="S878" s="10"/>
      <c r="T878" s="10"/>
      <c r="U878" s="138"/>
      <c r="V878" s="9"/>
      <c r="AA878" s="12"/>
      <c r="AB878" s="12"/>
      <c r="AC878" s="12"/>
      <c r="AD878" s="12"/>
    </row>
    <row r="879" spans="5:30" s="8" customFormat="1" x14ac:dyDescent="0.25">
      <c r="E879" s="9"/>
      <c r="F879" s="10"/>
      <c r="S879" s="10"/>
      <c r="T879" s="10"/>
      <c r="U879" s="138"/>
      <c r="V879" s="9"/>
      <c r="AA879" s="12"/>
      <c r="AB879" s="12"/>
      <c r="AC879" s="12"/>
      <c r="AD879" s="12"/>
    </row>
    <row r="880" spans="5:30" s="8" customFormat="1" x14ac:dyDescent="0.25">
      <c r="E880" s="9"/>
      <c r="F880" s="10"/>
      <c r="S880" s="10"/>
      <c r="T880" s="10"/>
      <c r="U880" s="138"/>
      <c r="V880" s="9"/>
      <c r="AA880" s="12"/>
      <c r="AB880" s="12"/>
      <c r="AC880" s="12"/>
      <c r="AD880" s="12"/>
    </row>
    <row r="881" spans="5:30" s="8" customFormat="1" x14ac:dyDescent="0.25">
      <c r="E881" s="9"/>
      <c r="F881" s="10"/>
      <c r="S881" s="10"/>
      <c r="T881" s="10"/>
      <c r="U881" s="138"/>
      <c r="V881" s="9"/>
      <c r="AA881" s="12"/>
      <c r="AB881" s="12"/>
      <c r="AC881" s="12"/>
      <c r="AD881" s="12"/>
    </row>
    <row r="882" spans="5:30" s="8" customFormat="1" x14ac:dyDescent="0.25">
      <c r="E882" s="9"/>
      <c r="F882" s="10"/>
      <c r="S882" s="10"/>
      <c r="T882" s="10"/>
      <c r="U882" s="138"/>
      <c r="V882" s="9"/>
      <c r="AA882" s="12"/>
      <c r="AB882" s="12"/>
      <c r="AC882" s="12"/>
      <c r="AD882" s="12"/>
    </row>
    <row r="883" spans="5:30" s="8" customFormat="1" x14ac:dyDescent="0.25">
      <c r="E883" s="9"/>
      <c r="F883" s="10"/>
      <c r="S883" s="10"/>
      <c r="T883" s="10"/>
      <c r="U883" s="138"/>
      <c r="V883" s="9"/>
      <c r="AA883" s="12"/>
      <c r="AB883" s="12"/>
      <c r="AC883" s="12"/>
      <c r="AD883" s="12"/>
    </row>
    <row r="884" spans="5:30" s="8" customFormat="1" x14ac:dyDescent="0.25">
      <c r="E884" s="9"/>
      <c r="F884" s="10"/>
      <c r="S884" s="10"/>
      <c r="T884" s="10"/>
      <c r="U884" s="138"/>
      <c r="V884" s="9"/>
      <c r="AA884" s="12"/>
      <c r="AB884" s="12"/>
      <c r="AC884" s="12"/>
      <c r="AD884" s="12"/>
    </row>
    <row r="885" spans="5:30" s="8" customFormat="1" x14ac:dyDescent="0.25">
      <c r="E885" s="9"/>
      <c r="F885" s="10"/>
      <c r="S885" s="10"/>
      <c r="T885" s="10"/>
      <c r="U885" s="138"/>
      <c r="V885" s="9"/>
      <c r="AA885" s="12"/>
      <c r="AB885" s="12"/>
      <c r="AC885" s="12"/>
      <c r="AD885" s="12"/>
    </row>
    <row r="886" spans="5:30" s="8" customFormat="1" x14ac:dyDescent="0.25">
      <c r="E886" s="9"/>
      <c r="F886" s="10"/>
      <c r="S886" s="10"/>
      <c r="T886" s="10"/>
      <c r="U886" s="138"/>
      <c r="V886" s="9"/>
      <c r="AA886" s="12"/>
      <c r="AB886" s="12"/>
      <c r="AC886" s="12"/>
      <c r="AD886" s="12"/>
    </row>
    <row r="887" spans="5:30" s="8" customFormat="1" x14ac:dyDescent="0.25">
      <c r="E887" s="9"/>
      <c r="F887" s="10"/>
      <c r="S887" s="10"/>
      <c r="T887" s="10"/>
      <c r="U887" s="138"/>
      <c r="V887" s="9"/>
      <c r="AA887" s="12"/>
      <c r="AB887" s="12"/>
      <c r="AC887" s="12"/>
      <c r="AD887" s="12"/>
    </row>
    <row r="888" spans="5:30" s="8" customFormat="1" x14ac:dyDescent="0.25">
      <c r="E888" s="9"/>
      <c r="F888" s="10"/>
      <c r="S888" s="10"/>
      <c r="T888" s="10"/>
      <c r="U888" s="138"/>
      <c r="V888" s="9"/>
      <c r="AA888" s="12"/>
      <c r="AB888" s="12"/>
      <c r="AC888" s="12"/>
      <c r="AD888" s="12"/>
    </row>
    <row r="889" spans="5:30" s="8" customFormat="1" x14ac:dyDescent="0.25">
      <c r="E889" s="9"/>
      <c r="F889" s="10"/>
      <c r="S889" s="10"/>
      <c r="T889" s="10"/>
      <c r="U889" s="138"/>
      <c r="V889" s="9"/>
      <c r="AA889" s="12"/>
      <c r="AB889" s="12"/>
      <c r="AC889" s="12"/>
      <c r="AD889" s="12"/>
    </row>
    <row r="890" spans="5:30" s="8" customFormat="1" x14ac:dyDescent="0.25">
      <c r="E890" s="9"/>
      <c r="F890" s="10"/>
      <c r="S890" s="10"/>
      <c r="T890" s="10"/>
      <c r="U890" s="138"/>
      <c r="V890" s="9"/>
      <c r="AA890" s="12"/>
      <c r="AB890" s="12"/>
      <c r="AC890" s="12"/>
      <c r="AD890" s="12"/>
    </row>
    <row r="891" spans="5:30" s="8" customFormat="1" x14ac:dyDescent="0.25">
      <c r="E891" s="9"/>
      <c r="F891" s="10"/>
      <c r="S891" s="10"/>
      <c r="T891" s="10"/>
      <c r="U891" s="138"/>
      <c r="V891" s="9"/>
      <c r="AA891" s="12"/>
      <c r="AB891" s="12"/>
      <c r="AC891" s="12"/>
      <c r="AD891" s="12"/>
    </row>
    <row r="892" spans="5:30" s="8" customFormat="1" x14ac:dyDescent="0.25">
      <c r="E892" s="9"/>
      <c r="F892" s="10"/>
      <c r="S892" s="10"/>
      <c r="T892" s="10"/>
      <c r="U892" s="138"/>
      <c r="V892" s="9"/>
      <c r="AA892" s="12"/>
      <c r="AB892" s="12"/>
      <c r="AC892" s="12"/>
      <c r="AD892" s="12"/>
    </row>
    <row r="893" spans="5:30" s="8" customFormat="1" x14ac:dyDescent="0.25">
      <c r="E893" s="9"/>
      <c r="F893" s="10"/>
      <c r="S893" s="10"/>
      <c r="T893" s="10"/>
      <c r="U893" s="138"/>
      <c r="V893" s="9"/>
      <c r="AA893" s="12"/>
      <c r="AB893" s="12"/>
      <c r="AC893" s="12"/>
      <c r="AD893" s="12"/>
    </row>
    <row r="894" spans="5:30" s="8" customFormat="1" x14ac:dyDescent="0.25">
      <c r="E894" s="9"/>
      <c r="F894" s="10"/>
      <c r="S894" s="10"/>
      <c r="T894" s="10"/>
      <c r="U894" s="138"/>
      <c r="V894" s="9"/>
      <c r="AA894" s="12"/>
      <c r="AB894" s="12"/>
      <c r="AC894" s="12"/>
      <c r="AD894" s="12"/>
    </row>
    <row r="895" spans="5:30" s="8" customFormat="1" x14ac:dyDescent="0.25">
      <c r="E895" s="9"/>
      <c r="F895" s="10"/>
      <c r="S895" s="10"/>
      <c r="T895" s="10"/>
      <c r="U895" s="138"/>
      <c r="V895" s="9"/>
      <c r="AA895" s="12"/>
      <c r="AB895" s="12"/>
      <c r="AC895" s="12"/>
      <c r="AD895" s="12"/>
    </row>
    <row r="896" spans="5:30" s="8" customFormat="1" x14ac:dyDescent="0.25">
      <c r="E896" s="9"/>
      <c r="F896" s="10"/>
      <c r="S896" s="10"/>
      <c r="T896" s="10"/>
      <c r="U896" s="138"/>
      <c r="V896" s="9"/>
      <c r="AA896" s="12"/>
      <c r="AB896" s="12"/>
      <c r="AC896" s="12"/>
      <c r="AD896" s="12"/>
    </row>
    <row r="897" spans="5:30" s="8" customFormat="1" x14ac:dyDescent="0.25">
      <c r="E897" s="9"/>
      <c r="F897" s="10"/>
      <c r="S897" s="10"/>
      <c r="T897" s="10"/>
      <c r="U897" s="138"/>
      <c r="V897" s="9"/>
      <c r="AA897" s="12"/>
      <c r="AB897" s="12"/>
      <c r="AC897" s="12"/>
      <c r="AD897" s="12"/>
    </row>
    <row r="898" spans="5:30" s="8" customFormat="1" x14ac:dyDescent="0.25">
      <c r="E898" s="9"/>
      <c r="F898" s="10"/>
      <c r="S898" s="10"/>
      <c r="T898" s="10"/>
      <c r="U898" s="138"/>
      <c r="V898" s="9"/>
      <c r="AA898" s="12"/>
      <c r="AB898" s="12"/>
      <c r="AC898" s="12"/>
      <c r="AD898" s="12"/>
    </row>
    <row r="899" spans="5:30" s="8" customFormat="1" x14ac:dyDescent="0.25">
      <c r="E899" s="9"/>
      <c r="F899" s="10"/>
      <c r="S899" s="10"/>
      <c r="T899" s="10"/>
      <c r="U899" s="138"/>
      <c r="V899" s="9"/>
      <c r="AA899" s="12"/>
      <c r="AB899" s="12"/>
      <c r="AC899" s="12"/>
      <c r="AD899" s="12"/>
    </row>
    <row r="900" spans="5:30" s="8" customFormat="1" x14ac:dyDescent="0.25">
      <c r="E900" s="9"/>
      <c r="F900" s="10"/>
      <c r="S900" s="10"/>
      <c r="T900" s="10"/>
      <c r="U900" s="138"/>
      <c r="V900" s="9"/>
      <c r="AA900" s="12"/>
      <c r="AB900" s="12"/>
      <c r="AC900" s="12"/>
      <c r="AD900" s="12"/>
    </row>
    <row r="901" spans="5:30" s="8" customFormat="1" x14ac:dyDescent="0.25">
      <c r="E901" s="9"/>
      <c r="F901" s="10"/>
      <c r="S901" s="10"/>
      <c r="T901" s="10"/>
      <c r="U901" s="138"/>
      <c r="V901" s="9"/>
      <c r="AA901" s="12"/>
      <c r="AB901" s="12"/>
      <c r="AC901" s="12"/>
      <c r="AD901" s="12"/>
    </row>
    <row r="902" spans="5:30" s="8" customFormat="1" x14ac:dyDescent="0.25">
      <c r="E902" s="9"/>
      <c r="F902" s="10"/>
      <c r="S902" s="10"/>
      <c r="T902" s="10"/>
      <c r="U902" s="138"/>
      <c r="V902" s="9"/>
      <c r="AA902" s="12"/>
      <c r="AB902" s="12"/>
      <c r="AC902" s="12"/>
      <c r="AD902" s="12"/>
    </row>
    <row r="903" spans="5:30" s="8" customFormat="1" x14ac:dyDescent="0.25">
      <c r="E903" s="9"/>
      <c r="F903" s="10"/>
      <c r="S903" s="10"/>
      <c r="T903" s="10"/>
      <c r="U903" s="138"/>
      <c r="V903" s="9"/>
      <c r="AA903" s="12"/>
      <c r="AB903" s="12"/>
      <c r="AC903" s="12"/>
      <c r="AD903" s="12"/>
    </row>
    <row r="904" spans="5:30" s="8" customFormat="1" x14ac:dyDescent="0.25">
      <c r="E904" s="9"/>
      <c r="F904" s="10"/>
      <c r="S904" s="10"/>
      <c r="T904" s="10"/>
      <c r="U904" s="138"/>
      <c r="V904" s="9"/>
      <c r="AA904" s="12"/>
      <c r="AB904" s="12"/>
      <c r="AC904" s="12"/>
      <c r="AD904" s="12"/>
    </row>
    <row r="905" spans="5:30" s="8" customFormat="1" x14ac:dyDescent="0.25">
      <c r="E905" s="9"/>
      <c r="F905" s="10"/>
      <c r="S905" s="10"/>
      <c r="T905" s="10"/>
      <c r="U905" s="138"/>
      <c r="V905" s="9"/>
      <c r="AA905" s="12"/>
      <c r="AB905" s="12"/>
      <c r="AC905" s="12"/>
      <c r="AD905" s="12"/>
    </row>
    <row r="906" spans="5:30" s="8" customFormat="1" x14ac:dyDescent="0.25">
      <c r="E906" s="9"/>
      <c r="F906" s="10"/>
      <c r="S906" s="10"/>
      <c r="T906" s="10"/>
      <c r="U906" s="138"/>
      <c r="V906" s="9"/>
      <c r="AA906" s="12"/>
      <c r="AB906" s="12"/>
      <c r="AC906" s="12"/>
      <c r="AD906" s="12"/>
    </row>
    <row r="907" spans="5:30" s="8" customFormat="1" x14ac:dyDescent="0.25">
      <c r="E907" s="9"/>
      <c r="F907" s="10"/>
      <c r="S907" s="10"/>
      <c r="T907" s="10"/>
      <c r="U907" s="138"/>
      <c r="V907" s="9"/>
      <c r="AA907" s="12"/>
      <c r="AB907" s="12"/>
      <c r="AC907" s="12"/>
      <c r="AD907" s="12"/>
    </row>
    <row r="908" spans="5:30" s="8" customFormat="1" x14ac:dyDescent="0.25">
      <c r="E908" s="9"/>
      <c r="F908" s="10"/>
      <c r="S908" s="10"/>
      <c r="T908" s="10"/>
      <c r="U908" s="138"/>
      <c r="V908" s="9"/>
      <c r="AA908" s="12"/>
      <c r="AB908" s="12"/>
      <c r="AC908" s="12"/>
      <c r="AD908" s="12"/>
    </row>
    <row r="909" spans="5:30" s="8" customFormat="1" x14ac:dyDescent="0.25">
      <c r="E909" s="9"/>
      <c r="F909" s="10"/>
      <c r="S909" s="10"/>
      <c r="T909" s="10"/>
      <c r="U909" s="138"/>
      <c r="V909" s="9"/>
      <c r="AA909" s="12"/>
      <c r="AB909" s="12"/>
      <c r="AC909" s="12"/>
      <c r="AD909" s="12"/>
    </row>
    <row r="910" spans="5:30" s="8" customFormat="1" x14ac:dyDescent="0.25">
      <c r="E910" s="9"/>
      <c r="F910" s="10"/>
      <c r="S910" s="10"/>
      <c r="T910" s="10"/>
      <c r="U910" s="138"/>
      <c r="V910" s="9"/>
      <c r="AA910" s="12"/>
      <c r="AB910" s="12"/>
      <c r="AC910" s="12"/>
      <c r="AD910" s="12"/>
    </row>
    <row r="911" spans="5:30" s="8" customFormat="1" x14ac:dyDescent="0.25">
      <c r="E911" s="9"/>
      <c r="F911" s="10"/>
      <c r="S911" s="10"/>
      <c r="T911" s="10"/>
      <c r="U911" s="138"/>
      <c r="V911" s="9"/>
      <c r="AA911" s="12"/>
      <c r="AB911" s="12"/>
      <c r="AC911" s="12"/>
      <c r="AD911" s="12"/>
    </row>
    <row r="912" spans="5:30" s="8" customFormat="1" x14ac:dyDescent="0.25">
      <c r="E912" s="9"/>
      <c r="F912" s="10"/>
      <c r="S912" s="10"/>
      <c r="T912" s="10"/>
      <c r="U912" s="138"/>
      <c r="V912" s="9"/>
      <c r="AA912" s="12"/>
      <c r="AB912" s="12"/>
      <c r="AC912" s="12"/>
      <c r="AD912" s="12"/>
    </row>
    <row r="913" spans="5:30" s="8" customFormat="1" x14ac:dyDescent="0.25">
      <c r="E913" s="9"/>
      <c r="F913" s="10"/>
      <c r="S913" s="10"/>
      <c r="T913" s="10"/>
      <c r="U913" s="138"/>
      <c r="V913" s="9"/>
      <c r="AA913" s="12"/>
      <c r="AB913" s="12"/>
      <c r="AC913" s="12"/>
      <c r="AD913" s="12"/>
    </row>
    <row r="914" spans="5:30" s="8" customFormat="1" x14ac:dyDescent="0.25">
      <c r="E914" s="9"/>
      <c r="F914" s="10"/>
      <c r="S914" s="10"/>
      <c r="T914" s="10"/>
      <c r="U914" s="138"/>
      <c r="V914" s="9"/>
      <c r="AA914" s="12"/>
      <c r="AB914" s="12"/>
      <c r="AC914" s="12"/>
      <c r="AD914" s="12"/>
    </row>
    <row r="915" spans="5:30" s="8" customFormat="1" x14ac:dyDescent="0.25">
      <c r="E915" s="9"/>
      <c r="F915" s="10"/>
      <c r="S915" s="10"/>
      <c r="T915" s="10"/>
      <c r="U915" s="138"/>
      <c r="V915" s="9"/>
      <c r="AA915" s="12"/>
      <c r="AB915" s="12"/>
      <c r="AC915" s="12"/>
      <c r="AD915" s="12"/>
    </row>
    <row r="916" spans="5:30" s="8" customFormat="1" x14ac:dyDescent="0.25">
      <c r="E916" s="9"/>
      <c r="F916" s="10"/>
      <c r="S916" s="10"/>
      <c r="T916" s="10"/>
      <c r="U916" s="138"/>
      <c r="V916" s="9"/>
      <c r="AA916" s="12"/>
      <c r="AB916" s="12"/>
      <c r="AC916" s="12"/>
      <c r="AD916" s="12"/>
    </row>
    <row r="917" spans="5:30" s="8" customFormat="1" x14ac:dyDescent="0.25">
      <c r="E917" s="9"/>
      <c r="F917" s="10"/>
      <c r="S917" s="10"/>
      <c r="T917" s="10"/>
      <c r="U917" s="138"/>
      <c r="V917" s="9"/>
      <c r="AA917" s="12"/>
      <c r="AB917" s="12"/>
      <c r="AC917" s="12"/>
      <c r="AD917" s="12"/>
    </row>
    <row r="918" spans="5:30" s="8" customFormat="1" x14ac:dyDescent="0.25">
      <c r="E918" s="9"/>
      <c r="F918" s="10"/>
      <c r="S918" s="10"/>
      <c r="T918" s="10"/>
      <c r="U918" s="138"/>
      <c r="V918" s="9"/>
      <c r="AA918" s="12"/>
      <c r="AB918" s="12"/>
      <c r="AC918" s="12"/>
      <c r="AD918" s="12"/>
    </row>
    <row r="919" spans="5:30" s="8" customFormat="1" x14ac:dyDescent="0.25">
      <c r="E919" s="9"/>
      <c r="F919" s="10"/>
      <c r="S919" s="10"/>
      <c r="T919" s="10"/>
      <c r="U919" s="138"/>
      <c r="V919" s="9"/>
      <c r="AA919" s="12"/>
      <c r="AB919" s="12"/>
      <c r="AC919" s="12"/>
      <c r="AD919" s="12"/>
    </row>
    <row r="920" spans="5:30" s="8" customFormat="1" x14ac:dyDescent="0.25">
      <c r="E920" s="9"/>
      <c r="F920" s="10"/>
      <c r="S920" s="10"/>
      <c r="T920" s="10"/>
      <c r="U920" s="138"/>
      <c r="V920" s="9"/>
      <c r="AA920" s="12"/>
      <c r="AB920" s="12"/>
      <c r="AC920" s="12"/>
      <c r="AD920" s="12"/>
    </row>
    <row r="921" spans="5:30" s="8" customFormat="1" x14ac:dyDescent="0.25">
      <c r="E921" s="9"/>
      <c r="F921" s="10"/>
      <c r="S921" s="10"/>
      <c r="T921" s="10"/>
      <c r="U921" s="138"/>
      <c r="V921" s="9"/>
      <c r="AA921" s="12"/>
      <c r="AB921" s="12"/>
      <c r="AC921" s="12"/>
      <c r="AD921" s="12"/>
    </row>
    <row r="922" spans="5:30" s="8" customFormat="1" x14ac:dyDescent="0.25">
      <c r="E922" s="9"/>
      <c r="F922" s="10"/>
      <c r="S922" s="10"/>
      <c r="T922" s="10"/>
      <c r="U922" s="138"/>
      <c r="V922" s="9"/>
      <c r="AA922" s="12"/>
      <c r="AB922" s="12"/>
      <c r="AC922" s="12"/>
      <c r="AD922" s="12"/>
    </row>
    <row r="923" spans="5:30" s="8" customFormat="1" x14ac:dyDescent="0.25">
      <c r="E923" s="9"/>
      <c r="F923" s="10"/>
      <c r="S923" s="10"/>
      <c r="T923" s="10"/>
      <c r="U923" s="138"/>
      <c r="V923" s="9"/>
      <c r="AA923" s="12"/>
      <c r="AB923" s="12"/>
      <c r="AC923" s="12"/>
      <c r="AD923" s="12"/>
    </row>
    <row r="924" spans="5:30" s="8" customFormat="1" x14ac:dyDescent="0.25">
      <c r="E924" s="9"/>
      <c r="F924" s="10"/>
      <c r="S924" s="10"/>
      <c r="T924" s="10"/>
      <c r="U924" s="138"/>
      <c r="V924" s="9"/>
      <c r="AA924" s="12"/>
      <c r="AB924" s="12"/>
      <c r="AC924" s="12"/>
      <c r="AD924" s="12"/>
    </row>
    <row r="925" spans="5:30" s="8" customFormat="1" x14ac:dyDescent="0.25">
      <c r="E925" s="9"/>
      <c r="F925" s="10"/>
      <c r="S925" s="10"/>
      <c r="T925" s="10"/>
      <c r="U925" s="138"/>
      <c r="V925" s="9"/>
      <c r="AA925" s="12"/>
      <c r="AB925" s="12"/>
      <c r="AC925" s="12"/>
      <c r="AD925" s="12"/>
    </row>
    <row r="926" spans="5:30" s="8" customFormat="1" x14ac:dyDescent="0.25">
      <c r="E926" s="9"/>
      <c r="F926" s="10"/>
      <c r="S926" s="10"/>
      <c r="T926" s="10"/>
      <c r="U926" s="138"/>
      <c r="V926" s="9"/>
      <c r="AA926" s="12"/>
      <c r="AB926" s="12"/>
      <c r="AC926" s="12"/>
      <c r="AD926" s="12"/>
    </row>
    <row r="927" spans="5:30" s="8" customFormat="1" x14ac:dyDescent="0.25">
      <c r="E927" s="9"/>
      <c r="F927" s="10"/>
      <c r="S927" s="10"/>
      <c r="T927" s="10"/>
      <c r="U927" s="138"/>
      <c r="V927" s="9"/>
      <c r="AA927" s="12"/>
      <c r="AB927" s="12"/>
      <c r="AC927" s="12"/>
      <c r="AD927" s="12"/>
    </row>
    <row r="928" spans="5:30" s="8" customFormat="1" x14ac:dyDescent="0.25">
      <c r="E928" s="9"/>
      <c r="F928" s="10"/>
      <c r="S928" s="10"/>
      <c r="T928" s="10"/>
      <c r="U928" s="138"/>
      <c r="V928" s="9"/>
      <c r="AA928" s="12"/>
      <c r="AB928" s="12"/>
      <c r="AC928" s="12"/>
      <c r="AD928" s="12"/>
    </row>
    <row r="929" spans="5:30" s="8" customFormat="1" x14ac:dyDescent="0.25">
      <c r="E929" s="9"/>
      <c r="F929" s="10"/>
      <c r="S929" s="10"/>
      <c r="T929" s="10"/>
      <c r="U929" s="138"/>
      <c r="V929" s="9"/>
      <c r="AA929" s="12"/>
      <c r="AB929" s="12"/>
      <c r="AC929" s="12"/>
      <c r="AD929" s="12"/>
    </row>
    <row r="930" spans="5:30" s="8" customFormat="1" x14ac:dyDescent="0.25">
      <c r="E930" s="9"/>
      <c r="F930" s="10"/>
      <c r="S930" s="10"/>
      <c r="T930" s="10"/>
      <c r="U930" s="138"/>
      <c r="V930" s="9"/>
      <c r="AA930" s="12"/>
      <c r="AB930" s="12"/>
      <c r="AC930" s="12"/>
      <c r="AD930" s="12"/>
    </row>
    <row r="931" spans="5:30" s="8" customFormat="1" x14ac:dyDescent="0.25">
      <c r="E931" s="9"/>
      <c r="F931" s="10"/>
      <c r="S931" s="10"/>
      <c r="T931" s="10"/>
      <c r="U931" s="138"/>
      <c r="V931" s="9"/>
      <c r="AA931" s="12"/>
      <c r="AB931" s="12"/>
      <c r="AC931" s="12"/>
      <c r="AD931" s="12"/>
    </row>
    <row r="932" spans="5:30" s="8" customFormat="1" x14ac:dyDescent="0.25">
      <c r="E932" s="9"/>
      <c r="F932" s="10"/>
      <c r="S932" s="10"/>
      <c r="T932" s="10"/>
      <c r="U932" s="138"/>
      <c r="V932" s="9"/>
      <c r="AA932" s="12"/>
      <c r="AB932" s="12"/>
      <c r="AC932" s="12"/>
      <c r="AD932" s="12"/>
    </row>
    <row r="933" spans="5:30" s="8" customFormat="1" x14ac:dyDescent="0.25">
      <c r="E933" s="9"/>
      <c r="F933" s="10"/>
      <c r="S933" s="10"/>
      <c r="T933" s="10"/>
      <c r="U933" s="138"/>
      <c r="V933" s="9"/>
      <c r="AA933" s="12"/>
      <c r="AB933" s="12"/>
      <c r="AC933" s="12"/>
      <c r="AD933" s="12"/>
    </row>
    <row r="934" spans="5:30" s="8" customFormat="1" x14ac:dyDescent="0.25">
      <c r="E934" s="9"/>
      <c r="F934" s="10"/>
      <c r="S934" s="10"/>
      <c r="T934" s="10"/>
      <c r="U934" s="138"/>
      <c r="V934" s="9"/>
      <c r="AA934" s="12"/>
      <c r="AB934" s="12"/>
      <c r="AC934" s="12"/>
      <c r="AD934" s="12"/>
    </row>
    <row r="935" spans="5:30" s="8" customFormat="1" x14ac:dyDescent="0.25">
      <c r="E935" s="9"/>
      <c r="F935" s="10"/>
      <c r="S935" s="10"/>
      <c r="T935" s="10"/>
      <c r="U935" s="138"/>
      <c r="V935" s="9"/>
      <c r="AA935" s="12"/>
      <c r="AB935" s="12"/>
      <c r="AC935" s="12"/>
      <c r="AD935" s="12"/>
    </row>
    <row r="936" spans="5:30" s="8" customFormat="1" x14ac:dyDescent="0.25">
      <c r="E936" s="9"/>
      <c r="F936" s="10"/>
      <c r="S936" s="10"/>
      <c r="T936" s="10"/>
      <c r="U936" s="138"/>
      <c r="V936" s="9"/>
      <c r="AA936" s="12"/>
      <c r="AB936" s="12"/>
      <c r="AC936" s="12"/>
      <c r="AD936" s="12"/>
    </row>
    <row r="937" spans="5:30" s="8" customFormat="1" x14ac:dyDescent="0.25">
      <c r="E937" s="9"/>
      <c r="F937" s="10"/>
      <c r="S937" s="10"/>
      <c r="T937" s="10"/>
      <c r="U937" s="138"/>
      <c r="V937" s="9"/>
      <c r="AA937" s="12"/>
      <c r="AB937" s="12"/>
      <c r="AC937" s="12"/>
      <c r="AD937" s="12"/>
    </row>
    <row r="938" spans="5:30" s="8" customFormat="1" x14ac:dyDescent="0.25">
      <c r="E938" s="9"/>
      <c r="F938" s="10"/>
      <c r="S938" s="10"/>
      <c r="T938" s="10"/>
      <c r="U938" s="138"/>
      <c r="V938" s="9"/>
      <c r="AA938" s="12"/>
      <c r="AB938" s="12"/>
      <c r="AC938" s="12"/>
      <c r="AD938" s="12"/>
    </row>
    <row r="939" spans="5:30" s="8" customFormat="1" x14ac:dyDescent="0.25">
      <c r="E939" s="9"/>
      <c r="F939" s="10"/>
      <c r="S939" s="10"/>
      <c r="T939" s="10"/>
      <c r="U939" s="138"/>
      <c r="V939" s="9"/>
      <c r="AA939" s="12"/>
      <c r="AB939" s="12"/>
      <c r="AC939" s="12"/>
      <c r="AD939" s="12"/>
    </row>
    <row r="940" spans="5:30" s="8" customFormat="1" x14ac:dyDescent="0.25">
      <c r="E940" s="9"/>
      <c r="F940" s="10"/>
      <c r="S940" s="10"/>
      <c r="T940" s="10"/>
      <c r="U940" s="138"/>
      <c r="V940" s="9"/>
      <c r="AA940" s="12"/>
      <c r="AB940" s="12"/>
      <c r="AC940" s="12"/>
      <c r="AD940" s="12"/>
    </row>
    <row r="941" spans="5:30" s="8" customFormat="1" x14ac:dyDescent="0.25">
      <c r="E941" s="9"/>
      <c r="F941" s="10"/>
      <c r="S941" s="10"/>
      <c r="T941" s="10"/>
      <c r="U941" s="138"/>
      <c r="V941" s="9"/>
      <c r="AA941" s="12"/>
      <c r="AB941" s="12"/>
      <c r="AC941" s="12"/>
      <c r="AD941" s="12"/>
    </row>
    <row r="942" spans="5:30" s="8" customFormat="1" x14ac:dyDescent="0.25">
      <c r="E942" s="9"/>
      <c r="F942" s="10"/>
      <c r="S942" s="10"/>
      <c r="T942" s="10"/>
      <c r="U942" s="138"/>
      <c r="V942" s="9"/>
      <c r="AA942" s="12"/>
      <c r="AB942" s="12"/>
      <c r="AC942" s="12"/>
      <c r="AD942" s="12"/>
    </row>
    <row r="943" spans="5:30" s="8" customFormat="1" x14ac:dyDescent="0.25">
      <c r="E943" s="9"/>
      <c r="F943" s="10"/>
      <c r="S943" s="10"/>
      <c r="T943" s="10"/>
      <c r="U943" s="138"/>
      <c r="V943" s="9"/>
      <c r="AA943" s="12"/>
      <c r="AB943" s="12"/>
      <c r="AC943" s="12"/>
      <c r="AD943" s="12"/>
    </row>
    <row r="944" spans="5:30" s="8" customFormat="1" x14ac:dyDescent="0.25">
      <c r="E944" s="9"/>
      <c r="F944" s="10"/>
      <c r="S944" s="10"/>
      <c r="T944" s="10"/>
      <c r="U944" s="138"/>
      <c r="V944" s="9"/>
      <c r="AA944" s="12"/>
      <c r="AB944" s="12"/>
      <c r="AC944" s="12"/>
      <c r="AD944" s="12"/>
    </row>
    <row r="945" spans="5:30" s="8" customFormat="1" x14ac:dyDescent="0.25">
      <c r="E945" s="9"/>
      <c r="F945" s="10"/>
      <c r="S945" s="10"/>
      <c r="T945" s="10"/>
      <c r="U945" s="138"/>
      <c r="V945" s="9"/>
      <c r="AA945" s="12"/>
      <c r="AB945" s="12"/>
      <c r="AC945" s="12"/>
      <c r="AD945" s="12"/>
    </row>
    <row r="946" spans="5:30" s="8" customFormat="1" x14ac:dyDescent="0.25">
      <c r="E946" s="9"/>
      <c r="F946" s="10"/>
      <c r="S946" s="10"/>
      <c r="T946" s="10"/>
      <c r="U946" s="138"/>
      <c r="V946" s="9"/>
      <c r="AA946" s="12"/>
      <c r="AB946" s="12"/>
      <c r="AC946" s="12"/>
      <c r="AD946" s="12"/>
    </row>
    <row r="947" spans="5:30" s="8" customFormat="1" x14ac:dyDescent="0.25">
      <c r="E947" s="9"/>
      <c r="F947" s="10"/>
      <c r="S947" s="10"/>
      <c r="T947" s="10"/>
      <c r="U947" s="138"/>
      <c r="V947" s="9"/>
      <c r="AA947" s="12"/>
      <c r="AB947" s="12"/>
      <c r="AC947" s="12"/>
      <c r="AD947" s="12"/>
    </row>
    <row r="948" spans="5:30" s="8" customFormat="1" x14ac:dyDescent="0.25">
      <c r="E948" s="9"/>
      <c r="F948" s="10"/>
      <c r="S948" s="10"/>
      <c r="T948" s="10"/>
      <c r="U948" s="138"/>
      <c r="V948" s="9"/>
      <c r="AA948" s="12"/>
      <c r="AB948" s="12"/>
      <c r="AC948" s="12"/>
      <c r="AD948" s="12"/>
    </row>
    <row r="949" spans="5:30" s="8" customFormat="1" x14ac:dyDescent="0.25">
      <c r="E949" s="9"/>
      <c r="F949" s="10"/>
      <c r="S949" s="10"/>
      <c r="T949" s="10"/>
      <c r="U949" s="138"/>
      <c r="V949" s="9"/>
      <c r="AA949" s="12"/>
      <c r="AB949" s="12"/>
      <c r="AC949" s="12"/>
      <c r="AD949" s="12"/>
    </row>
    <row r="950" spans="5:30" s="8" customFormat="1" x14ac:dyDescent="0.25">
      <c r="E950" s="9"/>
      <c r="F950" s="10"/>
      <c r="S950" s="10"/>
      <c r="T950" s="10"/>
      <c r="U950" s="138"/>
      <c r="V950" s="9"/>
      <c r="AA950" s="12"/>
      <c r="AB950" s="12"/>
      <c r="AC950" s="12"/>
      <c r="AD950" s="12"/>
    </row>
    <row r="951" spans="5:30" s="8" customFormat="1" x14ac:dyDescent="0.25">
      <c r="E951" s="9"/>
      <c r="F951" s="10"/>
      <c r="S951" s="10"/>
      <c r="T951" s="10"/>
      <c r="U951" s="138"/>
      <c r="V951" s="9"/>
      <c r="AA951" s="12"/>
      <c r="AB951" s="12"/>
      <c r="AC951" s="12"/>
      <c r="AD951" s="12"/>
    </row>
    <row r="952" spans="5:30" s="8" customFormat="1" x14ac:dyDescent="0.25">
      <c r="E952" s="9"/>
      <c r="F952" s="10"/>
      <c r="S952" s="10"/>
      <c r="T952" s="10"/>
      <c r="U952" s="138"/>
      <c r="V952" s="9"/>
      <c r="AA952" s="12"/>
      <c r="AB952" s="12"/>
      <c r="AC952" s="12"/>
      <c r="AD952" s="12"/>
    </row>
    <row r="953" spans="5:30" s="8" customFormat="1" x14ac:dyDescent="0.25">
      <c r="E953" s="9"/>
      <c r="F953" s="10"/>
      <c r="S953" s="10"/>
      <c r="T953" s="10"/>
      <c r="U953" s="138"/>
      <c r="V953" s="9"/>
      <c r="AA953" s="12"/>
      <c r="AB953" s="12"/>
      <c r="AC953" s="12"/>
      <c r="AD953" s="12"/>
    </row>
    <row r="954" spans="5:30" s="8" customFormat="1" x14ac:dyDescent="0.25">
      <c r="E954" s="9"/>
      <c r="F954" s="10"/>
      <c r="S954" s="10"/>
      <c r="T954" s="10"/>
      <c r="U954" s="138"/>
      <c r="V954" s="9"/>
      <c r="AA954" s="12"/>
      <c r="AB954" s="12"/>
      <c r="AC954" s="12"/>
      <c r="AD954" s="12"/>
    </row>
    <row r="955" spans="5:30" s="8" customFormat="1" x14ac:dyDescent="0.25">
      <c r="E955" s="9"/>
      <c r="F955" s="10"/>
      <c r="S955" s="10"/>
      <c r="T955" s="10"/>
      <c r="U955" s="138"/>
      <c r="V955" s="9"/>
      <c r="AA955" s="12"/>
      <c r="AB955" s="12"/>
      <c r="AC955" s="12"/>
      <c r="AD955" s="12"/>
    </row>
    <row r="956" spans="5:30" s="8" customFormat="1" x14ac:dyDescent="0.25">
      <c r="E956" s="9"/>
      <c r="F956" s="10"/>
      <c r="S956" s="10"/>
      <c r="T956" s="10"/>
      <c r="U956" s="138"/>
      <c r="V956" s="9"/>
      <c r="AA956" s="12"/>
      <c r="AB956" s="12"/>
      <c r="AC956" s="12"/>
      <c r="AD956" s="12"/>
    </row>
    <row r="957" spans="5:30" s="8" customFormat="1" x14ac:dyDescent="0.25">
      <c r="E957" s="9"/>
      <c r="F957" s="10"/>
      <c r="S957" s="10"/>
      <c r="T957" s="10"/>
      <c r="U957" s="138"/>
      <c r="V957" s="9"/>
      <c r="AA957" s="12"/>
      <c r="AB957" s="12"/>
      <c r="AC957" s="12"/>
      <c r="AD957" s="12"/>
    </row>
    <row r="958" spans="5:30" s="8" customFormat="1" x14ac:dyDescent="0.25">
      <c r="E958" s="9"/>
      <c r="F958" s="10"/>
      <c r="S958" s="10"/>
      <c r="T958" s="10"/>
      <c r="U958" s="138"/>
      <c r="V958" s="9"/>
      <c r="AA958" s="12"/>
      <c r="AB958" s="12"/>
      <c r="AC958" s="12"/>
      <c r="AD958" s="12"/>
    </row>
    <row r="959" spans="5:30" s="8" customFormat="1" x14ac:dyDescent="0.25">
      <c r="E959" s="9"/>
      <c r="F959" s="10"/>
      <c r="S959" s="10"/>
      <c r="T959" s="10"/>
      <c r="U959" s="138"/>
      <c r="V959" s="9"/>
      <c r="AA959" s="12"/>
      <c r="AB959" s="12"/>
      <c r="AC959" s="12"/>
      <c r="AD959" s="12"/>
    </row>
    <row r="960" spans="5:30" s="8" customFormat="1" x14ac:dyDescent="0.25">
      <c r="E960" s="9"/>
      <c r="F960" s="10"/>
      <c r="S960" s="10"/>
      <c r="T960" s="10"/>
      <c r="U960" s="138"/>
      <c r="V960" s="9"/>
      <c r="AA960" s="12"/>
      <c r="AB960" s="12"/>
      <c r="AC960" s="12"/>
      <c r="AD960" s="12"/>
    </row>
    <row r="961" spans="5:30" s="8" customFormat="1" x14ac:dyDescent="0.25">
      <c r="E961" s="9"/>
      <c r="F961" s="10"/>
      <c r="S961" s="10"/>
      <c r="T961" s="10"/>
      <c r="U961" s="138"/>
      <c r="V961" s="9"/>
      <c r="AA961" s="12"/>
      <c r="AB961" s="12"/>
      <c r="AC961" s="12"/>
      <c r="AD961" s="12"/>
    </row>
    <row r="962" spans="5:30" s="8" customFormat="1" x14ac:dyDescent="0.25">
      <c r="E962" s="9"/>
      <c r="F962" s="10"/>
      <c r="S962" s="10"/>
      <c r="T962" s="10"/>
      <c r="U962" s="138"/>
      <c r="V962" s="9"/>
      <c r="AA962" s="12"/>
      <c r="AB962" s="12"/>
      <c r="AC962" s="12"/>
      <c r="AD962" s="12"/>
    </row>
    <row r="963" spans="5:30" s="8" customFormat="1" x14ac:dyDescent="0.25">
      <c r="E963" s="9"/>
      <c r="F963" s="10"/>
      <c r="S963" s="10"/>
      <c r="T963" s="10"/>
      <c r="U963" s="138"/>
      <c r="V963" s="9"/>
      <c r="AA963" s="12"/>
      <c r="AB963" s="12"/>
      <c r="AC963" s="12"/>
      <c r="AD963" s="12"/>
    </row>
    <row r="964" spans="5:30" s="8" customFormat="1" x14ac:dyDescent="0.25">
      <c r="E964" s="9"/>
      <c r="F964" s="10"/>
      <c r="S964" s="10"/>
      <c r="T964" s="10"/>
      <c r="U964" s="138"/>
      <c r="V964" s="9"/>
      <c r="AA964" s="12"/>
      <c r="AB964" s="12"/>
      <c r="AC964" s="12"/>
      <c r="AD964" s="12"/>
    </row>
    <row r="965" spans="5:30" s="8" customFormat="1" x14ac:dyDescent="0.25">
      <c r="E965" s="9"/>
      <c r="F965" s="10"/>
      <c r="S965" s="10"/>
      <c r="T965" s="10"/>
      <c r="U965" s="138"/>
      <c r="V965" s="9"/>
      <c r="AA965" s="12"/>
      <c r="AB965" s="12"/>
      <c r="AC965" s="12"/>
      <c r="AD965" s="12"/>
    </row>
    <row r="966" spans="5:30" s="8" customFormat="1" x14ac:dyDescent="0.25">
      <c r="E966" s="9"/>
      <c r="F966" s="10"/>
      <c r="S966" s="10"/>
      <c r="T966" s="10"/>
      <c r="U966" s="138"/>
      <c r="V966" s="9"/>
      <c r="AA966" s="12"/>
      <c r="AB966" s="12"/>
      <c r="AC966" s="12"/>
      <c r="AD966" s="12"/>
    </row>
    <row r="967" spans="5:30" s="8" customFormat="1" x14ac:dyDescent="0.25">
      <c r="E967" s="9"/>
      <c r="F967" s="10"/>
      <c r="S967" s="10"/>
      <c r="T967" s="10"/>
      <c r="U967" s="138"/>
      <c r="V967" s="9"/>
      <c r="AA967" s="12"/>
      <c r="AB967" s="12"/>
      <c r="AC967" s="12"/>
      <c r="AD967" s="12"/>
    </row>
    <row r="968" spans="5:30" s="8" customFormat="1" x14ac:dyDescent="0.25">
      <c r="E968" s="9"/>
      <c r="F968" s="10"/>
      <c r="S968" s="10"/>
      <c r="T968" s="10"/>
      <c r="U968" s="138"/>
      <c r="V968" s="9"/>
      <c r="AA968" s="12"/>
      <c r="AB968" s="12"/>
      <c r="AC968" s="12"/>
      <c r="AD968" s="12"/>
    </row>
    <row r="969" spans="5:30" s="8" customFormat="1" x14ac:dyDescent="0.25">
      <c r="E969" s="9"/>
      <c r="F969" s="10"/>
      <c r="S969" s="10"/>
      <c r="T969" s="10"/>
      <c r="U969" s="138"/>
      <c r="V969" s="9"/>
      <c r="AA969" s="12"/>
      <c r="AB969" s="12"/>
      <c r="AC969" s="12"/>
      <c r="AD969" s="12"/>
    </row>
    <row r="970" spans="5:30" s="8" customFormat="1" x14ac:dyDescent="0.25">
      <c r="E970" s="9"/>
      <c r="F970" s="10"/>
      <c r="S970" s="10"/>
      <c r="T970" s="10"/>
      <c r="U970" s="138"/>
      <c r="V970" s="9"/>
      <c r="AA970" s="12"/>
      <c r="AB970" s="12"/>
      <c r="AC970" s="12"/>
      <c r="AD970" s="12"/>
    </row>
    <row r="971" spans="5:30" s="8" customFormat="1" x14ac:dyDescent="0.25">
      <c r="E971" s="9"/>
      <c r="F971" s="10"/>
      <c r="S971" s="10"/>
      <c r="T971" s="10"/>
      <c r="U971" s="138"/>
      <c r="V971" s="9"/>
      <c r="AA971" s="12"/>
      <c r="AB971" s="12"/>
      <c r="AC971" s="12"/>
      <c r="AD971" s="12"/>
    </row>
    <row r="972" spans="5:30" s="8" customFormat="1" x14ac:dyDescent="0.25">
      <c r="E972" s="9"/>
      <c r="F972" s="10"/>
      <c r="S972" s="10"/>
      <c r="T972" s="10"/>
      <c r="U972" s="138"/>
      <c r="V972" s="9"/>
      <c r="AA972" s="12"/>
      <c r="AB972" s="12"/>
      <c r="AC972" s="12"/>
      <c r="AD972" s="12"/>
    </row>
    <row r="973" spans="5:30" s="8" customFormat="1" x14ac:dyDescent="0.25">
      <c r="E973" s="9"/>
      <c r="F973" s="10"/>
      <c r="S973" s="10"/>
      <c r="T973" s="10"/>
      <c r="U973" s="138"/>
      <c r="V973" s="9"/>
      <c r="AA973" s="12"/>
      <c r="AB973" s="12"/>
      <c r="AC973" s="12"/>
      <c r="AD973" s="12"/>
    </row>
    <row r="974" spans="5:30" s="8" customFormat="1" x14ac:dyDescent="0.25">
      <c r="E974" s="9"/>
      <c r="F974" s="10"/>
      <c r="S974" s="10"/>
      <c r="T974" s="10"/>
      <c r="U974" s="138"/>
      <c r="V974" s="9"/>
      <c r="AA974" s="12"/>
      <c r="AB974" s="12"/>
      <c r="AC974" s="12"/>
      <c r="AD974" s="12"/>
    </row>
    <row r="975" spans="5:30" s="8" customFormat="1" x14ac:dyDescent="0.25">
      <c r="E975" s="9"/>
      <c r="F975" s="10"/>
      <c r="S975" s="10"/>
      <c r="T975" s="10"/>
      <c r="U975" s="138"/>
      <c r="V975" s="9"/>
      <c r="AA975" s="12"/>
      <c r="AB975" s="12"/>
      <c r="AC975" s="12"/>
      <c r="AD975" s="12"/>
    </row>
    <row r="976" spans="5:30" s="8" customFormat="1" x14ac:dyDescent="0.25">
      <c r="E976" s="9"/>
      <c r="F976" s="10"/>
      <c r="S976" s="10"/>
      <c r="T976" s="10"/>
      <c r="U976" s="138"/>
      <c r="V976" s="9"/>
      <c r="AA976" s="12"/>
      <c r="AB976" s="12"/>
      <c r="AC976" s="12"/>
      <c r="AD976" s="12"/>
    </row>
    <row r="977" spans="5:30" s="8" customFormat="1" x14ac:dyDescent="0.25">
      <c r="E977" s="9"/>
      <c r="F977" s="10"/>
      <c r="S977" s="10"/>
      <c r="T977" s="10"/>
      <c r="U977" s="138"/>
      <c r="V977" s="9"/>
      <c r="AA977" s="12"/>
      <c r="AB977" s="12"/>
      <c r="AC977" s="12"/>
      <c r="AD977" s="12"/>
    </row>
    <row r="978" spans="5:30" s="8" customFormat="1" x14ac:dyDescent="0.25">
      <c r="E978" s="9"/>
      <c r="F978" s="10"/>
      <c r="S978" s="10"/>
      <c r="T978" s="10"/>
      <c r="U978" s="138"/>
      <c r="V978" s="9"/>
      <c r="AA978" s="12"/>
      <c r="AB978" s="12"/>
      <c r="AC978" s="12"/>
      <c r="AD978" s="12"/>
    </row>
    <row r="979" spans="5:30" s="8" customFormat="1" x14ac:dyDescent="0.25">
      <c r="E979" s="9"/>
      <c r="F979" s="10"/>
      <c r="S979" s="10"/>
      <c r="T979" s="10"/>
      <c r="U979" s="138"/>
      <c r="V979" s="9"/>
      <c r="AA979" s="12"/>
      <c r="AB979" s="12"/>
      <c r="AC979" s="12"/>
      <c r="AD979" s="12"/>
    </row>
    <row r="980" spans="5:30" s="8" customFormat="1" x14ac:dyDescent="0.25">
      <c r="E980" s="9"/>
      <c r="F980" s="10"/>
      <c r="S980" s="10"/>
      <c r="T980" s="10"/>
      <c r="U980" s="138"/>
      <c r="V980" s="9"/>
      <c r="AA980" s="12"/>
      <c r="AB980" s="12"/>
      <c r="AC980" s="12"/>
      <c r="AD980" s="12"/>
    </row>
    <row r="981" spans="5:30" s="8" customFormat="1" x14ac:dyDescent="0.25">
      <c r="E981" s="9"/>
      <c r="F981" s="10"/>
      <c r="S981" s="10"/>
      <c r="T981" s="10"/>
      <c r="U981" s="138"/>
      <c r="V981" s="9"/>
      <c r="AA981" s="12"/>
      <c r="AB981" s="12"/>
      <c r="AC981" s="12"/>
      <c r="AD981" s="12"/>
    </row>
    <row r="982" spans="5:30" s="8" customFormat="1" x14ac:dyDescent="0.25">
      <c r="E982" s="9"/>
      <c r="F982" s="10"/>
      <c r="S982" s="10"/>
      <c r="T982" s="10"/>
      <c r="U982" s="138"/>
      <c r="V982" s="9"/>
      <c r="AA982" s="12"/>
      <c r="AB982" s="12"/>
      <c r="AC982" s="12"/>
      <c r="AD982" s="12"/>
    </row>
    <row r="983" spans="5:30" s="8" customFormat="1" x14ac:dyDescent="0.25">
      <c r="E983" s="9"/>
      <c r="F983" s="10"/>
      <c r="S983" s="10"/>
      <c r="T983" s="10"/>
      <c r="U983" s="138"/>
      <c r="V983" s="9"/>
      <c r="AA983" s="12"/>
      <c r="AB983" s="12"/>
      <c r="AC983" s="12"/>
      <c r="AD983" s="12"/>
    </row>
    <row r="984" spans="5:30" s="8" customFormat="1" x14ac:dyDescent="0.25">
      <c r="E984" s="9"/>
      <c r="F984" s="10"/>
      <c r="S984" s="10"/>
      <c r="T984" s="10"/>
      <c r="U984" s="138"/>
      <c r="V984" s="9"/>
      <c r="AA984" s="12"/>
      <c r="AB984" s="12"/>
      <c r="AC984" s="12"/>
      <c r="AD984" s="12"/>
    </row>
    <row r="985" spans="5:30" s="8" customFormat="1" x14ac:dyDescent="0.25">
      <c r="E985" s="9"/>
      <c r="F985" s="10"/>
      <c r="S985" s="10"/>
      <c r="T985" s="10"/>
      <c r="U985" s="138"/>
      <c r="V985" s="9"/>
      <c r="AA985" s="12"/>
      <c r="AB985" s="12"/>
      <c r="AC985" s="12"/>
      <c r="AD985" s="12"/>
    </row>
    <row r="986" spans="5:30" s="8" customFormat="1" x14ac:dyDescent="0.25">
      <c r="E986" s="9"/>
      <c r="F986" s="10"/>
      <c r="S986" s="10"/>
      <c r="T986" s="10"/>
      <c r="U986" s="138"/>
      <c r="V986" s="9"/>
      <c r="AA986" s="12"/>
      <c r="AB986" s="12"/>
      <c r="AC986" s="12"/>
      <c r="AD986" s="12"/>
    </row>
    <row r="987" spans="5:30" s="8" customFormat="1" x14ac:dyDescent="0.25">
      <c r="E987" s="9"/>
      <c r="F987" s="10"/>
      <c r="S987" s="10"/>
      <c r="T987" s="10"/>
      <c r="U987" s="138"/>
      <c r="V987" s="9"/>
      <c r="AA987" s="12"/>
      <c r="AB987" s="12"/>
      <c r="AC987" s="12"/>
      <c r="AD987" s="12"/>
    </row>
    <row r="988" spans="5:30" s="8" customFormat="1" x14ac:dyDescent="0.25">
      <c r="E988" s="9"/>
      <c r="F988" s="10"/>
      <c r="S988" s="10"/>
      <c r="T988" s="10"/>
      <c r="U988" s="138"/>
      <c r="V988" s="9"/>
      <c r="AA988" s="12"/>
      <c r="AB988" s="12"/>
      <c r="AC988" s="12"/>
      <c r="AD988" s="12"/>
    </row>
    <row r="989" spans="5:30" s="8" customFormat="1" x14ac:dyDescent="0.25">
      <c r="E989" s="9"/>
      <c r="F989" s="10"/>
      <c r="S989" s="10"/>
      <c r="T989" s="10"/>
      <c r="U989" s="138"/>
      <c r="V989" s="9"/>
      <c r="AA989" s="12"/>
      <c r="AB989" s="12"/>
      <c r="AC989" s="12"/>
      <c r="AD989" s="12"/>
    </row>
    <row r="990" spans="5:30" s="8" customFormat="1" x14ac:dyDescent="0.25">
      <c r="E990" s="9"/>
      <c r="F990" s="10"/>
      <c r="S990" s="10"/>
      <c r="T990" s="10"/>
      <c r="U990" s="138"/>
      <c r="V990" s="9"/>
      <c r="AA990" s="12"/>
      <c r="AB990" s="12"/>
      <c r="AC990" s="12"/>
      <c r="AD990" s="12"/>
    </row>
    <row r="991" spans="5:30" s="8" customFormat="1" x14ac:dyDescent="0.25">
      <c r="E991" s="9"/>
      <c r="F991" s="10"/>
      <c r="S991" s="10"/>
      <c r="T991" s="10"/>
      <c r="U991" s="138"/>
      <c r="V991" s="9"/>
      <c r="AA991" s="12"/>
      <c r="AB991" s="12"/>
      <c r="AC991" s="12"/>
      <c r="AD991" s="12"/>
    </row>
    <row r="992" spans="5:30" s="8" customFormat="1" x14ac:dyDescent="0.25">
      <c r="E992" s="9"/>
      <c r="F992" s="10"/>
      <c r="S992" s="10"/>
      <c r="T992" s="10"/>
      <c r="U992" s="138"/>
      <c r="V992" s="9"/>
      <c r="AA992" s="12"/>
      <c r="AB992" s="12"/>
      <c r="AC992" s="12"/>
      <c r="AD992" s="12"/>
    </row>
    <row r="993" spans="5:30" s="8" customFormat="1" x14ac:dyDescent="0.25">
      <c r="E993" s="9"/>
      <c r="F993" s="10"/>
      <c r="S993" s="10"/>
      <c r="T993" s="10"/>
      <c r="U993" s="138"/>
      <c r="V993" s="9"/>
      <c r="AA993" s="12"/>
      <c r="AB993" s="12"/>
      <c r="AC993" s="12"/>
      <c r="AD993" s="12"/>
    </row>
    <row r="994" spans="5:30" s="8" customFormat="1" x14ac:dyDescent="0.25">
      <c r="E994" s="9"/>
      <c r="F994" s="10"/>
      <c r="S994" s="10"/>
      <c r="T994" s="10"/>
      <c r="U994" s="138"/>
      <c r="V994" s="9"/>
      <c r="AA994" s="12"/>
      <c r="AB994" s="12"/>
      <c r="AC994" s="12"/>
      <c r="AD994" s="12"/>
    </row>
    <row r="995" spans="5:30" s="8" customFormat="1" x14ac:dyDescent="0.25">
      <c r="E995" s="9"/>
      <c r="F995" s="10"/>
      <c r="S995" s="10"/>
      <c r="T995" s="10"/>
      <c r="U995" s="138"/>
      <c r="V995" s="9"/>
      <c r="AA995" s="12"/>
      <c r="AB995" s="12"/>
      <c r="AC995" s="12"/>
      <c r="AD995" s="12"/>
    </row>
    <row r="996" spans="5:30" s="8" customFormat="1" x14ac:dyDescent="0.25">
      <c r="E996" s="9"/>
      <c r="F996" s="10"/>
      <c r="S996" s="10"/>
      <c r="T996" s="10"/>
      <c r="U996" s="138"/>
      <c r="V996" s="9"/>
      <c r="AA996" s="12"/>
      <c r="AB996" s="12"/>
      <c r="AC996" s="12"/>
      <c r="AD996" s="12"/>
    </row>
    <row r="997" spans="5:30" s="8" customFormat="1" x14ac:dyDescent="0.25">
      <c r="E997" s="9"/>
      <c r="F997" s="10"/>
      <c r="S997" s="10"/>
      <c r="T997" s="10"/>
      <c r="U997" s="138"/>
      <c r="V997" s="9"/>
      <c r="AA997" s="12"/>
      <c r="AB997" s="12"/>
      <c r="AC997" s="12"/>
      <c r="AD997" s="12"/>
    </row>
    <row r="998" spans="5:30" s="8" customFormat="1" x14ac:dyDescent="0.25">
      <c r="E998" s="9"/>
      <c r="F998" s="10"/>
      <c r="S998" s="10"/>
      <c r="T998" s="10"/>
      <c r="U998" s="138"/>
      <c r="V998" s="9"/>
      <c r="AA998" s="12"/>
      <c r="AB998" s="12"/>
      <c r="AC998" s="12"/>
      <c r="AD998" s="12"/>
    </row>
    <row r="999" spans="5:30" s="8" customFormat="1" x14ac:dyDescent="0.25">
      <c r="E999" s="9"/>
      <c r="F999" s="10"/>
      <c r="S999" s="10"/>
      <c r="T999" s="10"/>
      <c r="U999" s="138"/>
      <c r="V999" s="9"/>
      <c r="AA999" s="12"/>
      <c r="AB999" s="12"/>
      <c r="AC999" s="12"/>
      <c r="AD999" s="12"/>
    </row>
    <row r="1000" spans="5:30" s="8" customFormat="1" x14ac:dyDescent="0.25">
      <c r="E1000" s="9"/>
      <c r="F1000" s="10"/>
      <c r="S1000" s="10"/>
      <c r="T1000" s="10"/>
      <c r="U1000" s="138"/>
      <c r="V1000" s="9"/>
      <c r="AA1000" s="12"/>
      <c r="AB1000" s="12"/>
      <c r="AC1000" s="12"/>
      <c r="AD1000" s="12"/>
    </row>
    <row r="1001" spans="5:30" s="8" customFormat="1" x14ac:dyDescent="0.25">
      <c r="E1001" s="9"/>
      <c r="F1001" s="10"/>
      <c r="S1001" s="10"/>
      <c r="T1001" s="10"/>
      <c r="U1001" s="138"/>
      <c r="V1001" s="9"/>
      <c r="AA1001" s="12"/>
      <c r="AB1001" s="12"/>
      <c r="AC1001" s="12"/>
      <c r="AD1001" s="12"/>
    </row>
    <row r="1002" spans="5:30" s="8" customFormat="1" x14ac:dyDescent="0.25">
      <c r="E1002" s="9"/>
      <c r="F1002" s="10"/>
      <c r="S1002" s="10"/>
      <c r="T1002" s="10"/>
      <c r="U1002" s="138"/>
      <c r="V1002" s="9"/>
      <c r="AA1002" s="12"/>
      <c r="AB1002" s="12"/>
      <c r="AC1002" s="12"/>
      <c r="AD1002" s="12"/>
    </row>
    <row r="1003" spans="5:30" s="8" customFormat="1" x14ac:dyDescent="0.25">
      <c r="E1003" s="9"/>
      <c r="F1003" s="10"/>
      <c r="S1003" s="10"/>
      <c r="T1003" s="10"/>
      <c r="U1003" s="138"/>
      <c r="V1003" s="9"/>
      <c r="AA1003" s="12"/>
      <c r="AB1003" s="12"/>
      <c r="AC1003" s="12"/>
      <c r="AD1003" s="12"/>
    </row>
    <row r="1004" spans="5:30" s="8" customFormat="1" x14ac:dyDescent="0.25">
      <c r="E1004" s="9"/>
      <c r="F1004" s="10"/>
      <c r="S1004" s="10"/>
      <c r="T1004" s="10"/>
      <c r="U1004" s="138"/>
      <c r="V1004" s="9"/>
      <c r="AA1004" s="12"/>
      <c r="AB1004" s="12"/>
      <c r="AC1004" s="12"/>
      <c r="AD1004" s="12"/>
    </row>
    <row r="1005" spans="5:30" s="8" customFormat="1" x14ac:dyDescent="0.25">
      <c r="E1005" s="9"/>
      <c r="F1005" s="10"/>
      <c r="S1005" s="10"/>
      <c r="T1005" s="10"/>
      <c r="U1005" s="138"/>
      <c r="V1005" s="9"/>
      <c r="AA1005" s="12"/>
      <c r="AB1005" s="12"/>
      <c r="AC1005" s="12"/>
      <c r="AD1005" s="12"/>
    </row>
    <row r="1006" spans="5:30" s="8" customFormat="1" x14ac:dyDescent="0.25">
      <c r="E1006" s="9"/>
      <c r="F1006" s="10"/>
      <c r="S1006" s="10"/>
      <c r="T1006" s="10"/>
      <c r="U1006" s="138"/>
      <c r="V1006" s="9"/>
      <c r="AA1006" s="12"/>
      <c r="AB1006" s="12"/>
      <c r="AC1006" s="12"/>
      <c r="AD1006" s="12"/>
    </row>
    <row r="1007" spans="5:30" s="8" customFormat="1" x14ac:dyDescent="0.25">
      <c r="E1007" s="9"/>
      <c r="F1007" s="10"/>
      <c r="S1007" s="10"/>
      <c r="T1007" s="10"/>
      <c r="U1007" s="138"/>
      <c r="V1007" s="9"/>
      <c r="AA1007" s="12"/>
      <c r="AB1007" s="12"/>
      <c r="AC1007" s="12"/>
      <c r="AD1007" s="12"/>
    </row>
    <row r="1008" spans="5:30" s="8" customFormat="1" x14ac:dyDescent="0.25">
      <c r="E1008" s="9"/>
      <c r="F1008" s="10"/>
      <c r="S1008" s="10"/>
      <c r="T1008" s="10"/>
      <c r="U1008" s="138"/>
      <c r="V1008" s="9"/>
      <c r="AA1008" s="12"/>
      <c r="AB1008" s="12"/>
      <c r="AC1008" s="12"/>
      <c r="AD1008" s="12"/>
    </row>
    <row r="1009" spans="5:30" s="8" customFormat="1" x14ac:dyDescent="0.25">
      <c r="E1009" s="9"/>
      <c r="F1009" s="10"/>
      <c r="S1009" s="10"/>
      <c r="T1009" s="10"/>
      <c r="U1009" s="138"/>
      <c r="V1009" s="9"/>
      <c r="AA1009" s="12"/>
      <c r="AB1009" s="12"/>
      <c r="AC1009" s="12"/>
      <c r="AD1009" s="12"/>
    </row>
    <row r="1010" spans="5:30" s="8" customFormat="1" x14ac:dyDescent="0.25">
      <c r="E1010" s="9"/>
      <c r="F1010" s="10"/>
      <c r="S1010" s="10"/>
      <c r="T1010" s="10"/>
      <c r="U1010" s="138"/>
      <c r="V1010" s="9"/>
      <c r="AA1010" s="12"/>
      <c r="AB1010" s="12"/>
      <c r="AC1010" s="12"/>
      <c r="AD1010" s="12"/>
    </row>
    <row r="1011" spans="5:30" s="8" customFormat="1" x14ac:dyDescent="0.25">
      <c r="E1011" s="9"/>
      <c r="F1011" s="10"/>
      <c r="S1011" s="10"/>
      <c r="T1011" s="10"/>
      <c r="U1011" s="138"/>
      <c r="V1011" s="9"/>
      <c r="AA1011" s="12"/>
      <c r="AB1011" s="12"/>
      <c r="AC1011" s="12"/>
      <c r="AD1011" s="12"/>
    </row>
    <row r="1012" spans="5:30" s="8" customFormat="1" x14ac:dyDescent="0.25">
      <c r="E1012" s="9"/>
      <c r="F1012" s="10"/>
      <c r="S1012" s="10"/>
      <c r="T1012" s="10"/>
      <c r="U1012" s="138"/>
      <c r="V1012" s="9"/>
      <c r="AA1012" s="12"/>
      <c r="AB1012" s="12"/>
      <c r="AC1012" s="12"/>
      <c r="AD1012" s="12"/>
    </row>
    <row r="1013" spans="5:30" s="8" customFormat="1" x14ac:dyDescent="0.25">
      <c r="E1013" s="9"/>
      <c r="F1013" s="10"/>
      <c r="S1013" s="10"/>
      <c r="T1013" s="10"/>
      <c r="U1013" s="138"/>
      <c r="V1013" s="9"/>
      <c r="AA1013" s="12"/>
      <c r="AB1013" s="12"/>
      <c r="AC1013" s="12"/>
      <c r="AD1013" s="12"/>
    </row>
    <row r="1014" spans="5:30" s="8" customFormat="1" x14ac:dyDescent="0.25">
      <c r="E1014" s="9"/>
      <c r="F1014" s="10"/>
      <c r="S1014" s="10"/>
      <c r="T1014" s="10"/>
      <c r="U1014" s="138"/>
      <c r="V1014" s="9"/>
      <c r="AA1014" s="12"/>
      <c r="AB1014" s="12"/>
      <c r="AC1014" s="12"/>
      <c r="AD1014" s="12"/>
    </row>
    <row r="1015" spans="5:30" s="8" customFormat="1" x14ac:dyDescent="0.25">
      <c r="E1015" s="9"/>
      <c r="F1015" s="10"/>
      <c r="S1015" s="10"/>
      <c r="T1015" s="10"/>
      <c r="U1015" s="138"/>
      <c r="V1015" s="9"/>
      <c r="AA1015" s="12"/>
      <c r="AB1015" s="12"/>
      <c r="AC1015" s="12"/>
      <c r="AD1015" s="12"/>
    </row>
    <row r="1016" spans="5:30" s="8" customFormat="1" x14ac:dyDescent="0.25">
      <c r="E1016" s="9"/>
      <c r="F1016" s="10"/>
      <c r="S1016" s="10"/>
      <c r="T1016" s="10"/>
      <c r="U1016" s="138"/>
      <c r="V1016" s="9"/>
      <c r="AA1016" s="12"/>
      <c r="AB1016" s="12"/>
      <c r="AC1016" s="12"/>
      <c r="AD1016" s="12"/>
    </row>
    <row r="1017" spans="5:30" s="8" customFormat="1" x14ac:dyDescent="0.25">
      <c r="E1017" s="9"/>
      <c r="F1017" s="10"/>
      <c r="S1017" s="10"/>
      <c r="T1017" s="10"/>
      <c r="U1017" s="138"/>
      <c r="V1017" s="9"/>
      <c r="AA1017" s="12"/>
      <c r="AB1017" s="12"/>
      <c r="AC1017" s="12"/>
      <c r="AD1017" s="12"/>
    </row>
    <row r="1018" spans="5:30" s="8" customFormat="1" x14ac:dyDescent="0.25">
      <c r="E1018" s="9"/>
      <c r="F1018" s="10"/>
      <c r="S1018" s="10"/>
      <c r="T1018" s="10"/>
      <c r="U1018" s="138"/>
      <c r="V1018" s="9"/>
      <c r="AA1018" s="12"/>
      <c r="AB1018" s="12"/>
      <c r="AC1018" s="12"/>
      <c r="AD1018" s="12"/>
    </row>
    <row r="1019" spans="5:30" s="8" customFormat="1" x14ac:dyDescent="0.25">
      <c r="E1019" s="9"/>
      <c r="F1019" s="10"/>
      <c r="S1019" s="10"/>
      <c r="T1019" s="10"/>
      <c r="U1019" s="138"/>
      <c r="V1019" s="9"/>
      <c r="AA1019" s="12"/>
      <c r="AB1019" s="12"/>
      <c r="AC1019" s="12"/>
      <c r="AD1019" s="12"/>
    </row>
    <row r="1020" spans="5:30" s="8" customFormat="1" x14ac:dyDescent="0.25">
      <c r="E1020" s="9"/>
      <c r="F1020" s="10"/>
      <c r="S1020" s="10"/>
      <c r="T1020" s="10"/>
      <c r="U1020" s="138"/>
      <c r="V1020" s="9"/>
      <c r="AA1020" s="12"/>
      <c r="AB1020" s="12"/>
      <c r="AC1020" s="12"/>
      <c r="AD1020" s="12"/>
    </row>
    <row r="1021" spans="5:30" s="8" customFormat="1" x14ac:dyDescent="0.25">
      <c r="E1021" s="9"/>
      <c r="F1021" s="10"/>
      <c r="S1021" s="10"/>
      <c r="T1021" s="10"/>
      <c r="U1021" s="138"/>
      <c r="V1021" s="9"/>
      <c r="AA1021" s="12"/>
      <c r="AB1021" s="12"/>
      <c r="AC1021" s="12"/>
      <c r="AD1021" s="12"/>
    </row>
    <row r="1022" spans="5:30" s="8" customFormat="1" x14ac:dyDescent="0.25">
      <c r="E1022" s="9"/>
      <c r="F1022" s="10"/>
      <c r="S1022" s="10"/>
      <c r="T1022" s="10"/>
      <c r="U1022" s="138"/>
      <c r="V1022" s="9"/>
      <c r="AA1022" s="12"/>
      <c r="AB1022" s="12"/>
      <c r="AC1022" s="12"/>
      <c r="AD1022" s="12"/>
    </row>
    <row r="1023" spans="5:30" s="8" customFormat="1" x14ac:dyDescent="0.25">
      <c r="E1023" s="9"/>
      <c r="F1023" s="10"/>
      <c r="S1023" s="10"/>
      <c r="T1023" s="10"/>
      <c r="U1023" s="138"/>
      <c r="V1023" s="9"/>
      <c r="AA1023" s="12"/>
      <c r="AB1023" s="12"/>
      <c r="AC1023" s="12"/>
      <c r="AD1023" s="12"/>
    </row>
    <row r="1024" spans="5:30" s="8" customFormat="1" x14ac:dyDescent="0.25">
      <c r="E1024" s="9"/>
      <c r="F1024" s="10"/>
      <c r="S1024" s="10"/>
      <c r="T1024" s="10"/>
      <c r="U1024" s="138"/>
      <c r="V1024" s="9"/>
      <c r="AA1024" s="12"/>
      <c r="AB1024" s="12"/>
      <c r="AC1024" s="12"/>
      <c r="AD1024" s="12"/>
    </row>
    <row r="1025" spans="5:30" s="8" customFormat="1" x14ac:dyDescent="0.25">
      <c r="E1025" s="9"/>
      <c r="F1025" s="10"/>
      <c r="S1025" s="10"/>
      <c r="T1025" s="10"/>
      <c r="U1025" s="138"/>
      <c r="V1025" s="9"/>
      <c r="AA1025" s="12"/>
      <c r="AB1025" s="12"/>
      <c r="AC1025" s="12"/>
      <c r="AD1025" s="12"/>
    </row>
    <row r="1026" spans="5:30" s="8" customFormat="1" x14ac:dyDescent="0.25">
      <c r="E1026" s="9"/>
      <c r="F1026" s="10"/>
      <c r="S1026" s="10"/>
      <c r="T1026" s="10"/>
      <c r="U1026" s="138"/>
      <c r="V1026" s="9"/>
      <c r="AA1026" s="12"/>
      <c r="AB1026" s="12"/>
      <c r="AC1026" s="12"/>
      <c r="AD1026" s="12"/>
    </row>
    <row r="1027" spans="5:30" s="8" customFormat="1" x14ac:dyDescent="0.25">
      <c r="E1027" s="9"/>
      <c r="F1027" s="10"/>
      <c r="S1027" s="10"/>
      <c r="T1027" s="10"/>
      <c r="U1027" s="138"/>
      <c r="V1027" s="9"/>
      <c r="AA1027" s="12"/>
      <c r="AB1027" s="12"/>
      <c r="AC1027" s="12"/>
      <c r="AD1027" s="12"/>
    </row>
    <row r="1028" spans="5:30" s="8" customFormat="1" x14ac:dyDescent="0.25">
      <c r="E1028" s="9"/>
      <c r="F1028" s="10"/>
      <c r="S1028" s="10"/>
      <c r="T1028" s="10"/>
      <c r="U1028" s="138"/>
      <c r="V1028" s="9"/>
      <c r="AA1028" s="12"/>
      <c r="AB1028" s="12"/>
      <c r="AC1028" s="12"/>
      <c r="AD1028" s="12"/>
    </row>
    <row r="1029" spans="5:30" s="8" customFormat="1" x14ac:dyDescent="0.25">
      <c r="E1029" s="9"/>
      <c r="F1029" s="10"/>
      <c r="S1029" s="10"/>
      <c r="T1029" s="10"/>
      <c r="U1029" s="138"/>
      <c r="V1029" s="9"/>
      <c r="AA1029" s="12"/>
      <c r="AB1029" s="12"/>
      <c r="AC1029" s="12"/>
      <c r="AD1029" s="12"/>
    </row>
    <row r="1030" spans="5:30" s="8" customFormat="1" x14ac:dyDescent="0.25">
      <c r="E1030" s="9"/>
      <c r="F1030" s="10"/>
      <c r="S1030" s="10"/>
      <c r="T1030" s="10"/>
      <c r="U1030" s="138"/>
      <c r="V1030" s="9"/>
      <c r="AA1030" s="12"/>
      <c r="AB1030" s="12"/>
      <c r="AC1030" s="12"/>
      <c r="AD1030" s="12"/>
    </row>
    <row r="1031" spans="5:30" s="8" customFormat="1" x14ac:dyDescent="0.25">
      <c r="E1031" s="9"/>
      <c r="F1031" s="10"/>
      <c r="S1031" s="10"/>
      <c r="T1031" s="10"/>
      <c r="U1031" s="138"/>
      <c r="V1031" s="9"/>
      <c r="AA1031" s="12"/>
      <c r="AB1031" s="12"/>
      <c r="AC1031" s="12"/>
      <c r="AD1031" s="12"/>
    </row>
    <row r="1032" spans="5:30" s="8" customFormat="1" x14ac:dyDescent="0.25">
      <c r="E1032" s="9"/>
      <c r="F1032" s="10"/>
      <c r="S1032" s="10"/>
      <c r="T1032" s="10"/>
      <c r="U1032" s="138"/>
      <c r="V1032" s="9"/>
      <c r="AA1032" s="12"/>
      <c r="AB1032" s="12"/>
      <c r="AC1032" s="12"/>
      <c r="AD1032" s="12"/>
    </row>
    <row r="1033" spans="5:30" s="8" customFormat="1" x14ac:dyDescent="0.25">
      <c r="E1033" s="9"/>
      <c r="F1033" s="10"/>
      <c r="S1033" s="10"/>
      <c r="T1033" s="10"/>
      <c r="U1033" s="138"/>
      <c r="V1033" s="9"/>
      <c r="AA1033" s="12"/>
      <c r="AB1033" s="12"/>
      <c r="AC1033" s="12"/>
      <c r="AD1033" s="12"/>
    </row>
    <row r="1034" spans="5:30" s="8" customFormat="1" x14ac:dyDescent="0.25">
      <c r="E1034" s="9"/>
      <c r="F1034" s="10"/>
      <c r="S1034" s="10"/>
      <c r="T1034" s="10"/>
      <c r="U1034" s="138"/>
      <c r="V1034" s="9"/>
      <c r="AA1034" s="12"/>
      <c r="AB1034" s="12"/>
      <c r="AC1034" s="12"/>
      <c r="AD1034" s="12"/>
    </row>
    <row r="1035" spans="5:30" s="8" customFormat="1" x14ac:dyDescent="0.25">
      <c r="E1035" s="9"/>
      <c r="F1035" s="10"/>
      <c r="S1035" s="10"/>
      <c r="T1035" s="10"/>
      <c r="U1035" s="138"/>
      <c r="V1035" s="9"/>
      <c r="AA1035" s="12"/>
      <c r="AB1035" s="12"/>
      <c r="AC1035" s="12"/>
      <c r="AD1035" s="12"/>
    </row>
    <row r="1036" spans="5:30" s="8" customFormat="1" x14ac:dyDescent="0.25">
      <c r="E1036" s="9"/>
      <c r="F1036" s="10"/>
      <c r="S1036" s="10"/>
      <c r="T1036" s="10"/>
      <c r="U1036" s="138"/>
      <c r="V1036" s="9"/>
      <c r="AA1036" s="12"/>
      <c r="AB1036" s="12"/>
      <c r="AC1036" s="12"/>
      <c r="AD1036" s="12"/>
    </row>
    <row r="1037" spans="5:30" s="8" customFormat="1" x14ac:dyDescent="0.25">
      <c r="E1037" s="9"/>
      <c r="F1037" s="10"/>
      <c r="S1037" s="10"/>
      <c r="T1037" s="10"/>
      <c r="U1037" s="138"/>
      <c r="V1037" s="9"/>
      <c r="AA1037" s="12"/>
      <c r="AB1037" s="12"/>
      <c r="AC1037" s="12"/>
      <c r="AD1037" s="12"/>
    </row>
    <row r="1038" spans="5:30" s="8" customFormat="1" x14ac:dyDescent="0.25">
      <c r="E1038" s="9"/>
      <c r="F1038" s="10"/>
      <c r="S1038" s="10"/>
      <c r="T1038" s="10"/>
      <c r="U1038" s="138"/>
      <c r="V1038" s="9"/>
      <c r="AA1038" s="12"/>
      <c r="AB1038" s="12"/>
      <c r="AC1038" s="12"/>
      <c r="AD1038" s="12"/>
    </row>
    <row r="1039" spans="5:30" s="8" customFormat="1" x14ac:dyDescent="0.25">
      <c r="E1039" s="9"/>
      <c r="F1039" s="10"/>
      <c r="S1039" s="10"/>
      <c r="T1039" s="10"/>
      <c r="U1039" s="138"/>
      <c r="V1039" s="9"/>
      <c r="AA1039" s="12"/>
      <c r="AB1039" s="12"/>
      <c r="AC1039" s="12"/>
      <c r="AD1039" s="12"/>
    </row>
    <row r="1040" spans="5:30" s="8" customFormat="1" x14ac:dyDescent="0.25">
      <c r="E1040" s="9"/>
      <c r="F1040" s="10"/>
      <c r="S1040" s="10"/>
      <c r="T1040" s="10"/>
      <c r="U1040" s="138"/>
      <c r="V1040" s="9"/>
      <c r="AA1040" s="12"/>
      <c r="AB1040" s="12"/>
      <c r="AC1040" s="12"/>
      <c r="AD1040" s="12"/>
    </row>
    <row r="1041" spans="5:30" s="8" customFormat="1" x14ac:dyDescent="0.25">
      <c r="E1041" s="9"/>
      <c r="F1041" s="10"/>
      <c r="S1041" s="10"/>
      <c r="T1041" s="10"/>
      <c r="U1041" s="138"/>
      <c r="V1041" s="9"/>
      <c r="AA1041" s="12"/>
      <c r="AB1041" s="12"/>
      <c r="AC1041" s="12"/>
      <c r="AD1041" s="12"/>
    </row>
    <row r="1042" spans="5:30" s="8" customFormat="1" x14ac:dyDescent="0.25">
      <c r="E1042" s="9"/>
      <c r="F1042" s="10"/>
      <c r="S1042" s="10"/>
      <c r="T1042" s="10"/>
      <c r="U1042" s="138"/>
      <c r="V1042" s="9"/>
      <c r="AA1042" s="12"/>
      <c r="AB1042" s="12"/>
      <c r="AC1042" s="12"/>
      <c r="AD1042" s="12"/>
    </row>
    <row r="1043" spans="5:30" s="8" customFormat="1" x14ac:dyDescent="0.25">
      <c r="E1043" s="9"/>
      <c r="F1043" s="10"/>
      <c r="S1043" s="10"/>
      <c r="T1043" s="10"/>
      <c r="U1043" s="138"/>
      <c r="V1043" s="9"/>
      <c r="AA1043" s="12"/>
      <c r="AB1043" s="12"/>
      <c r="AC1043" s="12"/>
      <c r="AD1043" s="12"/>
    </row>
    <row r="1044" spans="5:30" s="8" customFormat="1" x14ac:dyDescent="0.25">
      <c r="E1044" s="9"/>
      <c r="F1044" s="10"/>
      <c r="S1044" s="10"/>
      <c r="T1044" s="10"/>
      <c r="U1044" s="138"/>
      <c r="V1044" s="9"/>
      <c r="AA1044" s="12"/>
      <c r="AB1044" s="12"/>
      <c r="AC1044" s="12"/>
      <c r="AD1044" s="12"/>
    </row>
    <row r="1045" spans="5:30" s="8" customFormat="1" x14ac:dyDescent="0.25">
      <c r="E1045" s="9"/>
      <c r="F1045" s="10"/>
      <c r="S1045" s="10"/>
      <c r="T1045" s="10"/>
      <c r="U1045" s="138"/>
      <c r="V1045" s="9"/>
      <c r="AA1045" s="12"/>
      <c r="AB1045" s="12"/>
      <c r="AC1045" s="12"/>
      <c r="AD1045" s="12"/>
    </row>
    <row r="1046" spans="5:30" s="8" customFormat="1" x14ac:dyDescent="0.25">
      <c r="E1046" s="9"/>
      <c r="F1046" s="10"/>
      <c r="S1046" s="10"/>
      <c r="T1046" s="10"/>
      <c r="U1046" s="138"/>
      <c r="V1046" s="9"/>
      <c r="AA1046" s="12"/>
      <c r="AB1046" s="12"/>
      <c r="AC1046" s="12"/>
      <c r="AD1046" s="12"/>
    </row>
    <row r="1047" spans="5:30" s="8" customFormat="1" x14ac:dyDescent="0.25">
      <c r="E1047" s="9"/>
      <c r="F1047" s="10"/>
      <c r="S1047" s="10"/>
      <c r="T1047" s="10"/>
      <c r="U1047" s="138"/>
      <c r="V1047" s="9"/>
      <c r="AA1047" s="12"/>
      <c r="AB1047" s="12"/>
      <c r="AC1047" s="12"/>
      <c r="AD1047" s="12"/>
    </row>
    <row r="1048" spans="5:30" s="8" customFormat="1" x14ac:dyDescent="0.25">
      <c r="E1048" s="9"/>
      <c r="F1048" s="10"/>
      <c r="S1048" s="10"/>
      <c r="T1048" s="10"/>
      <c r="U1048" s="138"/>
      <c r="V1048" s="9"/>
      <c r="AA1048" s="12"/>
      <c r="AB1048" s="12"/>
      <c r="AC1048" s="12"/>
      <c r="AD1048" s="12"/>
    </row>
    <row r="1049" spans="5:30" s="8" customFormat="1" x14ac:dyDescent="0.25">
      <c r="E1049" s="9"/>
      <c r="F1049" s="10"/>
      <c r="S1049" s="10"/>
      <c r="T1049" s="10"/>
      <c r="U1049" s="138"/>
      <c r="V1049" s="9"/>
      <c r="AA1049" s="12"/>
      <c r="AB1049" s="12"/>
      <c r="AC1049" s="12"/>
      <c r="AD1049" s="12"/>
    </row>
    <row r="1050" spans="5:30" s="8" customFormat="1" x14ac:dyDescent="0.25">
      <c r="E1050" s="9"/>
      <c r="F1050" s="10"/>
      <c r="S1050" s="10"/>
      <c r="T1050" s="10"/>
      <c r="U1050" s="138"/>
      <c r="V1050" s="9"/>
      <c r="AA1050" s="12"/>
      <c r="AB1050" s="12"/>
      <c r="AC1050" s="12"/>
      <c r="AD1050" s="12"/>
    </row>
    <row r="1051" spans="5:30" s="8" customFormat="1" x14ac:dyDescent="0.25">
      <c r="E1051" s="9"/>
      <c r="F1051" s="10"/>
      <c r="S1051" s="10"/>
      <c r="T1051" s="10"/>
      <c r="U1051" s="138"/>
      <c r="V1051" s="9"/>
      <c r="AA1051" s="12"/>
      <c r="AB1051" s="12"/>
      <c r="AC1051" s="12"/>
      <c r="AD1051" s="12"/>
    </row>
    <row r="1052" spans="5:30" s="8" customFormat="1" x14ac:dyDescent="0.25">
      <c r="E1052" s="9"/>
      <c r="F1052" s="10"/>
      <c r="S1052" s="10"/>
      <c r="T1052" s="10"/>
      <c r="U1052" s="138"/>
      <c r="V1052" s="9"/>
      <c r="AA1052" s="12"/>
      <c r="AB1052" s="12"/>
      <c r="AC1052" s="12"/>
      <c r="AD1052" s="12"/>
    </row>
    <row r="1053" spans="5:30" s="8" customFormat="1" x14ac:dyDescent="0.25">
      <c r="E1053" s="9"/>
      <c r="F1053" s="10"/>
      <c r="S1053" s="10"/>
      <c r="T1053" s="10"/>
      <c r="U1053" s="138"/>
      <c r="V1053" s="9"/>
      <c r="AA1053" s="12"/>
      <c r="AB1053" s="12"/>
      <c r="AC1053" s="12"/>
      <c r="AD1053" s="12"/>
    </row>
    <row r="1054" spans="5:30" s="8" customFormat="1" x14ac:dyDescent="0.25">
      <c r="E1054" s="9"/>
      <c r="F1054" s="10"/>
      <c r="S1054" s="10"/>
      <c r="T1054" s="10"/>
      <c r="U1054" s="138"/>
      <c r="V1054" s="9"/>
      <c r="AA1054" s="12"/>
      <c r="AB1054" s="12"/>
      <c r="AC1054" s="12"/>
      <c r="AD1054" s="12"/>
    </row>
    <row r="1055" spans="5:30" s="8" customFormat="1" x14ac:dyDescent="0.25">
      <c r="E1055" s="9"/>
      <c r="F1055" s="10"/>
      <c r="S1055" s="10"/>
      <c r="T1055" s="10"/>
      <c r="U1055" s="138"/>
      <c r="V1055" s="9"/>
      <c r="AA1055" s="12"/>
      <c r="AB1055" s="12"/>
      <c r="AC1055" s="12"/>
      <c r="AD1055" s="12"/>
    </row>
    <row r="1056" spans="5:30" s="8" customFormat="1" x14ac:dyDescent="0.25">
      <c r="E1056" s="9"/>
      <c r="F1056" s="10"/>
      <c r="S1056" s="10"/>
      <c r="T1056" s="10"/>
      <c r="U1056" s="138"/>
      <c r="V1056" s="9"/>
      <c r="AA1056" s="12"/>
      <c r="AB1056" s="12"/>
      <c r="AC1056" s="12"/>
      <c r="AD1056" s="12"/>
    </row>
    <row r="1057" spans="5:30" s="8" customFormat="1" x14ac:dyDescent="0.25">
      <c r="E1057" s="9"/>
      <c r="F1057" s="10"/>
      <c r="S1057" s="10"/>
      <c r="T1057" s="10"/>
      <c r="U1057" s="138"/>
      <c r="V1057" s="9"/>
      <c r="AA1057" s="12"/>
      <c r="AB1057" s="12"/>
      <c r="AC1057" s="12"/>
      <c r="AD1057" s="12"/>
    </row>
    <row r="1058" spans="5:30" s="8" customFormat="1" x14ac:dyDescent="0.25">
      <c r="E1058" s="9"/>
      <c r="F1058" s="10"/>
      <c r="S1058" s="10"/>
      <c r="T1058" s="10"/>
      <c r="U1058" s="138"/>
      <c r="V1058" s="9"/>
      <c r="AA1058" s="12"/>
      <c r="AB1058" s="12"/>
      <c r="AC1058" s="12"/>
      <c r="AD1058" s="12"/>
    </row>
    <row r="1059" spans="5:30" s="8" customFormat="1" x14ac:dyDescent="0.25">
      <c r="E1059" s="9"/>
      <c r="F1059" s="10"/>
      <c r="S1059" s="10"/>
      <c r="T1059" s="10"/>
      <c r="U1059" s="138"/>
      <c r="V1059" s="9"/>
      <c r="AA1059" s="12"/>
      <c r="AB1059" s="12"/>
      <c r="AC1059" s="12"/>
      <c r="AD1059" s="12"/>
    </row>
    <row r="1060" spans="5:30" s="8" customFormat="1" x14ac:dyDescent="0.25">
      <c r="E1060" s="9"/>
      <c r="F1060" s="10"/>
      <c r="S1060" s="10"/>
      <c r="T1060" s="10"/>
      <c r="U1060" s="138"/>
      <c r="V1060" s="9"/>
      <c r="AA1060" s="12"/>
      <c r="AB1060" s="12"/>
      <c r="AC1060" s="12"/>
      <c r="AD1060" s="12"/>
    </row>
    <row r="1061" spans="5:30" s="8" customFormat="1" x14ac:dyDescent="0.25">
      <c r="E1061" s="9"/>
      <c r="F1061" s="10"/>
      <c r="S1061" s="10"/>
      <c r="T1061" s="10"/>
      <c r="U1061" s="138"/>
      <c r="V1061" s="9"/>
      <c r="AA1061" s="12"/>
      <c r="AB1061" s="12"/>
      <c r="AC1061" s="12"/>
      <c r="AD1061" s="12"/>
    </row>
    <row r="1062" spans="5:30" s="8" customFormat="1" x14ac:dyDescent="0.25">
      <c r="E1062" s="9"/>
      <c r="F1062" s="10"/>
      <c r="S1062" s="10"/>
      <c r="T1062" s="10"/>
      <c r="U1062" s="138"/>
      <c r="V1062" s="9"/>
      <c r="AA1062" s="12"/>
      <c r="AB1062" s="12"/>
      <c r="AC1062" s="12"/>
      <c r="AD1062" s="12"/>
    </row>
    <row r="1063" spans="5:30" s="8" customFormat="1" x14ac:dyDescent="0.25">
      <c r="E1063" s="9"/>
      <c r="F1063" s="10"/>
      <c r="S1063" s="10"/>
      <c r="T1063" s="10"/>
      <c r="U1063" s="138"/>
      <c r="V1063" s="9"/>
      <c r="AA1063" s="12"/>
      <c r="AB1063" s="12"/>
      <c r="AC1063" s="12"/>
      <c r="AD1063" s="12"/>
    </row>
    <row r="1064" spans="5:30" s="8" customFormat="1" x14ac:dyDescent="0.25">
      <c r="E1064" s="9"/>
      <c r="F1064" s="10"/>
      <c r="S1064" s="10"/>
      <c r="T1064" s="10"/>
      <c r="U1064" s="138"/>
      <c r="V1064" s="9"/>
      <c r="AA1064" s="12"/>
      <c r="AB1064" s="12"/>
      <c r="AC1064" s="12"/>
      <c r="AD1064" s="12"/>
    </row>
    <row r="1065" spans="5:30" s="8" customFormat="1" x14ac:dyDescent="0.25">
      <c r="E1065" s="9"/>
      <c r="F1065" s="10"/>
      <c r="S1065" s="10"/>
      <c r="T1065" s="10"/>
      <c r="U1065" s="138"/>
      <c r="V1065" s="9"/>
      <c r="AA1065" s="12"/>
      <c r="AB1065" s="12"/>
      <c r="AC1065" s="12"/>
      <c r="AD1065" s="12"/>
    </row>
    <row r="1066" spans="5:30" s="8" customFormat="1" x14ac:dyDescent="0.25">
      <c r="E1066" s="9"/>
      <c r="F1066" s="10"/>
      <c r="S1066" s="10"/>
      <c r="T1066" s="10"/>
      <c r="U1066" s="138"/>
      <c r="V1066" s="9"/>
      <c r="AA1066" s="12"/>
      <c r="AB1066" s="12"/>
      <c r="AC1066" s="12"/>
      <c r="AD1066" s="12"/>
    </row>
    <row r="1067" spans="5:30" s="8" customFormat="1" x14ac:dyDescent="0.25">
      <c r="E1067" s="9"/>
      <c r="F1067" s="10"/>
      <c r="S1067" s="10"/>
      <c r="T1067" s="10"/>
      <c r="U1067" s="138"/>
      <c r="V1067" s="9"/>
      <c r="AA1067" s="12"/>
      <c r="AB1067" s="12"/>
      <c r="AC1067" s="12"/>
      <c r="AD1067" s="12"/>
    </row>
    <row r="1068" spans="5:30" s="8" customFormat="1" x14ac:dyDescent="0.25">
      <c r="E1068" s="9"/>
      <c r="F1068" s="10"/>
      <c r="S1068" s="10"/>
      <c r="T1068" s="10"/>
      <c r="U1068" s="138"/>
      <c r="V1068" s="9"/>
      <c r="AA1068" s="12"/>
      <c r="AB1068" s="12"/>
      <c r="AC1068" s="12"/>
      <c r="AD1068" s="12"/>
    </row>
    <row r="1069" spans="5:30" s="8" customFormat="1" x14ac:dyDescent="0.25">
      <c r="E1069" s="9"/>
      <c r="F1069" s="10"/>
      <c r="S1069" s="10"/>
      <c r="T1069" s="10"/>
      <c r="U1069" s="138"/>
      <c r="V1069" s="9"/>
      <c r="AA1069" s="12"/>
      <c r="AB1069" s="12"/>
      <c r="AC1069" s="12"/>
      <c r="AD1069" s="12"/>
    </row>
    <row r="1070" spans="5:30" s="8" customFormat="1" x14ac:dyDescent="0.25">
      <c r="E1070" s="9"/>
      <c r="F1070" s="10"/>
      <c r="S1070" s="10"/>
      <c r="T1070" s="10"/>
      <c r="U1070" s="138"/>
      <c r="V1070" s="9"/>
      <c r="AA1070" s="12"/>
      <c r="AB1070" s="12"/>
      <c r="AC1070" s="12"/>
      <c r="AD1070" s="12"/>
    </row>
    <row r="1071" spans="5:30" s="8" customFormat="1" x14ac:dyDescent="0.25">
      <c r="E1071" s="9"/>
      <c r="F1071" s="10"/>
      <c r="S1071" s="10"/>
      <c r="T1071" s="10"/>
      <c r="U1071" s="138"/>
      <c r="V1071" s="9"/>
      <c r="AA1071" s="12"/>
      <c r="AB1071" s="12"/>
      <c r="AC1071" s="12"/>
      <c r="AD1071" s="12"/>
    </row>
    <row r="1072" spans="5:30" s="8" customFormat="1" x14ac:dyDescent="0.25">
      <c r="E1072" s="9"/>
      <c r="F1072" s="10"/>
      <c r="S1072" s="10"/>
      <c r="T1072" s="10"/>
      <c r="U1072" s="138"/>
      <c r="V1072" s="9"/>
      <c r="AA1072" s="12"/>
      <c r="AB1072" s="12"/>
      <c r="AC1072" s="12"/>
      <c r="AD1072" s="12"/>
    </row>
    <row r="1073" spans="5:30" s="8" customFormat="1" x14ac:dyDescent="0.25">
      <c r="E1073" s="9"/>
      <c r="F1073" s="10"/>
      <c r="S1073" s="10"/>
      <c r="T1073" s="10"/>
      <c r="U1073" s="138"/>
      <c r="V1073" s="9"/>
      <c r="AA1073" s="12"/>
      <c r="AB1073" s="12"/>
      <c r="AC1073" s="12"/>
      <c r="AD1073" s="12"/>
    </row>
    <row r="1074" spans="5:30" s="8" customFormat="1" x14ac:dyDescent="0.25">
      <c r="E1074" s="9"/>
      <c r="F1074" s="10"/>
      <c r="S1074" s="10"/>
      <c r="T1074" s="10"/>
      <c r="U1074" s="138"/>
      <c r="V1074" s="9"/>
      <c r="AA1074" s="12"/>
      <c r="AB1074" s="12"/>
      <c r="AC1074" s="12"/>
      <c r="AD1074" s="12"/>
    </row>
    <row r="1075" spans="5:30" s="8" customFormat="1" x14ac:dyDescent="0.25">
      <c r="E1075" s="9"/>
      <c r="F1075" s="10"/>
      <c r="S1075" s="10"/>
      <c r="T1075" s="10"/>
      <c r="U1075" s="138"/>
      <c r="V1075" s="9"/>
      <c r="AA1075" s="12"/>
      <c r="AB1075" s="12"/>
      <c r="AC1075" s="12"/>
      <c r="AD1075" s="12"/>
    </row>
    <row r="1076" spans="5:30" s="8" customFormat="1" x14ac:dyDescent="0.25">
      <c r="E1076" s="9"/>
      <c r="F1076" s="10"/>
      <c r="S1076" s="10"/>
      <c r="T1076" s="10"/>
      <c r="U1076" s="138"/>
      <c r="V1076" s="9"/>
      <c r="AA1076" s="12"/>
      <c r="AB1076" s="12"/>
      <c r="AC1076" s="12"/>
      <c r="AD1076" s="12"/>
    </row>
    <row r="1077" spans="5:30" s="8" customFormat="1" x14ac:dyDescent="0.25">
      <c r="E1077" s="9"/>
      <c r="F1077" s="10"/>
      <c r="S1077" s="10"/>
      <c r="T1077" s="10"/>
      <c r="U1077" s="138"/>
      <c r="V1077" s="9"/>
      <c r="AA1077" s="12"/>
      <c r="AB1077" s="12"/>
      <c r="AC1077" s="12"/>
      <c r="AD1077" s="12"/>
    </row>
    <row r="1078" spans="5:30" s="8" customFormat="1" x14ac:dyDescent="0.25">
      <c r="E1078" s="9"/>
      <c r="F1078" s="10"/>
      <c r="S1078" s="10"/>
      <c r="T1078" s="10"/>
      <c r="U1078" s="138"/>
      <c r="V1078" s="9"/>
      <c r="AA1078" s="12"/>
      <c r="AB1078" s="12"/>
      <c r="AC1078" s="12"/>
      <c r="AD1078" s="12"/>
    </row>
    <row r="1079" spans="5:30" s="8" customFormat="1" x14ac:dyDescent="0.25">
      <c r="E1079" s="9"/>
      <c r="F1079" s="10"/>
      <c r="S1079" s="10"/>
      <c r="T1079" s="10"/>
      <c r="U1079" s="138"/>
      <c r="V1079" s="9"/>
      <c r="AA1079" s="12"/>
      <c r="AB1079" s="12"/>
      <c r="AC1079" s="12"/>
      <c r="AD1079" s="12"/>
    </row>
    <row r="1080" spans="5:30" s="8" customFormat="1" x14ac:dyDescent="0.25">
      <c r="E1080" s="9"/>
      <c r="F1080" s="10"/>
      <c r="S1080" s="10"/>
      <c r="T1080" s="10"/>
      <c r="U1080" s="138"/>
      <c r="V1080" s="9"/>
      <c r="AA1080" s="12"/>
      <c r="AB1080" s="12"/>
      <c r="AC1080" s="12"/>
      <c r="AD1080" s="12"/>
    </row>
    <row r="1081" spans="5:30" s="8" customFormat="1" x14ac:dyDescent="0.25">
      <c r="E1081" s="9"/>
      <c r="F1081" s="10"/>
      <c r="S1081" s="10"/>
      <c r="T1081" s="10"/>
      <c r="U1081" s="138"/>
      <c r="V1081" s="9"/>
      <c r="AA1081" s="12"/>
      <c r="AB1081" s="12"/>
      <c r="AC1081" s="12"/>
      <c r="AD1081" s="12"/>
    </row>
    <row r="1082" spans="5:30" s="8" customFormat="1" x14ac:dyDescent="0.25">
      <c r="E1082" s="9"/>
      <c r="F1082" s="10"/>
      <c r="S1082" s="10"/>
      <c r="T1082" s="10"/>
      <c r="U1082" s="138"/>
      <c r="V1082" s="9"/>
      <c r="AA1082" s="12"/>
      <c r="AB1082" s="12"/>
      <c r="AC1082" s="12"/>
      <c r="AD1082" s="12"/>
    </row>
  </sheetData>
  <sheetProtection algorithmName="SHA-512" hashValue="drchixsyhOdYAYr7WQ2K56MAbvQ1SGLVvtix3WzPVNqgwaUaLYpLYhTDVpUWu3aoMLIgIgXVeRlq3iIeyEc6mg==" saltValue="q5f7YR1xSLAtXaE2rYfYPw==" spinCount="100000" sheet="1" objects="1" scenarios="1"/>
  <mergeCells count="18">
    <mergeCell ref="A74:AD74"/>
    <mergeCell ref="A75:AD75"/>
    <mergeCell ref="A76:AD76"/>
    <mergeCell ref="A9:AD9"/>
    <mergeCell ref="A27:AD27"/>
    <mergeCell ref="A42:AD42"/>
    <mergeCell ref="A49:AD49"/>
    <mergeCell ref="A52:AD52"/>
    <mergeCell ref="A69:AD69"/>
    <mergeCell ref="A1:AD1"/>
    <mergeCell ref="A2:AD2"/>
    <mergeCell ref="A3:AD3"/>
    <mergeCell ref="A4:B4"/>
    <mergeCell ref="F4:AD8"/>
    <mergeCell ref="A5:B5"/>
    <mergeCell ref="A6:B6"/>
    <mergeCell ref="A7:B7"/>
    <mergeCell ref="A8:B8"/>
  </mergeCells>
  <pageMargins left="0.5" right="0.75" top="0.5" bottom="0.5" header="0.5" footer="0.25"/>
  <pageSetup orientation="portrait" horizontalDpi="1200" verticalDpi="1200" r:id="rId1"/>
  <headerFooter alignWithMargins="0">
    <oddFooter>&amp;R&amp;D</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CA4C2-8AA5-4B77-94A1-895D87F68159}">
  <sheetPr>
    <tabColor theme="5" tint="0.39997558519241921"/>
    <pageSetUpPr autoPageBreaks="0"/>
  </sheetPr>
  <dimension ref="A1:AU541"/>
  <sheetViews>
    <sheetView showRuler="0" zoomScaleNormal="100" workbookViewId="0">
      <selection activeCell="E5" sqref="E5"/>
    </sheetView>
  </sheetViews>
  <sheetFormatPr defaultColWidth="8.5703125" defaultRowHeight="13.5" x14ac:dyDescent="0.25"/>
  <cols>
    <col min="1" max="1" width="25.7109375" style="1" customWidth="1"/>
    <col min="2" max="2" width="14.7109375" style="1" customWidth="1"/>
    <col min="3" max="3" width="9.42578125" style="1" hidden="1" customWidth="1"/>
    <col min="4" max="4" width="6.5703125" style="1" hidden="1" customWidth="1"/>
    <col min="5" max="5" width="45.7109375" style="3" customWidth="1"/>
    <col min="6" max="6" width="11.7109375" style="4" customWidth="1"/>
    <col min="7" max="7" width="45.7109375" style="1" customWidth="1"/>
    <col min="8" max="8" width="12.7109375" style="1" customWidth="1"/>
    <col min="9" max="9" width="21.5703125" style="1" bestFit="1" customWidth="1"/>
    <col min="10" max="10" width="16.140625" style="1" hidden="1" customWidth="1"/>
    <col min="11" max="11" width="11.140625" style="1" hidden="1" customWidth="1"/>
    <col min="12" max="12" width="8.5703125" style="1" hidden="1" customWidth="1"/>
    <col min="13" max="13" width="6" style="1" hidden="1" customWidth="1"/>
    <col min="14" max="15" width="12.5703125" style="1" hidden="1" customWidth="1"/>
    <col min="16" max="16" width="3.28515625" style="1" hidden="1" customWidth="1"/>
    <col min="17" max="17" width="14.140625" style="1" hidden="1" customWidth="1"/>
    <col min="18" max="18" width="15.7109375" style="1" customWidth="1"/>
    <col min="19" max="19" width="13.7109375" style="4" customWidth="1"/>
    <col min="20" max="20" width="8.85546875" style="4" hidden="1" customWidth="1"/>
    <col min="21" max="21" width="22.7109375" style="137" customWidth="1"/>
    <col min="22" max="22" width="16.85546875" style="3" hidden="1" customWidth="1"/>
    <col min="23" max="23" width="13.42578125" style="1" hidden="1" customWidth="1"/>
    <col min="24" max="24" width="18.7109375" style="1" hidden="1" customWidth="1"/>
    <col min="25" max="25" width="12.140625" style="1" hidden="1" customWidth="1"/>
    <col min="26" max="26" width="18.5703125" style="1" customWidth="1"/>
    <col min="27" max="27" width="13.5703125" style="11" customWidth="1"/>
    <col min="28" max="29" width="14.7109375" style="11" customWidth="1"/>
    <col min="30" max="30" width="10.7109375" style="11" customWidth="1"/>
    <col min="31" max="47" width="8.5703125" style="14"/>
    <col min="48" max="16384" width="8.5703125" style="1"/>
  </cols>
  <sheetData>
    <row r="1" spans="1:31" s="308" customFormat="1" ht="76.5" customHeight="1" x14ac:dyDescent="0.45">
      <c r="A1" s="411" t="s">
        <v>480</v>
      </c>
      <c r="B1" s="411"/>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c r="AD1" s="411"/>
      <c r="AE1" s="307"/>
    </row>
    <row r="2" spans="1:31" s="310" customFormat="1" ht="15" customHeight="1" x14ac:dyDescent="0.25">
      <c r="A2" s="412" t="s">
        <v>477</v>
      </c>
      <c r="B2" s="412"/>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c r="AE2" s="309"/>
    </row>
    <row r="3" spans="1:31" s="308" customFormat="1" ht="9.9499999999999993" customHeight="1" x14ac:dyDescent="0.2">
      <c r="A3" s="413"/>
      <c r="B3" s="413"/>
      <c r="C3" s="413"/>
      <c r="D3" s="413"/>
      <c r="E3" s="413"/>
      <c r="F3" s="413"/>
      <c r="G3" s="413"/>
      <c r="H3" s="413"/>
      <c r="I3" s="413"/>
      <c r="J3" s="413"/>
      <c r="K3" s="413"/>
      <c r="L3" s="413"/>
      <c r="M3" s="413"/>
      <c r="N3" s="413"/>
      <c r="O3" s="413"/>
      <c r="P3" s="413"/>
      <c r="Q3" s="413"/>
      <c r="R3" s="413"/>
      <c r="S3" s="413"/>
      <c r="T3" s="413"/>
      <c r="U3" s="413"/>
      <c r="V3" s="413"/>
      <c r="W3" s="413"/>
      <c r="X3" s="413"/>
      <c r="Y3" s="413"/>
      <c r="Z3" s="413"/>
      <c r="AA3" s="413"/>
      <c r="AB3" s="413"/>
      <c r="AC3" s="413"/>
      <c r="AD3" s="413"/>
      <c r="AE3" s="307"/>
    </row>
    <row r="4" spans="1:31" s="312" customFormat="1" ht="20.100000000000001" customHeight="1" x14ac:dyDescent="0.25">
      <c r="A4" s="414" t="s">
        <v>11</v>
      </c>
      <c r="B4" s="414"/>
      <c r="C4" s="258"/>
      <c r="D4" s="258"/>
      <c r="E4" s="257" t="s">
        <v>35</v>
      </c>
      <c r="F4" s="409" t="s">
        <v>460</v>
      </c>
      <c r="G4" s="409"/>
      <c r="H4" s="409"/>
      <c r="I4" s="409"/>
      <c r="J4" s="409"/>
      <c r="K4" s="409"/>
      <c r="L4" s="409"/>
      <c r="M4" s="409"/>
      <c r="N4" s="409"/>
      <c r="O4" s="409"/>
      <c r="P4" s="409"/>
      <c r="Q4" s="409"/>
      <c r="R4" s="409"/>
      <c r="S4" s="409"/>
      <c r="T4" s="409"/>
      <c r="U4" s="409"/>
      <c r="V4" s="409"/>
      <c r="W4" s="409"/>
      <c r="X4" s="409"/>
      <c r="Y4" s="409"/>
      <c r="Z4" s="409"/>
      <c r="AA4" s="409"/>
      <c r="AB4" s="409"/>
      <c r="AC4" s="410"/>
      <c r="AD4" s="410"/>
      <c r="AE4" s="311"/>
    </row>
    <row r="5" spans="1:31" s="8" customFormat="1" ht="18" customHeight="1" x14ac:dyDescent="0.25">
      <c r="A5" s="415" t="s">
        <v>169</v>
      </c>
      <c r="B5" s="415"/>
      <c r="C5" s="299"/>
      <c r="D5" s="299"/>
      <c r="E5" s="303">
        <v>55</v>
      </c>
      <c r="F5" s="409"/>
      <c r="G5" s="409"/>
      <c r="H5" s="409"/>
      <c r="I5" s="409"/>
      <c r="J5" s="409"/>
      <c r="K5" s="409"/>
      <c r="L5" s="409"/>
      <c r="M5" s="409"/>
      <c r="N5" s="409"/>
      <c r="O5" s="409"/>
      <c r="P5" s="409"/>
      <c r="Q5" s="409"/>
      <c r="R5" s="409"/>
      <c r="S5" s="409"/>
      <c r="T5" s="409"/>
      <c r="U5" s="409"/>
      <c r="V5" s="409"/>
      <c r="W5" s="409"/>
      <c r="X5" s="409"/>
      <c r="Y5" s="409"/>
      <c r="Z5" s="409"/>
      <c r="AA5" s="409"/>
      <c r="AB5" s="409"/>
      <c r="AC5" s="410"/>
      <c r="AD5" s="410"/>
      <c r="AE5" s="159"/>
    </row>
    <row r="6" spans="1:31" s="8" customFormat="1" ht="30" customHeight="1" x14ac:dyDescent="0.25">
      <c r="A6" s="416" t="s">
        <v>9</v>
      </c>
      <c r="B6" s="416"/>
      <c r="C6" s="300"/>
      <c r="D6" s="300"/>
      <c r="E6" s="303">
        <v>65</v>
      </c>
      <c r="F6" s="409"/>
      <c r="G6" s="409"/>
      <c r="H6" s="409"/>
      <c r="I6" s="409"/>
      <c r="J6" s="409"/>
      <c r="K6" s="409"/>
      <c r="L6" s="409"/>
      <c r="M6" s="409"/>
      <c r="N6" s="409"/>
      <c r="O6" s="409"/>
      <c r="P6" s="409"/>
      <c r="Q6" s="409"/>
      <c r="R6" s="409"/>
      <c r="S6" s="409"/>
      <c r="T6" s="409"/>
      <c r="U6" s="409"/>
      <c r="V6" s="409"/>
      <c r="W6" s="409"/>
      <c r="X6" s="409"/>
      <c r="Y6" s="409"/>
      <c r="Z6" s="409"/>
      <c r="AA6" s="409"/>
      <c r="AB6" s="409"/>
      <c r="AC6" s="410"/>
      <c r="AD6" s="410"/>
      <c r="AE6" s="159"/>
    </row>
    <row r="7" spans="1:31" s="8" customFormat="1" ht="18" customHeight="1" x14ac:dyDescent="0.25">
      <c r="A7" s="416" t="s">
        <v>50</v>
      </c>
      <c r="B7" s="416"/>
      <c r="C7" s="299"/>
      <c r="D7" s="299"/>
      <c r="E7" s="305">
        <v>100000</v>
      </c>
      <c r="F7" s="409"/>
      <c r="G7" s="409"/>
      <c r="H7" s="409"/>
      <c r="I7" s="409"/>
      <c r="J7" s="409"/>
      <c r="K7" s="409"/>
      <c r="L7" s="409"/>
      <c r="M7" s="409"/>
      <c r="N7" s="409"/>
      <c r="O7" s="409"/>
      <c r="P7" s="409"/>
      <c r="Q7" s="409"/>
      <c r="R7" s="409"/>
      <c r="S7" s="409"/>
      <c r="T7" s="409"/>
      <c r="U7" s="409"/>
      <c r="V7" s="409"/>
      <c r="W7" s="409"/>
      <c r="X7" s="409"/>
      <c r="Y7" s="409"/>
      <c r="Z7" s="409"/>
      <c r="AA7" s="409"/>
      <c r="AB7" s="409"/>
      <c r="AC7" s="410"/>
      <c r="AD7" s="410"/>
      <c r="AE7" s="159"/>
    </row>
    <row r="8" spans="1:31" s="8" customFormat="1" ht="38.25" customHeight="1" x14ac:dyDescent="0.25">
      <c r="A8" s="416" t="s">
        <v>191</v>
      </c>
      <c r="B8" s="416"/>
      <c r="C8" s="300"/>
      <c r="D8" s="300"/>
      <c r="E8" s="301">
        <f>E6-E5</f>
        <v>10</v>
      </c>
      <c r="F8" s="409"/>
      <c r="G8" s="409"/>
      <c r="H8" s="409"/>
      <c r="I8" s="409"/>
      <c r="J8" s="409"/>
      <c r="K8" s="409"/>
      <c r="L8" s="409"/>
      <c r="M8" s="409"/>
      <c r="N8" s="409"/>
      <c r="O8" s="409"/>
      <c r="P8" s="409"/>
      <c r="Q8" s="409"/>
      <c r="R8" s="409"/>
      <c r="S8" s="409"/>
      <c r="T8" s="409"/>
      <c r="U8" s="409"/>
      <c r="V8" s="409"/>
      <c r="W8" s="409"/>
      <c r="X8" s="409"/>
      <c r="Y8" s="409"/>
      <c r="Z8" s="409"/>
      <c r="AA8" s="409"/>
      <c r="AB8" s="409"/>
      <c r="AC8" s="410"/>
      <c r="AD8" s="410"/>
      <c r="AE8" s="159"/>
    </row>
    <row r="9" spans="1:31" s="343" customFormat="1" ht="30" customHeight="1" x14ac:dyDescent="0.25">
      <c r="A9" s="407" t="s">
        <v>19</v>
      </c>
      <c r="B9" s="407"/>
      <c r="C9" s="407"/>
      <c r="D9" s="407"/>
      <c r="E9" s="407"/>
      <c r="F9" s="407"/>
      <c r="G9" s="407"/>
      <c r="H9" s="407"/>
      <c r="I9" s="407"/>
      <c r="J9" s="407"/>
      <c r="K9" s="407"/>
      <c r="L9" s="407"/>
      <c r="M9" s="407"/>
      <c r="N9" s="407"/>
      <c r="O9" s="407"/>
      <c r="P9" s="407"/>
      <c r="Q9" s="407"/>
      <c r="R9" s="407"/>
      <c r="S9" s="407"/>
      <c r="T9" s="407"/>
      <c r="U9" s="407"/>
      <c r="V9" s="407"/>
      <c r="W9" s="407"/>
      <c r="X9" s="407"/>
      <c r="Y9" s="407"/>
      <c r="Z9" s="407"/>
      <c r="AA9" s="407"/>
      <c r="AB9" s="407"/>
      <c r="AC9" s="408"/>
      <c r="AD9" s="408"/>
      <c r="AE9" s="348"/>
    </row>
    <row r="10" spans="1:31" s="350" customFormat="1" ht="110.25" x14ac:dyDescent="0.25">
      <c r="A10" s="262" t="s">
        <v>147</v>
      </c>
      <c r="B10" s="263" t="s">
        <v>134</v>
      </c>
      <c r="C10" s="263" t="s">
        <v>44</v>
      </c>
      <c r="D10" s="263" t="s">
        <v>52</v>
      </c>
      <c r="E10" s="263" t="s">
        <v>48</v>
      </c>
      <c r="F10" s="263" t="s">
        <v>4</v>
      </c>
      <c r="G10" s="263" t="s">
        <v>5</v>
      </c>
      <c r="H10" s="263" t="s">
        <v>24</v>
      </c>
      <c r="I10" s="263" t="s">
        <v>12</v>
      </c>
      <c r="J10" s="263" t="s">
        <v>51</v>
      </c>
      <c r="K10" s="263" t="s">
        <v>39</v>
      </c>
      <c r="L10" s="263" t="s">
        <v>42</v>
      </c>
      <c r="M10" s="263"/>
      <c r="N10" s="263" t="s">
        <v>43</v>
      </c>
      <c r="O10" s="263" t="s">
        <v>99</v>
      </c>
      <c r="P10" s="263"/>
      <c r="Q10" s="263" t="s">
        <v>38</v>
      </c>
      <c r="R10" s="263" t="s">
        <v>49</v>
      </c>
      <c r="S10" s="263" t="s">
        <v>3</v>
      </c>
      <c r="T10" s="263" t="s">
        <v>53</v>
      </c>
      <c r="U10" s="263" t="s">
        <v>36</v>
      </c>
      <c r="V10" s="262" t="s">
        <v>45</v>
      </c>
      <c r="W10" s="263" t="s">
        <v>46</v>
      </c>
      <c r="X10" s="263" t="s">
        <v>47</v>
      </c>
      <c r="Y10" s="263" t="s">
        <v>164</v>
      </c>
      <c r="Z10" s="263" t="s">
        <v>486</v>
      </c>
      <c r="AA10" s="263" t="s">
        <v>249</v>
      </c>
      <c r="AB10" s="263" t="s">
        <v>182</v>
      </c>
      <c r="AC10" s="264" t="s">
        <v>548</v>
      </c>
      <c r="AD10" s="264" t="s">
        <v>183</v>
      </c>
      <c r="AE10" s="349"/>
    </row>
    <row r="11" spans="1:31" s="8" customFormat="1" ht="15" customHeight="1" x14ac:dyDescent="0.25">
      <c r="A11" s="265" t="s">
        <v>307</v>
      </c>
      <c r="B11" s="259" t="s">
        <v>139</v>
      </c>
      <c r="C11" s="261">
        <v>45</v>
      </c>
      <c r="D11" s="261">
        <v>80</v>
      </c>
      <c r="E11" s="259" t="s">
        <v>83</v>
      </c>
      <c r="F11" s="267">
        <v>0.06</v>
      </c>
      <c r="G11" s="259" t="s">
        <v>0</v>
      </c>
      <c r="H11" s="259" t="s">
        <v>23</v>
      </c>
      <c r="I11" s="273" t="s">
        <v>65</v>
      </c>
      <c r="J11" s="261" t="str">
        <f>IF($E$8&gt;AA11,"MAX","")</f>
        <v/>
      </c>
      <c r="K11" s="268" t="s">
        <v>40</v>
      </c>
      <c r="L11" s="274"/>
      <c r="M11" s="274"/>
      <c r="N11" s="274"/>
      <c r="O11" s="274"/>
      <c r="P11" s="274"/>
      <c r="Q11" s="268">
        <f>$E$7*IF(AND(X11="Double", $E$8=10, $E$6&gt;=Y11), 2, IF(W11="Simple", 1+($E$8*F11), (1+F11)^$E$8))</f>
        <v>160000</v>
      </c>
      <c r="R11" s="269">
        <f>IF(J11="MAX",K11,Q11)</f>
        <v>160000</v>
      </c>
      <c r="S11" s="270">
        <f>HLOOKUP($E$6,'Joint life agebands'!A80:BD81,2)</f>
        <v>5.7000000000000002E-2</v>
      </c>
      <c r="T11" s="261" t="b">
        <f t="shared" ref="T11:T24" si="0">OR($E$5&lt;C11,$E$5&gt;D11)</f>
        <v>0</v>
      </c>
      <c r="U11" s="292">
        <f t="shared" ref="U11:U24" si="1">IF(T11=TRUE,"N/A",V11)</f>
        <v>9120</v>
      </c>
      <c r="V11" s="274">
        <f t="shared" ref="V11:V24" si="2">(R11*S11)</f>
        <v>9120</v>
      </c>
      <c r="W11" s="271" t="s">
        <v>0</v>
      </c>
      <c r="X11" s="271" t="s">
        <v>8</v>
      </c>
      <c r="Y11" s="271">
        <v>0</v>
      </c>
      <c r="Z11" s="266" t="s">
        <v>26</v>
      </c>
      <c r="AA11" s="266" t="s">
        <v>26</v>
      </c>
      <c r="AB11" s="266" t="str">
        <f>'Single Life Calculator'!AB12</f>
        <v>Yes</v>
      </c>
      <c r="AC11" s="272" t="s">
        <v>8</v>
      </c>
      <c r="AD11" s="272" t="s">
        <v>184</v>
      </c>
      <c r="AE11" s="159"/>
    </row>
    <row r="12" spans="1:31" s="8" customFormat="1" ht="15" customHeight="1" x14ac:dyDescent="0.25">
      <c r="A12" s="265" t="s">
        <v>307</v>
      </c>
      <c r="B12" s="259" t="s">
        <v>135</v>
      </c>
      <c r="C12" s="261">
        <v>50</v>
      </c>
      <c r="D12" s="261">
        <v>80</v>
      </c>
      <c r="E12" s="259" t="s">
        <v>114</v>
      </c>
      <c r="F12" s="267">
        <v>7.0000000000000007E-2</v>
      </c>
      <c r="G12" s="259" t="s">
        <v>0</v>
      </c>
      <c r="H12" s="259" t="s">
        <v>22</v>
      </c>
      <c r="I12" s="273" t="s">
        <v>65</v>
      </c>
      <c r="J12" s="261" t="str">
        <f>IF($E$8&gt;AA12,"MAX","")</f>
        <v/>
      </c>
      <c r="K12" s="268" t="s">
        <v>40</v>
      </c>
      <c r="L12" s="274"/>
      <c r="M12" s="274"/>
      <c r="N12" s="274"/>
      <c r="O12" s="274"/>
      <c r="P12" s="274"/>
      <c r="Q12" s="268">
        <f>$E$7*IF(AND(X12="Double", $E$8=10, $E$6&gt;=Y12), 2, IF(W12="Simple", 1+($E$8*F12), (1+F12)^$E$8))</f>
        <v>170000.00000000003</v>
      </c>
      <c r="R12" s="269">
        <f>IF(J12="MAX",K12,Q12)</f>
        <v>170000.00000000003</v>
      </c>
      <c r="S12" s="270">
        <f>HLOOKUP($E$6,'Joint life agebands'!A84:BD85,2)</f>
        <v>5.8999999999999997E-2</v>
      </c>
      <c r="T12" s="261" t="b">
        <f t="shared" si="0"/>
        <v>0</v>
      </c>
      <c r="U12" s="292">
        <f t="shared" si="1"/>
        <v>10030.000000000002</v>
      </c>
      <c r="V12" s="274">
        <f t="shared" si="2"/>
        <v>10030.000000000002</v>
      </c>
      <c r="W12" s="271" t="s">
        <v>0</v>
      </c>
      <c r="X12" s="271" t="s">
        <v>8</v>
      </c>
      <c r="Y12" s="271">
        <v>0</v>
      </c>
      <c r="Z12" s="266" t="s">
        <v>26</v>
      </c>
      <c r="AA12" s="266" t="s">
        <v>26</v>
      </c>
      <c r="AB12" s="266" t="str">
        <f>'Single Life Calculator'!AB13</f>
        <v>Yes</v>
      </c>
      <c r="AC12" s="272" t="s">
        <v>8</v>
      </c>
      <c r="AD12" s="272" t="s">
        <v>185</v>
      </c>
      <c r="AE12" s="159"/>
    </row>
    <row r="13" spans="1:31" s="8" customFormat="1" ht="60" hidden="1" x14ac:dyDescent="0.25">
      <c r="A13" s="265" t="s">
        <v>163</v>
      </c>
      <c r="B13" s="259" t="s">
        <v>135</v>
      </c>
      <c r="C13" s="261">
        <v>50</v>
      </c>
      <c r="D13" s="261">
        <v>80</v>
      </c>
      <c r="E13" s="259" t="s">
        <v>106</v>
      </c>
      <c r="F13" s="277" t="s">
        <v>108</v>
      </c>
      <c r="G13" s="259" t="s">
        <v>109</v>
      </c>
      <c r="H13" s="259" t="s">
        <v>22</v>
      </c>
      <c r="I13" s="273" t="s">
        <v>207</v>
      </c>
      <c r="J13" s="261"/>
      <c r="K13" s="268"/>
      <c r="L13" s="274"/>
      <c r="M13" s="274"/>
      <c r="N13" s="274"/>
      <c r="O13" s="274"/>
      <c r="P13" s="274"/>
      <c r="Q13" s="268"/>
      <c r="R13" s="269">
        <f>'Integrity GLIA Table'!$Z$48</f>
        <v>138000</v>
      </c>
      <c r="S13" s="270">
        <f>'Integrity GLIA Table'!$Z$50</f>
        <v>4.2499999999999996E-2</v>
      </c>
      <c r="T13" s="261" t="b">
        <f t="shared" si="0"/>
        <v>0</v>
      </c>
      <c r="U13" s="292">
        <f t="shared" si="1"/>
        <v>5864.9999999999991</v>
      </c>
      <c r="V13" s="274">
        <f t="shared" si="2"/>
        <v>5864.9999999999991</v>
      </c>
      <c r="W13" s="271" t="s">
        <v>0</v>
      </c>
      <c r="X13" s="271" t="s">
        <v>8</v>
      </c>
      <c r="Y13" s="271">
        <v>0</v>
      </c>
      <c r="Z13" s="266" t="s">
        <v>26</v>
      </c>
      <c r="AA13" s="266">
        <v>10</v>
      </c>
      <c r="AB13" s="266" t="s">
        <v>8</v>
      </c>
      <c r="AC13" s="272"/>
      <c r="AD13" s="272" t="s">
        <v>184</v>
      </c>
      <c r="AE13" s="159"/>
    </row>
    <row r="14" spans="1:31" s="8" customFormat="1" ht="26.85" hidden="1" customHeight="1" x14ac:dyDescent="0.25">
      <c r="A14" s="265" t="s">
        <v>163</v>
      </c>
      <c r="B14" s="259" t="s">
        <v>139</v>
      </c>
      <c r="C14" s="261">
        <v>45</v>
      </c>
      <c r="D14" s="261">
        <v>80</v>
      </c>
      <c r="E14" s="259" t="s">
        <v>107</v>
      </c>
      <c r="F14" s="267">
        <v>0.06</v>
      </c>
      <c r="G14" s="259" t="s">
        <v>0</v>
      </c>
      <c r="H14" s="259" t="s">
        <v>22</v>
      </c>
      <c r="I14" s="273" t="s">
        <v>208</v>
      </c>
      <c r="J14" s="261" t="str">
        <f t="shared" ref="J14:J24" si="3">IF($E$8&gt;AA14,"MAX","")</f>
        <v/>
      </c>
      <c r="K14" s="268">
        <f>($E$7*F14)*AA14+$E$7</f>
        <v>160000</v>
      </c>
      <c r="L14" s="274"/>
      <c r="M14" s="274"/>
      <c r="N14" s="274"/>
      <c r="O14" s="274"/>
      <c r="P14" s="274"/>
      <c r="Q14" s="268">
        <f>$E$7*IF(AND(X14="Double", $E$8=10, $E$6&gt;=Y14), 2, IF(W14="Simple", 1+($E$8*F14), (1+F14)^$E$8))</f>
        <v>160000</v>
      </c>
      <c r="R14" s="269">
        <f t="shared" ref="R14:R24" si="4">IF(J14="MAX",K14,Q14)</f>
        <v>160000</v>
      </c>
      <c r="S14" s="270">
        <f>HLOOKUP($E$6,'Joint life agebands'!A274:AY275,2,FALSE)</f>
        <v>3.5500000000000004E-2</v>
      </c>
      <c r="T14" s="261" t="b">
        <f t="shared" si="0"/>
        <v>0</v>
      </c>
      <c r="U14" s="292">
        <f t="shared" si="1"/>
        <v>5680.0000000000009</v>
      </c>
      <c r="V14" s="274">
        <f t="shared" si="2"/>
        <v>5680.0000000000009</v>
      </c>
      <c r="W14" s="271" t="s">
        <v>0</v>
      </c>
      <c r="X14" s="271" t="s">
        <v>8</v>
      </c>
      <c r="Y14" s="271">
        <v>0</v>
      </c>
      <c r="Z14" s="266" t="s">
        <v>26</v>
      </c>
      <c r="AA14" s="266">
        <v>10</v>
      </c>
      <c r="AB14" s="266" t="str">
        <f>'Single Life Calculator'!AB16</f>
        <v>No</v>
      </c>
      <c r="AC14" s="272"/>
      <c r="AD14" s="272" t="s">
        <v>184</v>
      </c>
      <c r="AE14" s="159"/>
    </row>
    <row r="15" spans="1:31" s="8" customFormat="1" ht="15" x14ac:dyDescent="0.25">
      <c r="A15" s="265" t="s">
        <v>148</v>
      </c>
      <c r="B15" s="259" t="s">
        <v>140</v>
      </c>
      <c r="C15" s="261">
        <v>35</v>
      </c>
      <c r="D15" s="261">
        <v>80</v>
      </c>
      <c r="E15" s="259" t="s">
        <v>301</v>
      </c>
      <c r="F15" s="267">
        <v>0.05</v>
      </c>
      <c r="G15" s="259" t="s">
        <v>0</v>
      </c>
      <c r="H15" s="259" t="s">
        <v>22</v>
      </c>
      <c r="I15" s="273" t="s">
        <v>449</v>
      </c>
      <c r="J15" s="261" t="str">
        <f t="shared" si="3"/>
        <v/>
      </c>
      <c r="K15" s="268">
        <f>N15</f>
        <v>150000</v>
      </c>
      <c r="L15" s="274"/>
      <c r="M15" s="274"/>
      <c r="N15" s="274">
        <f>($E$7*F15)*AA15+$E$7</f>
        <v>150000</v>
      </c>
      <c r="O15" s="274"/>
      <c r="P15" s="274"/>
      <c r="Q15" s="268">
        <f>$E$7*IF(AND(X15="Double", $E$8=12, $E$6&gt;=Y15), 2, IF(W15="Simple", 1+($E$8*F15), (1+F15)^$E$8))</f>
        <v>150000</v>
      </c>
      <c r="R15" s="269">
        <f t="shared" si="4"/>
        <v>150000</v>
      </c>
      <c r="S15" s="270">
        <f>HLOOKUP($E$6,'Joint life agebands'!A200:BN201,2)</f>
        <v>0.04</v>
      </c>
      <c r="T15" s="261" t="b">
        <f t="shared" si="0"/>
        <v>0</v>
      </c>
      <c r="U15" s="292">
        <f t="shared" si="1"/>
        <v>6000</v>
      </c>
      <c r="V15" s="274">
        <f t="shared" si="2"/>
        <v>6000</v>
      </c>
      <c r="W15" s="271" t="s">
        <v>0</v>
      </c>
      <c r="X15" s="271" t="s">
        <v>8</v>
      </c>
      <c r="Y15" s="271"/>
      <c r="Z15" s="266" t="s">
        <v>26</v>
      </c>
      <c r="AA15" s="266">
        <v>10</v>
      </c>
      <c r="AB15" s="266" t="s">
        <v>188</v>
      </c>
      <c r="AC15" s="272" t="s">
        <v>8</v>
      </c>
      <c r="AD15" s="272" t="s">
        <v>186</v>
      </c>
      <c r="AE15" s="159"/>
    </row>
    <row r="16" spans="1:31" s="8" customFormat="1" ht="15" x14ac:dyDescent="0.25">
      <c r="A16" s="265" t="s">
        <v>148</v>
      </c>
      <c r="B16" s="259" t="s">
        <v>140</v>
      </c>
      <c r="C16" s="261">
        <v>35</v>
      </c>
      <c r="D16" s="261">
        <v>80</v>
      </c>
      <c r="E16" s="259" t="s">
        <v>302</v>
      </c>
      <c r="F16" s="267">
        <v>0.06</v>
      </c>
      <c r="G16" s="259" t="s">
        <v>0</v>
      </c>
      <c r="H16" s="259" t="s">
        <v>22</v>
      </c>
      <c r="I16" s="273" t="s">
        <v>65</v>
      </c>
      <c r="J16" s="261" t="str">
        <f t="shared" si="3"/>
        <v/>
      </c>
      <c r="K16" s="268">
        <f>N16</f>
        <v>160000</v>
      </c>
      <c r="L16" s="274"/>
      <c r="M16" s="274"/>
      <c r="N16" s="274">
        <f>($E$7*F16)*AA16+$E$7</f>
        <v>160000</v>
      </c>
      <c r="O16" s="274"/>
      <c r="P16" s="274"/>
      <c r="Q16" s="268">
        <f>$E$7*IF(AND(X16="Double", $E$8=12, $E$6&gt;=Y16), 2, IF(W16="Simple", 1+($E$8*F16), (1+F16)^$E$8))</f>
        <v>160000</v>
      </c>
      <c r="R16" s="269">
        <f t="shared" si="4"/>
        <v>160000</v>
      </c>
      <c r="S16" s="270">
        <f>HLOOKUP($E$6,'Joint life agebands'!A204:BN205,2)</f>
        <v>5.0500000000000003E-2</v>
      </c>
      <c r="T16" s="261" t="b">
        <f t="shared" si="0"/>
        <v>0</v>
      </c>
      <c r="U16" s="292">
        <f t="shared" si="1"/>
        <v>8080.0000000000009</v>
      </c>
      <c r="V16" s="274">
        <f t="shared" si="2"/>
        <v>8080.0000000000009</v>
      </c>
      <c r="W16" s="271" t="s">
        <v>0</v>
      </c>
      <c r="X16" s="271" t="s">
        <v>8</v>
      </c>
      <c r="Y16" s="271"/>
      <c r="Z16" s="266" t="s">
        <v>26</v>
      </c>
      <c r="AA16" s="266">
        <v>10</v>
      </c>
      <c r="AB16" s="266" t="s">
        <v>188</v>
      </c>
      <c r="AC16" s="272" t="s">
        <v>8</v>
      </c>
      <c r="AD16" s="272" t="s">
        <v>186</v>
      </c>
      <c r="AE16" s="159"/>
    </row>
    <row r="17" spans="1:31" s="8" customFormat="1" ht="60" x14ac:dyDescent="0.25">
      <c r="A17" s="265" t="s">
        <v>148</v>
      </c>
      <c r="B17" s="259" t="s">
        <v>140</v>
      </c>
      <c r="C17" s="261">
        <v>35</v>
      </c>
      <c r="D17" s="261">
        <v>80</v>
      </c>
      <c r="E17" s="259" t="s">
        <v>303</v>
      </c>
      <c r="F17" s="267">
        <v>7.0000000000000007E-2</v>
      </c>
      <c r="G17" s="259" t="s">
        <v>0</v>
      </c>
      <c r="H17" s="259" t="s">
        <v>304</v>
      </c>
      <c r="I17" s="273" t="s">
        <v>450</v>
      </c>
      <c r="J17" s="261" t="str">
        <f t="shared" si="3"/>
        <v/>
      </c>
      <c r="K17" s="268">
        <f>N17</f>
        <v>170000</v>
      </c>
      <c r="L17" s="274"/>
      <c r="M17" s="274"/>
      <c r="N17" s="274">
        <f>($E$7*F17)*AA17+$E$7</f>
        <v>170000</v>
      </c>
      <c r="O17" s="274"/>
      <c r="P17" s="274"/>
      <c r="Q17" s="268">
        <f>$E$7*IF(AND(X17="Double",$E$8=12, $E$6&gt;=Y17), 2, IF(W17="Simple", 1+($E$8*F17), (1+F17)^$E$8))</f>
        <v>170000.00000000003</v>
      </c>
      <c r="R17" s="269">
        <f t="shared" si="4"/>
        <v>170000.00000000003</v>
      </c>
      <c r="S17" s="270">
        <f>HLOOKUP($E$6,'Joint life agebands'!A433:BN434,2)</f>
        <v>5.3999999999999999E-2</v>
      </c>
      <c r="T17" s="261" t="b">
        <f t="shared" si="0"/>
        <v>0</v>
      </c>
      <c r="U17" s="292">
        <f t="shared" si="1"/>
        <v>9180.0000000000018</v>
      </c>
      <c r="V17" s="274">
        <f t="shared" si="2"/>
        <v>9180.0000000000018</v>
      </c>
      <c r="W17" s="271" t="s">
        <v>0</v>
      </c>
      <c r="X17" s="271" t="s">
        <v>8</v>
      </c>
      <c r="Y17" s="271"/>
      <c r="Z17" s="266" t="s">
        <v>26</v>
      </c>
      <c r="AA17" s="266">
        <v>10</v>
      </c>
      <c r="AB17" s="266" t="s">
        <v>188</v>
      </c>
      <c r="AC17" s="272" t="s">
        <v>8</v>
      </c>
      <c r="AD17" s="272" t="s">
        <v>186</v>
      </c>
      <c r="AE17" s="159"/>
    </row>
    <row r="18" spans="1:31" s="8" customFormat="1" ht="15" customHeight="1" x14ac:dyDescent="0.25">
      <c r="A18" s="265" t="s">
        <v>149</v>
      </c>
      <c r="B18" s="259" t="s">
        <v>141</v>
      </c>
      <c r="C18" s="261">
        <v>0</v>
      </c>
      <c r="D18" s="261">
        <v>85</v>
      </c>
      <c r="E18" s="259" t="s">
        <v>258</v>
      </c>
      <c r="F18" s="267">
        <v>0.06</v>
      </c>
      <c r="G18" s="259" t="s">
        <v>0</v>
      </c>
      <c r="H18" s="259" t="s">
        <v>22</v>
      </c>
      <c r="I18" s="273" t="s">
        <v>79</v>
      </c>
      <c r="J18" s="261" t="str">
        <f t="shared" si="3"/>
        <v/>
      </c>
      <c r="K18" s="268">
        <f t="shared" ref="K18:K23" si="5">($E$7*F18)*AA18+$E$7</f>
        <v>160000</v>
      </c>
      <c r="L18" s="274"/>
      <c r="M18" s="274"/>
      <c r="N18" s="274"/>
      <c r="O18" s="274"/>
      <c r="P18" s="274"/>
      <c r="Q18" s="268">
        <f t="shared" ref="Q18:Q24" si="6">$E$7*IF(AND(X18="Double", $E$8=10, $E$6&gt;=Y18), 2, IF(W18="Simple", 1+($E$8*F18), (1+F18)^$E$8))</f>
        <v>160000</v>
      </c>
      <c r="R18" s="269">
        <f t="shared" si="4"/>
        <v>160000</v>
      </c>
      <c r="S18" s="270">
        <f>HLOOKUP($E$6,'Joint life agebands'!A4:AT5,2)</f>
        <v>5.8999999999999997E-2</v>
      </c>
      <c r="T18" s="261" t="b">
        <f t="shared" si="0"/>
        <v>0</v>
      </c>
      <c r="U18" s="292">
        <f t="shared" si="1"/>
        <v>9440</v>
      </c>
      <c r="V18" s="274">
        <f t="shared" si="2"/>
        <v>9440</v>
      </c>
      <c r="W18" s="271" t="s">
        <v>0</v>
      </c>
      <c r="X18" s="271" t="s">
        <v>8</v>
      </c>
      <c r="Y18" s="271">
        <v>0</v>
      </c>
      <c r="Z18" s="266" t="s">
        <v>26</v>
      </c>
      <c r="AA18" s="266">
        <v>10</v>
      </c>
      <c r="AB18" s="266" t="s">
        <v>8</v>
      </c>
      <c r="AC18" s="272" t="s">
        <v>8</v>
      </c>
      <c r="AD18" s="272" t="s">
        <v>184</v>
      </c>
      <c r="AE18" s="159"/>
    </row>
    <row r="19" spans="1:31" s="8" customFormat="1" ht="15" customHeight="1" x14ac:dyDescent="0.25">
      <c r="A19" s="265" t="s">
        <v>149</v>
      </c>
      <c r="B19" s="259" t="s">
        <v>141</v>
      </c>
      <c r="C19" s="261">
        <v>0</v>
      </c>
      <c r="D19" s="261">
        <v>85</v>
      </c>
      <c r="E19" s="259" t="s">
        <v>259</v>
      </c>
      <c r="F19" s="267">
        <v>0.06</v>
      </c>
      <c r="G19" s="259" t="s">
        <v>0</v>
      </c>
      <c r="H19" s="259" t="s">
        <v>22</v>
      </c>
      <c r="I19" s="273" t="s">
        <v>79</v>
      </c>
      <c r="J19" s="261" t="str">
        <f t="shared" si="3"/>
        <v/>
      </c>
      <c r="K19" s="268">
        <f t="shared" si="5"/>
        <v>160000</v>
      </c>
      <c r="L19" s="274"/>
      <c r="M19" s="274"/>
      <c r="N19" s="274"/>
      <c r="O19" s="274"/>
      <c r="P19" s="274"/>
      <c r="Q19" s="268">
        <f t="shared" si="6"/>
        <v>160000</v>
      </c>
      <c r="R19" s="269">
        <f t="shared" si="4"/>
        <v>160000</v>
      </c>
      <c r="S19" s="270">
        <f>HLOOKUP($E$6,'Joint life agebands'!A8:AT9,2)</f>
        <v>5.6000000000000001E-2</v>
      </c>
      <c r="T19" s="261" t="b">
        <f t="shared" si="0"/>
        <v>0</v>
      </c>
      <c r="U19" s="292">
        <f t="shared" si="1"/>
        <v>8960</v>
      </c>
      <c r="V19" s="274">
        <f t="shared" si="2"/>
        <v>8960</v>
      </c>
      <c r="W19" s="271" t="s">
        <v>0</v>
      </c>
      <c r="X19" s="271" t="s">
        <v>8</v>
      </c>
      <c r="Y19" s="271">
        <v>0</v>
      </c>
      <c r="Z19" s="266" t="s">
        <v>26</v>
      </c>
      <c r="AA19" s="266">
        <v>10</v>
      </c>
      <c r="AB19" s="266" t="s">
        <v>8</v>
      </c>
      <c r="AC19" s="272" t="s">
        <v>8</v>
      </c>
      <c r="AD19" s="272" t="s">
        <v>184</v>
      </c>
      <c r="AE19" s="159"/>
    </row>
    <row r="20" spans="1:31" s="8" customFormat="1" ht="15" customHeight="1" x14ac:dyDescent="0.25">
      <c r="A20" s="265" t="s">
        <v>149</v>
      </c>
      <c r="B20" s="259" t="s">
        <v>142</v>
      </c>
      <c r="C20" s="261">
        <v>48</v>
      </c>
      <c r="D20" s="261">
        <v>85</v>
      </c>
      <c r="E20" s="259" t="s">
        <v>96</v>
      </c>
      <c r="F20" s="267">
        <v>0.06</v>
      </c>
      <c r="G20" s="259" t="s">
        <v>0</v>
      </c>
      <c r="H20" s="259" t="s">
        <v>22</v>
      </c>
      <c r="I20" s="273" t="s">
        <v>15</v>
      </c>
      <c r="J20" s="261" t="str">
        <f t="shared" si="3"/>
        <v/>
      </c>
      <c r="K20" s="268">
        <f t="shared" si="5"/>
        <v>160000</v>
      </c>
      <c r="L20" s="274"/>
      <c r="M20" s="274"/>
      <c r="N20" s="274"/>
      <c r="O20" s="274"/>
      <c r="P20" s="274"/>
      <c r="Q20" s="268">
        <f t="shared" si="6"/>
        <v>160000</v>
      </c>
      <c r="R20" s="269">
        <f t="shared" si="4"/>
        <v>160000</v>
      </c>
      <c r="S20" s="270">
        <f>HLOOKUP($E$5,'Joint life agebands'!A28:BA29,2)</f>
        <v>3.15E-2</v>
      </c>
      <c r="T20" s="261" t="b">
        <f t="shared" si="0"/>
        <v>0</v>
      </c>
      <c r="U20" s="292">
        <f t="shared" si="1"/>
        <v>5040</v>
      </c>
      <c r="V20" s="274">
        <f t="shared" si="2"/>
        <v>5040</v>
      </c>
      <c r="W20" s="271" t="s">
        <v>0</v>
      </c>
      <c r="X20" s="271" t="s">
        <v>8</v>
      </c>
      <c r="Y20" s="271">
        <v>0</v>
      </c>
      <c r="Z20" s="266" t="s">
        <v>26</v>
      </c>
      <c r="AA20" s="266">
        <v>10</v>
      </c>
      <c r="AB20" s="266" t="s">
        <v>8</v>
      </c>
      <c r="AC20" s="272" t="s">
        <v>8</v>
      </c>
      <c r="AD20" s="272" t="s">
        <v>184</v>
      </c>
      <c r="AE20" s="159"/>
    </row>
    <row r="21" spans="1:31" s="8" customFormat="1" ht="45" x14ac:dyDescent="0.25">
      <c r="A21" s="265" t="s">
        <v>150</v>
      </c>
      <c r="B21" s="259" t="s">
        <v>143</v>
      </c>
      <c r="C21" s="261">
        <v>45</v>
      </c>
      <c r="D21" s="261">
        <v>85</v>
      </c>
      <c r="E21" s="259" t="s">
        <v>90</v>
      </c>
      <c r="F21" s="267">
        <v>0.08</v>
      </c>
      <c r="G21" s="259" t="s">
        <v>0</v>
      </c>
      <c r="H21" s="259" t="s">
        <v>22</v>
      </c>
      <c r="I21" s="273" t="s">
        <v>79</v>
      </c>
      <c r="J21" s="261" t="str">
        <f t="shared" si="3"/>
        <v/>
      </c>
      <c r="K21" s="268">
        <f t="shared" si="5"/>
        <v>180000</v>
      </c>
      <c r="L21" s="274"/>
      <c r="M21" s="274"/>
      <c r="N21" s="274"/>
      <c r="O21" s="274"/>
      <c r="P21" s="274"/>
      <c r="Q21" s="268">
        <f t="shared" si="6"/>
        <v>180000</v>
      </c>
      <c r="R21" s="269">
        <f t="shared" si="4"/>
        <v>180000</v>
      </c>
      <c r="S21" s="270">
        <f>HLOOKUP($E$6,'Joint life agebands'!A32:BD33,2)</f>
        <v>5.7000000000000002E-2</v>
      </c>
      <c r="T21" s="261" t="b">
        <f t="shared" si="0"/>
        <v>0</v>
      </c>
      <c r="U21" s="292">
        <f t="shared" si="1"/>
        <v>10260</v>
      </c>
      <c r="V21" s="274">
        <f t="shared" si="2"/>
        <v>10260</v>
      </c>
      <c r="W21" s="271" t="s">
        <v>0</v>
      </c>
      <c r="X21" s="271" t="s">
        <v>8</v>
      </c>
      <c r="Y21" s="271">
        <v>0</v>
      </c>
      <c r="Z21" s="266" t="s">
        <v>26</v>
      </c>
      <c r="AA21" s="266">
        <v>10</v>
      </c>
      <c r="AB21" s="266" t="s">
        <v>8</v>
      </c>
      <c r="AC21" s="272" t="s">
        <v>8</v>
      </c>
      <c r="AD21" s="272" t="s">
        <v>184</v>
      </c>
      <c r="AE21" s="159"/>
    </row>
    <row r="22" spans="1:31" s="8" customFormat="1" ht="36" hidden="1" x14ac:dyDescent="0.25">
      <c r="A22" s="313" t="s">
        <v>210</v>
      </c>
      <c r="B22" s="313" t="s">
        <v>143</v>
      </c>
      <c r="C22" s="314">
        <v>45</v>
      </c>
      <c r="D22" s="314">
        <v>85</v>
      </c>
      <c r="E22" s="313" t="s">
        <v>347</v>
      </c>
      <c r="F22" s="323">
        <v>7.0000000000000007E-2</v>
      </c>
      <c r="G22" s="313" t="s">
        <v>0</v>
      </c>
      <c r="H22" s="313" t="s">
        <v>22</v>
      </c>
      <c r="I22" s="315" t="s">
        <v>14</v>
      </c>
      <c r="J22" s="314" t="str">
        <f t="shared" si="3"/>
        <v/>
      </c>
      <c r="K22" s="316">
        <f t="shared" si="5"/>
        <v>170000</v>
      </c>
      <c r="L22" s="317"/>
      <c r="M22" s="317"/>
      <c r="N22" s="317"/>
      <c r="O22" s="317"/>
      <c r="P22" s="317"/>
      <c r="Q22" s="316">
        <f t="shared" si="6"/>
        <v>170000.00000000003</v>
      </c>
      <c r="R22" s="324">
        <f t="shared" si="4"/>
        <v>170000.00000000003</v>
      </c>
      <c r="S22" s="325">
        <f>HLOOKUP($E$6,'Joint life agebands'!A44:BD45,2)</f>
        <v>5.7000000000000002E-2</v>
      </c>
      <c r="T22" s="314" t="b">
        <f t="shared" si="0"/>
        <v>0</v>
      </c>
      <c r="U22" s="326">
        <f t="shared" si="1"/>
        <v>9690.0000000000018</v>
      </c>
      <c r="V22" s="317">
        <f t="shared" si="2"/>
        <v>9690.0000000000018</v>
      </c>
      <c r="W22" s="318" t="s">
        <v>0</v>
      </c>
      <c r="X22" s="318" t="s">
        <v>8</v>
      </c>
      <c r="Y22" s="318">
        <v>0</v>
      </c>
      <c r="Z22" s="318"/>
      <c r="AA22" s="319">
        <v>10</v>
      </c>
      <c r="AB22" s="319" t="str">
        <f>'Single Life Calculator'!AB27</f>
        <v>No</v>
      </c>
      <c r="AC22" s="320"/>
      <c r="AD22" s="320" t="s">
        <v>184</v>
      </c>
      <c r="AE22" s="159"/>
    </row>
    <row r="23" spans="1:31" s="8" customFormat="1" ht="36" hidden="1" x14ac:dyDescent="0.25">
      <c r="A23" s="313" t="s">
        <v>210</v>
      </c>
      <c r="B23" s="313" t="s">
        <v>143</v>
      </c>
      <c r="C23" s="314">
        <v>45</v>
      </c>
      <c r="D23" s="314">
        <v>85</v>
      </c>
      <c r="E23" s="313" t="s">
        <v>212</v>
      </c>
      <c r="F23" s="323">
        <v>0</v>
      </c>
      <c r="G23" s="313" t="s">
        <v>0</v>
      </c>
      <c r="H23" s="313" t="s">
        <v>22</v>
      </c>
      <c r="I23" s="315" t="s">
        <v>214</v>
      </c>
      <c r="J23" s="314" t="str">
        <f t="shared" si="3"/>
        <v/>
      </c>
      <c r="K23" s="316" t="e">
        <f t="shared" si="5"/>
        <v>#VALUE!</v>
      </c>
      <c r="L23" s="317"/>
      <c r="M23" s="317"/>
      <c r="N23" s="317"/>
      <c r="O23" s="317"/>
      <c r="P23" s="317"/>
      <c r="Q23" s="316">
        <f t="shared" si="6"/>
        <v>100000</v>
      </c>
      <c r="R23" s="324">
        <f t="shared" si="4"/>
        <v>100000</v>
      </c>
      <c r="S23" s="325">
        <f>HLOOKUP($E$6,'Joint life agebands'!A52:BD53,2)</f>
        <v>0.04</v>
      </c>
      <c r="T23" s="314" t="b">
        <f t="shared" si="0"/>
        <v>0</v>
      </c>
      <c r="U23" s="326">
        <f t="shared" si="1"/>
        <v>4000</v>
      </c>
      <c r="V23" s="317">
        <f t="shared" si="2"/>
        <v>4000</v>
      </c>
      <c r="W23" s="318" t="s">
        <v>0</v>
      </c>
      <c r="X23" s="318" t="s">
        <v>8</v>
      </c>
      <c r="Y23" s="318">
        <v>0</v>
      </c>
      <c r="Z23" s="318"/>
      <c r="AA23" s="319" t="s">
        <v>26</v>
      </c>
      <c r="AB23" s="319" t="s">
        <v>26</v>
      </c>
      <c r="AC23" s="320"/>
      <c r="AD23" s="320" t="s">
        <v>184</v>
      </c>
      <c r="AE23" s="159"/>
    </row>
    <row r="24" spans="1:31" s="8" customFormat="1" ht="15" hidden="1" customHeight="1" x14ac:dyDescent="0.25">
      <c r="A24" s="313" t="s">
        <v>151</v>
      </c>
      <c r="B24" s="313" t="s">
        <v>141</v>
      </c>
      <c r="C24" s="314">
        <v>0</v>
      </c>
      <c r="D24" s="314">
        <v>85</v>
      </c>
      <c r="E24" s="313" t="s">
        <v>130</v>
      </c>
      <c r="F24" s="323">
        <v>0.06</v>
      </c>
      <c r="G24" s="313" t="s">
        <v>0</v>
      </c>
      <c r="H24" s="313" t="s">
        <v>22</v>
      </c>
      <c r="I24" s="315" t="s">
        <v>98</v>
      </c>
      <c r="J24" s="314" t="str">
        <f t="shared" si="3"/>
        <v/>
      </c>
      <c r="K24" s="316">
        <f>(($E$7*F24)*AA24)+$E$7</f>
        <v>160000</v>
      </c>
      <c r="L24" s="317"/>
      <c r="M24" s="317"/>
      <c r="N24" s="317"/>
      <c r="O24" s="317"/>
      <c r="P24" s="317"/>
      <c r="Q24" s="316">
        <f t="shared" si="6"/>
        <v>160000</v>
      </c>
      <c r="R24" s="324">
        <f t="shared" si="4"/>
        <v>160000</v>
      </c>
      <c r="S24" s="325">
        <f>HLOOKUP($E$6,'Joint life agebands'!A60:AP61,2)</f>
        <v>5.3499999999999999E-2</v>
      </c>
      <c r="T24" s="314" t="b">
        <f t="shared" si="0"/>
        <v>0</v>
      </c>
      <c r="U24" s="326">
        <f t="shared" si="1"/>
        <v>8560</v>
      </c>
      <c r="V24" s="317">
        <f t="shared" si="2"/>
        <v>8560</v>
      </c>
      <c r="W24" s="318" t="s">
        <v>0</v>
      </c>
      <c r="X24" s="318" t="s">
        <v>8</v>
      </c>
      <c r="Y24" s="318">
        <v>0</v>
      </c>
      <c r="Z24" s="318"/>
      <c r="AA24" s="319">
        <v>10</v>
      </c>
      <c r="AB24" s="319" t="str">
        <f>'Single Life Calculator'!AB28</f>
        <v>No</v>
      </c>
      <c r="AC24" s="320"/>
      <c r="AD24" s="320" t="s">
        <v>186</v>
      </c>
      <c r="AE24" s="159"/>
    </row>
    <row r="25" spans="1:31" s="8" customFormat="1" ht="269.10000000000002" customHeight="1" x14ac:dyDescent="0.25">
      <c r="A25" s="419" t="s">
        <v>429</v>
      </c>
      <c r="B25" s="420"/>
      <c r="C25" s="420"/>
      <c r="D25" s="420"/>
      <c r="E25" s="420"/>
      <c r="F25" s="420"/>
      <c r="G25" s="420"/>
      <c r="H25" s="420"/>
      <c r="I25" s="420"/>
      <c r="J25" s="420"/>
      <c r="K25" s="420"/>
      <c r="L25" s="420"/>
      <c r="M25" s="420"/>
      <c r="N25" s="420"/>
      <c r="O25" s="420"/>
      <c r="P25" s="420"/>
      <c r="Q25" s="420"/>
      <c r="R25" s="420"/>
      <c r="S25" s="420"/>
      <c r="T25" s="420"/>
      <c r="U25" s="420"/>
      <c r="V25" s="420"/>
      <c r="W25" s="420"/>
      <c r="X25" s="420"/>
      <c r="Y25" s="420"/>
      <c r="Z25" s="420"/>
      <c r="AA25" s="420"/>
      <c r="AB25" s="420"/>
      <c r="AC25" s="421"/>
      <c r="AD25" s="421"/>
      <c r="AE25" s="159"/>
    </row>
    <row r="26" spans="1:31" s="8" customFormat="1" ht="15" customHeight="1" x14ac:dyDescent="0.25">
      <c r="A26" s="265" t="s">
        <v>307</v>
      </c>
      <c r="B26" s="259" t="s">
        <v>139</v>
      </c>
      <c r="C26" s="261">
        <v>45</v>
      </c>
      <c r="D26" s="261">
        <v>80</v>
      </c>
      <c r="E26" s="259" t="s">
        <v>84</v>
      </c>
      <c r="F26" s="267">
        <v>0.06</v>
      </c>
      <c r="G26" s="259" t="s">
        <v>0</v>
      </c>
      <c r="H26" s="259" t="s">
        <v>23</v>
      </c>
      <c r="I26" s="259" t="s">
        <v>65</v>
      </c>
      <c r="J26" s="261" t="str">
        <f t="shared" ref="J26:J29" si="7">IF($E$8&gt;AA26,"MAX","")</f>
        <v/>
      </c>
      <c r="K26" s="268" t="s">
        <v>40</v>
      </c>
      <c r="L26" s="268"/>
      <c r="M26" s="268"/>
      <c r="N26" s="268"/>
      <c r="O26" s="268"/>
      <c r="P26" s="268"/>
      <c r="Q26" s="268">
        <f t="shared" ref="Q26:Q29" si="8">$E$7*IF(AND(X26="Double", $E$8=10, $E$6&gt;=Y26), 2, IF(W26="Simple", 1+($E$8*F26), (1+F26)^$E$8))</f>
        <v>160000</v>
      </c>
      <c r="R26" s="269">
        <f t="shared" ref="R26:R29" si="9">IF(J26="MAX",K26,Q26)</f>
        <v>160000</v>
      </c>
      <c r="S26" s="270">
        <f>HLOOKUP($E$6,'Joint life agebands'!A64:BD65,2)</f>
        <v>7.2499999999999995E-2</v>
      </c>
      <c r="T26" s="261" t="b">
        <f t="shared" ref="T26:T39" si="10">OR($E$5&lt;C26,$E$5&gt;D26)</f>
        <v>0</v>
      </c>
      <c r="U26" s="292">
        <f t="shared" ref="U26:U39" si="11">IF(T26=TRUE,"N/A",V26)</f>
        <v>11600</v>
      </c>
      <c r="V26" s="274">
        <f t="shared" ref="V26:V39" si="12">(R26*S26)</f>
        <v>11600</v>
      </c>
      <c r="W26" s="271" t="s">
        <v>0</v>
      </c>
      <c r="X26" s="271" t="s">
        <v>8</v>
      </c>
      <c r="Y26" s="271">
        <v>0</v>
      </c>
      <c r="Z26" s="266" t="s">
        <v>26</v>
      </c>
      <c r="AA26" s="266" t="s">
        <v>26</v>
      </c>
      <c r="AB26" s="266" t="s">
        <v>188</v>
      </c>
      <c r="AC26" s="272" t="s">
        <v>8</v>
      </c>
      <c r="AD26" s="272" t="s">
        <v>184</v>
      </c>
      <c r="AE26" s="159"/>
    </row>
    <row r="27" spans="1:31" s="8" customFormat="1" ht="15" customHeight="1" x14ac:dyDescent="0.25">
      <c r="A27" s="265" t="s">
        <v>307</v>
      </c>
      <c r="B27" s="259" t="s">
        <v>135</v>
      </c>
      <c r="C27" s="261">
        <v>50</v>
      </c>
      <c r="D27" s="261">
        <v>80</v>
      </c>
      <c r="E27" s="259" t="s">
        <v>115</v>
      </c>
      <c r="F27" s="267">
        <v>7.0000000000000007E-2</v>
      </c>
      <c r="G27" s="259" t="s">
        <v>0</v>
      </c>
      <c r="H27" s="259" t="s">
        <v>22</v>
      </c>
      <c r="I27" s="259" t="s">
        <v>65</v>
      </c>
      <c r="J27" s="261" t="str">
        <f t="shared" si="7"/>
        <v/>
      </c>
      <c r="K27" s="268" t="s">
        <v>40</v>
      </c>
      <c r="L27" s="268"/>
      <c r="M27" s="268"/>
      <c r="N27" s="268"/>
      <c r="O27" s="268"/>
      <c r="P27" s="268"/>
      <c r="Q27" s="268">
        <f t="shared" si="8"/>
        <v>170000.00000000003</v>
      </c>
      <c r="R27" s="269">
        <f t="shared" si="9"/>
        <v>170000.00000000003</v>
      </c>
      <c r="S27" s="270">
        <f>HLOOKUP($E$6,'Joint life agebands'!A68:BD69,2)</f>
        <v>7.4999999999999997E-2</v>
      </c>
      <c r="T27" s="261" t="b">
        <f t="shared" si="10"/>
        <v>0</v>
      </c>
      <c r="U27" s="292">
        <f t="shared" si="11"/>
        <v>12750.000000000002</v>
      </c>
      <c r="V27" s="274">
        <f t="shared" si="12"/>
        <v>12750.000000000002</v>
      </c>
      <c r="W27" s="271" t="s">
        <v>0</v>
      </c>
      <c r="X27" s="271" t="s">
        <v>8</v>
      </c>
      <c r="Y27" s="271">
        <v>0</v>
      </c>
      <c r="Z27" s="266" t="s">
        <v>26</v>
      </c>
      <c r="AA27" s="266" t="s">
        <v>26</v>
      </c>
      <c r="AB27" s="266" t="s">
        <v>188</v>
      </c>
      <c r="AC27" s="272" t="s">
        <v>8</v>
      </c>
      <c r="AD27" s="272" t="s">
        <v>186</v>
      </c>
      <c r="AE27" s="159"/>
    </row>
    <row r="28" spans="1:31" s="8" customFormat="1" ht="15" customHeight="1" x14ac:dyDescent="0.25">
      <c r="A28" s="265" t="s">
        <v>307</v>
      </c>
      <c r="B28" s="259" t="s">
        <v>139</v>
      </c>
      <c r="C28" s="261">
        <v>45</v>
      </c>
      <c r="D28" s="261">
        <v>80</v>
      </c>
      <c r="E28" s="259" t="s">
        <v>85</v>
      </c>
      <c r="F28" s="267">
        <v>0.06</v>
      </c>
      <c r="G28" s="259" t="s">
        <v>0</v>
      </c>
      <c r="H28" s="259" t="s">
        <v>23</v>
      </c>
      <c r="I28" s="259" t="s">
        <v>65</v>
      </c>
      <c r="J28" s="261" t="str">
        <f t="shared" si="7"/>
        <v/>
      </c>
      <c r="K28" s="268" t="s">
        <v>40</v>
      </c>
      <c r="L28" s="268"/>
      <c r="M28" s="268"/>
      <c r="N28" s="268"/>
      <c r="O28" s="268"/>
      <c r="P28" s="268"/>
      <c r="Q28" s="268">
        <f t="shared" si="8"/>
        <v>160000</v>
      </c>
      <c r="R28" s="269">
        <f t="shared" si="9"/>
        <v>160000</v>
      </c>
      <c r="S28" s="270">
        <f>HLOOKUP($E$6,'Joint life agebands'!A72:BD73,2)</f>
        <v>8.2500000000000004E-2</v>
      </c>
      <c r="T28" s="261" t="b">
        <f t="shared" si="10"/>
        <v>0</v>
      </c>
      <c r="U28" s="292">
        <f t="shared" si="11"/>
        <v>13200</v>
      </c>
      <c r="V28" s="274">
        <f t="shared" si="12"/>
        <v>13200</v>
      </c>
      <c r="W28" s="271" t="s">
        <v>0</v>
      </c>
      <c r="X28" s="271" t="s">
        <v>8</v>
      </c>
      <c r="Y28" s="271">
        <v>0</v>
      </c>
      <c r="Z28" s="266" t="s">
        <v>26</v>
      </c>
      <c r="AA28" s="266" t="s">
        <v>26</v>
      </c>
      <c r="AB28" s="266" t="s">
        <v>188</v>
      </c>
      <c r="AC28" s="272" t="s">
        <v>8</v>
      </c>
      <c r="AD28" s="272" t="s">
        <v>184</v>
      </c>
      <c r="AE28" s="159"/>
    </row>
    <row r="29" spans="1:31" s="8" customFormat="1" ht="15" customHeight="1" x14ac:dyDescent="0.25">
      <c r="A29" s="265" t="s">
        <v>307</v>
      </c>
      <c r="B29" s="259" t="s">
        <v>135</v>
      </c>
      <c r="C29" s="261">
        <v>50</v>
      </c>
      <c r="D29" s="261">
        <v>80</v>
      </c>
      <c r="E29" s="259" t="s">
        <v>116</v>
      </c>
      <c r="F29" s="267">
        <v>7.0000000000000007E-2</v>
      </c>
      <c r="G29" s="259" t="s">
        <v>0</v>
      </c>
      <c r="H29" s="259" t="s">
        <v>22</v>
      </c>
      <c r="I29" s="259" t="s">
        <v>65</v>
      </c>
      <c r="J29" s="261" t="str">
        <f t="shared" si="7"/>
        <v/>
      </c>
      <c r="K29" s="268" t="s">
        <v>40</v>
      </c>
      <c r="L29" s="268"/>
      <c r="M29" s="268"/>
      <c r="N29" s="268"/>
      <c r="O29" s="268"/>
      <c r="P29" s="268"/>
      <c r="Q29" s="268">
        <f t="shared" si="8"/>
        <v>170000.00000000003</v>
      </c>
      <c r="R29" s="269">
        <f t="shared" si="9"/>
        <v>170000.00000000003</v>
      </c>
      <c r="S29" s="270">
        <f>HLOOKUP($E$6,'Joint life agebands'!A76:BD77,2)</f>
        <v>8.5000000000000006E-2</v>
      </c>
      <c r="T29" s="261" t="b">
        <f t="shared" si="10"/>
        <v>0</v>
      </c>
      <c r="U29" s="292">
        <f t="shared" si="11"/>
        <v>14450.000000000004</v>
      </c>
      <c r="V29" s="274">
        <f t="shared" si="12"/>
        <v>14450.000000000004</v>
      </c>
      <c r="W29" s="271" t="s">
        <v>0</v>
      </c>
      <c r="X29" s="271" t="s">
        <v>8</v>
      </c>
      <c r="Y29" s="271">
        <v>0</v>
      </c>
      <c r="Z29" s="266" t="s">
        <v>26</v>
      </c>
      <c r="AA29" s="266" t="s">
        <v>26</v>
      </c>
      <c r="AB29" s="266" t="s">
        <v>188</v>
      </c>
      <c r="AC29" s="272" t="s">
        <v>8</v>
      </c>
      <c r="AD29" s="272" t="s">
        <v>186</v>
      </c>
      <c r="AE29" s="159"/>
    </row>
    <row r="30" spans="1:31" s="8" customFormat="1" ht="75" x14ac:dyDescent="0.25">
      <c r="A30" s="276" t="s">
        <v>319</v>
      </c>
      <c r="B30" s="259" t="s">
        <v>135</v>
      </c>
      <c r="C30" s="261">
        <v>0</v>
      </c>
      <c r="D30" s="261">
        <v>85</v>
      </c>
      <c r="E30" s="260" t="s">
        <v>248</v>
      </c>
      <c r="F30" s="277" t="s">
        <v>247</v>
      </c>
      <c r="G30" s="260" t="s">
        <v>320</v>
      </c>
      <c r="H30" s="259" t="s">
        <v>26</v>
      </c>
      <c r="I30" s="273" t="s">
        <v>246</v>
      </c>
      <c r="J30" s="261" t="str">
        <f>IF(P30&gt;7,"Exceeds 7","7 or Less")</f>
        <v>Exceeds 7</v>
      </c>
      <c r="K30" s="268">
        <f>IF(P30&lt;8,$E$7*(1.07^$E$8),0)</f>
        <v>0</v>
      </c>
      <c r="L30" s="268">
        <f>$E$7*(1.07^7)</f>
        <v>160578.14764784303</v>
      </c>
      <c r="M30" s="278">
        <f>IF(J30="Exceeds 7",P30-7,"7 or Less")</f>
        <v>3</v>
      </c>
      <c r="N30" s="268">
        <f>IF(P30&gt;7,L30*(1.07^M30),0)</f>
        <v>196715.13572895658</v>
      </c>
      <c r="O30" s="268"/>
      <c r="P30" s="279">
        <f>IF($E$8&gt;20,20,$E$8)</f>
        <v>10</v>
      </c>
      <c r="Q30" s="268">
        <f>IF(E$5&gt;49,IF(P30&gt;7,N30,K30),#N/A)</f>
        <v>196715.13572895658</v>
      </c>
      <c r="R30" s="269">
        <f>Q30</f>
        <v>196715.13572895658</v>
      </c>
      <c r="S30" s="270">
        <v>7.0000000000000007E-2</v>
      </c>
      <c r="T30" s="261" t="b">
        <f t="shared" si="10"/>
        <v>0</v>
      </c>
      <c r="U30" s="292">
        <f t="shared" si="11"/>
        <v>13770.059501026963</v>
      </c>
      <c r="V30" s="274">
        <f t="shared" si="12"/>
        <v>13770.059501026963</v>
      </c>
      <c r="W30" s="271" t="s">
        <v>7</v>
      </c>
      <c r="X30" s="271" t="s">
        <v>8</v>
      </c>
      <c r="Y30" s="271">
        <v>0</v>
      </c>
      <c r="Z30" s="266" t="s">
        <v>26</v>
      </c>
      <c r="AA30" s="266">
        <v>20</v>
      </c>
      <c r="AB30" s="266" t="s">
        <v>188</v>
      </c>
      <c r="AC30" s="272" t="s">
        <v>188</v>
      </c>
      <c r="AD30" s="272" t="s">
        <v>186</v>
      </c>
      <c r="AE30" s="159"/>
    </row>
    <row r="31" spans="1:31" s="8" customFormat="1" ht="15" x14ac:dyDescent="0.25">
      <c r="A31" s="265" t="s">
        <v>148</v>
      </c>
      <c r="B31" s="259" t="s">
        <v>140</v>
      </c>
      <c r="C31" s="261">
        <v>35</v>
      </c>
      <c r="D31" s="261">
        <v>80</v>
      </c>
      <c r="E31" s="259" t="s">
        <v>306</v>
      </c>
      <c r="F31" s="267">
        <v>0.05</v>
      </c>
      <c r="G31" s="259" t="s">
        <v>0</v>
      </c>
      <c r="H31" s="259" t="s">
        <v>22</v>
      </c>
      <c r="I31" s="273" t="s">
        <v>451</v>
      </c>
      <c r="J31" s="261" t="str">
        <f t="shared" ref="J31:J39" si="13">IF($E$8&gt;AA31,"MAX","")</f>
        <v/>
      </c>
      <c r="K31" s="268">
        <f>N31</f>
        <v>150000</v>
      </c>
      <c r="L31" s="274"/>
      <c r="M31" s="274"/>
      <c r="N31" s="274">
        <f>($E$7*F31)*AA31+$E$7</f>
        <v>150000</v>
      </c>
      <c r="O31" s="274"/>
      <c r="P31" s="274"/>
      <c r="Q31" s="268">
        <f>$E$7*IF(AND(X31="Double", $E$8=12, $E$6&gt;=Y31), 2, IF(W31="Simple", 1+($E$8*F31), (1+F31)^$E$8))</f>
        <v>150000</v>
      </c>
      <c r="R31" s="269">
        <f t="shared" ref="R31:R39" si="14">IF(J31="MAX",K31,Q31)</f>
        <v>150000</v>
      </c>
      <c r="S31" s="270">
        <f>HLOOKUP($E$6,'Joint life agebands'!A208:BN209,2)</f>
        <v>6.25E-2</v>
      </c>
      <c r="T31" s="261" t="b">
        <f t="shared" si="10"/>
        <v>0</v>
      </c>
      <c r="U31" s="292">
        <f t="shared" si="11"/>
        <v>9375</v>
      </c>
      <c r="V31" s="274">
        <f t="shared" si="12"/>
        <v>9375</v>
      </c>
      <c r="W31" s="271" t="s">
        <v>0</v>
      </c>
      <c r="X31" s="271" t="s">
        <v>8</v>
      </c>
      <c r="Y31" s="271"/>
      <c r="Z31" s="266" t="s">
        <v>26</v>
      </c>
      <c r="AA31" s="266">
        <v>10</v>
      </c>
      <c r="AB31" s="266" t="s">
        <v>188</v>
      </c>
      <c r="AC31" s="272" t="s">
        <v>8</v>
      </c>
      <c r="AD31" s="272" t="s">
        <v>186</v>
      </c>
      <c r="AE31" s="159"/>
    </row>
    <row r="32" spans="1:31" s="8" customFormat="1" ht="15" customHeight="1" x14ac:dyDescent="0.25">
      <c r="A32" s="265" t="s">
        <v>149</v>
      </c>
      <c r="B32" s="259" t="s">
        <v>141</v>
      </c>
      <c r="C32" s="261">
        <v>0</v>
      </c>
      <c r="D32" s="261">
        <v>85</v>
      </c>
      <c r="E32" s="259" t="s">
        <v>260</v>
      </c>
      <c r="F32" s="267">
        <v>0.06</v>
      </c>
      <c r="G32" s="259" t="s">
        <v>0</v>
      </c>
      <c r="H32" s="259" t="s">
        <v>22</v>
      </c>
      <c r="I32" s="259" t="s">
        <v>79</v>
      </c>
      <c r="J32" s="261" t="str">
        <f t="shared" si="13"/>
        <v/>
      </c>
      <c r="K32" s="268">
        <f>(($E$7*F32)*AA32)+$E$7</f>
        <v>160000</v>
      </c>
      <c r="L32" s="268"/>
      <c r="M32" s="268"/>
      <c r="N32" s="268"/>
      <c r="O32" s="268"/>
      <c r="P32" s="268"/>
      <c r="Q32" s="268">
        <f t="shared" ref="Q32:Q39" si="15">$E$7*IF(AND(X32="Double", $E$8=10, $E$6&gt;=Y32), 2, IF(W32="Simple", 1+($E$8*F32), (1+F32)^$E$8))</f>
        <v>160000</v>
      </c>
      <c r="R32" s="269">
        <f t="shared" si="14"/>
        <v>160000</v>
      </c>
      <c r="S32" s="270">
        <f>HLOOKUP($E$6,'Joint life agebands'!A12:AT13,2)</f>
        <v>7.0999999999999994E-2</v>
      </c>
      <c r="T32" s="261" t="b">
        <f t="shared" si="10"/>
        <v>0</v>
      </c>
      <c r="U32" s="292">
        <f t="shared" si="11"/>
        <v>11359.999999999998</v>
      </c>
      <c r="V32" s="274">
        <f t="shared" si="12"/>
        <v>11359.999999999998</v>
      </c>
      <c r="W32" s="271" t="s">
        <v>0</v>
      </c>
      <c r="X32" s="271" t="s">
        <v>8</v>
      </c>
      <c r="Y32" s="271">
        <v>0</v>
      </c>
      <c r="Z32" s="266" t="s">
        <v>26</v>
      </c>
      <c r="AA32" s="266">
        <v>10</v>
      </c>
      <c r="AB32" s="266" t="s">
        <v>8</v>
      </c>
      <c r="AC32" s="272" t="s">
        <v>8</v>
      </c>
      <c r="AD32" s="272" t="s">
        <v>184</v>
      </c>
      <c r="AE32" s="159"/>
    </row>
    <row r="33" spans="1:31" s="8" customFormat="1" ht="15" customHeight="1" x14ac:dyDescent="0.25">
      <c r="A33" s="265" t="s">
        <v>149</v>
      </c>
      <c r="B33" s="259" t="s">
        <v>141</v>
      </c>
      <c r="C33" s="261">
        <v>0</v>
      </c>
      <c r="D33" s="261">
        <v>85</v>
      </c>
      <c r="E33" s="259" t="s">
        <v>261</v>
      </c>
      <c r="F33" s="267">
        <v>0.06</v>
      </c>
      <c r="G33" s="259" t="s">
        <v>0</v>
      </c>
      <c r="H33" s="259" t="s">
        <v>22</v>
      </c>
      <c r="I33" s="259" t="s">
        <v>79</v>
      </c>
      <c r="J33" s="261" t="str">
        <f t="shared" si="13"/>
        <v/>
      </c>
      <c r="K33" s="268">
        <f>(($E$7*F33)*AA33)+$E$7</f>
        <v>160000</v>
      </c>
      <c r="L33" s="268"/>
      <c r="M33" s="268"/>
      <c r="N33" s="268"/>
      <c r="O33" s="268"/>
      <c r="P33" s="268"/>
      <c r="Q33" s="268">
        <f t="shared" si="15"/>
        <v>160000</v>
      </c>
      <c r="R33" s="269">
        <f t="shared" si="14"/>
        <v>160000</v>
      </c>
      <c r="S33" s="270">
        <f>HLOOKUP($E$6,'Joint life agebands'!A16:AT17,2)</f>
        <v>7.0999999999999994E-2</v>
      </c>
      <c r="T33" s="261" t="b">
        <f t="shared" si="10"/>
        <v>0</v>
      </c>
      <c r="U33" s="292">
        <f t="shared" si="11"/>
        <v>11359.999999999998</v>
      </c>
      <c r="V33" s="274">
        <f t="shared" si="12"/>
        <v>11359.999999999998</v>
      </c>
      <c r="W33" s="271" t="s">
        <v>0</v>
      </c>
      <c r="X33" s="271" t="s">
        <v>8</v>
      </c>
      <c r="Y33" s="271">
        <v>0</v>
      </c>
      <c r="Z33" s="266" t="s">
        <v>26</v>
      </c>
      <c r="AA33" s="266">
        <v>10</v>
      </c>
      <c r="AB33" s="266" t="s">
        <v>8</v>
      </c>
      <c r="AC33" s="272" t="s">
        <v>8</v>
      </c>
      <c r="AD33" s="272" t="s">
        <v>184</v>
      </c>
      <c r="AE33" s="159"/>
    </row>
    <row r="34" spans="1:31" s="8" customFormat="1" ht="15" customHeight="1" x14ac:dyDescent="0.25">
      <c r="A34" s="265" t="s">
        <v>149</v>
      </c>
      <c r="B34" s="259" t="s">
        <v>141</v>
      </c>
      <c r="C34" s="261">
        <v>0</v>
      </c>
      <c r="D34" s="261">
        <v>85</v>
      </c>
      <c r="E34" s="259" t="s">
        <v>262</v>
      </c>
      <c r="F34" s="267">
        <v>0.06</v>
      </c>
      <c r="G34" s="259" t="s">
        <v>0</v>
      </c>
      <c r="H34" s="259" t="s">
        <v>22</v>
      </c>
      <c r="I34" s="259" t="s">
        <v>79</v>
      </c>
      <c r="J34" s="261" t="str">
        <f t="shared" si="13"/>
        <v/>
      </c>
      <c r="K34" s="268">
        <f>(($E$7*F34)*AA34)+$E$7</f>
        <v>160000</v>
      </c>
      <c r="L34" s="268"/>
      <c r="M34" s="268"/>
      <c r="N34" s="268"/>
      <c r="O34" s="268"/>
      <c r="P34" s="268"/>
      <c r="Q34" s="268">
        <f t="shared" si="15"/>
        <v>160000</v>
      </c>
      <c r="R34" s="269">
        <f t="shared" si="14"/>
        <v>160000</v>
      </c>
      <c r="S34" s="270">
        <f>HLOOKUP($E$6,'Joint life agebands'!A20:AT21,2)</f>
        <v>8.4500000000000006E-2</v>
      </c>
      <c r="T34" s="261" t="b">
        <f t="shared" si="10"/>
        <v>0</v>
      </c>
      <c r="U34" s="292">
        <f t="shared" si="11"/>
        <v>13520</v>
      </c>
      <c r="V34" s="274">
        <f t="shared" si="12"/>
        <v>13520</v>
      </c>
      <c r="W34" s="271" t="s">
        <v>0</v>
      </c>
      <c r="X34" s="271" t="s">
        <v>8</v>
      </c>
      <c r="Y34" s="271">
        <v>0</v>
      </c>
      <c r="Z34" s="266" t="s">
        <v>26</v>
      </c>
      <c r="AA34" s="266">
        <v>10</v>
      </c>
      <c r="AB34" s="266" t="s">
        <v>8</v>
      </c>
      <c r="AC34" s="272" t="s">
        <v>8</v>
      </c>
      <c r="AD34" s="272" t="s">
        <v>184</v>
      </c>
      <c r="AE34" s="159"/>
    </row>
    <row r="35" spans="1:31" s="8" customFormat="1" ht="15" customHeight="1" x14ac:dyDescent="0.25">
      <c r="A35" s="265" t="s">
        <v>149</v>
      </c>
      <c r="B35" s="259" t="s">
        <v>141</v>
      </c>
      <c r="C35" s="261">
        <v>0</v>
      </c>
      <c r="D35" s="261">
        <v>85</v>
      </c>
      <c r="E35" s="259" t="s">
        <v>263</v>
      </c>
      <c r="F35" s="267">
        <v>0.06</v>
      </c>
      <c r="G35" s="259" t="s">
        <v>0</v>
      </c>
      <c r="H35" s="259" t="s">
        <v>22</v>
      </c>
      <c r="I35" s="259" t="s">
        <v>79</v>
      </c>
      <c r="J35" s="261" t="str">
        <f t="shared" si="13"/>
        <v/>
      </c>
      <c r="K35" s="268">
        <f>(($E$7*F35)*AA35)+$E$7</f>
        <v>160000</v>
      </c>
      <c r="L35" s="268"/>
      <c r="M35" s="268"/>
      <c r="N35" s="268"/>
      <c r="O35" s="268"/>
      <c r="P35" s="268"/>
      <c r="Q35" s="268">
        <f t="shared" si="15"/>
        <v>160000</v>
      </c>
      <c r="R35" s="269">
        <f t="shared" si="14"/>
        <v>160000</v>
      </c>
      <c r="S35" s="270">
        <f>HLOOKUP($E$6,'Joint life agebands'!A24:AT25,2)</f>
        <v>8.2500000000000004E-2</v>
      </c>
      <c r="T35" s="261" t="b">
        <f t="shared" si="10"/>
        <v>0</v>
      </c>
      <c r="U35" s="292">
        <f t="shared" si="11"/>
        <v>13200</v>
      </c>
      <c r="V35" s="274">
        <f t="shared" si="12"/>
        <v>13200</v>
      </c>
      <c r="W35" s="271" t="s">
        <v>0</v>
      </c>
      <c r="X35" s="271" t="s">
        <v>8</v>
      </c>
      <c r="Y35" s="271">
        <v>0</v>
      </c>
      <c r="Z35" s="266" t="s">
        <v>26</v>
      </c>
      <c r="AA35" s="266">
        <v>10</v>
      </c>
      <c r="AB35" s="266" t="s">
        <v>8</v>
      </c>
      <c r="AC35" s="272" t="s">
        <v>8</v>
      </c>
      <c r="AD35" s="272" t="s">
        <v>184</v>
      </c>
      <c r="AE35" s="159"/>
    </row>
    <row r="36" spans="1:31" s="8" customFormat="1" ht="32.1" customHeight="1" x14ac:dyDescent="0.25">
      <c r="A36" s="265" t="s">
        <v>150</v>
      </c>
      <c r="B36" s="259" t="s">
        <v>143</v>
      </c>
      <c r="C36" s="261">
        <v>45</v>
      </c>
      <c r="D36" s="261">
        <v>85</v>
      </c>
      <c r="E36" s="259" t="s">
        <v>91</v>
      </c>
      <c r="F36" s="267">
        <v>0.08</v>
      </c>
      <c r="G36" s="259" t="s">
        <v>0</v>
      </c>
      <c r="H36" s="259" t="s">
        <v>22</v>
      </c>
      <c r="I36" s="259" t="s">
        <v>79</v>
      </c>
      <c r="J36" s="261" t="str">
        <f t="shared" si="13"/>
        <v/>
      </c>
      <c r="K36" s="268">
        <f>($E$7*F36)*AA36+$E$7</f>
        <v>180000</v>
      </c>
      <c r="L36" s="268"/>
      <c r="M36" s="268"/>
      <c r="N36" s="268"/>
      <c r="O36" s="268"/>
      <c r="P36" s="268"/>
      <c r="Q36" s="268">
        <f t="shared" si="15"/>
        <v>180000</v>
      </c>
      <c r="R36" s="269">
        <f t="shared" si="14"/>
        <v>180000</v>
      </c>
      <c r="S36" s="270">
        <f>HLOOKUP($E$6,'Joint life agebands'!A36:BD37,2)</f>
        <v>7.0999999999999994E-2</v>
      </c>
      <c r="T36" s="261" t="b">
        <f t="shared" si="10"/>
        <v>0</v>
      </c>
      <c r="U36" s="292">
        <f t="shared" si="11"/>
        <v>12779.999999999998</v>
      </c>
      <c r="V36" s="274">
        <f t="shared" si="12"/>
        <v>12779.999999999998</v>
      </c>
      <c r="W36" s="271" t="s">
        <v>0</v>
      </c>
      <c r="X36" s="271" t="s">
        <v>8</v>
      </c>
      <c r="Y36" s="271">
        <v>0</v>
      </c>
      <c r="Z36" s="266" t="s">
        <v>26</v>
      </c>
      <c r="AA36" s="266">
        <v>10</v>
      </c>
      <c r="AB36" s="266" t="str">
        <f>'Single Life Calculator'!AB57</f>
        <v>No</v>
      </c>
      <c r="AC36" s="272" t="s">
        <v>8</v>
      </c>
      <c r="AD36" s="272" t="s">
        <v>187</v>
      </c>
      <c r="AE36" s="159"/>
    </row>
    <row r="37" spans="1:31" s="8" customFormat="1" ht="32.1" hidden="1" customHeight="1" x14ac:dyDescent="0.25">
      <c r="A37" s="265" t="s">
        <v>210</v>
      </c>
      <c r="B37" s="259" t="s">
        <v>143</v>
      </c>
      <c r="C37" s="261">
        <v>45</v>
      </c>
      <c r="D37" s="261">
        <v>85</v>
      </c>
      <c r="E37" s="259" t="s">
        <v>341</v>
      </c>
      <c r="F37" s="267">
        <v>7.0000000000000007E-2</v>
      </c>
      <c r="G37" s="259" t="s">
        <v>0</v>
      </c>
      <c r="H37" s="259" t="s">
        <v>22</v>
      </c>
      <c r="I37" s="259" t="s">
        <v>79</v>
      </c>
      <c r="J37" s="261" t="str">
        <f>IF($E$8&gt;AA37,"MAX","")</f>
        <v/>
      </c>
      <c r="K37" s="268">
        <f>($E$7*F37)*AA37+$E$7</f>
        <v>170000</v>
      </c>
      <c r="L37" s="268"/>
      <c r="M37" s="268"/>
      <c r="N37" s="268"/>
      <c r="O37" s="268"/>
      <c r="P37" s="268"/>
      <c r="Q37" s="268">
        <f>$E$7*IF(AND(X37="Double", $E$8=10, $E$6&gt;=Y37), 2, IF(W37="Simple", 1+($E$8*F37), (1+F37)^$E$8))</f>
        <v>170000.00000000003</v>
      </c>
      <c r="R37" s="269">
        <f>IF(J37="MAX",K37,Q37)</f>
        <v>170000.00000000003</v>
      </c>
      <c r="S37" s="270">
        <f>HLOOKUP($E$6,'Joint life agebands'!A48:BD49,2)</f>
        <v>7.0999999999999994E-2</v>
      </c>
      <c r="T37" s="261" t="b">
        <f>OR($E$5&lt;C37,$E$5&gt;D37)</f>
        <v>0</v>
      </c>
      <c r="U37" s="292">
        <f>IF(T37=TRUE,"N/A",V37)</f>
        <v>12070.000000000002</v>
      </c>
      <c r="V37" s="274">
        <f>(R37*S37)</f>
        <v>12070.000000000002</v>
      </c>
      <c r="W37" s="271" t="s">
        <v>0</v>
      </c>
      <c r="X37" s="271" t="s">
        <v>8</v>
      </c>
      <c r="Y37" s="271">
        <v>0</v>
      </c>
      <c r="Z37" s="266" t="s">
        <v>26</v>
      </c>
      <c r="AA37" s="266">
        <v>10</v>
      </c>
      <c r="AB37" s="266" t="str">
        <f>'Single Life Calculator'!AB28</f>
        <v>No</v>
      </c>
      <c r="AC37" s="272"/>
      <c r="AD37" s="272" t="s">
        <v>187</v>
      </c>
      <c r="AE37" s="159"/>
    </row>
    <row r="38" spans="1:31" s="8" customFormat="1" ht="32.85" customHeight="1" x14ac:dyDescent="0.25">
      <c r="A38" s="265" t="s">
        <v>150</v>
      </c>
      <c r="B38" s="259" t="s">
        <v>143</v>
      </c>
      <c r="C38" s="261">
        <v>45</v>
      </c>
      <c r="D38" s="261">
        <v>85</v>
      </c>
      <c r="E38" s="259" t="s">
        <v>92</v>
      </c>
      <c r="F38" s="267">
        <v>0.08</v>
      </c>
      <c r="G38" s="259" t="s">
        <v>0</v>
      </c>
      <c r="H38" s="259" t="s">
        <v>22</v>
      </c>
      <c r="I38" s="259" t="s">
        <v>79</v>
      </c>
      <c r="J38" s="261" t="str">
        <f t="shared" si="13"/>
        <v/>
      </c>
      <c r="K38" s="268">
        <f>($E$7*F38)*AA38+$E$7</f>
        <v>180000</v>
      </c>
      <c r="L38" s="268"/>
      <c r="M38" s="268"/>
      <c r="N38" s="268"/>
      <c r="O38" s="268"/>
      <c r="P38" s="268"/>
      <c r="Q38" s="268">
        <f t="shared" si="15"/>
        <v>180000</v>
      </c>
      <c r="R38" s="269">
        <f t="shared" si="14"/>
        <v>180000</v>
      </c>
      <c r="S38" s="270">
        <f>HLOOKUP($E$6,'Joint life agebands'!A40:BD41,2)</f>
        <v>8.1000000000000003E-2</v>
      </c>
      <c r="T38" s="261" t="b">
        <f t="shared" si="10"/>
        <v>0</v>
      </c>
      <c r="U38" s="292">
        <f t="shared" si="11"/>
        <v>14580</v>
      </c>
      <c r="V38" s="274">
        <f t="shared" si="12"/>
        <v>14580</v>
      </c>
      <c r="W38" s="271" t="s">
        <v>0</v>
      </c>
      <c r="X38" s="271" t="s">
        <v>8</v>
      </c>
      <c r="Y38" s="271">
        <v>0</v>
      </c>
      <c r="Z38" s="266" t="s">
        <v>26</v>
      </c>
      <c r="AA38" s="266">
        <v>10</v>
      </c>
      <c r="AB38" s="266" t="str">
        <f>'Single Life Calculator'!AB59</f>
        <v>No</v>
      </c>
      <c r="AC38" s="272" t="s">
        <v>8</v>
      </c>
      <c r="AD38" s="272" t="s">
        <v>187</v>
      </c>
      <c r="AE38" s="159"/>
    </row>
    <row r="39" spans="1:31" s="8" customFormat="1" ht="15" hidden="1" customHeight="1" x14ac:dyDescent="0.25">
      <c r="A39" s="313" t="s">
        <v>151</v>
      </c>
      <c r="B39" s="313" t="s">
        <v>141</v>
      </c>
      <c r="C39" s="314">
        <v>0</v>
      </c>
      <c r="D39" s="314">
        <v>85</v>
      </c>
      <c r="E39" s="313" t="s">
        <v>129</v>
      </c>
      <c r="F39" s="323">
        <v>7.0000000000000007E-2</v>
      </c>
      <c r="G39" s="313" t="s">
        <v>0</v>
      </c>
      <c r="H39" s="313" t="s">
        <v>22</v>
      </c>
      <c r="I39" s="313" t="s">
        <v>98</v>
      </c>
      <c r="J39" s="314" t="str">
        <f t="shared" si="13"/>
        <v/>
      </c>
      <c r="K39" s="316">
        <f>(($E$7*F39)*AA39)+$E$7</f>
        <v>170000</v>
      </c>
      <c r="L39" s="316"/>
      <c r="M39" s="316"/>
      <c r="N39" s="316"/>
      <c r="O39" s="316"/>
      <c r="P39" s="316"/>
      <c r="Q39" s="316">
        <f t="shared" si="15"/>
        <v>170000.00000000003</v>
      </c>
      <c r="R39" s="324">
        <f t="shared" si="14"/>
        <v>170000.00000000003</v>
      </c>
      <c r="S39" s="325">
        <f>HLOOKUP($E$6,'Joint life agebands'!A56:AP57,2)</f>
        <v>8.5000000000000006E-2</v>
      </c>
      <c r="T39" s="314" t="b">
        <f t="shared" si="10"/>
        <v>0</v>
      </c>
      <c r="U39" s="326">
        <f t="shared" si="11"/>
        <v>14450.000000000004</v>
      </c>
      <c r="V39" s="317">
        <f t="shared" si="12"/>
        <v>14450.000000000004</v>
      </c>
      <c r="W39" s="318" t="s">
        <v>0</v>
      </c>
      <c r="X39" s="318" t="s">
        <v>8</v>
      </c>
      <c r="Y39" s="318">
        <v>0</v>
      </c>
      <c r="Z39" s="318"/>
      <c r="AA39" s="319">
        <v>10</v>
      </c>
      <c r="AB39" s="319" t="str">
        <f>'Single Life Calculator'!AB60</f>
        <v>No</v>
      </c>
      <c r="AC39" s="320"/>
      <c r="AD39" s="320" t="s">
        <v>186</v>
      </c>
      <c r="AE39" s="159"/>
    </row>
    <row r="40" spans="1:31" s="8" customFormat="1" ht="30" customHeight="1" x14ac:dyDescent="0.25">
      <c r="A40" s="407" t="s">
        <v>171</v>
      </c>
      <c r="B40" s="407"/>
      <c r="C40" s="407"/>
      <c r="D40" s="407"/>
      <c r="E40" s="407"/>
      <c r="F40" s="407"/>
      <c r="G40" s="407"/>
      <c r="H40" s="407"/>
      <c r="I40" s="407"/>
      <c r="J40" s="407"/>
      <c r="K40" s="407"/>
      <c r="L40" s="407"/>
      <c r="M40" s="407"/>
      <c r="N40" s="407"/>
      <c r="O40" s="407"/>
      <c r="P40" s="407"/>
      <c r="Q40" s="407"/>
      <c r="R40" s="407"/>
      <c r="S40" s="407"/>
      <c r="T40" s="407"/>
      <c r="U40" s="407"/>
      <c r="V40" s="407"/>
      <c r="W40" s="407"/>
      <c r="X40" s="407"/>
      <c r="Y40" s="407"/>
      <c r="Z40" s="407"/>
      <c r="AA40" s="407"/>
      <c r="AB40" s="407"/>
      <c r="AC40" s="408"/>
      <c r="AD40" s="408"/>
      <c r="AE40" s="159"/>
    </row>
    <row r="41" spans="1:31" s="142" customFormat="1" ht="110.25" x14ac:dyDescent="0.2">
      <c r="A41" s="262" t="s">
        <v>147</v>
      </c>
      <c r="B41" s="263" t="s">
        <v>134</v>
      </c>
      <c r="C41" s="263" t="s">
        <v>44</v>
      </c>
      <c r="D41" s="263" t="s">
        <v>52</v>
      </c>
      <c r="E41" s="263" t="s">
        <v>48</v>
      </c>
      <c r="F41" s="263" t="s">
        <v>4</v>
      </c>
      <c r="G41" s="263" t="s">
        <v>5</v>
      </c>
      <c r="H41" s="263" t="s">
        <v>24</v>
      </c>
      <c r="I41" s="263" t="s">
        <v>12</v>
      </c>
      <c r="J41" s="263" t="s">
        <v>51</v>
      </c>
      <c r="K41" s="263" t="s">
        <v>39</v>
      </c>
      <c r="L41" s="263" t="s">
        <v>42</v>
      </c>
      <c r="M41" s="263"/>
      <c r="N41" s="263" t="s">
        <v>43</v>
      </c>
      <c r="O41" s="263" t="s">
        <v>99</v>
      </c>
      <c r="P41" s="263"/>
      <c r="Q41" s="263" t="s">
        <v>38</v>
      </c>
      <c r="R41" s="263" t="s">
        <v>49</v>
      </c>
      <c r="S41" s="263" t="s">
        <v>3</v>
      </c>
      <c r="T41" s="263" t="s">
        <v>53</v>
      </c>
      <c r="U41" s="263" t="s">
        <v>36</v>
      </c>
      <c r="V41" s="262" t="s">
        <v>45</v>
      </c>
      <c r="W41" s="263" t="s">
        <v>46</v>
      </c>
      <c r="X41" s="263" t="s">
        <v>47</v>
      </c>
      <c r="Y41" s="263" t="s">
        <v>164</v>
      </c>
      <c r="Z41" s="263" t="s">
        <v>486</v>
      </c>
      <c r="AA41" s="263" t="s">
        <v>249</v>
      </c>
      <c r="AB41" s="263" t="s">
        <v>182</v>
      </c>
      <c r="AC41" s="264" t="s">
        <v>548</v>
      </c>
      <c r="AD41" s="264" t="s">
        <v>183</v>
      </c>
      <c r="AE41" s="161"/>
    </row>
    <row r="42" spans="1:31" s="8" customFormat="1" ht="45" x14ac:dyDescent="0.25">
      <c r="A42" s="265" t="s">
        <v>313</v>
      </c>
      <c r="B42" s="259" t="s">
        <v>136</v>
      </c>
      <c r="C42" s="261">
        <v>0</v>
      </c>
      <c r="D42" s="261">
        <v>80</v>
      </c>
      <c r="E42" s="266" t="s">
        <v>215</v>
      </c>
      <c r="F42" s="267">
        <v>0</v>
      </c>
      <c r="G42" s="259" t="s">
        <v>63</v>
      </c>
      <c r="H42" s="259" t="s">
        <v>26</v>
      </c>
      <c r="I42" s="259" t="s">
        <v>82</v>
      </c>
      <c r="J42" s="261" t="str">
        <f>IF($E$6&gt;100,"MAX","")</f>
        <v/>
      </c>
      <c r="K42" s="268" t="s">
        <v>40</v>
      </c>
      <c r="L42" s="268"/>
      <c r="M42" s="268"/>
      <c r="N42" s="268"/>
      <c r="O42" s="268"/>
      <c r="P42" s="268"/>
      <c r="Q42" s="268">
        <f>$E$7*IF(AND(X42="Double", $E$8=10, $E$6&gt;=Y42), 2, IF(W42="Simple", 1+($E$8*F42), (1+F42)^$E$8))</f>
        <v>100000</v>
      </c>
      <c r="R42" s="269">
        <f>IF(J42="MAX",K42,Q42)</f>
        <v>100000</v>
      </c>
      <c r="S42" s="270">
        <f>(HLOOKUP($E$5,'Joint life agebands'!A164:BD165,2,FALSE))+(HLOOKUP($E$5,'Joint life agebands'!A166:BD167,2,FALSE)*$E$8)</f>
        <v>8.6999999999999994E-2</v>
      </c>
      <c r="T42" s="261" t="b">
        <f>OR($E$5&lt;C42,$E$5&gt;D42,$E$8&lt;1)</f>
        <v>0</v>
      </c>
      <c r="U42" s="292">
        <f t="shared" ref="U42:U46" si="16">IF(T42=TRUE,"N/A",V42)</f>
        <v>8700</v>
      </c>
      <c r="V42" s="268">
        <f>(R42*S42)</f>
        <v>8700</v>
      </c>
      <c r="W42" s="271"/>
      <c r="X42" s="271" t="s">
        <v>8</v>
      </c>
      <c r="Y42" s="271"/>
      <c r="Z42" s="266" t="s">
        <v>490</v>
      </c>
      <c r="AA42" s="266" t="s">
        <v>26</v>
      </c>
      <c r="AB42" s="266" t="s">
        <v>26</v>
      </c>
      <c r="AC42" s="272" t="s">
        <v>188</v>
      </c>
      <c r="AD42" s="272" t="s">
        <v>26</v>
      </c>
      <c r="AE42" s="159"/>
    </row>
    <row r="43" spans="1:31" s="8" customFormat="1" ht="75" x14ac:dyDescent="0.25">
      <c r="A43" s="265" t="s">
        <v>313</v>
      </c>
      <c r="B43" s="259" t="s">
        <v>136</v>
      </c>
      <c r="C43" s="261">
        <v>0</v>
      </c>
      <c r="D43" s="261">
        <v>80</v>
      </c>
      <c r="E43" s="266" t="s">
        <v>216</v>
      </c>
      <c r="F43" s="267">
        <v>0</v>
      </c>
      <c r="G43" s="259" t="s">
        <v>64</v>
      </c>
      <c r="H43" s="259" t="s">
        <v>26</v>
      </c>
      <c r="I43" s="259" t="s">
        <v>82</v>
      </c>
      <c r="J43" s="261" t="str">
        <f>IF($E$6&gt;100,"MAX","")</f>
        <v/>
      </c>
      <c r="K43" s="268" t="s">
        <v>40</v>
      </c>
      <c r="L43" s="268"/>
      <c r="M43" s="268"/>
      <c r="N43" s="268"/>
      <c r="O43" s="268"/>
      <c r="P43" s="268"/>
      <c r="Q43" s="268">
        <f>$E$7*IF(AND(X43="Double", $E$8=10, $E$6&gt;=Y43), 2, IF(W43="Simple", 1+($E$8*F43), (1+F43)^$E$8))</f>
        <v>100000</v>
      </c>
      <c r="R43" s="269">
        <f>IF(J43="MAX",K43,Q43)</f>
        <v>100000</v>
      </c>
      <c r="S43" s="270">
        <f>(HLOOKUP($E$5,'Joint life agebands'!A170:BD171,2,FALSE))+(HLOOKUP($E$5,'Joint life agebands'!A172:BD173,2,FALSE)*$E$8)</f>
        <v>7.3999999999999996E-2</v>
      </c>
      <c r="T43" s="261" t="b">
        <f>OR($E$5&lt;C43,$E$5&gt;D43,$E$8&lt;1)</f>
        <v>0</v>
      </c>
      <c r="U43" s="292">
        <f t="shared" si="16"/>
        <v>7400</v>
      </c>
      <c r="V43" s="268">
        <f>(R43*S43)</f>
        <v>7400</v>
      </c>
      <c r="W43" s="271"/>
      <c r="X43" s="271" t="s">
        <v>8</v>
      </c>
      <c r="Y43" s="271"/>
      <c r="Z43" s="266" t="s">
        <v>490</v>
      </c>
      <c r="AA43" s="266" t="s">
        <v>26</v>
      </c>
      <c r="AB43" s="266" t="s">
        <v>26</v>
      </c>
      <c r="AC43" s="272" t="s">
        <v>188</v>
      </c>
      <c r="AD43" s="272" t="s">
        <v>26</v>
      </c>
      <c r="AE43" s="159"/>
    </row>
    <row r="44" spans="1:31" s="8" customFormat="1" ht="36" hidden="1" x14ac:dyDescent="0.25">
      <c r="A44" s="313" t="s">
        <v>217</v>
      </c>
      <c r="B44" s="313" t="s">
        <v>136</v>
      </c>
      <c r="C44" s="314">
        <v>0</v>
      </c>
      <c r="D44" s="314">
        <v>80</v>
      </c>
      <c r="E44" s="319" t="s">
        <v>215</v>
      </c>
      <c r="F44" s="323">
        <v>0</v>
      </c>
      <c r="G44" s="313" t="s">
        <v>63</v>
      </c>
      <c r="H44" s="313" t="s">
        <v>26</v>
      </c>
      <c r="I44" s="313" t="s">
        <v>82</v>
      </c>
      <c r="J44" s="314" t="str">
        <f>IF($E$6&gt;100,"MAX","")</f>
        <v/>
      </c>
      <c r="K44" s="316" t="s">
        <v>40</v>
      </c>
      <c r="L44" s="316"/>
      <c r="M44" s="316"/>
      <c r="N44" s="316"/>
      <c r="O44" s="316"/>
      <c r="P44" s="316"/>
      <c r="Q44" s="316">
        <f>$E$7*IF(AND(X44="Double", $E$8=10, $E$6&gt;=Y44), 2, IF(W44="Simple", 1+($E$8*F44), (1+F44)^$E$8))</f>
        <v>100000</v>
      </c>
      <c r="R44" s="324">
        <f>IF(J44="MAX",K44,Q44)</f>
        <v>100000</v>
      </c>
      <c r="S44" s="325">
        <f>(HLOOKUP($E$5,'Joint life agebands'!A176:BD177,2,FALSE))+(HLOOKUP($E$5,'Joint life agebands'!A178:BD179,2,FALSE)*$E$8)</f>
        <v>8.6999999999999994E-2</v>
      </c>
      <c r="T44" s="314" t="b">
        <f>OR($E$5&lt;C44,$E$5&gt;D44,$E$8&lt;1)</f>
        <v>0</v>
      </c>
      <c r="U44" s="326">
        <f t="shared" si="16"/>
        <v>8700</v>
      </c>
      <c r="V44" s="316">
        <f>(R44*S44)</f>
        <v>8700</v>
      </c>
      <c r="W44" s="318"/>
      <c r="X44" s="318" t="s">
        <v>8</v>
      </c>
      <c r="Y44" s="318"/>
      <c r="Z44" s="318"/>
      <c r="AA44" s="319" t="s">
        <v>26</v>
      </c>
      <c r="AB44" s="319" t="s">
        <v>26</v>
      </c>
      <c r="AC44" s="320"/>
      <c r="AD44" s="320" t="s">
        <v>26</v>
      </c>
      <c r="AE44" s="159"/>
    </row>
    <row r="45" spans="1:31" s="8" customFormat="1" ht="48" hidden="1" x14ac:dyDescent="0.25">
      <c r="A45" s="313" t="s">
        <v>217</v>
      </c>
      <c r="B45" s="313" t="s">
        <v>136</v>
      </c>
      <c r="C45" s="314">
        <v>0</v>
      </c>
      <c r="D45" s="314">
        <v>80</v>
      </c>
      <c r="E45" s="319" t="s">
        <v>216</v>
      </c>
      <c r="F45" s="323">
        <v>0</v>
      </c>
      <c r="G45" s="313" t="s">
        <v>64</v>
      </c>
      <c r="H45" s="313" t="s">
        <v>26</v>
      </c>
      <c r="I45" s="313" t="s">
        <v>82</v>
      </c>
      <c r="J45" s="314" t="str">
        <f>IF($E$6&gt;100,"MAX","")</f>
        <v/>
      </c>
      <c r="K45" s="316" t="s">
        <v>40</v>
      </c>
      <c r="L45" s="316"/>
      <c r="M45" s="316"/>
      <c r="N45" s="316"/>
      <c r="O45" s="316"/>
      <c r="P45" s="316"/>
      <c r="Q45" s="316">
        <f>$E$7*IF(AND(X45="Double", $E$8=10, $E$6&gt;=Y45), 2, IF(W45="Simple", 1+($E$8*F45), (1+F45)^$E$8))</f>
        <v>100000</v>
      </c>
      <c r="R45" s="324">
        <f>IF(J45="MAX",K45,Q45)</f>
        <v>100000</v>
      </c>
      <c r="S45" s="325">
        <f>(HLOOKUP($E$5,'Joint life agebands'!A182:BD183,2,FALSE))+(HLOOKUP($E$5,'Joint life agebands'!A184:BD185,2,FALSE)*$E$8)</f>
        <v>7.3999999999999996E-2</v>
      </c>
      <c r="T45" s="314" t="b">
        <f>OR($E$5&lt;C45,$E$5&gt;D45,$E$8&lt;1)</f>
        <v>0</v>
      </c>
      <c r="U45" s="326">
        <f t="shared" si="16"/>
        <v>7400</v>
      </c>
      <c r="V45" s="316">
        <f>(R45*S45)</f>
        <v>7400</v>
      </c>
      <c r="W45" s="318"/>
      <c r="X45" s="318" t="s">
        <v>8</v>
      </c>
      <c r="Y45" s="318"/>
      <c r="Z45" s="318"/>
      <c r="AA45" s="319" t="s">
        <v>26</v>
      </c>
      <c r="AB45" s="319" t="s">
        <v>26</v>
      </c>
      <c r="AC45" s="320"/>
      <c r="AD45" s="320" t="s">
        <v>26</v>
      </c>
      <c r="AE45" s="159"/>
    </row>
    <row r="46" spans="1:31" s="8" customFormat="1" ht="36" hidden="1" x14ac:dyDescent="0.25">
      <c r="A46" s="313" t="s">
        <v>221</v>
      </c>
      <c r="B46" s="313" t="s">
        <v>139</v>
      </c>
      <c r="C46" s="314">
        <v>45</v>
      </c>
      <c r="D46" s="314">
        <v>80</v>
      </c>
      <c r="E46" s="313" t="s">
        <v>222</v>
      </c>
      <c r="F46" s="323">
        <v>7.0000000000000007E-2</v>
      </c>
      <c r="G46" s="313" t="s">
        <v>224</v>
      </c>
      <c r="H46" s="313" t="s">
        <v>22</v>
      </c>
      <c r="I46" s="315" t="s">
        <v>14</v>
      </c>
      <c r="J46" s="314" t="str">
        <f>IF($E$8&gt;AA46,"MAX","")</f>
        <v/>
      </c>
      <c r="K46" s="316">
        <f>($E$7*F46)*AA46+$E$7</f>
        <v>240000.00000000003</v>
      </c>
      <c r="L46" s="317"/>
      <c r="M46" s="317"/>
      <c r="N46" s="317"/>
      <c r="O46" s="317"/>
      <c r="P46" s="317"/>
      <c r="Q46" s="316">
        <f t="shared" ref="Q46" si="17">$E$7*IF(AND(X46="Double", $E$8=10, $E$6&gt;=Y46), 2, IF(W46="Simple", 1+($E$8*F46), (1+F46)^$E$8))</f>
        <v>170000.00000000003</v>
      </c>
      <c r="R46" s="324">
        <f t="shared" ref="R46" si="18">IF(J46="MAX",K46,Q46)</f>
        <v>170000.00000000003</v>
      </c>
      <c r="S46" s="325">
        <f>HLOOKUP($E$5,'Joint life agebands'!A338:BD339,2)</f>
        <v>4.4999999999999998E-2</v>
      </c>
      <c r="T46" s="314" t="b">
        <f>OR($E$5&lt;C46,$E$5&gt;D46)</f>
        <v>0</v>
      </c>
      <c r="U46" s="326">
        <f t="shared" si="16"/>
        <v>7650.0000000000009</v>
      </c>
      <c r="V46" s="317">
        <f>(R46*S46)</f>
        <v>7650.0000000000009</v>
      </c>
      <c r="W46" s="318" t="s">
        <v>0</v>
      </c>
      <c r="X46" s="318" t="s">
        <v>8</v>
      </c>
      <c r="Y46" s="318">
        <v>0</v>
      </c>
      <c r="Z46" s="318"/>
      <c r="AA46" s="319">
        <v>20</v>
      </c>
      <c r="AB46" s="319" t="s">
        <v>188</v>
      </c>
      <c r="AC46" s="320"/>
      <c r="AD46" s="320" t="s">
        <v>186</v>
      </c>
      <c r="AE46" s="159"/>
    </row>
    <row r="47" spans="1:31" s="8" customFormat="1" ht="150" customHeight="1" x14ac:dyDescent="0.25">
      <c r="A47" s="419" t="s">
        <v>481</v>
      </c>
      <c r="B47" s="420"/>
      <c r="C47" s="420"/>
      <c r="D47" s="420"/>
      <c r="E47" s="420"/>
      <c r="F47" s="420"/>
      <c r="G47" s="420"/>
      <c r="H47" s="420"/>
      <c r="I47" s="420"/>
      <c r="J47" s="420"/>
      <c r="K47" s="420"/>
      <c r="L47" s="420"/>
      <c r="M47" s="420"/>
      <c r="N47" s="420"/>
      <c r="O47" s="420"/>
      <c r="P47" s="420"/>
      <c r="Q47" s="420"/>
      <c r="R47" s="420"/>
      <c r="S47" s="420"/>
      <c r="T47" s="420"/>
      <c r="U47" s="420"/>
      <c r="V47" s="420"/>
      <c r="W47" s="420"/>
      <c r="X47" s="420"/>
      <c r="Y47" s="420"/>
      <c r="Z47" s="420"/>
      <c r="AA47" s="420"/>
      <c r="AB47" s="420"/>
      <c r="AC47" s="421"/>
      <c r="AD47" s="421"/>
      <c r="AE47" s="159"/>
    </row>
    <row r="48" spans="1:31" s="8" customFormat="1" ht="60" x14ac:dyDescent="0.25">
      <c r="A48" s="265" t="s">
        <v>384</v>
      </c>
      <c r="B48" s="259" t="s">
        <v>139</v>
      </c>
      <c r="C48" s="261">
        <v>45</v>
      </c>
      <c r="D48" s="261">
        <v>80</v>
      </c>
      <c r="E48" s="259" t="s">
        <v>385</v>
      </c>
      <c r="F48" s="267">
        <v>0</v>
      </c>
      <c r="G48" s="259" t="s">
        <v>394</v>
      </c>
      <c r="H48" s="259" t="s">
        <v>26</v>
      </c>
      <c r="I48" s="273" t="s">
        <v>386</v>
      </c>
      <c r="J48" s="261"/>
      <c r="K48" s="268">
        <f>E7</f>
        <v>100000</v>
      </c>
      <c r="L48" s="274"/>
      <c r="M48" s="274"/>
      <c r="N48" s="274"/>
      <c r="O48" s="274"/>
      <c r="P48" s="274"/>
      <c r="Q48" s="268">
        <f>$E$7*IF(AND(X48="Double", $E$8=10, $E$6&gt;=Y48), 2, IF(W48="Simple", 1+($E$8*F48), (1+F48)^$E$8))</f>
        <v>100000</v>
      </c>
      <c r="R48" s="269" t="s">
        <v>389</v>
      </c>
      <c r="S48" s="270">
        <f>'Prudential FlexGuard Income'!M119</f>
        <v>6.7500000000000018E-2</v>
      </c>
      <c r="T48" s="261" t="b">
        <f>OR($E$5&lt;C48,$E$5&gt;D48)</f>
        <v>0</v>
      </c>
      <c r="U48" s="292" t="s">
        <v>388</v>
      </c>
      <c r="V48" s="274" t="e">
        <f>(R48*S48)</f>
        <v>#VALUE!</v>
      </c>
      <c r="W48" s="271" t="s">
        <v>0</v>
      </c>
      <c r="X48" s="271" t="s">
        <v>8</v>
      </c>
      <c r="Y48" s="271"/>
      <c r="Z48" s="266" t="s">
        <v>26</v>
      </c>
      <c r="AA48" s="266" t="s">
        <v>390</v>
      </c>
      <c r="AB48" s="266" t="s">
        <v>26</v>
      </c>
      <c r="AC48" s="266" t="s">
        <v>188</v>
      </c>
      <c r="AD48" s="266" t="s">
        <v>26</v>
      </c>
      <c r="AE48" s="159"/>
    </row>
    <row r="49" spans="1:31" s="8" customFormat="1" ht="36" hidden="1" x14ac:dyDescent="0.25">
      <c r="A49" s="313" t="s">
        <v>221</v>
      </c>
      <c r="B49" s="313" t="s">
        <v>139</v>
      </c>
      <c r="C49" s="314">
        <v>45</v>
      </c>
      <c r="D49" s="314">
        <v>80</v>
      </c>
      <c r="E49" s="313" t="s">
        <v>223</v>
      </c>
      <c r="F49" s="323">
        <v>7.0000000000000007E-2</v>
      </c>
      <c r="G49" s="313" t="s">
        <v>224</v>
      </c>
      <c r="H49" s="313" t="s">
        <v>22</v>
      </c>
      <c r="I49" s="315" t="s">
        <v>14</v>
      </c>
      <c r="J49" s="314" t="str">
        <f>IF($E$8&gt;AA49,"MAX","")</f>
        <v/>
      </c>
      <c r="K49" s="316">
        <f>($E$7*F49)*AA49+$E$7</f>
        <v>240000.00000000003</v>
      </c>
      <c r="L49" s="317"/>
      <c r="M49" s="317"/>
      <c r="N49" s="317"/>
      <c r="O49" s="317"/>
      <c r="P49" s="317"/>
      <c r="Q49" s="316">
        <f>$E$7*IF(AND(X49="Double", $E$8=10, $E$6&gt;=Y49), 2, IF(W49="Simple", 1+($E$8*F49), (1+F49)^$E$8))</f>
        <v>170000.00000000003</v>
      </c>
      <c r="R49" s="324">
        <f>IF(J49="MAX",K49,Q49)</f>
        <v>170000.00000000003</v>
      </c>
      <c r="S49" s="325">
        <f>HLOOKUP($E$5,'Joint life agebands'!A342:BD343,2)</f>
        <v>0.06</v>
      </c>
      <c r="T49" s="314" t="b">
        <f>OR($E$5&lt;C49,$E$5&gt;D49)</f>
        <v>0</v>
      </c>
      <c r="U49" s="326">
        <f>IF(T49=TRUE,"N/A",V49)</f>
        <v>10200.000000000002</v>
      </c>
      <c r="V49" s="317">
        <f>(R49*S49)</f>
        <v>10200.000000000002</v>
      </c>
      <c r="W49" s="318" t="s">
        <v>0</v>
      </c>
      <c r="X49" s="318" t="s">
        <v>8</v>
      </c>
      <c r="Y49" s="318">
        <v>0</v>
      </c>
      <c r="Z49" s="318"/>
      <c r="AA49" s="319">
        <v>20</v>
      </c>
      <c r="AB49" s="319" t="str">
        <f>'Single Life Calculator'!AB85</f>
        <v>Yes</v>
      </c>
      <c r="AC49" s="320"/>
      <c r="AD49" s="320" t="s">
        <v>186</v>
      </c>
      <c r="AE49" s="159"/>
    </row>
    <row r="50" spans="1:31" s="8" customFormat="1" ht="30" customHeight="1" x14ac:dyDescent="0.25">
      <c r="A50" s="407" t="s">
        <v>20</v>
      </c>
      <c r="B50" s="407"/>
      <c r="C50" s="407"/>
      <c r="D50" s="407"/>
      <c r="E50" s="407"/>
      <c r="F50" s="407"/>
      <c r="G50" s="407"/>
      <c r="H50" s="407"/>
      <c r="I50" s="407"/>
      <c r="J50" s="407"/>
      <c r="K50" s="407"/>
      <c r="L50" s="407"/>
      <c r="M50" s="407"/>
      <c r="N50" s="407"/>
      <c r="O50" s="407"/>
      <c r="P50" s="407"/>
      <c r="Q50" s="407"/>
      <c r="R50" s="407"/>
      <c r="S50" s="407"/>
      <c r="T50" s="407"/>
      <c r="U50" s="407"/>
      <c r="V50" s="407"/>
      <c r="W50" s="407"/>
      <c r="X50" s="407"/>
      <c r="Y50" s="407"/>
      <c r="Z50" s="407"/>
      <c r="AA50" s="407"/>
      <c r="AB50" s="407"/>
      <c r="AC50" s="408"/>
      <c r="AD50" s="408"/>
      <c r="AE50" s="159"/>
    </row>
    <row r="51" spans="1:31" s="142" customFormat="1" ht="110.25" x14ac:dyDescent="0.2">
      <c r="A51" s="262" t="s">
        <v>147</v>
      </c>
      <c r="B51" s="263" t="s">
        <v>134</v>
      </c>
      <c r="C51" s="263" t="s">
        <v>44</v>
      </c>
      <c r="D51" s="263" t="s">
        <v>52</v>
      </c>
      <c r="E51" s="263" t="s">
        <v>48</v>
      </c>
      <c r="F51" s="263" t="s">
        <v>4</v>
      </c>
      <c r="G51" s="263" t="s">
        <v>5</v>
      </c>
      <c r="H51" s="263" t="s">
        <v>24</v>
      </c>
      <c r="I51" s="263" t="s">
        <v>12</v>
      </c>
      <c r="J51" s="263" t="s">
        <v>51</v>
      </c>
      <c r="K51" s="263" t="s">
        <v>39</v>
      </c>
      <c r="L51" s="263" t="s">
        <v>42</v>
      </c>
      <c r="M51" s="263"/>
      <c r="N51" s="263" t="s">
        <v>43</v>
      </c>
      <c r="O51" s="263" t="s">
        <v>99</v>
      </c>
      <c r="P51" s="263"/>
      <c r="Q51" s="263" t="s">
        <v>38</v>
      </c>
      <c r="R51" s="263" t="s">
        <v>49</v>
      </c>
      <c r="S51" s="263" t="s">
        <v>3</v>
      </c>
      <c r="T51" s="263" t="s">
        <v>53</v>
      </c>
      <c r="U51" s="263" t="s">
        <v>36</v>
      </c>
      <c r="V51" s="262" t="s">
        <v>45</v>
      </c>
      <c r="W51" s="263" t="s">
        <v>46</v>
      </c>
      <c r="X51" s="263" t="s">
        <v>47</v>
      </c>
      <c r="Y51" s="263" t="s">
        <v>164</v>
      </c>
      <c r="Z51" s="263" t="s">
        <v>486</v>
      </c>
      <c r="AA51" s="263" t="s">
        <v>249</v>
      </c>
      <c r="AB51" s="263" t="s">
        <v>182</v>
      </c>
      <c r="AC51" s="264" t="s">
        <v>548</v>
      </c>
      <c r="AD51" s="264" t="s">
        <v>183</v>
      </c>
      <c r="AE51" s="161"/>
    </row>
    <row r="52" spans="1:31" s="8" customFormat="1" ht="45" x14ac:dyDescent="0.25">
      <c r="A52" s="265" t="s">
        <v>153</v>
      </c>
      <c r="B52" s="259" t="s">
        <v>136</v>
      </c>
      <c r="C52" s="261">
        <v>0</v>
      </c>
      <c r="D52" s="261">
        <v>80</v>
      </c>
      <c r="E52" s="259" t="s">
        <v>225</v>
      </c>
      <c r="F52" s="277">
        <v>0</v>
      </c>
      <c r="G52" s="259" t="s">
        <v>272</v>
      </c>
      <c r="H52" s="259" t="s">
        <v>26</v>
      </c>
      <c r="I52" s="273" t="s">
        <v>87</v>
      </c>
      <c r="J52" s="261" t="str">
        <f>IF($E$6&gt;100,"MAX","")</f>
        <v/>
      </c>
      <c r="K52" s="268" t="s">
        <v>40</v>
      </c>
      <c r="L52" s="268"/>
      <c r="M52" s="268"/>
      <c r="N52" s="268"/>
      <c r="O52" s="268"/>
      <c r="P52" s="268"/>
      <c r="Q52" s="268">
        <f>$E$7*IF(AND(X52="Double", $E$8=10, $E$6&gt;=Y52), 2, IF(W52="Simple", 1+($E$8*F52), (1+F52)^$E$8))</f>
        <v>100000</v>
      </c>
      <c r="R52" s="269">
        <f t="shared" ref="R52:R55" si="19">IF(J52="MAX",K52,Q52)</f>
        <v>100000</v>
      </c>
      <c r="S52" s="270">
        <f>(HLOOKUP($E$5,'Joint life agebands'!A140:BD141,2,FALSE))+(HLOOKUP($E$5,'Joint life agebands'!A142:BD143,2,FALSE)*$E$8)</f>
        <v>0.10600000000000001</v>
      </c>
      <c r="T52" s="261" t="b">
        <f t="shared" ref="T52:T57" si="20">OR($E$5&lt;C52,$E$5&gt;D52)</f>
        <v>0</v>
      </c>
      <c r="U52" s="292">
        <f t="shared" ref="U52:U63" si="21">IF(T52=TRUE,"N/A",V52)</f>
        <v>10600.000000000002</v>
      </c>
      <c r="V52" s="274">
        <f t="shared" ref="V52:V57" si="22">(R52*S52)</f>
        <v>10600.000000000002</v>
      </c>
      <c r="W52" s="271"/>
      <c r="X52" s="271"/>
      <c r="Y52" s="271"/>
      <c r="Z52" s="266" t="s">
        <v>26</v>
      </c>
      <c r="AA52" s="266" t="s">
        <v>26</v>
      </c>
      <c r="AB52" s="266" t="s">
        <v>26</v>
      </c>
      <c r="AC52" s="272" t="s">
        <v>8</v>
      </c>
      <c r="AD52" s="272" t="s">
        <v>26</v>
      </c>
      <c r="AE52" s="159"/>
    </row>
    <row r="53" spans="1:31" s="8" customFormat="1" ht="75" x14ac:dyDescent="0.25">
      <c r="A53" s="265" t="s">
        <v>153</v>
      </c>
      <c r="B53" s="259" t="s">
        <v>136</v>
      </c>
      <c r="C53" s="261">
        <v>0</v>
      </c>
      <c r="D53" s="261">
        <v>80</v>
      </c>
      <c r="E53" s="259" t="s">
        <v>226</v>
      </c>
      <c r="F53" s="277">
        <v>0</v>
      </c>
      <c r="G53" s="259" t="s">
        <v>273</v>
      </c>
      <c r="H53" s="259" t="s">
        <v>26</v>
      </c>
      <c r="I53" s="273" t="s">
        <v>87</v>
      </c>
      <c r="J53" s="261" t="str">
        <f>IF($E$6&gt;100,"MAX","")</f>
        <v/>
      </c>
      <c r="K53" s="268" t="s">
        <v>40</v>
      </c>
      <c r="L53" s="268"/>
      <c r="M53" s="268"/>
      <c r="N53" s="268"/>
      <c r="O53" s="268"/>
      <c r="P53" s="268"/>
      <c r="Q53" s="268">
        <f>$E$7*IF(AND(X53="Double", $E$8=10, $E$6&gt;=Y53), 2, IF(W53="Simple", 1+($E$8*F53), (1+F53)^$E$8))</f>
        <v>100000</v>
      </c>
      <c r="R53" s="269">
        <f t="shared" si="19"/>
        <v>100000</v>
      </c>
      <c r="S53" s="270">
        <f>(HLOOKUP($E$5,'Joint life agebands'!A146:BD147,2,FALSE))+(HLOOKUP($E$5,'Joint life agebands'!A148:BD149,2,FALSE)*$E$8)</f>
        <v>9.9000000000000005E-2</v>
      </c>
      <c r="T53" s="261" t="b">
        <f t="shared" si="20"/>
        <v>0</v>
      </c>
      <c r="U53" s="292">
        <f t="shared" si="21"/>
        <v>9900</v>
      </c>
      <c r="V53" s="274">
        <f t="shared" si="22"/>
        <v>9900</v>
      </c>
      <c r="W53" s="271"/>
      <c r="X53" s="271"/>
      <c r="Y53" s="271"/>
      <c r="Z53" s="266" t="s">
        <v>26</v>
      </c>
      <c r="AA53" s="266" t="s">
        <v>26</v>
      </c>
      <c r="AB53" s="266" t="s">
        <v>26</v>
      </c>
      <c r="AC53" s="272" t="s">
        <v>8</v>
      </c>
      <c r="AD53" s="272" t="s">
        <v>26</v>
      </c>
      <c r="AE53" s="159"/>
    </row>
    <row r="54" spans="1:31" s="8" customFormat="1" ht="45" x14ac:dyDescent="0.25">
      <c r="A54" s="265" t="s">
        <v>376</v>
      </c>
      <c r="B54" s="259" t="s">
        <v>136</v>
      </c>
      <c r="C54" s="261">
        <v>0</v>
      </c>
      <c r="D54" s="261">
        <v>80</v>
      </c>
      <c r="E54" s="259" t="s">
        <v>377</v>
      </c>
      <c r="F54" s="277">
        <v>0</v>
      </c>
      <c r="G54" s="259" t="s">
        <v>380</v>
      </c>
      <c r="H54" s="259" t="s">
        <v>26</v>
      </c>
      <c r="I54" s="273" t="s">
        <v>95</v>
      </c>
      <c r="J54" s="261" t="str">
        <f>IF($E$6&gt;100,"MAX","")</f>
        <v/>
      </c>
      <c r="K54" s="268" t="s">
        <v>40</v>
      </c>
      <c r="L54" s="268"/>
      <c r="M54" s="268"/>
      <c r="N54" s="268"/>
      <c r="O54" s="268"/>
      <c r="P54" s="268"/>
      <c r="Q54" s="268">
        <f>$E$7*IF(AND(X54="Double", $E$8=10, $E$6&gt;=Y54), 2, IF(W54="Simple", 1+($E$8*F54), (1+F54)^$E$8))</f>
        <v>100000</v>
      </c>
      <c r="R54" s="269">
        <f t="shared" si="19"/>
        <v>100000</v>
      </c>
      <c r="S54" s="270">
        <f>(HLOOKUP($E$5,'Joint life agebands'!A152:BD153,2,FALSE))+(HLOOKUP($E$5,'Joint life agebands'!A154:BD155,2,FALSE)*$E$8)</f>
        <v>9.1999999999999998E-2</v>
      </c>
      <c r="T54" s="261" t="b">
        <f t="shared" si="20"/>
        <v>0</v>
      </c>
      <c r="U54" s="292">
        <f t="shared" si="21"/>
        <v>9200</v>
      </c>
      <c r="V54" s="274">
        <f t="shared" si="22"/>
        <v>9200</v>
      </c>
      <c r="W54" s="271"/>
      <c r="X54" s="271"/>
      <c r="Y54" s="271"/>
      <c r="Z54" s="266" t="s">
        <v>26</v>
      </c>
      <c r="AA54" s="266" t="s">
        <v>26</v>
      </c>
      <c r="AB54" s="266" t="s">
        <v>26</v>
      </c>
      <c r="AC54" s="272" t="s">
        <v>8</v>
      </c>
      <c r="AD54" s="272" t="s">
        <v>26</v>
      </c>
      <c r="AE54" s="159"/>
    </row>
    <row r="55" spans="1:31" s="8" customFormat="1" ht="75" x14ac:dyDescent="0.25">
      <c r="A55" s="265" t="s">
        <v>376</v>
      </c>
      <c r="B55" s="259" t="s">
        <v>136</v>
      </c>
      <c r="C55" s="261">
        <v>0</v>
      </c>
      <c r="D55" s="261">
        <v>80</v>
      </c>
      <c r="E55" s="259" t="s">
        <v>378</v>
      </c>
      <c r="F55" s="277">
        <v>0</v>
      </c>
      <c r="G55" s="259" t="s">
        <v>381</v>
      </c>
      <c r="H55" s="259" t="s">
        <v>26</v>
      </c>
      <c r="I55" s="273" t="s">
        <v>95</v>
      </c>
      <c r="J55" s="261" t="str">
        <f>IF($E$6&gt;100,"MAX","")</f>
        <v/>
      </c>
      <c r="K55" s="268" t="s">
        <v>40</v>
      </c>
      <c r="L55" s="268"/>
      <c r="M55" s="268"/>
      <c r="N55" s="268"/>
      <c r="O55" s="268"/>
      <c r="P55" s="268"/>
      <c r="Q55" s="268">
        <f>$E$7*IF(AND(X55="Double", $E$8=10, $E$6&gt;=Y55), 2, IF(W55="Simple", 1+($E$8*F55), (1+F55)^$E$8))</f>
        <v>100000</v>
      </c>
      <c r="R55" s="269">
        <f t="shared" si="19"/>
        <v>100000</v>
      </c>
      <c r="S55" s="270">
        <f>(HLOOKUP($E$5,'Joint life agebands'!A158:BD159,2,FALSE))+(HLOOKUP($E$5,'Joint life agebands'!A160:BD161,2,FALSE)*$E$8)</f>
        <v>8.5999999999999993E-2</v>
      </c>
      <c r="T55" s="261" t="b">
        <f t="shared" si="20"/>
        <v>0</v>
      </c>
      <c r="U55" s="292">
        <f t="shared" si="21"/>
        <v>8600</v>
      </c>
      <c r="V55" s="274">
        <f t="shared" si="22"/>
        <v>8600</v>
      </c>
      <c r="W55" s="271"/>
      <c r="X55" s="271"/>
      <c r="Y55" s="271"/>
      <c r="Z55" s="266" t="s">
        <v>26</v>
      </c>
      <c r="AA55" s="266" t="s">
        <v>26</v>
      </c>
      <c r="AB55" s="266" t="s">
        <v>26</v>
      </c>
      <c r="AC55" s="272" t="s">
        <v>8</v>
      </c>
      <c r="AD55" s="272" t="s">
        <v>26</v>
      </c>
      <c r="AE55" s="159"/>
    </row>
    <row r="56" spans="1:31" s="8" customFormat="1" ht="30" x14ac:dyDescent="0.25">
      <c r="A56" s="265" t="s">
        <v>307</v>
      </c>
      <c r="B56" s="259" t="s">
        <v>135</v>
      </c>
      <c r="C56" s="261">
        <v>50</v>
      </c>
      <c r="D56" s="261">
        <v>80</v>
      </c>
      <c r="E56" s="259" t="s">
        <v>396</v>
      </c>
      <c r="F56" s="277">
        <v>0.1</v>
      </c>
      <c r="G56" s="259" t="s">
        <v>0</v>
      </c>
      <c r="H56" s="259" t="s">
        <v>22</v>
      </c>
      <c r="I56" s="273" t="s">
        <v>37</v>
      </c>
      <c r="J56" s="261"/>
      <c r="K56" s="268" t="s">
        <v>40</v>
      </c>
      <c r="L56" s="268"/>
      <c r="M56" s="268"/>
      <c r="N56" s="268"/>
      <c r="O56" s="268"/>
      <c r="P56" s="268"/>
      <c r="Q56" s="268">
        <f>$E$7*IF(AND(X56="Double", $E$8=10, $E$6&gt;=Y56), 2, IF(W56="Simple", 1+($E$8*F56), (1+F56)^$E$8))</f>
        <v>200000</v>
      </c>
      <c r="R56" s="269">
        <f>IF(J56="MAX",K56,Q56)</f>
        <v>200000</v>
      </c>
      <c r="S56" s="270">
        <f>HLOOKUP($E$6,'Joint life agebands'!A132:AY133,2)</f>
        <v>6.7000000000000004E-2</v>
      </c>
      <c r="T56" s="261" t="b">
        <f t="shared" si="20"/>
        <v>0</v>
      </c>
      <c r="U56" s="292">
        <f t="shared" si="21"/>
        <v>13400</v>
      </c>
      <c r="V56" s="274">
        <f t="shared" si="22"/>
        <v>13400</v>
      </c>
      <c r="W56" s="271" t="s">
        <v>0</v>
      </c>
      <c r="X56" s="271" t="s">
        <v>8</v>
      </c>
      <c r="Y56" s="271">
        <v>0</v>
      </c>
      <c r="Z56" s="266" t="s">
        <v>26</v>
      </c>
      <c r="AA56" s="266" t="s">
        <v>26</v>
      </c>
      <c r="AB56" s="266" t="s">
        <v>188</v>
      </c>
      <c r="AC56" s="272" t="s">
        <v>8</v>
      </c>
      <c r="AD56" s="272" t="s">
        <v>184</v>
      </c>
      <c r="AE56" s="159"/>
    </row>
    <row r="57" spans="1:31" s="8" customFormat="1" ht="30" x14ac:dyDescent="0.25">
      <c r="A57" s="265" t="s">
        <v>307</v>
      </c>
      <c r="B57" s="259" t="s">
        <v>135</v>
      </c>
      <c r="C57" s="261">
        <v>50</v>
      </c>
      <c r="D57" s="261">
        <v>80</v>
      </c>
      <c r="E57" s="259" t="s">
        <v>397</v>
      </c>
      <c r="F57" s="277">
        <v>0</v>
      </c>
      <c r="G57" s="259" t="s">
        <v>72</v>
      </c>
      <c r="H57" s="259" t="s">
        <v>22</v>
      </c>
      <c r="I57" s="273" t="s">
        <v>37</v>
      </c>
      <c r="J57" s="261"/>
      <c r="K57" s="268" t="s">
        <v>40</v>
      </c>
      <c r="L57" s="268"/>
      <c r="M57" s="268"/>
      <c r="N57" s="268"/>
      <c r="O57" s="268"/>
      <c r="P57" s="268"/>
      <c r="Q57" s="268"/>
      <c r="R57" s="269">
        <f>$E$7</f>
        <v>100000</v>
      </c>
      <c r="S57" s="270">
        <f>HLOOKUP($E$6,'Joint life agebands'!A136:AY137,2)</f>
        <v>6.25E-2</v>
      </c>
      <c r="T57" s="261" t="b">
        <f t="shared" si="20"/>
        <v>0</v>
      </c>
      <c r="U57" s="292">
        <f t="shared" si="21"/>
        <v>6250</v>
      </c>
      <c r="V57" s="274">
        <f t="shared" si="22"/>
        <v>6250</v>
      </c>
      <c r="W57" s="271"/>
      <c r="X57" s="271"/>
      <c r="Y57" s="271"/>
      <c r="Z57" s="266" t="s">
        <v>26</v>
      </c>
      <c r="AA57" s="266" t="s">
        <v>26</v>
      </c>
      <c r="AB57" s="266" t="s">
        <v>26</v>
      </c>
      <c r="AC57" s="272" t="s">
        <v>8</v>
      </c>
      <c r="AD57" s="272" t="s">
        <v>26</v>
      </c>
      <c r="AE57" s="159"/>
    </row>
    <row r="58" spans="1:31" s="8" customFormat="1" ht="45" hidden="1" x14ac:dyDescent="0.25">
      <c r="A58" s="265" t="s">
        <v>148</v>
      </c>
      <c r="B58" s="259" t="s">
        <v>135</v>
      </c>
      <c r="C58" s="261">
        <v>50</v>
      </c>
      <c r="D58" s="261">
        <v>80</v>
      </c>
      <c r="E58" s="259" t="s">
        <v>88</v>
      </c>
      <c r="F58" s="277">
        <v>0</v>
      </c>
      <c r="G58" s="259" t="s">
        <v>243</v>
      </c>
      <c r="H58" s="259" t="s">
        <v>26</v>
      </c>
      <c r="I58" s="273" t="s">
        <v>87</v>
      </c>
      <c r="J58" s="261" t="str">
        <f>IF($E$6&gt;100,"MAX","")</f>
        <v/>
      </c>
      <c r="K58" s="268" t="s">
        <v>40</v>
      </c>
      <c r="L58" s="268">
        <f>IF($E$6&gt;85,85,$E$6)</f>
        <v>65</v>
      </c>
      <c r="M58" s="268"/>
      <c r="N58" s="268">
        <f>IF($E$8&gt;15,15,$E$8)</f>
        <v>10</v>
      </c>
      <c r="O58" s="268"/>
      <c r="P58" s="268"/>
      <c r="Q58" s="279">
        <f>IF($E$6&gt;85,L58-$E$5,N58)</f>
        <v>10</v>
      </c>
      <c r="R58" s="269">
        <f>$E$7</f>
        <v>100000</v>
      </c>
      <c r="S58" s="270">
        <f>(HLOOKUP($E$5,'Joint life agebands'!A254:AY255,2,FALSE))+(HLOOKUP($E$5,'Joint life agebands'!A256:AY257,2,FALSE)*Q58)</f>
        <v>6.5000000000000002E-2</v>
      </c>
      <c r="T58" s="261" t="b">
        <f t="shared" ref="T58:T63" si="23">OR($E$5&lt;C58,$E$5&gt;D58)</f>
        <v>0</v>
      </c>
      <c r="U58" s="292">
        <f t="shared" si="21"/>
        <v>6500</v>
      </c>
      <c r="V58" s="274">
        <f t="shared" ref="V58:V61" si="24">(R58*S58)</f>
        <v>6500</v>
      </c>
      <c r="W58" s="271"/>
      <c r="X58" s="271" t="s">
        <v>8</v>
      </c>
      <c r="Y58" s="271">
        <v>0</v>
      </c>
      <c r="Z58" s="266"/>
      <c r="AA58" s="266" t="s">
        <v>78</v>
      </c>
      <c r="AB58" s="266" t="s">
        <v>26</v>
      </c>
      <c r="AC58" s="272"/>
      <c r="AD58" s="272" t="s">
        <v>26</v>
      </c>
      <c r="AE58" s="159"/>
    </row>
    <row r="59" spans="1:31" s="8" customFormat="1" ht="23.1" customHeight="1" x14ac:dyDescent="0.25">
      <c r="A59" s="265" t="s">
        <v>308</v>
      </c>
      <c r="B59" s="259" t="s">
        <v>144</v>
      </c>
      <c r="C59" s="261">
        <v>40</v>
      </c>
      <c r="D59" s="261">
        <v>85</v>
      </c>
      <c r="E59" s="259" t="s">
        <v>21</v>
      </c>
      <c r="F59" s="277">
        <v>0.1</v>
      </c>
      <c r="G59" s="259" t="s">
        <v>0</v>
      </c>
      <c r="H59" s="259" t="s">
        <v>22</v>
      </c>
      <c r="I59" s="273" t="s">
        <v>37</v>
      </c>
      <c r="J59" s="261" t="str">
        <f t="shared" ref="J59:J63" si="25">IF($E$8&gt;AA59,"MAX","")</f>
        <v/>
      </c>
      <c r="K59" s="268">
        <f>($E$7*F59)*AA59+$E$7</f>
        <v>200000</v>
      </c>
      <c r="L59" s="268"/>
      <c r="M59" s="268"/>
      <c r="N59" s="268"/>
      <c r="O59" s="268"/>
      <c r="P59" s="268"/>
      <c r="Q59" s="268">
        <f>$E$7*IF(AND(X59="Double", $E$8=10, $E$6&gt;=Y59), 2, IF(W59="Simple", 1+($E$8*F59), (1+F59)^$E$8))</f>
        <v>200000</v>
      </c>
      <c r="R59" s="269">
        <f t="shared" ref="R59:R63" si="26">IF(J59="MAX",K59,Q59)</f>
        <v>200000</v>
      </c>
      <c r="S59" s="270">
        <f>HLOOKUP($E$6,'Joint life agebands'!A128:AT129,2,FALSE)</f>
        <v>5.8999999999999997E-2</v>
      </c>
      <c r="T59" s="261" t="b">
        <f t="shared" si="23"/>
        <v>0</v>
      </c>
      <c r="U59" s="292">
        <f t="shared" si="21"/>
        <v>11800</v>
      </c>
      <c r="V59" s="274">
        <f t="shared" si="24"/>
        <v>11800</v>
      </c>
      <c r="W59" s="271" t="s">
        <v>0</v>
      </c>
      <c r="X59" s="271" t="s">
        <v>8</v>
      </c>
      <c r="Y59" s="271">
        <v>0</v>
      </c>
      <c r="Z59" s="266" t="s">
        <v>26</v>
      </c>
      <c r="AA59" s="266">
        <v>10</v>
      </c>
      <c r="AB59" s="266" t="s">
        <v>188</v>
      </c>
      <c r="AC59" s="272" t="s">
        <v>188</v>
      </c>
      <c r="AD59" s="272" t="s">
        <v>186</v>
      </c>
      <c r="AE59" s="159"/>
    </row>
    <row r="60" spans="1:31" s="8" customFormat="1" ht="30" x14ac:dyDescent="0.25">
      <c r="A60" s="265" t="s">
        <v>316</v>
      </c>
      <c r="B60" s="259" t="s">
        <v>145</v>
      </c>
      <c r="C60" s="261">
        <v>40</v>
      </c>
      <c r="D60" s="261">
        <v>80</v>
      </c>
      <c r="E60" s="259" t="s">
        <v>68</v>
      </c>
      <c r="F60" s="277">
        <v>0.01</v>
      </c>
      <c r="G60" s="259" t="s">
        <v>1</v>
      </c>
      <c r="H60" s="259" t="s">
        <v>22</v>
      </c>
      <c r="I60" s="273" t="s">
        <v>27</v>
      </c>
      <c r="J60" s="261" t="str">
        <f t="shared" si="25"/>
        <v/>
      </c>
      <c r="K60" s="268">
        <f>$E$7*(1+F60)^AA60</f>
        <v>110462.21254112048</v>
      </c>
      <c r="L60" s="268"/>
      <c r="M60" s="268"/>
      <c r="N60" s="268"/>
      <c r="O60" s="268"/>
      <c r="P60" s="268"/>
      <c r="Q60" s="268">
        <f>$E$7*IF(AND(X60="Double",$E$8=10,$E$6&gt;=Y60),2,IF(W60="Simple",1+($E$8*F60),(1+F60)^$E$8))</f>
        <v>110462.21254112048</v>
      </c>
      <c r="R60" s="269">
        <f t="shared" si="26"/>
        <v>110462.21254112048</v>
      </c>
      <c r="S60" s="270">
        <f>HLOOKUP($E$5,'HP365 joint'!$C$4:$AQ$67,$E$8+2,FALSE)</f>
        <v>6.83E-2</v>
      </c>
      <c r="T60" s="261" t="b">
        <f t="shared" si="23"/>
        <v>0</v>
      </c>
      <c r="U60" s="292">
        <f t="shared" si="21"/>
        <v>7544.5691165585285</v>
      </c>
      <c r="V60" s="274">
        <f t="shared" si="24"/>
        <v>7544.5691165585285</v>
      </c>
      <c r="W60" s="271" t="s">
        <v>7</v>
      </c>
      <c r="X60" s="271" t="s">
        <v>8</v>
      </c>
      <c r="Y60" s="271">
        <v>0</v>
      </c>
      <c r="Z60" s="266" t="s">
        <v>494</v>
      </c>
      <c r="AA60" s="266">
        <v>10</v>
      </c>
      <c r="AB60" s="266" t="s">
        <v>8</v>
      </c>
      <c r="AC60" s="272" t="s">
        <v>8</v>
      </c>
      <c r="AD60" s="272" t="s">
        <v>184</v>
      </c>
      <c r="AE60" s="159"/>
    </row>
    <row r="61" spans="1:31" s="8" customFormat="1" ht="30" x14ac:dyDescent="0.25">
      <c r="A61" s="265" t="s">
        <v>316</v>
      </c>
      <c r="B61" s="259" t="s">
        <v>145</v>
      </c>
      <c r="C61" s="261">
        <v>40</v>
      </c>
      <c r="D61" s="261">
        <v>80</v>
      </c>
      <c r="E61" s="259" t="s">
        <v>317</v>
      </c>
      <c r="F61" s="277">
        <v>9.5000000000000001E-2</v>
      </c>
      <c r="G61" s="259" t="s">
        <v>1</v>
      </c>
      <c r="H61" s="259" t="s">
        <v>22</v>
      </c>
      <c r="I61" s="273" t="s">
        <v>76</v>
      </c>
      <c r="J61" s="261" t="str">
        <f t="shared" si="25"/>
        <v/>
      </c>
      <c r="K61" s="268">
        <f>L61*(1+F61)^AA61</f>
        <v>386289.39234954299</v>
      </c>
      <c r="L61" s="268">
        <f>$E$7*1.3</f>
        <v>130000</v>
      </c>
      <c r="M61" s="268"/>
      <c r="N61" s="268"/>
      <c r="O61" s="268"/>
      <c r="P61" s="268"/>
      <c r="Q61" s="268">
        <f>L61*IF(AND(X61="Double",$E$8=10,$E$6&gt;=Y61),2,IF(W61="Simple",1+($E$8*F61),(1+F61)^$E$8))</f>
        <v>322169.58974962402</v>
      </c>
      <c r="R61" s="269">
        <f t="shared" si="26"/>
        <v>322169.58974962402</v>
      </c>
      <c r="S61" s="270">
        <f>HLOOKUP($E$5,'HP365 joint bonus'!$C$4:$AQ$81,$E$8+2,FALSE)</f>
        <v>4.2200000000000001E-2</v>
      </c>
      <c r="T61" s="261" t="b">
        <f t="shared" si="23"/>
        <v>0</v>
      </c>
      <c r="U61" s="292">
        <f t="shared" si="21"/>
        <v>13595.556687434135</v>
      </c>
      <c r="V61" s="274">
        <f t="shared" si="24"/>
        <v>13595.556687434135</v>
      </c>
      <c r="W61" s="271" t="s">
        <v>7</v>
      </c>
      <c r="X61" s="271" t="s">
        <v>8</v>
      </c>
      <c r="Y61" s="271">
        <v>0</v>
      </c>
      <c r="Z61" s="266" t="s">
        <v>490</v>
      </c>
      <c r="AA61" s="266">
        <v>12</v>
      </c>
      <c r="AB61" s="266" t="s">
        <v>190</v>
      </c>
      <c r="AC61" s="272" t="s">
        <v>8</v>
      </c>
      <c r="AD61" s="272" t="s">
        <v>184</v>
      </c>
      <c r="AE61" s="159"/>
    </row>
    <row r="62" spans="1:31" s="8" customFormat="1" ht="45" hidden="1" x14ac:dyDescent="0.25">
      <c r="A62" s="265" t="s">
        <v>274</v>
      </c>
      <c r="B62" s="259" t="s">
        <v>141</v>
      </c>
      <c r="C62" s="261">
        <v>0</v>
      </c>
      <c r="D62" s="261">
        <v>85</v>
      </c>
      <c r="E62" s="259" t="s">
        <v>276</v>
      </c>
      <c r="F62" s="277">
        <v>5.5E-2</v>
      </c>
      <c r="G62" s="259" t="s">
        <v>280</v>
      </c>
      <c r="H62" s="259" t="s">
        <v>22</v>
      </c>
      <c r="I62" s="273" t="s">
        <v>37</v>
      </c>
      <c r="J62" s="261" t="str">
        <f t="shared" si="25"/>
        <v/>
      </c>
      <c r="K62" s="268">
        <f>($E$7*F62)*AA62+$E$7</f>
        <v>155000</v>
      </c>
      <c r="L62" s="268"/>
      <c r="M62" s="268"/>
      <c r="N62" s="268"/>
      <c r="O62" s="268"/>
      <c r="P62" s="268"/>
      <c r="Q62" s="268">
        <f t="shared" ref="Q62:Q63" si="27">$E$7*IF(AND(X62="Double", $E$8=10, $E$6&gt;=Y62), 2, IF(W62="Simple", 1+($E$8*F62), (1+F62)^$E$8))</f>
        <v>155000</v>
      </c>
      <c r="R62" s="269">
        <f t="shared" si="26"/>
        <v>155000</v>
      </c>
      <c r="S62" s="270">
        <f>HLOOKUP($E$6,'Joint life agebands'!A356:BD357,2)</f>
        <v>0.05</v>
      </c>
      <c r="T62" s="261" t="b">
        <f t="shared" si="23"/>
        <v>0</v>
      </c>
      <c r="U62" s="292">
        <f t="shared" si="21"/>
        <v>7750</v>
      </c>
      <c r="V62" s="274">
        <f>IF($E$5&gt;54,(R62*S62),"N/A")</f>
        <v>7750</v>
      </c>
      <c r="W62" s="271" t="s">
        <v>0</v>
      </c>
      <c r="X62" s="271" t="s">
        <v>8</v>
      </c>
      <c r="Y62" s="271">
        <v>0</v>
      </c>
      <c r="Z62" s="266"/>
      <c r="AA62" s="266">
        <v>10</v>
      </c>
      <c r="AB62" s="266" t="s">
        <v>188</v>
      </c>
      <c r="AC62" s="272"/>
      <c r="AD62" s="272" t="s">
        <v>186</v>
      </c>
      <c r="AE62" s="159"/>
    </row>
    <row r="63" spans="1:31" s="8" customFormat="1" ht="30" hidden="1" x14ac:dyDescent="0.25">
      <c r="A63" s="265" t="s">
        <v>275</v>
      </c>
      <c r="B63" s="259" t="s">
        <v>141</v>
      </c>
      <c r="C63" s="261">
        <v>0</v>
      </c>
      <c r="D63" s="261">
        <v>85</v>
      </c>
      <c r="E63" s="259" t="s">
        <v>277</v>
      </c>
      <c r="F63" s="277">
        <v>0.08</v>
      </c>
      <c r="G63" s="259" t="s">
        <v>0</v>
      </c>
      <c r="H63" s="259" t="s">
        <v>22</v>
      </c>
      <c r="I63" s="273" t="s">
        <v>37</v>
      </c>
      <c r="J63" s="261" t="str">
        <f t="shared" si="25"/>
        <v/>
      </c>
      <c r="K63" s="268">
        <f>($E$7*F63)*AA63+$E$7</f>
        <v>180000</v>
      </c>
      <c r="L63" s="268"/>
      <c r="M63" s="268"/>
      <c r="N63" s="268"/>
      <c r="O63" s="268"/>
      <c r="P63" s="268"/>
      <c r="Q63" s="268">
        <f t="shared" si="27"/>
        <v>180000</v>
      </c>
      <c r="R63" s="269">
        <f t="shared" si="26"/>
        <v>180000</v>
      </c>
      <c r="S63" s="270">
        <f>HLOOKUP($E$6,'Joint life agebands'!A360:BD361,2)</f>
        <v>0.05</v>
      </c>
      <c r="T63" s="261" t="b">
        <f t="shared" si="23"/>
        <v>0</v>
      </c>
      <c r="U63" s="292">
        <f t="shared" si="21"/>
        <v>9000</v>
      </c>
      <c r="V63" s="274">
        <f>IF($E$5&gt;54,(R63*S63),"N/A")</f>
        <v>9000</v>
      </c>
      <c r="W63" s="271" t="s">
        <v>0</v>
      </c>
      <c r="X63" s="271" t="s">
        <v>8</v>
      </c>
      <c r="Y63" s="271">
        <v>0</v>
      </c>
      <c r="Z63" s="266"/>
      <c r="AA63" s="266">
        <v>10</v>
      </c>
      <c r="AB63" s="266" t="s">
        <v>188</v>
      </c>
      <c r="AC63" s="272"/>
      <c r="AD63" s="272" t="s">
        <v>186</v>
      </c>
      <c r="AE63" s="159"/>
    </row>
    <row r="64" spans="1:31" s="8" customFormat="1" ht="45" hidden="1" x14ac:dyDescent="0.25">
      <c r="A64" s="265" t="s">
        <v>161</v>
      </c>
      <c r="B64" s="259" t="s">
        <v>137</v>
      </c>
      <c r="C64" s="261">
        <v>50</v>
      </c>
      <c r="D64" s="261">
        <v>85</v>
      </c>
      <c r="E64" s="259" t="s">
        <v>231</v>
      </c>
      <c r="F64" s="277">
        <v>0</v>
      </c>
      <c r="G64" s="259" t="s">
        <v>349</v>
      </c>
      <c r="H64" s="259" t="s">
        <v>26</v>
      </c>
      <c r="I64" s="273" t="s">
        <v>89</v>
      </c>
      <c r="J64" s="261" t="str">
        <f>IF($E$8&gt;AA64,"MAX","")</f>
        <v/>
      </c>
      <c r="K64" s="268" t="s">
        <v>41</v>
      </c>
      <c r="L64" s="268" t="b">
        <f>IF($E$8&gt;10,TRUE,FALSE)</f>
        <v>0</v>
      </c>
      <c r="M64" s="268"/>
      <c r="N64" s="268">
        <f>IF(L64=FALSE,$E$8,10)</f>
        <v>10</v>
      </c>
      <c r="O64" s="268"/>
      <c r="P64" s="268"/>
      <c r="Q64" s="268">
        <f>$E$7*IF(AND(X64="Double", $N$64=10, $E$6&gt;=Y64), 2, IF(W64="Simple", 1+($N$64*F64), (1+F64)^$N$64))</f>
        <v>100000</v>
      </c>
      <c r="R64" s="269">
        <f>Q64</f>
        <v>100000</v>
      </c>
      <c r="S64" s="270">
        <f>(HLOOKUP($E$5,'Joint life agebands'!A238:AY239,2,FALSE))+(HLOOKUP($E$5,'Joint life agebands'!A240:AY241,2,FALSE)*$N$64)</f>
        <v>9.9000000000000005E-2</v>
      </c>
      <c r="T64" s="261" t="b">
        <f>OR($E$5&lt;C64,$E$5&gt;D64)</f>
        <v>0</v>
      </c>
      <c r="U64" s="292">
        <f t="shared" ref="U64:U66" si="28">IF(T64=TRUE,"N/A",V64)</f>
        <v>9900</v>
      </c>
      <c r="V64" s="274">
        <f>R64*S64</f>
        <v>9900</v>
      </c>
      <c r="W64" s="271"/>
      <c r="X64" s="271"/>
      <c r="Y64" s="271"/>
      <c r="Z64" s="266"/>
      <c r="AA64" s="266">
        <v>10</v>
      </c>
      <c r="AB64" s="266" t="s">
        <v>26</v>
      </c>
      <c r="AC64" s="272"/>
      <c r="AD64" s="272" t="s">
        <v>26</v>
      </c>
      <c r="AE64" s="159"/>
    </row>
    <row r="65" spans="1:47" s="8" customFormat="1" ht="45" hidden="1" x14ac:dyDescent="0.25">
      <c r="A65" s="265" t="s">
        <v>161</v>
      </c>
      <c r="B65" s="259" t="s">
        <v>137</v>
      </c>
      <c r="C65" s="261">
        <v>50</v>
      </c>
      <c r="D65" s="261">
        <v>85</v>
      </c>
      <c r="E65" s="259" t="s">
        <v>232</v>
      </c>
      <c r="F65" s="277">
        <v>0</v>
      </c>
      <c r="G65" s="259" t="s">
        <v>349</v>
      </c>
      <c r="H65" s="259" t="s">
        <v>26</v>
      </c>
      <c r="I65" s="273" t="s">
        <v>89</v>
      </c>
      <c r="J65" s="261" t="str">
        <f>IF($E$8&gt;AA65,"MAX","")</f>
        <v/>
      </c>
      <c r="K65" s="268" t="s">
        <v>41</v>
      </c>
      <c r="L65" s="268" t="b">
        <f>IF($E$8&gt;10,TRUE,FALSE)</f>
        <v>0</v>
      </c>
      <c r="M65" s="268"/>
      <c r="N65" s="268">
        <f>IF(L65=FALSE,$E$8,10)</f>
        <v>10</v>
      </c>
      <c r="O65" s="268"/>
      <c r="P65" s="268"/>
      <c r="Q65" s="268">
        <f>$E$7*IF(AND(X65="Double", $N$65=10, $E$6&gt;=Y65), 2, IF(W65="Simple", 1+($N$65*F65), (1+F65)^$N$65))</f>
        <v>100000</v>
      </c>
      <c r="R65" s="269">
        <f>Q65</f>
        <v>100000</v>
      </c>
      <c r="S65" s="270">
        <f>(HLOOKUP($E$5,'Joint life agebands'!A244:AY245,2,FALSE))+(HLOOKUP($E$5,'Joint life agebands'!A246:AY247,2,FALSE)*$N$65)</f>
        <v>8.6499999999999994E-2</v>
      </c>
      <c r="T65" s="261" t="b">
        <f>OR($E$5&lt;C65,$E$5&gt;D65)</f>
        <v>0</v>
      </c>
      <c r="U65" s="292">
        <f t="shared" si="28"/>
        <v>8650</v>
      </c>
      <c r="V65" s="274">
        <f>R65*S65</f>
        <v>8650</v>
      </c>
      <c r="W65" s="271"/>
      <c r="X65" s="271"/>
      <c r="Y65" s="271"/>
      <c r="Z65" s="266"/>
      <c r="AA65" s="266">
        <v>10</v>
      </c>
      <c r="AB65" s="266" t="s">
        <v>26</v>
      </c>
      <c r="AC65" s="272"/>
      <c r="AD65" s="272" t="s">
        <v>26</v>
      </c>
      <c r="AE65" s="159"/>
    </row>
    <row r="66" spans="1:47" s="8" customFormat="1" ht="30" x14ac:dyDescent="0.25">
      <c r="A66" s="265" t="s">
        <v>452</v>
      </c>
      <c r="B66" s="259" t="s">
        <v>144</v>
      </c>
      <c r="C66" s="261">
        <v>40</v>
      </c>
      <c r="D66" s="261">
        <v>85</v>
      </c>
      <c r="E66" s="259" t="s">
        <v>453</v>
      </c>
      <c r="F66" s="277">
        <v>0.08</v>
      </c>
      <c r="G66" s="259" t="s">
        <v>0</v>
      </c>
      <c r="H66" s="259" t="s">
        <v>22</v>
      </c>
      <c r="I66" s="273" t="s">
        <v>37</v>
      </c>
      <c r="J66" s="261" t="str">
        <f t="shared" ref="J66" si="29">IF($E$8&gt;AA66,"MAX","")</f>
        <v/>
      </c>
      <c r="K66" s="268" t="s">
        <v>40</v>
      </c>
      <c r="L66" s="268">
        <f>$E$7*1.1</f>
        <v>110000.00000000001</v>
      </c>
      <c r="M66" s="268">
        <f>E7*0.1</f>
        <v>10000</v>
      </c>
      <c r="N66" s="268"/>
      <c r="O66" s="268"/>
      <c r="P66" s="268"/>
      <c r="Q66" s="268">
        <f>L66*IF(AND(X66="Double",$E$8=10,$E$6&gt;=Y66),2,IF(W66="Simple",1+($E$8*F66),(1+F66)^$E$8))</f>
        <v>198000.00000000003</v>
      </c>
      <c r="R66" s="269">
        <f>IF(J66="MAX",K66,Q66)</f>
        <v>198000.00000000003</v>
      </c>
      <c r="S66" s="270">
        <f>HLOOKUP($E$5,'Joint life agebands'!A437:BC438,2)</f>
        <v>5.5E-2</v>
      </c>
      <c r="T66" s="261" t="b">
        <f t="shared" ref="T66" si="30">OR($E$5&lt;C66,$E$5&gt;D66)</f>
        <v>0</v>
      </c>
      <c r="U66" s="292">
        <f t="shared" si="28"/>
        <v>10890.000000000002</v>
      </c>
      <c r="V66" s="274">
        <f t="shared" ref="V66" si="31">(R66*S66)</f>
        <v>10890.000000000002</v>
      </c>
      <c r="W66" s="271" t="s">
        <v>0</v>
      </c>
      <c r="X66" s="271" t="s">
        <v>8</v>
      </c>
      <c r="Y66" s="271">
        <v>0</v>
      </c>
      <c r="Z66" s="266" t="s">
        <v>26</v>
      </c>
      <c r="AA66" s="266" t="s">
        <v>390</v>
      </c>
      <c r="AB66" s="266" t="s">
        <v>26</v>
      </c>
      <c r="AC66" s="272" t="s">
        <v>8</v>
      </c>
      <c r="AD66" s="272" t="s">
        <v>26</v>
      </c>
      <c r="AE66" s="159"/>
    </row>
    <row r="67" spans="1:47" s="8" customFormat="1" ht="30" customHeight="1" x14ac:dyDescent="0.25">
      <c r="A67" s="407" t="s">
        <v>69</v>
      </c>
      <c r="B67" s="407"/>
      <c r="C67" s="407"/>
      <c r="D67" s="407"/>
      <c r="E67" s="407"/>
      <c r="F67" s="407"/>
      <c r="G67" s="407"/>
      <c r="H67" s="407"/>
      <c r="I67" s="407"/>
      <c r="J67" s="407"/>
      <c r="K67" s="407"/>
      <c r="L67" s="407"/>
      <c r="M67" s="407"/>
      <c r="N67" s="407"/>
      <c r="O67" s="407"/>
      <c r="P67" s="407"/>
      <c r="Q67" s="407"/>
      <c r="R67" s="407"/>
      <c r="S67" s="407"/>
      <c r="T67" s="407"/>
      <c r="U67" s="407"/>
      <c r="V67" s="407"/>
      <c r="W67" s="407"/>
      <c r="X67" s="407"/>
      <c r="Y67" s="407"/>
      <c r="Z67" s="407"/>
      <c r="AA67" s="407"/>
      <c r="AB67" s="407"/>
      <c r="AC67" s="408"/>
      <c r="AD67" s="408"/>
      <c r="AE67" s="159"/>
    </row>
    <row r="68" spans="1:47" s="142" customFormat="1" ht="110.25" x14ac:dyDescent="0.2">
      <c r="A68" s="262" t="s">
        <v>147</v>
      </c>
      <c r="B68" s="263" t="s">
        <v>134</v>
      </c>
      <c r="C68" s="263" t="s">
        <v>44</v>
      </c>
      <c r="D68" s="263" t="s">
        <v>52</v>
      </c>
      <c r="E68" s="263" t="s">
        <v>48</v>
      </c>
      <c r="F68" s="263" t="s">
        <v>4</v>
      </c>
      <c r="G68" s="263" t="s">
        <v>5</v>
      </c>
      <c r="H68" s="263" t="s">
        <v>24</v>
      </c>
      <c r="I68" s="263" t="s">
        <v>12</v>
      </c>
      <c r="J68" s="263" t="s">
        <v>51</v>
      </c>
      <c r="K68" s="263" t="s">
        <v>39</v>
      </c>
      <c r="L68" s="263" t="s">
        <v>42</v>
      </c>
      <c r="M68" s="263"/>
      <c r="N68" s="263" t="s">
        <v>43</v>
      </c>
      <c r="O68" s="263" t="s">
        <v>99</v>
      </c>
      <c r="P68" s="263"/>
      <c r="Q68" s="263" t="s">
        <v>38</v>
      </c>
      <c r="R68" s="263" t="s">
        <v>49</v>
      </c>
      <c r="S68" s="263" t="s">
        <v>3</v>
      </c>
      <c r="T68" s="263" t="s">
        <v>53</v>
      </c>
      <c r="U68" s="263" t="s">
        <v>36</v>
      </c>
      <c r="V68" s="262" t="s">
        <v>45</v>
      </c>
      <c r="W68" s="263" t="s">
        <v>46</v>
      </c>
      <c r="X68" s="263" t="s">
        <v>47</v>
      </c>
      <c r="Y68" s="263" t="s">
        <v>164</v>
      </c>
      <c r="Z68" s="263" t="s">
        <v>486</v>
      </c>
      <c r="AA68" s="263" t="s">
        <v>249</v>
      </c>
      <c r="AB68" s="263" t="s">
        <v>182</v>
      </c>
      <c r="AC68" s="264" t="s">
        <v>548</v>
      </c>
      <c r="AD68" s="264" t="s">
        <v>183</v>
      </c>
      <c r="AE68" s="161"/>
    </row>
    <row r="69" spans="1:47" s="8" customFormat="1" ht="30" hidden="1" x14ac:dyDescent="0.25">
      <c r="A69" s="265" t="s">
        <v>307</v>
      </c>
      <c r="B69" s="259" t="s">
        <v>135</v>
      </c>
      <c r="C69" s="261">
        <v>50</v>
      </c>
      <c r="D69" s="261">
        <v>80</v>
      </c>
      <c r="E69" s="266" t="s">
        <v>70</v>
      </c>
      <c r="F69" s="267">
        <v>8.5000000000000006E-2</v>
      </c>
      <c r="G69" s="259" t="s">
        <v>0</v>
      </c>
      <c r="H69" s="259" t="s">
        <v>26</v>
      </c>
      <c r="I69" s="273" t="s">
        <v>95</v>
      </c>
      <c r="J69" s="261" t="s">
        <v>34</v>
      </c>
      <c r="K69" s="268" t="s">
        <v>40</v>
      </c>
      <c r="L69" s="268">
        <f>Q69*0.085</f>
        <v>510.00000000000011</v>
      </c>
      <c r="M69" s="268"/>
      <c r="N69" s="268"/>
      <c r="O69" s="268"/>
      <c r="P69" s="268"/>
      <c r="Q69" s="274">
        <f>('LPL E PRU Joint Life Calc'!$E$7*S69)</f>
        <v>6000.0000000000009</v>
      </c>
      <c r="R69" s="269" t="s">
        <v>26</v>
      </c>
      <c r="S69" s="270">
        <f>HLOOKUP($E$5,'Joint life agebands'!A250:AY251,2)</f>
        <v>6.0000000000000005E-2</v>
      </c>
      <c r="T69" s="261" t="b">
        <f>OR($E$5&lt;C69,$E$5&gt;D69)</f>
        <v>0</v>
      </c>
      <c r="U69" s="403">
        <f>IF(T69=TRUE,"N/A",V69)</f>
        <v>11100.000000000002</v>
      </c>
      <c r="V69" s="289">
        <f>Q69+('LPL E PRU Joint Life Calc'!$E$8*L69)</f>
        <v>11100.000000000002</v>
      </c>
      <c r="W69" s="271" t="s">
        <v>10</v>
      </c>
      <c r="X69" s="271" t="s">
        <v>8</v>
      </c>
      <c r="Y69" s="271">
        <v>0</v>
      </c>
      <c r="Z69" s="266" t="s">
        <v>26</v>
      </c>
      <c r="AA69" s="266" t="s">
        <v>26</v>
      </c>
      <c r="AB69" s="266" t="s">
        <v>26</v>
      </c>
      <c r="AC69" s="266" t="s">
        <v>8</v>
      </c>
      <c r="AD69" s="272" t="s">
        <v>26</v>
      </c>
      <c r="AE69" s="159"/>
    </row>
    <row r="70" spans="1:47" s="8" customFormat="1" ht="38.1" customHeight="1" x14ac:dyDescent="0.25">
      <c r="A70" s="265" t="s">
        <v>326</v>
      </c>
      <c r="B70" s="259" t="s">
        <v>143</v>
      </c>
      <c r="C70" s="261">
        <v>45</v>
      </c>
      <c r="D70" s="261">
        <v>85</v>
      </c>
      <c r="E70" s="266" t="s">
        <v>454</v>
      </c>
      <c r="F70" s="267">
        <v>8.5000000000000006E-2</v>
      </c>
      <c r="G70" s="259" t="s">
        <v>0</v>
      </c>
      <c r="H70" s="259" t="s">
        <v>23</v>
      </c>
      <c r="I70" s="273" t="s">
        <v>95</v>
      </c>
      <c r="J70" s="261" t="s">
        <v>34</v>
      </c>
      <c r="K70" s="268"/>
      <c r="L70" s="268">
        <f>Q70*0.085</f>
        <v>497.25000000000011</v>
      </c>
      <c r="M70" s="268"/>
      <c r="N70" s="268"/>
      <c r="O70" s="268"/>
      <c r="P70" s="268"/>
      <c r="Q70" s="274">
        <f>('LPL E PRU Joint Life Calc'!$E$7*S70)</f>
        <v>5850.0000000000009</v>
      </c>
      <c r="R70" s="269" t="s">
        <v>26</v>
      </c>
      <c r="S70" s="270">
        <f>HLOOKUP($E$5,'Joint life agebands'!A441:BD442,2)</f>
        <v>5.850000000000001E-2</v>
      </c>
      <c r="T70" s="261" t="b">
        <f>OR('LPL E PRU Joint Life Calc'!$E$5&lt;C70,'LPL E PRU Joint Life Calc'!$E$5&gt;D70)</f>
        <v>0</v>
      </c>
      <c r="U70" s="292">
        <f>IF(T70=TRUE,"N/A",V70)</f>
        <v>10822.500000000002</v>
      </c>
      <c r="V70" s="289">
        <f>Q70+('LPL E PRU Joint Life Calc'!$E$8*L70)</f>
        <v>10822.500000000002</v>
      </c>
      <c r="W70" s="271" t="s">
        <v>0</v>
      </c>
      <c r="X70" s="271" t="s">
        <v>8</v>
      </c>
      <c r="Y70" s="271">
        <v>0</v>
      </c>
      <c r="Z70" s="266" t="s">
        <v>26</v>
      </c>
      <c r="AA70" s="266" t="s">
        <v>26</v>
      </c>
      <c r="AB70" s="266" t="s">
        <v>8</v>
      </c>
      <c r="AC70" s="272" t="s">
        <v>188</v>
      </c>
      <c r="AD70" s="272" t="s">
        <v>26</v>
      </c>
      <c r="AE70" s="159"/>
    </row>
    <row r="71" spans="1:47" s="343" customFormat="1" x14ac:dyDescent="0.25">
      <c r="A71" s="312"/>
      <c r="B71" s="312"/>
      <c r="C71" s="312"/>
      <c r="D71" s="312"/>
      <c r="E71" s="344"/>
      <c r="F71" s="345"/>
      <c r="G71" s="312"/>
      <c r="H71" s="312"/>
      <c r="I71" s="312"/>
      <c r="J71" s="312"/>
      <c r="K71" s="312"/>
      <c r="L71" s="312"/>
      <c r="M71" s="312"/>
      <c r="N71" s="312"/>
      <c r="O71" s="312"/>
      <c r="P71" s="312"/>
      <c r="Q71" s="312"/>
      <c r="R71" s="312"/>
      <c r="S71" s="345"/>
      <c r="T71" s="345"/>
      <c r="U71" s="346"/>
      <c r="V71" s="344"/>
      <c r="W71" s="312"/>
      <c r="X71" s="312"/>
      <c r="Y71" s="312"/>
      <c r="Z71" s="312"/>
      <c r="AA71" s="347"/>
      <c r="AB71" s="347"/>
      <c r="AC71" s="347"/>
      <c r="AD71" s="347"/>
    </row>
    <row r="72" spans="1:47" s="134" customFormat="1" ht="10.35" customHeight="1" x14ac:dyDescent="0.2">
      <c r="A72" s="417" t="s">
        <v>18</v>
      </c>
      <c r="B72" s="417"/>
      <c r="C72" s="417"/>
      <c r="D72" s="417"/>
      <c r="E72" s="417"/>
      <c r="F72" s="417"/>
      <c r="G72" s="417"/>
      <c r="H72" s="417"/>
      <c r="I72" s="417"/>
      <c r="J72" s="417"/>
      <c r="K72" s="417"/>
      <c r="L72" s="417"/>
      <c r="M72" s="417"/>
      <c r="N72" s="417"/>
      <c r="O72" s="417"/>
      <c r="P72" s="417"/>
      <c r="Q72" s="417"/>
      <c r="R72" s="417"/>
      <c r="S72" s="417"/>
      <c r="T72" s="417"/>
      <c r="U72" s="417"/>
      <c r="V72" s="417"/>
      <c r="W72" s="417"/>
      <c r="X72" s="417"/>
      <c r="Y72" s="417"/>
      <c r="Z72" s="417"/>
      <c r="AA72" s="417"/>
      <c r="AB72" s="417"/>
      <c r="AC72" s="418"/>
      <c r="AD72" s="418"/>
      <c r="AE72" s="162"/>
    </row>
    <row r="73" spans="1:47" s="132" customFormat="1" ht="195" customHeight="1" x14ac:dyDescent="0.2">
      <c r="A73" s="429" t="s">
        <v>325</v>
      </c>
      <c r="B73" s="429"/>
      <c r="C73" s="429"/>
      <c r="D73" s="429"/>
      <c r="E73" s="429"/>
      <c r="F73" s="429"/>
      <c r="G73" s="429"/>
      <c r="H73" s="429"/>
      <c r="I73" s="429"/>
      <c r="J73" s="429"/>
      <c r="K73" s="429"/>
      <c r="L73" s="429"/>
      <c r="M73" s="429"/>
      <c r="N73" s="429"/>
      <c r="O73" s="429"/>
      <c r="P73" s="429"/>
      <c r="Q73" s="429"/>
      <c r="R73" s="429"/>
      <c r="S73" s="429"/>
      <c r="T73" s="429"/>
      <c r="U73" s="429"/>
      <c r="V73" s="429"/>
      <c r="W73" s="429"/>
      <c r="X73" s="429"/>
      <c r="Y73" s="429"/>
      <c r="Z73" s="429"/>
      <c r="AA73" s="429"/>
      <c r="AB73" s="429"/>
      <c r="AC73" s="422"/>
      <c r="AD73" s="422"/>
      <c r="AE73" s="160"/>
    </row>
    <row r="74" spans="1:47" s="134" customFormat="1" ht="10.35" customHeight="1" x14ac:dyDescent="0.2">
      <c r="A74" s="456" t="s">
        <v>18</v>
      </c>
      <c r="B74" s="456"/>
      <c r="C74" s="456"/>
      <c r="D74" s="456"/>
      <c r="E74" s="456"/>
      <c r="F74" s="456"/>
      <c r="G74" s="456"/>
      <c r="H74" s="456"/>
      <c r="I74" s="456"/>
      <c r="J74" s="456"/>
      <c r="K74" s="456"/>
      <c r="L74" s="456"/>
      <c r="M74" s="456"/>
      <c r="N74" s="456"/>
      <c r="O74" s="456"/>
      <c r="P74" s="456"/>
      <c r="Q74" s="456"/>
      <c r="R74" s="456"/>
      <c r="S74" s="456"/>
      <c r="T74" s="456"/>
      <c r="U74" s="456"/>
      <c r="V74" s="456"/>
      <c r="W74" s="456"/>
      <c r="X74" s="456"/>
      <c r="Y74" s="456"/>
      <c r="Z74" s="456"/>
      <c r="AA74" s="456"/>
      <c r="AB74" s="456"/>
      <c r="AC74" s="457"/>
      <c r="AD74" s="457"/>
      <c r="AE74" s="162"/>
    </row>
    <row r="75" spans="1:47" s="8" customFormat="1" ht="200.1" customHeight="1" x14ac:dyDescent="0.25">
      <c r="E75" s="9"/>
      <c r="F75" s="140"/>
      <c r="S75" s="140"/>
      <c r="T75" s="140"/>
      <c r="U75" s="141"/>
      <c r="V75" s="9"/>
      <c r="AA75" s="12"/>
      <c r="AB75" s="12"/>
      <c r="AC75" s="12"/>
      <c r="AD75" s="12"/>
    </row>
    <row r="76" spans="1:47" s="5" customFormat="1" x14ac:dyDescent="0.25">
      <c r="A76" s="14"/>
      <c r="B76" s="14"/>
      <c r="C76" s="14"/>
      <c r="D76" s="14"/>
      <c r="E76" s="15"/>
      <c r="F76" s="16"/>
      <c r="G76" s="14"/>
      <c r="H76" s="14"/>
      <c r="I76" s="14"/>
      <c r="J76" s="14"/>
      <c r="K76" s="14"/>
      <c r="L76" s="14"/>
      <c r="M76" s="14"/>
      <c r="N76" s="14"/>
      <c r="O76" s="14"/>
      <c r="P76" s="14"/>
      <c r="Q76" s="14"/>
      <c r="R76" s="14"/>
      <c r="S76" s="16"/>
      <c r="T76" s="16"/>
      <c r="U76" s="135"/>
      <c r="V76" s="15"/>
      <c r="W76" s="14"/>
      <c r="X76" s="14"/>
      <c r="Y76" s="14"/>
      <c r="Z76" s="14"/>
      <c r="AA76" s="17"/>
      <c r="AB76" s="17"/>
      <c r="AC76" s="17"/>
      <c r="AD76" s="17"/>
      <c r="AE76" s="14"/>
      <c r="AF76" s="14"/>
      <c r="AG76" s="14"/>
      <c r="AH76" s="14"/>
      <c r="AI76" s="14"/>
      <c r="AJ76" s="14"/>
      <c r="AK76" s="14"/>
      <c r="AL76" s="14"/>
      <c r="AM76" s="14"/>
      <c r="AN76" s="14"/>
      <c r="AO76" s="14"/>
      <c r="AP76" s="14"/>
      <c r="AQ76" s="14"/>
      <c r="AR76" s="14"/>
      <c r="AS76" s="14"/>
      <c r="AT76" s="14"/>
      <c r="AU76" s="14"/>
    </row>
    <row r="77" spans="1:47" s="5" customFormat="1" x14ac:dyDescent="0.25">
      <c r="A77" s="14"/>
      <c r="B77" s="14"/>
      <c r="C77" s="14"/>
      <c r="D77" s="14"/>
      <c r="E77" s="15"/>
      <c r="F77" s="16"/>
      <c r="G77" s="14"/>
      <c r="H77" s="14"/>
      <c r="I77" s="14"/>
      <c r="J77" s="14"/>
      <c r="K77" s="14"/>
      <c r="L77" s="14"/>
      <c r="M77" s="14"/>
      <c r="N77" s="14"/>
      <c r="O77" s="14"/>
      <c r="P77" s="14"/>
      <c r="Q77" s="14"/>
      <c r="R77" s="14"/>
      <c r="S77" s="16"/>
      <c r="T77" s="16"/>
      <c r="U77" s="135"/>
      <c r="V77" s="15"/>
      <c r="W77" s="14"/>
      <c r="X77" s="14"/>
      <c r="Y77" s="14"/>
      <c r="Z77" s="14"/>
      <c r="AA77" s="17"/>
      <c r="AB77" s="17"/>
      <c r="AC77" s="17"/>
      <c r="AD77" s="17"/>
      <c r="AE77" s="14"/>
      <c r="AF77" s="14"/>
      <c r="AG77" s="14"/>
      <c r="AH77" s="14"/>
      <c r="AI77" s="14"/>
      <c r="AJ77" s="14"/>
      <c r="AK77" s="14"/>
      <c r="AL77" s="14"/>
      <c r="AM77" s="14"/>
      <c r="AN77" s="14"/>
      <c r="AO77" s="14"/>
      <c r="AP77" s="14"/>
      <c r="AQ77" s="14"/>
      <c r="AR77" s="14"/>
      <c r="AS77" s="14"/>
      <c r="AT77" s="14"/>
      <c r="AU77" s="14"/>
    </row>
    <row r="78" spans="1:47" s="5" customFormat="1" x14ac:dyDescent="0.25">
      <c r="A78" s="14"/>
      <c r="B78" s="14"/>
      <c r="C78" s="14"/>
      <c r="D78" s="14"/>
      <c r="E78" s="15"/>
      <c r="F78" s="16"/>
      <c r="G78" s="14"/>
      <c r="H78" s="14"/>
      <c r="I78" s="14"/>
      <c r="J78" s="14"/>
      <c r="K78" s="14"/>
      <c r="L78" s="14"/>
      <c r="M78" s="14"/>
      <c r="N78" s="14"/>
      <c r="O78" s="14"/>
      <c r="P78" s="14"/>
      <c r="Q78" s="14"/>
      <c r="R78" s="14"/>
      <c r="S78" s="16"/>
      <c r="T78" s="16"/>
      <c r="U78" s="135"/>
      <c r="V78" s="15"/>
      <c r="W78" s="14"/>
      <c r="X78" s="14"/>
      <c r="Y78" s="14"/>
      <c r="Z78" s="14"/>
      <c r="AA78" s="17"/>
      <c r="AB78" s="17"/>
      <c r="AC78" s="17"/>
      <c r="AD78" s="17"/>
      <c r="AE78" s="14"/>
      <c r="AF78" s="14"/>
      <c r="AG78" s="14"/>
      <c r="AH78" s="14"/>
      <c r="AI78" s="14"/>
      <c r="AJ78" s="14"/>
      <c r="AK78" s="14"/>
      <c r="AL78" s="14"/>
      <c r="AM78" s="14"/>
      <c r="AN78" s="14"/>
      <c r="AO78" s="14"/>
      <c r="AP78" s="14"/>
      <c r="AQ78" s="14"/>
      <c r="AR78" s="14"/>
      <c r="AS78" s="14"/>
      <c r="AT78" s="14"/>
      <c r="AU78" s="14"/>
    </row>
    <row r="79" spans="1:47" s="5" customFormat="1" x14ac:dyDescent="0.25">
      <c r="A79" s="14"/>
      <c r="B79" s="14"/>
      <c r="C79" s="14"/>
      <c r="D79" s="14"/>
      <c r="E79" s="15"/>
      <c r="F79" s="16"/>
      <c r="G79" s="14"/>
      <c r="H79" s="14"/>
      <c r="I79" s="14"/>
      <c r="J79" s="14"/>
      <c r="K79" s="14"/>
      <c r="L79" s="14"/>
      <c r="M79" s="14"/>
      <c r="N79" s="14"/>
      <c r="O79" s="14"/>
      <c r="P79" s="14"/>
      <c r="Q79" s="14"/>
      <c r="R79" s="14"/>
      <c r="S79" s="16"/>
      <c r="T79" s="16"/>
      <c r="U79" s="135"/>
      <c r="V79" s="15"/>
      <c r="W79" s="14"/>
      <c r="X79" s="14"/>
      <c r="Y79" s="14"/>
      <c r="Z79" s="14"/>
      <c r="AA79" s="17"/>
      <c r="AB79" s="17"/>
      <c r="AC79" s="17"/>
      <c r="AD79" s="17"/>
      <c r="AE79" s="14"/>
      <c r="AF79" s="14"/>
      <c r="AG79" s="14"/>
      <c r="AH79" s="14"/>
      <c r="AI79" s="14"/>
      <c r="AJ79" s="14"/>
      <c r="AK79" s="14"/>
      <c r="AL79" s="14"/>
      <c r="AM79" s="14"/>
      <c r="AN79" s="14"/>
      <c r="AO79" s="14"/>
      <c r="AP79" s="14"/>
      <c r="AQ79" s="14"/>
      <c r="AR79" s="14"/>
      <c r="AS79" s="14"/>
      <c r="AT79" s="14"/>
      <c r="AU79" s="14"/>
    </row>
    <row r="80" spans="1:47" s="5" customFormat="1" x14ac:dyDescent="0.25">
      <c r="A80" s="14"/>
      <c r="B80" s="14"/>
      <c r="C80" s="14"/>
      <c r="D80" s="14"/>
      <c r="E80" s="15"/>
      <c r="F80" s="16"/>
      <c r="G80" s="14"/>
      <c r="H80" s="14"/>
      <c r="I80" s="14"/>
      <c r="J80" s="14"/>
      <c r="K80" s="14"/>
      <c r="L80" s="14"/>
      <c r="M80" s="14"/>
      <c r="N80" s="14"/>
      <c r="O80" s="14"/>
      <c r="P80" s="14"/>
      <c r="Q80" s="14"/>
      <c r="R80" s="14"/>
      <c r="S80" s="16"/>
      <c r="T80" s="16"/>
      <c r="U80" s="135"/>
      <c r="V80" s="15"/>
      <c r="W80" s="14"/>
      <c r="X80" s="14"/>
      <c r="Y80" s="14"/>
      <c r="Z80" s="14"/>
      <c r="AA80" s="17"/>
      <c r="AB80" s="17"/>
      <c r="AC80" s="17"/>
      <c r="AD80" s="17"/>
      <c r="AE80" s="14"/>
      <c r="AF80" s="14"/>
      <c r="AG80" s="14"/>
      <c r="AH80" s="14"/>
      <c r="AI80" s="14"/>
      <c r="AJ80" s="14"/>
      <c r="AK80" s="14"/>
      <c r="AL80" s="14"/>
      <c r="AM80" s="14"/>
      <c r="AN80" s="14"/>
      <c r="AO80" s="14"/>
      <c r="AP80" s="14"/>
      <c r="AQ80" s="14"/>
      <c r="AR80" s="14"/>
      <c r="AS80" s="14"/>
      <c r="AT80" s="14"/>
      <c r="AU80" s="14"/>
    </row>
    <row r="81" spans="1:47" s="5" customFormat="1" x14ac:dyDescent="0.25">
      <c r="A81" s="14"/>
      <c r="B81" s="14"/>
      <c r="C81" s="14"/>
      <c r="D81" s="14"/>
      <c r="E81" s="15"/>
      <c r="F81" s="16"/>
      <c r="G81" s="14"/>
      <c r="H81" s="14"/>
      <c r="I81" s="14"/>
      <c r="J81" s="14"/>
      <c r="K81" s="14"/>
      <c r="L81" s="14"/>
      <c r="M81" s="14"/>
      <c r="N81" s="14"/>
      <c r="O81" s="14"/>
      <c r="P81" s="14"/>
      <c r="Q81" s="14"/>
      <c r="R81" s="14"/>
      <c r="S81" s="16"/>
      <c r="T81" s="16"/>
      <c r="U81" s="135"/>
      <c r="V81" s="15"/>
      <c r="W81" s="14"/>
      <c r="X81" s="14"/>
      <c r="Y81" s="14"/>
      <c r="Z81" s="14"/>
      <c r="AA81" s="17"/>
      <c r="AB81" s="17"/>
      <c r="AC81" s="17"/>
      <c r="AD81" s="17"/>
      <c r="AE81" s="14"/>
      <c r="AF81" s="14"/>
      <c r="AG81" s="14"/>
      <c r="AH81" s="14"/>
      <c r="AI81" s="14"/>
      <c r="AJ81" s="14"/>
      <c r="AK81" s="14"/>
      <c r="AL81" s="14"/>
      <c r="AM81" s="14"/>
      <c r="AN81" s="14"/>
      <c r="AO81" s="14"/>
      <c r="AP81" s="14"/>
      <c r="AQ81" s="14"/>
      <c r="AR81" s="14"/>
      <c r="AS81" s="14"/>
      <c r="AT81" s="14"/>
      <c r="AU81" s="14"/>
    </row>
    <row r="82" spans="1:47" s="5" customFormat="1" x14ac:dyDescent="0.25">
      <c r="A82" s="14"/>
      <c r="B82" s="14"/>
      <c r="C82" s="14"/>
      <c r="D82" s="14"/>
      <c r="E82" s="15"/>
      <c r="F82" s="16"/>
      <c r="G82" s="14"/>
      <c r="H82" s="14"/>
      <c r="I82" s="14"/>
      <c r="J82" s="14"/>
      <c r="K82" s="14"/>
      <c r="L82" s="14"/>
      <c r="M82" s="14"/>
      <c r="N82" s="14"/>
      <c r="O82" s="14"/>
      <c r="P82" s="14"/>
      <c r="Q82" s="14"/>
      <c r="R82" s="14"/>
      <c r="S82" s="16"/>
      <c r="T82" s="16"/>
      <c r="U82" s="135"/>
      <c r="V82" s="15"/>
      <c r="W82" s="14"/>
      <c r="X82" s="14"/>
      <c r="Y82" s="14"/>
      <c r="Z82" s="14"/>
      <c r="AA82" s="17"/>
      <c r="AB82" s="17"/>
      <c r="AC82" s="17"/>
      <c r="AD82" s="17"/>
      <c r="AE82" s="14"/>
      <c r="AF82" s="14"/>
      <c r="AG82" s="14"/>
      <c r="AH82" s="14"/>
      <c r="AI82" s="14"/>
      <c r="AJ82" s="14"/>
      <c r="AK82" s="14"/>
      <c r="AL82" s="14"/>
      <c r="AM82" s="14"/>
      <c r="AN82" s="14"/>
      <c r="AO82" s="14"/>
      <c r="AP82" s="14"/>
      <c r="AQ82" s="14"/>
      <c r="AR82" s="14"/>
      <c r="AS82" s="14"/>
      <c r="AT82" s="14"/>
      <c r="AU82" s="14"/>
    </row>
    <row r="83" spans="1:47" s="5" customFormat="1" x14ac:dyDescent="0.25">
      <c r="A83" s="14"/>
      <c r="B83" s="14"/>
      <c r="C83" s="14"/>
      <c r="D83" s="14"/>
      <c r="E83" s="15"/>
      <c r="F83" s="16"/>
      <c r="G83" s="14"/>
      <c r="H83" s="14"/>
      <c r="I83" s="14"/>
      <c r="J83" s="14"/>
      <c r="K83" s="14"/>
      <c r="L83" s="14"/>
      <c r="M83" s="14"/>
      <c r="N83" s="14"/>
      <c r="O83" s="14"/>
      <c r="P83" s="14"/>
      <c r="Q83" s="14"/>
      <c r="R83" s="14"/>
      <c r="S83" s="16"/>
      <c r="T83" s="16"/>
      <c r="U83" s="135"/>
      <c r="V83" s="15"/>
      <c r="W83" s="14"/>
      <c r="X83" s="14"/>
      <c r="Y83" s="14"/>
      <c r="Z83" s="14"/>
      <c r="AA83" s="17"/>
      <c r="AB83" s="17"/>
      <c r="AC83" s="17"/>
      <c r="AD83" s="17"/>
      <c r="AE83" s="14"/>
      <c r="AF83" s="14"/>
      <c r="AG83" s="14"/>
      <c r="AH83" s="14"/>
      <c r="AI83" s="14"/>
      <c r="AJ83" s="14"/>
      <c r="AK83" s="14"/>
      <c r="AL83" s="14"/>
      <c r="AM83" s="14"/>
      <c r="AN83" s="14"/>
      <c r="AO83" s="14"/>
      <c r="AP83" s="14"/>
      <c r="AQ83" s="14"/>
      <c r="AR83" s="14"/>
      <c r="AS83" s="14"/>
      <c r="AT83" s="14"/>
      <c r="AU83" s="14"/>
    </row>
    <row r="84" spans="1:47" s="5" customFormat="1" x14ac:dyDescent="0.25">
      <c r="A84" s="14"/>
      <c r="B84" s="14"/>
      <c r="C84" s="14"/>
      <c r="D84" s="14"/>
      <c r="E84" s="15"/>
      <c r="F84" s="16"/>
      <c r="G84" s="14"/>
      <c r="H84" s="14"/>
      <c r="I84" s="14"/>
      <c r="J84" s="14"/>
      <c r="K84" s="14"/>
      <c r="L84" s="14"/>
      <c r="M84" s="14"/>
      <c r="N84" s="14"/>
      <c r="O84" s="14"/>
      <c r="P84" s="14"/>
      <c r="Q84" s="14"/>
      <c r="R84" s="14"/>
      <c r="S84" s="16"/>
      <c r="T84" s="16"/>
      <c r="U84" s="135"/>
      <c r="V84" s="15"/>
      <c r="W84" s="14"/>
      <c r="X84" s="14"/>
      <c r="Y84" s="14"/>
      <c r="Z84" s="14"/>
      <c r="AA84" s="17"/>
      <c r="AB84" s="17"/>
      <c r="AC84" s="17"/>
      <c r="AD84" s="17"/>
      <c r="AE84" s="14"/>
      <c r="AF84" s="14"/>
      <c r="AG84" s="14"/>
      <c r="AH84" s="14"/>
      <c r="AI84" s="14"/>
      <c r="AJ84" s="14"/>
      <c r="AK84" s="14"/>
      <c r="AL84" s="14"/>
      <c r="AM84" s="14"/>
      <c r="AN84" s="14"/>
      <c r="AO84" s="14"/>
      <c r="AP84" s="14"/>
      <c r="AQ84" s="14"/>
      <c r="AR84" s="14"/>
      <c r="AS84" s="14"/>
      <c r="AT84" s="14"/>
      <c r="AU84" s="14"/>
    </row>
    <row r="85" spans="1:47" s="5" customFormat="1" x14ac:dyDescent="0.25">
      <c r="A85" s="14"/>
      <c r="B85" s="14"/>
      <c r="C85" s="14"/>
      <c r="D85" s="14"/>
      <c r="E85" s="15"/>
      <c r="F85" s="16"/>
      <c r="G85" s="14"/>
      <c r="H85" s="14"/>
      <c r="I85" s="14"/>
      <c r="J85" s="14"/>
      <c r="K85" s="14"/>
      <c r="L85" s="14"/>
      <c r="M85" s="14"/>
      <c r="N85" s="14"/>
      <c r="O85" s="14"/>
      <c r="P85" s="14"/>
      <c r="Q85" s="14"/>
      <c r="R85" s="14"/>
      <c r="S85" s="16"/>
      <c r="T85" s="16"/>
      <c r="U85" s="135"/>
      <c r="V85" s="15"/>
      <c r="W85" s="14"/>
      <c r="X85" s="14"/>
      <c r="Y85" s="14"/>
      <c r="Z85" s="14"/>
      <c r="AA85" s="17"/>
      <c r="AB85" s="17"/>
      <c r="AC85" s="17"/>
      <c r="AD85" s="17"/>
      <c r="AE85" s="14"/>
      <c r="AF85" s="14"/>
      <c r="AG85" s="14"/>
      <c r="AH85" s="14"/>
      <c r="AI85" s="14"/>
      <c r="AJ85" s="14"/>
      <c r="AK85" s="14"/>
      <c r="AL85" s="14"/>
      <c r="AM85" s="14"/>
      <c r="AN85" s="14"/>
      <c r="AO85" s="14"/>
      <c r="AP85" s="14"/>
      <c r="AQ85" s="14"/>
      <c r="AR85" s="14"/>
      <c r="AS85" s="14"/>
      <c r="AT85" s="14"/>
      <c r="AU85" s="14"/>
    </row>
    <row r="86" spans="1:47" s="5" customFormat="1" x14ac:dyDescent="0.25">
      <c r="A86" s="14"/>
      <c r="B86" s="14"/>
      <c r="C86" s="14"/>
      <c r="D86" s="14"/>
      <c r="E86" s="15"/>
      <c r="F86" s="16"/>
      <c r="G86" s="14"/>
      <c r="H86" s="14"/>
      <c r="I86" s="14"/>
      <c r="J86" s="14"/>
      <c r="K86" s="14"/>
      <c r="L86" s="14"/>
      <c r="M86" s="14"/>
      <c r="N86" s="14"/>
      <c r="O86" s="14"/>
      <c r="P86" s="14"/>
      <c r="Q86" s="14"/>
      <c r="R86" s="14"/>
      <c r="S86" s="16"/>
      <c r="T86" s="16"/>
      <c r="U86" s="135"/>
      <c r="V86" s="15"/>
      <c r="W86" s="14"/>
      <c r="X86" s="14"/>
      <c r="Y86" s="14"/>
      <c r="Z86" s="14"/>
      <c r="AA86" s="17"/>
      <c r="AB86" s="17"/>
      <c r="AC86" s="17"/>
      <c r="AD86" s="17"/>
      <c r="AE86" s="14"/>
      <c r="AF86" s="14"/>
      <c r="AG86" s="14"/>
      <c r="AH86" s="14"/>
      <c r="AI86" s="14"/>
      <c r="AJ86" s="14"/>
      <c r="AK86" s="14"/>
      <c r="AL86" s="14"/>
      <c r="AM86" s="14"/>
      <c r="AN86" s="14"/>
      <c r="AO86" s="14"/>
      <c r="AP86" s="14"/>
      <c r="AQ86" s="14"/>
      <c r="AR86" s="14"/>
      <c r="AS86" s="14"/>
      <c r="AT86" s="14"/>
      <c r="AU86" s="14"/>
    </row>
    <row r="87" spans="1:47" s="5" customFormat="1" x14ac:dyDescent="0.25">
      <c r="A87" s="14"/>
      <c r="B87" s="14"/>
      <c r="C87" s="14"/>
      <c r="D87" s="14"/>
      <c r="E87" s="15"/>
      <c r="F87" s="16"/>
      <c r="G87" s="14"/>
      <c r="H87" s="14"/>
      <c r="I87" s="14"/>
      <c r="J87" s="14"/>
      <c r="K87" s="14"/>
      <c r="L87" s="14"/>
      <c r="M87" s="14"/>
      <c r="N87" s="14"/>
      <c r="O87" s="14"/>
      <c r="P87" s="14"/>
      <c r="Q87" s="14"/>
      <c r="R87" s="14"/>
      <c r="S87" s="16"/>
      <c r="T87" s="16"/>
      <c r="U87" s="135"/>
      <c r="V87" s="15"/>
      <c r="W87" s="14"/>
      <c r="X87" s="14"/>
      <c r="Y87" s="14"/>
      <c r="Z87" s="14"/>
      <c r="AA87" s="17"/>
      <c r="AB87" s="17"/>
      <c r="AC87" s="17"/>
      <c r="AD87" s="17"/>
      <c r="AE87" s="14"/>
      <c r="AF87" s="14"/>
      <c r="AG87" s="14"/>
      <c r="AH87" s="14"/>
      <c r="AI87" s="14"/>
      <c r="AJ87" s="14"/>
      <c r="AK87" s="14"/>
      <c r="AL87" s="14"/>
      <c r="AM87" s="14"/>
      <c r="AN87" s="14"/>
      <c r="AO87" s="14"/>
      <c r="AP87" s="14"/>
      <c r="AQ87" s="14"/>
      <c r="AR87" s="14"/>
      <c r="AS87" s="14"/>
      <c r="AT87" s="14"/>
      <c r="AU87" s="14"/>
    </row>
    <row r="88" spans="1:47" s="5" customFormat="1" x14ac:dyDescent="0.25">
      <c r="A88" s="14"/>
      <c r="B88" s="14"/>
      <c r="C88" s="14"/>
      <c r="D88" s="14"/>
      <c r="E88" s="15"/>
      <c r="F88" s="16"/>
      <c r="G88" s="14"/>
      <c r="H88" s="14"/>
      <c r="I88" s="14"/>
      <c r="J88" s="14"/>
      <c r="K88" s="14"/>
      <c r="L88" s="14"/>
      <c r="M88" s="14"/>
      <c r="N88" s="14"/>
      <c r="O88" s="14"/>
      <c r="P88" s="14"/>
      <c r="Q88" s="14"/>
      <c r="R88" s="14"/>
      <c r="S88" s="16"/>
      <c r="T88" s="16"/>
      <c r="U88" s="135"/>
      <c r="V88" s="15"/>
      <c r="W88" s="14"/>
      <c r="X88" s="14"/>
      <c r="Y88" s="14"/>
      <c r="Z88" s="14"/>
      <c r="AA88" s="17"/>
      <c r="AB88" s="17"/>
      <c r="AC88" s="17"/>
      <c r="AD88" s="17"/>
      <c r="AE88" s="14"/>
      <c r="AF88" s="14"/>
      <c r="AG88" s="14"/>
      <c r="AH88" s="14"/>
      <c r="AI88" s="14"/>
      <c r="AJ88" s="14"/>
      <c r="AK88" s="14"/>
      <c r="AL88" s="14"/>
      <c r="AM88" s="14"/>
      <c r="AN88" s="14"/>
      <c r="AO88" s="14"/>
      <c r="AP88" s="14"/>
      <c r="AQ88" s="14"/>
      <c r="AR88" s="14"/>
      <c r="AS88" s="14"/>
      <c r="AT88" s="14"/>
      <c r="AU88" s="14"/>
    </row>
    <row r="89" spans="1:47" s="5" customFormat="1" x14ac:dyDescent="0.25">
      <c r="A89" s="14"/>
      <c r="B89" s="14"/>
      <c r="C89" s="14"/>
      <c r="D89" s="14"/>
      <c r="E89" s="15"/>
      <c r="F89" s="16"/>
      <c r="G89" s="14"/>
      <c r="H89" s="14"/>
      <c r="I89" s="14"/>
      <c r="J89" s="14"/>
      <c r="K89" s="14"/>
      <c r="L89" s="14"/>
      <c r="M89" s="14"/>
      <c r="N89" s="14"/>
      <c r="O89" s="14"/>
      <c r="P89" s="14"/>
      <c r="Q89" s="14"/>
      <c r="R89" s="14"/>
      <c r="S89" s="16"/>
      <c r="T89" s="16"/>
      <c r="U89" s="135"/>
      <c r="V89" s="15"/>
      <c r="W89" s="14"/>
      <c r="X89" s="14"/>
      <c r="Y89" s="14"/>
      <c r="Z89" s="14"/>
      <c r="AA89" s="17"/>
      <c r="AB89" s="17"/>
      <c r="AC89" s="17"/>
      <c r="AD89" s="17"/>
      <c r="AE89" s="14"/>
      <c r="AF89" s="14"/>
      <c r="AG89" s="14"/>
      <c r="AH89" s="14"/>
      <c r="AI89" s="14"/>
      <c r="AJ89" s="14"/>
      <c r="AK89" s="14"/>
      <c r="AL89" s="14"/>
      <c r="AM89" s="14"/>
      <c r="AN89" s="14"/>
      <c r="AO89" s="14"/>
      <c r="AP89" s="14"/>
      <c r="AQ89" s="14"/>
      <c r="AR89" s="14"/>
      <c r="AS89" s="14"/>
      <c r="AT89" s="14"/>
      <c r="AU89" s="14"/>
    </row>
    <row r="90" spans="1:47" s="5" customFormat="1" x14ac:dyDescent="0.25">
      <c r="A90" s="14"/>
      <c r="B90" s="14"/>
      <c r="C90" s="14"/>
      <c r="D90" s="14"/>
      <c r="E90" s="15"/>
      <c r="F90" s="16"/>
      <c r="G90" s="14"/>
      <c r="H90" s="14"/>
      <c r="I90" s="14"/>
      <c r="J90" s="14"/>
      <c r="K90" s="14"/>
      <c r="L90" s="14"/>
      <c r="M90" s="14"/>
      <c r="N90" s="14"/>
      <c r="O90" s="14"/>
      <c r="P90" s="14"/>
      <c r="Q90" s="14"/>
      <c r="R90" s="14"/>
      <c r="S90" s="16"/>
      <c r="T90" s="16"/>
      <c r="U90" s="135"/>
      <c r="V90" s="15"/>
      <c r="W90" s="14"/>
      <c r="X90" s="14"/>
      <c r="Y90" s="14"/>
      <c r="Z90" s="14"/>
      <c r="AA90" s="17"/>
      <c r="AB90" s="17"/>
      <c r="AC90" s="17"/>
      <c r="AD90" s="17"/>
      <c r="AE90" s="14"/>
      <c r="AF90" s="14"/>
      <c r="AG90" s="14"/>
      <c r="AH90" s="14"/>
      <c r="AI90" s="14"/>
      <c r="AJ90" s="14"/>
      <c r="AK90" s="14"/>
      <c r="AL90" s="14"/>
      <c r="AM90" s="14"/>
      <c r="AN90" s="14"/>
      <c r="AO90" s="14"/>
      <c r="AP90" s="14"/>
      <c r="AQ90" s="14"/>
      <c r="AR90" s="14"/>
      <c r="AS90" s="14"/>
      <c r="AT90" s="14"/>
      <c r="AU90" s="14"/>
    </row>
    <row r="91" spans="1:47" s="5" customFormat="1" x14ac:dyDescent="0.25">
      <c r="A91" s="14"/>
      <c r="B91" s="14"/>
      <c r="C91" s="14"/>
      <c r="D91" s="14"/>
      <c r="E91" s="15"/>
      <c r="F91" s="16"/>
      <c r="G91" s="14"/>
      <c r="H91" s="14"/>
      <c r="I91" s="14"/>
      <c r="J91" s="14"/>
      <c r="K91" s="14"/>
      <c r="L91" s="14"/>
      <c r="M91" s="14"/>
      <c r="N91" s="14"/>
      <c r="O91" s="14"/>
      <c r="P91" s="14"/>
      <c r="Q91" s="14"/>
      <c r="R91" s="14"/>
      <c r="S91" s="16"/>
      <c r="T91" s="16"/>
      <c r="U91" s="135"/>
      <c r="V91" s="15"/>
      <c r="W91" s="14"/>
      <c r="X91" s="14"/>
      <c r="Y91" s="14"/>
      <c r="Z91" s="14"/>
      <c r="AA91" s="17"/>
      <c r="AB91" s="17"/>
      <c r="AC91" s="17"/>
      <c r="AD91" s="17"/>
      <c r="AE91" s="14"/>
      <c r="AF91" s="14"/>
      <c r="AG91" s="14"/>
      <c r="AH91" s="14"/>
      <c r="AI91" s="14"/>
      <c r="AJ91" s="14"/>
      <c r="AK91" s="14"/>
      <c r="AL91" s="14"/>
      <c r="AM91" s="14"/>
      <c r="AN91" s="14"/>
      <c r="AO91" s="14"/>
      <c r="AP91" s="14"/>
      <c r="AQ91" s="14"/>
      <c r="AR91" s="14"/>
      <c r="AS91" s="14"/>
      <c r="AT91" s="14"/>
      <c r="AU91" s="14"/>
    </row>
    <row r="92" spans="1:47" s="5" customFormat="1" x14ac:dyDescent="0.25">
      <c r="A92" s="14"/>
      <c r="B92" s="14"/>
      <c r="C92" s="14"/>
      <c r="D92" s="14"/>
      <c r="E92" s="15"/>
      <c r="F92" s="16"/>
      <c r="G92" s="14"/>
      <c r="H92" s="14"/>
      <c r="I92" s="14"/>
      <c r="J92" s="14"/>
      <c r="K92" s="14"/>
      <c r="L92" s="14"/>
      <c r="M92" s="14"/>
      <c r="N92" s="14"/>
      <c r="O92" s="14"/>
      <c r="P92" s="14"/>
      <c r="Q92" s="14"/>
      <c r="R92" s="14"/>
      <c r="S92" s="16"/>
      <c r="T92" s="16"/>
      <c r="U92" s="135"/>
      <c r="V92" s="15"/>
      <c r="W92" s="14"/>
      <c r="X92" s="14"/>
      <c r="Y92" s="14"/>
      <c r="Z92" s="14"/>
      <c r="AA92" s="17"/>
      <c r="AB92" s="17"/>
      <c r="AC92" s="17"/>
      <c r="AD92" s="17"/>
      <c r="AE92" s="14"/>
      <c r="AF92" s="14"/>
      <c r="AG92" s="14"/>
      <c r="AH92" s="14"/>
      <c r="AI92" s="14"/>
      <c r="AJ92" s="14"/>
      <c r="AK92" s="14"/>
      <c r="AL92" s="14"/>
      <c r="AM92" s="14"/>
      <c r="AN92" s="14"/>
      <c r="AO92" s="14"/>
      <c r="AP92" s="14"/>
      <c r="AQ92" s="14"/>
      <c r="AR92" s="14"/>
      <c r="AS92" s="14"/>
      <c r="AT92" s="14"/>
      <c r="AU92" s="14"/>
    </row>
    <row r="93" spans="1:47" s="5" customFormat="1" x14ac:dyDescent="0.25">
      <c r="A93" s="14"/>
      <c r="B93" s="14"/>
      <c r="C93" s="14"/>
      <c r="D93" s="14"/>
      <c r="E93" s="15"/>
      <c r="F93" s="16"/>
      <c r="G93" s="14"/>
      <c r="H93" s="14"/>
      <c r="I93" s="14"/>
      <c r="J93" s="14"/>
      <c r="K93" s="14"/>
      <c r="L93" s="14"/>
      <c r="M93" s="14"/>
      <c r="N93" s="14"/>
      <c r="O93" s="14"/>
      <c r="P93" s="14"/>
      <c r="Q93" s="14"/>
      <c r="R93" s="14"/>
      <c r="S93" s="16"/>
      <c r="T93" s="16"/>
      <c r="U93" s="135"/>
      <c r="V93" s="15"/>
      <c r="W93" s="14"/>
      <c r="X93" s="14"/>
      <c r="Y93" s="14"/>
      <c r="Z93" s="14"/>
      <c r="AA93" s="17"/>
      <c r="AB93" s="17"/>
      <c r="AC93" s="17"/>
      <c r="AD93" s="17"/>
      <c r="AE93" s="14"/>
      <c r="AF93" s="14"/>
      <c r="AG93" s="14"/>
      <c r="AH93" s="14"/>
      <c r="AI93" s="14"/>
      <c r="AJ93" s="14"/>
      <c r="AK93" s="14"/>
      <c r="AL93" s="14"/>
      <c r="AM93" s="14"/>
      <c r="AN93" s="14"/>
      <c r="AO93" s="14"/>
      <c r="AP93" s="14"/>
      <c r="AQ93" s="14"/>
      <c r="AR93" s="14"/>
      <c r="AS93" s="14"/>
      <c r="AT93" s="14"/>
      <c r="AU93" s="14"/>
    </row>
    <row r="94" spans="1:47" s="5" customFormat="1" x14ac:dyDescent="0.25">
      <c r="A94" s="14"/>
      <c r="B94" s="14"/>
      <c r="C94" s="14"/>
      <c r="D94" s="14"/>
      <c r="E94" s="15"/>
      <c r="F94" s="16"/>
      <c r="G94" s="14"/>
      <c r="H94" s="14"/>
      <c r="I94" s="14"/>
      <c r="J94" s="14"/>
      <c r="K94" s="14"/>
      <c r="L94" s="14"/>
      <c r="M94" s="14"/>
      <c r="N94" s="14"/>
      <c r="O94" s="14"/>
      <c r="P94" s="14"/>
      <c r="Q94" s="14"/>
      <c r="R94" s="14"/>
      <c r="S94" s="16"/>
      <c r="T94" s="16"/>
      <c r="U94" s="135"/>
      <c r="V94" s="15"/>
      <c r="W94" s="14"/>
      <c r="X94" s="14"/>
      <c r="Y94" s="14"/>
      <c r="Z94" s="14"/>
      <c r="AA94" s="17"/>
      <c r="AB94" s="17"/>
      <c r="AC94" s="17"/>
      <c r="AD94" s="17"/>
      <c r="AE94" s="14"/>
      <c r="AF94" s="14"/>
      <c r="AG94" s="14"/>
      <c r="AH94" s="14"/>
      <c r="AI94" s="14"/>
      <c r="AJ94" s="14"/>
      <c r="AK94" s="14"/>
      <c r="AL94" s="14"/>
      <c r="AM94" s="14"/>
      <c r="AN94" s="14"/>
      <c r="AO94" s="14"/>
      <c r="AP94" s="14"/>
      <c r="AQ94" s="14"/>
      <c r="AR94" s="14"/>
      <c r="AS94" s="14"/>
      <c r="AT94" s="14"/>
      <c r="AU94" s="14"/>
    </row>
    <row r="95" spans="1:47" s="5" customFormat="1" x14ac:dyDescent="0.25">
      <c r="A95" s="14"/>
      <c r="B95" s="14"/>
      <c r="C95" s="14"/>
      <c r="D95" s="14"/>
      <c r="E95" s="15"/>
      <c r="F95" s="16"/>
      <c r="G95" s="14"/>
      <c r="H95" s="14"/>
      <c r="I95" s="14"/>
      <c r="J95" s="14"/>
      <c r="K95" s="14"/>
      <c r="L95" s="14"/>
      <c r="M95" s="14"/>
      <c r="N95" s="14"/>
      <c r="O95" s="14"/>
      <c r="P95" s="14"/>
      <c r="Q95" s="14"/>
      <c r="R95" s="14"/>
      <c r="S95" s="16"/>
      <c r="T95" s="16"/>
      <c r="U95" s="135"/>
      <c r="V95" s="15"/>
      <c r="W95" s="14"/>
      <c r="X95" s="14"/>
      <c r="Y95" s="14"/>
      <c r="Z95" s="14"/>
      <c r="AA95" s="17"/>
      <c r="AB95" s="17"/>
      <c r="AC95" s="17"/>
      <c r="AD95" s="17"/>
      <c r="AE95" s="14"/>
      <c r="AF95" s="14"/>
      <c r="AG95" s="14"/>
      <c r="AH95" s="14"/>
      <c r="AI95" s="14"/>
      <c r="AJ95" s="14"/>
      <c r="AK95" s="14"/>
      <c r="AL95" s="14"/>
      <c r="AM95" s="14"/>
      <c r="AN95" s="14"/>
      <c r="AO95" s="14"/>
      <c r="AP95" s="14"/>
      <c r="AQ95" s="14"/>
      <c r="AR95" s="14"/>
      <c r="AS95" s="14"/>
      <c r="AT95" s="14"/>
      <c r="AU95" s="14"/>
    </row>
    <row r="96" spans="1:47" s="5" customFormat="1" x14ac:dyDescent="0.25">
      <c r="A96" s="14"/>
      <c r="B96" s="14"/>
      <c r="C96" s="14"/>
      <c r="D96" s="14"/>
      <c r="E96" s="15"/>
      <c r="F96" s="16"/>
      <c r="G96" s="14"/>
      <c r="H96" s="14"/>
      <c r="I96" s="14"/>
      <c r="J96" s="14"/>
      <c r="K96" s="14"/>
      <c r="L96" s="14"/>
      <c r="M96" s="14"/>
      <c r="N96" s="14"/>
      <c r="O96" s="14"/>
      <c r="P96" s="14"/>
      <c r="Q96" s="14"/>
      <c r="R96" s="14"/>
      <c r="S96" s="16"/>
      <c r="T96" s="16"/>
      <c r="U96" s="135"/>
      <c r="V96" s="15"/>
      <c r="W96" s="14"/>
      <c r="X96" s="14"/>
      <c r="Y96" s="14"/>
      <c r="Z96" s="14"/>
      <c r="AA96" s="17"/>
      <c r="AB96" s="17"/>
      <c r="AC96" s="17"/>
      <c r="AD96" s="17"/>
      <c r="AE96" s="14"/>
      <c r="AF96" s="14"/>
      <c r="AG96" s="14"/>
      <c r="AH96" s="14"/>
      <c r="AI96" s="14"/>
      <c r="AJ96" s="14"/>
      <c r="AK96" s="14"/>
      <c r="AL96" s="14"/>
      <c r="AM96" s="14"/>
      <c r="AN96" s="14"/>
      <c r="AO96" s="14"/>
      <c r="AP96" s="14"/>
      <c r="AQ96" s="14"/>
      <c r="AR96" s="14"/>
      <c r="AS96" s="14"/>
      <c r="AT96" s="14"/>
      <c r="AU96" s="14"/>
    </row>
    <row r="97" spans="1:47" s="5" customFormat="1" x14ac:dyDescent="0.25">
      <c r="A97" s="14"/>
      <c r="B97" s="14"/>
      <c r="C97" s="14"/>
      <c r="D97" s="14"/>
      <c r="E97" s="15"/>
      <c r="F97" s="16"/>
      <c r="G97" s="14"/>
      <c r="H97" s="14"/>
      <c r="I97" s="14"/>
      <c r="J97" s="14"/>
      <c r="K97" s="14"/>
      <c r="L97" s="14"/>
      <c r="M97" s="14"/>
      <c r="N97" s="14"/>
      <c r="O97" s="14"/>
      <c r="P97" s="14"/>
      <c r="Q97" s="14"/>
      <c r="R97" s="14"/>
      <c r="S97" s="16"/>
      <c r="T97" s="16"/>
      <c r="U97" s="135"/>
      <c r="V97" s="15"/>
      <c r="W97" s="14"/>
      <c r="X97" s="14"/>
      <c r="Y97" s="14"/>
      <c r="Z97" s="14"/>
      <c r="AA97" s="17"/>
      <c r="AB97" s="17"/>
      <c r="AC97" s="17"/>
      <c r="AD97" s="17"/>
      <c r="AE97" s="14"/>
      <c r="AF97" s="14"/>
      <c r="AG97" s="14"/>
      <c r="AH97" s="14"/>
      <c r="AI97" s="14"/>
      <c r="AJ97" s="14"/>
      <c r="AK97" s="14"/>
      <c r="AL97" s="14"/>
      <c r="AM97" s="14"/>
      <c r="AN97" s="14"/>
      <c r="AO97" s="14"/>
      <c r="AP97" s="14"/>
      <c r="AQ97" s="14"/>
      <c r="AR97" s="14"/>
      <c r="AS97" s="14"/>
      <c r="AT97" s="14"/>
      <c r="AU97" s="14"/>
    </row>
    <row r="98" spans="1:47" s="5" customFormat="1" x14ac:dyDescent="0.25">
      <c r="A98" s="14"/>
      <c r="B98" s="14"/>
      <c r="C98" s="14"/>
      <c r="D98" s="14"/>
      <c r="E98" s="15"/>
      <c r="F98" s="16"/>
      <c r="G98" s="14"/>
      <c r="H98" s="14"/>
      <c r="I98" s="14"/>
      <c r="J98" s="14"/>
      <c r="K98" s="14"/>
      <c r="L98" s="14"/>
      <c r="M98" s="14"/>
      <c r="N98" s="14"/>
      <c r="O98" s="14"/>
      <c r="P98" s="14"/>
      <c r="Q98" s="14"/>
      <c r="R98" s="14"/>
      <c r="S98" s="16"/>
      <c r="T98" s="16"/>
      <c r="U98" s="135"/>
      <c r="V98" s="15"/>
      <c r="W98" s="14"/>
      <c r="X98" s="14"/>
      <c r="Y98" s="14"/>
      <c r="Z98" s="14"/>
      <c r="AA98" s="17"/>
      <c r="AB98" s="17"/>
      <c r="AC98" s="17"/>
      <c r="AD98" s="17"/>
      <c r="AE98" s="14"/>
      <c r="AF98" s="14"/>
      <c r="AG98" s="14"/>
      <c r="AH98" s="14"/>
      <c r="AI98" s="14"/>
      <c r="AJ98" s="14"/>
      <c r="AK98" s="14"/>
      <c r="AL98" s="14"/>
      <c r="AM98" s="14"/>
      <c r="AN98" s="14"/>
      <c r="AO98" s="14"/>
      <c r="AP98" s="14"/>
      <c r="AQ98" s="14"/>
      <c r="AR98" s="14"/>
      <c r="AS98" s="14"/>
      <c r="AT98" s="14"/>
      <c r="AU98" s="14"/>
    </row>
    <row r="99" spans="1:47" s="5" customFormat="1" x14ac:dyDescent="0.25">
      <c r="A99" s="14"/>
      <c r="B99" s="14"/>
      <c r="C99" s="14"/>
      <c r="D99" s="14"/>
      <c r="E99" s="15"/>
      <c r="F99" s="16"/>
      <c r="G99" s="14"/>
      <c r="H99" s="14"/>
      <c r="I99" s="14"/>
      <c r="J99" s="14"/>
      <c r="K99" s="14"/>
      <c r="L99" s="14"/>
      <c r="M99" s="14"/>
      <c r="N99" s="14"/>
      <c r="O99" s="14"/>
      <c r="P99" s="14"/>
      <c r="Q99" s="14"/>
      <c r="R99" s="14"/>
      <c r="S99" s="16"/>
      <c r="T99" s="16"/>
      <c r="U99" s="135"/>
      <c r="V99" s="15"/>
      <c r="W99" s="14"/>
      <c r="X99" s="14"/>
      <c r="Y99" s="14"/>
      <c r="Z99" s="14"/>
      <c r="AA99" s="17"/>
      <c r="AB99" s="17"/>
      <c r="AC99" s="17"/>
      <c r="AD99" s="17"/>
      <c r="AE99" s="14"/>
      <c r="AF99" s="14"/>
      <c r="AG99" s="14"/>
      <c r="AH99" s="14"/>
      <c r="AI99" s="14"/>
      <c r="AJ99" s="14"/>
      <c r="AK99" s="14"/>
      <c r="AL99" s="14"/>
      <c r="AM99" s="14"/>
      <c r="AN99" s="14"/>
      <c r="AO99" s="14"/>
      <c r="AP99" s="14"/>
      <c r="AQ99" s="14"/>
      <c r="AR99" s="14"/>
      <c r="AS99" s="14"/>
      <c r="AT99" s="14"/>
      <c r="AU99" s="14"/>
    </row>
    <row r="100" spans="1:47" s="5" customFormat="1" x14ac:dyDescent="0.25">
      <c r="A100" s="14"/>
      <c r="B100" s="14"/>
      <c r="C100" s="14"/>
      <c r="D100" s="14"/>
      <c r="E100" s="15"/>
      <c r="F100" s="16"/>
      <c r="G100" s="14"/>
      <c r="H100" s="14"/>
      <c r="I100" s="14"/>
      <c r="J100" s="14"/>
      <c r="K100" s="14"/>
      <c r="L100" s="14"/>
      <c r="M100" s="14"/>
      <c r="N100" s="14"/>
      <c r="O100" s="14"/>
      <c r="P100" s="14"/>
      <c r="Q100" s="14"/>
      <c r="R100" s="14"/>
      <c r="S100" s="16"/>
      <c r="T100" s="16"/>
      <c r="U100" s="135"/>
      <c r="V100" s="15"/>
      <c r="W100" s="14"/>
      <c r="X100" s="14"/>
      <c r="Y100" s="14"/>
      <c r="Z100" s="14"/>
      <c r="AA100" s="17"/>
      <c r="AB100" s="17"/>
      <c r="AC100" s="17"/>
      <c r="AD100" s="17"/>
      <c r="AE100" s="14"/>
      <c r="AF100" s="14"/>
      <c r="AG100" s="14"/>
      <c r="AH100" s="14"/>
      <c r="AI100" s="14"/>
      <c r="AJ100" s="14"/>
      <c r="AK100" s="14"/>
      <c r="AL100" s="14"/>
      <c r="AM100" s="14"/>
      <c r="AN100" s="14"/>
      <c r="AO100" s="14"/>
      <c r="AP100" s="14"/>
      <c r="AQ100" s="14"/>
      <c r="AR100" s="14"/>
      <c r="AS100" s="14"/>
      <c r="AT100" s="14"/>
      <c r="AU100" s="14"/>
    </row>
    <row r="101" spans="1:47" s="5" customFormat="1" x14ac:dyDescent="0.25">
      <c r="A101" s="14"/>
      <c r="B101" s="14"/>
      <c r="C101" s="14"/>
      <c r="D101" s="14"/>
      <c r="E101" s="15"/>
      <c r="F101" s="16"/>
      <c r="G101" s="14"/>
      <c r="H101" s="14"/>
      <c r="I101" s="14"/>
      <c r="J101" s="14"/>
      <c r="K101" s="14"/>
      <c r="L101" s="14"/>
      <c r="M101" s="14"/>
      <c r="N101" s="14"/>
      <c r="O101" s="14"/>
      <c r="P101" s="14"/>
      <c r="Q101" s="14"/>
      <c r="R101" s="14"/>
      <c r="S101" s="16"/>
      <c r="T101" s="16"/>
      <c r="U101" s="135"/>
      <c r="V101" s="15"/>
      <c r="W101" s="14"/>
      <c r="X101" s="14"/>
      <c r="Y101" s="14"/>
      <c r="Z101" s="14"/>
      <c r="AA101" s="17"/>
      <c r="AB101" s="17"/>
      <c r="AC101" s="17"/>
      <c r="AD101" s="17"/>
      <c r="AE101" s="14"/>
      <c r="AF101" s="14"/>
      <c r="AG101" s="14"/>
      <c r="AH101" s="14"/>
      <c r="AI101" s="14"/>
      <c r="AJ101" s="14"/>
      <c r="AK101" s="14"/>
      <c r="AL101" s="14"/>
      <c r="AM101" s="14"/>
      <c r="AN101" s="14"/>
      <c r="AO101" s="14"/>
      <c r="AP101" s="14"/>
      <c r="AQ101" s="14"/>
      <c r="AR101" s="14"/>
      <c r="AS101" s="14"/>
      <c r="AT101" s="14"/>
      <c r="AU101" s="14"/>
    </row>
    <row r="102" spans="1:47" s="5" customFormat="1" x14ac:dyDescent="0.25">
      <c r="A102" s="14"/>
      <c r="B102" s="14"/>
      <c r="C102" s="14"/>
      <c r="D102" s="14"/>
      <c r="E102" s="15"/>
      <c r="F102" s="16"/>
      <c r="G102" s="14"/>
      <c r="H102" s="14"/>
      <c r="I102" s="14"/>
      <c r="J102" s="14"/>
      <c r="K102" s="14"/>
      <c r="L102" s="14"/>
      <c r="M102" s="14"/>
      <c r="N102" s="14"/>
      <c r="O102" s="14"/>
      <c r="P102" s="14"/>
      <c r="Q102" s="14"/>
      <c r="R102" s="14"/>
      <c r="S102" s="16"/>
      <c r="T102" s="16"/>
      <c r="U102" s="135"/>
      <c r="V102" s="15"/>
      <c r="W102" s="14"/>
      <c r="X102" s="14"/>
      <c r="Y102" s="14"/>
      <c r="Z102" s="14"/>
      <c r="AA102" s="17"/>
      <c r="AB102" s="17"/>
      <c r="AC102" s="17"/>
      <c r="AD102" s="17"/>
      <c r="AE102" s="14"/>
      <c r="AF102" s="14"/>
      <c r="AG102" s="14"/>
      <c r="AH102" s="14"/>
      <c r="AI102" s="14"/>
      <c r="AJ102" s="14"/>
      <c r="AK102" s="14"/>
      <c r="AL102" s="14"/>
      <c r="AM102" s="14"/>
      <c r="AN102" s="14"/>
      <c r="AO102" s="14"/>
      <c r="AP102" s="14"/>
      <c r="AQ102" s="14"/>
      <c r="AR102" s="14"/>
      <c r="AS102" s="14"/>
      <c r="AT102" s="14"/>
      <c r="AU102" s="14"/>
    </row>
    <row r="103" spans="1:47" s="5" customFormat="1" x14ac:dyDescent="0.25">
      <c r="A103" s="14"/>
      <c r="B103" s="14"/>
      <c r="C103" s="14"/>
      <c r="D103" s="14"/>
      <c r="E103" s="15"/>
      <c r="F103" s="16"/>
      <c r="G103" s="14"/>
      <c r="H103" s="14"/>
      <c r="I103" s="14"/>
      <c r="J103" s="14"/>
      <c r="K103" s="14"/>
      <c r="L103" s="14"/>
      <c r="M103" s="14"/>
      <c r="N103" s="14"/>
      <c r="O103" s="14"/>
      <c r="P103" s="14"/>
      <c r="Q103" s="14"/>
      <c r="R103" s="14"/>
      <c r="S103" s="16"/>
      <c r="T103" s="16"/>
      <c r="U103" s="135"/>
      <c r="V103" s="15"/>
      <c r="W103" s="14"/>
      <c r="X103" s="14"/>
      <c r="Y103" s="14"/>
      <c r="Z103" s="14"/>
      <c r="AA103" s="17"/>
      <c r="AB103" s="17"/>
      <c r="AC103" s="17"/>
      <c r="AD103" s="17"/>
      <c r="AE103" s="14"/>
      <c r="AF103" s="14"/>
      <c r="AG103" s="14"/>
      <c r="AH103" s="14"/>
      <c r="AI103" s="14"/>
      <c r="AJ103" s="14"/>
      <c r="AK103" s="14"/>
      <c r="AL103" s="14"/>
      <c r="AM103" s="14"/>
      <c r="AN103" s="14"/>
      <c r="AO103" s="14"/>
      <c r="AP103" s="14"/>
      <c r="AQ103" s="14"/>
      <c r="AR103" s="14"/>
      <c r="AS103" s="14"/>
      <c r="AT103" s="14"/>
      <c r="AU103" s="14"/>
    </row>
    <row r="104" spans="1:47" s="5" customFormat="1" x14ac:dyDescent="0.25">
      <c r="A104" s="14"/>
      <c r="B104" s="14"/>
      <c r="C104" s="14"/>
      <c r="D104" s="14"/>
      <c r="E104" s="15"/>
      <c r="F104" s="16"/>
      <c r="G104" s="14"/>
      <c r="H104" s="14"/>
      <c r="I104" s="14"/>
      <c r="J104" s="14"/>
      <c r="K104" s="14"/>
      <c r="L104" s="14"/>
      <c r="M104" s="14"/>
      <c r="N104" s="14"/>
      <c r="O104" s="14"/>
      <c r="P104" s="14"/>
      <c r="Q104" s="14"/>
      <c r="R104" s="14"/>
      <c r="S104" s="16"/>
      <c r="T104" s="16"/>
      <c r="U104" s="135"/>
      <c r="V104" s="15"/>
      <c r="W104" s="14"/>
      <c r="X104" s="14"/>
      <c r="Y104" s="14"/>
      <c r="Z104" s="14"/>
      <c r="AA104" s="17"/>
      <c r="AB104" s="17"/>
      <c r="AC104" s="17"/>
      <c r="AD104" s="17"/>
      <c r="AE104" s="14"/>
      <c r="AF104" s="14"/>
      <c r="AG104" s="14"/>
      <c r="AH104" s="14"/>
      <c r="AI104" s="14"/>
      <c r="AJ104" s="14"/>
      <c r="AK104" s="14"/>
      <c r="AL104" s="14"/>
      <c r="AM104" s="14"/>
      <c r="AN104" s="14"/>
      <c r="AO104" s="14"/>
      <c r="AP104" s="14"/>
      <c r="AQ104" s="14"/>
      <c r="AR104" s="14"/>
      <c r="AS104" s="14"/>
      <c r="AT104" s="14"/>
      <c r="AU104" s="14"/>
    </row>
    <row r="105" spans="1:47" s="5" customFormat="1" x14ac:dyDescent="0.25">
      <c r="A105" s="14"/>
      <c r="B105" s="14"/>
      <c r="C105" s="14"/>
      <c r="D105" s="14"/>
      <c r="E105" s="15"/>
      <c r="F105" s="16"/>
      <c r="G105" s="14"/>
      <c r="H105" s="14"/>
      <c r="I105" s="14"/>
      <c r="J105" s="14"/>
      <c r="K105" s="14"/>
      <c r="L105" s="14"/>
      <c r="M105" s="14"/>
      <c r="N105" s="14"/>
      <c r="O105" s="14"/>
      <c r="P105" s="14"/>
      <c r="Q105" s="14"/>
      <c r="R105" s="14"/>
      <c r="S105" s="16"/>
      <c r="T105" s="16"/>
      <c r="U105" s="135"/>
      <c r="V105" s="15"/>
      <c r="W105" s="14"/>
      <c r="X105" s="14"/>
      <c r="Y105" s="14"/>
      <c r="Z105" s="14"/>
      <c r="AA105" s="17"/>
      <c r="AB105" s="17"/>
      <c r="AC105" s="17"/>
      <c r="AD105" s="17"/>
      <c r="AE105" s="14"/>
      <c r="AF105" s="14"/>
      <c r="AG105" s="14"/>
      <c r="AH105" s="14"/>
      <c r="AI105" s="14"/>
      <c r="AJ105" s="14"/>
      <c r="AK105" s="14"/>
      <c r="AL105" s="14"/>
      <c r="AM105" s="14"/>
      <c r="AN105" s="14"/>
      <c r="AO105" s="14"/>
      <c r="AP105" s="14"/>
      <c r="AQ105" s="14"/>
      <c r="AR105" s="14"/>
      <c r="AS105" s="14"/>
      <c r="AT105" s="14"/>
      <c r="AU105" s="14"/>
    </row>
    <row r="106" spans="1:47" s="5" customFormat="1" x14ac:dyDescent="0.25">
      <c r="A106" s="14"/>
      <c r="B106" s="14"/>
      <c r="C106" s="14"/>
      <c r="D106" s="14"/>
      <c r="E106" s="15"/>
      <c r="F106" s="16"/>
      <c r="G106" s="14"/>
      <c r="H106" s="14"/>
      <c r="I106" s="14"/>
      <c r="J106" s="14"/>
      <c r="K106" s="14"/>
      <c r="L106" s="14"/>
      <c r="M106" s="14"/>
      <c r="N106" s="14"/>
      <c r="O106" s="14"/>
      <c r="P106" s="14"/>
      <c r="Q106" s="14"/>
      <c r="R106" s="14"/>
      <c r="S106" s="16"/>
      <c r="T106" s="16"/>
      <c r="U106" s="135"/>
      <c r="V106" s="15"/>
      <c r="W106" s="14"/>
      <c r="X106" s="14"/>
      <c r="Y106" s="14"/>
      <c r="Z106" s="14"/>
      <c r="AA106" s="17"/>
      <c r="AB106" s="17"/>
      <c r="AC106" s="17"/>
      <c r="AD106" s="17"/>
      <c r="AE106" s="14"/>
      <c r="AF106" s="14"/>
      <c r="AG106" s="14"/>
      <c r="AH106" s="14"/>
      <c r="AI106" s="14"/>
      <c r="AJ106" s="14"/>
      <c r="AK106" s="14"/>
      <c r="AL106" s="14"/>
      <c r="AM106" s="14"/>
      <c r="AN106" s="14"/>
      <c r="AO106" s="14"/>
      <c r="AP106" s="14"/>
      <c r="AQ106" s="14"/>
      <c r="AR106" s="14"/>
      <c r="AS106" s="14"/>
      <c r="AT106" s="14"/>
      <c r="AU106" s="14"/>
    </row>
    <row r="107" spans="1:47" s="5" customFormat="1" x14ac:dyDescent="0.25">
      <c r="A107" s="14"/>
      <c r="B107" s="14"/>
      <c r="C107" s="14"/>
      <c r="D107" s="14"/>
      <c r="E107" s="15"/>
      <c r="F107" s="16"/>
      <c r="G107" s="14"/>
      <c r="H107" s="14"/>
      <c r="I107" s="14"/>
      <c r="J107" s="14"/>
      <c r="K107" s="14"/>
      <c r="L107" s="14"/>
      <c r="M107" s="14"/>
      <c r="N107" s="14"/>
      <c r="O107" s="14"/>
      <c r="P107" s="14"/>
      <c r="Q107" s="14"/>
      <c r="R107" s="14"/>
      <c r="S107" s="16"/>
      <c r="T107" s="16"/>
      <c r="U107" s="135"/>
      <c r="V107" s="15"/>
      <c r="W107" s="14"/>
      <c r="X107" s="14"/>
      <c r="Y107" s="14"/>
      <c r="Z107" s="14"/>
      <c r="AA107" s="17"/>
      <c r="AB107" s="17"/>
      <c r="AC107" s="17"/>
      <c r="AD107" s="17"/>
      <c r="AE107" s="14"/>
      <c r="AF107" s="14"/>
      <c r="AG107" s="14"/>
      <c r="AH107" s="14"/>
      <c r="AI107" s="14"/>
      <c r="AJ107" s="14"/>
      <c r="AK107" s="14"/>
      <c r="AL107" s="14"/>
      <c r="AM107" s="14"/>
      <c r="AN107" s="14"/>
      <c r="AO107" s="14"/>
      <c r="AP107" s="14"/>
      <c r="AQ107" s="14"/>
      <c r="AR107" s="14"/>
      <c r="AS107" s="14"/>
      <c r="AT107" s="14"/>
      <c r="AU107" s="14"/>
    </row>
    <row r="108" spans="1:47" s="5" customFormat="1" x14ac:dyDescent="0.25">
      <c r="A108" s="14"/>
      <c r="B108" s="14"/>
      <c r="C108" s="14"/>
      <c r="D108" s="14"/>
      <c r="E108" s="15"/>
      <c r="F108" s="16"/>
      <c r="G108" s="14"/>
      <c r="H108" s="14"/>
      <c r="I108" s="14"/>
      <c r="J108" s="14"/>
      <c r="K108" s="14"/>
      <c r="L108" s="14"/>
      <c r="M108" s="14"/>
      <c r="N108" s="14"/>
      <c r="O108" s="14"/>
      <c r="P108" s="14"/>
      <c r="Q108" s="14"/>
      <c r="R108" s="14"/>
      <c r="S108" s="16"/>
      <c r="T108" s="16"/>
      <c r="U108" s="135"/>
      <c r="V108" s="15"/>
      <c r="W108" s="14"/>
      <c r="X108" s="14"/>
      <c r="Y108" s="14"/>
      <c r="Z108" s="14"/>
      <c r="AA108" s="17"/>
      <c r="AB108" s="17"/>
      <c r="AC108" s="17"/>
      <c r="AD108" s="17"/>
      <c r="AE108" s="14"/>
      <c r="AF108" s="14"/>
      <c r="AG108" s="14"/>
      <c r="AH108" s="14"/>
      <c r="AI108" s="14"/>
      <c r="AJ108" s="14"/>
      <c r="AK108" s="14"/>
      <c r="AL108" s="14"/>
      <c r="AM108" s="14"/>
      <c r="AN108" s="14"/>
      <c r="AO108" s="14"/>
      <c r="AP108" s="14"/>
      <c r="AQ108" s="14"/>
      <c r="AR108" s="14"/>
      <c r="AS108" s="14"/>
      <c r="AT108" s="14"/>
      <c r="AU108" s="14"/>
    </row>
    <row r="109" spans="1:47" s="5" customFormat="1" x14ac:dyDescent="0.25">
      <c r="A109" s="14"/>
      <c r="B109" s="14"/>
      <c r="C109" s="14"/>
      <c r="D109" s="14"/>
      <c r="E109" s="15"/>
      <c r="F109" s="16"/>
      <c r="G109" s="14"/>
      <c r="H109" s="14"/>
      <c r="I109" s="14"/>
      <c r="J109" s="14"/>
      <c r="K109" s="14"/>
      <c r="L109" s="14"/>
      <c r="M109" s="14"/>
      <c r="N109" s="14"/>
      <c r="O109" s="14"/>
      <c r="P109" s="14"/>
      <c r="Q109" s="14"/>
      <c r="R109" s="14"/>
      <c r="S109" s="16"/>
      <c r="T109" s="16"/>
      <c r="U109" s="135"/>
      <c r="V109" s="15"/>
      <c r="W109" s="14"/>
      <c r="X109" s="14"/>
      <c r="Y109" s="14"/>
      <c r="Z109" s="14"/>
      <c r="AA109" s="17"/>
      <c r="AB109" s="17"/>
      <c r="AC109" s="17"/>
      <c r="AD109" s="17"/>
      <c r="AE109" s="14"/>
      <c r="AF109" s="14"/>
      <c r="AG109" s="14"/>
      <c r="AH109" s="14"/>
      <c r="AI109" s="14"/>
      <c r="AJ109" s="14"/>
      <c r="AK109" s="14"/>
      <c r="AL109" s="14"/>
      <c r="AM109" s="14"/>
      <c r="AN109" s="14"/>
      <c r="AO109" s="14"/>
      <c r="AP109" s="14"/>
      <c r="AQ109" s="14"/>
      <c r="AR109" s="14"/>
      <c r="AS109" s="14"/>
      <c r="AT109" s="14"/>
      <c r="AU109" s="14"/>
    </row>
    <row r="110" spans="1:47" s="5" customFormat="1" x14ac:dyDescent="0.25">
      <c r="A110" s="14"/>
      <c r="B110" s="14"/>
      <c r="C110" s="14"/>
      <c r="D110" s="14"/>
      <c r="E110" s="15"/>
      <c r="F110" s="16"/>
      <c r="G110" s="14"/>
      <c r="H110" s="14"/>
      <c r="I110" s="14"/>
      <c r="J110" s="14"/>
      <c r="K110" s="14"/>
      <c r="L110" s="14"/>
      <c r="M110" s="14"/>
      <c r="N110" s="14"/>
      <c r="O110" s="14"/>
      <c r="P110" s="14"/>
      <c r="Q110" s="14"/>
      <c r="R110" s="14"/>
      <c r="S110" s="16"/>
      <c r="T110" s="16"/>
      <c r="U110" s="135"/>
      <c r="V110" s="15"/>
      <c r="W110" s="14"/>
      <c r="X110" s="14"/>
      <c r="Y110" s="14"/>
      <c r="Z110" s="14"/>
      <c r="AA110" s="17"/>
      <c r="AB110" s="17"/>
      <c r="AC110" s="17"/>
      <c r="AD110" s="17"/>
      <c r="AE110" s="14"/>
      <c r="AF110" s="14"/>
      <c r="AG110" s="14"/>
      <c r="AH110" s="14"/>
      <c r="AI110" s="14"/>
      <c r="AJ110" s="14"/>
      <c r="AK110" s="14"/>
      <c r="AL110" s="14"/>
      <c r="AM110" s="14"/>
      <c r="AN110" s="14"/>
      <c r="AO110" s="14"/>
      <c r="AP110" s="14"/>
      <c r="AQ110" s="14"/>
      <c r="AR110" s="14"/>
      <c r="AS110" s="14"/>
      <c r="AT110" s="14"/>
      <c r="AU110" s="14"/>
    </row>
    <row r="111" spans="1:47" s="5" customFormat="1" x14ac:dyDescent="0.25">
      <c r="A111" s="14"/>
      <c r="B111" s="14"/>
      <c r="C111" s="14"/>
      <c r="D111" s="14"/>
      <c r="E111" s="15"/>
      <c r="F111" s="16"/>
      <c r="G111" s="14"/>
      <c r="H111" s="14"/>
      <c r="I111" s="14"/>
      <c r="J111" s="14"/>
      <c r="K111" s="14"/>
      <c r="L111" s="14"/>
      <c r="M111" s="14"/>
      <c r="N111" s="14"/>
      <c r="O111" s="14"/>
      <c r="P111" s="14"/>
      <c r="Q111" s="14"/>
      <c r="R111" s="14"/>
      <c r="S111" s="16"/>
      <c r="T111" s="16"/>
      <c r="U111" s="135"/>
      <c r="V111" s="15"/>
      <c r="W111" s="14"/>
      <c r="X111" s="14"/>
      <c r="Y111" s="14"/>
      <c r="Z111" s="14"/>
      <c r="AA111" s="17"/>
      <c r="AB111" s="17"/>
      <c r="AC111" s="17"/>
      <c r="AD111" s="17"/>
      <c r="AE111" s="14"/>
      <c r="AF111" s="14"/>
      <c r="AG111" s="14"/>
      <c r="AH111" s="14"/>
      <c r="AI111" s="14"/>
      <c r="AJ111" s="14"/>
      <c r="AK111" s="14"/>
      <c r="AL111" s="14"/>
      <c r="AM111" s="14"/>
      <c r="AN111" s="14"/>
      <c r="AO111" s="14"/>
      <c r="AP111" s="14"/>
      <c r="AQ111" s="14"/>
      <c r="AR111" s="14"/>
      <c r="AS111" s="14"/>
      <c r="AT111" s="14"/>
      <c r="AU111" s="14"/>
    </row>
    <row r="112" spans="1:47" s="5" customFormat="1" x14ac:dyDescent="0.25">
      <c r="A112" s="14"/>
      <c r="B112" s="14"/>
      <c r="C112" s="14"/>
      <c r="D112" s="14"/>
      <c r="E112" s="15"/>
      <c r="F112" s="16"/>
      <c r="G112" s="14"/>
      <c r="H112" s="14"/>
      <c r="I112" s="14"/>
      <c r="J112" s="14"/>
      <c r="K112" s="14"/>
      <c r="L112" s="14"/>
      <c r="M112" s="14"/>
      <c r="N112" s="14"/>
      <c r="O112" s="14"/>
      <c r="P112" s="14"/>
      <c r="Q112" s="14"/>
      <c r="R112" s="14"/>
      <c r="S112" s="16"/>
      <c r="T112" s="16"/>
      <c r="U112" s="135"/>
      <c r="V112" s="15"/>
      <c r="W112" s="14"/>
      <c r="X112" s="14"/>
      <c r="Y112" s="14"/>
      <c r="Z112" s="14"/>
      <c r="AA112" s="17"/>
      <c r="AB112" s="17"/>
      <c r="AC112" s="17"/>
      <c r="AD112" s="17"/>
      <c r="AE112" s="14"/>
      <c r="AF112" s="14"/>
      <c r="AG112" s="14"/>
      <c r="AH112" s="14"/>
      <c r="AI112" s="14"/>
      <c r="AJ112" s="14"/>
      <c r="AK112" s="14"/>
      <c r="AL112" s="14"/>
      <c r="AM112" s="14"/>
      <c r="AN112" s="14"/>
      <c r="AO112" s="14"/>
      <c r="AP112" s="14"/>
      <c r="AQ112" s="14"/>
      <c r="AR112" s="14"/>
      <c r="AS112" s="14"/>
      <c r="AT112" s="14"/>
      <c r="AU112" s="14"/>
    </row>
    <row r="113" spans="1:47" s="5" customFormat="1" x14ac:dyDescent="0.25">
      <c r="A113" s="14"/>
      <c r="B113" s="14"/>
      <c r="C113" s="14"/>
      <c r="D113" s="14"/>
      <c r="E113" s="15"/>
      <c r="F113" s="16"/>
      <c r="G113" s="14"/>
      <c r="H113" s="14"/>
      <c r="I113" s="14"/>
      <c r="J113" s="14"/>
      <c r="K113" s="14"/>
      <c r="L113" s="14"/>
      <c r="M113" s="14"/>
      <c r="N113" s="14"/>
      <c r="O113" s="14"/>
      <c r="P113" s="14"/>
      <c r="Q113" s="14"/>
      <c r="R113" s="14"/>
      <c r="S113" s="16"/>
      <c r="T113" s="16"/>
      <c r="U113" s="135"/>
      <c r="V113" s="15"/>
      <c r="W113" s="14"/>
      <c r="X113" s="14"/>
      <c r="Y113" s="14"/>
      <c r="Z113" s="14"/>
      <c r="AA113" s="17"/>
      <c r="AB113" s="17"/>
      <c r="AC113" s="17"/>
      <c r="AD113" s="17"/>
      <c r="AE113" s="14"/>
      <c r="AF113" s="14"/>
      <c r="AG113" s="14"/>
      <c r="AH113" s="14"/>
      <c r="AI113" s="14"/>
      <c r="AJ113" s="14"/>
      <c r="AK113" s="14"/>
      <c r="AL113" s="14"/>
      <c r="AM113" s="14"/>
      <c r="AN113" s="14"/>
      <c r="AO113" s="14"/>
      <c r="AP113" s="14"/>
      <c r="AQ113" s="14"/>
      <c r="AR113" s="14"/>
      <c r="AS113" s="14"/>
      <c r="AT113" s="14"/>
      <c r="AU113" s="14"/>
    </row>
    <row r="114" spans="1:47" s="5" customFormat="1" x14ac:dyDescent="0.25">
      <c r="A114" s="14"/>
      <c r="B114" s="14"/>
      <c r="C114" s="14"/>
      <c r="D114" s="14"/>
      <c r="E114" s="15"/>
      <c r="F114" s="16"/>
      <c r="G114" s="14"/>
      <c r="H114" s="14"/>
      <c r="I114" s="14"/>
      <c r="J114" s="14"/>
      <c r="K114" s="14"/>
      <c r="L114" s="14"/>
      <c r="M114" s="14"/>
      <c r="N114" s="14"/>
      <c r="O114" s="14"/>
      <c r="P114" s="14"/>
      <c r="Q114" s="14"/>
      <c r="R114" s="14"/>
      <c r="S114" s="16"/>
      <c r="T114" s="16"/>
      <c r="U114" s="135"/>
      <c r="V114" s="15"/>
      <c r="W114" s="14"/>
      <c r="X114" s="14"/>
      <c r="Y114" s="14"/>
      <c r="Z114" s="14"/>
      <c r="AA114" s="17"/>
      <c r="AB114" s="17"/>
      <c r="AC114" s="17"/>
      <c r="AD114" s="17"/>
      <c r="AE114" s="14"/>
      <c r="AF114" s="14"/>
      <c r="AG114" s="14"/>
      <c r="AH114" s="14"/>
      <c r="AI114" s="14"/>
      <c r="AJ114" s="14"/>
      <c r="AK114" s="14"/>
      <c r="AL114" s="14"/>
      <c r="AM114" s="14"/>
      <c r="AN114" s="14"/>
      <c r="AO114" s="14"/>
      <c r="AP114" s="14"/>
      <c r="AQ114" s="14"/>
      <c r="AR114" s="14"/>
      <c r="AS114" s="14"/>
      <c r="AT114" s="14"/>
      <c r="AU114" s="14"/>
    </row>
    <row r="115" spans="1:47" s="5" customFormat="1" x14ac:dyDescent="0.25">
      <c r="A115" s="14"/>
      <c r="B115" s="14"/>
      <c r="C115" s="14"/>
      <c r="D115" s="14"/>
      <c r="E115" s="15"/>
      <c r="F115" s="16"/>
      <c r="G115" s="14"/>
      <c r="H115" s="14"/>
      <c r="I115" s="14"/>
      <c r="J115" s="14"/>
      <c r="K115" s="14"/>
      <c r="L115" s="14"/>
      <c r="M115" s="14"/>
      <c r="N115" s="14"/>
      <c r="O115" s="14"/>
      <c r="P115" s="14"/>
      <c r="Q115" s="14"/>
      <c r="R115" s="14"/>
      <c r="S115" s="16"/>
      <c r="T115" s="16"/>
      <c r="U115" s="135"/>
      <c r="V115" s="15"/>
      <c r="W115" s="14"/>
      <c r="X115" s="14"/>
      <c r="Y115" s="14"/>
      <c r="Z115" s="14"/>
      <c r="AA115" s="17"/>
      <c r="AB115" s="17"/>
      <c r="AC115" s="17"/>
      <c r="AD115" s="17"/>
      <c r="AE115" s="14"/>
      <c r="AF115" s="14"/>
      <c r="AG115" s="14"/>
      <c r="AH115" s="14"/>
      <c r="AI115" s="14"/>
      <c r="AJ115" s="14"/>
      <c r="AK115" s="14"/>
      <c r="AL115" s="14"/>
      <c r="AM115" s="14"/>
      <c r="AN115" s="14"/>
      <c r="AO115" s="14"/>
      <c r="AP115" s="14"/>
      <c r="AQ115" s="14"/>
      <c r="AR115" s="14"/>
      <c r="AS115" s="14"/>
      <c r="AT115" s="14"/>
      <c r="AU115" s="14"/>
    </row>
    <row r="116" spans="1:47" s="5" customFormat="1" x14ac:dyDescent="0.25">
      <c r="A116" s="14"/>
      <c r="B116" s="14"/>
      <c r="C116" s="14"/>
      <c r="D116" s="14"/>
      <c r="E116" s="15"/>
      <c r="F116" s="16"/>
      <c r="G116" s="14"/>
      <c r="H116" s="14"/>
      <c r="I116" s="14"/>
      <c r="J116" s="14"/>
      <c r="K116" s="14"/>
      <c r="L116" s="14"/>
      <c r="M116" s="14"/>
      <c r="N116" s="14"/>
      <c r="O116" s="14"/>
      <c r="P116" s="14"/>
      <c r="Q116" s="14"/>
      <c r="R116" s="14"/>
      <c r="S116" s="16"/>
      <c r="T116" s="16"/>
      <c r="U116" s="135"/>
      <c r="V116" s="15"/>
      <c r="W116" s="14"/>
      <c r="X116" s="14"/>
      <c r="Y116" s="14"/>
      <c r="Z116" s="14"/>
      <c r="AA116" s="17"/>
      <c r="AB116" s="17"/>
      <c r="AC116" s="17"/>
      <c r="AD116" s="17"/>
      <c r="AE116" s="14"/>
      <c r="AF116" s="14"/>
      <c r="AG116" s="14"/>
      <c r="AH116" s="14"/>
      <c r="AI116" s="14"/>
      <c r="AJ116" s="14"/>
      <c r="AK116" s="14"/>
      <c r="AL116" s="14"/>
      <c r="AM116" s="14"/>
      <c r="AN116" s="14"/>
      <c r="AO116" s="14"/>
      <c r="AP116" s="14"/>
      <c r="AQ116" s="14"/>
      <c r="AR116" s="14"/>
      <c r="AS116" s="14"/>
      <c r="AT116" s="14"/>
      <c r="AU116" s="14"/>
    </row>
    <row r="117" spans="1:47" s="5" customFormat="1" x14ac:dyDescent="0.25">
      <c r="A117" s="14"/>
      <c r="B117" s="14"/>
      <c r="C117" s="14"/>
      <c r="D117" s="14"/>
      <c r="E117" s="15"/>
      <c r="F117" s="16"/>
      <c r="G117" s="14"/>
      <c r="H117" s="14"/>
      <c r="I117" s="14"/>
      <c r="J117" s="14"/>
      <c r="K117" s="14"/>
      <c r="L117" s="14"/>
      <c r="M117" s="14"/>
      <c r="N117" s="14"/>
      <c r="O117" s="14"/>
      <c r="P117" s="14"/>
      <c r="Q117" s="14"/>
      <c r="R117" s="14"/>
      <c r="S117" s="16"/>
      <c r="T117" s="16"/>
      <c r="U117" s="135"/>
      <c r="V117" s="15"/>
      <c r="W117" s="14"/>
      <c r="X117" s="14"/>
      <c r="Y117" s="14"/>
      <c r="Z117" s="14"/>
      <c r="AA117" s="17"/>
      <c r="AB117" s="17"/>
      <c r="AC117" s="17"/>
      <c r="AD117" s="17"/>
      <c r="AE117" s="14"/>
      <c r="AF117" s="14"/>
      <c r="AG117" s="14"/>
      <c r="AH117" s="14"/>
      <c r="AI117" s="14"/>
      <c r="AJ117" s="14"/>
      <c r="AK117" s="14"/>
      <c r="AL117" s="14"/>
      <c r="AM117" s="14"/>
      <c r="AN117" s="14"/>
      <c r="AO117" s="14"/>
      <c r="AP117" s="14"/>
      <c r="AQ117" s="14"/>
      <c r="AR117" s="14"/>
      <c r="AS117" s="14"/>
      <c r="AT117" s="14"/>
      <c r="AU117" s="14"/>
    </row>
    <row r="118" spans="1:47" s="5" customFormat="1" x14ac:dyDescent="0.25">
      <c r="A118" s="14"/>
      <c r="B118" s="14"/>
      <c r="C118" s="14"/>
      <c r="D118" s="14"/>
      <c r="E118" s="15"/>
      <c r="F118" s="16"/>
      <c r="G118" s="14"/>
      <c r="H118" s="14"/>
      <c r="I118" s="14"/>
      <c r="J118" s="14"/>
      <c r="K118" s="14"/>
      <c r="L118" s="14"/>
      <c r="M118" s="14"/>
      <c r="N118" s="14"/>
      <c r="O118" s="14"/>
      <c r="P118" s="14"/>
      <c r="Q118" s="14"/>
      <c r="R118" s="14"/>
      <c r="S118" s="16"/>
      <c r="T118" s="16"/>
      <c r="U118" s="135"/>
      <c r="V118" s="15"/>
      <c r="W118" s="14"/>
      <c r="X118" s="14"/>
      <c r="Y118" s="14"/>
      <c r="Z118" s="14"/>
      <c r="AA118" s="17"/>
      <c r="AB118" s="17"/>
      <c r="AC118" s="17"/>
      <c r="AD118" s="17"/>
      <c r="AE118" s="14"/>
      <c r="AF118" s="14"/>
      <c r="AG118" s="14"/>
      <c r="AH118" s="14"/>
      <c r="AI118" s="14"/>
      <c r="AJ118" s="14"/>
      <c r="AK118" s="14"/>
      <c r="AL118" s="14"/>
      <c r="AM118" s="14"/>
      <c r="AN118" s="14"/>
      <c r="AO118" s="14"/>
      <c r="AP118" s="14"/>
      <c r="AQ118" s="14"/>
      <c r="AR118" s="14"/>
      <c r="AS118" s="14"/>
      <c r="AT118" s="14"/>
      <c r="AU118" s="14"/>
    </row>
    <row r="119" spans="1:47" s="5" customFormat="1" x14ac:dyDescent="0.25">
      <c r="A119" s="14"/>
      <c r="B119" s="14"/>
      <c r="C119" s="14"/>
      <c r="D119" s="14"/>
      <c r="E119" s="15"/>
      <c r="F119" s="16"/>
      <c r="G119" s="14"/>
      <c r="H119" s="14"/>
      <c r="I119" s="14"/>
      <c r="J119" s="14"/>
      <c r="K119" s="14"/>
      <c r="L119" s="14"/>
      <c r="M119" s="14"/>
      <c r="N119" s="14"/>
      <c r="O119" s="14"/>
      <c r="P119" s="14"/>
      <c r="Q119" s="14"/>
      <c r="R119" s="14"/>
      <c r="S119" s="16"/>
      <c r="T119" s="16"/>
      <c r="U119" s="135"/>
      <c r="V119" s="15"/>
      <c r="W119" s="14"/>
      <c r="X119" s="14"/>
      <c r="Y119" s="14"/>
      <c r="Z119" s="14"/>
      <c r="AA119" s="17"/>
      <c r="AB119" s="17"/>
      <c r="AC119" s="17"/>
      <c r="AD119" s="17"/>
      <c r="AE119" s="14"/>
      <c r="AF119" s="14"/>
      <c r="AG119" s="14"/>
      <c r="AH119" s="14"/>
      <c r="AI119" s="14"/>
      <c r="AJ119" s="14"/>
      <c r="AK119" s="14"/>
      <c r="AL119" s="14"/>
      <c r="AM119" s="14"/>
      <c r="AN119" s="14"/>
      <c r="AO119" s="14"/>
      <c r="AP119" s="14"/>
      <c r="AQ119" s="14"/>
      <c r="AR119" s="14"/>
      <c r="AS119" s="14"/>
      <c r="AT119" s="14"/>
      <c r="AU119" s="14"/>
    </row>
    <row r="120" spans="1:47" s="5" customFormat="1" x14ac:dyDescent="0.25">
      <c r="A120" s="14"/>
      <c r="B120" s="14"/>
      <c r="C120" s="14"/>
      <c r="D120" s="14"/>
      <c r="E120" s="15"/>
      <c r="F120" s="16"/>
      <c r="G120" s="14"/>
      <c r="H120" s="14"/>
      <c r="I120" s="14"/>
      <c r="J120" s="14"/>
      <c r="K120" s="14"/>
      <c r="L120" s="14"/>
      <c r="M120" s="14"/>
      <c r="N120" s="14"/>
      <c r="O120" s="14"/>
      <c r="P120" s="14"/>
      <c r="Q120" s="14"/>
      <c r="R120" s="14"/>
      <c r="S120" s="16"/>
      <c r="T120" s="16"/>
      <c r="U120" s="135"/>
      <c r="V120" s="15"/>
      <c r="W120" s="14"/>
      <c r="X120" s="14"/>
      <c r="Y120" s="14"/>
      <c r="Z120" s="14"/>
      <c r="AA120" s="17"/>
      <c r="AB120" s="17"/>
      <c r="AC120" s="17"/>
      <c r="AD120" s="17"/>
      <c r="AE120" s="14"/>
      <c r="AF120" s="14"/>
      <c r="AG120" s="14"/>
      <c r="AH120" s="14"/>
      <c r="AI120" s="14"/>
      <c r="AJ120" s="14"/>
      <c r="AK120" s="14"/>
      <c r="AL120" s="14"/>
      <c r="AM120" s="14"/>
      <c r="AN120" s="14"/>
      <c r="AO120" s="14"/>
      <c r="AP120" s="14"/>
      <c r="AQ120" s="14"/>
      <c r="AR120" s="14"/>
      <c r="AS120" s="14"/>
      <c r="AT120" s="14"/>
      <c r="AU120" s="14"/>
    </row>
    <row r="121" spans="1:47" s="5" customFormat="1" x14ac:dyDescent="0.25">
      <c r="A121" s="14"/>
      <c r="B121" s="14"/>
      <c r="C121" s="14"/>
      <c r="D121" s="14"/>
      <c r="E121" s="15"/>
      <c r="F121" s="16"/>
      <c r="G121" s="14"/>
      <c r="H121" s="14"/>
      <c r="I121" s="14"/>
      <c r="J121" s="14"/>
      <c r="K121" s="14"/>
      <c r="L121" s="14"/>
      <c r="M121" s="14"/>
      <c r="N121" s="14"/>
      <c r="O121" s="14"/>
      <c r="P121" s="14"/>
      <c r="Q121" s="14"/>
      <c r="R121" s="14"/>
      <c r="S121" s="16"/>
      <c r="T121" s="16"/>
      <c r="U121" s="135"/>
      <c r="V121" s="15"/>
      <c r="W121" s="14"/>
      <c r="X121" s="14"/>
      <c r="Y121" s="14"/>
      <c r="Z121" s="14"/>
      <c r="AA121" s="17"/>
      <c r="AB121" s="17"/>
      <c r="AC121" s="17"/>
      <c r="AD121" s="17"/>
      <c r="AE121" s="14"/>
      <c r="AF121" s="14"/>
      <c r="AG121" s="14"/>
      <c r="AH121" s="14"/>
      <c r="AI121" s="14"/>
      <c r="AJ121" s="14"/>
      <c r="AK121" s="14"/>
      <c r="AL121" s="14"/>
      <c r="AM121" s="14"/>
      <c r="AN121" s="14"/>
      <c r="AO121" s="14"/>
      <c r="AP121" s="14"/>
      <c r="AQ121" s="14"/>
      <c r="AR121" s="14"/>
      <c r="AS121" s="14"/>
      <c r="AT121" s="14"/>
      <c r="AU121" s="14"/>
    </row>
    <row r="122" spans="1:47" s="5" customFormat="1" x14ac:dyDescent="0.25">
      <c r="A122" s="14"/>
      <c r="B122" s="14"/>
      <c r="C122" s="14"/>
      <c r="D122" s="14"/>
      <c r="E122" s="15"/>
      <c r="F122" s="16"/>
      <c r="G122" s="14"/>
      <c r="H122" s="14"/>
      <c r="I122" s="14"/>
      <c r="J122" s="14"/>
      <c r="K122" s="14"/>
      <c r="L122" s="14"/>
      <c r="M122" s="14"/>
      <c r="N122" s="14"/>
      <c r="O122" s="14"/>
      <c r="P122" s="14"/>
      <c r="Q122" s="14"/>
      <c r="R122" s="14"/>
      <c r="S122" s="16"/>
      <c r="T122" s="16"/>
      <c r="U122" s="135"/>
      <c r="V122" s="15"/>
      <c r="W122" s="14"/>
      <c r="X122" s="14"/>
      <c r="Y122" s="14"/>
      <c r="Z122" s="14"/>
      <c r="AA122" s="17"/>
      <c r="AB122" s="17"/>
      <c r="AC122" s="17"/>
      <c r="AD122" s="17"/>
      <c r="AE122" s="14"/>
      <c r="AF122" s="14"/>
      <c r="AG122" s="14"/>
      <c r="AH122" s="14"/>
      <c r="AI122" s="14"/>
      <c r="AJ122" s="14"/>
      <c r="AK122" s="14"/>
      <c r="AL122" s="14"/>
      <c r="AM122" s="14"/>
      <c r="AN122" s="14"/>
      <c r="AO122" s="14"/>
      <c r="AP122" s="14"/>
      <c r="AQ122" s="14"/>
      <c r="AR122" s="14"/>
      <c r="AS122" s="14"/>
      <c r="AT122" s="14"/>
      <c r="AU122" s="14"/>
    </row>
    <row r="123" spans="1:47" s="5" customFormat="1" x14ac:dyDescent="0.25">
      <c r="A123" s="14"/>
      <c r="B123" s="14"/>
      <c r="C123" s="14"/>
      <c r="D123" s="14"/>
      <c r="E123" s="15"/>
      <c r="F123" s="16"/>
      <c r="G123" s="14"/>
      <c r="H123" s="14"/>
      <c r="I123" s="14"/>
      <c r="J123" s="14"/>
      <c r="K123" s="14"/>
      <c r="L123" s="14"/>
      <c r="M123" s="14"/>
      <c r="N123" s="14"/>
      <c r="O123" s="14"/>
      <c r="P123" s="14"/>
      <c r="Q123" s="14"/>
      <c r="R123" s="14"/>
      <c r="S123" s="16"/>
      <c r="T123" s="16"/>
      <c r="U123" s="135"/>
      <c r="V123" s="15"/>
      <c r="W123" s="14"/>
      <c r="X123" s="14"/>
      <c r="Y123" s="14"/>
      <c r="Z123" s="14"/>
      <c r="AA123" s="17"/>
      <c r="AB123" s="17"/>
      <c r="AC123" s="17"/>
      <c r="AD123" s="17"/>
      <c r="AE123" s="14"/>
      <c r="AF123" s="14"/>
      <c r="AG123" s="14"/>
      <c r="AH123" s="14"/>
      <c r="AI123" s="14"/>
      <c r="AJ123" s="14"/>
      <c r="AK123" s="14"/>
      <c r="AL123" s="14"/>
      <c r="AM123" s="14"/>
      <c r="AN123" s="14"/>
      <c r="AO123" s="14"/>
      <c r="AP123" s="14"/>
      <c r="AQ123" s="14"/>
      <c r="AR123" s="14"/>
      <c r="AS123" s="14"/>
      <c r="AT123" s="14"/>
      <c r="AU123" s="14"/>
    </row>
    <row r="124" spans="1:47" s="5" customFormat="1" x14ac:dyDescent="0.25">
      <c r="A124" s="14"/>
      <c r="B124" s="14"/>
      <c r="C124" s="14"/>
      <c r="D124" s="14"/>
      <c r="E124" s="15"/>
      <c r="F124" s="16"/>
      <c r="G124" s="14"/>
      <c r="H124" s="14"/>
      <c r="I124" s="14"/>
      <c r="J124" s="14"/>
      <c r="K124" s="14"/>
      <c r="L124" s="14"/>
      <c r="M124" s="14"/>
      <c r="N124" s="14"/>
      <c r="O124" s="14"/>
      <c r="P124" s="14"/>
      <c r="Q124" s="14"/>
      <c r="R124" s="14"/>
      <c r="S124" s="16"/>
      <c r="T124" s="16"/>
      <c r="U124" s="135"/>
      <c r="V124" s="15"/>
      <c r="W124" s="14"/>
      <c r="X124" s="14"/>
      <c r="Y124" s="14"/>
      <c r="Z124" s="14"/>
      <c r="AA124" s="17"/>
      <c r="AB124" s="17"/>
      <c r="AC124" s="17"/>
      <c r="AD124" s="17"/>
      <c r="AE124" s="14"/>
      <c r="AF124" s="14"/>
      <c r="AG124" s="14"/>
      <c r="AH124" s="14"/>
      <c r="AI124" s="14"/>
      <c r="AJ124" s="14"/>
      <c r="AK124" s="14"/>
      <c r="AL124" s="14"/>
      <c r="AM124" s="14"/>
      <c r="AN124" s="14"/>
      <c r="AO124" s="14"/>
      <c r="AP124" s="14"/>
      <c r="AQ124" s="14"/>
      <c r="AR124" s="14"/>
      <c r="AS124" s="14"/>
      <c r="AT124" s="14"/>
      <c r="AU124" s="14"/>
    </row>
    <row r="125" spans="1:47" s="5" customFormat="1" x14ac:dyDescent="0.25">
      <c r="A125" s="14"/>
      <c r="B125" s="14"/>
      <c r="C125" s="14"/>
      <c r="D125" s="14"/>
      <c r="E125" s="15"/>
      <c r="F125" s="16"/>
      <c r="G125" s="14"/>
      <c r="H125" s="14"/>
      <c r="I125" s="14"/>
      <c r="J125" s="14"/>
      <c r="K125" s="14"/>
      <c r="L125" s="14"/>
      <c r="M125" s="14"/>
      <c r="N125" s="14"/>
      <c r="O125" s="14"/>
      <c r="P125" s="14"/>
      <c r="Q125" s="14"/>
      <c r="R125" s="14"/>
      <c r="S125" s="16"/>
      <c r="T125" s="16"/>
      <c r="U125" s="135"/>
      <c r="V125" s="15"/>
      <c r="W125" s="14"/>
      <c r="X125" s="14"/>
      <c r="Y125" s="14"/>
      <c r="Z125" s="14"/>
      <c r="AA125" s="17"/>
      <c r="AB125" s="17"/>
      <c r="AC125" s="17"/>
      <c r="AD125" s="17"/>
      <c r="AE125" s="14"/>
      <c r="AF125" s="14"/>
      <c r="AG125" s="14"/>
      <c r="AH125" s="14"/>
      <c r="AI125" s="14"/>
      <c r="AJ125" s="14"/>
      <c r="AK125" s="14"/>
      <c r="AL125" s="14"/>
      <c r="AM125" s="14"/>
      <c r="AN125" s="14"/>
      <c r="AO125" s="14"/>
      <c r="AP125" s="14"/>
      <c r="AQ125" s="14"/>
      <c r="AR125" s="14"/>
      <c r="AS125" s="14"/>
      <c r="AT125" s="14"/>
      <c r="AU125" s="14"/>
    </row>
    <row r="126" spans="1:47" s="5" customFormat="1" x14ac:dyDescent="0.25">
      <c r="A126" s="14"/>
      <c r="B126" s="14"/>
      <c r="C126" s="14"/>
      <c r="D126" s="14"/>
      <c r="E126" s="15"/>
      <c r="F126" s="16"/>
      <c r="G126" s="14"/>
      <c r="H126" s="14"/>
      <c r="I126" s="14"/>
      <c r="J126" s="14"/>
      <c r="K126" s="14"/>
      <c r="L126" s="14"/>
      <c r="M126" s="14"/>
      <c r="N126" s="14"/>
      <c r="O126" s="14"/>
      <c r="P126" s="14"/>
      <c r="Q126" s="14"/>
      <c r="R126" s="14"/>
      <c r="S126" s="16"/>
      <c r="T126" s="16"/>
      <c r="U126" s="135"/>
      <c r="V126" s="15"/>
      <c r="W126" s="14"/>
      <c r="X126" s="14"/>
      <c r="Y126" s="14"/>
      <c r="Z126" s="14"/>
      <c r="AA126" s="17"/>
      <c r="AB126" s="17"/>
      <c r="AC126" s="17"/>
      <c r="AD126" s="17"/>
      <c r="AE126" s="14"/>
      <c r="AF126" s="14"/>
      <c r="AG126" s="14"/>
      <c r="AH126" s="14"/>
      <c r="AI126" s="14"/>
      <c r="AJ126" s="14"/>
      <c r="AK126" s="14"/>
      <c r="AL126" s="14"/>
      <c r="AM126" s="14"/>
      <c r="AN126" s="14"/>
      <c r="AO126" s="14"/>
      <c r="AP126" s="14"/>
      <c r="AQ126" s="14"/>
      <c r="AR126" s="14"/>
      <c r="AS126" s="14"/>
      <c r="AT126" s="14"/>
      <c r="AU126" s="14"/>
    </row>
    <row r="127" spans="1:47" s="5" customFormat="1" x14ac:dyDescent="0.25">
      <c r="A127" s="14"/>
      <c r="B127" s="14"/>
      <c r="C127" s="14"/>
      <c r="D127" s="14"/>
      <c r="E127" s="15"/>
      <c r="F127" s="16"/>
      <c r="G127" s="14"/>
      <c r="H127" s="14"/>
      <c r="I127" s="14"/>
      <c r="J127" s="14"/>
      <c r="K127" s="14"/>
      <c r="L127" s="14"/>
      <c r="M127" s="14"/>
      <c r="N127" s="14"/>
      <c r="O127" s="14"/>
      <c r="P127" s="14"/>
      <c r="Q127" s="14"/>
      <c r="R127" s="14"/>
      <c r="S127" s="16"/>
      <c r="T127" s="16"/>
      <c r="U127" s="135"/>
      <c r="V127" s="15"/>
      <c r="W127" s="14"/>
      <c r="X127" s="14"/>
      <c r="Y127" s="14"/>
      <c r="Z127" s="14"/>
      <c r="AA127" s="17"/>
      <c r="AB127" s="17"/>
      <c r="AC127" s="17"/>
      <c r="AD127" s="17"/>
      <c r="AE127" s="14"/>
      <c r="AF127" s="14"/>
      <c r="AG127" s="14"/>
      <c r="AH127" s="14"/>
      <c r="AI127" s="14"/>
      <c r="AJ127" s="14"/>
      <c r="AK127" s="14"/>
      <c r="AL127" s="14"/>
      <c r="AM127" s="14"/>
      <c r="AN127" s="14"/>
      <c r="AO127" s="14"/>
      <c r="AP127" s="14"/>
      <c r="AQ127" s="14"/>
      <c r="AR127" s="14"/>
      <c r="AS127" s="14"/>
      <c r="AT127" s="14"/>
      <c r="AU127" s="14"/>
    </row>
    <row r="128" spans="1:47" s="5" customFormat="1" x14ac:dyDescent="0.25">
      <c r="A128" s="14"/>
      <c r="B128" s="14"/>
      <c r="C128" s="14"/>
      <c r="D128" s="14"/>
      <c r="E128" s="15"/>
      <c r="F128" s="16"/>
      <c r="G128" s="14"/>
      <c r="H128" s="14"/>
      <c r="I128" s="14"/>
      <c r="J128" s="14"/>
      <c r="K128" s="14"/>
      <c r="L128" s="14"/>
      <c r="M128" s="14"/>
      <c r="N128" s="14"/>
      <c r="O128" s="14"/>
      <c r="P128" s="14"/>
      <c r="Q128" s="14"/>
      <c r="R128" s="14"/>
      <c r="S128" s="16"/>
      <c r="T128" s="16"/>
      <c r="U128" s="135"/>
      <c r="V128" s="15"/>
      <c r="W128" s="14"/>
      <c r="X128" s="14"/>
      <c r="Y128" s="14"/>
      <c r="Z128" s="14"/>
      <c r="AA128" s="17"/>
      <c r="AB128" s="17"/>
      <c r="AC128" s="17"/>
      <c r="AD128" s="17"/>
      <c r="AE128" s="14"/>
      <c r="AF128" s="14"/>
      <c r="AG128" s="14"/>
      <c r="AH128" s="14"/>
      <c r="AI128" s="14"/>
      <c r="AJ128" s="14"/>
      <c r="AK128" s="14"/>
      <c r="AL128" s="14"/>
      <c r="AM128" s="14"/>
      <c r="AN128" s="14"/>
      <c r="AO128" s="14"/>
      <c r="AP128" s="14"/>
      <c r="AQ128" s="14"/>
      <c r="AR128" s="14"/>
      <c r="AS128" s="14"/>
      <c r="AT128" s="14"/>
      <c r="AU128" s="14"/>
    </row>
    <row r="129" spans="1:47" s="5" customFormat="1" x14ac:dyDescent="0.25">
      <c r="A129" s="14"/>
      <c r="B129" s="14"/>
      <c r="C129" s="14"/>
      <c r="D129" s="14"/>
      <c r="E129" s="15"/>
      <c r="F129" s="16"/>
      <c r="G129" s="14"/>
      <c r="H129" s="14"/>
      <c r="I129" s="14"/>
      <c r="J129" s="14"/>
      <c r="K129" s="14"/>
      <c r="L129" s="14"/>
      <c r="M129" s="14"/>
      <c r="N129" s="14"/>
      <c r="O129" s="14"/>
      <c r="P129" s="14"/>
      <c r="Q129" s="14"/>
      <c r="R129" s="14"/>
      <c r="S129" s="16"/>
      <c r="T129" s="16"/>
      <c r="U129" s="135"/>
      <c r="V129" s="15"/>
      <c r="W129" s="14"/>
      <c r="X129" s="14"/>
      <c r="Y129" s="14"/>
      <c r="Z129" s="14"/>
      <c r="AA129" s="17"/>
      <c r="AB129" s="17"/>
      <c r="AC129" s="17"/>
      <c r="AD129" s="17"/>
      <c r="AE129" s="14"/>
      <c r="AF129" s="14"/>
      <c r="AG129" s="14"/>
      <c r="AH129" s="14"/>
      <c r="AI129" s="14"/>
      <c r="AJ129" s="14"/>
      <c r="AK129" s="14"/>
      <c r="AL129" s="14"/>
      <c r="AM129" s="14"/>
      <c r="AN129" s="14"/>
      <c r="AO129" s="14"/>
      <c r="AP129" s="14"/>
      <c r="AQ129" s="14"/>
      <c r="AR129" s="14"/>
      <c r="AS129" s="14"/>
      <c r="AT129" s="14"/>
      <c r="AU129" s="14"/>
    </row>
    <row r="130" spans="1:47" s="5" customFormat="1" x14ac:dyDescent="0.25">
      <c r="A130" s="14"/>
      <c r="B130" s="14"/>
      <c r="C130" s="14"/>
      <c r="D130" s="14"/>
      <c r="E130" s="15"/>
      <c r="F130" s="16"/>
      <c r="G130" s="14"/>
      <c r="H130" s="14"/>
      <c r="I130" s="14"/>
      <c r="J130" s="14"/>
      <c r="K130" s="14"/>
      <c r="L130" s="14"/>
      <c r="M130" s="14"/>
      <c r="N130" s="14"/>
      <c r="O130" s="14"/>
      <c r="P130" s="14"/>
      <c r="Q130" s="14"/>
      <c r="R130" s="14"/>
      <c r="S130" s="16"/>
      <c r="T130" s="16"/>
      <c r="U130" s="135"/>
      <c r="V130" s="15"/>
      <c r="W130" s="14"/>
      <c r="X130" s="14"/>
      <c r="Y130" s="14"/>
      <c r="Z130" s="14"/>
      <c r="AA130" s="17"/>
      <c r="AB130" s="17"/>
      <c r="AC130" s="17"/>
      <c r="AD130" s="17"/>
      <c r="AE130" s="14"/>
      <c r="AF130" s="14"/>
      <c r="AG130" s="14"/>
      <c r="AH130" s="14"/>
      <c r="AI130" s="14"/>
      <c r="AJ130" s="14"/>
      <c r="AK130" s="14"/>
      <c r="AL130" s="14"/>
      <c r="AM130" s="14"/>
      <c r="AN130" s="14"/>
      <c r="AO130" s="14"/>
      <c r="AP130" s="14"/>
      <c r="AQ130" s="14"/>
      <c r="AR130" s="14"/>
      <c r="AS130" s="14"/>
      <c r="AT130" s="14"/>
      <c r="AU130" s="14"/>
    </row>
    <row r="131" spans="1:47" s="5" customFormat="1" x14ac:dyDescent="0.25">
      <c r="A131" s="14"/>
      <c r="B131" s="14"/>
      <c r="C131" s="14"/>
      <c r="D131" s="14"/>
      <c r="E131" s="15"/>
      <c r="F131" s="16"/>
      <c r="G131" s="14"/>
      <c r="H131" s="14"/>
      <c r="I131" s="14"/>
      <c r="J131" s="14"/>
      <c r="K131" s="14"/>
      <c r="L131" s="14"/>
      <c r="M131" s="14"/>
      <c r="N131" s="14"/>
      <c r="O131" s="14"/>
      <c r="P131" s="14"/>
      <c r="Q131" s="14"/>
      <c r="R131" s="14"/>
      <c r="S131" s="16"/>
      <c r="T131" s="16"/>
      <c r="U131" s="135"/>
      <c r="V131" s="15"/>
      <c r="W131" s="14"/>
      <c r="X131" s="14"/>
      <c r="Y131" s="14"/>
      <c r="Z131" s="14"/>
      <c r="AA131" s="17"/>
      <c r="AB131" s="17"/>
      <c r="AC131" s="17"/>
      <c r="AD131" s="17"/>
      <c r="AE131" s="14"/>
      <c r="AF131" s="14"/>
      <c r="AG131" s="14"/>
      <c r="AH131" s="14"/>
      <c r="AI131" s="14"/>
      <c r="AJ131" s="14"/>
      <c r="AK131" s="14"/>
      <c r="AL131" s="14"/>
      <c r="AM131" s="14"/>
      <c r="AN131" s="14"/>
      <c r="AO131" s="14"/>
      <c r="AP131" s="14"/>
      <c r="AQ131" s="14"/>
      <c r="AR131" s="14"/>
      <c r="AS131" s="14"/>
      <c r="AT131" s="14"/>
      <c r="AU131" s="14"/>
    </row>
    <row r="132" spans="1:47" s="5" customFormat="1" x14ac:dyDescent="0.25">
      <c r="A132" s="14"/>
      <c r="B132" s="14"/>
      <c r="C132" s="14"/>
      <c r="D132" s="14"/>
      <c r="E132" s="15"/>
      <c r="F132" s="16"/>
      <c r="G132" s="14"/>
      <c r="H132" s="14"/>
      <c r="I132" s="14"/>
      <c r="J132" s="14"/>
      <c r="K132" s="14"/>
      <c r="L132" s="14"/>
      <c r="M132" s="14"/>
      <c r="N132" s="14"/>
      <c r="O132" s="14"/>
      <c r="P132" s="14"/>
      <c r="Q132" s="14"/>
      <c r="R132" s="14"/>
      <c r="S132" s="16"/>
      <c r="T132" s="16"/>
      <c r="U132" s="135"/>
      <c r="V132" s="15"/>
      <c r="W132" s="14"/>
      <c r="X132" s="14"/>
      <c r="Y132" s="14"/>
      <c r="Z132" s="14"/>
      <c r="AA132" s="17"/>
      <c r="AB132" s="17"/>
      <c r="AC132" s="17"/>
      <c r="AD132" s="17"/>
      <c r="AE132" s="14"/>
      <c r="AF132" s="14"/>
      <c r="AG132" s="14"/>
      <c r="AH132" s="14"/>
      <c r="AI132" s="14"/>
      <c r="AJ132" s="14"/>
      <c r="AK132" s="14"/>
      <c r="AL132" s="14"/>
      <c r="AM132" s="14"/>
      <c r="AN132" s="14"/>
      <c r="AO132" s="14"/>
      <c r="AP132" s="14"/>
      <c r="AQ132" s="14"/>
      <c r="AR132" s="14"/>
      <c r="AS132" s="14"/>
      <c r="AT132" s="14"/>
      <c r="AU132" s="14"/>
    </row>
    <row r="133" spans="1:47" s="5" customFormat="1" x14ac:dyDescent="0.25">
      <c r="A133" s="14"/>
      <c r="B133" s="14"/>
      <c r="C133" s="14"/>
      <c r="D133" s="14"/>
      <c r="E133" s="15"/>
      <c r="F133" s="16"/>
      <c r="G133" s="14"/>
      <c r="H133" s="14"/>
      <c r="I133" s="14"/>
      <c r="J133" s="14"/>
      <c r="K133" s="14"/>
      <c r="L133" s="14"/>
      <c r="M133" s="14"/>
      <c r="N133" s="14"/>
      <c r="O133" s="14"/>
      <c r="P133" s="14"/>
      <c r="Q133" s="14"/>
      <c r="R133" s="14"/>
      <c r="S133" s="16"/>
      <c r="T133" s="16"/>
      <c r="U133" s="135"/>
      <c r="V133" s="15"/>
      <c r="W133" s="14"/>
      <c r="X133" s="14"/>
      <c r="Y133" s="14"/>
      <c r="Z133" s="14"/>
      <c r="AA133" s="17"/>
      <c r="AB133" s="17"/>
      <c r="AC133" s="17"/>
      <c r="AD133" s="17"/>
      <c r="AE133" s="14"/>
      <c r="AF133" s="14"/>
      <c r="AG133" s="14"/>
      <c r="AH133" s="14"/>
      <c r="AI133" s="14"/>
      <c r="AJ133" s="14"/>
      <c r="AK133" s="14"/>
      <c r="AL133" s="14"/>
      <c r="AM133" s="14"/>
      <c r="AN133" s="14"/>
      <c r="AO133" s="14"/>
      <c r="AP133" s="14"/>
      <c r="AQ133" s="14"/>
      <c r="AR133" s="14"/>
      <c r="AS133" s="14"/>
      <c r="AT133" s="14"/>
      <c r="AU133" s="14"/>
    </row>
    <row r="134" spans="1:47" s="5" customFormat="1" x14ac:dyDescent="0.25">
      <c r="A134" s="14"/>
      <c r="B134" s="14"/>
      <c r="C134" s="14"/>
      <c r="D134" s="14"/>
      <c r="E134" s="15"/>
      <c r="F134" s="16"/>
      <c r="G134" s="14"/>
      <c r="H134" s="14"/>
      <c r="I134" s="14"/>
      <c r="J134" s="14"/>
      <c r="K134" s="14"/>
      <c r="L134" s="14"/>
      <c r="M134" s="14"/>
      <c r="N134" s="14"/>
      <c r="O134" s="14"/>
      <c r="P134" s="14"/>
      <c r="Q134" s="14"/>
      <c r="R134" s="14"/>
      <c r="S134" s="16"/>
      <c r="T134" s="16"/>
      <c r="U134" s="135"/>
      <c r="V134" s="15"/>
      <c r="W134" s="14"/>
      <c r="X134" s="14"/>
      <c r="Y134" s="14"/>
      <c r="Z134" s="14"/>
      <c r="AA134" s="17"/>
      <c r="AB134" s="17"/>
      <c r="AC134" s="17"/>
      <c r="AD134" s="17"/>
      <c r="AE134" s="14"/>
      <c r="AF134" s="14"/>
      <c r="AG134" s="14"/>
      <c r="AH134" s="14"/>
      <c r="AI134" s="14"/>
      <c r="AJ134" s="14"/>
      <c r="AK134" s="14"/>
      <c r="AL134" s="14"/>
      <c r="AM134" s="14"/>
      <c r="AN134" s="14"/>
      <c r="AO134" s="14"/>
      <c r="AP134" s="14"/>
      <c r="AQ134" s="14"/>
      <c r="AR134" s="14"/>
      <c r="AS134" s="14"/>
      <c r="AT134" s="14"/>
      <c r="AU134" s="14"/>
    </row>
    <row r="135" spans="1:47" s="5" customFormat="1" x14ac:dyDescent="0.25">
      <c r="A135" s="14"/>
      <c r="B135" s="14"/>
      <c r="C135" s="14"/>
      <c r="D135" s="14"/>
      <c r="E135" s="15"/>
      <c r="F135" s="16"/>
      <c r="G135" s="14"/>
      <c r="H135" s="14"/>
      <c r="I135" s="14"/>
      <c r="J135" s="14"/>
      <c r="K135" s="14"/>
      <c r="L135" s="14"/>
      <c r="M135" s="14"/>
      <c r="N135" s="14"/>
      <c r="O135" s="14"/>
      <c r="P135" s="14"/>
      <c r="Q135" s="14"/>
      <c r="R135" s="14"/>
      <c r="S135" s="16"/>
      <c r="T135" s="16"/>
      <c r="U135" s="135"/>
      <c r="V135" s="15"/>
      <c r="W135" s="14"/>
      <c r="X135" s="14"/>
      <c r="Y135" s="14"/>
      <c r="Z135" s="14"/>
      <c r="AA135" s="17"/>
      <c r="AB135" s="17"/>
      <c r="AC135" s="17"/>
      <c r="AD135" s="17"/>
      <c r="AE135" s="14"/>
      <c r="AF135" s="14"/>
      <c r="AG135" s="14"/>
      <c r="AH135" s="14"/>
      <c r="AI135" s="14"/>
      <c r="AJ135" s="14"/>
      <c r="AK135" s="14"/>
      <c r="AL135" s="14"/>
      <c r="AM135" s="14"/>
      <c r="AN135" s="14"/>
      <c r="AO135" s="14"/>
      <c r="AP135" s="14"/>
      <c r="AQ135" s="14"/>
      <c r="AR135" s="14"/>
      <c r="AS135" s="14"/>
      <c r="AT135" s="14"/>
      <c r="AU135" s="14"/>
    </row>
    <row r="136" spans="1:47" s="5" customFormat="1" x14ac:dyDescent="0.25">
      <c r="A136" s="14"/>
      <c r="B136" s="14"/>
      <c r="C136" s="14"/>
      <c r="D136" s="14"/>
      <c r="E136" s="15"/>
      <c r="F136" s="16"/>
      <c r="G136" s="14"/>
      <c r="H136" s="14"/>
      <c r="I136" s="14"/>
      <c r="J136" s="14"/>
      <c r="K136" s="14"/>
      <c r="L136" s="14"/>
      <c r="M136" s="14"/>
      <c r="N136" s="14"/>
      <c r="O136" s="14"/>
      <c r="P136" s="14"/>
      <c r="Q136" s="14"/>
      <c r="R136" s="14"/>
      <c r="S136" s="16"/>
      <c r="T136" s="16"/>
      <c r="U136" s="135"/>
      <c r="V136" s="15"/>
      <c r="W136" s="14"/>
      <c r="X136" s="14"/>
      <c r="Y136" s="14"/>
      <c r="Z136" s="14"/>
      <c r="AA136" s="17"/>
      <c r="AB136" s="17"/>
      <c r="AC136" s="17"/>
      <c r="AD136" s="17"/>
      <c r="AE136" s="14"/>
      <c r="AF136" s="14"/>
      <c r="AG136" s="14"/>
      <c r="AH136" s="14"/>
      <c r="AI136" s="14"/>
      <c r="AJ136" s="14"/>
      <c r="AK136" s="14"/>
      <c r="AL136" s="14"/>
      <c r="AM136" s="14"/>
      <c r="AN136" s="14"/>
      <c r="AO136" s="14"/>
      <c r="AP136" s="14"/>
      <c r="AQ136" s="14"/>
      <c r="AR136" s="14"/>
      <c r="AS136" s="14"/>
      <c r="AT136" s="14"/>
      <c r="AU136" s="14"/>
    </row>
    <row r="137" spans="1:47" s="5" customFormat="1" x14ac:dyDescent="0.25">
      <c r="A137" s="14"/>
      <c r="B137" s="14"/>
      <c r="C137" s="14"/>
      <c r="D137" s="14"/>
      <c r="E137" s="15"/>
      <c r="F137" s="16"/>
      <c r="G137" s="14"/>
      <c r="H137" s="14"/>
      <c r="I137" s="14"/>
      <c r="J137" s="14"/>
      <c r="K137" s="14"/>
      <c r="L137" s="14"/>
      <c r="M137" s="14"/>
      <c r="N137" s="14"/>
      <c r="O137" s="14"/>
      <c r="P137" s="14"/>
      <c r="Q137" s="14"/>
      <c r="R137" s="14"/>
      <c r="S137" s="16"/>
      <c r="T137" s="16"/>
      <c r="U137" s="135"/>
      <c r="V137" s="15"/>
      <c r="W137" s="14"/>
      <c r="X137" s="14"/>
      <c r="Y137" s="14"/>
      <c r="Z137" s="14"/>
      <c r="AA137" s="17"/>
      <c r="AB137" s="17"/>
      <c r="AC137" s="17"/>
      <c r="AD137" s="17"/>
      <c r="AE137" s="14"/>
      <c r="AF137" s="14"/>
      <c r="AG137" s="14"/>
      <c r="AH137" s="14"/>
      <c r="AI137" s="14"/>
      <c r="AJ137" s="14"/>
      <c r="AK137" s="14"/>
      <c r="AL137" s="14"/>
      <c r="AM137" s="14"/>
      <c r="AN137" s="14"/>
      <c r="AO137" s="14"/>
      <c r="AP137" s="14"/>
      <c r="AQ137" s="14"/>
      <c r="AR137" s="14"/>
      <c r="AS137" s="14"/>
      <c r="AT137" s="14"/>
      <c r="AU137" s="14"/>
    </row>
    <row r="138" spans="1:47" s="5" customFormat="1" x14ac:dyDescent="0.25">
      <c r="A138" s="14"/>
      <c r="B138" s="14"/>
      <c r="C138" s="14"/>
      <c r="D138" s="14"/>
      <c r="E138" s="15"/>
      <c r="F138" s="16"/>
      <c r="G138" s="14"/>
      <c r="H138" s="14"/>
      <c r="I138" s="14"/>
      <c r="J138" s="14"/>
      <c r="K138" s="14"/>
      <c r="L138" s="14"/>
      <c r="M138" s="14"/>
      <c r="N138" s="14"/>
      <c r="O138" s="14"/>
      <c r="P138" s="14"/>
      <c r="Q138" s="14"/>
      <c r="R138" s="14"/>
      <c r="S138" s="16"/>
      <c r="T138" s="16"/>
      <c r="U138" s="135"/>
      <c r="V138" s="15"/>
      <c r="W138" s="14"/>
      <c r="X138" s="14"/>
      <c r="Y138" s="14"/>
      <c r="Z138" s="14"/>
      <c r="AA138" s="17"/>
      <c r="AB138" s="17"/>
      <c r="AC138" s="17"/>
      <c r="AD138" s="17"/>
      <c r="AE138" s="14"/>
      <c r="AF138" s="14"/>
      <c r="AG138" s="14"/>
      <c r="AH138" s="14"/>
      <c r="AI138" s="14"/>
      <c r="AJ138" s="14"/>
      <c r="AK138" s="14"/>
      <c r="AL138" s="14"/>
      <c r="AM138" s="14"/>
      <c r="AN138" s="14"/>
      <c r="AO138" s="14"/>
      <c r="AP138" s="14"/>
      <c r="AQ138" s="14"/>
      <c r="AR138" s="14"/>
      <c r="AS138" s="14"/>
      <c r="AT138" s="14"/>
      <c r="AU138" s="14"/>
    </row>
    <row r="139" spans="1:47" s="5" customFormat="1" x14ac:dyDescent="0.25">
      <c r="A139" s="14"/>
      <c r="B139" s="14"/>
      <c r="C139" s="14"/>
      <c r="D139" s="14"/>
      <c r="E139" s="15"/>
      <c r="F139" s="16"/>
      <c r="G139" s="14"/>
      <c r="H139" s="14"/>
      <c r="I139" s="14"/>
      <c r="J139" s="14"/>
      <c r="K139" s="14"/>
      <c r="L139" s="14"/>
      <c r="M139" s="14"/>
      <c r="N139" s="14"/>
      <c r="O139" s="14"/>
      <c r="P139" s="14"/>
      <c r="Q139" s="14"/>
      <c r="R139" s="14"/>
      <c r="S139" s="16"/>
      <c r="T139" s="16"/>
      <c r="U139" s="135"/>
      <c r="V139" s="15"/>
      <c r="W139" s="14"/>
      <c r="X139" s="14"/>
      <c r="Y139" s="14"/>
      <c r="Z139" s="14"/>
      <c r="AA139" s="17"/>
      <c r="AB139" s="17"/>
      <c r="AC139" s="17"/>
      <c r="AD139" s="17"/>
      <c r="AE139" s="14"/>
      <c r="AF139" s="14"/>
      <c r="AG139" s="14"/>
      <c r="AH139" s="14"/>
      <c r="AI139" s="14"/>
      <c r="AJ139" s="14"/>
      <c r="AK139" s="14"/>
      <c r="AL139" s="14"/>
      <c r="AM139" s="14"/>
      <c r="AN139" s="14"/>
      <c r="AO139" s="14"/>
      <c r="AP139" s="14"/>
      <c r="AQ139" s="14"/>
      <c r="AR139" s="14"/>
      <c r="AS139" s="14"/>
      <c r="AT139" s="14"/>
      <c r="AU139" s="14"/>
    </row>
    <row r="140" spans="1:47" s="5" customFormat="1" x14ac:dyDescent="0.25">
      <c r="A140" s="14"/>
      <c r="B140" s="14"/>
      <c r="C140" s="14"/>
      <c r="D140" s="14"/>
      <c r="E140" s="15"/>
      <c r="F140" s="16"/>
      <c r="G140" s="14"/>
      <c r="H140" s="14"/>
      <c r="I140" s="14"/>
      <c r="J140" s="14"/>
      <c r="K140" s="14"/>
      <c r="L140" s="14"/>
      <c r="M140" s="14"/>
      <c r="N140" s="14"/>
      <c r="O140" s="14"/>
      <c r="P140" s="14"/>
      <c r="Q140" s="14"/>
      <c r="R140" s="14"/>
      <c r="S140" s="16"/>
      <c r="T140" s="16"/>
      <c r="U140" s="135"/>
      <c r="V140" s="15"/>
      <c r="W140" s="14"/>
      <c r="X140" s="14"/>
      <c r="Y140" s="14"/>
      <c r="Z140" s="14"/>
      <c r="AA140" s="17"/>
      <c r="AB140" s="17"/>
      <c r="AC140" s="17"/>
      <c r="AD140" s="17"/>
      <c r="AE140" s="14"/>
      <c r="AF140" s="14"/>
      <c r="AG140" s="14"/>
      <c r="AH140" s="14"/>
      <c r="AI140" s="14"/>
      <c r="AJ140" s="14"/>
      <c r="AK140" s="14"/>
      <c r="AL140" s="14"/>
      <c r="AM140" s="14"/>
      <c r="AN140" s="14"/>
      <c r="AO140" s="14"/>
      <c r="AP140" s="14"/>
      <c r="AQ140" s="14"/>
      <c r="AR140" s="14"/>
      <c r="AS140" s="14"/>
      <c r="AT140" s="14"/>
      <c r="AU140" s="14"/>
    </row>
    <row r="141" spans="1:47" s="5" customFormat="1" x14ac:dyDescent="0.25">
      <c r="A141" s="14"/>
      <c r="B141" s="14"/>
      <c r="C141" s="14"/>
      <c r="D141" s="14"/>
      <c r="E141" s="15"/>
      <c r="F141" s="16"/>
      <c r="G141" s="14"/>
      <c r="H141" s="14"/>
      <c r="I141" s="14"/>
      <c r="J141" s="14"/>
      <c r="K141" s="14"/>
      <c r="L141" s="14"/>
      <c r="M141" s="14"/>
      <c r="N141" s="14"/>
      <c r="O141" s="14"/>
      <c r="P141" s="14"/>
      <c r="Q141" s="14"/>
      <c r="R141" s="14"/>
      <c r="S141" s="16"/>
      <c r="T141" s="16"/>
      <c r="U141" s="135"/>
      <c r="V141" s="15"/>
      <c r="W141" s="14"/>
      <c r="X141" s="14"/>
      <c r="Y141" s="14"/>
      <c r="Z141" s="14"/>
      <c r="AA141" s="17"/>
      <c r="AB141" s="17"/>
      <c r="AC141" s="17"/>
      <c r="AD141" s="17"/>
      <c r="AE141" s="14"/>
      <c r="AF141" s="14"/>
      <c r="AG141" s="14"/>
      <c r="AH141" s="14"/>
      <c r="AI141" s="14"/>
      <c r="AJ141" s="14"/>
      <c r="AK141" s="14"/>
      <c r="AL141" s="14"/>
      <c r="AM141" s="14"/>
      <c r="AN141" s="14"/>
      <c r="AO141" s="14"/>
      <c r="AP141" s="14"/>
      <c r="AQ141" s="14"/>
      <c r="AR141" s="14"/>
      <c r="AS141" s="14"/>
      <c r="AT141" s="14"/>
      <c r="AU141" s="14"/>
    </row>
    <row r="142" spans="1:47" s="5" customFormat="1" x14ac:dyDescent="0.25">
      <c r="A142" s="14"/>
      <c r="B142" s="14"/>
      <c r="C142" s="14"/>
      <c r="D142" s="14"/>
      <c r="E142" s="15"/>
      <c r="F142" s="16"/>
      <c r="G142" s="14"/>
      <c r="H142" s="14"/>
      <c r="I142" s="14"/>
      <c r="J142" s="14"/>
      <c r="K142" s="14"/>
      <c r="L142" s="14"/>
      <c r="M142" s="14"/>
      <c r="N142" s="14"/>
      <c r="O142" s="14"/>
      <c r="P142" s="14"/>
      <c r="Q142" s="14"/>
      <c r="R142" s="14"/>
      <c r="S142" s="16"/>
      <c r="T142" s="16"/>
      <c r="U142" s="135"/>
      <c r="V142" s="15"/>
      <c r="W142" s="14"/>
      <c r="X142" s="14"/>
      <c r="Y142" s="14"/>
      <c r="Z142" s="14"/>
      <c r="AA142" s="17"/>
      <c r="AB142" s="17"/>
      <c r="AC142" s="17"/>
      <c r="AD142" s="17"/>
      <c r="AE142" s="14"/>
      <c r="AF142" s="14"/>
      <c r="AG142" s="14"/>
      <c r="AH142" s="14"/>
      <c r="AI142" s="14"/>
      <c r="AJ142" s="14"/>
      <c r="AK142" s="14"/>
      <c r="AL142" s="14"/>
      <c r="AM142" s="14"/>
      <c r="AN142" s="14"/>
      <c r="AO142" s="14"/>
      <c r="AP142" s="14"/>
      <c r="AQ142" s="14"/>
      <c r="AR142" s="14"/>
      <c r="AS142" s="14"/>
      <c r="AT142" s="14"/>
      <c r="AU142" s="14"/>
    </row>
    <row r="143" spans="1:47" s="5" customFormat="1" x14ac:dyDescent="0.25">
      <c r="A143" s="14"/>
      <c r="B143" s="14"/>
      <c r="C143" s="14"/>
      <c r="D143" s="14"/>
      <c r="E143" s="15"/>
      <c r="F143" s="16"/>
      <c r="G143" s="14"/>
      <c r="H143" s="14"/>
      <c r="I143" s="14"/>
      <c r="J143" s="14"/>
      <c r="K143" s="14"/>
      <c r="L143" s="14"/>
      <c r="M143" s="14"/>
      <c r="N143" s="14"/>
      <c r="O143" s="14"/>
      <c r="P143" s="14"/>
      <c r="Q143" s="14"/>
      <c r="R143" s="14"/>
      <c r="S143" s="16"/>
      <c r="T143" s="16"/>
      <c r="U143" s="135"/>
      <c r="V143" s="15"/>
      <c r="W143" s="14"/>
      <c r="X143" s="14"/>
      <c r="Y143" s="14"/>
      <c r="Z143" s="14"/>
      <c r="AA143" s="17"/>
      <c r="AB143" s="17"/>
      <c r="AC143" s="17"/>
      <c r="AD143" s="17"/>
      <c r="AE143" s="14"/>
      <c r="AF143" s="14"/>
      <c r="AG143" s="14"/>
      <c r="AH143" s="14"/>
      <c r="AI143" s="14"/>
      <c r="AJ143" s="14"/>
      <c r="AK143" s="14"/>
      <c r="AL143" s="14"/>
      <c r="AM143" s="14"/>
      <c r="AN143" s="14"/>
      <c r="AO143" s="14"/>
      <c r="AP143" s="14"/>
      <c r="AQ143" s="14"/>
      <c r="AR143" s="14"/>
      <c r="AS143" s="14"/>
      <c r="AT143" s="14"/>
      <c r="AU143" s="14"/>
    </row>
    <row r="144" spans="1:47" s="5" customFormat="1" x14ac:dyDescent="0.25">
      <c r="A144" s="14"/>
      <c r="B144" s="14"/>
      <c r="C144" s="14"/>
      <c r="D144" s="14"/>
      <c r="E144" s="15"/>
      <c r="F144" s="16"/>
      <c r="G144" s="14"/>
      <c r="H144" s="14"/>
      <c r="I144" s="14"/>
      <c r="J144" s="14"/>
      <c r="K144" s="14"/>
      <c r="L144" s="14"/>
      <c r="M144" s="14"/>
      <c r="N144" s="14"/>
      <c r="O144" s="14"/>
      <c r="P144" s="14"/>
      <c r="Q144" s="14"/>
      <c r="R144" s="14"/>
      <c r="S144" s="16"/>
      <c r="T144" s="16"/>
      <c r="U144" s="135"/>
      <c r="V144" s="15"/>
      <c r="W144" s="14"/>
      <c r="X144" s="14"/>
      <c r="Y144" s="14"/>
      <c r="Z144" s="14"/>
      <c r="AA144" s="17"/>
      <c r="AB144" s="17"/>
      <c r="AC144" s="17"/>
      <c r="AD144" s="17"/>
      <c r="AE144" s="14"/>
      <c r="AF144" s="14"/>
      <c r="AG144" s="14"/>
      <c r="AH144" s="14"/>
      <c r="AI144" s="14"/>
      <c r="AJ144" s="14"/>
      <c r="AK144" s="14"/>
      <c r="AL144" s="14"/>
      <c r="AM144" s="14"/>
      <c r="AN144" s="14"/>
      <c r="AO144" s="14"/>
      <c r="AP144" s="14"/>
      <c r="AQ144" s="14"/>
      <c r="AR144" s="14"/>
      <c r="AS144" s="14"/>
      <c r="AT144" s="14"/>
      <c r="AU144" s="14"/>
    </row>
    <row r="145" spans="1:47" s="5" customFormat="1" x14ac:dyDescent="0.25">
      <c r="A145" s="14"/>
      <c r="B145" s="14"/>
      <c r="C145" s="14"/>
      <c r="D145" s="14"/>
      <c r="E145" s="15"/>
      <c r="F145" s="16"/>
      <c r="G145" s="14"/>
      <c r="H145" s="14"/>
      <c r="I145" s="14"/>
      <c r="J145" s="14"/>
      <c r="K145" s="14"/>
      <c r="L145" s="14"/>
      <c r="M145" s="14"/>
      <c r="N145" s="14"/>
      <c r="O145" s="14"/>
      <c r="P145" s="14"/>
      <c r="Q145" s="14"/>
      <c r="R145" s="14"/>
      <c r="S145" s="16"/>
      <c r="T145" s="16"/>
      <c r="U145" s="135"/>
      <c r="V145" s="15"/>
      <c r="W145" s="14"/>
      <c r="X145" s="14"/>
      <c r="Y145" s="14"/>
      <c r="Z145" s="14"/>
      <c r="AA145" s="17"/>
      <c r="AB145" s="17"/>
      <c r="AC145" s="17"/>
      <c r="AD145" s="17"/>
      <c r="AE145" s="14"/>
      <c r="AF145" s="14"/>
      <c r="AG145" s="14"/>
      <c r="AH145" s="14"/>
      <c r="AI145" s="14"/>
      <c r="AJ145" s="14"/>
      <c r="AK145" s="14"/>
      <c r="AL145" s="14"/>
      <c r="AM145" s="14"/>
      <c r="AN145" s="14"/>
      <c r="AO145" s="14"/>
      <c r="AP145" s="14"/>
      <c r="AQ145" s="14"/>
      <c r="AR145" s="14"/>
      <c r="AS145" s="14"/>
      <c r="AT145" s="14"/>
      <c r="AU145" s="14"/>
    </row>
    <row r="146" spans="1:47" s="5" customFormat="1" x14ac:dyDescent="0.25">
      <c r="A146" s="14"/>
      <c r="B146" s="14"/>
      <c r="C146" s="14"/>
      <c r="D146" s="14"/>
      <c r="E146" s="15"/>
      <c r="F146" s="16"/>
      <c r="G146" s="14"/>
      <c r="H146" s="14"/>
      <c r="I146" s="14"/>
      <c r="J146" s="14"/>
      <c r="K146" s="14"/>
      <c r="L146" s="14"/>
      <c r="M146" s="14"/>
      <c r="N146" s="14"/>
      <c r="O146" s="14"/>
      <c r="P146" s="14"/>
      <c r="Q146" s="14"/>
      <c r="R146" s="14"/>
      <c r="S146" s="16"/>
      <c r="T146" s="16"/>
      <c r="U146" s="135"/>
      <c r="V146" s="15"/>
      <c r="W146" s="14"/>
      <c r="X146" s="14"/>
      <c r="Y146" s="14"/>
      <c r="Z146" s="14"/>
      <c r="AA146" s="17"/>
      <c r="AB146" s="17"/>
      <c r="AC146" s="17"/>
      <c r="AD146" s="17"/>
      <c r="AE146" s="14"/>
      <c r="AF146" s="14"/>
      <c r="AG146" s="14"/>
      <c r="AH146" s="14"/>
      <c r="AI146" s="14"/>
      <c r="AJ146" s="14"/>
      <c r="AK146" s="14"/>
      <c r="AL146" s="14"/>
      <c r="AM146" s="14"/>
      <c r="AN146" s="14"/>
      <c r="AO146" s="14"/>
      <c r="AP146" s="14"/>
      <c r="AQ146" s="14"/>
      <c r="AR146" s="14"/>
      <c r="AS146" s="14"/>
      <c r="AT146" s="14"/>
      <c r="AU146" s="14"/>
    </row>
    <row r="147" spans="1:47" s="5" customFormat="1" x14ac:dyDescent="0.25">
      <c r="A147" s="14"/>
      <c r="B147" s="14"/>
      <c r="C147" s="14"/>
      <c r="D147" s="14"/>
      <c r="E147" s="15"/>
      <c r="F147" s="16"/>
      <c r="G147" s="14"/>
      <c r="H147" s="14"/>
      <c r="I147" s="14"/>
      <c r="J147" s="14"/>
      <c r="K147" s="14"/>
      <c r="L147" s="14"/>
      <c r="M147" s="14"/>
      <c r="N147" s="14"/>
      <c r="O147" s="14"/>
      <c r="P147" s="14"/>
      <c r="Q147" s="14"/>
      <c r="R147" s="14"/>
      <c r="S147" s="16"/>
      <c r="T147" s="16"/>
      <c r="U147" s="135"/>
      <c r="V147" s="15"/>
      <c r="W147" s="14"/>
      <c r="X147" s="14"/>
      <c r="Y147" s="14"/>
      <c r="Z147" s="14"/>
      <c r="AA147" s="17"/>
      <c r="AB147" s="17"/>
      <c r="AC147" s="17"/>
      <c r="AD147" s="17"/>
      <c r="AE147" s="14"/>
      <c r="AF147" s="14"/>
      <c r="AG147" s="14"/>
      <c r="AH147" s="14"/>
      <c r="AI147" s="14"/>
      <c r="AJ147" s="14"/>
      <c r="AK147" s="14"/>
      <c r="AL147" s="14"/>
      <c r="AM147" s="14"/>
      <c r="AN147" s="14"/>
      <c r="AO147" s="14"/>
      <c r="AP147" s="14"/>
      <c r="AQ147" s="14"/>
      <c r="AR147" s="14"/>
      <c r="AS147" s="14"/>
      <c r="AT147" s="14"/>
      <c r="AU147" s="14"/>
    </row>
    <row r="148" spans="1:47" s="5" customFormat="1" x14ac:dyDescent="0.25">
      <c r="A148" s="14"/>
      <c r="B148" s="14"/>
      <c r="C148" s="14"/>
      <c r="D148" s="14"/>
      <c r="E148" s="15"/>
      <c r="F148" s="16"/>
      <c r="G148" s="14"/>
      <c r="H148" s="14"/>
      <c r="I148" s="14"/>
      <c r="J148" s="14"/>
      <c r="K148" s="14"/>
      <c r="L148" s="14"/>
      <c r="M148" s="14"/>
      <c r="N148" s="14"/>
      <c r="O148" s="14"/>
      <c r="P148" s="14"/>
      <c r="Q148" s="14"/>
      <c r="R148" s="14"/>
      <c r="S148" s="16"/>
      <c r="T148" s="16"/>
      <c r="U148" s="135"/>
      <c r="V148" s="15"/>
      <c r="W148" s="14"/>
      <c r="X148" s="14"/>
      <c r="Y148" s="14"/>
      <c r="Z148" s="14"/>
      <c r="AA148" s="17"/>
      <c r="AB148" s="17"/>
      <c r="AC148" s="17"/>
      <c r="AD148" s="17"/>
      <c r="AE148" s="14"/>
      <c r="AF148" s="14"/>
      <c r="AG148" s="14"/>
      <c r="AH148" s="14"/>
      <c r="AI148" s="14"/>
      <c r="AJ148" s="14"/>
      <c r="AK148" s="14"/>
      <c r="AL148" s="14"/>
      <c r="AM148" s="14"/>
      <c r="AN148" s="14"/>
      <c r="AO148" s="14"/>
      <c r="AP148" s="14"/>
      <c r="AQ148" s="14"/>
      <c r="AR148" s="14"/>
      <c r="AS148" s="14"/>
      <c r="AT148" s="14"/>
      <c r="AU148" s="14"/>
    </row>
    <row r="149" spans="1:47" s="5" customFormat="1" x14ac:dyDescent="0.25">
      <c r="A149" s="14"/>
      <c r="B149" s="14"/>
      <c r="C149" s="14"/>
      <c r="D149" s="14"/>
      <c r="E149" s="15"/>
      <c r="F149" s="16"/>
      <c r="G149" s="14"/>
      <c r="H149" s="14"/>
      <c r="I149" s="14"/>
      <c r="J149" s="14"/>
      <c r="K149" s="14"/>
      <c r="L149" s="14"/>
      <c r="M149" s="14"/>
      <c r="N149" s="14"/>
      <c r="O149" s="14"/>
      <c r="P149" s="14"/>
      <c r="Q149" s="14"/>
      <c r="R149" s="14"/>
      <c r="S149" s="16"/>
      <c r="T149" s="16"/>
      <c r="U149" s="135"/>
      <c r="V149" s="15"/>
      <c r="W149" s="14"/>
      <c r="X149" s="14"/>
      <c r="Y149" s="14"/>
      <c r="Z149" s="14"/>
      <c r="AA149" s="17"/>
      <c r="AB149" s="17"/>
      <c r="AC149" s="17"/>
      <c r="AD149" s="17"/>
      <c r="AE149" s="14"/>
      <c r="AF149" s="14"/>
      <c r="AG149" s="14"/>
      <c r="AH149" s="14"/>
      <c r="AI149" s="14"/>
      <c r="AJ149" s="14"/>
      <c r="AK149" s="14"/>
      <c r="AL149" s="14"/>
      <c r="AM149" s="14"/>
      <c r="AN149" s="14"/>
      <c r="AO149" s="14"/>
      <c r="AP149" s="14"/>
      <c r="AQ149" s="14"/>
      <c r="AR149" s="14"/>
      <c r="AS149" s="14"/>
      <c r="AT149" s="14"/>
      <c r="AU149" s="14"/>
    </row>
    <row r="150" spans="1:47" s="5" customFormat="1" x14ac:dyDescent="0.25">
      <c r="A150" s="14"/>
      <c r="B150" s="14"/>
      <c r="C150" s="14"/>
      <c r="D150" s="14"/>
      <c r="E150" s="15"/>
      <c r="F150" s="16"/>
      <c r="G150" s="14"/>
      <c r="H150" s="14"/>
      <c r="I150" s="14"/>
      <c r="J150" s="14"/>
      <c r="K150" s="14"/>
      <c r="L150" s="14"/>
      <c r="M150" s="14"/>
      <c r="N150" s="14"/>
      <c r="O150" s="14"/>
      <c r="P150" s="14"/>
      <c r="Q150" s="14"/>
      <c r="R150" s="14"/>
      <c r="S150" s="16"/>
      <c r="T150" s="16"/>
      <c r="U150" s="135"/>
      <c r="V150" s="15"/>
      <c r="W150" s="14"/>
      <c r="X150" s="14"/>
      <c r="Y150" s="14"/>
      <c r="Z150" s="14"/>
      <c r="AA150" s="17"/>
      <c r="AB150" s="17"/>
      <c r="AC150" s="17"/>
      <c r="AD150" s="17"/>
      <c r="AE150" s="14"/>
      <c r="AF150" s="14"/>
      <c r="AG150" s="14"/>
      <c r="AH150" s="14"/>
      <c r="AI150" s="14"/>
      <c r="AJ150" s="14"/>
      <c r="AK150" s="14"/>
      <c r="AL150" s="14"/>
      <c r="AM150" s="14"/>
      <c r="AN150" s="14"/>
      <c r="AO150" s="14"/>
      <c r="AP150" s="14"/>
      <c r="AQ150" s="14"/>
      <c r="AR150" s="14"/>
      <c r="AS150" s="14"/>
      <c r="AT150" s="14"/>
      <c r="AU150" s="14"/>
    </row>
    <row r="151" spans="1:47" s="5" customFormat="1" x14ac:dyDescent="0.25">
      <c r="A151" s="14"/>
      <c r="B151" s="14"/>
      <c r="C151" s="14"/>
      <c r="D151" s="14"/>
      <c r="E151" s="15"/>
      <c r="F151" s="16"/>
      <c r="G151" s="14"/>
      <c r="H151" s="14"/>
      <c r="I151" s="14"/>
      <c r="J151" s="14"/>
      <c r="K151" s="14"/>
      <c r="L151" s="14"/>
      <c r="M151" s="14"/>
      <c r="N151" s="14"/>
      <c r="O151" s="14"/>
      <c r="P151" s="14"/>
      <c r="Q151" s="14"/>
      <c r="R151" s="14"/>
      <c r="S151" s="16"/>
      <c r="T151" s="16"/>
      <c r="U151" s="135"/>
      <c r="V151" s="15"/>
      <c r="W151" s="14"/>
      <c r="X151" s="14"/>
      <c r="Y151" s="14"/>
      <c r="Z151" s="14"/>
      <c r="AA151" s="17"/>
      <c r="AB151" s="17"/>
      <c r="AC151" s="17"/>
      <c r="AD151" s="17"/>
      <c r="AE151" s="14"/>
      <c r="AF151" s="14"/>
      <c r="AG151" s="14"/>
      <c r="AH151" s="14"/>
      <c r="AI151" s="14"/>
      <c r="AJ151" s="14"/>
      <c r="AK151" s="14"/>
      <c r="AL151" s="14"/>
      <c r="AM151" s="14"/>
      <c r="AN151" s="14"/>
      <c r="AO151" s="14"/>
      <c r="AP151" s="14"/>
      <c r="AQ151" s="14"/>
      <c r="AR151" s="14"/>
      <c r="AS151" s="14"/>
      <c r="AT151" s="14"/>
      <c r="AU151" s="14"/>
    </row>
    <row r="152" spans="1:47" s="5" customFormat="1" x14ac:dyDescent="0.25">
      <c r="A152" s="14"/>
      <c r="B152" s="14"/>
      <c r="C152" s="14"/>
      <c r="D152" s="14"/>
      <c r="E152" s="15"/>
      <c r="F152" s="16"/>
      <c r="G152" s="14"/>
      <c r="H152" s="14"/>
      <c r="I152" s="14"/>
      <c r="J152" s="14"/>
      <c r="K152" s="14"/>
      <c r="L152" s="14"/>
      <c r="M152" s="14"/>
      <c r="N152" s="14"/>
      <c r="O152" s="14"/>
      <c r="P152" s="14"/>
      <c r="Q152" s="14"/>
      <c r="R152" s="14"/>
      <c r="S152" s="16"/>
      <c r="T152" s="16"/>
      <c r="U152" s="135"/>
      <c r="V152" s="15"/>
      <c r="W152" s="14"/>
      <c r="X152" s="14"/>
      <c r="Y152" s="14"/>
      <c r="Z152" s="14"/>
      <c r="AA152" s="17"/>
      <c r="AB152" s="17"/>
      <c r="AC152" s="17"/>
      <c r="AD152" s="17"/>
      <c r="AE152" s="14"/>
      <c r="AF152" s="14"/>
      <c r="AG152" s="14"/>
      <c r="AH152" s="14"/>
      <c r="AI152" s="14"/>
      <c r="AJ152" s="14"/>
      <c r="AK152" s="14"/>
      <c r="AL152" s="14"/>
      <c r="AM152" s="14"/>
      <c r="AN152" s="14"/>
      <c r="AO152" s="14"/>
      <c r="AP152" s="14"/>
      <c r="AQ152" s="14"/>
      <c r="AR152" s="14"/>
      <c r="AS152" s="14"/>
      <c r="AT152" s="14"/>
      <c r="AU152" s="14"/>
    </row>
    <row r="153" spans="1:47" s="5" customFormat="1" x14ac:dyDescent="0.25">
      <c r="A153" s="14"/>
      <c r="B153" s="14"/>
      <c r="C153" s="14"/>
      <c r="D153" s="14"/>
      <c r="E153" s="15"/>
      <c r="F153" s="16"/>
      <c r="G153" s="14"/>
      <c r="H153" s="14"/>
      <c r="I153" s="14"/>
      <c r="J153" s="14"/>
      <c r="K153" s="14"/>
      <c r="L153" s="14"/>
      <c r="M153" s="14"/>
      <c r="N153" s="14"/>
      <c r="O153" s="14"/>
      <c r="P153" s="14"/>
      <c r="Q153" s="14"/>
      <c r="R153" s="14"/>
      <c r="S153" s="16"/>
      <c r="T153" s="16"/>
      <c r="U153" s="135"/>
      <c r="V153" s="15"/>
      <c r="W153" s="14"/>
      <c r="X153" s="14"/>
      <c r="Y153" s="14"/>
      <c r="Z153" s="14"/>
      <c r="AA153" s="17"/>
      <c r="AB153" s="17"/>
      <c r="AC153" s="17"/>
      <c r="AD153" s="17"/>
      <c r="AE153" s="14"/>
      <c r="AF153" s="14"/>
      <c r="AG153" s="14"/>
      <c r="AH153" s="14"/>
      <c r="AI153" s="14"/>
      <c r="AJ153" s="14"/>
      <c r="AK153" s="14"/>
      <c r="AL153" s="14"/>
      <c r="AM153" s="14"/>
      <c r="AN153" s="14"/>
      <c r="AO153" s="14"/>
      <c r="AP153" s="14"/>
      <c r="AQ153" s="14"/>
      <c r="AR153" s="14"/>
      <c r="AS153" s="14"/>
      <c r="AT153" s="14"/>
      <c r="AU153" s="14"/>
    </row>
    <row r="154" spans="1:47" s="5" customFormat="1" x14ac:dyDescent="0.25">
      <c r="A154" s="14"/>
      <c r="B154" s="14"/>
      <c r="C154" s="14"/>
      <c r="D154" s="14"/>
      <c r="E154" s="15"/>
      <c r="F154" s="16"/>
      <c r="G154" s="14"/>
      <c r="H154" s="14"/>
      <c r="I154" s="14"/>
      <c r="J154" s="14"/>
      <c r="K154" s="14"/>
      <c r="L154" s="14"/>
      <c r="M154" s="14"/>
      <c r="N154" s="14"/>
      <c r="O154" s="14"/>
      <c r="P154" s="14"/>
      <c r="Q154" s="14"/>
      <c r="R154" s="14"/>
      <c r="S154" s="16"/>
      <c r="T154" s="16"/>
      <c r="U154" s="135"/>
      <c r="V154" s="15"/>
      <c r="W154" s="14"/>
      <c r="X154" s="14"/>
      <c r="Y154" s="14"/>
      <c r="Z154" s="14"/>
      <c r="AA154" s="17"/>
      <c r="AB154" s="17"/>
      <c r="AC154" s="17"/>
      <c r="AD154" s="17"/>
      <c r="AE154" s="14"/>
      <c r="AF154" s="14"/>
      <c r="AG154" s="14"/>
      <c r="AH154" s="14"/>
      <c r="AI154" s="14"/>
      <c r="AJ154" s="14"/>
      <c r="AK154" s="14"/>
      <c r="AL154" s="14"/>
      <c r="AM154" s="14"/>
      <c r="AN154" s="14"/>
      <c r="AO154" s="14"/>
      <c r="AP154" s="14"/>
      <c r="AQ154" s="14"/>
      <c r="AR154" s="14"/>
      <c r="AS154" s="14"/>
      <c r="AT154" s="14"/>
      <c r="AU154" s="14"/>
    </row>
    <row r="155" spans="1:47" s="5" customFormat="1" x14ac:dyDescent="0.25">
      <c r="A155" s="14"/>
      <c r="B155" s="14"/>
      <c r="C155" s="14"/>
      <c r="D155" s="14"/>
      <c r="E155" s="15"/>
      <c r="F155" s="16"/>
      <c r="G155" s="14"/>
      <c r="H155" s="14"/>
      <c r="I155" s="14"/>
      <c r="J155" s="14"/>
      <c r="K155" s="14"/>
      <c r="L155" s="14"/>
      <c r="M155" s="14"/>
      <c r="N155" s="14"/>
      <c r="O155" s="14"/>
      <c r="P155" s="14"/>
      <c r="Q155" s="14"/>
      <c r="R155" s="14"/>
      <c r="S155" s="16"/>
      <c r="T155" s="16"/>
      <c r="U155" s="135"/>
      <c r="V155" s="15"/>
      <c r="W155" s="14"/>
      <c r="X155" s="14"/>
      <c r="Y155" s="14"/>
      <c r="Z155" s="14"/>
      <c r="AA155" s="17"/>
      <c r="AB155" s="17"/>
      <c r="AC155" s="17"/>
      <c r="AD155" s="17"/>
      <c r="AE155" s="14"/>
      <c r="AF155" s="14"/>
      <c r="AG155" s="14"/>
      <c r="AH155" s="14"/>
      <c r="AI155" s="14"/>
      <c r="AJ155" s="14"/>
      <c r="AK155" s="14"/>
      <c r="AL155" s="14"/>
      <c r="AM155" s="14"/>
      <c r="AN155" s="14"/>
      <c r="AO155" s="14"/>
      <c r="AP155" s="14"/>
      <c r="AQ155" s="14"/>
      <c r="AR155" s="14"/>
      <c r="AS155" s="14"/>
      <c r="AT155" s="14"/>
      <c r="AU155" s="14"/>
    </row>
    <row r="156" spans="1:47" s="5" customFormat="1" x14ac:dyDescent="0.25">
      <c r="A156" s="14"/>
      <c r="B156" s="14"/>
      <c r="C156" s="14"/>
      <c r="D156" s="14"/>
      <c r="E156" s="15"/>
      <c r="F156" s="16"/>
      <c r="G156" s="14"/>
      <c r="H156" s="14"/>
      <c r="I156" s="14"/>
      <c r="J156" s="14"/>
      <c r="K156" s="14"/>
      <c r="L156" s="14"/>
      <c r="M156" s="14"/>
      <c r="N156" s="14"/>
      <c r="O156" s="14"/>
      <c r="P156" s="14"/>
      <c r="Q156" s="14"/>
      <c r="R156" s="14"/>
      <c r="S156" s="16"/>
      <c r="T156" s="16"/>
      <c r="U156" s="135"/>
      <c r="V156" s="15"/>
      <c r="W156" s="14"/>
      <c r="X156" s="14"/>
      <c r="Y156" s="14"/>
      <c r="Z156" s="14"/>
      <c r="AA156" s="17"/>
      <c r="AB156" s="17"/>
      <c r="AC156" s="17"/>
      <c r="AD156" s="17"/>
      <c r="AE156" s="14"/>
      <c r="AF156" s="14"/>
      <c r="AG156" s="14"/>
      <c r="AH156" s="14"/>
      <c r="AI156" s="14"/>
      <c r="AJ156" s="14"/>
      <c r="AK156" s="14"/>
      <c r="AL156" s="14"/>
      <c r="AM156" s="14"/>
      <c r="AN156" s="14"/>
      <c r="AO156" s="14"/>
      <c r="AP156" s="14"/>
      <c r="AQ156" s="14"/>
      <c r="AR156" s="14"/>
      <c r="AS156" s="14"/>
      <c r="AT156" s="14"/>
      <c r="AU156" s="14"/>
    </row>
    <row r="157" spans="1:47" s="5" customFormat="1" x14ac:dyDescent="0.25">
      <c r="A157" s="14"/>
      <c r="B157" s="14"/>
      <c r="C157" s="14"/>
      <c r="D157" s="14"/>
      <c r="E157" s="15"/>
      <c r="F157" s="16"/>
      <c r="G157" s="14"/>
      <c r="H157" s="14"/>
      <c r="I157" s="14"/>
      <c r="J157" s="14"/>
      <c r="K157" s="14"/>
      <c r="L157" s="14"/>
      <c r="M157" s="14"/>
      <c r="N157" s="14"/>
      <c r="O157" s="14"/>
      <c r="P157" s="14"/>
      <c r="Q157" s="14"/>
      <c r="R157" s="14"/>
      <c r="S157" s="16"/>
      <c r="T157" s="16"/>
      <c r="U157" s="135"/>
      <c r="V157" s="15"/>
      <c r="W157" s="14"/>
      <c r="X157" s="14"/>
      <c r="Y157" s="14"/>
      <c r="Z157" s="14"/>
      <c r="AA157" s="17"/>
      <c r="AB157" s="17"/>
      <c r="AC157" s="17"/>
      <c r="AD157" s="17"/>
      <c r="AE157" s="14"/>
      <c r="AF157" s="14"/>
      <c r="AG157" s="14"/>
      <c r="AH157" s="14"/>
      <c r="AI157" s="14"/>
      <c r="AJ157" s="14"/>
      <c r="AK157" s="14"/>
      <c r="AL157" s="14"/>
      <c r="AM157" s="14"/>
      <c r="AN157" s="14"/>
      <c r="AO157" s="14"/>
      <c r="AP157" s="14"/>
      <c r="AQ157" s="14"/>
      <c r="AR157" s="14"/>
      <c r="AS157" s="14"/>
      <c r="AT157" s="14"/>
      <c r="AU157" s="14"/>
    </row>
    <row r="158" spans="1:47" s="5" customFormat="1" x14ac:dyDescent="0.25">
      <c r="A158" s="14"/>
      <c r="B158" s="14"/>
      <c r="C158" s="14"/>
      <c r="D158" s="14"/>
      <c r="E158" s="15"/>
      <c r="F158" s="16"/>
      <c r="G158" s="14"/>
      <c r="H158" s="14"/>
      <c r="I158" s="14"/>
      <c r="J158" s="14"/>
      <c r="K158" s="14"/>
      <c r="L158" s="14"/>
      <c r="M158" s="14"/>
      <c r="N158" s="14"/>
      <c r="O158" s="14"/>
      <c r="P158" s="14"/>
      <c r="Q158" s="14"/>
      <c r="R158" s="14"/>
      <c r="S158" s="16"/>
      <c r="T158" s="16"/>
      <c r="U158" s="135"/>
      <c r="V158" s="15"/>
      <c r="W158" s="14"/>
      <c r="X158" s="14"/>
      <c r="Y158" s="14"/>
      <c r="Z158" s="14"/>
      <c r="AA158" s="17"/>
      <c r="AB158" s="17"/>
      <c r="AC158" s="17"/>
      <c r="AD158" s="17"/>
      <c r="AE158" s="14"/>
      <c r="AF158" s="14"/>
      <c r="AG158" s="14"/>
      <c r="AH158" s="14"/>
      <c r="AI158" s="14"/>
      <c r="AJ158" s="14"/>
      <c r="AK158" s="14"/>
      <c r="AL158" s="14"/>
      <c r="AM158" s="14"/>
      <c r="AN158" s="14"/>
      <c r="AO158" s="14"/>
      <c r="AP158" s="14"/>
      <c r="AQ158" s="14"/>
      <c r="AR158" s="14"/>
      <c r="AS158" s="14"/>
      <c r="AT158" s="14"/>
      <c r="AU158" s="14"/>
    </row>
    <row r="159" spans="1:47" s="5" customFormat="1" x14ac:dyDescent="0.25">
      <c r="A159" s="14"/>
      <c r="B159" s="14"/>
      <c r="C159" s="14"/>
      <c r="D159" s="14"/>
      <c r="E159" s="15"/>
      <c r="F159" s="16"/>
      <c r="G159" s="14"/>
      <c r="H159" s="14"/>
      <c r="I159" s="14"/>
      <c r="J159" s="14"/>
      <c r="K159" s="14"/>
      <c r="L159" s="14"/>
      <c r="M159" s="14"/>
      <c r="N159" s="14"/>
      <c r="O159" s="14"/>
      <c r="P159" s="14"/>
      <c r="Q159" s="14"/>
      <c r="R159" s="14"/>
      <c r="S159" s="16"/>
      <c r="T159" s="16"/>
      <c r="U159" s="135"/>
      <c r="V159" s="15"/>
      <c r="W159" s="14"/>
      <c r="X159" s="14"/>
      <c r="Y159" s="14"/>
      <c r="Z159" s="14"/>
      <c r="AA159" s="17"/>
      <c r="AB159" s="17"/>
      <c r="AC159" s="17"/>
      <c r="AD159" s="17"/>
      <c r="AE159" s="14"/>
      <c r="AF159" s="14"/>
      <c r="AG159" s="14"/>
      <c r="AH159" s="14"/>
      <c r="AI159" s="14"/>
      <c r="AJ159" s="14"/>
      <c r="AK159" s="14"/>
      <c r="AL159" s="14"/>
      <c r="AM159" s="14"/>
      <c r="AN159" s="14"/>
      <c r="AO159" s="14"/>
      <c r="AP159" s="14"/>
      <c r="AQ159" s="14"/>
      <c r="AR159" s="14"/>
      <c r="AS159" s="14"/>
      <c r="AT159" s="14"/>
      <c r="AU159" s="14"/>
    </row>
    <row r="160" spans="1:47" s="5" customFormat="1" x14ac:dyDescent="0.25">
      <c r="A160" s="14"/>
      <c r="B160" s="14"/>
      <c r="C160" s="14"/>
      <c r="D160" s="14"/>
      <c r="E160" s="15"/>
      <c r="F160" s="16"/>
      <c r="G160" s="14"/>
      <c r="H160" s="14"/>
      <c r="I160" s="14"/>
      <c r="J160" s="14"/>
      <c r="K160" s="14"/>
      <c r="L160" s="14"/>
      <c r="M160" s="14"/>
      <c r="N160" s="14"/>
      <c r="O160" s="14"/>
      <c r="P160" s="14"/>
      <c r="Q160" s="14"/>
      <c r="R160" s="14"/>
      <c r="S160" s="16"/>
      <c r="T160" s="16"/>
      <c r="U160" s="135"/>
      <c r="V160" s="15"/>
      <c r="W160" s="14"/>
      <c r="X160" s="14"/>
      <c r="Y160" s="14"/>
      <c r="Z160" s="14"/>
      <c r="AA160" s="17"/>
      <c r="AB160" s="17"/>
      <c r="AC160" s="17"/>
      <c r="AD160" s="17"/>
      <c r="AE160" s="14"/>
      <c r="AF160" s="14"/>
      <c r="AG160" s="14"/>
      <c r="AH160" s="14"/>
      <c r="AI160" s="14"/>
      <c r="AJ160" s="14"/>
      <c r="AK160" s="14"/>
      <c r="AL160" s="14"/>
      <c r="AM160" s="14"/>
      <c r="AN160" s="14"/>
      <c r="AO160" s="14"/>
      <c r="AP160" s="14"/>
      <c r="AQ160" s="14"/>
      <c r="AR160" s="14"/>
      <c r="AS160" s="14"/>
      <c r="AT160" s="14"/>
      <c r="AU160" s="14"/>
    </row>
    <row r="161" spans="1:47" s="5" customFormat="1" x14ac:dyDescent="0.25">
      <c r="A161" s="14"/>
      <c r="B161" s="14"/>
      <c r="C161" s="14"/>
      <c r="D161" s="14"/>
      <c r="E161" s="15"/>
      <c r="F161" s="16"/>
      <c r="G161" s="14"/>
      <c r="H161" s="14"/>
      <c r="I161" s="14"/>
      <c r="J161" s="14"/>
      <c r="K161" s="14"/>
      <c r="L161" s="14"/>
      <c r="M161" s="14"/>
      <c r="N161" s="14"/>
      <c r="O161" s="14"/>
      <c r="P161" s="14"/>
      <c r="Q161" s="14"/>
      <c r="R161" s="14"/>
      <c r="S161" s="16"/>
      <c r="T161" s="16"/>
      <c r="U161" s="135"/>
      <c r="V161" s="15"/>
      <c r="W161" s="14"/>
      <c r="X161" s="14"/>
      <c r="Y161" s="14"/>
      <c r="Z161" s="14"/>
      <c r="AA161" s="17"/>
      <c r="AB161" s="17"/>
      <c r="AC161" s="17"/>
      <c r="AD161" s="17"/>
      <c r="AE161" s="14"/>
      <c r="AF161" s="14"/>
      <c r="AG161" s="14"/>
      <c r="AH161" s="14"/>
      <c r="AI161" s="14"/>
      <c r="AJ161" s="14"/>
      <c r="AK161" s="14"/>
      <c r="AL161" s="14"/>
      <c r="AM161" s="14"/>
      <c r="AN161" s="14"/>
      <c r="AO161" s="14"/>
      <c r="AP161" s="14"/>
      <c r="AQ161" s="14"/>
      <c r="AR161" s="14"/>
      <c r="AS161" s="14"/>
      <c r="AT161" s="14"/>
      <c r="AU161" s="14"/>
    </row>
    <row r="162" spans="1:47" s="5" customFormat="1" x14ac:dyDescent="0.25">
      <c r="A162" s="14"/>
      <c r="B162" s="14"/>
      <c r="C162" s="14"/>
      <c r="D162" s="14"/>
      <c r="E162" s="15"/>
      <c r="F162" s="16"/>
      <c r="G162" s="14"/>
      <c r="H162" s="14"/>
      <c r="I162" s="14"/>
      <c r="J162" s="14"/>
      <c r="K162" s="14"/>
      <c r="L162" s="14"/>
      <c r="M162" s="14"/>
      <c r="N162" s="14"/>
      <c r="O162" s="14"/>
      <c r="P162" s="14"/>
      <c r="Q162" s="14"/>
      <c r="R162" s="14"/>
      <c r="S162" s="16"/>
      <c r="T162" s="16"/>
      <c r="U162" s="135"/>
      <c r="V162" s="15"/>
      <c r="W162" s="14"/>
      <c r="X162" s="14"/>
      <c r="Y162" s="14"/>
      <c r="Z162" s="14"/>
      <c r="AA162" s="17"/>
      <c r="AB162" s="17"/>
      <c r="AC162" s="17"/>
      <c r="AD162" s="17"/>
      <c r="AE162" s="14"/>
      <c r="AF162" s="14"/>
      <c r="AG162" s="14"/>
      <c r="AH162" s="14"/>
      <c r="AI162" s="14"/>
      <c r="AJ162" s="14"/>
      <c r="AK162" s="14"/>
      <c r="AL162" s="14"/>
      <c r="AM162" s="14"/>
      <c r="AN162" s="14"/>
      <c r="AO162" s="14"/>
      <c r="AP162" s="14"/>
      <c r="AQ162" s="14"/>
      <c r="AR162" s="14"/>
      <c r="AS162" s="14"/>
      <c r="AT162" s="14"/>
      <c r="AU162" s="14"/>
    </row>
    <row r="163" spans="1:47" s="5" customFormat="1" x14ac:dyDescent="0.25">
      <c r="A163" s="14"/>
      <c r="B163" s="14"/>
      <c r="C163" s="14"/>
      <c r="D163" s="14"/>
      <c r="E163" s="15"/>
      <c r="F163" s="16"/>
      <c r="G163" s="14"/>
      <c r="H163" s="14"/>
      <c r="I163" s="14"/>
      <c r="J163" s="14"/>
      <c r="K163" s="14"/>
      <c r="L163" s="14"/>
      <c r="M163" s="14"/>
      <c r="N163" s="14"/>
      <c r="O163" s="14"/>
      <c r="P163" s="14"/>
      <c r="Q163" s="14"/>
      <c r="R163" s="14"/>
      <c r="S163" s="16"/>
      <c r="T163" s="16"/>
      <c r="U163" s="135"/>
      <c r="V163" s="15"/>
      <c r="W163" s="14"/>
      <c r="X163" s="14"/>
      <c r="Y163" s="14"/>
      <c r="Z163" s="14"/>
      <c r="AA163" s="17"/>
      <c r="AB163" s="17"/>
      <c r="AC163" s="17"/>
      <c r="AD163" s="17"/>
      <c r="AE163" s="14"/>
      <c r="AF163" s="14"/>
      <c r="AG163" s="14"/>
      <c r="AH163" s="14"/>
      <c r="AI163" s="14"/>
      <c r="AJ163" s="14"/>
      <c r="AK163" s="14"/>
      <c r="AL163" s="14"/>
      <c r="AM163" s="14"/>
      <c r="AN163" s="14"/>
      <c r="AO163" s="14"/>
      <c r="AP163" s="14"/>
      <c r="AQ163" s="14"/>
      <c r="AR163" s="14"/>
      <c r="AS163" s="14"/>
      <c r="AT163" s="14"/>
      <c r="AU163" s="14"/>
    </row>
    <row r="164" spans="1:47" s="5" customFormat="1" x14ac:dyDescent="0.25">
      <c r="A164" s="14"/>
      <c r="B164" s="14"/>
      <c r="C164" s="14"/>
      <c r="D164" s="14"/>
      <c r="E164" s="15"/>
      <c r="F164" s="16"/>
      <c r="G164" s="14"/>
      <c r="H164" s="14"/>
      <c r="I164" s="14"/>
      <c r="J164" s="14"/>
      <c r="K164" s="14"/>
      <c r="L164" s="14"/>
      <c r="M164" s="14"/>
      <c r="N164" s="14"/>
      <c r="O164" s="14"/>
      <c r="P164" s="14"/>
      <c r="Q164" s="14"/>
      <c r="R164" s="14"/>
      <c r="S164" s="16"/>
      <c r="T164" s="16"/>
      <c r="U164" s="135"/>
      <c r="V164" s="15"/>
      <c r="W164" s="14"/>
      <c r="X164" s="14"/>
      <c r="Y164" s="14"/>
      <c r="Z164" s="14"/>
      <c r="AA164" s="17"/>
      <c r="AB164" s="17"/>
      <c r="AC164" s="17"/>
      <c r="AD164" s="17"/>
      <c r="AE164" s="14"/>
      <c r="AF164" s="14"/>
      <c r="AG164" s="14"/>
      <c r="AH164" s="14"/>
      <c r="AI164" s="14"/>
      <c r="AJ164" s="14"/>
      <c r="AK164" s="14"/>
      <c r="AL164" s="14"/>
      <c r="AM164" s="14"/>
      <c r="AN164" s="14"/>
      <c r="AO164" s="14"/>
      <c r="AP164" s="14"/>
      <c r="AQ164" s="14"/>
      <c r="AR164" s="14"/>
      <c r="AS164" s="14"/>
      <c r="AT164" s="14"/>
      <c r="AU164" s="14"/>
    </row>
    <row r="165" spans="1:47" s="5" customFormat="1" x14ac:dyDescent="0.25">
      <c r="A165" s="14"/>
      <c r="B165" s="14"/>
      <c r="C165" s="14"/>
      <c r="D165" s="14"/>
      <c r="E165" s="15"/>
      <c r="F165" s="16"/>
      <c r="G165" s="14"/>
      <c r="H165" s="14"/>
      <c r="I165" s="14"/>
      <c r="J165" s="14"/>
      <c r="K165" s="14"/>
      <c r="L165" s="14"/>
      <c r="M165" s="14"/>
      <c r="N165" s="14"/>
      <c r="O165" s="14"/>
      <c r="P165" s="14"/>
      <c r="Q165" s="14"/>
      <c r="R165" s="14"/>
      <c r="S165" s="16"/>
      <c r="T165" s="16"/>
      <c r="U165" s="135"/>
      <c r="V165" s="15"/>
      <c r="W165" s="14"/>
      <c r="X165" s="14"/>
      <c r="Y165" s="14"/>
      <c r="Z165" s="14"/>
      <c r="AA165" s="17"/>
      <c r="AB165" s="17"/>
      <c r="AC165" s="17"/>
      <c r="AD165" s="17"/>
      <c r="AE165" s="14"/>
      <c r="AF165" s="14"/>
      <c r="AG165" s="14"/>
      <c r="AH165" s="14"/>
      <c r="AI165" s="14"/>
      <c r="AJ165" s="14"/>
      <c r="AK165" s="14"/>
      <c r="AL165" s="14"/>
      <c r="AM165" s="14"/>
      <c r="AN165" s="14"/>
      <c r="AO165" s="14"/>
      <c r="AP165" s="14"/>
      <c r="AQ165" s="14"/>
      <c r="AR165" s="14"/>
      <c r="AS165" s="14"/>
      <c r="AT165" s="14"/>
      <c r="AU165" s="14"/>
    </row>
    <row r="166" spans="1:47" s="5" customFormat="1" x14ac:dyDescent="0.25">
      <c r="A166" s="14"/>
      <c r="B166" s="14"/>
      <c r="C166" s="14"/>
      <c r="D166" s="14"/>
      <c r="E166" s="15"/>
      <c r="F166" s="16"/>
      <c r="G166" s="14"/>
      <c r="H166" s="14"/>
      <c r="I166" s="14"/>
      <c r="J166" s="14"/>
      <c r="K166" s="14"/>
      <c r="L166" s="14"/>
      <c r="M166" s="14"/>
      <c r="N166" s="14"/>
      <c r="O166" s="14"/>
      <c r="P166" s="14"/>
      <c r="Q166" s="14"/>
      <c r="R166" s="14"/>
      <c r="S166" s="16"/>
      <c r="T166" s="16"/>
      <c r="U166" s="135"/>
      <c r="V166" s="15"/>
      <c r="W166" s="14"/>
      <c r="X166" s="14"/>
      <c r="Y166" s="14"/>
      <c r="Z166" s="14"/>
      <c r="AA166" s="17"/>
      <c r="AB166" s="17"/>
      <c r="AC166" s="17"/>
      <c r="AD166" s="17"/>
      <c r="AE166" s="14"/>
      <c r="AF166" s="14"/>
      <c r="AG166" s="14"/>
      <c r="AH166" s="14"/>
      <c r="AI166" s="14"/>
      <c r="AJ166" s="14"/>
      <c r="AK166" s="14"/>
      <c r="AL166" s="14"/>
      <c r="AM166" s="14"/>
      <c r="AN166" s="14"/>
      <c r="AO166" s="14"/>
      <c r="AP166" s="14"/>
      <c r="AQ166" s="14"/>
      <c r="AR166" s="14"/>
      <c r="AS166" s="14"/>
      <c r="AT166" s="14"/>
      <c r="AU166" s="14"/>
    </row>
    <row r="167" spans="1:47" s="5" customFormat="1" x14ac:dyDescent="0.25">
      <c r="A167" s="14"/>
      <c r="B167" s="14"/>
      <c r="C167" s="14"/>
      <c r="D167" s="14"/>
      <c r="E167" s="15"/>
      <c r="F167" s="16"/>
      <c r="G167" s="14"/>
      <c r="H167" s="14"/>
      <c r="I167" s="14"/>
      <c r="J167" s="14"/>
      <c r="K167" s="14"/>
      <c r="L167" s="14"/>
      <c r="M167" s="14"/>
      <c r="N167" s="14"/>
      <c r="O167" s="14"/>
      <c r="P167" s="14"/>
      <c r="Q167" s="14"/>
      <c r="R167" s="14"/>
      <c r="S167" s="16"/>
      <c r="T167" s="16"/>
      <c r="U167" s="135"/>
      <c r="V167" s="15"/>
      <c r="W167" s="14"/>
      <c r="X167" s="14"/>
      <c r="Y167" s="14"/>
      <c r="Z167" s="14"/>
      <c r="AA167" s="17"/>
      <c r="AB167" s="17"/>
      <c r="AC167" s="17"/>
      <c r="AD167" s="17"/>
      <c r="AE167" s="14"/>
      <c r="AF167" s="14"/>
      <c r="AG167" s="14"/>
      <c r="AH167" s="14"/>
      <c r="AI167" s="14"/>
      <c r="AJ167" s="14"/>
      <c r="AK167" s="14"/>
      <c r="AL167" s="14"/>
      <c r="AM167" s="14"/>
      <c r="AN167" s="14"/>
      <c r="AO167" s="14"/>
      <c r="AP167" s="14"/>
      <c r="AQ167" s="14"/>
      <c r="AR167" s="14"/>
      <c r="AS167" s="14"/>
      <c r="AT167" s="14"/>
      <c r="AU167" s="14"/>
    </row>
    <row r="168" spans="1:47" s="5" customFormat="1" x14ac:dyDescent="0.25">
      <c r="A168" s="14"/>
      <c r="B168" s="14"/>
      <c r="C168" s="14"/>
      <c r="D168" s="14"/>
      <c r="E168" s="15"/>
      <c r="F168" s="16"/>
      <c r="G168" s="14"/>
      <c r="H168" s="14"/>
      <c r="I168" s="14"/>
      <c r="J168" s="14"/>
      <c r="K168" s="14"/>
      <c r="L168" s="14"/>
      <c r="M168" s="14"/>
      <c r="N168" s="14"/>
      <c r="O168" s="14"/>
      <c r="P168" s="14"/>
      <c r="Q168" s="14"/>
      <c r="R168" s="14"/>
      <c r="S168" s="16"/>
      <c r="T168" s="16"/>
      <c r="U168" s="135"/>
      <c r="V168" s="15"/>
      <c r="W168" s="14"/>
      <c r="X168" s="14"/>
      <c r="Y168" s="14"/>
      <c r="Z168" s="14"/>
      <c r="AA168" s="17"/>
      <c r="AB168" s="17"/>
      <c r="AC168" s="17"/>
      <c r="AD168" s="17"/>
      <c r="AE168" s="14"/>
      <c r="AF168" s="14"/>
      <c r="AG168" s="14"/>
      <c r="AH168" s="14"/>
      <c r="AI168" s="14"/>
      <c r="AJ168" s="14"/>
      <c r="AK168" s="14"/>
      <c r="AL168" s="14"/>
      <c r="AM168" s="14"/>
      <c r="AN168" s="14"/>
      <c r="AO168" s="14"/>
      <c r="AP168" s="14"/>
      <c r="AQ168" s="14"/>
      <c r="AR168" s="14"/>
      <c r="AS168" s="14"/>
      <c r="AT168" s="14"/>
      <c r="AU168" s="14"/>
    </row>
    <row r="169" spans="1:47" s="5" customFormat="1" x14ac:dyDescent="0.25">
      <c r="A169" s="14"/>
      <c r="B169" s="14"/>
      <c r="C169" s="14"/>
      <c r="D169" s="14"/>
      <c r="E169" s="15"/>
      <c r="F169" s="16"/>
      <c r="G169" s="14"/>
      <c r="H169" s="14"/>
      <c r="I169" s="14"/>
      <c r="J169" s="14"/>
      <c r="K169" s="14"/>
      <c r="L169" s="14"/>
      <c r="M169" s="14"/>
      <c r="N169" s="14"/>
      <c r="O169" s="14"/>
      <c r="P169" s="14"/>
      <c r="Q169" s="14"/>
      <c r="R169" s="14"/>
      <c r="S169" s="16"/>
      <c r="T169" s="16"/>
      <c r="U169" s="135"/>
      <c r="V169" s="15"/>
      <c r="W169" s="14"/>
      <c r="X169" s="14"/>
      <c r="Y169" s="14"/>
      <c r="Z169" s="14"/>
      <c r="AA169" s="17"/>
      <c r="AB169" s="17"/>
      <c r="AC169" s="17"/>
      <c r="AD169" s="17"/>
      <c r="AE169" s="14"/>
      <c r="AF169" s="14"/>
      <c r="AG169" s="14"/>
      <c r="AH169" s="14"/>
      <c r="AI169" s="14"/>
      <c r="AJ169" s="14"/>
      <c r="AK169" s="14"/>
      <c r="AL169" s="14"/>
      <c r="AM169" s="14"/>
      <c r="AN169" s="14"/>
      <c r="AO169" s="14"/>
      <c r="AP169" s="14"/>
      <c r="AQ169" s="14"/>
      <c r="AR169" s="14"/>
      <c r="AS169" s="14"/>
      <c r="AT169" s="14"/>
      <c r="AU169" s="14"/>
    </row>
    <row r="170" spans="1:47" s="5" customFormat="1" x14ac:dyDescent="0.25">
      <c r="A170" s="14"/>
      <c r="B170" s="14"/>
      <c r="C170" s="14"/>
      <c r="D170" s="14"/>
      <c r="E170" s="15"/>
      <c r="F170" s="16"/>
      <c r="G170" s="14"/>
      <c r="H170" s="14"/>
      <c r="I170" s="14"/>
      <c r="J170" s="14"/>
      <c r="K170" s="14"/>
      <c r="L170" s="14"/>
      <c r="M170" s="14"/>
      <c r="N170" s="14"/>
      <c r="O170" s="14"/>
      <c r="P170" s="14"/>
      <c r="Q170" s="14"/>
      <c r="R170" s="14"/>
      <c r="S170" s="16"/>
      <c r="T170" s="16"/>
      <c r="U170" s="135"/>
      <c r="V170" s="15"/>
      <c r="W170" s="14"/>
      <c r="X170" s="14"/>
      <c r="Y170" s="14"/>
      <c r="Z170" s="14"/>
      <c r="AA170" s="17"/>
      <c r="AB170" s="17"/>
      <c r="AC170" s="17"/>
      <c r="AD170" s="17"/>
      <c r="AE170" s="14"/>
      <c r="AF170" s="14"/>
      <c r="AG170" s="14"/>
      <c r="AH170" s="14"/>
      <c r="AI170" s="14"/>
      <c r="AJ170" s="14"/>
      <c r="AK170" s="14"/>
      <c r="AL170" s="14"/>
      <c r="AM170" s="14"/>
      <c r="AN170" s="14"/>
      <c r="AO170" s="14"/>
      <c r="AP170" s="14"/>
      <c r="AQ170" s="14"/>
      <c r="AR170" s="14"/>
      <c r="AS170" s="14"/>
      <c r="AT170" s="14"/>
      <c r="AU170" s="14"/>
    </row>
    <row r="171" spans="1:47" s="5" customFormat="1" x14ac:dyDescent="0.25">
      <c r="A171" s="14"/>
      <c r="B171" s="14"/>
      <c r="C171" s="14"/>
      <c r="D171" s="14"/>
      <c r="E171" s="15"/>
      <c r="F171" s="16"/>
      <c r="G171" s="14"/>
      <c r="H171" s="14"/>
      <c r="I171" s="14"/>
      <c r="J171" s="14"/>
      <c r="K171" s="14"/>
      <c r="L171" s="14"/>
      <c r="M171" s="14"/>
      <c r="N171" s="14"/>
      <c r="O171" s="14"/>
      <c r="P171" s="14"/>
      <c r="Q171" s="14"/>
      <c r="R171" s="14"/>
      <c r="S171" s="16"/>
      <c r="T171" s="16"/>
      <c r="U171" s="135"/>
      <c r="V171" s="15"/>
      <c r="W171" s="14"/>
      <c r="X171" s="14"/>
      <c r="Y171" s="14"/>
      <c r="Z171" s="14"/>
      <c r="AA171" s="17"/>
      <c r="AB171" s="17"/>
      <c r="AC171" s="17"/>
      <c r="AD171" s="17"/>
      <c r="AE171" s="14"/>
      <c r="AF171" s="14"/>
      <c r="AG171" s="14"/>
      <c r="AH171" s="14"/>
      <c r="AI171" s="14"/>
      <c r="AJ171" s="14"/>
      <c r="AK171" s="14"/>
      <c r="AL171" s="14"/>
      <c r="AM171" s="14"/>
      <c r="AN171" s="14"/>
      <c r="AO171" s="14"/>
      <c r="AP171" s="14"/>
      <c r="AQ171" s="14"/>
      <c r="AR171" s="14"/>
      <c r="AS171" s="14"/>
      <c r="AT171" s="14"/>
      <c r="AU171" s="14"/>
    </row>
    <row r="172" spans="1:47" s="5" customFormat="1" x14ac:dyDescent="0.25">
      <c r="A172" s="14"/>
      <c r="B172" s="14"/>
      <c r="C172" s="14"/>
      <c r="D172" s="14"/>
      <c r="E172" s="15"/>
      <c r="F172" s="16"/>
      <c r="G172" s="14"/>
      <c r="H172" s="14"/>
      <c r="I172" s="14"/>
      <c r="J172" s="14"/>
      <c r="K172" s="14"/>
      <c r="L172" s="14"/>
      <c r="M172" s="14"/>
      <c r="N172" s="14"/>
      <c r="O172" s="14"/>
      <c r="P172" s="14"/>
      <c r="Q172" s="14"/>
      <c r="R172" s="14"/>
      <c r="S172" s="16"/>
      <c r="T172" s="16"/>
      <c r="U172" s="135"/>
      <c r="V172" s="15"/>
      <c r="W172" s="14"/>
      <c r="X172" s="14"/>
      <c r="Y172" s="14"/>
      <c r="Z172" s="14"/>
      <c r="AA172" s="17"/>
      <c r="AB172" s="17"/>
      <c r="AC172" s="17"/>
      <c r="AD172" s="17"/>
      <c r="AE172" s="14"/>
      <c r="AF172" s="14"/>
      <c r="AG172" s="14"/>
      <c r="AH172" s="14"/>
      <c r="AI172" s="14"/>
      <c r="AJ172" s="14"/>
      <c r="AK172" s="14"/>
      <c r="AL172" s="14"/>
      <c r="AM172" s="14"/>
      <c r="AN172" s="14"/>
      <c r="AO172" s="14"/>
      <c r="AP172" s="14"/>
      <c r="AQ172" s="14"/>
      <c r="AR172" s="14"/>
      <c r="AS172" s="14"/>
      <c r="AT172" s="14"/>
      <c r="AU172" s="14"/>
    </row>
    <row r="173" spans="1:47" s="5" customFormat="1" x14ac:dyDescent="0.25">
      <c r="A173" s="14"/>
      <c r="B173" s="14"/>
      <c r="C173" s="14"/>
      <c r="D173" s="14"/>
      <c r="E173" s="15"/>
      <c r="F173" s="16"/>
      <c r="G173" s="14"/>
      <c r="H173" s="14"/>
      <c r="I173" s="14"/>
      <c r="J173" s="14"/>
      <c r="K173" s="14"/>
      <c r="L173" s="14"/>
      <c r="M173" s="14"/>
      <c r="N173" s="14"/>
      <c r="O173" s="14"/>
      <c r="P173" s="14"/>
      <c r="Q173" s="14"/>
      <c r="R173" s="14"/>
      <c r="S173" s="16"/>
      <c r="T173" s="16"/>
      <c r="U173" s="135"/>
      <c r="V173" s="15"/>
      <c r="W173" s="14"/>
      <c r="X173" s="14"/>
      <c r="Y173" s="14"/>
      <c r="Z173" s="14"/>
      <c r="AA173" s="17"/>
      <c r="AB173" s="17"/>
      <c r="AC173" s="17"/>
      <c r="AD173" s="17"/>
      <c r="AE173" s="14"/>
      <c r="AF173" s="14"/>
      <c r="AG173" s="14"/>
      <c r="AH173" s="14"/>
      <c r="AI173" s="14"/>
      <c r="AJ173" s="14"/>
      <c r="AK173" s="14"/>
      <c r="AL173" s="14"/>
      <c r="AM173" s="14"/>
      <c r="AN173" s="14"/>
      <c r="AO173" s="14"/>
      <c r="AP173" s="14"/>
      <c r="AQ173" s="14"/>
      <c r="AR173" s="14"/>
      <c r="AS173" s="14"/>
      <c r="AT173" s="14"/>
      <c r="AU173" s="14"/>
    </row>
    <row r="174" spans="1:47" s="5" customFormat="1" x14ac:dyDescent="0.25">
      <c r="A174" s="14"/>
      <c r="B174" s="14"/>
      <c r="C174" s="14"/>
      <c r="D174" s="14"/>
      <c r="E174" s="15"/>
      <c r="F174" s="16"/>
      <c r="G174" s="14"/>
      <c r="H174" s="14"/>
      <c r="I174" s="14"/>
      <c r="J174" s="14"/>
      <c r="K174" s="14"/>
      <c r="L174" s="14"/>
      <c r="M174" s="14"/>
      <c r="N174" s="14"/>
      <c r="O174" s="14"/>
      <c r="P174" s="14"/>
      <c r="Q174" s="14"/>
      <c r="R174" s="14"/>
      <c r="S174" s="16"/>
      <c r="T174" s="16"/>
      <c r="U174" s="135"/>
      <c r="V174" s="15"/>
      <c r="W174" s="14"/>
      <c r="X174" s="14"/>
      <c r="Y174" s="14"/>
      <c r="Z174" s="14"/>
      <c r="AA174" s="17"/>
      <c r="AB174" s="17"/>
      <c r="AC174" s="17"/>
      <c r="AD174" s="17"/>
      <c r="AE174" s="14"/>
      <c r="AF174" s="14"/>
      <c r="AG174" s="14"/>
      <c r="AH174" s="14"/>
      <c r="AI174" s="14"/>
      <c r="AJ174" s="14"/>
      <c r="AK174" s="14"/>
      <c r="AL174" s="14"/>
      <c r="AM174" s="14"/>
      <c r="AN174" s="14"/>
      <c r="AO174" s="14"/>
      <c r="AP174" s="14"/>
      <c r="AQ174" s="14"/>
      <c r="AR174" s="14"/>
      <c r="AS174" s="14"/>
      <c r="AT174" s="14"/>
      <c r="AU174" s="14"/>
    </row>
    <row r="175" spans="1:47" s="5" customFormat="1" x14ac:dyDescent="0.25">
      <c r="A175" s="14"/>
      <c r="B175" s="14"/>
      <c r="C175" s="14"/>
      <c r="D175" s="14"/>
      <c r="E175" s="15"/>
      <c r="F175" s="16"/>
      <c r="G175" s="14"/>
      <c r="H175" s="14"/>
      <c r="I175" s="14"/>
      <c r="J175" s="14"/>
      <c r="K175" s="14"/>
      <c r="L175" s="14"/>
      <c r="M175" s="14"/>
      <c r="N175" s="14"/>
      <c r="O175" s="14"/>
      <c r="P175" s="14"/>
      <c r="Q175" s="14"/>
      <c r="R175" s="14"/>
      <c r="S175" s="16"/>
      <c r="T175" s="16"/>
      <c r="U175" s="135"/>
      <c r="V175" s="15"/>
      <c r="W175" s="14"/>
      <c r="X175" s="14"/>
      <c r="Y175" s="14"/>
      <c r="Z175" s="14"/>
      <c r="AA175" s="17"/>
      <c r="AB175" s="17"/>
      <c r="AC175" s="17"/>
      <c r="AD175" s="17"/>
      <c r="AE175" s="14"/>
      <c r="AF175" s="14"/>
      <c r="AG175" s="14"/>
      <c r="AH175" s="14"/>
      <c r="AI175" s="14"/>
      <c r="AJ175" s="14"/>
      <c r="AK175" s="14"/>
      <c r="AL175" s="14"/>
      <c r="AM175" s="14"/>
      <c r="AN175" s="14"/>
      <c r="AO175" s="14"/>
      <c r="AP175" s="14"/>
      <c r="AQ175" s="14"/>
      <c r="AR175" s="14"/>
      <c r="AS175" s="14"/>
      <c r="AT175" s="14"/>
      <c r="AU175" s="14"/>
    </row>
    <row r="176" spans="1:47" s="5" customFormat="1" x14ac:dyDescent="0.25">
      <c r="A176" s="14"/>
      <c r="B176" s="14"/>
      <c r="C176" s="14"/>
      <c r="D176" s="14"/>
      <c r="E176" s="15"/>
      <c r="F176" s="16"/>
      <c r="G176" s="14"/>
      <c r="H176" s="14"/>
      <c r="I176" s="14"/>
      <c r="J176" s="14"/>
      <c r="K176" s="14"/>
      <c r="L176" s="14"/>
      <c r="M176" s="14"/>
      <c r="N176" s="14"/>
      <c r="O176" s="14"/>
      <c r="P176" s="14"/>
      <c r="Q176" s="14"/>
      <c r="R176" s="14"/>
      <c r="S176" s="16"/>
      <c r="T176" s="16"/>
      <c r="U176" s="135"/>
      <c r="V176" s="15"/>
      <c r="W176" s="14"/>
      <c r="X176" s="14"/>
      <c r="Y176" s="14"/>
      <c r="Z176" s="14"/>
      <c r="AA176" s="17"/>
      <c r="AB176" s="17"/>
      <c r="AC176" s="17"/>
      <c r="AD176" s="17"/>
      <c r="AE176" s="14"/>
      <c r="AF176" s="14"/>
      <c r="AG176" s="14"/>
      <c r="AH176" s="14"/>
      <c r="AI176" s="14"/>
      <c r="AJ176" s="14"/>
      <c r="AK176" s="14"/>
      <c r="AL176" s="14"/>
      <c r="AM176" s="14"/>
      <c r="AN176" s="14"/>
      <c r="AO176" s="14"/>
      <c r="AP176" s="14"/>
      <c r="AQ176" s="14"/>
      <c r="AR176" s="14"/>
      <c r="AS176" s="14"/>
      <c r="AT176" s="14"/>
      <c r="AU176" s="14"/>
    </row>
    <row r="177" spans="1:47" s="5" customFormat="1" x14ac:dyDescent="0.25">
      <c r="A177" s="14"/>
      <c r="B177" s="14"/>
      <c r="C177" s="14"/>
      <c r="D177" s="14"/>
      <c r="E177" s="15"/>
      <c r="F177" s="16"/>
      <c r="G177" s="14"/>
      <c r="H177" s="14"/>
      <c r="I177" s="14"/>
      <c r="J177" s="14"/>
      <c r="K177" s="14"/>
      <c r="L177" s="14"/>
      <c r="M177" s="14"/>
      <c r="N177" s="14"/>
      <c r="O177" s="14"/>
      <c r="P177" s="14"/>
      <c r="Q177" s="14"/>
      <c r="R177" s="14"/>
      <c r="S177" s="16"/>
      <c r="T177" s="16"/>
      <c r="U177" s="135"/>
      <c r="V177" s="15"/>
      <c r="W177" s="14"/>
      <c r="X177" s="14"/>
      <c r="Y177" s="14"/>
      <c r="Z177" s="14"/>
      <c r="AA177" s="17"/>
      <c r="AB177" s="17"/>
      <c r="AC177" s="17"/>
      <c r="AD177" s="17"/>
      <c r="AE177" s="14"/>
      <c r="AF177" s="14"/>
      <c r="AG177" s="14"/>
      <c r="AH177" s="14"/>
      <c r="AI177" s="14"/>
      <c r="AJ177" s="14"/>
      <c r="AK177" s="14"/>
      <c r="AL177" s="14"/>
      <c r="AM177" s="14"/>
      <c r="AN177" s="14"/>
      <c r="AO177" s="14"/>
      <c r="AP177" s="14"/>
      <c r="AQ177" s="14"/>
      <c r="AR177" s="14"/>
      <c r="AS177" s="14"/>
      <c r="AT177" s="14"/>
      <c r="AU177" s="14"/>
    </row>
    <row r="178" spans="1:47" s="5" customFormat="1" x14ac:dyDescent="0.25">
      <c r="A178" s="14"/>
      <c r="B178" s="14"/>
      <c r="C178" s="14"/>
      <c r="D178" s="14"/>
      <c r="E178" s="15"/>
      <c r="F178" s="16"/>
      <c r="G178" s="14"/>
      <c r="H178" s="14"/>
      <c r="I178" s="14"/>
      <c r="J178" s="14"/>
      <c r="K178" s="14"/>
      <c r="L178" s="14"/>
      <c r="M178" s="14"/>
      <c r="N178" s="14"/>
      <c r="O178" s="14"/>
      <c r="P178" s="14"/>
      <c r="Q178" s="14"/>
      <c r="R178" s="14"/>
      <c r="S178" s="16"/>
      <c r="T178" s="16"/>
      <c r="U178" s="135"/>
      <c r="V178" s="15"/>
      <c r="W178" s="14"/>
      <c r="X178" s="14"/>
      <c r="Y178" s="14"/>
      <c r="Z178" s="14"/>
      <c r="AA178" s="17"/>
      <c r="AB178" s="17"/>
      <c r="AC178" s="17"/>
      <c r="AD178" s="17"/>
      <c r="AE178" s="14"/>
      <c r="AF178" s="14"/>
      <c r="AG178" s="14"/>
      <c r="AH178" s="14"/>
      <c r="AI178" s="14"/>
      <c r="AJ178" s="14"/>
      <c r="AK178" s="14"/>
      <c r="AL178" s="14"/>
      <c r="AM178" s="14"/>
      <c r="AN178" s="14"/>
      <c r="AO178" s="14"/>
      <c r="AP178" s="14"/>
      <c r="AQ178" s="14"/>
      <c r="AR178" s="14"/>
      <c r="AS178" s="14"/>
      <c r="AT178" s="14"/>
      <c r="AU178" s="14"/>
    </row>
    <row r="179" spans="1:47" s="5" customFormat="1" x14ac:dyDescent="0.25">
      <c r="A179" s="14"/>
      <c r="B179" s="14"/>
      <c r="C179" s="14"/>
      <c r="D179" s="14"/>
      <c r="E179" s="15"/>
      <c r="F179" s="16"/>
      <c r="G179" s="14"/>
      <c r="H179" s="14"/>
      <c r="I179" s="14"/>
      <c r="J179" s="14"/>
      <c r="K179" s="14"/>
      <c r="L179" s="14"/>
      <c r="M179" s="14"/>
      <c r="N179" s="14"/>
      <c r="O179" s="14"/>
      <c r="P179" s="14"/>
      <c r="Q179" s="14"/>
      <c r="R179" s="14"/>
      <c r="S179" s="16"/>
      <c r="T179" s="16"/>
      <c r="U179" s="135"/>
      <c r="V179" s="15"/>
      <c r="W179" s="14"/>
      <c r="X179" s="14"/>
      <c r="Y179" s="14"/>
      <c r="Z179" s="14"/>
      <c r="AA179" s="17"/>
      <c r="AB179" s="17"/>
      <c r="AC179" s="17"/>
      <c r="AD179" s="17"/>
      <c r="AE179" s="14"/>
      <c r="AF179" s="14"/>
      <c r="AG179" s="14"/>
      <c r="AH179" s="14"/>
      <c r="AI179" s="14"/>
      <c r="AJ179" s="14"/>
      <c r="AK179" s="14"/>
      <c r="AL179" s="14"/>
      <c r="AM179" s="14"/>
      <c r="AN179" s="14"/>
      <c r="AO179" s="14"/>
      <c r="AP179" s="14"/>
      <c r="AQ179" s="14"/>
      <c r="AR179" s="14"/>
      <c r="AS179" s="14"/>
      <c r="AT179" s="14"/>
      <c r="AU179" s="14"/>
    </row>
    <row r="180" spans="1:47" s="5" customFormat="1" x14ac:dyDescent="0.25">
      <c r="A180" s="14"/>
      <c r="B180" s="14"/>
      <c r="C180" s="14"/>
      <c r="D180" s="14"/>
      <c r="E180" s="15"/>
      <c r="F180" s="16"/>
      <c r="G180" s="14"/>
      <c r="H180" s="14"/>
      <c r="I180" s="14"/>
      <c r="J180" s="14"/>
      <c r="K180" s="14"/>
      <c r="L180" s="14"/>
      <c r="M180" s="14"/>
      <c r="N180" s="14"/>
      <c r="O180" s="14"/>
      <c r="P180" s="14"/>
      <c r="Q180" s="14"/>
      <c r="R180" s="14"/>
      <c r="S180" s="16"/>
      <c r="T180" s="16"/>
      <c r="U180" s="135"/>
      <c r="V180" s="15"/>
      <c r="W180" s="14"/>
      <c r="X180" s="14"/>
      <c r="Y180" s="14"/>
      <c r="Z180" s="14"/>
      <c r="AA180" s="17"/>
      <c r="AB180" s="17"/>
      <c r="AC180" s="17"/>
      <c r="AD180" s="17"/>
      <c r="AE180" s="14"/>
      <c r="AF180" s="14"/>
      <c r="AG180" s="14"/>
      <c r="AH180" s="14"/>
      <c r="AI180" s="14"/>
      <c r="AJ180" s="14"/>
      <c r="AK180" s="14"/>
      <c r="AL180" s="14"/>
      <c r="AM180" s="14"/>
      <c r="AN180" s="14"/>
      <c r="AO180" s="14"/>
      <c r="AP180" s="14"/>
      <c r="AQ180" s="14"/>
      <c r="AR180" s="14"/>
      <c r="AS180" s="14"/>
      <c r="AT180" s="14"/>
      <c r="AU180" s="14"/>
    </row>
    <row r="181" spans="1:47" s="5" customFormat="1" x14ac:dyDescent="0.25">
      <c r="A181" s="14"/>
      <c r="B181" s="14"/>
      <c r="C181" s="14"/>
      <c r="D181" s="14"/>
      <c r="E181" s="15"/>
      <c r="F181" s="16"/>
      <c r="G181" s="14"/>
      <c r="H181" s="14"/>
      <c r="I181" s="14"/>
      <c r="J181" s="14"/>
      <c r="K181" s="14"/>
      <c r="L181" s="14"/>
      <c r="M181" s="14"/>
      <c r="N181" s="14"/>
      <c r="O181" s="14"/>
      <c r="P181" s="14"/>
      <c r="Q181" s="14"/>
      <c r="R181" s="14"/>
      <c r="S181" s="16"/>
      <c r="T181" s="16"/>
      <c r="U181" s="135"/>
      <c r="V181" s="15"/>
      <c r="W181" s="14"/>
      <c r="X181" s="14"/>
      <c r="Y181" s="14"/>
      <c r="Z181" s="14"/>
      <c r="AA181" s="17"/>
      <c r="AB181" s="17"/>
      <c r="AC181" s="17"/>
      <c r="AD181" s="17"/>
      <c r="AE181" s="14"/>
      <c r="AF181" s="14"/>
      <c r="AG181" s="14"/>
      <c r="AH181" s="14"/>
      <c r="AI181" s="14"/>
      <c r="AJ181" s="14"/>
      <c r="AK181" s="14"/>
      <c r="AL181" s="14"/>
      <c r="AM181" s="14"/>
      <c r="AN181" s="14"/>
      <c r="AO181" s="14"/>
      <c r="AP181" s="14"/>
      <c r="AQ181" s="14"/>
      <c r="AR181" s="14"/>
      <c r="AS181" s="14"/>
      <c r="AT181" s="14"/>
      <c r="AU181" s="14"/>
    </row>
    <row r="182" spans="1:47" s="5" customFormat="1" x14ac:dyDescent="0.25">
      <c r="A182" s="14"/>
      <c r="B182" s="14"/>
      <c r="C182" s="14"/>
      <c r="D182" s="14"/>
      <c r="E182" s="15"/>
      <c r="F182" s="16"/>
      <c r="G182" s="14"/>
      <c r="H182" s="14"/>
      <c r="I182" s="14"/>
      <c r="J182" s="14"/>
      <c r="K182" s="14"/>
      <c r="L182" s="14"/>
      <c r="M182" s="14"/>
      <c r="N182" s="14"/>
      <c r="O182" s="14"/>
      <c r="P182" s="14"/>
      <c r="Q182" s="14"/>
      <c r="R182" s="14"/>
      <c r="S182" s="16"/>
      <c r="T182" s="16"/>
      <c r="U182" s="135"/>
      <c r="V182" s="15"/>
      <c r="W182" s="14"/>
      <c r="X182" s="14"/>
      <c r="Y182" s="14"/>
      <c r="Z182" s="14"/>
      <c r="AA182" s="17"/>
      <c r="AB182" s="17"/>
      <c r="AC182" s="17"/>
      <c r="AD182" s="17"/>
      <c r="AE182" s="14"/>
      <c r="AF182" s="14"/>
      <c r="AG182" s="14"/>
      <c r="AH182" s="14"/>
      <c r="AI182" s="14"/>
      <c r="AJ182" s="14"/>
      <c r="AK182" s="14"/>
      <c r="AL182" s="14"/>
      <c r="AM182" s="14"/>
      <c r="AN182" s="14"/>
      <c r="AO182" s="14"/>
      <c r="AP182" s="14"/>
      <c r="AQ182" s="14"/>
      <c r="AR182" s="14"/>
      <c r="AS182" s="14"/>
      <c r="AT182" s="14"/>
      <c r="AU182" s="14"/>
    </row>
    <row r="183" spans="1:47" s="5" customFormat="1" x14ac:dyDescent="0.25">
      <c r="A183" s="14"/>
      <c r="B183" s="14"/>
      <c r="C183" s="14"/>
      <c r="D183" s="14"/>
      <c r="E183" s="15"/>
      <c r="F183" s="16"/>
      <c r="G183" s="14"/>
      <c r="H183" s="14"/>
      <c r="I183" s="14"/>
      <c r="J183" s="14"/>
      <c r="K183" s="14"/>
      <c r="L183" s="14"/>
      <c r="M183" s="14"/>
      <c r="N183" s="14"/>
      <c r="O183" s="14"/>
      <c r="P183" s="14"/>
      <c r="Q183" s="14"/>
      <c r="R183" s="14"/>
      <c r="S183" s="16"/>
      <c r="T183" s="16"/>
      <c r="U183" s="135"/>
      <c r="V183" s="15"/>
      <c r="W183" s="14"/>
      <c r="X183" s="14"/>
      <c r="Y183" s="14"/>
      <c r="Z183" s="14"/>
      <c r="AA183" s="17"/>
      <c r="AB183" s="17"/>
      <c r="AC183" s="17"/>
      <c r="AD183" s="17"/>
      <c r="AE183" s="14"/>
      <c r="AF183" s="14"/>
      <c r="AG183" s="14"/>
      <c r="AH183" s="14"/>
      <c r="AI183" s="14"/>
      <c r="AJ183" s="14"/>
      <c r="AK183" s="14"/>
      <c r="AL183" s="14"/>
      <c r="AM183" s="14"/>
      <c r="AN183" s="14"/>
      <c r="AO183" s="14"/>
      <c r="AP183" s="14"/>
      <c r="AQ183" s="14"/>
      <c r="AR183" s="14"/>
      <c r="AS183" s="14"/>
      <c r="AT183" s="14"/>
      <c r="AU183" s="14"/>
    </row>
    <row r="184" spans="1:47" s="5" customFormat="1" x14ac:dyDescent="0.25">
      <c r="A184" s="14"/>
      <c r="B184" s="14"/>
      <c r="C184" s="14"/>
      <c r="D184" s="14"/>
      <c r="E184" s="15"/>
      <c r="F184" s="16"/>
      <c r="G184" s="14"/>
      <c r="H184" s="14"/>
      <c r="I184" s="14"/>
      <c r="J184" s="14"/>
      <c r="K184" s="14"/>
      <c r="L184" s="14"/>
      <c r="M184" s="14"/>
      <c r="N184" s="14"/>
      <c r="O184" s="14"/>
      <c r="P184" s="14"/>
      <c r="Q184" s="14"/>
      <c r="R184" s="14"/>
      <c r="S184" s="16"/>
      <c r="T184" s="16"/>
      <c r="U184" s="135"/>
      <c r="V184" s="15"/>
      <c r="W184" s="14"/>
      <c r="X184" s="14"/>
      <c r="Y184" s="14"/>
      <c r="Z184" s="14"/>
      <c r="AA184" s="17"/>
      <c r="AB184" s="17"/>
      <c r="AC184" s="17"/>
      <c r="AD184" s="17"/>
      <c r="AE184" s="14"/>
      <c r="AF184" s="14"/>
      <c r="AG184" s="14"/>
      <c r="AH184" s="14"/>
      <c r="AI184" s="14"/>
      <c r="AJ184" s="14"/>
      <c r="AK184" s="14"/>
      <c r="AL184" s="14"/>
      <c r="AM184" s="14"/>
      <c r="AN184" s="14"/>
      <c r="AO184" s="14"/>
      <c r="AP184" s="14"/>
      <c r="AQ184" s="14"/>
      <c r="AR184" s="14"/>
      <c r="AS184" s="14"/>
      <c r="AT184" s="14"/>
      <c r="AU184" s="14"/>
    </row>
    <row r="185" spans="1:47" s="5" customFormat="1" x14ac:dyDescent="0.25">
      <c r="A185" s="14"/>
      <c r="B185" s="14"/>
      <c r="C185" s="14"/>
      <c r="D185" s="14"/>
      <c r="E185" s="15"/>
      <c r="F185" s="16"/>
      <c r="G185" s="14"/>
      <c r="H185" s="14"/>
      <c r="I185" s="14"/>
      <c r="J185" s="14"/>
      <c r="K185" s="14"/>
      <c r="L185" s="14"/>
      <c r="M185" s="14"/>
      <c r="N185" s="14"/>
      <c r="O185" s="14"/>
      <c r="P185" s="14"/>
      <c r="Q185" s="14"/>
      <c r="R185" s="14"/>
      <c r="S185" s="16"/>
      <c r="T185" s="16"/>
      <c r="U185" s="135"/>
      <c r="V185" s="15"/>
      <c r="W185" s="14"/>
      <c r="X185" s="14"/>
      <c r="Y185" s="14"/>
      <c r="Z185" s="14"/>
      <c r="AA185" s="17"/>
      <c r="AB185" s="17"/>
      <c r="AC185" s="17"/>
      <c r="AD185" s="17"/>
      <c r="AE185" s="14"/>
      <c r="AF185" s="14"/>
      <c r="AG185" s="14"/>
      <c r="AH185" s="14"/>
      <c r="AI185" s="14"/>
      <c r="AJ185" s="14"/>
      <c r="AK185" s="14"/>
      <c r="AL185" s="14"/>
      <c r="AM185" s="14"/>
      <c r="AN185" s="14"/>
      <c r="AO185" s="14"/>
      <c r="AP185" s="14"/>
      <c r="AQ185" s="14"/>
      <c r="AR185" s="14"/>
      <c r="AS185" s="14"/>
      <c r="AT185" s="14"/>
      <c r="AU185" s="14"/>
    </row>
    <row r="186" spans="1:47" s="5" customFormat="1" x14ac:dyDescent="0.25">
      <c r="A186" s="14"/>
      <c r="B186" s="14"/>
      <c r="C186" s="14"/>
      <c r="D186" s="14"/>
      <c r="E186" s="15"/>
      <c r="F186" s="16"/>
      <c r="G186" s="14"/>
      <c r="H186" s="14"/>
      <c r="I186" s="14"/>
      <c r="J186" s="14"/>
      <c r="K186" s="14"/>
      <c r="L186" s="14"/>
      <c r="M186" s="14"/>
      <c r="N186" s="14"/>
      <c r="O186" s="14"/>
      <c r="P186" s="14"/>
      <c r="Q186" s="14"/>
      <c r="R186" s="14"/>
      <c r="S186" s="16"/>
      <c r="T186" s="16"/>
      <c r="U186" s="135"/>
      <c r="V186" s="15"/>
      <c r="W186" s="14"/>
      <c r="X186" s="14"/>
      <c r="Y186" s="14"/>
      <c r="Z186" s="14"/>
      <c r="AA186" s="17"/>
      <c r="AB186" s="17"/>
      <c r="AC186" s="17"/>
      <c r="AD186" s="17"/>
      <c r="AE186" s="14"/>
      <c r="AF186" s="14"/>
      <c r="AG186" s="14"/>
      <c r="AH186" s="14"/>
      <c r="AI186" s="14"/>
      <c r="AJ186" s="14"/>
      <c r="AK186" s="14"/>
      <c r="AL186" s="14"/>
      <c r="AM186" s="14"/>
      <c r="AN186" s="14"/>
      <c r="AO186" s="14"/>
      <c r="AP186" s="14"/>
      <c r="AQ186" s="14"/>
      <c r="AR186" s="14"/>
      <c r="AS186" s="14"/>
      <c r="AT186" s="14"/>
      <c r="AU186" s="14"/>
    </row>
    <row r="187" spans="1:47" s="5" customFormat="1" x14ac:dyDescent="0.25">
      <c r="A187" s="14"/>
      <c r="B187" s="14"/>
      <c r="C187" s="14"/>
      <c r="D187" s="14"/>
      <c r="E187" s="15"/>
      <c r="F187" s="16"/>
      <c r="G187" s="14"/>
      <c r="H187" s="14"/>
      <c r="I187" s="14"/>
      <c r="J187" s="14"/>
      <c r="K187" s="14"/>
      <c r="L187" s="14"/>
      <c r="M187" s="14"/>
      <c r="N187" s="14"/>
      <c r="O187" s="14"/>
      <c r="P187" s="14"/>
      <c r="Q187" s="14"/>
      <c r="R187" s="14"/>
      <c r="S187" s="16"/>
      <c r="T187" s="16"/>
      <c r="U187" s="135"/>
      <c r="V187" s="15"/>
      <c r="W187" s="14"/>
      <c r="X187" s="14"/>
      <c r="Y187" s="14"/>
      <c r="Z187" s="14"/>
      <c r="AA187" s="17"/>
      <c r="AB187" s="17"/>
      <c r="AC187" s="17"/>
      <c r="AD187" s="17"/>
      <c r="AE187" s="14"/>
      <c r="AF187" s="14"/>
      <c r="AG187" s="14"/>
      <c r="AH187" s="14"/>
      <c r="AI187" s="14"/>
      <c r="AJ187" s="14"/>
      <c r="AK187" s="14"/>
      <c r="AL187" s="14"/>
      <c r="AM187" s="14"/>
      <c r="AN187" s="14"/>
      <c r="AO187" s="14"/>
      <c r="AP187" s="14"/>
      <c r="AQ187" s="14"/>
      <c r="AR187" s="14"/>
      <c r="AS187" s="14"/>
      <c r="AT187" s="14"/>
      <c r="AU187" s="14"/>
    </row>
    <row r="188" spans="1:47" s="5" customFormat="1" x14ac:dyDescent="0.25">
      <c r="A188" s="14"/>
      <c r="B188" s="14"/>
      <c r="C188" s="14"/>
      <c r="D188" s="14"/>
      <c r="E188" s="15"/>
      <c r="F188" s="16"/>
      <c r="G188" s="14"/>
      <c r="H188" s="14"/>
      <c r="I188" s="14"/>
      <c r="J188" s="14"/>
      <c r="K188" s="14"/>
      <c r="L188" s="14"/>
      <c r="M188" s="14"/>
      <c r="N188" s="14"/>
      <c r="O188" s="14"/>
      <c r="P188" s="14"/>
      <c r="Q188" s="14"/>
      <c r="R188" s="14"/>
      <c r="S188" s="16"/>
      <c r="T188" s="16"/>
      <c r="U188" s="135"/>
      <c r="V188" s="15"/>
      <c r="W188" s="14"/>
      <c r="X188" s="14"/>
      <c r="Y188" s="14"/>
      <c r="Z188" s="14"/>
      <c r="AA188" s="17"/>
      <c r="AB188" s="17"/>
      <c r="AC188" s="17"/>
      <c r="AD188" s="17"/>
      <c r="AE188" s="14"/>
      <c r="AF188" s="14"/>
      <c r="AG188" s="14"/>
      <c r="AH188" s="14"/>
      <c r="AI188" s="14"/>
      <c r="AJ188" s="14"/>
      <c r="AK188" s="14"/>
      <c r="AL188" s="14"/>
      <c r="AM188" s="14"/>
      <c r="AN188" s="14"/>
      <c r="AO188" s="14"/>
      <c r="AP188" s="14"/>
      <c r="AQ188" s="14"/>
      <c r="AR188" s="14"/>
      <c r="AS188" s="14"/>
      <c r="AT188" s="14"/>
      <c r="AU188" s="14"/>
    </row>
    <row r="189" spans="1:47" s="5" customFormat="1" x14ac:dyDescent="0.25">
      <c r="A189" s="14"/>
      <c r="B189" s="14"/>
      <c r="C189" s="14"/>
      <c r="D189" s="14"/>
      <c r="E189" s="15"/>
      <c r="F189" s="16"/>
      <c r="G189" s="14"/>
      <c r="H189" s="14"/>
      <c r="I189" s="14"/>
      <c r="J189" s="14"/>
      <c r="K189" s="14"/>
      <c r="L189" s="14"/>
      <c r="M189" s="14"/>
      <c r="N189" s="14"/>
      <c r="O189" s="14"/>
      <c r="P189" s="14"/>
      <c r="Q189" s="14"/>
      <c r="R189" s="14"/>
      <c r="S189" s="16"/>
      <c r="T189" s="16"/>
      <c r="U189" s="135"/>
      <c r="V189" s="15"/>
      <c r="W189" s="14"/>
      <c r="X189" s="14"/>
      <c r="Y189" s="14"/>
      <c r="Z189" s="14"/>
      <c r="AA189" s="17"/>
      <c r="AB189" s="17"/>
      <c r="AC189" s="17"/>
      <c r="AD189" s="17"/>
      <c r="AE189" s="14"/>
      <c r="AF189" s="14"/>
      <c r="AG189" s="14"/>
      <c r="AH189" s="14"/>
      <c r="AI189" s="14"/>
      <c r="AJ189" s="14"/>
      <c r="AK189" s="14"/>
      <c r="AL189" s="14"/>
      <c r="AM189" s="14"/>
      <c r="AN189" s="14"/>
      <c r="AO189" s="14"/>
      <c r="AP189" s="14"/>
      <c r="AQ189" s="14"/>
      <c r="AR189" s="14"/>
      <c r="AS189" s="14"/>
      <c r="AT189" s="14"/>
      <c r="AU189" s="14"/>
    </row>
    <row r="190" spans="1:47" s="5" customFormat="1" x14ac:dyDescent="0.25">
      <c r="A190" s="14"/>
      <c r="B190" s="14"/>
      <c r="C190" s="14"/>
      <c r="D190" s="14"/>
      <c r="E190" s="15"/>
      <c r="F190" s="16"/>
      <c r="G190" s="14"/>
      <c r="H190" s="14"/>
      <c r="I190" s="14"/>
      <c r="J190" s="14"/>
      <c r="K190" s="14"/>
      <c r="L190" s="14"/>
      <c r="M190" s="14"/>
      <c r="N190" s="14"/>
      <c r="O190" s="14"/>
      <c r="P190" s="14"/>
      <c r="Q190" s="14"/>
      <c r="R190" s="14"/>
      <c r="S190" s="16"/>
      <c r="T190" s="16"/>
      <c r="U190" s="135"/>
      <c r="V190" s="15"/>
      <c r="W190" s="14"/>
      <c r="X190" s="14"/>
      <c r="Y190" s="14"/>
      <c r="Z190" s="14"/>
      <c r="AA190" s="17"/>
      <c r="AB190" s="17"/>
      <c r="AC190" s="17"/>
      <c r="AD190" s="17"/>
      <c r="AE190" s="14"/>
      <c r="AF190" s="14"/>
      <c r="AG190" s="14"/>
      <c r="AH190" s="14"/>
      <c r="AI190" s="14"/>
      <c r="AJ190" s="14"/>
      <c r="AK190" s="14"/>
      <c r="AL190" s="14"/>
      <c r="AM190" s="14"/>
      <c r="AN190" s="14"/>
      <c r="AO190" s="14"/>
      <c r="AP190" s="14"/>
      <c r="AQ190" s="14"/>
      <c r="AR190" s="14"/>
      <c r="AS190" s="14"/>
      <c r="AT190" s="14"/>
      <c r="AU190" s="14"/>
    </row>
    <row r="191" spans="1:47" s="5" customFormat="1" x14ac:dyDescent="0.25">
      <c r="A191" s="14"/>
      <c r="B191" s="14"/>
      <c r="C191" s="14"/>
      <c r="D191" s="14"/>
      <c r="E191" s="15"/>
      <c r="F191" s="16"/>
      <c r="G191" s="14"/>
      <c r="H191" s="14"/>
      <c r="I191" s="14"/>
      <c r="J191" s="14"/>
      <c r="K191" s="14"/>
      <c r="L191" s="14"/>
      <c r="M191" s="14"/>
      <c r="N191" s="14"/>
      <c r="O191" s="14"/>
      <c r="P191" s="14"/>
      <c r="Q191" s="14"/>
      <c r="R191" s="14"/>
      <c r="S191" s="16"/>
      <c r="T191" s="16"/>
      <c r="U191" s="135"/>
      <c r="V191" s="15"/>
      <c r="W191" s="14"/>
      <c r="X191" s="14"/>
      <c r="Y191" s="14"/>
      <c r="Z191" s="14"/>
      <c r="AA191" s="17"/>
      <c r="AB191" s="17"/>
      <c r="AC191" s="17"/>
      <c r="AD191" s="17"/>
      <c r="AE191" s="14"/>
      <c r="AF191" s="14"/>
      <c r="AG191" s="14"/>
      <c r="AH191" s="14"/>
      <c r="AI191" s="14"/>
      <c r="AJ191" s="14"/>
      <c r="AK191" s="14"/>
      <c r="AL191" s="14"/>
      <c r="AM191" s="14"/>
      <c r="AN191" s="14"/>
      <c r="AO191" s="14"/>
      <c r="AP191" s="14"/>
      <c r="AQ191" s="14"/>
      <c r="AR191" s="14"/>
      <c r="AS191" s="14"/>
      <c r="AT191" s="14"/>
      <c r="AU191" s="14"/>
    </row>
    <row r="192" spans="1:47" s="5" customFormat="1" x14ac:dyDescent="0.25">
      <c r="A192" s="14"/>
      <c r="B192" s="14"/>
      <c r="C192" s="14"/>
      <c r="D192" s="14"/>
      <c r="E192" s="15"/>
      <c r="F192" s="16"/>
      <c r="G192" s="14"/>
      <c r="H192" s="14"/>
      <c r="I192" s="14"/>
      <c r="J192" s="14"/>
      <c r="K192" s="14"/>
      <c r="L192" s="14"/>
      <c r="M192" s="14"/>
      <c r="N192" s="14"/>
      <c r="O192" s="14"/>
      <c r="P192" s="14"/>
      <c r="Q192" s="14"/>
      <c r="R192" s="14"/>
      <c r="S192" s="16"/>
      <c r="T192" s="16"/>
      <c r="U192" s="135"/>
      <c r="V192" s="15"/>
      <c r="W192" s="14"/>
      <c r="X192" s="14"/>
      <c r="Y192" s="14"/>
      <c r="Z192" s="14"/>
      <c r="AA192" s="17"/>
      <c r="AB192" s="17"/>
      <c r="AC192" s="17"/>
      <c r="AD192" s="17"/>
      <c r="AE192" s="14"/>
      <c r="AF192" s="14"/>
      <c r="AG192" s="14"/>
      <c r="AH192" s="14"/>
      <c r="AI192" s="14"/>
      <c r="AJ192" s="14"/>
      <c r="AK192" s="14"/>
      <c r="AL192" s="14"/>
      <c r="AM192" s="14"/>
      <c r="AN192" s="14"/>
      <c r="AO192" s="14"/>
      <c r="AP192" s="14"/>
      <c r="AQ192" s="14"/>
      <c r="AR192" s="14"/>
      <c r="AS192" s="14"/>
      <c r="AT192" s="14"/>
      <c r="AU192" s="14"/>
    </row>
    <row r="193" spans="1:47" s="5" customFormat="1" x14ac:dyDescent="0.25">
      <c r="A193" s="14"/>
      <c r="B193" s="14"/>
      <c r="C193" s="14"/>
      <c r="D193" s="14"/>
      <c r="E193" s="15"/>
      <c r="F193" s="16"/>
      <c r="G193" s="14"/>
      <c r="H193" s="14"/>
      <c r="I193" s="14"/>
      <c r="J193" s="14"/>
      <c r="K193" s="14"/>
      <c r="L193" s="14"/>
      <c r="M193" s="14"/>
      <c r="N193" s="14"/>
      <c r="O193" s="14"/>
      <c r="P193" s="14"/>
      <c r="Q193" s="14"/>
      <c r="R193" s="14"/>
      <c r="S193" s="16"/>
      <c r="T193" s="16"/>
      <c r="U193" s="135"/>
      <c r="V193" s="15"/>
      <c r="W193" s="14"/>
      <c r="X193" s="14"/>
      <c r="Y193" s="14"/>
      <c r="Z193" s="14"/>
      <c r="AA193" s="17"/>
      <c r="AB193" s="17"/>
      <c r="AC193" s="17"/>
      <c r="AD193" s="17"/>
      <c r="AE193" s="14"/>
      <c r="AF193" s="14"/>
      <c r="AG193" s="14"/>
      <c r="AH193" s="14"/>
      <c r="AI193" s="14"/>
      <c r="AJ193" s="14"/>
      <c r="AK193" s="14"/>
      <c r="AL193" s="14"/>
      <c r="AM193" s="14"/>
      <c r="AN193" s="14"/>
      <c r="AO193" s="14"/>
      <c r="AP193" s="14"/>
      <c r="AQ193" s="14"/>
      <c r="AR193" s="14"/>
      <c r="AS193" s="14"/>
      <c r="AT193" s="14"/>
      <c r="AU193" s="14"/>
    </row>
    <row r="194" spans="1:47" s="5" customFormat="1" x14ac:dyDescent="0.25">
      <c r="A194" s="14"/>
      <c r="B194" s="14"/>
      <c r="C194" s="14"/>
      <c r="D194" s="14"/>
      <c r="E194" s="15"/>
      <c r="F194" s="16"/>
      <c r="G194" s="14"/>
      <c r="H194" s="14"/>
      <c r="I194" s="14"/>
      <c r="J194" s="14"/>
      <c r="K194" s="14"/>
      <c r="L194" s="14"/>
      <c r="M194" s="14"/>
      <c r="N194" s="14"/>
      <c r="O194" s="14"/>
      <c r="P194" s="14"/>
      <c r="Q194" s="14"/>
      <c r="R194" s="14"/>
      <c r="S194" s="16"/>
      <c r="T194" s="16"/>
      <c r="U194" s="135"/>
      <c r="V194" s="15"/>
      <c r="W194" s="14"/>
      <c r="X194" s="14"/>
      <c r="Y194" s="14"/>
      <c r="Z194" s="14"/>
      <c r="AA194" s="17"/>
      <c r="AB194" s="17"/>
      <c r="AC194" s="17"/>
      <c r="AD194" s="17"/>
      <c r="AE194" s="14"/>
      <c r="AF194" s="14"/>
      <c r="AG194" s="14"/>
      <c r="AH194" s="14"/>
      <c r="AI194" s="14"/>
      <c r="AJ194" s="14"/>
      <c r="AK194" s="14"/>
      <c r="AL194" s="14"/>
      <c r="AM194" s="14"/>
      <c r="AN194" s="14"/>
      <c r="AO194" s="14"/>
      <c r="AP194" s="14"/>
      <c r="AQ194" s="14"/>
      <c r="AR194" s="14"/>
      <c r="AS194" s="14"/>
      <c r="AT194" s="14"/>
      <c r="AU194" s="14"/>
    </row>
    <row r="195" spans="1:47" s="5" customFormat="1" x14ac:dyDescent="0.25">
      <c r="A195" s="14"/>
      <c r="B195" s="14"/>
      <c r="C195" s="14"/>
      <c r="D195" s="14"/>
      <c r="E195" s="15"/>
      <c r="F195" s="16"/>
      <c r="G195" s="14"/>
      <c r="H195" s="14"/>
      <c r="I195" s="14"/>
      <c r="J195" s="14"/>
      <c r="K195" s="14"/>
      <c r="L195" s="14"/>
      <c r="M195" s="14"/>
      <c r="N195" s="14"/>
      <c r="O195" s="14"/>
      <c r="P195" s="14"/>
      <c r="Q195" s="14"/>
      <c r="R195" s="14"/>
      <c r="S195" s="16"/>
      <c r="T195" s="16"/>
      <c r="U195" s="135"/>
      <c r="V195" s="15"/>
      <c r="W195" s="14"/>
      <c r="X195" s="14"/>
      <c r="Y195" s="14"/>
      <c r="Z195" s="14"/>
      <c r="AA195" s="17"/>
      <c r="AB195" s="17"/>
      <c r="AC195" s="17"/>
      <c r="AD195" s="17"/>
      <c r="AE195" s="14"/>
      <c r="AF195" s="14"/>
      <c r="AG195" s="14"/>
      <c r="AH195" s="14"/>
      <c r="AI195" s="14"/>
      <c r="AJ195" s="14"/>
      <c r="AK195" s="14"/>
      <c r="AL195" s="14"/>
      <c r="AM195" s="14"/>
      <c r="AN195" s="14"/>
      <c r="AO195" s="14"/>
      <c r="AP195" s="14"/>
      <c r="AQ195" s="14"/>
      <c r="AR195" s="14"/>
      <c r="AS195" s="14"/>
      <c r="AT195" s="14"/>
      <c r="AU195" s="14"/>
    </row>
    <row r="196" spans="1:47" s="5" customFormat="1" x14ac:dyDescent="0.25">
      <c r="A196" s="14"/>
      <c r="B196" s="14"/>
      <c r="C196" s="14"/>
      <c r="D196" s="14"/>
      <c r="E196" s="15"/>
      <c r="F196" s="16"/>
      <c r="G196" s="14"/>
      <c r="H196" s="14"/>
      <c r="I196" s="14"/>
      <c r="J196" s="14"/>
      <c r="K196" s="14"/>
      <c r="L196" s="14"/>
      <c r="M196" s="14"/>
      <c r="N196" s="14"/>
      <c r="O196" s="14"/>
      <c r="P196" s="14"/>
      <c r="Q196" s="14"/>
      <c r="R196" s="14"/>
      <c r="S196" s="16"/>
      <c r="T196" s="16"/>
      <c r="U196" s="135"/>
      <c r="V196" s="15"/>
      <c r="W196" s="14"/>
      <c r="X196" s="14"/>
      <c r="Y196" s="14"/>
      <c r="Z196" s="14"/>
      <c r="AA196" s="17"/>
      <c r="AB196" s="17"/>
      <c r="AC196" s="17"/>
      <c r="AD196" s="17"/>
      <c r="AE196" s="14"/>
      <c r="AF196" s="14"/>
      <c r="AG196" s="14"/>
      <c r="AH196" s="14"/>
      <c r="AI196" s="14"/>
      <c r="AJ196" s="14"/>
      <c r="AK196" s="14"/>
      <c r="AL196" s="14"/>
      <c r="AM196" s="14"/>
      <c r="AN196" s="14"/>
      <c r="AO196" s="14"/>
      <c r="AP196" s="14"/>
      <c r="AQ196" s="14"/>
      <c r="AR196" s="14"/>
      <c r="AS196" s="14"/>
      <c r="AT196" s="14"/>
      <c r="AU196" s="14"/>
    </row>
    <row r="197" spans="1:47" s="5" customFormat="1" x14ac:dyDescent="0.25">
      <c r="A197" s="14"/>
      <c r="B197" s="14"/>
      <c r="C197" s="14"/>
      <c r="D197" s="14"/>
      <c r="E197" s="15"/>
      <c r="F197" s="16"/>
      <c r="G197" s="14"/>
      <c r="H197" s="14"/>
      <c r="I197" s="14"/>
      <c r="J197" s="14"/>
      <c r="K197" s="14"/>
      <c r="L197" s="14"/>
      <c r="M197" s="14"/>
      <c r="N197" s="14"/>
      <c r="O197" s="14"/>
      <c r="P197" s="14"/>
      <c r="Q197" s="14"/>
      <c r="R197" s="14"/>
      <c r="S197" s="16"/>
      <c r="T197" s="16"/>
      <c r="U197" s="135"/>
      <c r="V197" s="15"/>
      <c r="W197" s="14"/>
      <c r="X197" s="14"/>
      <c r="Y197" s="14"/>
      <c r="Z197" s="14"/>
      <c r="AA197" s="17"/>
      <c r="AB197" s="17"/>
      <c r="AC197" s="17"/>
      <c r="AD197" s="17"/>
      <c r="AE197" s="14"/>
      <c r="AF197" s="14"/>
      <c r="AG197" s="14"/>
      <c r="AH197" s="14"/>
      <c r="AI197" s="14"/>
      <c r="AJ197" s="14"/>
      <c r="AK197" s="14"/>
      <c r="AL197" s="14"/>
      <c r="AM197" s="14"/>
      <c r="AN197" s="14"/>
      <c r="AO197" s="14"/>
      <c r="AP197" s="14"/>
      <c r="AQ197" s="14"/>
      <c r="AR197" s="14"/>
      <c r="AS197" s="14"/>
      <c r="AT197" s="14"/>
      <c r="AU197" s="14"/>
    </row>
    <row r="198" spans="1:47" s="5" customFormat="1" x14ac:dyDescent="0.25">
      <c r="A198" s="14"/>
      <c r="B198" s="14"/>
      <c r="C198" s="14"/>
      <c r="D198" s="14"/>
      <c r="E198" s="15"/>
      <c r="F198" s="16"/>
      <c r="G198" s="14"/>
      <c r="H198" s="14"/>
      <c r="I198" s="14"/>
      <c r="J198" s="14"/>
      <c r="K198" s="14"/>
      <c r="L198" s="14"/>
      <c r="M198" s="14"/>
      <c r="N198" s="14"/>
      <c r="O198" s="14"/>
      <c r="P198" s="14"/>
      <c r="Q198" s="14"/>
      <c r="R198" s="14"/>
      <c r="S198" s="16"/>
      <c r="T198" s="16"/>
      <c r="U198" s="135"/>
      <c r="V198" s="15"/>
      <c r="W198" s="14"/>
      <c r="X198" s="14"/>
      <c r="Y198" s="14"/>
      <c r="Z198" s="14"/>
      <c r="AA198" s="17"/>
      <c r="AB198" s="17"/>
      <c r="AC198" s="17"/>
      <c r="AD198" s="17"/>
      <c r="AE198" s="14"/>
      <c r="AF198" s="14"/>
      <c r="AG198" s="14"/>
      <c r="AH198" s="14"/>
      <c r="AI198" s="14"/>
      <c r="AJ198" s="14"/>
      <c r="AK198" s="14"/>
      <c r="AL198" s="14"/>
      <c r="AM198" s="14"/>
      <c r="AN198" s="14"/>
      <c r="AO198" s="14"/>
      <c r="AP198" s="14"/>
      <c r="AQ198" s="14"/>
      <c r="AR198" s="14"/>
      <c r="AS198" s="14"/>
      <c r="AT198" s="14"/>
      <c r="AU198" s="14"/>
    </row>
    <row r="199" spans="1:47" s="5" customFormat="1" x14ac:dyDescent="0.25">
      <c r="A199" s="14"/>
      <c r="B199" s="14"/>
      <c r="C199" s="14"/>
      <c r="D199" s="14"/>
      <c r="E199" s="15"/>
      <c r="F199" s="16"/>
      <c r="G199" s="14"/>
      <c r="H199" s="14"/>
      <c r="I199" s="14"/>
      <c r="J199" s="14"/>
      <c r="K199" s="14"/>
      <c r="L199" s="14"/>
      <c r="M199" s="14"/>
      <c r="N199" s="14"/>
      <c r="O199" s="14"/>
      <c r="P199" s="14"/>
      <c r="Q199" s="14"/>
      <c r="R199" s="14"/>
      <c r="S199" s="16"/>
      <c r="T199" s="16"/>
      <c r="U199" s="135"/>
      <c r="V199" s="15"/>
      <c r="W199" s="14"/>
      <c r="X199" s="14"/>
      <c r="Y199" s="14"/>
      <c r="Z199" s="14"/>
      <c r="AA199" s="17"/>
      <c r="AB199" s="17"/>
      <c r="AC199" s="17"/>
      <c r="AD199" s="17"/>
      <c r="AE199" s="14"/>
      <c r="AF199" s="14"/>
      <c r="AG199" s="14"/>
      <c r="AH199" s="14"/>
      <c r="AI199" s="14"/>
      <c r="AJ199" s="14"/>
      <c r="AK199" s="14"/>
      <c r="AL199" s="14"/>
      <c r="AM199" s="14"/>
      <c r="AN199" s="14"/>
      <c r="AO199" s="14"/>
      <c r="AP199" s="14"/>
      <c r="AQ199" s="14"/>
      <c r="AR199" s="14"/>
      <c r="AS199" s="14"/>
      <c r="AT199" s="14"/>
      <c r="AU199" s="14"/>
    </row>
    <row r="200" spans="1:47" s="5" customFormat="1" x14ac:dyDescent="0.25">
      <c r="A200" s="14"/>
      <c r="B200" s="14"/>
      <c r="C200" s="14"/>
      <c r="D200" s="14"/>
      <c r="E200" s="15"/>
      <c r="F200" s="16"/>
      <c r="G200" s="14"/>
      <c r="H200" s="14"/>
      <c r="I200" s="14"/>
      <c r="J200" s="14"/>
      <c r="K200" s="14"/>
      <c r="L200" s="14"/>
      <c r="M200" s="14"/>
      <c r="N200" s="14"/>
      <c r="O200" s="14"/>
      <c r="P200" s="14"/>
      <c r="Q200" s="14"/>
      <c r="R200" s="14"/>
      <c r="S200" s="16"/>
      <c r="T200" s="16"/>
      <c r="U200" s="135"/>
      <c r="V200" s="15"/>
      <c r="W200" s="14"/>
      <c r="X200" s="14"/>
      <c r="Y200" s="14"/>
      <c r="Z200" s="14"/>
      <c r="AA200" s="17"/>
      <c r="AB200" s="17"/>
      <c r="AC200" s="17"/>
      <c r="AD200" s="17"/>
      <c r="AE200" s="14"/>
      <c r="AF200" s="14"/>
      <c r="AG200" s="14"/>
      <c r="AH200" s="14"/>
      <c r="AI200" s="14"/>
      <c r="AJ200" s="14"/>
      <c r="AK200" s="14"/>
      <c r="AL200" s="14"/>
      <c r="AM200" s="14"/>
      <c r="AN200" s="14"/>
      <c r="AO200" s="14"/>
      <c r="AP200" s="14"/>
      <c r="AQ200" s="14"/>
      <c r="AR200" s="14"/>
      <c r="AS200" s="14"/>
      <c r="AT200" s="14"/>
      <c r="AU200" s="14"/>
    </row>
    <row r="201" spans="1:47" s="5" customFormat="1" x14ac:dyDescent="0.25">
      <c r="A201" s="14"/>
      <c r="B201" s="14"/>
      <c r="C201" s="14"/>
      <c r="D201" s="14"/>
      <c r="E201" s="15"/>
      <c r="F201" s="16"/>
      <c r="G201" s="14"/>
      <c r="H201" s="14"/>
      <c r="I201" s="14"/>
      <c r="J201" s="14"/>
      <c r="K201" s="14"/>
      <c r="L201" s="14"/>
      <c r="M201" s="14"/>
      <c r="N201" s="14"/>
      <c r="O201" s="14"/>
      <c r="P201" s="14"/>
      <c r="Q201" s="14"/>
      <c r="R201" s="14"/>
      <c r="S201" s="16"/>
      <c r="T201" s="16"/>
      <c r="U201" s="135"/>
      <c r="V201" s="15"/>
      <c r="W201" s="14"/>
      <c r="X201" s="14"/>
      <c r="Y201" s="14"/>
      <c r="Z201" s="14"/>
      <c r="AA201" s="17"/>
      <c r="AB201" s="17"/>
      <c r="AC201" s="17"/>
      <c r="AD201" s="17"/>
      <c r="AE201" s="14"/>
      <c r="AF201" s="14"/>
      <c r="AG201" s="14"/>
      <c r="AH201" s="14"/>
      <c r="AI201" s="14"/>
      <c r="AJ201" s="14"/>
      <c r="AK201" s="14"/>
      <c r="AL201" s="14"/>
      <c r="AM201" s="14"/>
      <c r="AN201" s="14"/>
      <c r="AO201" s="14"/>
      <c r="AP201" s="14"/>
      <c r="AQ201" s="14"/>
      <c r="AR201" s="14"/>
      <c r="AS201" s="14"/>
      <c r="AT201" s="14"/>
      <c r="AU201" s="14"/>
    </row>
    <row r="202" spans="1:47" s="5" customFormat="1" x14ac:dyDescent="0.25">
      <c r="A202" s="14"/>
      <c r="B202" s="14"/>
      <c r="C202" s="14"/>
      <c r="D202" s="14"/>
      <c r="E202" s="15"/>
      <c r="F202" s="16"/>
      <c r="G202" s="14"/>
      <c r="H202" s="14"/>
      <c r="I202" s="14"/>
      <c r="J202" s="14"/>
      <c r="K202" s="14"/>
      <c r="L202" s="14"/>
      <c r="M202" s="14"/>
      <c r="N202" s="14"/>
      <c r="O202" s="14"/>
      <c r="P202" s="14"/>
      <c r="Q202" s="14"/>
      <c r="R202" s="14"/>
      <c r="S202" s="16"/>
      <c r="T202" s="16"/>
      <c r="U202" s="135"/>
      <c r="V202" s="15"/>
      <c r="W202" s="14"/>
      <c r="X202" s="14"/>
      <c r="Y202" s="14"/>
      <c r="Z202" s="14"/>
      <c r="AA202" s="17"/>
      <c r="AB202" s="17"/>
      <c r="AC202" s="17"/>
      <c r="AD202" s="17"/>
      <c r="AE202" s="14"/>
      <c r="AF202" s="14"/>
      <c r="AG202" s="14"/>
      <c r="AH202" s="14"/>
      <c r="AI202" s="14"/>
      <c r="AJ202" s="14"/>
      <c r="AK202" s="14"/>
      <c r="AL202" s="14"/>
      <c r="AM202" s="14"/>
      <c r="AN202" s="14"/>
      <c r="AO202" s="14"/>
      <c r="AP202" s="14"/>
      <c r="AQ202" s="14"/>
      <c r="AR202" s="14"/>
      <c r="AS202" s="14"/>
      <c r="AT202" s="14"/>
      <c r="AU202" s="14"/>
    </row>
    <row r="203" spans="1:47" s="5" customFormat="1" x14ac:dyDescent="0.25">
      <c r="A203" s="14"/>
      <c r="B203" s="14"/>
      <c r="C203" s="14"/>
      <c r="D203" s="14"/>
      <c r="E203" s="15"/>
      <c r="F203" s="16"/>
      <c r="G203" s="14"/>
      <c r="H203" s="14"/>
      <c r="I203" s="14"/>
      <c r="J203" s="14"/>
      <c r="K203" s="14"/>
      <c r="L203" s="14"/>
      <c r="M203" s="14"/>
      <c r="N203" s="14"/>
      <c r="O203" s="14"/>
      <c r="P203" s="14"/>
      <c r="Q203" s="14"/>
      <c r="R203" s="14"/>
      <c r="S203" s="16"/>
      <c r="T203" s="16"/>
      <c r="U203" s="135"/>
      <c r="V203" s="15"/>
      <c r="W203" s="14"/>
      <c r="X203" s="14"/>
      <c r="Y203" s="14"/>
      <c r="Z203" s="14"/>
      <c r="AA203" s="17"/>
      <c r="AB203" s="17"/>
      <c r="AC203" s="17"/>
      <c r="AD203" s="17"/>
      <c r="AE203" s="14"/>
      <c r="AF203" s="14"/>
      <c r="AG203" s="14"/>
      <c r="AH203" s="14"/>
      <c r="AI203" s="14"/>
      <c r="AJ203" s="14"/>
      <c r="AK203" s="14"/>
      <c r="AL203" s="14"/>
      <c r="AM203" s="14"/>
      <c r="AN203" s="14"/>
      <c r="AO203" s="14"/>
      <c r="AP203" s="14"/>
      <c r="AQ203" s="14"/>
      <c r="AR203" s="14"/>
      <c r="AS203" s="14"/>
      <c r="AT203" s="14"/>
      <c r="AU203" s="14"/>
    </row>
    <row r="204" spans="1:47" s="5" customFormat="1" x14ac:dyDescent="0.25">
      <c r="A204" s="14"/>
      <c r="B204" s="14"/>
      <c r="C204" s="14"/>
      <c r="D204" s="14"/>
      <c r="E204" s="15"/>
      <c r="F204" s="16"/>
      <c r="G204" s="14"/>
      <c r="H204" s="14"/>
      <c r="I204" s="14"/>
      <c r="J204" s="14"/>
      <c r="K204" s="14"/>
      <c r="L204" s="14"/>
      <c r="M204" s="14"/>
      <c r="N204" s="14"/>
      <c r="O204" s="14"/>
      <c r="P204" s="14"/>
      <c r="Q204" s="14"/>
      <c r="R204" s="14"/>
      <c r="S204" s="16"/>
      <c r="T204" s="16"/>
      <c r="U204" s="135"/>
      <c r="V204" s="15"/>
      <c r="W204" s="14"/>
      <c r="X204" s="14"/>
      <c r="Y204" s="14"/>
      <c r="Z204" s="14"/>
      <c r="AA204" s="17"/>
      <c r="AB204" s="17"/>
      <c r="AC204" s="17"/>
      <c r="AD204" s="17"/>
      <c r="AE204" s="14"/>
      <c r="AF204" s="14"/>
      <c r="AG204" s="14"/>
      <c r="AH204" s="14"/>
      <c r="AI204" s="14"/>
      <c r="AJ204" s="14"/>
      <c r="AK204" s="14"/>
      <c r="AL204" s="14"/>
      <c r="AM204" s="14"/>
      <c r="AN204" s="14"/>
      <c r="AO204" s="14"/>
      <c r="AP204" s="14"/>
      <c r="AQ204" s="14"/>
      <c r="AR204" s="14"/>
      <c r="AS204" s="14"/>
      <c r="AT204" s="14"/>
      <c r="AU204" s="14"/>
    </row>
    <row r="205" spans="1:47" s="5" customFormat="1" x14ac:dyDescent="0.25">
      <c r="A205" s="14"/>
      <c r="B205" s="14"/>
      <c r="C205" s="14"/>
      <c r="D205" s="14"/>
      <c r="E205" s="15"/>
      <c r="F205" s="16"/>
      <c r="G205" s="14"/>
      <c r="H205" s="14"/>
      <c r="I205" s="14"/>
      <c r="J205" s="14"/>
      <c r="K205" s="14"/>
      <c r="L205" s="14"/>
      <c r="M205" s="14"/>
      <c r="N205" s="14"/>
      <c r="O205" s="14"/>
      <c r="P205" s="14"/>
      <c r="Q205" s="14"/>
      <c r="R205" s="14"/>
      <c r="S205" s="16"/>
      <c r="T205" s="16"/>
      <c r="U205" s="135"/>
      <c r="V205" s="15"/>
      <c r="W205" s="14"/>
      <c r="X205" s="14"/>
      <c r="Y205" s="14"/>
      <c r="Z205" s="14"/>
      <c r="AA205" s="17"/>
      <c r="AB205" s="17"/>
      <c r="AC205" s="17"/>
      <c r="AD205" s="17"/>
      <c r="AE205" s="14"/>
      <c r="AF205" s="14"/>
      <c r="AG205" s="14"/>
      <c r="AH205" s="14"/>
      <c r="AI205" s="14"/>
      <c r="AJ205" s="14"/>
      <c r="AK205" s="14"/>
      <c r="AL205" s="14"/>
      <c r="AM205" s="14"/>
      <c r="AN205" s="14"/>
      <c r="AO205" s="14"/>
      <c r="AP205" s="14"/>
      <c r="AQ205" s="14"/>
      <c r="AR205" s="14"/>
      <c r="AS205" s="14"/>
      <c r="AT205" s="14"/>
      <c r="AU205" s="14"/>
    </row>
    <row r="206" spans="1:47" s="5" customFormat="1" x14ac:dyDescent="0.25">
      <c r="A206" s="14"/>
      <c r="B206" s="14"/>
      <c r="C206" s="14"/>
      <c r="D206" s="14"/>
      <c r="E206" s="15"/>
      <c r="F206" s="16"/>
      <c r="G206" s="14"/>
      <c r="H206" s="14"/>
      <c r="I206" s="14"/>
      <c r="J206" s="14"/>
      <c r="K206" s="14"/>
      <c r="L206" s="14"/>
      <c r="M206" s="14"/>
      <c r="N206" s="14"/>
      <c r="O206" s="14"/>
      <c r="P206" s="14"/>
      <c r="Q206" s="14"/>
      <c r="R206" s="14"/>
      <c r="S206" s="16"/>
      <c r="T206" s="16"/>
      <c r="U206" s="135"/>
      <c r="V206" s="15"/>
      <c r="W206" s="14"/>
      <c r="X206" s="14"/>
      <c r="Y206" s="14"/>
      <c r="Z206" s="14"/>
      <c r="AA206" s="17"/>
      <c r="AB206" s="17"/>
      <c r="AC206" s="17"/>
      <c r="AD206" s="17"/>
      <c r="AE206" s="14"/>
      <c r="AF206" s="14"/>
      <c r="AG206" s="14"/>
      <c r="AH206" s="14"/>
      <c r="AI206" s="14"/>
      <c r="AJ206" s="14"/>
      <c r="AK206" s="14"/>
      <c r="AL206" s="14"/>
      <c r="AM206" s="14"/>
      <c r="AN206" s="14"/>
      <c r="AO206" s="14"/>
      <c r="AP206" s="14"/>
      <c r="AQ206" s="14"/>
      <c r="AR206" s="14"/>
      <c r="AS206" s="14"/>
      <c r="AT206" s="14"/>
      <c r="AU206" s="14"/>
    </row>
    <row r="207" spans="1:47" s="5" customFormat="1" x14ac:dyDescent="0.25">
      <c r="A207" s="14"/>
      <c r="B207" s="14"/>
      <c r="C207" s="14"/>
      <c r="D207" s="14"/>
      <c r="E207" s="15"/>
      <c r="F207" s="16"/>
      <c r="G207" s="14"/>
      <c r="H207" s="14"/>
      <c r="I207" s="14"/>
      <c r="J207" s="14"/>
      <c r="K207" s="14"/>
      <c r="L207" s="14"/>
      <c r="M207" s="14"/>
      <c r="N207" s="14"/>
      <c r="O207" s="14"/>
      <c r="P207" s="14"/>
      <c r="Q207" s="14"/>
      <c r="R207" s="14"/>
      <c r="S207" s="16"/>
      <c r="T207" s="16"/>
      <c r="U207" s="135"/>
      <c r="V207" s="15"/>
      <c r="W207" s="14"/>
      <c r="X207" s="14"/>
      <c r="Y207" s="14"/>
      <c r="Z207" s="14"/>
      <c r="AA207" s="17"/>
      <c r="AB207" s="17"/>
      <c r="AC207" s="17"/>
      <c r="AD207" s="17"/>
      <c r="AE207" s="14"/>
      <c r="AF207" s="14"/>
      <c r="AG207" s="14"/>
      <c r="AH207" s="14"/>
      <c r="AI207" s="14"/>
      <c r="AJ207" s="14"/>
      <c r="AK207" s="14"/>
      <c r="AL207" s="14"/>
      <c r="AM207" s="14"/>
      <c r="AN207" s="14"/>
      <c r="AO207" s="14"/>
      <c r="AP207" s="14"/>
      <c r="AQ207" s="14"/>
      <c r="AR207" s="14"/>
      <c r="AS207" s="14"/>
      <c r="AT207" s="14"/>
      <c r="AU207" s="14"/>
    </row>
    <row r="208" spans="1:47" s="5" customFormat="1" x14ac:dyDescent="0.25">
      <c r="A208" s="14"/>
      <c r="B208" s="14"/>
      <c r="C208" s="14"/>
      <c r="D208" s="14"/>
      <c r="E208" s="15"/>
      <c r="F208" s="16"/>
      <c r="G208" s="14"/>
      <c r="H208" s="14"/>
      <c r="I208" s="14"/>
      <c r="J208" s="14"/>
      <c r="K208" s="14"/>
      <c r="L208" s="14"/>
      <c r="M208" s="14"/>
      <c r="N208" s="14"/>
      <c r="O208" s="14"/>
      <c r="P208" s="14"/>
      <c r="Q208" s="14"/>
      <c r="R208" s="14"/>
      <c r="S208" s="16"/>
      <c r="T208" s="16"/>
      <c r="U208" s="135"/>
      <c r="V208" s="15"/>
      <c r="W208" s="14"/>
      <c r="X208" s="14"/>
      <c r="Y208" s="14"/>
      <c r="Z208" s="14"/>
      <c r="AA208" s="17"/>
      <c r="AB208" s="17"/>
      <c r="AC208" s="17"/>
      <c r="AD208" s="17"/>
      <c r="AE208" s="14"/>
      <c r="AF208" s="14"/>
      <c r="AG208" s="14"/>
      <c r="AH208" s="14"/>
      <c r="AI208" s="14"/>
      <c r="AJ208" s="14"/>
      <c r="AK208" s="14"/>
      <c r="AL208" s="14"/>
      <c r="AM208" s="14"/>
      <c r="AN208" s="14"/>
      <c r="AO208" s="14"/>
      <c r="AP208" s="14"/>
      <c r="AQ208" s="14"/>
      <c r="AR208" s="14"/>
      <c r="AS208" s="14"/>
      <c r="AT208" s="14"/>
      <c r="AU208" s="14"/>
    </row>
    <row r="209" spans="1:47" s="5" customFormat="1" x14ac:dyDescent="0.25">
      <c r="A209" s="14"/>
      <c r="B209" s="14"/>
      <c r="C209" s="14"/>
      <c r="D209" s="14"/>
      <c r="E209" s="15"/>
      <c r="F209" s="16"/>
      <c r="G209" s="14"/>
      <c r="H209" s="14"/>
      <c r="I209" s="14"/>
      <c r="J209" s="14"/>
      <c r="K209" s="14"/>
      <c r="L209" s="14"/>
      <c r="M209" s="14"/>
      <c r="N209" s="14"/>
      <c r="O209" s="14"/>
      <c r="P209" s="14"/>
      <c r="Q209" s="14"/>
      <c r="R209" s="14"/>
      <c r="S209" s="16"/>
      <c r="T209" s="16"/>
      <c r="U209" s="135"/>
      <c r="V209" s="15"/>
      <c r="W209" s="14"/>
      <c r="X209" s="14"/>
      <c r="Y209" s="14"/>
      <c r="Z209" s="14"/>
      <c r="AA209" s="17"/>
      <c r="AB209" s="17"/>
      <c r="AC209" s="17"/>
      <c r="AD209" s="17"/>
      <c r="AE209" s="14"/>
      <c r="AF209" s="14"/>
      <c r="AG209" s="14"/>
      <c r="AH209" s="14"/>
      <c r="AI209" s="14"/>
      <c r="AJ209" s="14"/>
      <c r="AK209" s="14"/>
      <c r="AL209" s="14"/>
      <c r="AM209" s="14"/>
      <c r="AN209" s="14"/>
      <c r="AO209" s="14"/>
      <c r="AP209" s="14"/>
      <c r="AQ209" s="14"/>
      <c r="AR209" s="14"/>
      <c r="AS209" s="14"/>
      <c r="AT209" s="14"/>
      <c r="AU209" s="14"/>
    </row>
    <row r="210" spans="1:47" s="5" customFormat="1" x14ac:dyDescent="0.25">
      <c r="A210" s="14"/>
      <c r="B210" s="14"/>
      <c r="C210" s="14"/>
      <c r="D210" s="14"/>
      <c r="E210" s="15"/>
      <c r="F210" s="16"/>
      <c r="G210" s="14"/>
      <c r="H210" s="14"/>
      <c r="I210" s="14"/>
      <c r="J210" s="14"/>
      <c r="K210" s="14"/>
      <c r="L210" s="14"/>
      <c r="M210" s="14"/>
      <c r="N210" s="14"/>
      <c r="O210" s="14"/>
      <c r="P210" s="14"/>
      <c r="Q210" s="14"/>
      <c r="R210" s="14"/>
      <c r="S210" s="16"/>
      <c r="T210" s="16"/>
      <c r="U210" s="135"/>
      <c r="V210" s="15"/>
      <c r="W210" s="14"/>
      <c r="X210" s="14"/>
      <c r="Y210" s="14"/>
      <c r="Z210" s="14"/>
      <c r="AA210" s="17"/>
      <c r="AB210" s="17"/>
      <c r="AC210" s="17"/>
      <c r="AD210" s="17"/>
      <c r="AE210" s="14"/>
      <c r="AF210" s="14"/>
      <c r="AG210" s="14"/>
      <c r="AH210" s="14"/>
      <c r="AI210" s="14"/>
      <c r="AJ210" s="14"/>
      <c r="AK210" s="14"/>
      <c r="AL210" s="14"/>
      <c r="AM210" s="14"/>
      <c r="AN210" s="14"/>
      <c r="AO210" s="14"/>
      <c r="AP210" s="14"/>
      <c r="AQ210" s="14"/>
      <c r="AR210" s="14"/>
      <c r="AS210" s="14"/>
      <c r="AT210" s="14"/>
      <c r="AU210" s="14"/>
    </row>
    <row r="211" spans="1:47" s="5" customFormat="1" x14ac:dyDescent="0.25">
      <c r="A211" s="14"/>
      <c r="B211" s="14"/>
      <c r="C211" s="14"/>
      <c r="D211" s="14"/>
      <c r="E211" s="15"/>
      <c r="F211" s="16"/>
      <c r="G211" s="14"/>
      <c r="H211" s="14"/>
      <c r="I211" s="14"/>
      <c r="J211" s="14"/>
      <c r="K211" s="14"/>
      <c r="L211" s="14"/>
      <c r="M211" s="14"/>
      <c r="N211" s="14"/>
      <c r="O211" s="14"/>
      <c r="P211" s="14"/>
      <c r="Q211" s="14"/>
      <c r="R211" s="14"/>
      <c r="S211" s="16"/>
      <c r="T211" s="16"/>
      <c r="U211" s="135"/>
      <c r="V211" s="15"/>
      <c r="W211" s="14"/>
      <c r="X211" s="14"/>
      <c r="Y211" s="14"/>
      <c r="Z211" s="14"/>
      <c r="AA211" s="17"/>
      <c r="AB211" s="17"/>
      <c r="AC211" s="17"/>
      <c r="AD211" s="17"/>
      <c r="AE211" s="14"/>
      <c r="AF211" s="14"/>
      <c r="AG211" s="14"/>
      <c r="AH211" s="14"/>
      <c r="AI211" s="14"/>
      <c r="AJ211" s="14"/>
      <c r="AK211" s="14"/>
      <c r="AL211" s="14"/>
      <c r="AM211" s="14"/>
      <c r="AN211" s="14"/>
      <c r="AO211" s="14"/>
      <c r="AP211" s="14"/>
      <c r="AQ211" s="14"/>
      <c r="AR211" s="14"/>
      <c r="AS211" s="14"/>
      <c r="AT211" s="14"/>
      <c r="AU211" s="14"/>
    </row>
    <row r="212" spans="1:47" s="5" customFormat="1" x14ac:dyDescent="0.25">
      <c r="A212" s="14"/>
      <c r="B212" s="14"/>
      <c r="C212" s="14"/>
      <c r="D212" s="14"/>
      <c r="E212" s="15"/>
      <c r="F212" s="16"/>
      <c r="G212" s="14"/>
      <c r="H212" s="14"/>
      <c r="I212" s="14"/>
      <c r="J212" s="14"/>
      <c r="K212" s="14"/>
      <c r="L212" s="14"/>
      <c r="M212" s="14"/>
      <c r="N212" s="14"/>
      <c r="O212" s="14"/>
      <c r="P212" s="14"/>
      <c r="Q212" s="14"/>
      <c r="R212" s="14"/>
      <c r="S212" s="16"/>
      <c r="T212" s="16"/>
      <c r="U212" s="135"/>
      <c r="V212" s="15"/>
      <c r="W212" s="14"/>
      <c r="X212" s="14"/>
      <c r="Y212" s="14"/>
      <c r="Z212" s="14"/>
      <c r="AA212" s="17"/>
      <c r="AB212" s="17"/>
      <c r="AC212" s="17"/>
      <c r="AD212" s="17"/>
      <c r="AE212" s="14"/>
      <c r="AF212" s="14"/>
      <c r="AG212" s="14"/>
      <c r="AH212" s="14"/>
      <c r="AI212" s="14"/>
      <c r="AJ212" s="14"/>
      <c r="AK212" s="14"/>
      <c r="AL212" s="14"/>
      <c r="AM212" s="14"/>
      <c r="AN212" s="14"/>
      <c r="AO212" s="14"/>
      <c r="AP212" s="14"/>
      <c r="AQ212" s="14"/>
      <c r="AR212" s="14"/>
      <c r="AS212" s="14"/>
      <c r="AT212" s="14"/>
      <c r="AU212" s="14"/>
    </row>
    <row r="213" spans="1:47" s="5" customFormat="1" x14ac:dyDescent="0.25">
      <c r="A213" s="14"/>
      <c r="B213" s="14"/>
      <c r="C213" s="14"/>
      <c r="D213" s="14"/>
      <c r="E213" s="15"/>
      <c r="F213" s="16"/>
      <c r="G213" s="14"/>
      <c r="H213" s="14"/>
      <c r="I213" s="14"/>
      <c r="J213" s="14"/>
      <c r="K213" s="14"/>
      <c r="L213" s="14"/>
      <c r="M213" s="14"/>
      <c r="N213" s="14"/>
      <c r="O213" s="14"/>
      <c r="P213" s="14"/>
      <c r="Q213" s="14"/>
      <c r="R213" s="14"/>
      <c r="S213" s="16"/>
      <c r="T213" s="16"/>
      <c r="U213" s="135"/>
      <c r="V213" s="15"/>
      <c r="W213" s="14"/>
      <c r="X213" s="14"/>
      <c r="Y213" s="14"/>
      <c r="Z213" s="14"/>
      <c r="AA213" s="17"/>
      <c r="AB213" s="17"/>
      <c r="AC213" s="17"/>
      <c r="AD213" s="17"/>
      <c r="AE213" s="14"/>
      <c r="AF213" s="14"/>
      <c r="AG213" s="14"/>
      <c r="AH213" s="14"/>
      <c r="AI213" s="14"/>
      <c r="AJ213" s="14"/>
      <c r="AK213" s="14"/>
      <c r="AL213" s="14"/>
      <c r="AM213" s="14"/>
      <c r="AN213" s="14"/>
      <c r="AO213" s="14"/>
      <c r="AP213" s="14"/>
      <c r="AQ213" s="14"/>
      <c r="AR213" s="14"/>
      <c r="AS213" s="14"/>
      <c r="AT213" s="14"/>
      <c r="AU213" s="14"/>
    </row>
    <row r="214" spans="1:47" s="5" customFormat="1" x14ac:dyDescent="0.25">
      <c r="A214" s="14"/>
      <c r="B214" s="14"/>
      <c r="C214" s="14"/>
      <c r="D214" s="14"/>
      <c r="E214" s="15"/>
      <c r="F214" s="16"/>
      <c r="G214" s="14"/>
      <c r="H214" s="14"/>
      <c r="I214" s="14"/>
      <c r="J214" s="14"/>
      <c r="K214" s="14"/>
      <c r="L214" s="14"/>
      <c r="M214" s="14"/>
      <c r="N214" s="14"/>
      <c r="O214" s="14"/>
      <c r="P214" s="14"/>
      <c r="Q214" s="14"/>
      <c r="R214" s="14"/>
      <c r="S214" s="16"/>
      <c r="T214" s="16"/>
      <c r="U214" s="135"/>
      <c r="V214" s="15"/>
      <c r="W214" s="14"/>
      <c r="X214" s="14"/>
      <c r="Y214" s="14"/>
      <c r="Z214" s="14"/>
      <c r="AA214" s="17"/>
      <c r="AB214" s="17"/>
      <c r="AC214" s="17"/>
      <c r="AD214" s="17"/>
      <c r="AE214" s="14"/>
      <c r="AF214" s="14"/>
      <c r="AG214" s="14"/>
      <c r="AH214" s="14"/>
      <c r="AI214" s="14"/>
      <c r="AJ214" s="14"/>
      <c r="AK214" s="14"/>
      <c r="AL214" s="14"/>
      <c r="AM214" s="14"/>
      <c r="AN214" s="14"/>
      <c r="AO214" s="14"/>
      <c r="AP214" s="14"/>
      <c r="AQ214" s="14"/>
      <c r="AR214" s="14"/>
      <c r="AS214" s="14"/>
      <c r="AT214" s="14"/>
      <c r="AU214" s="14"/>
    </row>
    <row r="215" spans="1:47" s="5" customFormat="1" x14ac:dyDescent="0.25">
      <c r="A215" s="14"/>
      <c r="B215" s="14"/>
      <c r="C215" s="14"/>
      <c r="D215" s="14"/>
      <c r="E215" s="15"/>
      <c r="F215" s="16"/>
      <c r="G215" s="14"/>
      <c r="H215" s="14"/>
      <c r="I215" s="14"/>
      <c r="J215" s="14"/>
      <c r="K215" s="14"/>
      <c r="L215" s="14"/>
      <c r="M215" s="14"/>
      <c r="N215" s="14"/>
      <c r="O215" s="14"/>
      <c r="P215" s="14"/>
      <c r="Q215" s="14"/>
      <c r="R215" s="14"/>
      <c r="S215" s="16"/>
      <c r="T215" s="16"/>
      <c r="U215" s="135"/>
      <c r="V215" s="15"/>
      <c r="W215" s="14"/>
      <c r="X215" s="14"/>
      <c r="Y215" s="14"/>
      <c r="Z215" s="14"/>
      <c r="AA215" s="17"/>
      <c r="AB215" s="17"/>
      <c r="AC215" s="17"/>
      <c r="AD215" s="17"/>
      <c r="AE215" s="14"/>
      <c r="AF215" s="14"/>
      <c r="AG215" s="14"/>
      <c r="AH215" s="14"/>
      <c r="AI215" s="14"/>
      <c r="AJ215" s="14"/>
      <c r="AK215" s="14"/>
      <c r="AL215" s="14"/>
      <c r="AM215" s="14"/>
      <c r="AN215" s="14"/>
      <c r="AO215" s="14"/>
      <c r="AP215" s="14"/>
      <c r="AQ215" s="14"/>
      <c r="AR215" s="14"/>
      <c r="AS215" s="14"/>
      <c r="AT215" s="14"/>
      <c r="AU215" s="14"/>
    </row>
    <row r="216" spans="1:47" s="5" customFormat="1" x14ac:dyDescent="0.25">
      <c r="A216" s="14"/>
      <c r="B216" s="14"/>
      <c r="C216" s="14"/>
      <c r="D216" s="14"/>
      <c r="E216" s="15"/>
      <c r="F216" s="16"/>
      <c r="G216" s="14"/>
      <c r="H216" s="14"/>
      <c r="I216" s="14"/>
      <c r="J216" s="14"/>
      <c r="K216" s="14"/>
      <c r="L216" s="14"/>
      <c r="M216" s="14"/>
      <c r="N216" s="14"/>
      <c r="O216" s="14"/>
      <c r="P216" s="14"/>
      <c r="Q216" s="14"/>
      <c r="R216" s="14"/>
      <c r="S216" s="16"/>
      <c r="T216" s="16"/>
      <c r="U216" s="135"/>
      <c r="V216" s="15"/>
      <c r="W216" s="14"/>
      <c r="X216" s="14"/>
      <c r="Y216" s="14"/>
      <c r="Z216" s="14"/>
      <c r="AA216" s="17"/>
      <c r="AB216" s="17"/>
      <c r="AC216" s="17"/>
      <c r="AD216" s="17"/>
      <c r="AE216" s="14"/>
      <c r="AF216" s="14"/>
      <c r="AG216" s="14"/>
      <c r="AH216" s="14"/>
      <c r="AI216" s="14"/>
      <c r="AJ216" s="14"/>
      <c r="AK216" s="14"/>
      <c r="AL216" s="14"/>
      <c r="AM216" s="14"/>
      <c r="AN216" s="14"/>
      <c r="AO216" s="14"/>
      <c r="AP216" s="14"/>
      <c r="AQ216" s="14"/>
      <c r="AR216" s="14"/>
      <c r="AS216" s="14"/>
      <c r="AT216" s="14"/>
      <c r="AU216" s="14"/>
    </row>
    <row r="217" spans="1:47" s="5" customFormat="1" x14ac:dyDescent="0.25">
      <c r="A217" s="14"/>
      <c r="B217" s="14"/>
      <c r="C217" s="14"/>
      <c r="D217" s="14"/>
      <c r="E217" s="15"/>
      <c r="F217" s="16"/>
      <c r="G217" s="14"/>
      <c r="H217" s="14"/>
      <c r="I217" s="14"/>
      <c r="J217" s="14"/>
      <c r="K217" s="14"/>
      <c r="L217" s="14"/>
      <c r="M217" s="14"/>
      <c r="N217" s="14"/>
      <c r="O217" s="14"/>
      <c r="P217" s="14"/>
      <c r="Q217" s="14"/>
      <c r="R217" s="14"/>
      <c r="S217" s="16"/>
      <c r="T217" s="16"/>
      <c r="U217" s="135"/>
      <c r="V217" s="15"/>
      <c r="W217" s="14"/>
      <c r="X217" s="14"/>
      <c r="Y217" s="14"/>
      <c r="Z217" s="14"/>
      <c r="AA217" s="17"/>
      <c r="AB217" s="17"/>
      <c r="AC217" s="17"/>
      <c r="AD217" s="17"/>
      <c r="AE217" s="14"/>
      <c r="AF217" s="14"/>
      <c r="AG217" s="14"/>
      <c r="AH217" s="14"/>
      <c r="AI217" s="14"/>
      <c r="AJ217" s="14"/>
      <c r="AK217" s="14"/>
      <c r="AL217" s="14"/>
      <c r="AM217" s="14"/>
      <c r="AN217" s="14"/>
      <c r="AO217" s="14"/>
      <c r="AP217" s="14"/>
      <c r="AQ217" s="14"/>
      <c r="AR217" s="14"/>
      <c r="AS217" s="14"/>
      <c r="AT217" s="14"/>
      <c r="AU217" s="14"/>
    </row>
    <row r="218" spans="1:47" s="5" customFormat="1" x14ac:dyDescent="0.25">
      <c r="A218" s="14"/>
      <c r="B218" s="14"/>
      <c r="C218" s="14"/>
      <c r="D218" s="14"/>
      <c r="E218" s="15"/>
      <c r="F218" s="16"/>
      <c r="G218" s="14"/>
      <c r="H218" s="14"/>
      <c r="I218" s="14"/>
      <c r="J218" s="14"/>
      <c r="K218" s="14"/>
      <c r="L218" s="14"/>
      <c r="M218" s="14"/>
      <c r="N218" s="14"/>
      <c r="O218" s="14"/>
      <c r="P218" s="14"/>
      <c r="Q218" s="14"/>
      <c r="R218" s="14"/>
      <c r="S218" s="16"/>
      <c r="T218" s="16"/>
      <c r="U218" s="135"/>
      <c r="V218" s="15"/>
      <c r="W218" s="14"/>
      <c r="X218" s="14"/>
      <c r="Y218" s="14"/>
      <c r="Z218" s="14"/>
      <c r="AA218" s="17"/>
      <c r="AB218" s="17"/>
      <c r="AC218" s="17"/>
      <c r="AD218" s="17"/>
      <c r="AE218" s="14"/>
      <c r="AF218" s="14"/>
      <c r="AG218" s="14"/>
      <c r="AH218" s="14"/>
      <c r="AI218" s="14"/>
      <c r="AJ218" s="14"/>
      <c r="AK218" s="14"/>
      <c r="AL218" s="14"/>
      <c r="AM218" s="14"/>
      <c r="AN218" s="14"/>
      <c r="AO218" s="14"/>
      <c r="AP218" s="14"/>
      <c r="AQ218" s="14"/>
      <c r="AR218" s="14"/>
      <c r="AS218" s="14"/>
      <c r="AT218" s="14"/>
      <c r="AU218" s="14"/>
    </row>
    <row r="219" spans="1:47" s="5" customFormat="1" x14ac:dyDescent="0.25">
      <c r="A219" s="14"/>
      <c r="B219" s="14"/>
      <c r="C219" s="14"/>
      <c r="D219" s="14"/>
      <c r="E219" s="15"/>
      <c r="F219" s="16"/>
      <c r="G219" s="14"/>
      <c r="H219" s="14"/>
      <c r="I219" s="14"/>
      <c r="J219" s="14"/>
      <c r="K219" s="14"/>
      <c r="L219" s="14"/>
      <c r="M219" s="14"/>
      <c r="N219" s="14"/>
      <c r="O219" s="14"/>
      <c r="P219" s="14"/>
      <c r="Q219" s="14"/>
      <c r="R219" s="14"/>
      <c r="S219" s="16"/>
      <c r="T219" s="16"/>
      <c r="U219" s="135"/>
      <c r="V219" s="15"/>
      <c r="W219" s="14"/>
      <c r="X219" s="14"/>
      <c r="Y219" s="14"/>
      <c r="Z219" s="14"/>
      <c r="AA219" s="17"/>
      <c r="AB219" s="17"/>
      <c r="AC219" s="17"/>
      <c r="AD219" s="17"/>
      <c r="AE219" s="14"/>
      <c r="AF219" s="14"/>
      <c r="AG219" s="14"/>
      <c r="AH219" s="14"/>
      <c r="AI219" s="14"/>
      <c r="AJ219" s="14"/>
      <c r="AK219" s="14"/>
      <c r="AL219" s="14"/>
      <c r="AM219" s="14"/>
      <c r="AN219" s="14"/>
      <c r="AO219" s="14"/>
      <c r="AP219" s="14"/>
      <c r="AQ219" s="14"/>
      <c r="AR219" s="14"/>
      <c r="AS219" s="14"/>
      <c r="AT219" s="14"/>
      <c r="AU219" s="14"/>
    </row>
    <row r="220" spans="1:47" s="5" customFormat="1" x14ac:dyDescent="0.25">
      <c r="A220" s="14"/>
      <c r="B220" s="14"/>
      <c r="C220" s="14"/>
      <c r="D220" s="14"/>
      <c r="E220" s="15"/>
      <c r="F220" s="16"/>
      <c r="G220" s="14"/>
      <c r="H220" s="14"/>
      <c r="I220" s="14"/>
      <c r="J220" s="14"/>
      <c r="K220" s="14"/>
      <c r="L220" s="14"/>
      <c r="M220" s="14"/>
      <c r="N220" s="14"/>
      <c r="O220" s="14"/>
      <c r="P220" s="14"/>
      <c r="Q220" s="14"/>
      <c r="R220" s="14"/>
      <c r="S220" s="16"/>
      <c r="T220" s="16"/>
      <c r="U220" s="135"/>
      <c r="V220" s="15"/>
      <c r="W220" s="14"/>
      <c r="X220" s="14"/>
      <c r="Y220" s="14"/>
      <c r="Z220" s="14"/>
      <c r="AA220" s="17"/>
      <c r="AB220" s="17"/>
      <c r="AC220" s="17"/>
      <c r="AD220" s="17"/>
      <c r="AE220" s="14"/>
      <c r="AF220" s="14"/>
      <c r="AG220" s="14"/>
      <c r="AH220" s="14"/>
      <c r="AI220" s="14"/>
      <c r="AJ220" s="14"/>
      <c r="AK220" s="14"/>
      <c r="AL220" s="14"/>
      <c r="AM220" s="14"/>
      <c r="AN220" s="14"/>
      <c r="AO220" s="14"/>
      <c r="AP220" s="14"/>
      <c r="AQ220" s="14"/>
      <c r="AR220" s="14"/>
      <c r="AS220" s="14"/>
      <c r="AT220" s="14"/>
      <c r="AU220" s="14"/>
    </row>
    <row r="221" spans="1:47" s="5" customFormat="1" x14ac:dyDescent="0.25">
      <c r="A221" s="14"/>
      <c r="B221" s="14"/>
      <c r="C221" s="14"/>
      <c r="D221" s="14"/>
      <c r="E221" s="15"/>
      <c r="F221" s="16"/>
      <c r="G221" s="14"/>
      <c r="H221" s="14"/>
      <c r="I221" s="14"/>
      <c r="J221" s="14"/>
      <c r="K221" s="14"/>
      <c r="L221" s="14"/>
      <c r="M221" s="14"/>
      <c r="N221" s="14"/>
      <c r="O221" s="14"/>
      <c r="P221" s="14"/>
      <c r="Q221" s="14"/>
      <c r="R221" s="14"/>
      <c r="S221" s="16"/>
      <c r="T221" s="16"/>
      <c r="U221" s="135"/>
      <c r="V221" s="15"/>
      <c r="W221" s="14"/>
      <c r="X221" s="14"/>
      <c r="Y221" s="14"/>
      <c r="Z221" s="14"/>
      <c r="AA221" s="17"/>
      <c r="AB221" s="17"/>
      <c r="AC221" s="17"/>
      <c r="AD221" s="17"/>
      <c r="AE221" s="14"/>
      <c r="AF221" s="14"/>
      <c r="AG221" s="14"/>
      <c r="AH221" s="14"/>
      <c r="AI221" s="14"/>
      <c r="AJ221" s="14"/>
      <c r="AK221" s="14"/>
      <c r="AL221" s="14"/>
      <c r="AM221" s="14"/>
      <c r="AN221" s="14"/>
      <c r="AO221" s="14"/>
      <c r="AP221" s="14"/>
      <c r="AQ221" s="14"/>
      <c r="AR221" s="14"/>
      <c r="AS221" s="14"/>
      <c r="AT221" s="14"/>
      <c r="AU221" s="14"/>
    </row>
    <row r="222" spans="1:47" s="5" customFormat="1" x14ac:dyDescent="0.25">
      <c r="A222" s="14"/>
      <c r="B222" s="14"/>
      <c r="C222" s="14"/>
      <c r="D222" s="14"/>
      <c r="E222" s="15"/>
      <c r="F222" s="16"/>
      <c r="G222" s="14"/>
      <c r="H222" s="14"/>
      <c r="I222" s="14"/>
      <c r="J222" s="14"/>
      <c r="K222" s="14"/>
      <c r="L222" s="14"/>
      <c r="M222" s="14"/>
      <c r="N222" s="14"/>
      <c r="O222" s="14"/>
      <c r="P222" s="14"/>
      <c r="Q222" s="14"/>
      <c r="R222" s="14"/>
      <c r="S222" s="16"/>
      <c r="T222" s="16"/>
      <c r="U222" s="135"/>
      <c r="V222" s="15"/>
      <c r="W222" s="14"/>
      <c r="X222" s="14"/>
      <c r="Y222" s="14"/>
      <c r="Z222" s="14"/>
      <c r="AA222" s="17"/>
      <c r="AB222" s="17"/>
      <c r="AC222" s="17"/>
      <c r="AD222" s="17"/>
      <c r="AE222" s="14"/>
      <c r="AF222" s="14"/>
      <c r="AG222" s="14"/>
      <c r="AH222" s="14"/>
      <c r="AI222" s="14"/>
      <c r="AJ222" s="14"/>
      <c r="AK222" s="14"/>
      <c r="AL222" s="14"/>
      <c r="AM222" s="14"/>
      <c r="AN222" s="14"/>
      <c r="AO222" s="14"/>
      <c r="AP222" s="14"/>
      <c r="AQ222" s="14"/>
      <c r="AR222" s="14"/>
      <c r="AS222" s="14"/>
      <c r="AT222" s="14"/>
      <c r="AU222" s="14"/>
    </row>
    <row r="223" spans="1:47" s="5" customFormat="1" x14ac:dyDescent="0.25">
      <c r="A223" s="14"/>
      <c r="B223" s="14"/>
      <c r="C223" s="14"/>
      <c r="D223" s="14"/>
      <c r="E223" s="15"/>
      <c r="F223" s="16"/>
      <c r="G223" s="14"/>
      <c r="H223" s="14"/>
      <c r="I223" s="14"/>
      <c r="J223" s="14"/>
      <c r="K223" s="14"/>
      <c r="L223" s="14"/>
      <c r="M223" s="14"/>
      <c r="N223" s="14"/>
      <c r="O223" s="14"/>
      <c r="P223" s="14"/>
      <c r="Q223" s="14"/>
      <c r="R223" s="14"/>
      <c r="S223" s="16"/>
      <c r="T223" s="16"/>
      <c r="U223" s="135"/>
      <c r="V223" s="15"/>
      <c r="W223" s="14"/>
      <c r="X223" s="14"/>
      <c r="Y223" s="14"/>
      <c r="Z223" s="14"/>
      <c r="AA223" s="17"/>
      <c r="AB223" s="17"/>
      <c r="AC223" s="17"/>
      <c r="AD223" s="17"/>
      <c r="AE223" s="14"/>
      <c r="AF223" s="14"/>
      <c r="AG223" s="14"/>
      <c r="AH223" s="14"/>
      <c r="AI223" s="14"/>
      <c r="AJ223" s="14"/>
      <c r="AK223" s="14"/>
      <c r="AL223" s="14"/>
      <c r="AM223" s="14"/>
      <c r="AN223" s="14"/>
      <c r="AO223" s="14"/>
      <c r="AP223" s="14"/>
      <c r="AQ223" s="14"/>
      <c r="AR223" s="14"/>
      <c r="AS223" s="14"/>
      <c r="AT223" s="14"/>
      <c r="AU223" s="14"/>
    </row>
    <row r="224" spans="1:47" s="5" customFormat="1" x14ac:dyDescent="0.25">
      <c r="A224" s="14"/>
      <c r="B224" s="14"/>
      <c r="C224" s="14"/>
      <c r="D224" s="14"/>
      <c r="E224" s="15"/>
      <c r="F224" s="16"/>
      <c r="G224" s="14"/>
      <c r="H224" s="14"/>
      <c r="I224" s="14"/>
      <c r="J224" s="14"/>
      <c r="K224" s="14"/>
      <c r="L224" s="14"/>
      <c r="M224" s="14"/>
      <c r="N224" s="14"/>
      <c r="O224" s="14"/>
      <c r="P224" s="14"/>
      <c r="Q224" s="14"/>
      <c r="R224" s="14"/>
      <c r="S224" s="16"/>
      <c r="T224" s="16"/>
      <c r="U224" s="135"/>
      <c r="V224" s="15"/>
      <c r="W224" s="14"/>
      <c r="X224" s="14"/>
      <c r="Y224" s="14"/>
      <c r="Z224" s="14"/>
      <c r="AA224" s="17"/>
      <c r="AB224" s="17"/>
      <c r="AC224" s="17"/>
      <c r="AD224" s="17"/>
      <c r="AE224" s="14"/>
      <c r="AF224" s="14"/>
      <c r="AG224" s="14"/>
      <c r="AH224" s="14"/>
      <c r="AI224" s="14"/>
      <c r="AJ224" s="14"/>
      <c r="AK224" s="14"/>
      <c r="AL224" s="14"/>
      <c r="AM224" s="14"/>
      <c r="AN224" s="14"/>
      <c r="AO224" s="14"/>
      <c r="AP224" s="14"/>
      <c r="AQ224" s="14"/>
      <c r="AR224" s="14"/>
      <c r="AS224" s="14"/>
      <c r="AT224" s="14"/>
      <c r="AU224" s="14"/>
    </row>
    <row r="225" spans="1:47" s="5" customFormat="1" x14ac:dyDescent="0.25">
      <c r="A225" s="14"/>
      <c r="B225" s="14"/>
      <c r="C225" s="14"/>
      <c r="D225" s="14"/>
      <c r="E225" s="15"/>
      <c r="F225" s="16"/>
      <c r="G225" s="14"/>
      <c r="H225" s="14"/>
      <c r="I225" s="14"/>
      <c r="J225" s="14"/>
      <c r="K225" s="14"/>
      <c r="L225" s="14"/>
      <c r="M225" s="14"/>
      <c r="N225" s="14"/>
      <c r="O225" s="14"/>
      <c r="P225" s="14"/>
      <c r="Q225" s="14"/>
      <c r="R225" s="14"/>
      <c r="S225" s="16"/>
      <c r="T225" s="16"/>
      <c r="U225" s="135"/>
      <c r="V225" s="15"/>
      <c r="W225" s="14"/>
      <c r="X225" s="14"/>
      <c r="Y225" s="14"/>
      <c r="Z225" s="14"/>
      <c r="AA225" s="17"/>
      <c r="AB225" s="17"/>
      <c r="AC225" s="17"/>
      <c r="AD225" s="17"/>
      <c r="AE225" s="14"/>
      <c r="AF225" s="14"/>
      <c r="AG225" s="14"/>
      <c r="AH225" s="14"/>
      <c r="AI225" s="14"/>
      <c r="AJ225" s="14"/>
      <c r="AK225" s="14"/>
      <c r="AL225" s="14"/>
      <c r="AM225" s="14"/>
      <c r="AN225" s="14"/>
      <c r="AO225" s="14"/>
      <c r="AP225" s="14"/>
      <c r="AQ225" s="14"/>
      <c r="AR225" s="14"/>
      <c r="AS225" s="14"/>
      <c r="AT225" s="14"/>
      <c r="AU225" s="14"/>
    </row>
    <row r="226" spans="1:47" s="5" customFormat="1" x14ac:dyDescent="0.25">
      <c r="A226" s="14"/>
      <c r="B226" s="14"/>
      <c r="C226" s="14"/>
      <c r="D226" s="14"/>
      <c r="E226" s="15"/>
      <c r="F226" s="16"/>
      <c r="G226" s="14"/>
      <c r="H226" s="14"/>
      <c r="I226" s="14"/>
      <c r="J226" s="14"/>
      <c r="K226" s="14"/>
      <c r="L226" s="14"/>
      <c r="M226" s="14"/>
      <c r="N226" s="14"/>
      <c r="O226" s="14"/>
      <c r="P226" s="14"/>
      <c r="Q226" s="14"/>
      <c r="R226" s="14"/>
      <c r="S226" s="16"/>
      <c r="T226" s="16"/>
      <c r="U226" s="135"/>
      <c r="V226" s="15"/>
      <c r="W226" s="14"/>
      <c r="X226" s="14"/>
      <c r="Y226" s="14"/>
      <c r="Z226" s="14"/>
      <c r="AA226" s="17"/>
      <c r="AB226" s="17"/>
      <c r="AC226" s="17"/>
      <c r="AD226" s="17"/>
      <c r="AE226" s="14"/>
      <c r="AF226" s="14"/>
      <c r="AG226" s="14"/>
      <c r="AH226" s="14"/>
      <c r="AI226" s="14"/>
      <c r="AJ226" s="14"/>
      <c r="AK226" s="14"/>
      <c r="AL226" s="14"/>
      <c r="AM226" s="14"/>
      <c r="AN226" s="14"/>
      <c r="AO226" s="14"/>
      <c r="AP226" s="14"/>
      <c r="AQ226" s="14"/>
      <c r="AR226" s="14"/>
      <c r="AS226" s="14"/>
      <c r="AT226" s="14"/>
      <c r="AU226" s="14"/>
    </row>
    <row r="227" spans="1:47" s="5" customFormat="1" x14ac:dyDescent="0.25">
      <c r="A227" s="14"/>
      <c r="B227" s="14"/>
      <c r="C227" s="14"/>
      <c r="D227" s="14"/>
      <c r="E227" s="15"/>
      <c r="F227" s="16"/>
      <c r="G227" s="14"/>
      <c r="H227" s="14"/>
      <c r="I227" s="14"/>
      <c r="J227" s="14"/>
      <c r="K227" s="14"/>
      <c r="L227" s="14"/>
      <c r="M227" s="14"/>
      <c r="N227" s="14"/>
      <c r="O227" s="14"/>
      <c r="P227" s="14"/>
      <c r="Q227" s="14"/>
      <c r="R227" s="14"/>
      <c r="S227" s="16"/>
      <c r="T227" s="16"/>
      <c r="U227" s="135"/>
      <c r="V227" s="15"/>
      <c r="W227" s="14"/>
      <c r="X227" s="14"/>
      <c r="Y227" s="14"/>
      <c r="Z227" s="14"/>
      <c r="AA227" s="17"/>
      <c r="AB227" s="17"/>
      <c r="AC227" s="17"/>
      <c r="AD227" s="17"/>
      <c r="AE227" s="14"/>
      <c r="AF227" s="14"/>
      <c r="AG227" s="14"/>
      <c r="AH227" s="14"/>
      <c r="AI227" s="14"/>
      <c r="AJ227" s="14"/>
      <c r="AK227" s="14"/>
      <c r="AL227" s="14"/>
      <c r="AM227" s="14"/>
      <c r="AN227" s="14"/>
      <c r="AO227" s="14"/>
      <c r="AP227" s="14"/>
      <c r="AQ227" s="14"/>
      <c r="AR227" s="14"/>
      <c r="AS227" s="14"/>
      <c r="AT227" s="14"/>
      <c r="AU227" s="14"/>
    </row>
    <row r="228" spans="1:47" s="5" customFormat="1" x14ac:dyDescent="0.25">
      <c r="A228" s="14"/>
      <c r="B228" s="14"/>
      <c r="C228" s="14"/>
      <c r="D228" s="14"/>
      <c r="E228" s="15"/>
      <c r="F228" s="16"/>
      <c r="G228" s="14"/>
      <c r="H228" s="14"/>
      <c r="I228" s="14"/>
      <c r="J228" s="14"/>
      <c r="K228" s="14"/>
      <c r="L228" s="14"/>
      <c r="M228" s="14"/>
      <c r="N228" s="14"/>
      <c r="O228" s="14"/>
      <c r="P228" s="14"/>
      <c r="Q228" s="14"/>
      <c r="R228" s="14"/>
      <c r="S228" s="16"/>
      <c r="T228" s="16"/>
      <c r="U228" s="135"/>
      <c r="V228" s="15"/>
      <c r="W228" s="14"/>
      <c r="X228" s="14"/>
      <c r="Y228" s="14"/>
      <c r="Z228" s="14"/>
      <c r="AA228" s="17"/>
      <c r="AB228" s="17"/>
      <c r="AC228" s="17"/>
      <c r="AD228" s="17"/>
      <c r="AE228" s="14"/>
      <c r="AF228" s="14"/>
      <c r="AG228" s="14"/>
      <c r="AH228" s="14"/>
      <c r="AI228" s="14"/>
      <c r="AJ228" s="14"/>
      <c r="AK228" s="14"/>
      <c r="AL228" s="14"/>
      <c r="AM228" s="14"/>
      <c r="AN228" s="14"/>
      <c r="AO228" s="14"/>
      <c r="AP228" s="14"/>
      <c r="AQ228" s="14"/>
      <c r="AR228" s="14"/>
      <c r="AS228" s="14"/>
      <c r="AT228" s="14"/>
      <c r="AU228" s="14"/>
    </row>
    <row r="229" spans="1:47" s="5" customFormat="1" x14ac:dyDescent="0.25">
      <c r="A229" s="14"/>
      <c r="B229" s="14"/>
      <c r="C229" s="14"/>
      <c r="D229" s="14"/>
      <c r="E229" s="15"/>
      <c r="F229" s="16"/>
      <c r="G229" s="14"/>
      <c r="H229" s="14"/>
      <c r="I229" s="14"/>
      <c r="J229" s="14"/>
      <c r="K229" s="14"/>
      <c r="L229" s="14"/>
      <c r="M229" s="14"/>
      <c r="N229" s="14"/>
      <c r="O229" s="14"/>
      <c r="P229" s="14"/>
      <c r="Q229" s="14"/>
      <c r="R229" s="14"/>
      <c r="S229" s="16"/>
      <c r="T229" s="16"/>
      <c r="U229" s="135"/>
      <c r="V229" s="15"/>
      <c r="W229" s="14"/>
      <c r="X229" s="14"/>
      <c r="Y229" s="14"/>
      <c r="Z229" s="14"/>
      <c r="AA229" s="17"/>
      <c r="AB229" s="17"/>
      <c r="AC229" s="17"/>
      <c r="AD229" s="17"/>
      <c r="AE229" s="14"/>
      <c r="AF229" s="14"/>
      <c r="AG229" s="14"/>
      <c r="AH229" s="14"/>
      <c r="AI229" s="14"/>
      <c r="AJ229" s="14"/>
      <c r="AK229" s="14"/>
      <c r="AL229" s="14"/>
      <c r="AM229" s="14"/>
      <c r="AN229" s="14"/>
      <c r="AO229" s="14"/>
      <c r="AP229" s="14"/>
      <c r="AQ229" s="14"/>
      <c r="AR229" s="14"/>
      <c r="AS229" s="14"/>
      <c r="AT229" s="14"/>
      <c r="AU229" s="14"/>
    </row>
    <row r="230" spans="1:47" s="5" customFormat="1" x14ac:dyDescent="0.25">
      <c r="A230" s="14"/>
      <c r="B230" s="14"/>
      <c r="C230" s="14"/>
      <c r="D230" s="14"/>
      <c r="E230" s="15"/>
      <c r="F230" s="16"/>
      <c r="G230" s="14"/>
      <c r="H230" s="14"/>
      <c r="I230" s="14"/>
      <c r="J230" s="14"/>
      <c r="K230" s="14"/>
      <c r="L230" s="14"/>
      <c r="M230" s="14"/>
      <c r="N230" s="14"/>
      <c r="O230" s="14"/>
      <c r="P230" s="14"/>
      <c r="Q230" s="14"/>
      <c r="R230" s="14"/>
      <c r="S230" s="16"/>
      <c r="T230" s="16"/>
      <c r="U230" s="135"/>
      <c r="V230" s="15"/>
      <c r="W230" s="14"/>
      <c r="X230" s="14"/>
      <c r="Y230" s="14"/>
      <c r="Z230" s="14"/>
      <c r="AA230" s="17"/>
      <c r="AB230" s="17"/>
      <c r="AC230" s="17"/>
      <c r="AD230" s="17"/>
      <c r="AE230" s="14"/>
      <c r="AF230" s="14"/>
      <c r="AG230" s="14"/>
      <c r="AH230" s="14"/>
      <c r="AI230" s="14"/>
      <c r="AJ230" s="14"/>
      <c r="AK230" s="14"/>
      <c r="AL230" s="14"/>
      <c r="AM230" s="14"/>
      <c r="AN230" s="14"/>
      <c r="AO230" s="14"/>
      <c r="AP230" s="14"/>
      <c r="AQ230" s="14"/>
      <c r="AR230" s="14"/>
      <c r="AS230" s="14"/>
      <c r="AT230" s="14"/>
      <c r="AU230" s="14"/>
    </row>
    <row r="231" spans="1:47" s="5" customFormat="1" x14ac:dyDescent="0.25">
      <c r="A231" s="14"/>
      <c r="B231" s="14"/>
      <c r="C231" s="14"/>
      <c r="D231" s="14"/>
      <c r="E231" s="15"/>
      <c r="F231" s="16"/>
      <c r="G231" s="14"/>
      <c r="H231" s="14"/>
      <c r="I231" s="14"/>
      <c r="J231" s="14"/>
      <c r="K231" s="14"/>
      <c r="L231" s="14"/>
      <c r="M231" s="14"/>
      <c r="N231" s="14"/>
      <c r="O231" s="14"/>
      <c r="P231" s="14"/>
      <c r="Q231" s="14"/>
      <c r="R231" s="14"/>
      <c r="S231" s="16"/>
      <c r="T231" s="16"/>
      <c r="U231" s="135"/>
      <c r="V231" s="15"/>
      <c r="W231" s="14"/>
      <c r="X231" s="14"/>
      <c r="Y231" s="14"/>
      <c r="Z231" s="14"/>
      <c r="AA231" s="17"/>
      <c r="AB231" s="17"/>
      <c r="AC231" s="17"/>
      <c r="AD231" s="17"/>
      <c r="AE231" s="14"/>
      <c r="AF231" s="14"/>
      <c r="AG231" s="14"/>
      <c r="AH231" s="14"/>
      <c r="AI231" s="14"/>
      <c r="AJ231" s="14"/>
      <c r="AK231" s="14"/>
      <c r="AL231" s="14"/>
      <c r="AM231" s="14"/>
      <c r="AN231" s="14"/>
      <c r="AO231" s="14"/>
      <c r="AP231" s="14"/>
      <c r="AQ231" s="14"/>
      <c r="AR231" s="14"/>
      <c r="AS231" s="14"/>
      <c r="AT231" s="14"/>
      <c r="AU231" s="14"/>
    </row>
    <row r="232" spans="1:47" s="5" customFormat="1" x14ac:dyDescent="0.25">
      <c r="A232" s="14"/>
      <c r="B232" s="14"/>
      <c r="C232" s="14"/>
      <c r="D232" s="14"/>
      <c r="E232" s="15"/>
      <c r="F232" s="16"/>
      <c r="G232" s="14"/>
      <c r="H232" s="14"/>
      <c r="I232" s="14"/>
      <c r="J232" s="14"/>
      <c r="K232" s="14"/>
      <c r="L232" s="14"/>
      <c r="M232" s="14"/>
      <c r="N232" s="14"/>
      <c r="O232" s="14"/>
      <c r="P232" s="14"/>
      <c r="Q232" s="14"/>
      <c r="R232" s="14"/>
      <c r="S232" s="16"/>
      <c r="T232" s="16"/>
      <c r="U232" s="135"/>
      <c r="V232" s="15"/>
      <c r="W232" s="14"/>
      <c r="X232" s="14"/>
      <c r="Y232" s="14"/>
      <c r="Z232" s="14"/>
      <c r="AA232" s="17"/>
      <c r="AB232" s="17"/>
      <c r="AC232" s="17"/>
      <c r="AD232" s="17"/>
      <c r="AE232" s="14"/>
      <c r="AF232" s="14"/>
      <c r="AG232" s="14"/>
      <c r="AH232" s="14"/>
      <c r="AI232" s="14"/>
      <c r="AJ232" s="14"/>
      <c r="AK232" s="14"/>
      <c r="AL232" s="14"/>
      <c r="AM232" s="14"/>
      <c r="AN232" s="14"/>
      <c r="AO232" s="14"/>
      <c r="AP232" s="14"/>
      <c r="AQ232" s="14"/>
      <c r="AR232" s="14"/>
      <c r="AS232" s="14"/>
      <c r="AT232" s="14"/>
      <c r="AU232" s="14"/>
    </row>
    <row r="233" spans="1:47" s="5" customFormat="1" x14ac:dyDescent="0.25">
      <c r="A233" s="14"/>
      <c r="B233" s="14"/>
      <c r="C233" s="14"/>
      <c r="D233" s="14"/>
      <c r="E233" s="15"/>
      <c r="F233" s="16"/>
      <c r="G233" s="14"/>
      <c r="H233" s="14"/>
      <c r="I233" s="14"/>
      <c r="J233" s="14"/>
      <c r="K233" s="14"/>
      <c r="L233" s="14"/>
      <c r="M233" s="14"/>
      <c r="N233" s="14"/>
      <c r="O233" s="14"/>
      <c r="P233" s="14"/>
      <c r="Q233" s="14"/>
      <c r="R233" s="14"/>
      <c r="S233" s="16"/>
      <c r="T233" s="16"/>
      <c r="U233" s="135"/>
      <c r="V233" s="15"/>
      <c r="W233" s="14"/>
      <c r="X233" s="14"/>
      <c r="Y233" s="14"/>
      <c r="Z233" s="14"/>
      <c r="AA233" s="17"/>
      <c r="AB233" s="17"/>
      <c r="AC233" s="17"/>
      <c r="AD233" s="17"/>
      <c r="AE233" s="14"/>
      <c r="AF233" s="14"/>
      <c r="AG233" s="14"/>
      <c r="AH233" s="14"/>
      <c r="AI233" s="14"/>
      <c r="AJ233" s="14"/>
      <c r="AK233" s="14"/>
      <c r="AL233" s="14"/>
      <c r="AM233" s="14"/>
      <c r="AN233" s="14"/>
      <c r="AO233" s="14"/>
      <c r="AP233" s="14"/>
      <c r="AQ233" s="14"/>
      <c r="AR233" s="14"/>
      <c r="AS233" s="14"/>
      <c r="AT233" s="14"/>
      <c r="AU233" s="14"/>
    </row>
    <row r="234" spans="1:47" s="5" customFormat="1" x14ac:dyDescent="0.25">
      <c r="A234" s="14"/>
      <c r="B234" s="14"/>
      <c r="C234" s="14"/>
      <c r="D234" s="14"/>
      <c r="E234" s="15"/>
      <c r="F234" s="16"/>
      <c r="G234" s="14"/>
      <c r="H234" s="14"/>
      <c r="I234" s="14"/>
      <c r="J234" s="14"/>
      <c r="K234" s="14"/>
      <c r="L234" s="14"/>
      <c r="M234" s="14"/>
      <c r="N234" s="14"/>
      <c r="O234" s="14"/>
      <c r="P234" s="14"/>
      <c r="Q234" s="14"/>
      <c r="R234" s="14"/>
      <c r="S234" s="16"/>
      <c r="T234" s="16"/>
      <c r="U234" s="135"/>
      <c r="V234" s="15"/>
      <c r="W234" s="14"/>
      <c r="X234" s="14"/>
      <c r="Y234" s="14"/>
      <c r="Z234" s="14"/>
      <c r="AA234" s="17"/>
      <c r="AB234" s="17"/>
      <c r="AC234" s="17"/>
      <c r="AD234" s="17"/>
      <c r="AE234" s="14"/>
      <c r="AF234" s="14"/>
      <c r="AG234" s="14"/>
      <c r="AH234" s="14"/>
      <c r="AI234" s="14"/>
      <c r="AJ234" s="14"/>
      <c r="AK234" s="14"/>
      <c r="AL234" s="14"/>
      <c r="AM234" s="14"/>
      <c r="AN234" s="14"/>
      <c r="AO234" s="14"/>
      <c r="AP234" s="14"/>
      <c r="AQ234" s="14"/>
      <c r="AR234" s="14"/>
      <c r="AS234" s="14"/>
      <c r="AT234" s="14"/>
      <c r="AU234" s="14"/>
    </row>
    <row r="235" spans="1:47" s="5" customFormat="1" x14ac:dyDescent="0.25">
      <c r="A235" s="14"/>
      <c r="B235" s="14"/>
      <c r="C235" s="14"/>
      <c r="D235" s="14"/>
      <c r="E235" s="15"/>
      <c r="F235" s="16"/>
      <c r="G235" s="14"/>
      <c r="H235" s="14"/>
      <c r="I235" s="14"/>
      <c r="J235" s="14"/>
      <c r="K235" s="14"/>
      <c r="L235" s="14"/>
      <c r="M235" s="14"/>
      <c r="N235" s="14"/>
      <c r="O235" s="14"/>
      <c r="P235" s="14"/>
      <c r="Q235" s="14"/>
      <c r="R235" s="14"/>
      <c r="S235" s="16"/>
      <c r="T235" s="16"/>
      <c r="U235" s="135"/>
      <c r="V235" s="15"/>
      <c r="W235" s="14"/>
      <c r="X235" s="14"/>
      <c r="Y235" s="14"/>
      <c r="Z235" s="14"/>
      <c r="AA235" s="17"/>
      <c r="AB235" s="17"/>
      <c r="AC235" s="17"/>
      <c r="AD235" s="17"/>
      <c r="AE235" s="14"/>
      <c r="AF235" s="14"/>
      <c r="AG235" s="14"/>
      <c r="AH235" s="14"/>
      <c r="AI235" s="14"/>
      <c r="AJ235" s="14"/>
      <c r="AK235" s="14"/>
      <c r="AL235" s="14"/>
      <c r="AM235" s="14"/>
      <c r="AN235" s="14"/>
      <c r="AO235" s="14"/>
      <c r="AP235" s="14"/>
      <c r="AQ235" s="14"/>
      <c r="AR235" s="14"/>
      <c r="AS235" s="14"/>
      <c r="AT235" s="14"/>
      <c r="AU235" s="14"/>
    </row>
    <row r="236" spans="1:47" s="5" customFormat="1" x14ac:dyDescent="0.25">
      <c r="A236" s="14"/>
      <c r="B236" s="14"/>
      <c r="C236" s="14"/>
      <c r="D236" s="14"/>
      <c r="E236" s="15"/>
      <c r="F236" s="16"/>
      <c r="G236" s="14"/>
      <c r="H236" s="14"/>
      <c r="I236" s="14"/>
      <c r="J236" s="14"/>
      <c r="K236" s="14"/>
      <c r="L236" s="14"/>
      <c r="M236" s="14"/>
      <c r="N236" s="14"/>
      <c r="O236" s="14"/>
      <c r="P236" s="14"/>
      <c r="Q236" s="14"/>
      <c r="R236" s="14"/>
      <c r="S236" s="16"/>
      <c r="T236" s="16"/>
      <c r="U236" s="135"/>
      <c r="V236" s="15"/>
      <c r="W236" s="14"/>
      <c r="X236" s="14"/>
      <c r="Y236" s="14"/>
      <c r="Z236" s="14"/>
      <c r="AA236" s="17"/>
      <c r="AB236" s="17"/>
      <c r="AC236" s="17"/>
      <c r="AD236" s="17"/>
      <c r="AE236" s="14"/>
      <c r="AF236" s="14"/>
      <c r="AG236" s="14"/>
      <c r="AH236" s="14"/>
      <c r="AI236" s="14"/>
      <c r="AJ236" s="14"/>
      <c r="AK236" s="14"/>
      <c r="AL236" s="14"/>
      <c r="AM236" s="14"/>
      <c r="AN236" s="14"/>
      <c r="AO236" s="14"/>
      <c r="AP236" s="14"/>
      <c r="AQ236" s="14"/>
      <c r="AR236" s="14"/>
      <c r="AS236" s="14"/>
      <c r="AT236" s="14"/>
      <c r="AU236" s="14"/>
    </row>
    <row r="237" spans="1:47" s="5" customFormat="1" x14ac:dyDescent="0.25">
      <c r="A237" s="14"/>
      <c r="B237" s="14"/>
      <c r="C237" s="14"/>
      <c r="D237" s="14"/>
      <c r="E237" s="15"/>
      <c r="F237" s="16"/>
      <c r="G237" s="14"/>
      <c r="H237" s="14"/>
      <c r="I237" s="14"/>
      <c r="J237" s="14"/>
      <c r="K237" s="14"/>
      <c r="L237" s="14"/>
      <c r="M237" s="14"/>
      <c r="N237" s="14"/>
      <c r="O237" s="14"/>
      <c r="P237" s="14"/>
      <c r="Q237" s="14"/>
      <c r="R237" s="14"/>
      <c r="S237" s="16"/>
      <c r="T237" s="16"/>
      <c r="U237" s="135"/>
      <c r="V237" s="15"/>
      <c r="W237" s="14"/>
      <c r="X237" s="14"/>
      <c r="Y237" s="14"/>
      <c r="Z237" s="14"/>
      <c r="AA237" s="17"/>
      <c r="AB237" s="17"/>
      <c r="AC237" s="17"/>
      <c r="AD237" s="17"/>
      <c r="AE237" s="14"/>
      <c r="AF237" s="14"/>
      <c r="AG237" s="14"/>
      <c r="AH237" s="14"/>
      <c r="AI237" s="14"/>
      <c r="AJ237" s="14"/>
      <c r="AK237" s="14"/>
      <c r="AL237" s="14"/>
      <c r="AM237" s="14"/>
      <c r="AN237" s="14"/>
      <c r="AO237" s="14"/>
      <c r="AP237" s="14"/>
      <c r="AQ237" s="14"/>
      <c r="AR237" s="14"/>
      <c r="AS237" s="14"/>
      <c r="AT237" s="14"/>
      <c r="AU237" s="14"/>
    </row>
    <row r="238" spans="1:47" s="5" customFormat="1" x14ac:dyDescent="0.25">
      <c r="A238" s="14"/>
      <c r="B238" s="14"/>
      <c r="C238" s="14"/>
      <c r="D238" s="14"/>
      <c r="E238" s="15"/>
      <c r="F238" s="16"/>
      <c r="G238" s="14"/>
      <c r="H238" s="14"/>
      <c r="I238" s="14"/>
      <c r="J238" s="14"/>
      <c r="K238" s="14"/>
      <c r="L238" s="14"/>
      <c r="M238" s="14"/>
      <c r="N238" s="14"/>
      <c r="O238" s="14"/>
      <c r="P238" s="14"/>
      <c r="Q238" s="14"/>
      <c r="R238" s="14"/>
      <c r="S238" s="16"/>
      <c r="T238" s="16"/>
      <c r="U238" s="135"/>
      <c r="V238" s="15"/>
      <c r="W238" s="14"/>
      <c r="X238" s="14"/>
      <c r="Y238" s="14"/>
      <c r="Z238" s="14"/>
      <c r="AA238" s="17"/>
      <c r="AB238" s="17"/>
      <c r="AC238" s="17"/>
      <c r="AD238" s="17"/>
      <c r="AE238" s="14"/>
      <c r="AF238" s="14"/>
      <c r="AG238" s="14"/>
      <c r="AH238" s="14"/>
      <c r="AI238" s="14"/>
      <c r="AJ238" s="14"/>
      <c r="AK238" s="14"/>
      <c r="AL238" s="14"/>
      <c r="AM238" s="14"/>
      <c r="AN238" s="14"/>
      <c r="AO238" s="14"/>
      <c r="AP238" s="14"/>
      <c r="AQ238" s="14"/>
      <c r="AR238" s="14"/>
      <c r="AS238" s="14"/>
      <c r="AT238" s="14"/>
      <c r="AU238" s="14"/>
    </row>
    <row r="239" spans="1:47" s="5" customFormat="1" x14ac:dyDescent="0.25">
      <c r="A239" s="14"/>
      <c r="B239" s="14"/>
      <c r="C239" s="14"/>
      <c r="D239" s="14"/>
      <c r="E239" s="15"/>
      <c r="F239" s="16"/>
      <c r="G239" s="14"/>
      <c r="H239" s="14"/>
      <c r="I239" s="14"/>
      <c r="J239" s="14"/>
      <c r="K239" s="14"/>
      <c r="L239" s="14"/>
      <c r="M239" s="14"/>
      <c r="N239" s="14"/>
      <c r="O239" s="14"/>
      <c r="P239" s="14"/>
      <c r="Q239" s="14"/>
      <c r="R239" s="14"/>
      <c r="S239" s="16"/>
      <c r="T239" s="16"/>
      <c r="U239" s="135"/>
      <c r="V239" s="15"/>
      <c r="W239" s="14"/>
      <c r="X239" s="14"/>
      <c r="Y239" s="14"/>
      <c r="Z239" s="14"/>
      <c r="AA239" s="17"/>
      <c r="AB239" s="17"/>
      <c r="AC239" s="17"/>
      <c r="AD239" s="17"/>
      <c r="AE239" s="14"/>
      <c r="AF239" s="14"/>
      <c r="AG239" s="14"/>
      <c r="AH239" s="14"/>
      <c r="AI239" s="14"/>
      <c r="AJ239" s="14"/>
      <c r="AK239" s="14"/>
      <c r="AL239" s="14"/>
      <c r="AM239" s="14"/>
      <c r="AN239" s="14"/>
      <c r="AO239" s="14"/>
      <c r="AP239" s="14"/>
      <c r="AQ239" s="14"/>
      <c r="AR239" s="14"/>
      <c r="AS239" s="14"/>
      <c r="AT239" s="14"/>
      <c r="AU239" s="14"/>
    </row>
    <row r="240" spans="1:47" s="5" customFormat="1" x14ac:dyDescent="0.25">
      <c r="A240" s="14"/>
      <c r="B240" s="14"/>
      <c r="C240" s="14"/>
      <c r="D240" s="14"/>
      <c r="E240" s="15"/>
      <c r="F240" s="16"/>
      <c r="G240" s="14"/>
      <c r="H240" s="14"/>
      <c r="I240" s="14"/>
      <c r="J240" s="14"/>
      <c r="K240" s="14"/>
      <c r="L240" s="14"/>
      <c r="M240" s="14"/>
      <c r="N240" s="14"/>
      <c r="O240" s="14"/>
      <c r="P240" s="14"/>
      <c r="Q240" s="14"/>
      <c r="R240" s="14"/>
      <c r="S240" s="16"/>
      <c r="T240" s="16"/>
      <c r="U240" s="135"/>
      <c r="V240" s="15"/>
      <c r="W240" s="14"/>
      <c r="X240" s="14"/>
      <c r="Y240" s="14"/>
      <c r="Z240" s="14"/>
      <c r="AA240" s="17"/>
      <c r="AB240" s="17"/>
      <c r="AC240" s="17"/>
      <c r="AD240" s="17"/>
      <c r="AE240" s="14"/>
      <c r="AF240" s="14"/>
      <c r="AG240" s="14"/>
      <c r="AH240" s="14"/>
      <c r="AI240" s="14"/>
      <c r="AJ240" s="14"/>
      <c r="AK240" s="14"/>
      <c r="AL240" s="14"/>
      <c r="AM240" s="14"/>
      <c r="AN240" s="14"/>
      <c r="AO240" s="14"/>
      <c r="AP240" s="14"/>
      <c r="AQ240" s="14"/>
      <c r="AR240" s="14"/>
      <c r="AS240" s="14"/>
      <c r="AT240" s="14"/>
      <c r="AU240" s="14"/>
    </row>
    <row r="241" spans="1:47" s="5" customFormat="1" x14ac:dyDescent="0.25">
      <c r="A241" s="14"/>
      <c r="B241" s="14"/>
      <c r="C241" s="14"/>
      <c r="D241" s="14"/>
      <c r="E241" s="15"/>
      <c r="F241" s="16"/>
      <c r="G241" s="14"/>
      <c r="H241" s="14"/>
      <c r="I241" s="14"/>
      <c r="J241" s="14"/>
      <c r="K241" s="14"/>
      <c r="L241" s="14"/>
      <c r="M241" s="14"/>
      <c r="N241" s="14"/>
      <c r="O241" s="14"/>
      <c r="P241" s="14"/>
      <c r="Q241" s="14"/>
      <c r="R241" s="14"/>
      <c r="S241" s="16"/>
      <c r="T241" s="16"/>
      <c r="U241" s="135"/>
      <c r="V241" s="15"/>
      <c r="W241" s="14"/>
      <c r="X241" s="14"/>
      <c r="Y241" s="14"/>
      <c r="Z241" s="14"/>
      <c r="AA241" s="17"/>
      <c r="AB241" s="17"/>
      <c r="AC241" s="17"/>
      <c r="AD241" s="17"/>
      <c r="AE241" s="14"/>
      <c r="AF241" s="14"/>
      <c r="AG241" s="14"/>
      <c r="AH241" s="14"/>
      <c r="AI241" s="14"/>
      <c r="AJ241" s="14"/>
      <c r="AK241" s="14"/>
      <c r="AL241" s="14"/>
      <c r="AM241" s="14"/>
      <c r="AN241" s="14"/>
      <c r="AO241" s="14"/>
      <c r="AP241" s="14"/>
      <c r="AQ241" s="14"/>
      <c r="AR241" s="14"/>
      <c r="AS241" s="14"/>
      <c r="AT241" s="14"/>
      <c r="AU241" s="14"/>
    </row>
    <row r="242" spans="1:47" s="5" customFormat="1" x14ac:dyDescent="0.25">
      <c r="A242" s="14"/>
      <c r="B242" s="14"/>
      <c r="C242" s="14"/>
      <c r="D242" s="14"/>
      <c r="E242" s="15"/>
      <c r="F242" s="16"/>
      <c r="G242" s="14"/>
      <c r="H242" s="14"/>
      <c r="I242" s="14"/>
      <c r="J242" s="14"/>
      <c r="K242" s="14"/>
      <c r="L242" s="14"/>
      <c r="M242" s="14"/>
      <c r="N242" s="14"/>
      <c r="O242" s="14"/>
      <c r="P242" s="14"/>
      <c r="Q242" s="14"/>
      <c r="R242" s="14"/>
      <c r="S242" s="16"/>
      <c r="T242" s="16"/>
      <c r="U242" s="135"/>
      <c r="V242" s="15"/>
      <c r="W242" s="14"/>
      <c r="X242" s="14"/>
      <c r="Y242" s="14"/>
      <c r="Z242" s="14"/>
      <c r="AA242" s="17"/>
      <c r="AB242" s="17"/>
      <c r="AC242" s="17"/>
      <c r="AD242" s="17"/>
      <c r="AE242" s="14"/>
      <c r="AF242" s="14"/>
      <c r="AG242" s="14"/>
      <c r="AH242" s="14"/>
      <c r="AI242" s="14"/>
      <c r="AJ242" s="14"/>
      <c r="AK242" s="14"/>
      <c r="AL242" s="14"/>
      <c r="AM242" s="14"/>
      <c r="AN242" s="14"/>
      <c r="AO242" s="14"/>
      <c r="AP242" s="14"/>
      <c r="AQ242" s="14"/>
      <c r="AR242" s="14"/>
      <c r="AS242" s="14"/>
      <c r="AT242" s="14"/>
      <c r="AU242" s="14"/>
    </row>
    <row r="243" spans="1:47" s="5" customFormat="1" x14ac:dyDescent="0.25">
      <c r="A243" s="14"/>
      <c r="B243" s="14"/>
      <c r="C243" s="14"/>
      <c r="D243" s="14"/>
      <c r="E243" s="15"/>
      <c r="F243" s="16"/>
      <c r="G243" s="14"/>
      <c r="H243" s="14"/>
      <c r="I243" s="14"/>
      <c r="J243" s="14"/>
      <c r="K243" s="14"/>
      <c r="L243" s="14"/>
      <c r="M243" s="14"/>
      <c r="N243" s="14"/>
      <c r="O243" s="14"/>
      <c r="P243" s="14"/>
      <c r="Q243" s="14"/>
      <c r="R243" s="14"/>
      <c r="S243" s="16"/>
      <c r="T243" s="16"/>
      <c r="U243" s="135"/>
      <c r="V243" s="15"/>
      <c r="W243" s="14"/>
      <c r="X243" s="14"/>
      <c r="Y243" s="14"/>
      <c r="Z243" s="14"/>
      <c r="AA243" s="17"/>
      <c r="AB243" s="17"/>
      <c r="AC243" s="17"/>
      <c r="AD243" s="17"/>
      <c r="AE243" s="14"/>
      <c r="AF243" s="14"/>
      <c r="AG243" s="14"/>
      <c r="AH243" s="14"/>
      <c r="AI243" s="14"/>
      <c r="AJ243" s="14"/>
      <c r="AK243" s="14"/>
      <c r="AL243" s="14"/>
      <c r="AM243" s="14"/>
      <c r="AN243" s="14"/>
      <c r="AO243" s="14"/>
      <c r="AP243" s="14"/>
      <c r="AQ243" s="14"/>
      <c r="AR243" s="14"/>
      <c r="AS243" s="14"/>
      <c r="AT243" s="14"/>
      <c r="AU243" s="14"/>
    </row>
    <row r="244" spans="1:47" s="5" customFormat="1" x14ac:dyDescent="0.25">
      <c r="A244" s="14"/>
      <c r="B244" s="14"/>
      <c r="C244" s="14"/>
      <c r="D244" s="14"/>
      <c r="E244" s="15"/>
      <c r="F244" s="16"/>
      <c r="G244" s="14"/>
      <c r="H244" s="14"/>
      <c r="I244" s="14"/>
      <c r="J244" s="14"/>
      <c r="K244" s="14"/>
      <c r="L244" s="14"/>
      <c r="M244" s="14"/>
      <c r="N244" s="14"/>
      <c r="O244" s="14"/>
      <c r="P244" s="14"/>
      <c r="Q244" s="14"/>
      <c r="R244" s="14"/>
      <c r="S244" s="16"/>
      <c r="T244" s="16"/>
      <c r="U244" s="135"/>
      <c r="V244" s="15"/>
      <c r="W244" s="14"/>
      <c r="X244" s="14"/>
      <c r="Y244" s="14"/>
      <c r="Z244" s="14"/>
      <c r="AA244" s="17"/>
      <c r="AB244" s="17"/>
      <c r="AC244" s="17"/>
      <c r="AD244" s="17"/>
      <c r="AE244" s="14"/>
      <c r="AF244" s="14"/>
      <c r="AG244" s="14"/>
      <c r="AH244" s="14"/>
      <c r="AI244" s="14"/>
      <c r="AJ244" s="14"/>
      <c r="AK244" s="14"/>
      <c r="AL244" s="14"/>
      <c r="AM244" s="14"/>
      <c r="AN244" s="14"/>
      <c r="AO244" s="14"/>
      <c r="AP244" s="14"/>
      <c r="AQ244" s="14"/>
      <c r="AR244" s="14"/>
      <c r="AS244" s="14"/>
      <c r="AT244" s="14"/>
      <c r="AU244" s="14"/>
    </row>
    <row r="245" spans="1:47" s="5" customFormat="1" x14ac:dyDescent="0.25">
      <c r="A245" s="14"/>
      <c r="B245" s="14"/>
      <c r="C245" s="14"/>
      <c r="D245" s="14"/>
      <c r="E245" s="15"/>
      <c r="F245" s="16"/>
      <c r="G245" s="14"/>
      <c r="H245" s="14"/>
      <c r="I245" s="14"/>
      <c r="J245" s="14"/>
      <c r="K245" s="14"/>
      <c r="L245" s="14"/>
      <c r="M245" s="14"/>
      <c r="N245" s="14"/>
      <c r="O245" s="14"/>
      <c r="P245" s="14"/>
      <c r="Q245" s="14"/>
      <c r="R245" s="14"/>
      <c r="S245" s="16"/>
      <c r="T245" s="16"/>
      <c r="U245" s="135"/>
      <c r="V245" s="15"/>
      <c r="W245" s="14"/>
      <c r="X245" s="14"/>
      <c r="Y245" s="14"/>
      <c r="Z245" s="14"/>
      <c r="AA245" s="17"/>
      <c r="AB245" s="17"/>
      <c r="AC245" s="17"/>
      <c r="AD245" s="17"/>
      <c r="AE245" s="14"/>
      <c r="AF245" s="14"/>
      <c r="AG245" s="14"/>
      <c r="AH245" s="14"/>
      <c r="AI245" s="14"/>
      <c r="AJ245" s="14"/>
      <c r="AK245" s="14"/>
      <c r="AL245" s="14"/>
      <c r="AM245" s="14"/>
      <c r="AN245" s="14"/>
      <c r="AO245" s="14"/>
      <c r="AP245" s="14"/>
      <c r="AQ245" s="14"/>
      <c r="AR245" s="14"/>
      <c r="AS245" s="14"/>
      <c r="AT245" s="14"/>
      <c r="AU245" s="14"/>
    </row>
    <row r="246" spans="1:47" s="5" customFormat="1" x14ac:dyDescent="0.25">
      <c r="A246" s="14"/>
      <c r="B246" s="14"/>
      <c r="C246" s="14"/>
      <c r="D246" s="14"/>
      <c r="E246" s="15"/>
      <c r="F246" s="16"/>
      <c r="G246" s="14"/>
      <c r="H246" s="14"/>
      <c r="I246" s="14"/>
      <c r="J246" s="14"/>
      <c r="K246" s="14"/>
      <c r="L246" s="14"/>
      <c r="M246" s="14"/>
      <c r="N246" s="14"/>
      <c r="O246" s="14"/>
      <c r="P246" s="14"/>
      <c r="Q246" s="14"/>
      <c r="R246" s="14"/>
      <c r="S246" s="16"/>
      <c r="T246" s="16"/>
      <c r="U246" s="135"/>
      <c r="V246" s="15"/>
      <c r="W246" s="14"/>
      <c r="X246" s="14"/>
      <c r="Y246" s="14"/>
      <c r="Z246" s="14"/>
      <c r="AA246" s="17"/>
      <c r="AB246" s="17"/>
      <c r="AC246" s="17"/>
      <c r="AD246" s="17"/>
      <c r="AE246" s="14"/>
      <c r="AF246" s="14"/>
      <c r="AG246" s="14"/>
      <c r="AH246" s="14"/>
      <c r="AI246" s="14"/>
      <c r="AJ246" s="14"/>
      <c r="AK246" s="14"/>
      <c r="AL246" s="14"/>
      <c r="AM246" s="14"/>
      <c r="AN246" s="14"/>
      <c r="AO246" s="14"/>
      <c r="AP246" s="14"/>
      <c r="AQ246" s="14"/>
      <c r="AR246" s="14"/>
      <c r="AS246" s="14"/>
      <c r="AT246" s="14"/>
      <c r="AU246" s="14"/>
    </row>
    <row r="247" spans="1:47" s="5" customFormat="1" x14ac:dyDescent="0.25">
      <c r="A247" s="14"/>
      <c r="B247" s="14"/>
      <c r="C247" s="14"/>
      <c r="D247" s="14"/>
      <c r="E247" s="15"/>
      <c r="F247" s="16"/>
      <c r="G247" s="14"/>
      <c r="H247" s="14"/>
      <c r="I247" s="14"/>
      <c r="J247" s="14"/>
      <c r="K247" s="14"/>
      <c r="L247" s="14"/>
      <c r="M247" s="14"/>
      <c r="N247" s="14"/>
      <c r="O247" s="14"/>
      <c r="P247" s="14"/>
      <c r="Q247" s="14"/>
      <c r="R247" s="14"/>
      <c r="S247" s="16"/>
      <c r="T247" s="16"/>
      <c r="U247" s="135"/>
      <c r="V247" s="15"/>
      <c r="W247" s="14"/>
      <c r="X247" s="14"/>
      <c r="Y247" s="14"/>
      <c r="Z247" s="14"/>
      <c r="AA247" s="17"/>
      <c r="AB247" s="17"/>
      <c r="AC247" s="17"/>
      <c r="AD247" s="17"/>
      <c r="AE247" s="14"/>
      <c r="AF247" s="14"/>
      <c r="AG247" s="14"/>
      <c r="AH247" s="14"/>
      <c r="AI247" s="14"/>
      <c r="AJ247" s="14"/>
      <c r="AK247" s="14"/>
      <c r="AL247" s="14"/>
      <c r="AM247" s="14"/>
      <c r="AN247" s="14"/>
      <c r="AO247" s="14"/>
      <c r="AP247" s="14"/>
      <c r="AQ247" s="14"/>
      <c r="AR247" s="14"/>
      <c r="AS247" s="14"/>
      <c r="AT247" s="14"/>
      <c r="AU247" s="14"/>
    </row>
    <row r="248" spans="1:47" s="5" customFormat="1" x14ac:dyDescent="0.25">
      <c r="A248" s="14"/>
      <c r="B248" s="14"/>
      <c r="C248" s="14"/>
      <c r="D248" s="14"/>
      <c r="E248" s="15"/>
      <c r="F248" s="16"/>
      <c r="G248" s="14"/>
      <c r="H248" s="14"/>
      <c r="I248" s="14"/>
      <c r="J248" s="14"/>
      <c r="K248" s="14"/>
      <c r="L248" s="14"/>
      <c r="M248" s="14"/>
      <c r="N248" s="14"/>
      <c r="O248" s="14"/>
      <c r="P248" s="14"/>
      <c r="Q248" s="14"/>
      <c r="R248" s="14"/>
      <c r="S248" s="16"/>
      <c r="T248" s="16"/>
      <c r="U248" s="135"/>
      <c r="V248" s="15"/>
      <c r="W248" s="14"/>
      <c r="X248" s="14"/>
      <c r="Y248" s="14"/>
      <c r="Z248" s="14"/>
      <c r="AA248" s="17"/>
      <c r="AB248" s="17"/>
      <c r="AC248" s="17"/>
      <c r="AD248" s="17"/>
      <c r="AE248" s="14"/>
      <c r="AF248" s="14"/>
      <c r="AG248" s="14"/>
      <c r="AH248" s="14"/>
      <c r="AI248" s="14"/>
      <c r="AJ248" s="14"/>
      <c r="AK248" s="14"/>
      <c r="AL248" s="14"/>
      <c r="AM248" s="14"/>
      <c r="AN248" s="14"/>
      <c r="AO248" s="14"/>
      <c r="AP248" s="14"/>
      <c r="AQ248" s="14"/>
      <c r="AR248" s="14"/>
      <c r="AS248" s="14"/>
      <c r="AT248" s="14"/>
      <c r="AU248" s="14"/>
    </row>
    <row r="249" spans="1:47" s="5" customFormat="1" x14ac:dyDescent="0.25">
      <c r="A249" s="14"/>
      <c r="B249" s="14"/>
      <c r="C249" s="14"/>
      <c r="D249" s="14"/>
      <c r="E249" s="15"/>
      <c r="F249" s="16"/>
      <c r="G249" s="14"/>
      <c r="H249" s="14"/>
      <c r="I249" s="14"/>
      <c r="J249" s="14"/>
      <c r="K249" s="14"/>
      <c r="L249" s="14"/>
      <c r="M249" s="14"/>
      <c r="N249" s="14"/>
      <c r="O249" s="14"/>
      <c r="P249" s="14"/>
      <c r="Q249" s="14"/>
      <c r="R249" s="14"/>
      <c r="S249" s="16"/>
      <c r="T249" s="16"/>
      <c r="U249" s="135"/>
      <c r="V249" s="15"/>
      <c r="W249" s="14"/>
      <c r="X249" s="14"/>
      <c r="Y249" s="14"/>
      <c r="Z249" s="14"/>
      <c r="AA249" s="17"/>
      <c r="AB249" s="17"/>
      <c r="AC249" s="17"/>
      <c r="AD249" s="17"/>
      <c r="AE249" s="14"/>
      <c r="AF249" s="14"/>
      <c r="AG249" s="14"/>
      <c r="AH249" s="14"/>
      <c r="AI249" s="14"/>
      <c r="AJ249" s="14"/>
      <c r="AK249" s="14"/>
      <c r="AL249" s="14"/>
      <c r="AM249" s="14"/>
      <c r="AN249" s="14"/>
      <c r="AO249" s="14"/>
      <c r="AP249" s="14"/>
      <c r="AQ249" s="14"/>
      <c r="AR249" s="14"/>
      <c r="AS249" s="14"/>
      <c r="AT249" s="14"/>
      <c r="AU249" s="14"/>
    </row>
    <row r="250" spans="1:47" s="5" customFormat="1" x14ac:dyDescent="0.25">
      <c r="A250" s="14"/>
      <c r="B250" s="14"/>
      <c r="C250" s="14"/>
      <c r="D250" s="14"/>
      <c r="E250" s="15"/>
      <c r="F250" s="16"/>
      <c r="G250" s="14"/>
      <c r="H250" s="14"/>
      <c r="I250" s="14"/>
      <c r="J250" s="14"/>
      <c r="K250" s="14"/>
      <c r="L250" s="14"/>
      <c r="M250" s="14"/>
      <c r="N250" s="14"/>
      <c r="O250" s="14"/>
      <c r="P250" s="14"/>
      <c r="Q250" s="14"/>
      <c r="R250" s="14"/>
      <c r="S250" s="16"/>
      <c r="T250" s="16"/>
      <c r="U250" s="135"/>
      <c r="V250" s="15"/>
      <c r="W250" s="14"/>
      <c r="X250" s="14"/>
      <c r="Y250" s="14"/>
      <c r="Z250" s="14"/>
      <c r="AA250" s="17"/>
      <c r="AB250" s="17"/>
      <c r="AC250" s="17"/>
      <c r="AD250" s="17"/>
      <c r="AE250" s="14"/>
      <c r="AF250" s="14"/>
      <c r="AG250" s="14"/>
      <c r="AH250" s="14"/>
      <c r="AI250" s="14"/>
      <c r="AJ250" s="14"/>
      <c r="AK250" s="14"/>
      <c r="AL250" s="14"/>
      <c r="AM250" s="14"/>
      <c r="AN250" s="14"/>
      <c r="AO250" s="14"/>
      <c r="AP250" s="14"/>
      <c r="AQ250" s="14"/>
      <c r="AR250" s="14"/>
      <c r="AS250" s="14"/>
      <c r="AT250" s="14"/>
      <c r="AU250" s="14"/>
    </row>
    <row r="251" spans="1:47" s="5" customFormat="1" x14ac:dyDescent="0.25">
      <c r="A251" s="14"/>
      <c r="B251" s="14"/>
      <c r="C251" s="14"/>
      <c r="D251" s="14"/>
      <c r="E251" s="15"/>
      <c r="F251" s="16"/>
      <c r="G251" s="14"/>
      <c r="H251" s="14"/>
      <c r="I251" s="14"/>
      <c r="J251" s="14"/>
      <c r="K251" s="14"/>
      <c r="L251" s="14"/>
      <c r="M251" s="14"/>
      <c r="N251" s="14"/>
      <c r="O251" s="14"/>
      <c r="P251" s="14"/>
      <c r="Q251" s="14"/>
      <c r="R251" s="14"/>
      <c r="S251" s="16"/>
      <c r="T251" s="16"/>
      <c r="U251" s="135"/>
      <c r="V251" s="15"/>
      <c r="W251" s="14"/>
      <c r="X251" s="14"/>
      <c r="Y251" s="14"/>
      <c r="Z251" s="14"/>
      <c r="AA251" s="17"/>
      <c r="AB251" s="17"/>
      <c r="AC251" s="17"/>
      <c r="AD251" s="17"/>
      <c r="AE251" s="14"/>
      <c r="AF251" s="14"/>
      <c r="AG251" s="14"/>
      <c r="AH251" s="14"/>
      <c r="AI251" s="14"/>
      <c r="AJ251" s="14"/>
      <c r="AK251" s="14"/>
      <c r="AL251" s="14"/>
      <c r="AM251" s="14"/>
      <c r="AN251" s="14"/>
      <c r="AO251" s="14"/>
      <c r="AP251" s="14"/>
      <c r="AQ251" s="14"/>
      <c r="AR251" s="14"/>
      <c r="AS251" s="14"/>
      <c r="AT251" s="14"/>
      <c r="AU251" s="14"/>
    </row>
    <row r="252" spans="1:47" s="5" customFormat="1" x14ac:dyDescent="0.25">
      <c r="A252" s="14"/>
      <c r="B252" s="14"/>
      <c r="C252" s="14"/>
      <c r="D252" s="14"/>
      <c r="E252" s="15"/>
      <c r="F252" s="16"/>
      <c r="G252" s="14"/>
      <c r="H252" s="14"/>
      <c r="I252" s="14"/>
      <c r="J252" s="14"/>
      <c r="K252" s="14"/>
      <c r="L252" s="14"/>
      <c r="M252" s="14"/>
      <c r="N252" s="14"/>
      <c r="O252" s="14"/>
      <c r="P252" s="14"/>
      <c r="Q252" s="14"/>
      <c r="R252" s="14"/>
      <c r="S252" s="16"/>
      <c r="T252" s="16"/>
      <c r="U252" s="135"/>
      <c r="V252" s="15"/>
      <c r="W252" s="14"/>
      <c r="X252" s="14"/>
      <c r="Y252" s="14"/>
      <c r="Z252" s="14"/>
      <c r="AA252" s="17"/>
      <c r="AB252" s="17"/>
      <c r="AC252" s="17"/>
      <c r="AD252" s="17"/>
      <c r="AE252" s="14"/>
      <c r="AF252" s="14"/>
      <c r="AG252" s="14"/>
      <c r="AH252" s="14"/>
      <c r="AI252" s="14"/>
      <c r="AJ252" s="14"/>
      <c r="AK252" s="14"/>
      <c r="AL252" s="14"/>
      <c r="AM252" s="14"/>
      <c r="AN252" s="14"/>
      <c r="AO252" s="14"/>
      <c r="AP252" s="14"/>
      <c r="AQ252" s="14"/>
      <c r="AR252" s="14"/>
      <c r="AS252" s="14"/>
      <c r="AT252" s="14"/>
      <c r="AU252" s="14"/>
    </row>
    <row r="253" spans="1:47" s="5" customFormat="1" x14ac:dyDescent="0.25">
      <c r="A253" s="14"/>
      <c r="B253" s="14"/>
      <c r="C253" s="14"/>
      <c r="D253" s="14"/>
      <c r="E253" s="15"/>
      <c r="F253" s="16"/>
      <c r="G253" s="14"/>
      <c r="H253" s="14"/>
      <c r="I253" s="14"/>
      <c r="J253" s="14"/>
      <c r="K253" s="14"/>
      <c r="L253" s="14"/>
      <c r="M253" s="14"/>
      <c r="N253" s="14"/>
      <c r="O253" s="14"/>
      <c r="P253" s="14"/>
      <c r="Q253" s="14"/>
      <c r="R253" s="14"/>
      <c r="S253" s="16"/>
      <c r="T253" s="16"/>
      <c r="U253" s="135"/>
      <c r="V253" s="15"/>
      <c r="W253" s="14"/>
      <c r="X253" s="14"/>
      <c r="Y253" s="14"/>
      <c r="Z253" s="14"/>
      <c r="AA253" s="17"/>
      <c r="AB253" s="17"/>
      <c r="AC253" s="17"/>
      <c r="AD253" s="17"/>
      <c r="AE253" s="14"/>
      <c r="AF253" s="14"/>
      <c r="AG253" s="14"/>
      <c r="AH253" s="14"/>
      <c r="AI253" s="14"/>
      <c r="AJ253" s="14"/>
      <c r="AK253" s="14"/>
      <c r="AL253" s="14"/>
      <c r="AM253" s="14"/>
      <c r="AN253" s="14"/>
      <c r="AO253" s="14"/>
      <c r="AP253" s="14"/>
      <c r="AQ253" s="14"/>
      <c r="AR253" s="14"/>
      <c r="AS253" s="14"/>
      <c r="AT253" s="14"/>
      <c r="AU253" s="14"/>
    </row>
    <row r="254" spans="1:47" s="5" customFormat="1" x14ac:dyDescent="0.25">
      <c r="A254" s="14"/>
      <c r="B254" s="14"/>
      <c r="C254" s="14"/>
      <c r="D254" s="14"/>
      <c r="E254" s="15"/>
      <c r="F254" s="16"/>
      <c r="G254" s="14"/>
      <c r="H254" s="14"/>
      <c r="I254" s="14"/>
      <c r="J254" s="14"/>
      <c r="K254" s="14"/>
      <c r="L254" s="14"/>
      <c r="M254" s="14"/>
      <c r="N254" s="14"/>
      <c r="O254" s="14"/>
      <c r="P254" s="14"/>
      <c r="Q254" s="14"/>
      <c r="R254" s="14"/>
      <c r="S254" s="16"/>
      <c r="T254" s="16"/>
      <c r="U254" s="135"/>
      <c r="V254" s="15"/>
      <c r="W254" s="14"/>
      <c r="X254" s="14"/>
      <c r="Y254" s="14"/>
      <c r="Z254" s="14"/>
      <c r="AA254" s="17"/>
      <c r="AB254" s="17"/>
      <c r="AC254" s="17"/>
      <c r="AD254" s="17"/>
      <c r="AE254" s="14"/>
      <c r="AF254" s="14"/>
      <c r="AG254" s="14"/>
      <c r="AH254" s="14"/>
      <c r="AI254" s="14"/>
      <c r="AJ254" s="14"/>
      <c r="AK254" s="14"/>
      <c r="AL254" s="14"/>
      <c r="AM254" s="14"/>
      <c r="AN254" s="14"/>
      <c r="AO254" s="14"/>
      <c r="AP254" s="14"/>
      <c r="AQ254" s="14"/>
      <c r="AR254" s="14"/>
      <c r="AS254" s="14"/>
      <c r="AT254" s="14"/>
      <c r="AU254" s="14"/>
    </row>
    <row r="255" spans="1:47" s="5" customFormat="1" x14ac:dyDescent="0.25">
      <c r="A255" s="14"/>
      <c r="B255" s="14"/>
      <c r="C255" s="14"/>
      <c r="D255" s="14"/>
      <c r="E255" s="15"/>
      <c r="F255" s="16"/>
      <c r="G255" s="14"/>
      <c r="H255" s="14"/>
      <c r="I255" s="14"/>
      <c r="J255" s="14"/>
      <c r="K255" s="14"/>
      <c r="L255" s="14"/>
      <c r="M255" s="14"/>
      <c r="N255" s="14"/>
      <c r="O255" s="14"/>
      <c r="P255" s="14"/>
      <c r="Q255" s="14"/>
      <c r="R255" s="14"/>
      <c r="S255" s="16"/>
      <c r="T255" s="16"/>
      <c r="U255" s="135"/>
      <c r="V255" s="15"/>
      <c r="W255" s="14"/>
      <c r="X255" s="14"/>
      <c r="Y255" s="14"/>
      <c r="Z255" s="14"/>
      <c r="AA255" s="17"/>
      <c r="AB255" s="17"/>
      <c r="AC255" s="17"/>
      <c r="AD255" s="17"/>
      <c r="AE255" s="14"/>
      <c r="AF255" s="14"/>
      <c r="AG255" s="14"/>
      <c r="AH255" s="14"/>
      <c r="AI255" s="14"/>
      <c r="AJ255" s="14"/>
      <c r="AK255" s="14"/>
      <c r="AL255" s="14"/>
      <c r="AM255" s="14"/>
      <c r="AN255" s="14"/>
      <c r="AO255" s="14"/>
      <c r="AP255" s="14"/>
      <c r="AQ255" s="14"/>
      <c r="AR255" s="14"/>
      <c r="AS255" s="14"/>
      <c r="AT255" s="14"/>
      <c r="AU255" s="14"/>
    </row>
    <row r="256" spans="1:47" s="5" customFormat="1" x14ac:dyDescent="0.25">
      <c r="A256" s="14"/>
      <c r="B256" s="14"/>
      <c r="C256" s="14"/>
      <c r="D256" s="14"/>
      <c r="E256" s="15"/>
      <c r="F256" s="16"/>
      <c r="G256" s="14"/>
      <c r="H256" s="14"/>
      <c r="I256" s="14"/>
      <c r="J256" s="14"/>
      <c r="K256" s="14"/>
      <c r="L256" s="14"/>
      <c r="M256" s="14"/>
      <c r="N256" s="14"/>
      <c r="O256" s="14"/>
      <c r="P256" s="14"/>
      <c r="Q256" s="14"/>
      <c r="R256" s="14"/>
      <c r="S256" s="16"/>
      <c r="T256" s="16"/>
      <c r="U256" s="135"/>
      <c r="V256" s="15"/>
      <c r="W256" s="14"/>
      <c r="X256" s="14"/>
      <c r="Y256" s="14"/>
      <c r="Z256" s="14"/>
      <c r="AA256" s="17"/>
      <c r="AB256" s="17"/>
      <c r="AC256" s="17"/>
      <c r="AD256" s="17"/>
      <c r="AE256" s="14"/>
      <c r="AF256" s="14"/>
      <c r="AG256" s="14"/>
      <c r="AH256" s="14"/>
      <c r="AI256" s="14"/>
      <c r="AJ256" s="14"/>
      <c r="AK256" s="14"/>
      <c r="AL256" s="14"/>
      <c r="AM256" s="14"/>
      <c r="AN256" s="14"/>
      <c r="AO256" s="14"/>
      <c r="AP256" s="14"/>
      <c r="AQ256" s="14"/>
      <c r="AR256" s="14"/>
      <c r="AS256" s="14"/>
      <c r="AT256" s="14"/>
      <c r="AU256" s="14"/>
    </row>
    <row r="257" spans="1:47" s="5" customFormat="1" x14ac:dyDescent="0.25">
      <c r="A257" s="14"/>
      <c r="B257" s="14"/>
      <c r="C257" s="14"/>
      <c r="D257" s="14"/>
      <c r="E257" s="15"/>
      <c r="F257" s="16"/>
      <c r="G257" s="14"/>
      <c r="H257" s="14"/>
      <c r="I257" s="14"/>
      <c r="J257" s="14"/>
      <c r="K257" s="14"/>
      <c r="L257" s="14"/>
      <c r="M257" s="14"/>
      <c r="N257" s="14"/>
      <c r="O257" s="14"/>
      <c r="P257" s="14"/>
      <c r="Q257" s="14"/>
      <c r="R257" s="14"/>
      <c r="S257" s="16"/>
      <c r="T257" s="16"/>
      <c r="U257" s="135"/>
      <c r="V257" s="15"/>
      <c r="W257" s="14"/>
      <c r="X257" s="14"/>
      <c r="Y257" s="14"/>
      <c r="Z257" s="14"/>
      <c r="AA257" s="17"/>
      <c r="AB257" s="17"/>
      <c r="AC257" s="17"/>
      <c r="AD257" s="17"/>
      <c r="AE257" s="14"/>
      <c r="AF257" s="14"/>
      <c r="AG257" s="14"/>
      <c r="AH257" s="14"/>
      <c r="AI257" s="14"/>
      <c r="AJ257" s="14"/>
      <c r="AK257" s="14"/>
      <c r="AL257" s="14"/>
      <c r="AM257" s="14"/>
      <c r="AN257" s="14"/>
      <c r="AO257" s="14"/>
      <c r="AP257" s="14"/>
      <c r="AQ257" s="14"/>
      <c r="AR257" s="14"/>
      <c r="AS257" s="14"/>
      <c r="AT257" s="14"/>
      <c r="AU257" s="14"/>
    </row>
    <row r="258" spans="1:47" s="5" customFormat="1" x14ac:dyDescent="0.25">
      <c r="A258" s="14"/>
      <c r="B258" s="14"/>
      <c r="C258" s="14"/>
      <c r="D258" s="14"/>
      <c r="E258" s="15"/>
      <c r="F258" s="16"/>
      <c r="G258" s="14"/>
      <c r="H258" s="14"/>
      <c r="I258" s="14"/>
      <c r="J258" s="14"/>
      <c r="K258" s="14"/>
      <c r="L258" s="14"/>
      <c r="M258" s="14"/>
      <c r="N258" s="14"/>
      <c r="O258" s="14"/>
      <c r="P258" s="14"/>
      <c r="Q258" s="14"/>
      <c r="R258" s="14"/>
      <c r="S258" s="16"/>
      <c r="T258" s="16"/>
      <c r="U258" s="135"/>
      <c r="V258" s="15"/>
      <c r="W258" s="14"/>
      <c r="X258" s="14"/>
      <c r="Y258" s="14"/>
      <c r="Z258" s="14"/>
      <c r="AA258" s="17"/>
      <c r="AB258" s="17"/>
      <c r="AC258" s="17"/>
      <c r="AD258" s="17"/>
      <c r="AE258" s="14"/>
      <c r="AF258" s="14"/>
      <c r="AG258" s="14"/>
      <c r="AH258" s="14"/>
      <c r="AI258" s="14"/>
      <c r="AJ258" s="14"/>
      <c r="AK258" s="14"/>
      <c r="AL258" s="14"/>
      <c r="AM258" s="14"/>
      <c r="AN258" s="14"/>
      <c r="AO258" s="14"/>
      <c r="AP258" s="14"/>
      <c r="AQ258" s="14"/>
      <c r="AR258" s="14"/>
      <c r="AS258" s="14"/>
      <c r="AT258" s="14"/>
      <c r="AU258" s="14"/>
    </row>
    <row r="259" spans="1:47" s="5" customFormat="1" x14ac:dyDescent="0.25">
      <c r="A259" s="14"/>
      <c r="B259" s="14"/>
      <c r="C259" s="14"/>
      <c r="D259" s="14"/>
      <c r="E259" s="15"/>
      <c r="F259" s="16"/>
      <c r="G259" s="14"/>
      <c r="H259" s="14"/>
      <c r="I259" s="14"/>
      <c r="J259" s="14"/>
      <c r="K259" s="14"/>
      <c r="L259" s="14"/>
      <c r="M259" s="14"/>
      <c r="N259" s="14"/>
      <c r="O259" s="14"/>
      <c r="P259" s="14"/>
      <c r="Q259" s="14"/>
      <c r="R259" s="14"/>
      <c r="S259" s="16"/>
      <c r="T259" s="16"/>
      <c r="U259" s="135"/>
      <c r="V259" s="15"/>
      <c r="W259" s="14"/>
      <c r="X259" s="14"/>
      <c r="Y259" s="14"/>
      <c r="Z259" s="14"/>
      <c r="AA259" s="17"/>
      <c r="AB259" s="17"/>
      <c r="AC259" s="17"/>
      <c r="AD259" s="17"/>
      <c r="AE259" s="14"/>
      <c r="AF259" s="14"/>
      <c r="AG259" s="14"/>
      <c r="AH259" s="14"/>
      <c r="AI259" s="14"/>
      <c r="AJ259" s="14"/>
      <c r="AK259" s="14"/>
      <c r="AL259" s="14"/>
      <c r="AM259" s="14"/>
      <c r="AN259" s="14"/>
      <c r="AO259" s="14"/>
      <c r="AP259" s="14"/>
      <c r="AQ259" s="14"/>
      <c r="AR259" s="14"/>
      <c r="AS259" s="14"/>
      <c r="AT259" s="14"/>
      <c r="AU259" s="14"/>
    </row>
    <row r="260" spans="1:47" s="5" customFormat="1" x14ac:dyDescent="0.25">
      <c r="A260" s="14"/>
      <c r="B260" s="14"/>
      <c r="C260" s="14"/>
      <c r="D260" s="14"/>
      <c r="E260" s="15"/>
      <c r="F260" s="16"/>
      <c r="G260" s="14"/>
      <c r="H260" s="14"/>
      <c r="I260" s="14"/>
      <c r="J260" s="14"/>
      <c r="K260" s="14"/>
      <c r="L260" s="14"/>
      <c r="M260" s="14"/>
      <c r="N260" s="14"/>
      <c r="O260" s="14"/>
      <c r="P260" s="14"/>
      <c r="Q260" s="14"/>
      <c r="R260" s="14"/>
      <c r="S260" s="16"/>
      <c r="T260" s="16"/>
      <c r="U260" s="135"/>
      <c r="V260" s="15"/>
      <c r="W260" s="14"/>
      <c r="X260" s="14"/>
      <c r="Y260" s="14"/>
      <c r="Z260" s="14"/>
      <c r="AA260" s="17"/>
      <c r="AB260" s="17"/>
      <c r="AC260" s="17"/>
      <c r="AD260" s="17"/>
      <c r="AE260" s="14"/>
      <c r="AF260" s="14"/>
      <c r="AG260" s="14"/>
      <c r="AH260" s="14"/>
      <c r="AI260" s="14"/>
      <c r="AJ260" s="14"/>
      <c r="AK260" s="14"/>
      <c r="AL260" s="14"/>
      <c r="AM260" s="14"/>
      <c r="AN260" s="14"/>
      <c r="AO260" s="14"/>
      <c r="AP260" s="14"/>
      <c r="AQ260" s="14"/>
      <c r="AR260" s="14"/>
      <c r="AS260" s="14"/>
      <c r="AT260" s="14"/>
      <c r="AU260" s="14"/>
    </row>
    <row r="261" spans="1:47" s="5" customFormat="1" x14ac:dyDescent="0.25">
      <c r="A261" s="14"/>
      <c r="B261" s="14"/>
      <c r="C261" s="14"/>
      <c r="D261" s="14"/>
      <c r="E261" s="15"/>
      <c r="F261" s="16"/>
      <c r="G261" s="14"/>
      <c r="H261" s="14"/>
      <c r="I261" s="14"/>
      <c r="J261" s="14"/>
      <c r="K261" s="14"/>
      <c r="L261" s="14"/>
      <c r="M261" s="14"/>
      <c r="N261" s="14"/>
      <c r="O261" s="14"/>
      <c r="P261" s="14"/>
      <c r="Q261" s="14"/>
      <c r="R261" s="14"/>
      <c r="S261" s="16"/>
      <c r="T261" s="16"/>
      <c r="U261" s="135"/>
      <c r="V261" s="15"/>
      <c r="W261" s="14"/>
      <c r="X261" s="14"/>
      <c r="Y261" s="14"/>
      <c r="Z261" s="14"/>
      <c r="AA261" s="17"/>
      <c r="AB261" s="17"/>
      <c r="AC261" s="17"/>
      <c r="AD261" s="17"/>
      <c r="AE261" s="14"/>
      <c r="AF261" s="14"/>
      <c r="AG261" s="14"/>
      <c r="AH261" s="14"/>
      <c r="AI261" s="14"/>
      <c r="AJ261" s="14"/>
      <c r="AK261" s="14"/>
      <c r="AL261" s="14"/>
      <c r="AM261" s="14"/>
      <c r="AN261" s="14"/>
      <c r="AO261" s="14"/>
      <c r="AP261" s="14"/>
      <c r="AQ261" s="14"/>
      <c r="AR261" s="14"/>
      <c r="AS261" s="14"/>
      <c r="AT261" s="14"/>
      <c r="AU261" s="14"/>
    </row>
    <row r="262" spans="1:47" s="5" customFormat="1" x14ac:dyDescent="0.25">
      <c r="A262" s="14"/>
      <c r="B262" s="14"/>
      <c r="C262" s="14"/>
      <c r="D262" s="14"/>
      <c r="E262" s="15"/>
      <c r="F262" s="16"/>
      <c r="G262" s="14"/>
      <c r="H262" s="14"/>
      <c r="I262" s="14"/>
      <c r="J262" s="14"/>
      <c r="K262" s="14"/>
      <c r="L262" s="14"/>
      <c r="M262" s="14"/>
      <c r="N262" s="14"/>
      <c r="O262" s="14"/>
      <c r="P262" s="14"/>
      <c r="Q262" s="14"/>
      <c r="R262" s="14"/>
      <c r="S262" s="16"/>
      <c r="T262" s="16"/>
      <c r="U262" s="135"/>
      <c r="V262" s="15"/>
      <c r="W262" s="14"/>
      <c r="X262" s="14"/>
      <c r="Y262" s="14"/>
      <c r="Z262" s="14"/>
      <c r="AA262" s="17"/>
      <c r="AB262" s="17"/>
      <c r="AC262" s="17"/>
      <c r="AD262" s="17"/>
      <c r="AE262" s="14"/>
      <c r="AF262" s="14"/>
      <c r="AG262" s="14"/>
      <c r="AH262" s="14"/>
      <c r="AI262" s="14"/>
      <c r="AJ262" s="14"/>
      <c r="AK262" s="14"/>
      <c r="AL262" s="14"/>
      <c r="AM262" s="14"/>
      <c r="AN262" s="14"/>
      <c r="AO262" s="14"/>
      <c r="AP262" s="14"/>
      <c r="AQ262" s="14"/>
      <c r="AR262" s="14"/>
      <c r="AS262" s="14"/>
      <c r="AT262" s="14"/>
      <c r="AU262" s="14"/>
    </row>
    <row r="263" spans="1:47" s="5" customFormat="1" x14ac:dyDescent="0.25">
      <c r="A263" s="14"/>
      <c r="B263" s="14"/>
      <c r="C263" s="14"/>
      <c r="D263" s="14"/>
      <c r="E263" s="15"/>
      <c r="F263" s="16"/>
      <c r="G263" s="14"/>
      <c r="H263" s="14"/>
      <c r="I263" s="14"/>
      <c r="J263" s="14"/>
      <c r="K263" s="14"/>
      <c r="L263" s="14"/>
      <c r="M263" s="14"/>
      <c r="N263" s="14"/>
      <c r="O263" s="14"/>
      <c r="P263" s="14"/>
      <c r="Q263" s="14"/>
      <c r="R263" s="14"/>
      <c r="S263" s="16"/>
      <c r="T263" s="16"/>
      <c r="U263" s="135"/>
      <c r="V263" s="15"/>
      <c r="W263" s="14"/>
      <c r="X263" s="14"/>
      <c r="Y263" s="14"/>
      <c r="Z263" s="14"/>
      <c r="AA263" s="17"/>
      <c r="AB263" s="17"/>
      <c r="AC263" s="17"/>
      <c r="AD263" s="17"/>
      <c r="AE263" s="14"/>
      <c r="AF263" s="14"/>
      <c r="AG263" s="14"/>
      <c r="AH263" s="14"/>
      <c r="AI263" s="14"/>
      <c r="AJ263" s="14"/>
      <c r="AK263" s="14"/>
      <c r="AL263" s="14"/>
      <c r="AM263" s="14"/>
      <c r="AN263" s="14"/>
      <c r="AO263" s="14"/>
      <c r="AP263" s="14"/>
      <c r="AQ263" s="14"/>
      <c r="AR263" s="14"/>
      <c r="AS263" s="14"/>
      <c r="AT263" s="14"/>
      <c r="AU263" s="14"/>
    </row>
    <row r="264" spans="1:47" s="5" customFormat="1" x14ac:dyDescent="0.25">
      <c r="A264" s="14"/>
      <c r="B264" s="14"/>
      <c r="C264" s="14"/>
      <c r="D264" s="14"/>
      <c r="E264" s="15"/>
      <c r="F264" s="16"/>
      <c r="G264" s="14"/>
      <c r="H264" s="14"/>
      <c r="I264" s="14"/>
      <c r="J264" s="14"/>
      <c r="K264" s="14"/>
      <c r="L264" s="14"/>
      <c r="M264" s="14"/>
      <c r="N264" s="14"/>
      <c r="O264" s="14"/>
      <c r="P264" s="14"/>
      <c r="Q264" s="14"/>
      <c r="R264" s="14"/>
      <c r="S264" s="16"/>
      <c r="T264" s="16"/>
      <c r="U264" s="135"/>
      <c r="V264" s="15"/>
      <c r="W264" s="14"/>
      <c r="X264" s="14"/>
      <c r="Y264" s="14"/>
      <c r="Z264" s="14"/>
      <c r="AA264" s="17"/>
      <c r="AB264" s="17"/>
      <c r="AC264" s="17"/>
      <c r="AD264" s="17"/>
      <c r="AE264" s="14"/>
      <c r="AF264" s="14"/>
      <c r="AG264" s="14"/>
      <c r="AH264" s="14"/>
      <c r="AI264" s="14"/>
      <c r="AJ264" s="14"/>
      <c r="AK264" s="14"/>
      <c r="AL264" s="14"/>
      <c r="AM264" s="14"/>
      <c r="AN264" s="14"/>
      <c r="AO264" s="14"/>
      <c r="AP264" s="14"/>
      <c r="AQ264" s="14"/>
      <c r="AR264" s="14"/>
      <c r="AS264" s="14"/>
      <c r="AT264" s="14"/>
      <c r="AU264" s="14"/>
    </row>
    <row r="265" spans="1:47" s="5" customFormat="1" x14ac:dyDescent="0.25">
      <c r="A265" s="14"/>
      <c r="B265" s="14"/>
      <c r="C265" s="14"/>
      <c r="D265" s="14"/>
      <c r="E265" s="15"/>
      <c r="F265" s="16"/>
      <c r="G265" s="14"/>
      <c r="H265" s="14"/>
      <c r="I265" s="14"/>
      <c r="J265" s="14"/>
      <c r="K265" s="14"/>
      <c r="L265" s="14"/>
      <c r="M265" s="14"/>
      <c r="N265" s="14"/>
      <c r="O265" s="14"/>
      <c r="P265" s="14"/>
      <c r="Q265" s="14"/>
      <c r="R265" s="14"/>
      <c r="S265" s="16"/>
      <c r="T265" s="16"/>
      <c r="U265" s="135"/>
      <c r="V265" s="15"/>
      <c r="W265" s="14"/>
      <c r="X265" s="14"/>
      <c r="Y265" s="14"/>
      <c r="Z265" s="14"/>
      <c r="AA265" s="17"/>
      <c r="AB265" s="17"/>
      <c r="AC265" s="17"/>
      <c r="AD265" s="17"/>
      <c r="AE265" s="14"/>
      <c r="AF265" s="14"/>
      <c r="AG265" s="14"/>
      <c r="AH265" s="14"/>
      <c r="AI265" s="14"/>
      <c r="AJ265" s="14"/>
      <c r="AK265" s="14"/>
      <c r="AL265" s="14"/>
      <c r="AM265" s="14"/>
      <c r="AN265" s="14"/>
      <c r="AO265" s="14"/>
      <c r="AP265" s="14"/>
      <c r="AQ265" s="14"/>
      <c r="AR265" s="14"/>
      <c r="AS265" s="14"/>
      <c r="AT265" s="14"/>
      <c r="AU265" s="14"/>
    </row>
    <row r="266" spans="1:47" s="5" customFormat="1" x14ac:dyDescent="0.25">
      <c r="A266" s="14"/>
      <c r="B266" s="14"/>
      <c r="C266" s="14"/>
      <c r="D266" s="14"/>
      <c r="E266" s="15"/>
      <c r="F266" s="16"/>
      <c r="G266" s="14"/>
      <c r="H266" s="14"/>
      <c r="I266" s="14"/>
      <c r="J266" s="14"/>
      <c r="K266" s="14"/>
      <c r="L266" s="14"/>
      <c r="M266" s="14"/>
      <c r="N266" s="14"/>
      <c r="O266" s="14"/>
      <c r="P266" s="14"/>
      <c r="Q266" s="14"/>
      <c r="R266" s="14"/>
      <c r="S266" s="16"/>
      <c r="T266" s="16"/>
      <c r="U266" s="135"/>
      <c r="V266" s="15"/>
      <c r="W266" s="14"/>
      <c r="X266" s="14"/>
      <c r="Y266" s="14"/>
      <c r="Z266" s="14"/>
      <c r="AA266" s="17"/>
      <c r="AB266" s="17"/>
      <c r="AC266" s="17"/>
      <c r="AD266" s="17"/>
      <c r="AE266" s="14"/>
      <c r="AF266" s="14"/>
      <c r="AG266" s="14"/>
      <c r="AH266" s="14"/>
      <c r="AI266" s="14"/>
      <c r="AJ266" s="14"/>
      <c r="AK266" s="14"/>
      <c r="AL266" s="14"/>
      <c r="AM266" s="14"/>
      <c r="AN266" s="14"/>
      <c r="AO266" s="14"/>
      <c r="AP266" s="14"/>
      <c r="AQ266" s="14"/>
      <c r="AR266" s="14"/>
      <c r="AS266" s="14"/>
      <c r="AT266" s="14"/>
      <c r="AU266" s="14"/>
    </row>
    <row r="267" spans="1:47" s="5" customFormat="1" x14ac:dyDescent="0.25">
      <c r="A267" s="14"/>
      <c r="B267" s="14"/>
      <c r="C267" s="14"/>
      <c r="D267" s="14"/>
      <c r="E267" s="15"/>
      <c r="F267" s="16"/>
      <c r="G267" s="14"/>
      <c r="H267" s="14"/>
      <c r="I267" s="14"/>
      <c r="J267" s="14"/>
      <c r="K267" s="14"/>
      <c r="L267" s="14"/>
      <c r="M267" s="14"/>
      <c r="N267" s="14"/>
      <c r="O267" s="14"/>
      <c r="P267" s="14"/>
      <c r="Q267" s="14"/>
      <c r="R267" s="14"/>
      <c r="S267" s="16"/>
      <c r="T267" s="16"/>
      <c r="U267" s="135"/>
      <c r="V267" s="15"/>
      <c r="W267" s="14"/>
      <c r="X267" s="14"/>
      <c r="Y267" s="14"/>
      <c r="Z267" s="14"/>
      <c r="AA267" s="17"/>
      <c r="AB267" s="17"/>
      <c r="AC267" s="17"/>
      <c r="AD267" s="17"/>
      <c r="AE267" s="14"/>
      <c r="AF267" s="14"/>
      <c r="AG267" s="14"/>
      <c r="AH267" s="14"/>
      <c r="AI267" s="14"/>
      <c r="AJ267" s="14"/>
      <c r="AK267" s="14"/>
      <c r="AL267" s="14"/>
      <c r="AM267" s="14"/>
      <c r="AN267" s="14"/>
      <c r="AO267" s="14"/>
      <c r="AP267" s="14"/>
      <c r="AQ267" s="14"/>
      <c r="AR267" s="14"/>
      <c r="AS267" s="14"/>
      <c r="AT267" s="14"/>
      <c r="AU267" s="14"/>
    </row>
    <row r="268" spans="1:47" s="5" customFormat="1" x14ac:dyDescent="0.25">
      <c r="A268" s="14"/>
      <c r="B268" s="14"/>
      <c r="C268" s="14"/>
      <c r="D268" s="14"/>
      <c r="E268" s="15"/>
      <c r="F268" s="16"/>
      <c r="G268" s="14"/>
      <c r="H268" s="14"/>
      <c r="I268" s="14"/>
      <c r="J268" s="14"/>
      <c r="K268" s="14"/>
      <c r="L268" s="14"/>
      <c r="M268" s="14"/>
      <c r="N268" s="14"/>
      <c r="O268" s="14"/>
      <c r="P268" s="14"/>
      <c r="Q268" s="14"/>
      <c r="R268" s="14"/>
      <c r="S268" s="16"/>
      <c r="T268" s="16"/>
      <c r="U268" s="135"/>
      <c r="V268" s="15"/>
      <c r="W268" s="14"/>
      <c r="X268" s="14"/>
      <c r="Y268" s="14"/>
      <c r="Z268" s="14"/>
      <c r="AA268" s="17"/>
      <c r="AB268" s="17"/>
      <c r="AC268" s="17"/>
      <c r="AD268" s="17"/>
      <c r="AE268" s="14"/>
      <c r="AF268" s="14"/>
      <c r="AG268" s="14"/>
      <c r="AH268" s="14"/>
      <c r="AI268" s="14"/>
      <c r="AJ268" s="14"/>
      <c r="AK268" s="14"/>
      <c r="AL268" s="14"/>
      <c r="AM268" s="14"/>
      <c r="AN268" s="14"/>
      <c r="AO268" s="14"/>
      <c r="AP268" s="14"/>
      <c r="AQ268" s="14"/>
      <c r="AR268" s="14"/>
      <c r="AS268" s="14"/>
      <c r="AT268" s="14"/>
      <c r="AU268" s="14"/>
    </row>
    <row r="269" spans="1:47" s="5" customFormat="1" x14ac:dyDescent="0.25">
      <c r="A269" s="14"/>
      <c r="B269" s="14"/>
      <c r="C269" s="14"/>
      <c r="D269" s="14"/>
      <c r="E269" s="15"/>
      <c r="F269" s="16"/>
      <c r="G269" s="14"/>
      <c r="H269" s="14"/>
      <c r="I269" s="14"/>
      <c r="J269" s="14"/>
      <c r="K269" s="14"/>
      <c r="L269" s="14"/>
      <c r="M269" s="14"/>
      <c r="N269" s="14"/>
      <c r="O269" s="14"/>
      <c r="P269" s="14"/>
      <c r="Q269" s="14"/>
      <c r="R269" s="14"/>
      <c r="S269" s="16"/>
      <c r="T269" s="16"/>
      <c r="U269" s="135"/>
      <c r="V269" s="15"/>
      <c r="W269" s="14"/>
      <c r="X269" s="14"/>
      <c r="Y269" s="14"/>
      <c r="Z269" s="14"/>
      <c r="AA269" s="17"/>
      <c r="AB269" s="17"/>
      <c r="AC269" s="17"/>
      <c r="AD269" s="17"/>
      <c r="AE269" s="14"/>
      <c r="AF269" s="14"/>
      <c r="AG269" s="14"/>
      <c r="AH269" s="14"/>
      <c r="AI269" s="14"/>
      <c r="AJ269" s="14"/>
      <c r="AK269" s="14"/>
      <c r="AL269" s="14"/>
      <c r="AM269" s="14"/>
      <c r="AN269" s="14"/>
      <c r="AO269" s="14"/>
      <c r="AP269" s="14"/>
      <c r="AQ269" s="14"/>
      <c r="AR269" s="14"/>
      <c r="AS269" s="14"/>
      <c r="AT269" s="14"/>
      <c r="AU269" s="14"/>
    </row>
    <row r="270" spans="1:47" s="5" customFormat="1" x14ac:dyDescent="0.25">
      <c r="A270" s="14"/>
      <c r="B270" s="14"/>
      <c r="C270" s="14"/>
      <c r="D270" s="14"/>
      <c r="E270" s="15"/>
      <c r="F270" s="16"/>
      <c r="G270" s="14"/>
      <c r="H270" s="14"/>
      <c r="I270" s="14"/>
      <c r="J270" s="14"/>
      <c r="K270" s="14"/>
      <c r="L270" s="14"/>
      <c r="M270" s="14"/>
      <c r="N270" s="14"/>
      <c r="O270" s="14"/>
      <c r="P270" s="14"/>
      <c r="Q270" s="14"/>
      <c r="R270" s="14"/>
      <c r="S270" s="16"/>
      <c r="T270" s="16"/>
      <c r="U270" s="135"/>
      <c r="V270" s="15"/>
      <c r="W270" s="14"/>
      <c r="X270" s="14"/>
      <c r="Y270" s="14"/>
      <c r="Z270" s="14"/>
      <c r="AA270" s="17"/>
      <c r="AB270" s="17"/>
      <c r="AC270" s="17"/>
      <c r="AD270" s="17"/>
      <c r="AE270" s="14"/>
      <c r="AF270" s="14"/>
      <c r="AG270" s="14"/>
      <c r="AH270" s="14"/>
      <c r="AI270" s="14"/>
      <c r="AJ270" s="14"/>
      <c r="AK270" s="14"/>
      <c r="AL270" s="14"/>
      <c r="AM270" s="14"/>
      <c r="AN270" s="14"/>
      <c r="AO270" s="14"/>
      <c r="AP270" s="14"/>
      <c r="AQ270" s="14"/>
      <c r="AR270" s="14"/>
      <c r="AS270" s="14"/>
      <c r="AT270" s="14"/>
      <c r="AU270" s="14"/>
    </row>
    <row r="271" spans="1:47" s="5" customFormat="1" x14ac:dyDescent="0.25">
      <c r="A271" s="14"/>
      <c r="B271" s="14"/>
      <c r="C271" s="14"/>
      <c r="D271" s="14"/>
      <c r="E271" s="15"/>
      <c r="F271" s="16"/>
      <c r="G271" s="14"/>
      <c r="H271" s="14"/>
      <c r="I271" s="14"/>
      <c r="J271" s="14"/>
      <c r="K271" s="14"/>
      <c r="L271" s="14"/>
      <c r="M271" s="14"/>
      <c r="N271" s="14"/>
      <c r="O271" s="14"/>
      <c r="P271" s="14"/>
      <c r="Q271" s="14"/>
      <c r="R271" s="14"/>
      <c r="S271" s="16"/>
      <c r="T271" s="16"/>
      <c r="U271" s="135"/>
      <c r="V271" s="15"/>
      <c r="W271" s="14"/>
      <c r="X271" s="14"/>
      <c r="Y271" s="14"/>
      <c r="Z271" s="14"/>
      <c r="AA271" s="17"/>
      <c r="AB271" s="17"/>
      <c r="AC271" s="17"/>
      <c r="AD271" s="17"/>
      <c r="AE271" s="14"/>
      <c r="AF271" s="14"/>
      <c r="AG271" s="14"/>
      <c r="AH271" s="14"/>
      <c r="AI271" s="14"/>
      <c r="AJ271" s="14"/>
      <c r="AK271" s="14"/>
      <c r="AL271" s="14"/>
      <c r="AM271" s="14"/>
      <c r="AN271" s="14"/>
      <c r="AO271" s="14"/>
      <c r="AP271" s="14"/>
      <c r="AQ271" s="14"/>
      <c r="AR271" s="14"/>
      <c r="AS271" s="14"/>
      <c r="AT271" s="14"/>
      <c r="AU271" s="14"/>
    </row>
    <row r="272" spans="1:47" s="5" customFormat="1" x14ac:dyDescent="0.25">
      <c r="A272" s="14"/>
      <c r="B272" s="14"/>
      <c r="C272" s="14"/>
      <c r="D272" s="14"/>
      <c r="E272" s="15"/>
      <c r="F272" s="16"/>
      <c r="G272" s="14"/>
      <c r="H272" s="14"/>
      <c r="I272" s="14"/>
      <c r="J272" s="14"/>
      <c r="K272" s="14"/>
      <c r="L272" s="14"/>
      <c r="M272" s="14"/>
      <c r="N272" s="14"/>
      <c r="O272" s="14"/>
      <c r="P272" s="14"/>
      <c r="Q272" s="14"/>
      <c r="R272" s="14"/>
      <c r="S272" s="16"/>
      <c r="T272" s="16"/>
      <c r="U272" s="135"/>
      <c r="V272" s="15"/>
      <c r="W272" s="14"/>
      <c r="X272" s="14"/>
      <c r="Y272" s="14"/>
      <c r="Z272" s="14"/>
      <c r="AA272" s="17"/>
      <c r="AB272" s="17"/>
      <c r="AC272" s="17"/>
      <c r="AD272" s="17"/>
      <c r="AE272" s="14"/>
      <c r="AF272" s="14"/>
      <c r="AG272" s="14"/>
      <c r="AH272" s="14"/>
      <c r="AI272" s="14"/>
      <c r="AJ272" s="14"/>
      <c r="AK272" s="14"/>
      <c r="AL272" s="14"/>
      <c r="AM272" s="14"/>
      <c r="AN272" s="14"/>
      <c r="AO272" s="14"/>
      <c r="AP272" s="14"/>
      <c r="AQ272" s="14"/>
      <c r="AR272" s="14"/>
      <c r="AS272" s="14"/>
      <c r="AT272" s="14"/>
      <c r="AU272" s="14"/>
    </row>
    <row r="273" spans="1:47" s="5" customFormat="1" x14ac:dyDescent="0.25">
      <c r="A273" s="14"/>
      <c r="B273" s="14"/>
      <c r="C273" s="14"/>
      <c r="D273" s="14"/>
      <c r="E273" s="15"/>
      <c r="F273" s="16"/>
      <c r="G273" s="14"/>
      <c r="H273" s="14"/>
      <c r="I273" s="14"/>
      <c r="J273" s="14"/>
      <c r="K273" s="14"/>
      <c r="L273" s="14"/>
      <c r="M273" s="14"/>
      <c r="N273" s="14"/>
      <c r="O273" s="14"/>
      <c r="P273" s="14"/>
      <c r="Q273" s="14"/>
      <c r="R273" s="14"/>
      <c r="S273" s="16"/>
      <c r="T273" s="16"/>
      <c r="U273" s="135"/>
      <c r="V273" s="15"/>
      <c r="W273" s="14"/>
      <c r="X273" s="14"/>
      <c r="Y273" s="14"/>
      <c r="Z273" s="14"/>
      <c r="AA273" s="17"/>
      <c r="AB273" s="17"/>
      <c r="AC273" s="17"/>
      <c r="AD273" s="17"/>
      <c r="AE273" s="14"/>
      <c r="AF273" s="14"/>
      <c r="AG273" s="14"/>
      <c r="AH273" s="14"/>
      <c r="AI273" s="14"/>
      <c r="AJ273" s="14"/>
      <c r="AK273" s="14"/>
      <c r="AL273" s="14"/>
      <c r="AM273" s="14"/>
      <c r="AN273" s="14"/>
      <c r="AO273" s="14"/>
      <c r="AP273" s="14"/>
      <c r="AQ273" s="14"/>
      <c r="AR273" s="14"/>
      <c r="AS273" s="14"/>
      <c r="AT273" s="14"/>
      <c r="AU273" s="14"/>
    </row>
    <row r="274" spans="1:47" s="5" customFormat="1" x14ac:dyDescent="0.25">
      <c r="A274" s="14"/>
      <c r="B274" s="14"/>
      <c r="C274" s="14"/>
      <c r="D274" s="14"/>
      <c r="E274" s="15"/>
      <c r="F274" s="16"/>
      <c r="G274" s="14"/>
      <c r="H274" s="14"/>
      <c r="I274" s="14"/>
      <c r="J274" s="14"/>
      <c r="K274" s="14"/>
      <c r="L274" s="14"/>
      <c r="M274" s="14"/>
      <c r="N274" s="14"/>
      <c r="O274" s="14"/>
      <c r="P274" s="14"/>
      <c r="Q274" s="14"/>
      <c r="R274" s="14"/>
      <c r="S274" s="16"/>
      <c r="T274" s="16"/>
      <c r="U274" s="135"/>
      <c r="V274" s="15"/>
      <c r="W274" s="14"/>
      <c r="X274" s="14"/>
      <c r="Y274" s="14"/>
      <c r="Z274" s="14"/>
      <c r="AA274" s="17"/>
      <c r="AB274" s="17"/>
      <c r="AC274" s="17"/>
      <c r="AD274" s="17"/>
      <c r="AE274" s="14"/>
      <c r="AF274" s="14"/>
      <c r="AG274" s="14"/>
      <c r="AH274" s="14"/>
      <c r="AI274" s="14"/>
      <c r="AJ274" s="14"/>
      <c r="AK274" s="14"/>
      <c r="AL274" s="14"/>
      <c r="AM274" s="14"/>
      <c r="AN274" s="14"/>
      <c r="AO274" s="14"/>
      <c r="AP274" s="14"/>
      <c r="AQ274" s="14"/>
      <c r="AR274" s="14"/>
      <c r="AS274" s="14"/>
      <c r="AT274" s="14"/>
      <c r="AU274" s="14"/>
    </row>
    <row r="275" spans="1:47" s="5" customFormat="1" x14ac:dyDescent="0.25">
      <c r="A275" s="14"/>
      <c r="B275" s="14"/>
      <c r="C275" s="14"/>
      <c r="D275" s="14"/>
      <c r="E275" s="15"/>
      <c r="F275" s="16"/>
      <c r="G275" s="14"/>
      <c r="H275" s="14"/>
      <c r="I275" s="14"/>
      <c r="J275" s="14"/>
      <c r="K275" s="14"/>
      <c r="L275" s="14"/>
      <c r="M275" s="14"/>
      <c r="N275" s="14"/>
      <c r="O275" s="14"/>
      <c r="P275" s="14"/>
      <c r="Q275" s="14"/>
      <c r="R275" s="14"/>
      <c r="S275" s="16"/>
      <c r="T275" s="16"/>
      <c r="U275" s="135"/>
      <c r="V275" s="15"/>
      <c r="W275" s="14"/>
      <c r="X275" s="14"/>
      <c r="Y275" s="14"/>
      <c r="Z275" s="14"/>
      <c r="AA275" s="17"/>
      <c r="AB275" s="17"/>
      <c r="AC275" s="17"/>
      <c r="AD275" s="17"/>
      <c r="AE275" s="14"/>
      <c r="AF275" s="14"/>
      <c r="AG275" s="14"/>
      <c r="AH275" s="14"/>
      <c r="AI275" s="14"/>
      <c r="AJ275" s="14"/>
      <c r="AK275" s="14"/>
      <c r="AL275" s="14"/>
      <c r="AM275" s="14"/>
      <c r="AN275" s="14"/>
      <c r="AO275" s="14"/>
      <c r="AP275" s="14"/>
      <c r="AQ275" s="14"/>
      <c r="AR275" s="14"/>
      <c r="AS275" s="14"/>
      <c r="AT275" s="14"/>
      <c r="AU275" s="14"/>
    </row>
    <row r="276" spans="1:47" s="5" customFormat="1" x14ac:dyDescent="0.25">
      <c r="A276" s="14"/>
      <c r="B276" s="14"/>
      <c r="C276" s="14"/>
      <c r="D276" s="14"/>
      <c r="E276" s="15"/>
      <c r="F276" s="16"/>
      <c r="G276" s="14"/>
      <c r="H276" s="14"/>
      <c r="I276" s="14"/>
      <c r="J276" s="14"/>
      <c r="K276" s="14"/>
      <c r="L276" s="14"/>
      <c r="M276" s="14"/>
      <c r="N276" s="14"/>
      <c r="O276" s="14"/>
      <c r="P276" s="14"/>
      <c r="Q276" s="14"/>
      <c r="R276" s="14"/>
      <c r="S276" s="16"/>
      <c r="T276" s="16"/>
      <c r="U276" s="135"/>
      <c r="V276" s="15"/>
      <c r="W276" s="14"/>
      <c r="X276" s="14"/>
      <c r="Y276" s="14"/>
      <c r="Z276" s="14"/>
      <c r="AA276" s="17"/>
      <c r="AB276" s="17"/>
      <c r="AC276" s="17"/>
      <c r="AD276" s="17"/>
      <c r="AE276" s="14"/>
      <c r="AF276" s="14"/>
      <c r="AG276" s="14"/>
      <c r="AH276" s="14"/>
      <c r="AI276" s="14"/>
      <c r="AJ276" s="14"/>
      <c r="AK276" s="14"/>
      <c r="AL276" s="14"/>
      <c r="AM276" s="14"/>
      <c r="AN276" s="14"/>
      <c r="AO276" s="14"/>
      <c r="AP276" s="14"/>
      <c r="AQ276" s="14"/>
      <c r="AR276" s="14"/>
      <c r="AS276" s="14"/>
      <c r="AT276" s="14"/>
      <c r="AU276" s="14"/>
    </row>
    <row r="277" spans="1:47" s="5" customFormat="1" x14ac:dyDescent="0.25">
      <c r="A277" s="14"/>
      <c r="B277" s="14"/>
      <c r="C277" s="14"/>
      <c r="D277" s="14"/>
      <c r="E277" s="15"/>
      <c r="F277" s="16"/>
      <c r="G277" s="14"/>
      <c r="H277" s="14"/>
      <c r="I277" s="14"/>
      <c r="J277" s="14"/>
      <c r="K277" s="14"/>
      <c r="L277" s="14"/>
      <c r="M277" s="14"/>
      <c r="N277" s="14"/>
      <c r="O277" s="14"/>
      <c r="P277" s="14"/>
      <c r="Q277" s="14"/>
      <c r="R277" s="14"/>
      <c r="S277" s="16"/>
      <c r="T277" s="16"/>
      <c r="U277" s="135"/>
      <c r="V277" s="15"/>
      <c r="W277" s="14"/>
      <c r="X277" s="14"/>
      <c r="Y277" s="14"/>
      <c r="Z277" s="14"/>
      <c r="AA277" s="17"/>
      <c r="AB277" s="17"/>
      <c r="AC277" s="17"/>
      <c r="AD277" s="17"/>
      <c r="AE277" s="14"/>
      <c r="AF277" s="14"/>
      <c r="AG277" s="14"/>
      <c r="AH277" s="14"/>
      <c r="AI277" s="14"/>
      <c r="AJ277" s="14"/>
      <c r="AK277" s="14"/>
      <c r="AL277" s="14"/>
      <c r="AM277" s="14"/>
      <c r="AN277" s="14"/>
      <c r="AO277" s="14"/>
      <c r="AP277" s="14"/>
      <c r="AQ277" s="14"/>
      <c r="AR277" s="14"/>
      <c r="AS277" s="14"/>
      <c r="AT277" s="14"/>
      <c r="AU277" s="14"/>
    </row>
    <row r="278" spans="1:47" s="5" customFormat="1" x14ac:dyDescent="0.25">
      <c r="A278" s="14"/>
      <c r="B278" s="14"/>
      <c r="C278" s="14"/>
      <c r="D278" s="14"/>
      <c r="E278" s="15"/>
      <c r="F278" s="16"/>
      <c r="G278" s="14"/>
      <c r="H278" s="14"/>
      <c r="I278" s="14"/>
      <c r="J278" s="14"/>
      <c r="K278" s="14"/>
      <c r="L278" s="14"/>
      <c r="M278" s="14"/>
      <c r="N278" s="14"/>
      <c r="O278" s="14"/>
      <c r="P278" s="14"/>
      <c r="Q278" s="14"/>
      <c r="R278" s="14"/>
      <c r="S278" s="16"/>
      <c r="T278" s="16"/>
      <c r="U278" s="135"/>
      <c r="V278" s="15"/>
      <c r="W278" s="14"/>
      <c r="X278" s="14"/>
      <c r="Y278" s="14"/>
      <c r="Z278" s="14"/>
      <c r="AA278" s="17"/>
      <c r="AB278" s="17"/>
      <c r="AC278" s="17"/>
      <c r="AD278" s="17"/>
      <c r="AE278" s="14"/>
      <c r="AF278" s="14"/>
      <c r="AG278" s="14"/>
      <c r="AH278" s="14"/>
      <c r="AI278" s="14"/>
      <c r="AJ278" s="14"/>
      <c r="AK278" s="14"/>
      <c r="AL278" s="14"/>
      <c r="AM278" s="14"/>
      <c r="AN278" s="14"/>
      <c r="AO278" s="14"/>
      <c r="AP278" s="14"/>
      <c r="AQ278" s="14"/>
      <c r="AR278" s="14"/>
      <c r="AS278" s="14"/>
      <c r="AT278" s="14"/>
      <c r="AU278" s="14"/>
    </row>
    <row r="279" spans="1:47" s="5" customFormat="1" x14ac:dyDescent="0.25">
      <c r="A279" s="14"/>
      <c r="B279" s="14"/>
      <c r="C279" s="14"/>
      <c r="D279" s="14"/>
      <c r="E279" s="15"/>
      <c r="F279" s="16"/>
      <c r="G279" s="14"/>
      <c r="H279" s="14"/>
      <c r="I279" s="14"/>
      <c r="J279" s="14"/>
      <c r="K279" s="14"/>
      <c r="L279" s="14"/>
      <c r="M279" s="14"/>
      <c r="N279" s="14"/>
      <c r="O279" s="14"/>
      <c r="P279" s="14"/>
      <c r="Q279" s="14"/>
      <c r="R279" s="14"/>
      <c r="S279" s="16"/>
      <c r="T279" s="16"/>
      <c r="U279" s="135"/>
      <c r="V279" s="15"/>
      <c r="W279" s="14"/>
      <c r="X279" s="14"/>
      <c r="Y279" s="14"/>
      <c r="Z279" s="14"/>
      <c r="AA279" s="17"/>
      <c r="AB279" s="17"/>
      <c r="AC279" s="17"/>
      <c r="AD279" s="17"/>
      <c r="AE279" s="14"/>
      <c r="AF279" s="14"/>
      <c r="AG279" s="14"/>
      <c r="AH279" s="14"/>
      <c r="AI279" s="14"/>
      <c r="AJ279" s="14"/>
      <c r="AK279" s="14"/>
      <c r="AL279" s="14"/>
      <c r="AM279" s="14"/>
      <c r="AN279" s="14"/>
      <c r="AO279" s="14"/>
      <c r="AP279" s="14"/>
      <c r="AQ279" s="14"/>
      <c r="AR279" s="14"/>
      <c r="AS279" s="14"/>
      <c r="AT279" s="14"/>
      <c r="AU279" s="14"/>
    </row>
    <row r="280" spans="1:47" s="5" customFormat="1" x14ac:dyDescent="0.25">
      <c r="A280" s="14"/>
      <c r="B280" s="14"/>
      <c r="C280" s="14"/>
      <c r="D280" s="14"/>
      <c r="E280" s="15"/>
      <c r="F280" s="16"/>
      <c r="G280" s="14"/>
      <c r="H280" s="14"/>
      <c r="I280" s="14"/>
      <c r="J280" s="14"/>
      <c r="K280" s="14"/>
      <c r="L280" s="14"/>
      <c r="M280" s="14"/>
      <c r="N280" s="14"/>
      <c r="O280" s="14"/>
      <c r="P280" s="14"/>
      <c r="Q280" s="14"/>
      <c r="R280" s="14"/>
      <c r="S280" s="16"/>
      <c r="T280" s="16"/>
      <c r="U280" s="135"/>
      <c r="V280" s="15"/>
      <c r="W280" s="14"/>
      <c r="X280" s="14"/>
      <c r="Y280" s="14"/>
      <c r="Z280" s="14"/>
      <c r="AA280" s="17"/>
      <c r="AB280" s="17"/>
      <c r="AC280" s="17"/>
      <c r="AD280" s="17"/>
      <c r="AE280" s="14"/>
      <c r="AF280" s="14"/>
      <c r="AG280" s="14"/>
      <c r="AH280" s="14"/>
      <c r="AI280" s="14"/>
      <c r="AJ280" s="14"/>
      <c r="AK280" s="14"/>
      <c r="AL280" s="14"/>
      <c r="AM280" s="14"/>
      <c r="AN280" s="14"/>
      <c r="AO280" s="14"/>
      <c r="AP280" s="14"/>
      <c r="AQ280" s="14"/>
      <c r="AR280" s="14"/>
      <c r="AS280" s="14"/>
      <c r="AT280" s="14"/>
      <c r="AU280" s="14"/>
    </row>
    <row r="281" spans="1:47" s="5" customFormat="1" x14ac:dyDescent="0.25">
      <c r="A281" s="14"/>
      <c r="B281" s="14"/>
      <c r="C281" s="14"/>
      <c r="D281" s="14"/>
      <c r="E281" s="15"/>
      <c r="F281" s="16"/>
      <c r="G281" s="14"/>
      <c r="H281" s="14"/>
      <c r="I281" s="14"/>
      <c r="J281" s="14"/>
      <c r="K281" s="14"/>
      <c r="L281" s="14"/>
      <c r="M281" s="14"/>
      <c r="N281" s="14"/>
      <c r="O281" s="14"/>
      <c r="P281" s="14"/>
      <c r="Q281" s="14"/>
      <c r="R281" s="14"/>
      <c r="S281" s="16"/>
      <c r="T281" s="16"/>
      <c r="U281" s="135"/>
      <c r="V281" s="15"/>
      <c r="W281" s="14"/>
      <c r="X281" s="14"/>
      <c r="Y281" s="14"/>
      <c r="Z281" s="14"/>
      <c r="AA281" s="17"/>
      <c r="AB281" s="17"/>
      <c r="AC281" s="17"/>
      <c r="AD281" s="17"/>
      <c r="AE281" s="14"/>
      <c r="AF281" s="14"/>
      <c r="AG281" s="14"/>
      <c r="AH281" s="14"/>
      <c r="AI281" s="14"/>
      <c r="AJ281" s="14"/>
      <c r="AK281" s="14"/>
      <c r="AL281" s="14"/>
      <c r="AM281" s="14"/>
      <c r="AN281" s="14"/>
      <c r="AO281" s="14"/>
      <c r="AP281" s="14"/>
      <c r="AQ281" s="14"/>
      <c r="AR281" s="14"/>
      <c r="AS281" s="14"/>
      <c r="AT281" s="14"/>
      <c r="AU281" s="14"/>
    </row>
    <row r="282" spans="1:47" s="5" customFormat="1" x14ac:dyDescent="0.25">
      <c r="A282" s="14"/>
      <c r="B282" s="14"/>
      <c r="C282" s="14"/>
      <c r="D282" s="14"/>
      <c r="E282" s="15"/>
      <c r="F282" s="16"/>
      <c r="G282" s="14"/>
      <c r="H282" s="14"/>
      <c r="I282" s="14"/>
      <c r="J282" s="14"/>
      <c r="K282" s="14"/>
      <c r="L282" s="14"/>
      <c r="M282" s="14"/>
      <c r="N282" s="14"/>
      <c r="O282" s="14"/>
      <c r="P282" s="14"/>
      <c r="Q282" s="14"/>
      <c r="R282" s="14"/>
      <c r="S282" s="16"/>
      <c r="T282" s="16"/>
      <c r="U282" s="135"/>
      <c r="V282" s="15"/>
      <c r="W282" s="14"/>
      <c r="X282" s="14"/>
      <c r="Y282" s="14"/>
      <c r="Z282" s="14"/>
      <c r="AA282" s="17"/>
      <c r="AB282" s="17"/>
      <c r="AC282" s="17"/>
      <c r="AD282" s="17"/>
      <c r="AE282" s="14"/>
      <c r="AF282" s="14"/>
      <c r="AG282" s="14"/>
      <c r="AH282" s="14"/>
      <c r="AI282" s="14"/>
      <c r="AJ282" s="14"/>
      <c r="AK282" s="14"/>
      <c r="AL282" s="14"/>
      <c r="AM282" s="14"/>
      <c r="AN282" s="14"/>
      <c r="AO282" s="14"/>
      <c r="AP282" s="14"/>
      <c r="AQ282" s="14"/>
      <c r="AR282" s="14"/>
      <c r="AS282" s="14"/>
      <c r="AT282" s="14"/>
      <c r="AU282" s="14"/>
    </row>
    <row r="283" spans="1:47" s="5" customFormat="1" x14ac:dyDescent="0.25">
      <c r="A283" s="14"/>
      <c r="B283" s="14"/>
      <c r="C283" s="14"/>
      <c r="D283" s="14"/>
      <c r="E283" s="15"/>
      <c r="F283" s="16"/>
      <c r="G283" s="14"/>
      <c r="H283" s="14"/>
      <c r="I283" s="14"/>
      <c r="J283" s="14"/>
      <c r="K283" s="14"/>
      <c r="L283" s="14"/>
      <c r="M283" s="14"/>
      <c r="N283" s="14"/>
      <c r="O283" s="14"/>
      <c r="P283" s="14"/>
      <c r="Q283" s="14"/>
      <c r="R283" s="14"/>
      <c r="S283" s="16"/>
      <c r="T283" s="16"/>
      <c r="U283" s="135"/>
      <c r="V283" s="15"/>
      <c r="W283" s="14"/>
      <c r="X283" s="14"/>
      <c r="Y283" s="14"/>
      <c r="Z283" s="14"/>
      <c r="AA283" s="17"/>
      <c r="AB283" s="17"/>
      <c r="AC283" s="17"/>
      <c r="AD283" s="17"/>
      <c r="AE283" s="14"/>
      <c r="AF283" s="14"/>
      <c r="AG283" s="14"/>
      <c r="AH283" s="14"/>
      <c r="AI283" s="14"/>
      <c r="AJ283" s="14"/>
      <c r="AK283" s="14"/>
      <c r="AL283" s="14"/>
      <c r="AM283" s="14"/>
      <c r="AN283" s="14"/>
      <c r="AO283" s="14"/>
      <c r="AP283" s="14"/>
      <c r="AQ283" s="14"/>
      <c r="AR283" s="14"/>
      <c r="AS283" s="14"/>
      <c r="AT283" s="14"/>
      <c r="AU283" s="14"/>
    </row>
    <row r="284" spans="1:47" s="5" customFormat="1" x14ac:dyDescent="0.25">
      <c r="A284" s="14"/>
      <c r="B284" s="14"/>
      <c r="C284" s="14"/>
      <c r="D284" s="14"/>
      <c r="E284" s="15"/>
      <c r="F284" s="16"/>
      <c r="G284" s="14"/>
      <c r="H284" s="14"/>
      <c r="I284" s="14"/>
      <c r="J284" s="14"/>
      <c r="K284" s="14"/>
      <c r="L284" s="14"/>
      <c r="M284" s="14"/>
      <c r="N284" s="14"/>
      <c r="O284" s="14"/>
      <c r="P284" s="14"/>
      <c r="Q284" s="14"/>
      <c r="R284" s="14"/>
      <c r="S284" s="16"/>
      <c r="T284" s="16"/>
      <c r="U284" s="135"/>
      <c r="V284" s="15"/>
      <c r="W284" s="14"/>
      <c r="X284" s="14"/>
      <c r="Y284" s="14"/>
      <c r="Z284" s="14"/>
      <c r="AA284" s="17"/>
      <c r="AB284" s="17"/>
      <c r="AC284" s="17"/>
      <c r="AD284" s="17"/>
      <c r="AE284" s="14"/>
      <c r="AF284" s="14"/>
      <c r="AG284" s="14"/>
      <c r="AH284" s="14"/>
      <c r="AI284" s="14"/>
      <c r="AJ284" s="14"/>
      <c r="AK284" s="14"/>
      <c r="AL284" s="14"/>
      <c r="AM284" s="14"/>
      <c r="AN284" s="14"/>
      <c r="AO284" s="14"/>
      <c r="AP284" s="14"/>
      <c r="AQ284" s="14"/>
      <c r="AR284" s="14"/>
      <c r="AS284" s="14"/>
      <c r="AT284" s="14"/>
      <c r="AU284" s="14"/>
    </row>
    <row r="285" spans="1:47" s="5" customFormat="1" x14ac:dyDescent="0.25">
      <c r="A285" s="14"/>
      <c r="B285" s="14"/>
      <c r="C285" s="14"/>
      <c r="D285" s="14"/>
      <c r="E285" s="15"/>
      <c r="F285" s="16"/>
      <c r="G285" s="14"/>
      <c r="H285" s="14"/>
      <c r="I285" s="14"/>
      <c r="J285" s="14"/>
      <c r="K285" s="14"/>
      <c r="L285" s="14"/>
      <c r="M285" s="14"/>
      <c r="N285" s="14"/>
      <c r="O285" s="14"/>
      <c r="P285" s="14"/>
      <c r="Q285" s="14"/>
      <c r="R285" s="14"/>
      <c r="S285" s="16"/>
      <c r="T285" s="16"/>
      <c r="U285" s="135"/>
      <c r="V285" s="15"/>
      <c r="W285" s="14"/>
      <c r="X285" s="14"/>
      <c r="Y285" s="14"/>
      <c r="Z285" s="14"/>
      <c r="AA285" s="17"/>
      <c r="AB285" s="17"/>
      <c r="AC285" s="17"/>
      <c r="AD285" s="17"/>
      <c r="AE285" s="14"/>
      <c r="AF285" s="14"/>
      <c r="AG285" s="14"/>
      <c r="AH285" s="14"/>
      <c r="AI285" s="14"/>
      <c r="AJ285" s="14"/>
      <c r="AK285" s="14"/>
      <c r="AL285" s="14"/>
      <c r="AM285" s="14"/>
      <c r="AN285" s="14"/>
      <c r="AO285" s="14"/>
      <c r="AP285" s="14"/>
      <c r="AQ285" s="14"/>
      <c r="AR285" s="14"/>
      <c r="AS285" s="14"/>
      <c r="AT285" s="14"/>
      <c r="AU285" s="14"/>
    </row>
    <row r="286" spans="1:47" s="5" customFormat="1" x14ac:dyDescent="0.25">
      <c r="A286" s="14"/>
      <c r="B286" s="14"/>
      <c r="C286" s="14"/>
      <c r="D286" s="14"/>
      <c r="E286" s="15"/>
      <c r="F286" s="16"/>
      <c r="G286" s="14"/>
      <c r="H286" s="14"/>
      <c r="I286" s="14"/>
      <c r="J286" s="14"/>
      <c r="K286" s="14"/>
      <c r="L286" s="14"/>
      <c r="M286" s="14"/>
      <c r="N286" s="14"/>
      <c r="O286" s="14"/>
      <c r="P286" s="14"/>
      <c r="Q286" s="14"/>
      <c r="R286" s="14"/>
      <c r="S286" s="16"/>
      <c r="T286" s="16"/>
      <c r="U286" s="135"/>
      <c r="V286" s="15"/>
      <c r="W286" s="14"/>
      <c r="X286" s="14"/>
      <c r="Y286" s="14"/>
      <c r="Z286" s="14"/>
      <c r="AA286" s="17"/>
      <c r="AB286" s="17"/>
      <c r="AC286" s="17"/>
      <c r="AD286" s="17"/>
      <c r="AE286" s="14"/>
      <c r="AF286" s="14"/>
      <c r="AG286" s="14"/>
      <c r="AH286" s="14"/>
      <c r="AI286" s="14"/>
      <c r="AJ286" s="14"/>
      <c r="AK286" s="14"/>
      <c r="AL286" s="14"/>
      <c r="AM286" s="14"/>
      <c r="AN286" s="14"/>
      <c r="AO286" s="14"/>
      <c r="AP286" s="14"/>
      <c r="AQ286" s="14"/>
      <c r="AR286" s="14"/>
      <c r="AS286" s="14"/>
      <c r="AT286" s="14"/>
      <c r="AU286" s="14"/>
    </row>
    <row r="287" spans="1:47" s="5" customFormat="1" x14ac:dyDescent="0.25">
      <c r="A287" s="14"/>
      <c r="B287" s="14"/>
      <c r="C287" s="14"/>
      <c r="D287" s="14"/>
      <c r="E287" s="15"/>
      <c r="F287" s="16"/>
      <c r="G287" s="14"/>
      <c r="H287" s="14"/>
      <c r="I287" s="14"/>
      <c r="J287" s="14"/>
      <c r="K287" s="14"/>
      <c r="L287" s="14"/>
      <c r="M287" s="14"/>
      <c r="N287" s="14"/>
      <c r="O287" s="14"/>
      <c r="P287" s="14"/>
      <c r="Q287" s="14"/>
      <c r="R287" s="14"/>
      <c r="S287" s="16"/>
      <c r="T287" s="16"/>
      <c r="U287" s="135"/>
      <c r="V287" s="15"/>
      <c r="W287" s="14"/>
      <c r="X287" s="14"/>
      <c r="Y287" s="14"/>
      <c r="Z287" s="14"/>
      <c r="AA287" s="17"/>
      <c r="AB287" s="17"/>
      <c r="AC287" s="17"/>
      <c r="AD287" s="17"/>
      <c r="AE287" s="14"/>
      <c r="AF287" s="14"/>
      <c r="AG287" s="14"/>
      <c r="AH287" s="14"/>
      <c r="AI287" s="14"/>
      <c r="AJ287" s="14"/>
      <c r="AK287" s="14"/>
      <c r="AL287" s="14"/>
      <c r="AM287" s="14"/>
      <c r="AN287" s="14"/>
      <c r="AO287" s="14"/>
      <c r="AP287" s="14"/>
      <c r="AQ287" s="14"/>
      <c r="AR287" s="14"/>
      <c r="AS287" s="14"/>
      <c r="AT287" s="14"/>
      <c r="AU287" s="14"/>
    </row>
    <row r="288" spans="1:47" s="5" customFormat="1" x14ac:dyDescent="0.25">
      <c r="A288" s="14"/>
      <c r="B288" s="14"/>
      <c r="C288" s="14"/>
      <c r="D288" s="14"/>
      <c r="E288" s="15"/>
      <c r="F288" s="16"/>
      <c r="G288" s="14"/>
      <c r="H288" s="14"/>
      <c r="I288" s="14"/>
      <c r="J288" s="14"/>
      <c r="K288" s="14"/>
      <c r="L288" s="14"/>
      <c r="M288" s="14"/>
      <c r="N288" s="14"/>
      <c r="O288" s="14"/>
      <c r="P288" s="14"/>
      <c r="Q288" s="14"/>
      <c r="R288" s="14"/>
      <c r="S288" s="16"/>
      <c r="T288" s="16"/>
      <c r="U288" s="135"/>
      <c r="V288" s="15"/>
      <c r="W288" s="14"/>
      <c r="X288" s="14"/>
      <c r="Y288" s="14"/>
      <c r="Z288" s="14"/>
      <c r="AA288" s="17"/>
      <c r="AB288" s="17"/>
      <c r="AC288" s="17"/>
      <c r="AD288" s="17"/>
      <c r="AE288" s="14"/>
      <c r="AF288" s="14"/>
      <c r="AG288" s="14"/>
      <c r="AH288" s="14"/>
      <c r="AI288" s="14"/>
      <c r="AJ288" s="14"/>
      <c r="AK288" s="14"/>
      <c r="AL288" s="14"/>
      <c r="AM288" s="14"/>
      <c r="AN288" s="14"/>
      <c r="AO288" s="14"/>
      <c r="AP288" s="14"/>
      <c r="AQ288" s="14"/>
      <c r="AR288" s="14"/>
      <c r="AS288" s="14"/>
      <c r="AT288" s="14"/>
      <c r="AU288" s="14"/>
    </row>
    <row r="289" spans="1:47" s="5" customFormat="1" x14ac:dyDescent="0.25">
      <c r="A289" s="14"/>
      <c r="B289" s="14"/>
      <c r="C289" s="14"/>
      <c r="D289" s="14"/>
      <c r="E289" s="15"/>
      <c r="F289" s="16"/>
      <c r="G289" s="14"/>
      <c r="H289" s="14"/>
      <c r="I289" s="14"/>
      <c r="J289" s="14"/>
      <c r="K289" s="14"/>
      <c r="L289" s="14"/>
      <c r="M289" s="14"/>
      <c r="N289" s="14"/>
      <c r="O289" s="14"/>
      <c r="P289" s="14"/>
      <c r="Q289" s="14"/>
      <c r="R289" s="14"/>
      <c r="S289" s="16"/>
      <c r="T289" s="16"/>
      <c r="U289" s="135"/>
      <c r="V289" s="15"/>
      <c r="W289" s="14"/>
      <c r="X289" s="14"/>
      <c r="Y289" s="14"/>
      <c r="Z289" s="14"/>
      <c r="AA289" s="17"/>
      <c r="AB289" s="17"/>
      <c r="AC289" s="17"/>
      <c r="AD289" s="17"/>
      <c r="AE289" s="14"/>
      <c r="AF289" s="14"/>
      <c r="AG289" s="14"/>
      <c r="AH289" s="14"/>
      <c r="AI289" s="14"/>
      <c r="AJ289" s="14"/>
      <c r="AK289" s="14"/>
      <c r="AL289" s="14"/>
      <c r="AM289" s="14"/>
      <c r="AN289" s="14"/>
      <c r="AO289" s="14"/>
      <c r="AP289" s="14"/>
      <c r="AQ289" s="14"/>
      <c r="AR289" s="14"/>
      <c r="AS289" s="14"/>
      <c r="AT289" s="14"/>
      <c r="AU289" s="14"/>
    </row>
    <row r="290" spans="1:47" s="5" customFormat="1" x14ac:dyDescent="0.25">
      <c r="A290" s="14"/>
      <c r="B290" s="14"/>
      <c r="C290" s="14"/>
      <c r="D290" s="14"/>
      <c r="E290" s="15"/>
      <c r="F290" s="16"/>
      <c r="G290" s="14"/>
      <c r="H290" s="14"/>
      <c r="I290" s="14"/>
      <c r="J290" s="14"/>
      <c r="K290" s="14"/>
      <c r="L290" s="14"/>
      <c r="M290" s="14"/>
      <c r="N290" s="14"/>
      <c r="O290" s="14"/>
      <c r="P290" s="14"/>
      <c r="Q290" s="14"/>
      <c r="R290" s="14"/>
      <c r="S290" s="16"/>
      <c r="T290" s="16"/>
      <c r="U290" s="135"/>
      <c r="V290" s="15"/>
      <c r="W290" s="14"/>
      <c r="X290" s="14"/>
      <c r="Y290" s="14"/>
      <c r="Z290" s="14"/>
      <c r="AA290" s="17"/>
      <c r="AB290" s="17"/>
      <c r="AC290" s="17"/>
      <c r="AD290" s="17"/>
      <c r="AE290" s="14"/>
      <c r="AF290" s="14"/>
      <c r="AG290" s="14"/>
      <c r="AH290" s="14"/>
      <c r="AI290" s="14"/>
      <c r="AJ290" s="14"/>
      <c r="AK290" s="14"/>
      <c r="AL290" s="14"/>
      <c r="AM290" s="14"/>
      <c r="AN290" s="14"/>
      <c r="AO290" s="14"/>
      <c r="AP290" s="14"/>
      <c r="AQ290" s="14"/>
      <c r="AR290" s="14"/>
      <c r="AS290" s="14"/>
      <c r="AT290" s="14"/>
      <c r="AU290" s="14"/>
    </row>
    <row r="291" spans="1:47" s="5" customFormat="1" x14ac:dyDescent="0.25">
      <c r="A291" s="14"/>
      <c r="B291" s="14"/>
      <c r="C291" s="14"/>
      <c r="D291" s="14"/>
      <c r="E291" s="15"/>
      <c r="F291" s="16"/>
      <c r="G291" s="14"/>
      <c r="H291" s="14"/>
      <c r="I291" s="14"/>
      <c r="J291" s="14"/>
      <c r="K291" s="14"/>
      <c r="L291" s="14"/>
      <c r="M291" s="14"/>
      <c r="N291" s="14"/>
      <c r="O291" s="14"/>
      <c r="P291" s="14"/>
      <c r="Q291" s="14"/>
      <c r="R291" s="14"/>
      <c r="S291" s="16"/>
      <c r="T291" s="16"/>
      <c r="U291" s="135"/>
      <c r="V291" s="15"/>
      <c r="W291" s="14"/>
      <c r="X291" s="14"/>
      <c r="Y291" s="14"/>
      <c r="Z291" s="14"/>
      <c r="AA291" s="17"/>
      <c r="AB291" s="17"/>
      <c r="AC291" s="17"/>
      <c r="AD291" s="17"/>
      <c r="AE291" s="14"/>
      <c r="AF291" s="14"/>
      <c r="AG291" s="14"/>
      <c r="AH291" s="14"/>
      <c r="AI291" s="14"/>
      <c r="AJ291" s="14"/>
      <c r="AK291" s="14"/>
      <c r="AL291" s="14"/>
      <c r="AM291" s="14"/>
      <c r="AN291" s="14"/>
      <c r="AO291" s="14"/>
      <c r="AP291" s="14"/>
      <c r="AQ291" s="14"/>
      <c r="AR291" s="14"/>
      <c r="AS291" s="14"/>
      <c r="AT291" s="14"/>
      <c r="AU291" s="14"/>
    </row>
    <row r="292" spans="1:47" s="5" customFormat="1" x14ac:dyDescent="0.25">
      <c r="A292" s="14"/>
      <c r="B292" s="14"/>
      <c r="C292" s="14"/>
      <c r="D292" s="14"/>
      <c r="E292" s="15"/>
      <c r="F292" s="16"/>
      <c r="G292" s="14"/>
      <c r="H292" s="14"/>
      <c r="I292" s="14"/>
      <c r="J292" s="14"/>
      <c r="K292" s="14"/>
      <c r="L292" s="14"/>
      <c r="M292" s="14"/>
      <c r="N292" s="14"/>
      <c r="O292" s="14"/>
      <c r="P292" s="14"/>
      <c r="Q292" s="14"/>
      <c r="R292" s="14"/>
      <c r="S292" s="16"/>
      <c r="T292" s="16"/>
      <c r="U292" s="135"/>
      <c r="V292" s="15"/>
      <c r="W292" s="14"/>
      <c r="X292" s="14"/>
      <c r="Y292" s="14"/>
      <c r="Z292" s="14"/>
      <c r="AA292" s="17"/>
      <c r="AB292" s="17"/>
      <c r="AC292" s="17"/>
      <c r="AD292" s="17"/>
      <c r="AE292" s="14"/>
      <c r="AF292" s="14"/>
      <c r="AG292" s="14"/>
      <c r="AH292" s="14"/>
      <c r="AI292" s="14"/>
      <c r="AJ292" s="14"/>
      <c r="AK292" s="14"/>
      <c r="AL292" s="14"/>
      <c r="AM292" s="14"/>
      <c r="AN292" s="14"/>
      <c r="AO292" s="14"/>
      <c r="AP292" s="14"/>
      <c r="AQ292" s="14"/>
      <c r="AR292" s="14"/>
      <c r="AS292" s="14"/>
      <c r="AT292" s="14"/>
      <c r="AU292" s="14"/>
    </row>
    <row r="293" spans="1:47" s="5" customFormat="1" x14ac:dyDescent="0.25">
      <c r="A293" s="14"/>
      <c r="B293" s="14"/>
      <c r="C293" s="14"/>
      <c r="D293" s="14"/>
      <c r="E293" s="15"/>
      <c r="F293" s="16"/>
      <c r="G293" s="14"/>
      <c r="H293" s="14"/>
      <c r="I293" s="14"/>
      <c r="J293" s="14"/>
      <c r="K293" s="14"/>
      <c r="L293" s="14"/>
      <c r="M293" s="14"/>
      <c r="N293" s="14"/>
      <c r="O293" s="14"/>
      <c r="P293" s="14"/>
      <c r="Q293" s="14"/>
      <c r="R293" s="14"/>
      <c r="S293" s="16"/>
      <c r="T293" s="16"/>
      <c r="U293" s="135"/>
      <c r="V293" s="15"/>
      <c r="W293" s="14"/>
      <c r="X293" s="14"/>
      <c r="Y293" s="14"/>
      <c r="Z293" s="14"/>
      <c r="AA293" s="17"/>
      <c r="AB293" s="17"/>
      <c r="AC293" s="17"/>
      <c r="AD293" s="17"/>
      <c r="AE293" s="14"/>
      <c r="AF293" s="14"/>
      <c r="AG293" s="14"/>
      <c r="AH293" s="14"/>
      <c r="AI293" s="14"/>
      <c r="AJ293" s="14"/>
      <c r="AK293" s="14"/>
      <c r="AL293" s="14"/>
      <c r="AM293" s="14"/>
      <c r="AN293" s="14"/>
      <c r="AO293" s="14"/>
      <c r="AP293" s="14"/>
      <c r="AQ293" s="14"/>
      <c r="AR293" s="14"/>
      <c r="AS293" s="14"/>
      <c r="AT293" s="14"/>
      <c r="AU293" s="14"/>
    </row>
    <row r="294" spans="1:47" s="5" customFormat="1" x14ac:dyDescent="0.25">
      <c r="A294" s="14"/>
      <c r="B294" s="14"/>
      <c r="C294" s="14"/>
      <c r="D294" s="14"/>
      <c r="E294" s="15"/>
      <c r="F294" s="16"/>
      <c r="G294" s="14"/>
      <c r="H294" s="14"/>
      <c r="I294" s="14"/>
      <c r="J294" s="14"/>
      <c r="K294" s="14"/>
      <c r="L294" s="14"/>
      <c r="M294" s="14"/>
      <c r="N294" s="14"/>
      <c r="O294" s="14"/>
      <c r="P294" s="14"/>
      <c r="Q294" s="14"/>
      <c r="R294" s="14"/>
      <c r="S294" s="16"/>
      <c r="T294" s="16"/>
      <c r="U294" s="135"/>
      <c r="V294" s="15"/>
      <c r="W294" s="14"/>
      <c r="X294" s="14"/>
      <c r="Y294" s="14"/>
      <c r="Z294" s="14"/>
      <c r="AA294" s="17"/>
      <c r="AB294" s="17"/>
      <c r="AC294" s="17"/>
      <c r="AD294" s="17"/>
      <c r="AE294" s="14"/>
      <c r="AF294" s="14"/>
      <c r="AG294" s="14"/>
      <c r="AH294" s="14"/>
      <c r="AI294" s="14"/>
      <c r="AJ294" s="14"/>
      <c r="AK294" s="14"/>
      <c r="AL294" s="14"/>
      <c r="AM294" s="14"/>
      <c r="AN294" s="14"/>
      <c r="AO294" s="14"/>
      <c r="AP294" s="14"/>
      <c r="AQ294" s="14"/>
      <c r="AR294" s="14"/>
      <c r="AS294" s="14"/>
      <c r="AT294" s="14"/>
      <c r="AU294" s="14"/>
    </row>
    <row r="295" spans="1:47" s="5" customFormat="1" x14ac:dyDescent="0.25">
      <c r="A295" s="14"/>
      <c r="B295" s="14"/>
      <c r="C295" s="14"/>
      <c r="D295" s="14"/>
      <c r="E295" s="15"/>
      <c r="F295" s="16"/>
      <c r="G295" s="14"/>
      <c r="H295" s="14"/>
      <c r="I295" s="14"/>
      <c r="J295" s="14"/>
      <c r="K295" s="14"/>
      <c r="L295" s="14"/>
      <c r="M295" s="14"/>
      <c r="N295" s="14"/>
      <c r="O295" s="14"/>
      <c r="P295" s="14"/>
      <c r="Q295" s="14"/>
      <c r="R295" s="14"/>
      <c r="S295" s="16"/>
      <c r="T295" s="16"/>
      <c r="U295" s="135"/>
      <c r="V295" s="15"/>
      <c r="W295" s="14"/>
      <c r="X295" s="14"/>
      <c r="Y295" s="14"/>
      <c r="Z295" s="14"/>
      <c r="AA295" s="17"/>
      <c r="AB295" s="17"/>
      <c r="AC295" s="17"/>
      <c r="AD295" s="17"/>
      <c r="AE295" s="14"/>
      <c r="AF295" s="14"/>
      <c r="AG295" s="14"/>
      <c r="AH295" s="14"/>
      <c r="AI295" s="14"/>
      <c r="AJ295" s="14"/>
      <c r="AK295" s="14"/>
      <c r="AL295" s="14"/>
      <c r="AM295" s="14"/>
      <c r="AN295" s="14"/>
      <c r="AO295" s="14"/>
      <c r="AP295" s="14"/>
      <c r="AQ295" s="14"/>
      <c r="AR295" s="14"/>
      <c r="AS295" s="14"/>
      <c r="AT295" s="14"/>
      <c r="AU295" s="14"/>
    </row>
    <row r="296" spans="1:47" s="5" customFormat="1" x14ac:dyDescent="0.25">
      <c r="A296" s="14"/>
      <c r="B296" s="14"/>
      <c r="C296" s="14"/>
      <c r="D296" s="14"/>
      <c r="E296" s="15"/>
      <c r="F296" s="16"/>
      <c r="G296" s="14"/>
      <c r="H296" s="14"/>
      <c r="I296" s="14"/>
      <c r="J296" s="14"/>
      <c r="K296" s="14"/>
      <c r="L296" s="14"/>
      <c r="M296" s="14"/>
      <c r="N296" s="14"/>
      <c r="O296" s="14"/>
      <c r="P296" s="14"/>
      <c r="Q296" s="14"/>
      <c r="R296" s="14"/>
      <c r="S296" s="16"/>
      <c r="T296" s="16"/>
      <c r="U296" s="135"/>
      <c r="V296" s="15"/>
      <c r="W296" s="14"/>
      <c r="X296" s="14"/>
      <c r="Y296" s="14"/>
      <c r="Z296" s="14"/>
      <c r="AA296" s="17"/>
      <c r="AB296" s="17"/>
      <c r="AC296" s="17"/>
      <c r="AD296" s="17"/>
      <c r="AE296" s="14"/>
      <c r="AF296" s="14"/>
      <c r="AG296" s="14"/>
      <c r="AH296" s="14"/>
      <c r="AI296" s="14"/>
      <c r="AJ296" s="14"/>
      <c r="AK296" s="14"/>
      <c r="AL296" s="14"/>
      <c r="AM296" s="14"/>
      <c r="AN296" s="14"/>
      <c r="AO296" s="14"/>
      <c r="AP296" s="14"/>
      <c r="AQ296" s="14"/>
      <c r="AR296" s="14"/>
      <c r="AS296" s="14"/>
      <c r="AT296" s="14"/>
      <c r="AU296" s="14"/>
    </row>
    <row r="297" spans="1:47" s="5" customFormat="1" x14ac:dyDescent="0.25">
      <c r="A297" s="14"/>
      <c r="B297" s="14"/>
      <c r="C297" s="14"/>
      <c r="D297" s="14"/>
      <c r="E297" s="15"/>
      <c r="F297" s="16"/>
      <c r="G297" s="14"/>
      <c r="H297" s="14"/>
      <c r="I297" s="14"/>
      <c r="J297" s="14"/>
      <c r="K297" s="14"/>
      <c r="L297" s="14"/>
      <c r="M297" s="14"/>
      <c r="N297" s="14"/>
      <c r="O297" s="14"/>
      <c r="P297" s="14"/>
      <c r="Q297" s="14"/>
      <c r="R297" s="14"/>
      <c r="S297" s="16"/>
      <c r="T297" s="16"/>
      <c r="U297" s="135"/>
      <c r="V297" s="15"/>
      <c r="W297" s="14"/>
      <c r="X297" s="14"/>
      <c r="Y297" s="14"/>
      <c r="Z297" s="14"/>
      <c r="AA297" s="17"/>
      <c r="AB297" s="17"/>
      <c r="AC297" s="17"/>
      <c r="AD297" s="17"/>
      <c r="AE297" s="14"/>
      <c r="AF297" s="14"/>
      <c r="AG297" s="14"/>
      <c r="AH297" s="14"/>
      <c r="AI297" s="14"/>
      <c r="AJ297" s="14"/>
      <c r="AK297" s="14"/>
      <c r="AL297" s="14"/>
      <c r="AM297" s="14"/>
      <c r="AN297" s="14"/>
      <c r="AO297" s="14"/>
      <c r="AP297" s="14"/>
      <c r="AQ297" s="14"/>
      <c r="AR297" s="14"/>
      <c r="AS297" s="14"/>
      <c r="AT297" s="14"/>
      <c r="AU297" s="14"/>
    </row>
    <row r="298" spans="1:47" s="5" customFormat="1" x14ac:dyDescent="0.25">
      <c r="A298" s="14"/>
      <c r="B298" s="14"/>
      <c r="C298" s="14"/>
      <c r="D298" s="14"/>
      <c r="E298" s="15"/>
      <c r="F298" s="16"/>
      <c r="G298" s="14"/>
      <c r="H298" s="14"/>
      <c r="I298" s="14"/>
      <c r="J298" s="14"/>
      <c r="K298" s="14"/>
      <c r="L298" s="14"/>
      <c r="M298" s="14"/>
      <c r="N298" s="14"/>
      <c r="O298" s="14"/>
      <c r="P298" s="14"/>
      <c r="Q298" s="14"/>
      <c r="R298" s="14"/>
      <c r="S298" s="16"/>
      <c r="T298" s="16"/>
      <c r="U298" s="135"/>
      <c r="V298" s="15"/>
      <c r="W298" s="14"/>
      <c r="X298" s="14"/>
      <c r="Y298" s="14"/>
      <c r="Z298" s="14"/>
      <c r="AA298" s="17"/>
      <c r="AB298" s="17"/>
      <c r="AC298" s="17"/>
      <c r="AD298" s="17"/>
      <c r="AE298" s="14"/>
      <c r="AF298" s="14"/>
      <c r="AG298" s="14"/>
      <c r="AH298" s="14"/>
      <c r="AI298" s="14"/>
      <c r="AJ298" s="14"/>
      <c r="AK298" s="14"/>
      <c r="AL298" s="14"/>
      <c r="AM298" s="14"/>
      <c r="AN298" s="14"/>
      <c r="AO298" s="14"/>
      <c r="AP298" s="14"/>
      <c r="AQ298" s="14"/>
      <c r="AR298" s="14"/>
      <c r="AS298" s="14"/>
      <c r="AT298" s="14"/>
      <c r="AU298" s="14"/>
    </row>
    <row r="299" spans="1:47" s="5" customFormat="1" x14ac:dyDescent="0.25">
      <c r="A299" s="14"/>
      <c r="B299" s="14"/>
      <c r="C299" s="14"/>
      <c r="D299" s="14"/>
      <c r="E299" s="15"/>
      <c r="F299" s="16"/>
      <c r="G299" s="14"/>
      <c r="H299" s="14"/>
      <c r="I299" s="14"/>
      <c r="J299" s="14"/>
      <c r="K299" s="14"/>
      <c r="L299" s="14"/>
      <c r="M299" s="14"/>
      <c r="N299" s="14"/>
      <c r="O299" s="14"/>
      <c r="P299" s="14"/>
      <c r="Q299" s="14"/>
      <c r="R299" s="14"/>
      <c r="S299" s="16"/>
      <c r="T299" s="16"/>
      <c r="U299" s="135"/>
      <c r="V299" s="15"/>
      <c r="W299" s="14"/>
      <c r="X299" s="14"/>
      <c r="Y299" s="14"/>
      <c r="Z299" s="14"/>
      <c r="AA299" s="17"/>
      <c r="AB299" s="17"/>
      <c r="AC299" s="17"/>
      <c r="AD299" s="17"/>
      <c r="AE299" s="14"/>
      <c r="AF299" s="14"/>
      <c r="AG299" s="14"/>
      <c r="AH299" s="14"/>
      <c r="AI299" s="14"/>
      <c r="AJ299" s="14"/>
      <c r="AK299" s="14"/>
      <c r="AL299" s="14"/>
      <c r="AM299" s="14"/>
      <c r="AN299" s="14"/>
      <c r="AO299" s="14"/>
      <c r="AP299" s="14"/>
      <c r="AQ299" s="14"/>
      <c r="AR299" s="14"/>
      <c r="AS299" s="14"/>
      <c r="AT299" s="14"/>
      <c r="AU299" s="14"/>
    </row>
    <row r="300" spans="1:47" s="5" customFormat="1" x14ac:dyDescent="0.25">
      <c r="A300" s="14"/>
      <c r="B300" s="14"/>
      <c r="C300" s="14"/>
      <c r="D300" s="14"/>
      <c r="E300" s="15"/>
      <c r="F300" s="16"/>
      <c r="G300" s="14"/>
      <c r="H300" s="14"/>
      <c r="I300" s="14"/>
      <c r="J300" s="14"/>
      <c r="K300" s="14"/>
      <c r="L300" s="14"/>
      <c r="M300" s="14"/>
      <c r="N300" s="14"/>
      <c r="O300" s="14"/>
      <c r="P300" s="14"/>
      <c r="Q300" s="14"/>
      <c r="R300" s="14"/>
      <c r="S300" s="16"/>
      <c r="T300" s="16"/>
      <c r="U300" s="135"/>
      <c r="V300" s="15"/>
      <c r="W300" s="14"/>
      <c r="X300" s="14"/>
      <c r="Y300" s="14"/>
      <c r="Z300" s="14"/>
      <c r="AA300" s="17"/>
      <c r="AB300" s="17"/>
      <c r="AC300" s="17"/>
      <c r="AD300" s="17"/>
      <c r="AE300" s="14"/>
      <c r="AF300" s="14"/>
      <c r="AG300" s="14"/>
      <c r="AH300" s="14"/>
      <c r="AI300" s="14"/>
      <c r="AJ300" s="14"/>
      <c r="AK300" s="14"/>
      <c r="AL300" s="14"/>
      <c r="AM300" s="14"/>
      <c r="AN300" s="14"/>
      <c r="AO300" s="14"/>
      <c r="AP300" s="14"/>
      <c r="AQ300" s="14"/>
      <c r="AR300" s="14"/>
      <c r="AS300" s="14"/>
      <c r="AT300" s="14"/>
      <c r="AU300" s="14"/>
    </row>
    <row r="301" spans="1:47" s="5" customFormat="1" x14ac:dyDescent="0.25">
      <c r="A301" s="14"/>
      <c r="B301" s="14"/>
      <c r="C301" s="14"/>
      <c r="D301" s="14"/>
      <c r="E301" s="15"/>
      <c r="F301" s="16"/>
      <c r="G301" s="14"/>
      <c r="H301" s="14"/>
      <c r="I301" s="14"/>
      <c r="J301" s="14"/>
      <c r="K301" s="14"/>
      <c r="L301" s="14"/>
      <c r="M301" s="14"/>
      <c r="N301" s="14"/>
      <c r="O301" s="14"/>
      <c r="P301" s="14"/>
      <c r="Q301" s="14"/>
      <c r="R301" s="14"/>
      <c r="S301" s="16"/>
      <c r="T301" s="16"/>
      <c r="U301" s="135"/>
      <c r="V301" s="15"/>
      <c r="W301" s="14"/>
      <c r="X301" s="14"/>
      <c r="Y301" s="14"/>
      <c r="Z301" s="14"/>
      <c r="AA301" s="17"/>
      <c r="AB301" s="17"/>
      <c r="AC301" s="17"/>
      <c r="AD301" s="17"/>
      <c r="AE301" s="14"/>
      <c r="AF301" s="14"/>
      <c r="AG301" s="14"/>
      <c r="AH301" s="14"/>
      <c r="AI301" s="14"/>
      <c r="AJ301" s="14"/>
      <c r="AK301" s="14"/>
      <c r="AL301" s="14"/>
      <c r="AM301" s="14"/>
      <c r="AN301" s="14"/>
      <c r="AO301" s="14"/>
      <c r="AP301" s="14"/>
      <c r="AQ301" s="14"/>
      <c r="AR301" s="14"/>
      <c r="AS301" s="14"/>
      <c r="AT301" s="14"/>
      <c r="AU301" s="14"/>
    </row>
    <row r="302" spans="1:47" s="5" customFormat="1" x14ac:dyDescent="0.25">
      <c r="A302" s="14"/>
      <c r="B302" s="14"/>
      <c r="C302" s="14"/>
      <c r="D302" s="14"/>
      <c r="E302" s="15"/>
      <c r="F302" s="16"/>
      <c r="G302" s="14"/>
      <c r="H302" s="14"/>
      <c r="I302" s="14"/>
      <c r="J302" s="14"/>
      <c r="K302" s="14"/>
      <c r="L302" s="14"/>
      <c r="M302" s="14"/>
      <c r="N302" s="14"/>
      <c r="O302" s="14"/>
      <c r="P302" s="14"/>
      <c r="Q302" s="14"/>
      <c r="R302" s="14"/>
      <c r="S302" s="16"/>
      <c r="T302" s="16"/>
      <c r="U302" s="135"/>
      <c r="V302" s="15"/>
      <c r="W302" s="14"/>
      <c r="X302" s="14"/>
      <c r="Y302" s="14"/>
      <c r="Z302" s="14"/>
      <c r="AA302" s="17"/>
      <c r="AB302" s="17"/>
      <c r="AC302" s="17"/>
      <c r="AD302" s="17"/>
      <c r="AE302" s="14"/>
      <c r="AF302" s="14"/>
      <c r="AG302" s="14"/>
      <c r="AH302" s="14"/>
      <c r="AI302" s="14"/>
      <c r="AJ302" s="14"/>
      <c r="AK302" s="14"/>
      <c r="AL302" s="14"/>
      <c r="AM302" s="14"/>
      <c r="AN302" s="14"/>
      <c r="AO302" s="14"/>
      <c r="AP302" s="14"/>
      <c r="AQ302" s="14"/>
      <c r="AR302" s="14"/>
      <c r="AS302" s="14"/>
      <c r="AT302" s="14"/>
      <c r="AU302" s="14"/>
    </row>
    <row r="303" spans="1:47" s="5" customFormat="1" x14ac:dyDescent="0.25">
      <c r="A303" s="14"/>
      <c r="B303" s="14"/>
      <c r="C303" s="14"/>
      <c r="D303" s="14"/>
      <c r="E303" s="15"/>
      <c r="F303" s="16"/>
      <c r="G303" s="14"/>
      <c r="H303" s="14"/>
      <c r="I303" s="14"/>
      <c r="J303" s="14"/>
      <c r="K303" s="14"/>
      <c r="L303" s="14"/>
      <c r="M303" s="14"/>
      <c r="N303" s="14"/>
      <c r="O303" s="14"/>
      <c r="P303" s="14"/>
      <c r="Q303" s="14"/>
      <c r="R303" s="14"/>
      <c r="S303" s="16"/>
      <c r="T303" s="16"/>
      <c r="U303" s="135"/>
      <c r="V303" s="15"/>
      <c r="W303" s="14"/>
      <c r="X303" s="14"/>
      <c r="Y303" s="14"/>
      <c r="Z303" s="14"/>
      <c r="AA303" s="17"/>
      <c r="AB303" s="17"/>
      <c r="AC303" s="17"/>
      <c r="AD303" s="17"/>
      <c r="AE303" s="14"/>
      <c r="AF303" s="14"/>
      <c r="AG303" s="14"/>
      <c r="AH303" s="14"/>
      <c r="AI303" s="14"/>
      <c r="AJ303" s="14"/>
      <c r="AK303" s="14"/>
      <c r="AL303" s="14"/>
      <c r="AM303" s="14"/>
      <c r="AN303" s="14"/>
      <c r="AO303" s="14"/>
      <c r="AP303" s="14"/>
      <c r="AQ303" s="14"/>
      <c r="AR303" s="14"/>
      <c r="AS303" s="14"/>
      <c r="AT303" s="14"/>
      <c r="AU303" s="14"/>
    </row>
    <row r="304" spans="1:47" s="5" customFormat="1" x14ac:dyDescent="0.25">
      <c r="A304" s="14"/>
      <c r="B304" s="14"/>
      <c r="C304" s="14"/>
      <c r="D304" s="14"/>
      <c r="E304" s="15"/>
      <c r="F304" s="16"/>
      <c r="G304" s="14"/>
      <c r="H304" s="14"/>
      <c r="I304" s="14"/>
      <c r="J304" s="14"/>
      <c r="K304" s="14"/>
      <c r="L304" s="14"/>
      <c r="M304" s="14"/>
      <c r="N304" s="14"/>
      <c r="O304" s="14"/>
      <c r="P304" s="14"/>
      <c r="Q304" s="14"/>
      <c r="R304" s="14"/>
      <c r="S304" s="16"/>
      <c r="T304" s="16"/>
      <c r="U304" s="135"/>
      <c r="V304" s="15"/>
      <c r="W304" s="14"/>
      <c r="X304" s="14"/>
      <c r="Y304" s="14"/>
      <c r="Z304" s="14"/>
      <c r="AA304" s="17"/>
      <c r="AB304" s="17"/>
      <c r="AC304" s="17"/>
      <c r="AD304" s="17"/>
      <c r="AE304" s="14"/>
      <c r="AF304" s="14"/>
      <c r="AG304" s="14"/>
      <c r="AH304" s="14"/>
      <c r="AI304" s="14"/>
      <c r="AJ304" s="14"/>
      <c r="AK304" s="14"/>
      <c r="AL304" s="14"/>
      <c r="AM304" s="14"/>
      <c r="AN304" s="14"/>
      <c r="AO304" s="14"/>
      <c r="AP304" s="14"/>
      <c r="AQ304" s="14"/>
      <c r="AR304" s="14"/>
      <c r="AS304" s="14"/>
      <c r="AT304" s="14"/>
      <c r="AU304" s="14"/>
    </row>
    <row r="305" spans="1:47" s="5" customFormat="1" x14ac:dyDescent="0.25">
      <c r="A305" s="14"/>
      <c r="B305" s="14"/>
      <c r="C305" s="14"/>
      <c r="D305" s="14"/>
      <c r="E305" s="15"/>
      <c r="F305" s="16"/>
      <c r="G305" s="14"/>
      <c r="H305" s="14"/>
      <c r="I305" s="14"/>
      <c r="J305" s="14"/>
      <c r="K305" s="14"/>
      <c r="L305" s="14"/>
      <c r="M305" s="14"/>
      <c r="N305" s="14"/>
      <c r="O305" s="14"/>
      <c r="P305" s="14"/>
      <c r="Q305" s="14"/>
      <c r="R305" s="14"/>
      <c r="S305" s="16"/>
      <c r="T305" s="16"/>
      <c r="U305" s="135"/>
      <c r="V305" s="15"/>
      <c r="W305" s="14"/>
      <c r="X305" s="14"/>
      <c r="Y305" s="14"/>
      <c r="Z305" s="14"/>
      <c r="AA305" s="17"/>
      <c r="AB305" s="17"/>
      <c r="AC305" s="17"/>
      <c r="AD305" s="17"/>
      <c r="AE305" s="14"/>
      <c r="AF305" s="14"/>
      <c r="AG305" s="14"/>
      <c r="AH305" s="14"/>
      <c r="AI305" s="14"/>
      <c r="AJ305" s="14"/>
      <c r="AK305" s="14"/>
      <c r="AL305" s="14"/>
      <c r="AM305" s="14"/>
      <c r="AN305" s="14"/>
      <c r="AO305" s="14"/>
      <c r="AP305" s="14"/>
      <c r="AQ305" s="14"/>
      <c r="AR305" s="14"/>
      <c r="AS305" s="14"/>
      <c r="AT305" s="14"/>
      <c r="AU305" s="14"/>
    </row>
    <row r="306" spans="1:47" s="5" customFormat="1" x14ac:dyDescent="0.25">
      <c r="A306" s="14"/>
      <c r="B306" s="14"/>
      <c r="C306" s="14"/>
      <c r="D306" s="14"/>
      <c r="E306" s="15"/>
      <c r="F306" s="16"/>
      <c r="G306" s="14"/>
      <c r="H306" s="14"/>
      <c r="I306" s="14"/>
      <c r="J306" s="14"/>
      <c r="K306" s="14"/>
      <c r="L306" s="14"/>
      <c r="M306" s="14"/>
      <c r="N306" s="14"/>
      <c r="O306" s="14"/>
      <c r="P306" s="14"/>
      <c r="Q306" s="14"/>
      <c r="R306" s="14"/>
      <c r="S306" s="16"/>
      <c r="T306" s="16"/>
      <c r="U306" s="135"/>
      <c r="V306" s="15"/>
      <c r="W306" s="14"/>
      <c r="X306" s="14"/>
      <c r="Y306" s="14"/>
      <c r="Z306" s="14"/>
      <c r="AA306" s="17"/>
      <c r="AB306" s="17"/>
      <c r="AC306" s="17"/>
      <c r="AD306" s="17"/>
      <c r="AE306" s="14"/>
      <c r="AF306" s="14"/>
      <c r="AG306" s="14"/>
      <c r="AH306" s="14"/>
      <c r="AI306" s="14"/>
      <c r="AJ306" s="14"/>
      <c r="AK306" s="14"/>
      <c r="AL306" s="14"/>
      <c r="AM306" s="14"/>
      <c r="AN306" s="14"/>
      <c r="AO306" s="14"/>
      <c r="AP306" s="14"/>
      <c r="AQ306" s="14"/>
      <c r="AR306" s="14"/>
      <c r="AS306" s="14"/>
      <c r="AT306" s="14"/>
      <c r="AU306" s="14"/>
    </row>
    <row r="307" spans="1:47" s="5" customFormat="1" x14ac:dyDescent="0.25">
      <c r="A307" s="14"/>
      <c r="B307" s="14"/>
      <c r="C307" s="14"/>
      <c r="D307" s="14"/>
      <c r="E307" s="15"/>
      <c r="F307" s="16"/>
      <c r="G307" s="14"/>
      <c r="H307" s="14"/>
      <c r="I307" s="14"/>
      <c r="J307" s="14"/>
      <c r="K307" s="14"/>
      <c r="L307" s="14"/>
      <c r="M307" s="14"/>
      <c r="N307" s="14"/>
      <c r="O307" s="14"/>
      <c r="P307" s="14"/>
      <c r="Q307" s="14"/>
      <c r="R307" s="14"/>
      <c r="S307" s="16"/>
      <c r="T307" s="16"/>
      <c r="U307" s="135"/>
      <c r="V307" s="15"/>
      <c r="W307" s="14"/>
      <c r="X307" s="14"/>
      <c r="Y307" s="14"/>
      <c r="Z307" s="14"/>
      <c r="AA307" s="17"/>
      <c r="AB307" s="17"/>
      <c r="AC307" s="17"/>
      <c r="AD307" s="17"/>
      <c r="AE307" s="14"/>
      <c r="AF307" s="14"/>
      <c r="AG307" s="14"/>
      <c r="AH307" s="14"/>
      <c r="AI307" s="14"/>
      <c r="AJ307" s="14"/>
      <c r="AK307" s="14"/>
      <c r="AL307" s="14"/>
      <c r="AM307" s="14"/>
      <c r="AN307" s="14"/>
      <c r="AO307" s="14"/>
      <c r="AP307" s="14"/>
      <c r="AQ307" s="14"/>
      <c r="AR307" s="14"/>
      <c r="AS307" s="14"/>
      <c r="AT307" s="14"/>
      <c r="AU307" s="14"/>
    </row>
    <row r="308" spans="1:47" s="5" customFormat="1" x14ac:dyDescent="0.25">
      <c r="A308" s="14"/>
      <c r="B308" s="14"/>
      <c r="C308" s="14"/>
      <c r="D308" s="14"/>
      <c r="E308" s="15"/>
      <c r="F308" s="16"/>
      <c r="G308" s="14"/>
      <c r="H308" s="14"/>
      <c r="I308" s="14"/>
      <c r="J308" s="14"/>
      <c r="K308" s="14"/>
      <c r="L308" s="14"/>
      <c r="M308" s="14"/>
      <c r="N308" s="14"/>
      <c r="O308" s="14"/>
      <c r="P308" s="14"/>
      <c r="Q308" s="14"/>
      <c r="R308" s="14"/>
      <c r="S308" s="16"/>
      <c r="T308" s="16"/>
      <c r="U308" s="135"/>
      <c r="V308" s="15"/>
      <c r="W308" s="14"/>
      <c r="X308" s="14"/>
      <c r="Y308" s="14"/>
      <c r="Z308" s="14"/>
      <c r="AA308" s="17"/>
      <c r="AB308" s="17"/>
      <c r="AC308" s="17"/>
      <c r="AD308" s="17"/>
      <c r="AE308" s="14"/>
      <c r="AF308" s="14"/>
      <c r="AG308" s="14"/>
      <c r="AH308" s="14"/>
      <c r="AI308" s="14"/>
      <c r="AJ308" s="14"/>
      <c r="AK308" s="14"/>
      <c r="AL308" s="14"/>
      <c r="AM308" s="14"/>
      <c r="AN308" s="14"/>
      <c r="AO308" s="14"/>
      <c r="AP308" s="14"/>
      <c r="AQ308" s="14"/>
      <c r="AR308" s="14"/>
      <c r="AS308" s="14"/>
      <c r="AT308" s="14"/>
      <c r="AU308" s="14"/>
    </row>
    <row r="309" spans="1:47" s="5" customFormat="1" x14ac:dyDescent="0.25">
      <c r="A309" s="14"/>
      <c r="B309" s="14"/>
      <c r="C309" s="14"/>
      <c r="D309" s="14"/>
      <c r="E309" s="15"/>
      <c r="F309" s="16"/>
      <c r="G309" s="14"/>
      <c r="H309" s="14"/>
      <c r="I309" s="14"/>
      <c r="J309" s="14"/>
      <c r="K309" s="14"/>
      <c r="L309" s="14"/>
      <c r="M309" s="14"/>
      <c r="N309" s="14"/>
      <c r="O309" s="14"/>
      <c r="P309" s="14"/>
      <c r="Q309" s="14"/>
      <c r="R309" s="14"/>
      <c r="S309" s="16"/>
      <c r="T309" s="16"/>
      <c r="U309" s="135"/>
      <c r="V309" s="15"/>
      <c r="W309" s="14"/>
      <c r="X309" s="14"/>
      <c r="Y309" s="14"/>
      <c r="Z309" s="14"/>
      <c r="AA309" s="17"/>
      <c r="AB309" s="17"/>
      <c r="AC309" s="17"/>
      <c r="AD309" s="17"/>
      <c r="AE309" s="14"/>
      <c r="AF309" s="14"/>
      <c r="AG309" s="14"/>
      <c r="AH309" s="14"/>
      <c r="AI309" s="14"/>
      <c r="AJ309" s="14"/>
      <c r="AK309" s="14"/>
      <c r="AL309" s="14"/>
      <c r="AM309" s="14"/>
      <c r="AN309" s="14"/>
      <c r="AO309" s="14"/>
      <c r="AP309" s="14"/>
      <c r="AQ309" s="14"/>
      <c r="AR309" s="14"/>
      <c r="AS309" s="14"/>
      <c r="AT309" s="14"/>
      <c r="AU309" s="14"/>
    </row>
    <row r="310" spans="1:47" s="5" customFormat="1" x14ac:dyDescent="0.25">
      <c r="A310" s="14"/>
      <c r="B310" s="14"/>
      <c r="C310" s="14"/>
      <c r="D310" s="14"/>
      <c r="E310" s="15"/>
      <c r="F310" s="16"/>
      <c r="G310" s="14"/>
      <c r="H310" s="14"/>
      <c r="I310" s="14"/>
      <c r="J310" s="14"/>
      <c r="K310" s="14"/>
      <c r="L310" s="14"/>
      <c r="M310" s="14"/>
      <c r="N310" s="14"/>
      <c r="O310" s="14"/>
      <c r="P310" s="14"/>
      <c r="Q310" s="14"/>
      <c r="R310" s="14"/>
      <c r="S310" s="16"/>
      <c r="T310" s="16"/>
      <c r="U310" s="135"/>
      <c r="V310" s="15"/>
      <c r="W310" s="14"/>
      <c r="X310" s="14"/>
      <c r="Y310" s="14"/>
      <c r="Z310" s="14"/>
      <c r="AA310" s="17"/>
      <c r="AB310" s="17"/>
      <c r="AC310" s="17"/>
      <c r="AD310" s="17"/>
      <c r="AE310" s="14"/>
      <c r="AF310" s="14"/>
      <c r="AG310" s="14"/>
      <c r="AH310" s="14"/>
      <c r="AI310" s="14"/>
      <c r="AJ310" s="14"/>
      <c r="AK310" s="14"/>
      <c r="AL310" s="14"/>
      <c r="AM310" s="14"/>
      <c r="AN310" s="14"/>
      <c r="AO310" s="14"/>
      <c r="AP310" s="14"/>
      <c r="AQ310" s="14"/>
      <c r="AR310" s="14"/>
      <c r="AS310" s="14"/>
      <c r="AT310" s="14"/>
      <c r="AU310" s="14"/>
    </row>
    <row r="311" spans="1:47" s="5" customFormat="1" x14ac:dyDescent="0.25">
      <c r="A311" s="14"/>
      <c r="B311" s="14"/>
      <c r="C311" s="14"/>
      <c r="D311" s="14"/>
      <c r="E311" s="15"/>
      <c r="F311" s="16"/>
      <c r="G311" s="14"/>
      <c r="H311" s="14"/>
      <c r="I311" s="14"/>
      <c r="J311" s="14"/>
      <c r="K311" s="14"/>
      <c r="L311" s="14"/>
      <c r="M311" s="14"/>
      <c r="N311" s="14"/>
      <c r="O311" s="14"/>
      <c r="P311" s="14"/>
      <c r="Q311" s="14"/>
      <c r="R311" s="14"/>
      <c r="S311" s="16"/>
      <c r="T311" s="16"/>
      <c r="U311" s="135"/>
      <c r="V311" s="15"/>
      <c r="W311" s="14"/>
      <c r="X311" s="14"/>
      <c r="Y311" s="14"/>
      <c r="Z311" s="14"/>
      <c r="AA311" s="17"/>
      <c r="AB311" s="17"/>
      <c r="AC311" s="17"/>
      <c r="AD311" s="17"/>
      <c r="AE311" s="14"/>
      <c r="AF311" s="14"/>
      <c r="AG311" s="14"/>
      <c r="AH311" s="14"/>
      <c r="AI311" s="14"/>
      <c r="AJ311" s="14"/>
      <c r="AK311" s="14"/>
      <c r="AL311" s="14"/>
      <c r="AM311" s="14"/>
      <c r="AN311" s="14"/>
      <c r="AO311" s="14"/>
      <c r="AP311" s="14"/>
      <c r="AQ311" s="14"/>
      <c r="AR311" s="14"/>
      <c r="AS311" s="14"/>
      <c r="AT311" s="14"/>
      <c r="AU311" s="14"/>
    </row>
    <row r="312" spans="1:47" s="5" customFormat="1" x14ac:dyDescent="0.25">
      <c r="A312" s="14"/>
      <c r="B312" s="14"/>
      <c r="C312" s="14"/>
      <c r="D312" s="14"/>
      <c r="E312" s="15"/>
      <c r="F312" s="16"/>
      <c r="G312" s="14"/>
      <c r="H312" s="14"/>
      <c r="I312" s="14"/>
      <c r="J312" s="14"/>
      <c r="K312" s="14"/>
      <c r="L312" s="14"/>
      <c r="M312" s="14"/>
      <c r="N312" s="14"/>
      <c r="O312" s="14"/>
      <c r="P312" s="14"/>
      <c r="Q312" s="14"/>
      <c r="R312" s="14"/>
      <c r="S312" s="16"/>
      <c r="T312" s="16"/>
      <c r="U312" s="135"/>
      <c r="V312" s="15"/>
      <c r="W312" s="14"/>
      <c r="X312" s="14"/>
      <c r="Y312" s="14"/>
      <c r="Z312" s="14"/>
      <c r="AA312" s="17"/>
      <c r="AB312" s="17"/>
      <c r="AC312" s="17"/>
      <c r="AD312" s="17"/>
      <c r="AE312" s="14"/>
      <c r="AF312" s="14"/>
      <c r="AG312" s="14"/>
      <c r="AH312" s="14"/>
      <c r="AI312" s="14"/>
      <c r="AJ312" s="14"/>
      <c r="AK312" s="14"/>
      <c r="AL312" s="14"/>
      <c r="AM312" s="14"/>
      <c r="AN312" s="14"/>
      <c r="AO312" s="14"/>
      <c r="AP312" s="14"/>
      <c r="AQ312" s="14"/>
      <c r="AR312" s="14"/>
      <c r="AS312" s="14"/>
      <c r="AT312" s="14"/>
      <c r="AU312" s="14"/>
    </row>
    <row r="313" spans="1:47" s="5" customFormat="1" x14ac:dyDescent="0.25">
      <c r="A313" s="14"/>
      <c r="B313" s="14"/>
      <c r="C313" s="14"/>
      <c r="D313" s="14"/>
      <c r="E313" s="15"/>
      <c r="F313" s="16"/>
      <c r="G313" s="14"/>
      <c r="H313" s="14"/>
      <c r="I313" s="14"/>
      <c r="J313" s="14"/>
      <c r="K313" s="14"/>
      <c r="L313" s="14"/>
      <c r="M313" s="14"/>
      <c r="N313" s="14"/>
      <c r="O313" s="14"/>
      <c r="P313" s="14"/>
      <c r="Q313" s="14"/>
      <c r="R313" s="14"/>
      <c r="S313" s="16"/>
      <c r="T313" s="16"/>
      <c r="U313" s="135"/>
      <c r="V313" s="15"/>
      <c r="W313" s="14"/>
      <c r="X313" s="14"/>
      <c r="Y313" s="14"/>
      <c r="Z313" s="14"/>
      <c r="AA313" s="17"/>
      <c r="AB313" s="17"/>
      <c r="AC313" s="17"/>
      <c r="AD313" s="17"/>
      <c r="AE313" s="14"/>
      <c r="AF313" s="14"/>
      <c r="AG313" s="14"/>
      <c r="AH313" s="14"/>
      <c r="AI313" s="14"/>
      <c r="AJ313" s="14"/>
      <c r="AK313" s="14"/>
      <c r="AL313" s="14"/>
      <c r="AM313" s="14"/>
      <c r="AN313" s="14"/>
      <c r="AO313" s="14"/>
      <c r="AP313" s="14"/>
      <c r="AQ313" s="14"/>
      <c r="AR313" s="14"/>
      <c r="AS313" s="14"/>
      <c r="AT313" s="14"/>
      <c r="AU313" s="14"/>
    </row>
    <row r="314" spans="1:47" s="5" customFormat="1" x14ac:dyDescent="0.25">
      <c r="A314" s="14"/>
      <c r="B314" s="14"/>
      <c r="C314" s="14"/>
      <c r="D314" s="14"/>
      <c r="E314" s="15"/>
      <c r="F314" s="16"/>
      <c r="G314" s="14"/>
      <c r="H314" s="14"/>
      <c r="I314" s="14"/>
      <c r="J314" s="14"/>
      <c r="K314" s="14"/>
      <c r="L314" s="14"/>
      <c r="M314" s="14"/>
      <c r="N314" s="14"/>
      <c r="O314" s="14"/>
      <c r="P314" s="14"/>
      <c r="Q314" s="14"/>
      <c r="R314" s="14"/>
      <c r="S314" s="16"/>
      <c r="T314" s="16"/>
      <c r="U314" s="135"/>
      <c r="V314" s="15"/>
      <c r="W314" s="14"/>
      <c r="X314" s="14"/>
      <c r="Y314" s="14"/>
      <c r="Z314" s="14"/>
      <c r="AA314" s="17"/>
      <c r="AB314" s="17"/>
      <c r="AC314" s="17"/>
      <c r="AD314" s="17"/>
      <c r="AE314" s="14"/>
      <c r="AF314" s="14"/>
      <c r="AG314" s="14"/>
      <c r="AH314" s="14"/>
      <c r="AI314" s="14"/>
      <c r="AJ314" s="14"/>
      <c r="AK314" s="14"/>
      <c r="AL314" s="14"/>
      <c r="AM314" s="14"/>
      <c r="AN314" s="14"/>
      <c r="AO314" s="14"/>
      <c r="AP314" s="14"/>
      <c r="AQ314" s="14"/>
      <c r="AR314" s="14"/>
      <c r="AS314" s="14"/>
      <c r="AT314" s="14"/>
      <c r="AU314" s="14"/>
    </row>
    <row r="315" spans="1:47" s="5" customFormat="1" x14ac:dyDescent="0.25">
      <c r="A315" s="14"/>
      <c r="B315" s="14"/>
      <c r="C315" s="14"/>
      <c r="D315" s="14"/>
      <c r="E315" s="15"/>
      <c r="F315" s="16"/>
      <c r="G315" s="14"/>
      <c r="H315" s="14"/>
      <c r="I315" s="14"/>
      <c r="J315" s="14"/>
      <c r="K315" s="14"/>
      <c r="L315" s="14"/>
      <c r="M315" s="14"/>
      <c r="N315" s="14"/>
      <c r="O315" s="14"/>
      <c r="P315" s="14"/>
      <c r="Q315" s="14"/>
      <c r="R315" s="14"/>
      <c r="S315" s="16"/>
      <c r="T315" s="16"/>
      <c r="U315" s="135"/>
      <c r="V315" s="15"/>
      <c r="W315" s="14"/>
      <c r="X315" s="14"/>
      <c r="Y315" s="14"/>
      <c r="Z315" s="14"/>
      <c r="AA315" s="17"/>
      <c r="AB315" s="17"/>
      <c r="AC315" s="17"/>
      <c r="AD315" s="17"/>
      <c r="AE315" s="14"/>
      <c r="AF315" s="14"/>
      <c r="AG315" s="14"/>
      <c r="AH315" s="14"/>
      <c r="AI315" s="14"/>
      <c r="AJ315" s="14"/>
      <c r="AK315" s="14"/>
      <c r="AL315" s="14"/>
      <c r="AM315" s="14"/>
      <c r="AN315" s="14"/>
      <c r="AO315" s="14"/>
      <c r="AP315" s="14"/>
      <c r="AQ315" s="14"/>
      <c r="AR315" s="14"/>
      <c r="AS315" s="14"/>
      <c r="AT315" s="14"/>
      <c r="AU315" s="14"/>
    </row>
    <row r="316" spans="1:47" s="5" customFormat="1" x14ac:dyDescent="0.25">
      <c r="A316" s="14"/>
      <c r="B316" s="14"/>
      <c r="C316" s="14"/>
      <c r="D316" s="14"/>
      <c r="E316" s="15"/>
      <c r="F316" s="16"/>
      <c r="G316" s="14"/>
      <c r="H316" s="14"/>
      <c r="I316" s="14"/>
      <c r="J316" s="14"/>
      <c r="K316" s="14"/>
      <c r="L316" s="14"/>
      <c r="M316" s="14"/>
      <c r="N316" s="14"/>
      <c r="O316" s="14"/>
      <c r="P316" s="14"/>
      <c r="Q316" s="14"/>
      <c r="R316" s="14"/>
      <c r="S316" s="16"/>
      <c r="T316" s="16"/>
      <c r="U316" s="135"/>
      <c r="V316" s="15"/>
      <c r="W316" s="14"/>
      <c r="X316" s="14"/>
      <c r="Y316" s="14"/>
      <c r="Z316" s="14"/>
      <c r="AA316" s="17"/>
      <c r="AB316" s="17"/>
      <c r="AC316" s="17"/>
      <c r="AD316" s="17"/>
      <c r="AE316" s="14"/>
      <c r="AF316" s="14"/>
      <c r="AG316" s="14"/>
      <c r="AH316" s="14"/>
      <c r="AI316" s="14"/>
      <c r="AJ316" s="14"/>
      <c r="AK316" s="14"/>
      <c r="AL316" s="14"/>
      <c r="AM316" s="14"/>
      <c r="AN316" s="14"/>
      <c r="AO316" s="14"/>
      <c r="AP316" s="14"/>
      <c r="AQ316" s="14"/>
      <c r="AR316" s="14"/>
      <c r="AS316" s="14"/>
      <c r="AT316" s="14"/>
      <c r="AU316" s="14"/>
    </row>
    <row r="317" spans="1:47" s="5" customFormat="1" x14ac:dyDescent="0.25">
      <c r="A317" s="14"/>
      <c r="B317" s="14"/>
      <c r="C317" s="14"/>
      <c r="D317" s="14"/>
      <c r="E317" s="15"/>
      <c r="F317" s="16"/>
      <c r="G317" s="14"/>
      <c r="H317" s="14"/>
      <c r="I317" s="14"/>
      <c r="J317" s="14"/>
      <c r="K317" s="14"/>
      <c r="L317" s="14"/>
      <c r="M317" s="14"/>
      <c r="N317" s="14"/>
      <c r="O317" s="14"/>
      <c r="P317" s="14"/>
      <c r="Q317" s="14"/>
      <c r="R317" s="14"/>
      <c r="S317" s="16"/>
      <c r="T317" s="16"/>
      <c r="U317" s="135"/>
      <c r="V317" s="15"/>
      <c r="W317" s="14"/>
      <c r="X317" s="14"/>
      <c r="Y317" s="14"/>
      <c r="Z317" s="14"/>
      <c r="AA317" s="17"/>
      <c r="AB317" s="17"/>
      <c r="AC317" s="17"/>
      <c r="AD317" s="17"/>
      <c r="AE317" s="14"/>
      <c r="AF317" s="14"/>
      <c r="AG317" s="14"/>
      <c r="AH317" s="14"/>
      <c r="AI317" s="14"/>
      <c r="AJ317" s="14"/>
      <c r="AK317" s="14"/>
      <c r="AL317" s="14"/>
      <c r="AM317" s="14"/>
      <c r="AN317" s="14"/>
      <c r="AO317" s="14"/>
      <c r="AP317" s="14"/>
      <c r="AQ317" s="14"/>
      <c r="AR317" s="14"/>
      <c r="AS317" s="14"/>
      <c r="AT317" s="14"/>
      <c r="AU317" s="14"/>
    </row>
    <row r="318" spans="1:47" s="5" customFormat="1" x14ac:dyDescent="0.25">
      <c r="A318" s="14"/>
      <c r="B318" s="14"/>
      <c r="C318" s="14"/>
      <c r="D318" s="14"/>
      <c r="E318" s="15"/>
      <c r="F318" s="16"/>
      <c r="G318" s="14"/>
      <c r="H318" s="14"/>
      <c r="I318" s="14"/>
      <c r="J318" s="14"/>
      <c r="K318" s="14"/>
      <c r="L318" s="14"/>
      <c r="M318" s="14"/>
      <c r="N318" s="14"/>
      <c r="O318" s="14"/>
      <c r="P318" s="14"/>
      <c r="Q318" s="14"/>
      <c r="R318" s="14"/>
      <c r="S318" s="16"/>
      <c r="T318" s="16"/>
      <c r="U318" s="135"/>
      <c r="V318" s="15"/>
      <c r="W318" s="14"/>
      <c r="X318" s="14"/>
      <c r="Y318" s="14"/>
      <c r="Z318" s="14"/>
      <c r="AA318" s="17"/>
      <c r="AB318" s="17"/>
      <c r="AC318" s="17"/>
      <c r="AD318" s="17"/>
      <c r="AE318" s="14"/>
      <c r="AF318" s="14"/>
      <c r="AG318" s="14"/>
      <c r="AH318" s="14"/>
      <c r="AI318" s="14"/>
      <c r="AJ318" s="14"/>
      <c r="AK318" s="14"/>
      <c r="AL318" s="14"/>
      <c r="AM318" s="14"/>
      <c r="AN318" s="14"/>
      <c r="AO318" s="14"/>
      <c r="AP318" s="14"/>
      <c r="AQ318" s="14"/>
      <c r="AR318" s="14"/>
      <c r="AS318" s="14"/>
      <c r="AT318" s="14"/>
      <c r="AU318" s="14"/>
    </row>
    <row r="319" spans="1:47" s="5" customFormat="1" x14ac:dyDescent="0.25">
      <c r="A319" s="14"/>
      <c r="B319" s="14"/>
      <c r="C319" s="14"/>
      <c r="D319" s="14"/>
      <c r="E319" s="15"/>
      <c r="F319" s="16"/>
      <c r="G319" s="14"/>
      <c r="H319" s="14"/>
      <c r="I319" s="14"/>
      <c r="J319" s="14"/>
      <c r="K319" s="14"/>
      <c r="L319" s="14"/>
      <c r="M319" s="14"/>
      <c r="N319" s="14"/>
      <c r="O319" s="14"/>
      <c r="P319" s="14"/>
      <c r="Q319" s="14"/>
      <c r="R319" s="14"/>
      <c r="S319" s="16"/>
      <c r="T319" s="16"/>
      <c r="U319" s="135"/>
      <c r="V319" s="15"/>
      <c r="W319" s="14"/>
      <c r="X319" s="14"/>
      <c r="Y319" s="14"/>
      <c r="Z319" s="14"/>
      <c r="AA319" s="17"/>
      <c r="AB319" s="17"/>
      <c r="AC319" s="17"/>
      <c r="AD319" s="17"/>
      <c r="AE319" s="14"/>
      <c r="AF319" s="14"/>
      <c r="AG319" s="14"/>
      <c r="AH319" s="14"/>
      <c r="AI319" s="14"/>
      <c r="AJ319" s="14"/>
      <c r="AK319" s="14"/>
      <c r="AL319" s="14"/>
      <c r="AM319" s="14"/>
      <c r="AN319" s="14"/>
      <c r="AO319" s="14"/>
      <c r="AP319" s="14"/>
      <c r="AQ319" s="14"/>
      <c r="AR319" s="14"/>
      <c r="AS319" s="14"/>
      <c r="AT319" s="14"/>
      <c r="AU319" s="14"/>
    </row>
    <row r="320" spans="1:47" s="5" customFormat="1" x14ac:dyDescent="0.25">
      <c r="A320" s="14"/>
      <c r="B320" s="14"/>
      <c r="C320" s="14"/>
      <c r="D320" s="14"/>
      <c r="E320" s="15"/>
      <c r="F320" s="16"/>
      <c r="G320" s="14"/>
      <c r="H320" s="14"/>
      <c r="I320" s="14"/>
      <c r="J320" s="14"/>
      <c r="K320" s="14"/>
      <c r="L320" s="14"/>
      <c r="M320" s="14"/>
      <c r="N320" s="14"/>
      <c r="O320" s="14"/>
      <c r="P320" s="14"/>
      <c r="Q320" s="14"/>
      <c r="R320" s="14"/>
      <c r="S320" s="16"/>
      <c r="T320" s="16"/>
      <c r="U320" s="135"/>
      <c r="V320" s="15"/>
      <c r="W320" s="14"/>
      <c r="X320" s="14"/>
      <c r="Y320" s="14"/>
      <c r="Z320" s="14"/>
      <c r="AA320" s="17"/>
      <c r="AB320" s="17"/>
      <c r="AC320" s="17"/>
      <c r="AD320" s="17"/>
      <c r="AE320" s="14"/>
      <c r="AF320" s="14"/>
      <c r="AG320" s="14"/>
      <c r="AH320" s="14"/>
      <c r="AI320" s="14"/>
      <c r="AJ320" s="14"/>
      <c r="AK320" s="14"/>
      <c r="AL320" s="14"/>
      <c r="AM320" s="14"/>
      <c r="AN320" s="14"/>
      <c r="AO320" s="14"/>
      <c r="AP320" s="14"/>
      <c r="AQ320" s="14"/>
      <c r="AR320" s="14"/>
      <c r="AS320" s="14"/>
      <c r="AT320" s="14"/>
      <c r="AU320" s="14"/>
    </row>
    <row r="321" spans="1:47" s="5" customFormat="1" x14ac:dyDescent="0.25">
      <c r="A321" s="14"/>
      <c r="B321" s="14"/>
      <c r="C321" s="14"/>
      <c r="D321" s="14"/>
      <c r="E321" s="15"/>
      <c r="F321" s="16"/>
      <c r="G321" s="14"/>
      <c r="H321" s="14"/>
      <c r="I321" s="14"/>
      <c r="J321" s="14"/>
      <c r="K321" s="14"/>
      <c r="L321" s="14"/>
      <c r="M321" s="14"/>
      <c r="N321" s="14"/>
      <c r="O321" s="14"/>
      <c r="P321" s="14"/>
      <c r="Q321" s="14"/>
      <c r="R321" s="14"/>
      <c r="S321" s="16"/>
      <c r="T321" s="16"/>
      <c r="U321" s="135"/>
      <c r="V321" s="15"/>
      <c r="W321" s="14"/>
      <c r="X321" s="14"/>
      <c r="Y321" s="14"/>
      <c r="Z321" s="14"/>
      <c r="AA321" s="17"/>
      <c r="AB321" s="17"/>
      <c r="AC321" s="17"/>
      <c r="AD321" s="17"/>
      <c r="AE321" s="14"/>
      <c r="AF321" s="14"/>
      <c r="AG321" s="14"/>
      <c r="AH321" s="14"/>
      <c r="AI321" s="14"/>
      <c r="AJ321" s="14"/>
      <c r="AK321" s="14"/>
      <c r="AL321" s="14"/>
      <c r="AM321" s="14"/>
      <c r="AN321" s="14"/>
      <c r="AO321" s="14"/>
      <c r="AP321" s="14"/>
      <c r="AQ321" s="14"/>
      <c r="AR321" s="14"/>
      <c r="AS321" s="14"/>
      <c r="AT321" s="14"/>
      <c r="AU321" s="14"/>
    </row>
    <row r="322" spans="1:47" s="5" customFormat="1" x14ac:dyDescent="0.25">
      <c r="A322" s="14"/>
      <c r="B322" s="14"/>
      <c r="C322" s="14"/>
      <c r="D322" s="14"/>
      <c r="E322" s="15"/>
      <c r="F322" s="16"/>
      <c r="G322" s="14"/>
      <c r="H322" s="14"/>
      <c r="I322" s="14"/>
      <c r="J322" s="14"/>
      <c r="K322" s="14"/>
      <c r="L322" s="14"/>
      <c r="M322" s="14"/>
      <c r="N322" s="14"/>
      <c r="O322" s="14"/>
      <c r="P322" s="14"/>
      <c r="Q322" s="14"/>
      <c r="R322" s="14"/>
      <c r="S322" s="16"/>
      <c r="T322" s="16"/>
      <c r="U322" s="135"/>
      <c r="V322" s="15"/>
      <c r="W322" s="14"/>
      <c r="X322" s="14"/>
      <c r="Y322" s="14"/>
      <c r="Z322" s="14"/>
      <c r="AA322" s="17"/>
      <c r="AB322" s="17"/>
      <c r="AC322" s="17"/>
      <c r="AD322" s="17"/>
      <c r="AE322" s="14"/>
      <c r="AF322" s="14"/>
      <c r="AG322" s="14"/>
      <c r="AH322" s="14"/>
      <c r="AI322" s="14"/>
      <c r="AJ322" s="14"/>
      <c r="AK322" s="14"/>
      <c r="AL322" s="14"/>
      <c r="AM322" s="14"/>
      <c r="AN322" s="14"/>
      <c r="AO322" s="14"/>
      <c r="AP322" s="14"/>
      <c r="AQ322" s="14"/>
      <c r="AR322" s="14"/>
      <c r="AS322" s="14"/>
      <c r="AT322" s="14"/>
      <c r="AU322" s="14"/>
    </row>
    <row r="323" spans="1:47" s="5" customFormat="1" x14ac:dyDescent="0.25">
      <c r="A323" s="14"/>
      <c r="B323" s="14"/>
      <c r="C323" s="14"/>
      <c r="D323" s="14"/>
      <c r="E323" s="15"/>
      <c r="F323" s="16"/>
      <c r="G323" s="14"/>
      <c r="H323" s="14"/>
      <c r="I323" s="14"/>
      <c r="J323" s="14"/>
      <c r="K323" s="14"/>
      <c r="L323" s="14"/>
      <c r="M323" s="14"/>
      <c r="N323" s="14"/>
      <c r="O323" s="14"/>
      <c r="P323" s="14"/>
      <c r="Q323" s="14"/>
      <c r="R323" s="14"/>
      <c r="S323" s="16"/>
      <c r="T323" s="16"/>
      <c r="U323" s="135"/>
      <c r="V323" s="15"/>
      <c r="W323" s="14"/>
      <c r="X323" s="14"/>
      <c r="Y323" s="14"/>
      <c r="Z323" s="14"/>
      <c r="AA323" s="17"/>
      <c r="AB323" s="17"/>
      <c r="AC323" s="17"/>
      <c r="AD323" s="17"/>
      <c r="AE323" s="14"/>
      <c r="AF323" s="14"/>
      <c r="AG323" s="14"/>
      <c r="AH323" s="14"/>
      <c r="AI323" s="14"/>
      <c r="AJ323" s="14"/>
      <c r="AK323" s="14"/>
      <c r="AL323" s="14"/>
      <c r="AM323" s="14"/>
      <c r="AN323" s="14"/>
      <c r="AO323" s="14"/>
      <c r="AP323" s="14"/>
      <c r="AQ323" s="14"/>
      <c r="AR323" s="14"/>
      <c r="AS323" s="14"/>
      <c r="AT323" s="14"/>
      <c r="AU323" s="14"/>
    </row>
    <row r="324" spans="1:47" s="5" customFormat="1" x14ac:dyDescent="0.25">
      <c r="A324" s="14"/>
      <c r="B324" s="14"/>
      <c r="C324" s="14"/>
      <c r="D324" s="14"/>
      <c r="E324" s="15"/>
      <c r="F324" s="16"/>
      <c r="G324" s="14"/>
      <c r="H324" s="14"/>
      <c r="I324" s="14"/>
      <c r="J324" s="14"/>
      <c r="K324" s="14"/>
      <c r="L324" s="14"/>
      <c r="M324" s="14"/>
      <c r="N324" s="14"/>
      <c r="O324" s="14"/>
      <c r="P324" s="14"/>
      <c r="Q324" s="14"/>
      <c r="R324" s="14"/>
      <c r="S324" s="16"/>
      <c r="T324" s="16"/>
      <c r="U324" s="135"/>
      <c r="V324" s="15"/>
      <c r="W324" s="14"/>
      <c r="X324" s="14"/>
      <c r="Y324" s="14"/>
      <c r="Z324" s="14"/>
      <c r="AA324" s="17"/>
      <c r="AB324" s="17"/>
      <c r="AC324" s="17"/>
      <c r="AD324" s="17"/>
      <c r="AE324" s="14"/>
      <c r="AF324" s="14"/>
      <c r="AG324" s="14"/>
      <c r="AH324" s="14"/>
      <c r="AI324" s="14"/>
      <c r="AJ324" s="14"/>
      <c r="AK324" s="14"/>
      <c r="AL324" s="14"/>
      <c r="AM324" s="14"/>
      <c r="AN324" s="14"/>
      <c r="AO324" s="14"/>
      <c r="AP324" s="14"/>
      <c r="AQ324" s="14"/>
      <c r="AR324" s="14"/>
      <c r="AS324" s="14"/>
      <c r="AT324" s="14"/>
      <c r="AU324" s="14"/>
    </row>
    <row r="325" spans="1:47" s="5" customFormat="1" x14ac:dyDescent="0.25">
      <c r="A325" s="14"/>
      <c r="B325" s="14"/>
      <c r="C325" s="14"/>
      <c r="D325" s="14"/>
      <c r="E325" s="15"/>
      <c r="F325" s="16"/>
      <c r="G325" s="14"/>
      <c r="H325" s="14"/>
      <c r="I325" s="14"/>
      <c r="J325" s="14"/>
      <c r="K325" s="14"/>
      <c r="L325" s="14"/>
      <c r="M325" s="14"/>
      <c r="N325" s="14"/>
      <c r="O325" s="14"/>
      <c r="P325" s="14"/>
      <c r="Q325" s="14"/>
      <c r="R325" s="14"/>
      <c r="S325" s="16"/>
      <c r="T325" s="16"/>
      <c r="U325" s="135"/>
      <c r="V325" s="15"/>
      <c r="W325" s="14"/>
      <c r="X325" s="14"/>
      <c r="Y325" s="14"/>
      <c r="Z325" s="14"/>
      <c r="AA325" s="17"/>
      <c r="AB325" s="17"/>
      <c r="AC325" s="17"/>
      <c r="AD325" s="17"/>
      <c r="AE325" s="14"/>
      <c r="AF325" s="14"/>
      <c r="AG325" s="14"/>
      <c r="AH325" s="14"/>
      <c r="AI325" s="14"/>
      <c r="AJ325" s="14"/>
      <c r="AK325" s="14"/>
      <c r="AL325" s="14"/>
      <c r="AM325" s="14"/>
      <c r="AN325" s="14"/>
      <c r="AO325" s="14"/>
      <c r="AP325" s="14"/>
      <c r="AQ325" s="14"/>
      <c r="AR325" s="14"/>
      <c r="AS325" s="14"/>
      <c r="AT325" s="14"/>
      <c r="AU325" s="14"/>
    </row>
    <row r="326" spans="1:47" s="5" customFormat="1" x14ac:dyDescent="0.25">
      <c r="A326" s="14"/>
      <c r="B326" s="14"/>
      <c r="C326" s="14"/>
      <c r="D326" s="14"/>
      <c r="E326" s="15"/>
      <c r="F326" s="16"/>
      <c r="G326" s="14"/>
      <c r="H326" s="14"/>
      <c r="I326" s="14"/>
      <c r="J326" s="14"/>
      <c r="K326" s="14"/>
      <c r="L326" s="14"/>
      <c r="M326" s="14"/>
      <c r="N326" s="14"/>
      <c r="O326" s="14"/>
      <c r="P326" s="14"/>
      <c r="Q326" s="14"/>
      <c r="R326" s="14"/>
      <c r="S326" s="16"/>
      <c r="T326" s="16"/>
      <c r="U326" s="135"/>
      <c r="V326" s="15"/>
      <c r="W326" s="14"/>
      <c r="X326" s="14"/>
      <c r="Y326" s="14"/>
      <c r="Z326" s="14"/>
      <c r="AA326" s="17"/>
      <c r="AB326" s="17"/>
      <c r="AC326" s="17"/>
      <c r="AD326" s="17"/>
      <c r="AE326" s="14"/>
      <c r="AF326" s="14"/>
      <c r="AG326" s="14"/>
      <c r="AH326" s="14"/>
      <c r="AI326" s="14"/>
      <c r="AJ326" s="14"/>
      <c r="AK326" s="14"/>
      <c r="AL326" s="14"/>
      <c r="AM326" s="14"/>
      <c r="AN326" s="14"/>
      <c r="AO326" s="14"/>
      <c r="AP326" s="14"/>
      <c r="AQ326" s="14"/>
      <c r="AR326" s="14"/>
      <c r="AS326" s="14"/>
      <c r="AT326" s="14"/>
      <c r="AU326" s="14"/>
    </row>
    <row r="327" spans="1:47" s="5" customFormat="1" x14ac:dyDescent="0.25">
      <c r="A327" s="14"/>
      <c r="B327" s="14"/>
      <c r="C327" s="14"/>
      <c r="D327" s="14"/>
      <c r="E327" s="15"/>
      <c r="F327" s="16"/>
      <c r="G327" s="14"/>
      <c r="H327" s="14"/>
      <c r="I327" s="14"/>
      <c r="J327" s="14"/>
      <c r="K327" s="14"/>
      <c r="L327" s="14"/>
      <c r="M327" s="14"/>
      <c r="N327" s="14"/>
      <c r="O327" s="14"/>
      <c r="P327" s="14"/>
      <c r="Q327" s="14"/>
      <c r="R327" s="14"/>
      <c r="S327" s="16"/>
      <c r="T327" s="16"/>
      <c r="U327" s="135"/>
      <c r="V327" s="15"/>
      <c r="W327" s="14"/>
      <c r="X327" s="14"/>
      <c r="Y327" s="14"/>
      <c r="Z327" s="14"/>
      <c r="AA327" s="17"/>
      <c r="AB327" s="17"/>
      <c r="AC327" s="17"/>
      <c r="AD327" s="17"/>
      <c r="AE327" s="14"/>
      <c r="AF327" s="14"/>
      <c r="AG327" s="14"/>
      <c r="AH327" s="14"/>
      <c r="AI327" s="14"/>
      <c r="AJ327" s="14"/>
      <c r="AK327" s="14"/>
      <c r="AL327" s="14"/>
      <c r="AM327" s="14"/>
      <c r="AN327" s="14"/>
      <c r="AO327" s="14"/>
      <c r="AP327" s="14"/>
      <c r="AQ327" s="14"/>
      <c r="AR327" s="14"/>
      <c r="AS327" s="14"/>
      <c r="AT327" s="14"/>
      <c r="AU327" s="14"/>
    </row>
    <row r="328" spans="1:47" s="5" customFormat="1" x14ac:dyDescent="0.25">
      <c r="A328" s="14"/>
      <c r="B328" s="14"/>
      <c r="C328" s="14"/>
      <c r="D328" s="14"/>
      <c r="E328" s="15"/>
      <c r="F328" s="16"/>
      <c r="G328" s="14"/>
      <c r="H328" s="14"/>
      <c r="I328" s="14"/>
      <c r="J328" s="14"/>
      <c r="K328" s="14"/>
      <c r="L328" s="14"/>
      <c r="M328" s="14"/>
      <c r="N328" s="14"/>
      <c r="O328" s="14"/>
      <c r="P328" s="14"/>
      <c r="Q328" s="14"/>
      <c r="R328" s="14"/>
      <c r="S328" s="16"/>
      <c r="T328" s="16"/>
      <c r="U328" s="135"/>
      <c r="V328" s="15"/>
      <c r="W328" s="14"/>
      <c r="X328" s="14"/>
      <c r="Y328" s="14"/>
      <c r="Z328" s="14"/>
      <c r="AA328" s="17"/>
      <c r="AB328" s="17"/>
      <c r="AC328" s="17"/>
      <c r="AD328" s="17"/>
      <c r="AE328" s="14"/>
      <c r="AF328" s="14"/>
      <c r="AG328" s="14"/>
      <c r="AH328" s="14"/>
      <c r="AI328" s="14"/>
      <c r="AJ328" s="14"/>
      <c r="AK328" s="14"/>
      <c r="AL328" s="14"/>
      <c r="AM328" s="14"/>
      <c r="AN328" s="14"/>
      <c r="AO328" s="14"/>
      <c r="AP328" s="14"/>
      <c r="AQ328" s="14"/>
      <c r="AR328" s="14"/>
      <c r="AS328" s="14"/>
      <c r="AT328" s="14"/>
      <c r="AU328" s="14"/>
    </row>
    <row r="329" spans="1:47" s="5" customFormat="1" x14ac:dyDescent="0.25">
      <c r="A329" s="14"/>
      <c r="B329" s="14"/>
      <c r="C329" s="14"/>
      <c r="D329" s="14"/>
      <c r="E329" s="15"/>
      <c r="F329" s="16"/>
      <c r="G329" s="14"/>
      <c r="H329" s="14"/>
      <c r="I329" s="14"/>
      <c r="J329" s="14"/>
      <c r="K329" s="14"/>
      <c r="L329" s="14"/>
      <c r="M329" s="14"/>
      <c r="N329" s="14"/>
      <c r="O329" s="14"/>
      <c r="P329" s="14"/>
      <c r="Q329" s="14"/>
      <c r="R329" s="14"/>
      <c r="S329" s="16"/>
      <c r="T329" s="16"/>
      <c r="U329" s="135"/>
      <c r="V329" s="15"/>
      <c r="W329" s="14"/>
      <c r="X329" s="14"/>
      <c r="Y329" s="14"/>
      <c r="Z329" s="14"/>
      <c r="AA329" s="17"/>
      <c r="AB329" s="17"/>
      <c r="AC329" s="17"/>
      <c r="AD329" s="17"/>
      <c r="AE329" s="14"/>
      <c r="AF329" s="14"/>
      <c r="AG329" s="14"/>
      <c r="AH329" s="14"/>
      <c r="AI329" s="14"/>
      <c r="AJ329" s="14"/>
      <c r="AK329" s="14"/>
      <c r="AL329" s="14"/>
      <c r="AM329" s="14"/>
      <c r="AN329" s="14"/>
      <c r="AO329" s="14"/>
      <c r="AP329" s="14"/>
      <c r="AQ329" s="14"/>
      <c r="AR329" s="14"/>
      <c r="AS329" s="14"/>
      <c r="AT329" s="14"/>
      <c r="AU329" s="14"/>
    </row>
    <row r="330" spans="1:47" s="5" customFormat="1" x14ac:dyDescent="0.25">
      <c r="A330" s="14"/>
      <c r="B330" s="14"/>
      <c r="C330" s="14"/>
      <c r="D330" s="14"/>
      <c r="E330" s="15"/>
      <c r="F330" s="16"/>
      <c r="G330" s="14"/>
      <c r="H330" s="14"/>
      <c r="I330" s="14"/>
      <c r="J330" s="14"/>
      <c r="K330" s="14"/>
      <c r="L330" s="14"/>
      <c r="M330" s="14"/>
      <c r="N330" s="14"/>
      <c r="O330" s="14"/>
      <c r="P330" s="14"/>
      <c r="Q330" s="14"/>
      <c r="R330" s="14"/>
      <c r="S330" s="16"/>
      <c r="T330" s="16"/>
      <c r="U330" s="135"/>
      <c r="V330" s="15"/>
      <c r="W330" s="14"/>
      <c r="X330" s="14"/>
      <c r="Y330" s="14"/>
      <c r="Z330" s="14"/>
      <c r="AA330" s="17"/>
      <c r="AB330" s="17"/>
      <c r="AC330" s="17"/>
      <c r="AD330" s="17"/>
      <c r="AE330" s="14"/>
      <c r="AF330" s="14"/>
      <c r="AG330" s="14"/>
      <c r="AH330" s="14"/>
      <c r="AI330" s="14"/>
      <c r="AJ330" s="14"/>
      <c r="AK330" s="14"/>
      <c r="AL330" s="14"/>
      <c r="AM330" s="14"/>
      <c r="AN330" s="14"/>
      <c r="AO330" s="14"/>
      <c r="AP330" s="14"/>
      <c r="AQ330" s="14"/>
      <c r="AR330" s="14"/>
      <c r="AS330" s="14"/>
      <c r="AT330" s="14"/>
      <c r="AU330" s="14"/>
    </row>
    <row r="331" spans="1:47" s="5" customFormat="1" x14ac:dyDescent="0.25">
      <c r="A331" s="14"/>
      <c r="B331" s="14"/>
      <c r="C331" s="14"/>
      <c r="D331" s="14"/>
      <c r="E331" s="15"/>
      <c r="F331" s="16"/>
      <c r="G331" s="14"/>
      <c r="H331" s="14"/>
      <c r="I331" s="14"/>
      <c r="J331" s="14"/>
      <c r="K331" s="14"/>
      <c r="L331" s="14"/>
      <c r="M331" s="14"/>
      <c r="N331" s="14"/>
      <c r="O331" s="14"/>
      <c r="P331" s="14"/>
      <c r="Q331" s="14"/>
      <c r="R331" s="14"/>
      <c r="S331" s="16"/>
      <c r="T331" s="16"/>
      <c r="U331" s="135"/>
      <c r="V331" s="15"/>
      <c r="W331" s="14"/>
      <c r="X331" s="14"/>
      <c r="Y331" s="14"/>
      <c r="Z331" s="14"/>
      <c r="AA331" s="17"/>
      <c r="AB331" s="17"/>
      <c r="AC331" s="17"/>
      <c r="AD331" s="17"/>
      <c r="AE331" s="14"/>
      <c r="AF331" s="14"/>
      <c r="AG331" s="14"/>
      <c r="AH331" s="14"/>
      <c r="AI331" s="14"/>
      <c r="AJ331" s="14"/>
      <c r="AK331" s="14"/>
      <c r="AL331" s="14"/>
      <c r="AM331" s="14"/>
      <c r="AN331" s="14"/>
      <c r="AO331" s="14"/>
      <c r="AP331" s="14"/>
      <c r="AQ331" s="14"/>
      <c r="AR331" s="14"/>
      <c r="AS331" s="14"/>
      <c r="AT331" s="14"/>
      <c r="AU331" s="14"/>
    </row>
    <row r="332" spans="1:47" s="5" customFormat="1" x14ac:dyDescent="0.25">
      <c r="A332" s="14"/>
      <c r="B332" s="14"/>
      <c r="C332" s="14"/>
      <c r="D332" s="14"/>
      <c r="E332" s="15"/>
      <c r="F332" s="16"/>
      <c r="G332" s="14"/>
      <c r="H332" s="14"/>
      <c r="I332" s="14"/>
      <c r="J332" s="14"/>
      <c r="K332" s="14"/>
      <c r="L332" s="14"/>
      <c r="M332" s="14"/>
      <c r="N332" s="14"/>
      <c r="O332" s="14"/>
      <c r="P332" s="14"/>
      <c r="Q332" s="14"/>
      <c r="R332" s="14"/>
      <c r="S332" s="16"/>
      <c r="T332" s="16"/>
      <c r="U332" s="135"/>
      <c r="V332" s="15"/>
      <c r="W332" s="14"/>
      <c r="X332" s="14"/>
      <c r="Y332" s="14"/>
      <c r="Z332" s="14"/>
      <c r="AA332" s="17"/>
      <c r="AB332" s="17"/>
      <c r="AC332" s="17"/>
      <c r="AD332" s="17"/>
      <c r="AE332" s="14"/>
      <c r="AF332" s="14"/>
      <c r="AG332" s="14"/>
      <c r="AH332" s="14"/>
      <c r="AI332" s="14"/>
      <c r="AJ332" s="14"/>
      <c r="AK332" s="14"/>
      <c r="AL332" s="14"/>
      <c r="AM332" s="14"/>
      <c r="AN332" s="14"/>
      <c r="AO332" s="14"/>
      <c r="AP332" s="14"/>
      <c r="AQ332" s="14"/>
      <c r="AR332" s="14"/>
      <c r="AS332" s="14"/>
      <c r="AT332" s="14"/>
      <c r="AU332" s="14"/>
    </row>
    <row r="333" spans="1:47" s="5" customFormat="1" x14ac:dyDescent="0.25">
      <c r="A333" s="14"/>
      <c r="B333" s="14"/>
      <c r="C333" s="14"/>
      <c r="D333" s="14"/>
      <c r="E333" s="15"/>
      <c r="F333" s="16"/>
      <c r="G333" s="14"/>
      <c r="H333" s="14"/>
      <c r="I333" s="14"/>
      <c r="J333" s="14"/>
      <c r="K333" s="14"/>
      <c r="L333" s="14"/>
      <c r="M333" s="14"/>
      <c r="N333" s="14"/>
      <c r="O333" s="14"/>
      <c r="P333" s="14"/>
      <c r="Q333" s="14"/>
      <c r="R333" s="14"/>
      <c r="S333" s="16"/>
      <c r="T333" s="16"/>
      <c r="U333" s="135"/>
      <c r="V333" s="15"/>
      <c r="W333" s="14"/>
      <c r="X333" s="14"/>
      <c r="Y333" s="14"/>
      <c r="Z333" s="14"/>
      <c r="AA333" s="17"/>
      <c r="AB333" s="17"/>
      <c r="AC333" s="17"/>
      <c r="AD333" s="17"/>
      <c r="AE333" s="14"/>
      <c r="AF333" s="14"/>
      <c r="AG333" s="14"/>
      <c r="AH333" s="14"/>
      <c r="AI333" s="14"/>
      <c r="AJ333" s="14"/>
      <c r="AK333" s="14"/>
      <c r="AL333" s="14"/>
      <c r="AM333" s="14"/>
      <c r="AN333" s="14"/>
      <c r="AO333" s="14"/>
      <c r="AP333" s="14"/>
      <c r="AQ333" s="14"/>
      <c r="AR333" s="14"/>
      <c r="AS333" s="14"/>
      <c r="AT333" s="14"/>
      <c r="AU333" s="14"/>
    </row>
    <row r="334" spans="1:47" s="5" customFormat="1" x14ac:dyDescent="0.25">
      <c r="A334" s="14"/>
      <c r="B334" s="14"/>
      <c r="C334" s="14"/>
      <c r="D334" s="14"/>
      <c r="E334" s="15"/>
      <c r="F334" s="16"/>
      <c r="G334" s="14"/>
      <c r="H334" s="14"/>
      <c r="I334" s="14"/>
      <c r="J334" s="14"/>
      <c r="K334" s="14"/>
      <c r="L334" s="14"/>
      <c r="M334" s="14"/>
      <c r="N334" s="14"/>
      <c r="O334" s="14"/>
      <c r="P334" s="14"/>
      <c r="Q334" s="14"/>
      <c r="R334" s="14"/>
      <c r="S334" s="16"/>
      <c r="T334" s="16"/>
      <c r="U334" s="135"/>
      <c r="V334" s="15"/>
      <c r="W334" s="14"/>
      <c r="X334" s="14"/>
      <c r="Y334" s="14"/>
      <c r="Z334" s="14"/>
      <c r="AA334" s="17"/>
      <c r="AB334" s="17"/>
      <c r="AC334" s="17"/>
      <c r="AD334" s="17"/>
      <c r="AE334" s="14"/>
      <c r="AF334" s="14"/>
      <c r="AG334" s="14"/>
      <c r="AH334" s="14"/>
      <c r="AI334" s="14"/>
      <c r="AJ334" s="14"/>
      <c r="AK334" s="14"/>
      <c r="AL334" s="14"/>
      <c r="AM334" s="14"/>
      <c r="AN334" s="14"/>
      <c r="AO334" s="14"/>
      <c r="AP334" s="14"/>
      <c r="AQ334" s="14"/>
      <c r="AR334" s="14"/>
      <c r="AS334" s="14"/>
      <c r="AT334" s="14"/>
      <c r="AU334" s="14"/>
    </row>
    <row r="335" spans="1:47" s="5" customFormat="1" x14ac:dyDescent="0.25">
      <c r="A335" s="14"/>
      <c r="B335" s="14"/>
      <c r="C335" s="14"/>
      <c r="D335" s="14"/>
      <c r="E335" s="15"/>
      <c r="F335" s="16"/>
      <c r="G335" s="14"/>
      <c r="H335" s="14"/>
      <c r="I335" s="14"/>
      <c r="J335" s="14"/>
      <c r="K335" s="14"/>
      <c r="L335" s="14"/>
      <c r="M335" s="14"/>
      <c r="N335" s="14"/>
      <c r="O335" s="14"/>
      <c r="P335" s="14"/>
      <c r="Q335" s="14"/>
      <c r="R335" s="14"/>
      <c r="S335" s="16"/>
      <c r="T335" s="16"/>
      <c r="U335" s="135"/>
      <c r="V335" s="15"/>
      <c r="W335" s="14"/>
      <c r="X335" s="14"/>
      <c r="Y335" s="14"/>
      <c r="Z335" s="14"/>
      <c r="AA335" s="17"/>
      <c r="AB335" s="17"/>
      <c r="AC335" s="17"/>
      <c r="AD335" s="17"/>
      <c r="AE335" s="14"/>
      <c r="AF335" s="14"/>
      <c r="AG335" s="14"/>
      <c r="AH335" s="14"/>
      <c r="AI335" s="14"/>
      <c r="AJ335" s="14"/>
      <c r="AK335" s="14"/>
      <c r="AL335" s="14"/>
      <c r="AM335" s="14"/>
      <c r="AN335" s="14"/>
      <c r="AO335" s="14"/>
      <c r="AP335" s="14"/>
      <c r="AQ335" s="14"/>
      <c r="AR335" s="14"/>
      <c r="AS335" s="14"/>
      <c r="AT335" s="14"/>
      <c r="AU335" s="14"/>
    </row>
    <row r="336" spans="1:47" s="5" customFormat="1" x14ac:dyDescent="0.25">
      <c r="A336" s="14"/>
      <c r="B336" s="14"/>
      <c r="C336" s="14"/>
      <c r="D336" s="14"/>
      <c r="E336" s="15"/>
      <c r="F336" s="16"/>
      <c r="G336" s="14"/>
      <c r="H336" s="14"/>
      <c r="I336" s="14"/>
      <c r="J336" s="14"/>
      <c r="K336" s="14"/>
      <c r="L336" s="14"/>
      <c r="M336" s="14"/>
      <c r="N336" s="14"/>
      <c r="O336" s="14"/>
      <c r="P336" s="14"/>
      <c r="Q336" s="14"/>
      <c r="R336" s="14"/>
      <c r="S336" s="16"/>
      <c r="T336" s="16"/>
      <c r="U336" s="135"/>
      <c r="V336" s="15"/>
      <c r="W336" s="14"/>
      <c r="X336" s="14"/>
      <c r="Y336" s="14"/>
      <c r="Z336" s="14"/>
      <c r="AA336" s="17"/>
      <c r="AB336" s="17"/>
      <c r="AC336" s="17"/>
      <c r="AD336" s="17"/>
      <c r="AE336" s="14"/>
      <c r="AF336" s="14"/>
      <c r="AG336" s="14"/>
      <c r="AH336" s="14"/>
      <c r="AI336" s="14"/>
      <c r="AJ336" s="14"/>
      <c r="AK336" s="14"/>
      <c r="AL336" s="14"/>
      <c r="AM336" s="14"/>
      <c r="AN336" s="14"/>
      <c r="AO336" s="14"/>
      <c r="AP336" s="14"/>
      <c r="AQ336" s="14"/>
      <c r="AR336" s="14"/>
      <c r="AS336" s="14"/>
      <c r="AT336" s="14"/>
      <c r="AU336" s="14"/>
    </row>
    <row r="337" spans="1:47" s="5" customFormat="1" x14ac:dyDescent="0.25">
      <c r="A337" s="14"/>
      <c r="B337" s="14"/>
      <c r="C337" s="14"/>
      <c r="D337" s="14"/>
      <c r="E337" s="15"/>
      <c r="F337" s="16"/>
      <c r="G337" s="14"/>
      <c r="H337" s="14"/>
      <c r="I337" s="14"/>
      <c r="J337" s="14"/>
      <c r="K337" s="14"/>
      <c r="L337" s="14"/>
      <c r="M337" s="14"/>
      <c r="N337" s="14"/>
      <c r="O337" s="14"/>
      <c r="P337" s="14"/>
      <c r="Q337" s="14"/>
      <c r="R337" s="14"/>
      <c r="S337" s="16"/>
      <c r="T337" s="16"/>
      <c r="U337" s="135"/>
      <c r="V337" s="15"/>
      <c r="W337" s="14"/>
      <c r="X337" s="14"/>
      <c r="Y337" s="14"/>
      <c r="Z337" s="14"/>
      <c r="AA337" s="17"/>
      <c r="AB337" s="17"/>
      <c r="AC337" s="17"/>
      <c r="AD337" s="17"/>
      <c r="AE337" s="14"/>
      <c r="AF337" s="14"/>
      <c r="AG337" s="14"/>
      <c r="AH337" s="14"/>
      <c r="AI337" s="14"/>
      <c r="AJ337" s="14"/>
      <c r="AK337" s="14"/>
      <c r="AL337" s="14"/>
      <c r="AM337" s="14"/>
      <c r="AN337" s="14"/>
      <c r="AO337" s="14"/>
      <c r="AP337" s="14"/>
      <c r="AQ337" s="14"/>
      <c r="AR337" s="14"/>
      <c r="AS337" s="14"/>
      <c r="AT337" s="14"/>
      <c r="AU337" s="14"/>
    </row>
    <row r="338" spans="1:47" s="5" customFormat="1" x14ac:dyDescent="0.25">
      <c r="A338" s="14"/>
      <c r="B338" s="14"/>
      <c r="C338" s="14"/>
      <c r="D338" s="14"/>
      <c r="E338" s="15"/>
      <c r="F338" s="16"/>
      <c r="G338" s="14"/>
      <c r="H338" s="14"/>
      <c r="I338" s="14"/>
      <c r="J338" s="14"/>
      <c r="K338" s="14"/>
      <c r="L338" s="14"/>
      <c r="M338" s="14"/>
      <c r="N338" s="14"/>
      <c r="O338" s="14"/>
      <c r="P338" s="14"/>
      <c r="Q338" s="14"/>
      <c r="R338" s="14"/>
      <c r="S338" s="16"/>
      <c r="T338" s="16"/>
      <c r="U338" s="135"/>
      <c r="V338" s="15"/>
      <c r="W338" s="14"/>
      <c r="X338" s="14"/>
      <c r="Y338" s="14"/>
      <c r="Z338" s="14"/>
      <c r="AA338" s="17"/>
      <c r="AB338" s="17"/>
      <c r="AC338" s="17"/>
      <c r="AD338" s="17"/>
      <c r="AE338" s="14"/>
      <c r="AF338" s="14"/>
      <c r="AG338" s="14"/>
      <c r="AH338" s="14"/>
      <c r="AI338" s="14"/>
      <c r="AJ338" s="14"/>
      <c r="AK338" s="14"/>
      <c r="AL338" s="14"/>
      <c r="AM338" s="14"/>
      <c r="AN338" s="14"/>
      <c r="AO338" s="14"/>
      <c r="AP338" s="14"/>
      <c r="AQ338" s="14"/>
      <c r="AR338" s="14"/>
      <c r="AS338" s="14"/>
      <c r="AT338" s="14"/>
      <c r="AU338" s="14"/>
    </row>
    <row r="339" spans="1:47" s="5" customFormat="1" x14ac:dyDescent="0.25">
      <c r="E339" s="6"/>
      <c r="F339" s="7"/>
      <c r="S339" s="7"/>
      <c r="T339" s="7"/>
      <c r="U339" s="136"/>
      <c r="V339" s="6"/>
      <c r="AA339" s="13"/>
      <c r="AB339" s="13"/>
      <c r="AC339" s="13"/>
      <c r="AD339" s="13"/>
      <c r="AE339" s="14"/>
      <c r="AF339" s="14"/>
      <c r="AG339" s="14"/>
      <c r="AH339" s="14"/>
      <c r="AI339" s="14"/>
      <c r="AJ339" s="14"/>
      <c r="AK339" s="14"/>
      <c r="AL339" s="14"/>
      <c r="AM339" s="14"/>
      <c r="AN339" s="14"/>
      <c r="AO339" s="14"/>
      <c r="AP339" s="14"/>
      <c r="AQ339" s="14"/>
      <c r="AR339" s="14"/>
      <c r="AS339" s="14"/>
      <c r="AT339" s="14"/>
      <c r="AU339" s="14"/>
    </row>
    <row r="340" spans="1:47" s="5" customFormat="1" x14ac:dyDescent="0.25">
      <c r="E340" s="6"/>
      <c r="F340" s="7"/>
      <c r="S340" s="7"/>
      <c r="T340" s="7"/>
      <c r="U340" s="136"/>
      <c r="V340" s="6"/>
      <c r="AA340" s="13"/>
      <c r="AB340" s="13"/>
      <c r="AC340" s="13"/>
      <c r="AD340" s="13"/>
      <c r="AE340" s="14"/>
      <c r="AF340" s="14"/>
      <c r="AG340" s="14"/>
      <c r="AH340" s="14"/>
      <c r="AI340" s="14"/>
      <c r="AJ340" s="14"/>
      <c r="AK340" s="14"/>
      <c r="AL340" s="14"/>
      <c r="AM340" s="14"/>
      <c r="AN340" s="14"/>
      <c r="AO340" s="14"/>
      <c r="AP340" s="14"/>
      <c r="AQ340" s="14"/>
      <c r="AR340" s="14"/>
      <c r="AS340" s="14"/>
      <c r="AT340" s="14"/>
      <c r="AU340" s="14"/>
    </row>
    <row r="341" spans="1:47" s="5" customFormat="1" x14ac:dyDescent="0.25">
      <c r="E341" s="6"/>
      <c r="F341" s="7"/>
      <c r="S341" s="7"/>
      <c r="T341" s="7"/>
      <c r="U341" s="136"/>
      <c r="V341" s="6"/>
      <c r="AA341" s="13"/>
      <c r="AB341" s="13"/>
      <c r="AC341" s="13"/>
      <c r="AD341" s="13"/>
      <c r="AE341" s="14"/>
      <c r="AF341" s="14"/>
      <c r="AG341" s="14"/>
      <c r="AH341" s="14"/>
      <c r="AI341" s="14"/>
      <c r="AJ341" s="14"/>
      <c r="AK341" s="14"/>
      <c r="AL341" s="14"/>
      <c r="AM341" s="14"/>
      <c r="AN341" s="14"/>
      <c r="AO341" s="14"/>
      <c r="AP341" s="14"/>
      <c r="AQ341" s="14"/>
      <c r="AR341" s="14"/>
      <c r="AS341" s="14"/>
      <c r="AT341" s="14"/>
      <c r="AU341" s="14"/>
    </row>
    <row r="342" spans="1:47" s="5" customFormat="1" x14ac:dyDescent="0.25">
      <c r="E342" s="6"/>
      <c r="F342" s="7"/>
      <c r="S342" s="7"/>
      <c r="T342" s="7"/>
      <c r="U342" s="136"/>
      <c r="V342" s="6"/>
      <c r="AA342" s="13"/>
      <c r="AB342" s="13"/>
      <c r="AC342" s="13"/>
      <c r="AD342" s="13"/>
      <c r="AE342" s="14"/>
      <c r="AF342" s="14"/>
      <c r="AG342" s="14"/>
      <c r="AH342" s="14"/>
      <c r="AI342" s="14"/>
      <c r="AJ342" s="14"/>
      <c r="AK342" s="14"/>
      <c r="AL342" s="14"/>
      <c r="AM342" s="14"/>
      <c r="AN342" s="14"/>
      <c r="AO342" s="14"/>
      <c r="AP342" s="14"/>
      <c r="AQ342" s="14"/>
      <c r="AR342" s="14"/>
      <c r="AS342" s="14"/>
      <c r="AT342" s="14"/>
      <c r="AU342" s="14"/>
    </row>
    <row r="343" spans="1:47" s="5" customFormat="1" x14ac:dyDescent="0.25">
      <c r="E343" s="6"/>
      <c r="F343" s="7"/>
      <c r="S343" s="7"/>
      <c r="T343" s="7"/>
      <c r="U343" s="136"/>
      <c r="V343" s="6"/>
      <c r="AA343" s="13"/>
      <c r="AB343" s="13"/>
      <c r="AC343" s="13"/>
      <c r="AD343" s="13"/>
      <c r="AE343" s="14"/>
      <c r="AF343" s="14"/>
      <c r="AG343" s="14"/>
      <c r="AH343" s="14"/>
      <c r="AI343" s="14"/>
      <c r="AJ343" s="14"/>
      <c r="AK343" s="14"/>
      <c r="AL343" s="14"/>
      <c r="AM343" s="14"/>
      <c r="AN343" s="14"/>
      <c r="AO343" s="14"/>
      <c r="AP343" s="14"/>
      <c r="AQ343" s="14"/>
      <c r="AR343" s="14"/>
      <c r="AS343" s="14"/>
      <c r="AT343" s="14"/>
      <c r="AU343" s="14"/>
    </row>
    <row r="344" spans="1:47" s="5" customFormat="1" x14ac:dyDescent="0.25">
      <c r="E344" s="6"/>
      <c r="F344" s="7"/>
      <c r="S344" s="7"/>
      <c r="T344" s="7"/>
      <c r="U344" s="136"/>
      <c r="V344" s="6"/>
      <c r="AA344" s="13"/>
      <c r="AB344" s="13"/>
      <c r="AC344" s="13"/>
      <c r="AD344" s="13"/>
      <c r="AE344" s="14"/>
      <c r="AF344" s="14"/>
      <c r="AG344" s="14"/>
      <c r="AH344" s="14"/>
      <c r="AI344" s="14"/>
      <c r="AJ344" s="14"/>
      <c r="AK344" s="14"/>
      <c r="AL344" s="14"/>
      <c r="AM344" s="14"/>
      <c r="AN344" s="14"/>
      <c r="AO344" s="14"/>
      <c r="AP344" s="14"/>
      <c r="AQ344" s="14"/>
      <c r="AR344" s="14"/>
      <c r="AS344" s="14"/>
      <c r="AT344" s="14"/>
      <c r="AU344" s="14"/>
    </row>
    <row r="345" spans="1:47" s="5" customFormat="1" x14ac:dyDescent="0.25">
      <c r="E345" s="6"/>
      <c r="F345" s="7"/>
      <c r="S345" s="7"/>
      <c r="T345" s="7"/>
      <c r="U345" s="136"/>
      <c r="V345" s="6"/>
      <c r="AA345" s="13"/>
      <c r="AB345" s="13"/>
      <c r="AC345" s="13"/>
      <c r="AD345" s="13"/>
      <c r="AE345" s="14"/>
      <c r="AF345" s="14"/>
      <c r="AG345" s="14"/>
      <c r="AH345" s="14"/>
      <c r="AI345" s="14"/>
      <c r="AJ345" s="14"/>
      <c r="AK345" s="14"/>
      <c r="AL345" s="14"/>
      <c r="AM345" s="14"/>
      <c r="AN345" s="14"/>
      <c r="AO345" s="14"/>
      <c r="AP345" s="14"/>
      <c r="AQ345" s="14"/>
      <c r="AR345" s="14"/>
      <c r="AS345" s="14"/>
      <c r="AT345" s="14"/>
      <c r="AU345" s="14"/>
    </row>
    <row r="346" spans="1:47" s="5" customFormat="1" x14ac:dyDescent="0.25">
      <c r="E346" s="6"/>
      <c r="F346" s="7"/>
      <c r="S346" s="7"/>
      <c r="T346" s="7"/>
      <c r="U346" s="136"/>
      <c r="V346" s="6"/>
      <c r="AA346" s="13"/>
      <c r="AB346" s="13"/>
      <c r="AC346" s="13"/>
      <c r="AD346" s="13"/>
      <c r="AE346" s="14"/>
      <c r="AF346" s="14"/>
      <c r="AG346" s="14"/>
      <c r="AH346" s="14"/>
      <c r="AI346" s="14"/>
      <c r="AJ346" s="14"/>
      <c r="AK346" s="14"/>
      <c r="AL346" s="14"/>
      <c r="AM346" s="14"/>
      <c r="AN346" s="14"/>
      <c r="AO346" s="14"/>
      <c r="AP346" s="14"/>
      <c r="AQ346" s="14"/>
      <c r="AR346" s="14"/>
      <c r="AS346" s="14"/>
      <c r="AT346" s="14"/>
      <c r="AU346" s="14"/>
    </row>
    <row r="347" spans="1:47" s="5" customFormat="1" x14ac:dyDescent="0.25">
      <c r="E347" s="6"/>
      <c r="F347" s="7"/>
      <c r="S347" s="7"/>
      <c r="T347" s="7"/>
      <c r="U347" s="136"/>
      <c r="V347" s="6"/>
      <c r="AA347" s="13"/>
      <c r="AB347" s="13"/>
      <c r="AC347" s="13"/>
      <c r="AD347" s="13"/>
      <c r="AE347" s="14"/>
      <c r="AF347" s="14"/>
      <c r="AG347" s="14"/>
      <c r="AH347" s="14"/>
      <c r="AI347" s="14"/>
      <c r="AJ347" s="14"/>
      <c r="AK347" s="14"/>
      <c r="AL347" s="14"/>
      <c r="AM347" s="14"/>
      <c r="AN347" s="14"/>
      <c r="AO347" s="14"/>
      <c r="AP347" s="14"/>
      <c r="AQ347" s="14"/>
      <c r="AR347" s="14"/>
      <c r="AS347" s="14"/>
      <c r="AT347" s="14"/>
      <c r="AU347" s="14"/>
    </row>
    <row r="348" spans="1:47" s="5" customFormat="1" x14ac:dyDescent="0.25">
      <c r="E348" s="6"/>
      <c r="F348" s="7"/>
      <c r="S348" s="7"/>
      <c r="T348" s="7"/>
      <c r="U348" s="136"/>
      <c r="V348" s="6"/>
      <c r="AA348" s="13"/>
      <c r="AB348" s="13"/>
      <c r="AC348" s="13"/>
      <c r="AD348" s="13"/>
      <c r="AE348" s="14"/>
      <c r="AF348" s="14"/>
      <c r="AG348" s="14"/>
      <c r="AH348" s="14"/>
      <c r="AI348" s="14"/>
      <c r="AJ348" s="14"/>
      <c r="AK348" s="14"/>
      <c r="AL348" s="14"/>
      <c r="AM348" s="14"/>
      <c r="AN348" s="14"/>
      <c r="AO348" s="14"/>
      <c r="AP348" s="14"/>
      <c r="AQ348" s="14"/>
      <c r="AR348" s="14"/>
      <c r="AS348" s="14"/>
      <c r="AT348" s="14"/>
      <c r="AU348" s="14"/>
    </row>
    <row r="349" spans="1:47" s="5" customFormat="1" x14ac:dyDescent="0.25">
      <c r="E349" s="6"/>
      <c r="F349" s="7"/>
      <c r="S349" s="7"/>
      <c r="T349" s="7"/>
      <c r="U349" s="136"/>
      <c r="V349" s="6"/>
      <c r="AA349" s="13"/>
      <c r="AB349" s="13"/>
      <c r="AC349" s="13"/>
      <c r="AD349" s="13"/>
      <c r="AE349" s="14"/>
      <c r="AF349" s="14"/>
      <c r="AG349" s="14"/>
      <c r="AH349" s="14"/>
      <c r="AI349" s="14"/>
      <c r="AJ349" s="14"/>
      <c r="AK349" s="14"/>
      <c r="AL349" s="14"/>
      <c r="AM349" s="14"/>
      <c r="AN349" s="14"/>
      <c r="AO349" s="14"/>
      <c r="AP349" s="14"/>
      <c r="AQ349" s="14"/>
      <c r="AR349" s="14"/>
      <c r="AS349" s="14"/>
      <c r="AT349" s="14"/>
      <c r="AU349" s="14"/>
    </row>
    <row r="350" spans="1:47" s="5" customFormat="1" x14ac:dyDescent="0.25">
      <c r="E350" s="6"/>
      <c r="F350" s="7"/>
      <c r="S350" s="7"/>
      <c r="T350" s="7"/>
      <c r="U350" s="136"/>
      <c r="V350" s="6"/>
      <c r="AA350" s="13"/>
      <c r="AB350" s="13"/>
      <c r="AC350" s="13"/>
      <c r="AD350" s="13"/>
      <c r="AE350" s="14"/>
      <c r="AF350" s="14"/>
      <c r="AG350" s="14"/>
      <c r="AH350" s="14"/>
      <c r="AI350" s="14"/>
      <c r="AJ350" s="14"/>
      <c r="AK350" s="14"/>
      <c r="AL350" s="14"/>
      <c r="AM350" s="14"/>
      <c r="AN350" s="14"/>
      <c r="AO350" s="14"/>
      <c r="AP350" s="14"/>
      <c r="AQ350" s="14"/>
      <c r="AR350" s="14"/>
      <c r="AS350" s="14"/>
      <c r="AT350" s="14"/>
      <c r="AU350" s="14"/>
    </row>
    <row r="351" spans="1:47" s="5" customFormat="1" x14ac:dyDescent="0.25">
      <c r="E351" s="6"/>
      <c r="F351" s="7"/>
      <c r="S351" s="7"/>
      <c r="T351" s="7"/>
      <c r="U351" s="136"/>
      <c r="V351" s="6"/>
      <c r="AA351" s="13"/>
      <c r="AB351" s="13"/>
      <c r="AC351" s="13"/>
      <c r="AD351" s="13"/>
      <c r="AE351" s="14"/>
      <c r="AF351" s="14"/>
      <c r="AG351" s="14"/>
      <c r="AH351" s="14"/>
      <c r="AI351" s="14"/>
      <c r="AJ351" s="14"/>
      <c r="AK351" s="14"/>
      <c r="AL351" s="14"/>
      <c r="AM351" s="14"/>
      <c r="AN351" s="14"/>
      <c r="AO351" s="14"/>
      <c r="AP351" s="14"/>
      <c r="AQ351" s="14"/>
      <c r="AR351" s="14"/>
      <c r="AS351" s="14"/>
      <c r="AT351" s="14"/>
      <c r="AU351" s="14"/>
    </row>
    <row r="352" spans="1:47" s="5" customFormat="1" x14ac:dyDescent="0.25">
      <c r="E352" s="6"/>
      <c r="F352" s="7"/>
      <c r="S352" s="7"/>
      <c r="T352" s="7"/>
      <c r="U352" s="136"/>
      <c r="V352" s="6"/>
      <c r="AA352" s="13"/>
      <c r="AB352" s="13"/>
      <c r="AC352" s="13"/>
      <c r="AD352" s="13"/>
      <c r="AE352" s="14"/>
      <c r="AF352" s="14"/>
      <c r="AG352" s="14"/>
      <c r="AH352" s="14"/>
      <c r="AI352" s="14"/>
      <c r="AJ352" s="14"/>
      <c r="AK352" s="14"/>
      <c r="AL352" s="14"/>
      <c r="AM352" s="14"/>
      <c r="AN352" s="14"/>
      <c r="AO352" s="14"/>
      <c r="AP352" s="14"/>
      <c r="AQ352" s="14"/>
      <c r="AR352" s="14"/>
      <c r="AS352" s="14"/>
      <c r="AT352" s="14"/>
      <c r="AU352" s="14"/>
    </row>
    <row r="353" spans="5:47" s="5" customFormat="1" x14ac:dyDescent="0.25">
      <c r="E353" s="6"/>
      <c r="F353" s="7"/>
      <c r="S353" s="7"/>
      <c r="T353" s="7"/>
      <c r="U353" s="136"/>
      <c r="V353" s="6"/>
      <c r="AA353" s="13"/>
      <c r="AB353" s="13"/>
      <c r="AC353" s="13"/>
      <c r="AD353" s="13"/>
      <c r="AE353" s="14"/>
      <c r="AF353" s="14"/>
      <c r="AG353" s="14"/>
      <c r="AH353" s="14"/>
      <c r="AI353" s="14"/>
      <c r="AJ353" s="14"/>
      <c r="AK353" s="14"/>
      <c r="AL353" s="14"/>
      <c r="AM353" s="14"/>
      <c r="AN353" s="14"/>
      <c r="AO353" s="14"/>
      <c r="AP353" s="14"/>
      <c r="AQ353" s="14"/>
      <c r="AR353" s="14"/>
      <c r="AS353" s="14"/>
      <c r="AT353" s="14"/>
      <c r="AU353" s="14"/>
    </row>
    <row r="354" spans="5:47" s="5" customFormat="1" x14ac:dyDescent="0.25">
      <c r="E354" s="6"/>
      <c r="F354" s="7"/>
      <c r="S354" s="7"/>
      <c r="T354" s="7"/>
      <c r="U354" s="136"/>
      <c r="V354" s="6"/>
      <c r="AA354" s="13"/>
      <c r="AB354" s="13"/>
      <c r="AC354" s="13"/>
      <c r="AD354" s="13"/>
      <c r="AE354" s="14"/>
      <c r="AF354" s="14"/>
      <c r="AG354" s="14"/>
      <c r="AH354" s="14"/>
      <c r="AI354" s="14"/>
      <c r="AJ354" s="14"/>
      <c r="AK354" s="14"/>
      <c r="AL354" s="14"/>
      <c r="AM354" s="14"/>
      <c r="AN354" s="14"/>
      <c r="AO354" s="14"/>
      <c r="AP354" s="14"/>
      <c r="AQ354" s="14"/>
      <c r="AR354" s="14"/>
      <c r="AS354" s="14"/>
      <c r="AT354" s="14"/>
      <c r="AU354" s="14"/>
    </row>
    <row r="355" spans="5:47" s="5" customFormat="1" x14ac:dyDescent="0.25">
      <c r="E355" s="6"/>
      <c r="F355" s="7"/>
      <c r="S355" s="7"/>
      <c r="T355" s="7"/>
      <c r="U355" s="136"/>
      <c r="V355" s="6"/>
      <c r="AA355" s="13"/>
      <c r="AB355" s="13"/>
      <c r="AC355" s="13"/>
      <c r="AD355" s="13"/>
      <c r="AE355" s="14"/>
      <c r="AF355" s="14"/>
      <c r="AG355" s="14"/>
      <c r="AH355" s="14"/>
      <c r="AI355" s="14"/>
      <c r="AJ355" s="14"/>
      <c r="AK355" s="14"/>
      <c r="AL355" s="14"/>
      <c r="AM355" s="14"/>
      <c r="AN355" s="14"/>
      <c r="AO355" s="14"/>
      <c r="AP355" s="14"/>
      <c r="AQ355" s="14"/>
      <c r="AR355" s="14"/>
      <c r="AS355" s="14"/>
      <c r="AT355" s="14"/>
      <c r="AU355" s="14"/>
    </row>
    <row r="356" spans="5:47" s="5" customFormat="1" x14ac:dyDescent="0.25">
      <c r="E356" s="6"/>
      <c r="F356" s="7"/>
      <c r="S356" s="7"/>
      <c r="T356" s="7"/>
      <c r="U356" s="136"/>
      <c r="V356" s="6"/>
      <c r="AA356" s="13"/>
      <c r="AB356" s="13"/>
      <c r="AC356" s="13"/>
      <c r="AD356" s="13"/>
      <c r="AE356" s="14"/>
      <c r="AF356" s="14"/>
      <c r="AG356" s="14"/>
      <c r="AH356" s="14"/>
      <c r="AI356" s="14"/>
      <c r="AJ356" s="14"/>
      <c r="AK356" s="14"/>
      <c r="AL356" s="14"/>
      <c r="AM356" s="14"/>
      <c r="AN356" s="14"/>
      <c r="AO356" s="14"/>
      <c r="AP356" s="14"/>
      <c r="AQ356" s="14"/>
      <c r="AR356" s="14"/>
      <c r="AS356" s="14"/>
      <c r="AT356" s="14"/>
      <c r="AU356" s="14"/>
    </row>
    <row r="357" spans="5:47" s="5" customFormat="1" x14ac:dyDescent="0.25">
      <c r="E357" s="6"/>
      <c r="F357" s="7"/>
      <c r="S357" s="7"/>
      <c r="T357" s="7"/>
      <c r="U357" s="136"/>
      <c r="V357" s="6"/>
      <c r="AA357" s="13"/>
      <c r="AB357" s="13"/>
      <c r="AC357" s="13"/>
      <c r="AD357" s="13"/>
      <c r="AE357" s="14"/>
      <c r="AF357" s="14"/>
      <c r="AG357" s="14"/>
      <c r="AH357" s="14"/>
      <c r="AI357" s="14"/>
      <c r="AJ357" s="14"/>
      <c r="AK357" s="14"/>
      <c r="AL357" s="14"/>
      <c r="AM357" s="14"/>
      <c r="AN357" s="14"/>
      <c r="AO357" s="14"/>
      <c r="AP357" s="14"/>
      <c r="AQ357" s="14"/>
      <c r="AR357" s="14"/>
      <c r="AS357" s="14"/>
      <c r="AT357" s="14"/>
      <c r="AU357" s="14"/>
    </row>
    <row r="358" spans="5:47" s="5" customFormat="1" x14ac:dyDescent="0.25">
      <c r="E358" s="6"/>
      <c r="F358" s="7"/>
      <c r="S358" s="7"/>
      <c r="T358" s="7"/>
      <c r="U358" s="136"/>
      <c r="V358" s="6"/>
      <c r="AA358" s="13"/>
      <c r="AB358" s="13"/>
      <c r="AC358" s="13"/>
      <c r="AD358" s="13"/>
      <c r="AE358" s="14"/>
      <c r="AF358" s="14"/>
      <c r="AG358" s="14"/>
      <c r="AH358" s="14"/>
      <c r="AI358" s="14"/>
      <c r="AJ358" s="14"/>
      <c r="AK358" s="14"/>
      <c r="AL358" s="14"/>
      <c r="AM358" s="14"/>
      <c r="AN358" s="14"/>
      <c r="AO358" s="14"/>
      <c r="AP358" s="14"/>
      <c r="AQ358" s="14"/>
      <c r="AR358" s="14"/>
      <c r="AS358" s="14"/>
      <c r="AT358" s="14"/>
      <c r="AU358" s="14"/>
    </row>
    <row r="359" spans="5:47" s="5" customFormat="1" x14ac:dyDescent="0.25">
      <c r="E359" s="6"/>
      <c r="F359" s="7"/>
      <c r="S359" s="7"/>
      <c r="T359" s="7"/>
      <c r="U359" s="136"/>
      <c r="V359" s="6"/>
      <c r="AA359" s="13"/>
      <c r="AB359" s="13"/>
      <c r="AC359" s="13"/>
      <c r="AD359" s="13"/>
      <c r="AE359" s="14"/>
      <c r="AF359" s="14"/>
      <c r="AG359" s="14"/>
      <c r="AH359" s="14"/>
      <c r="AI359" s="14"/>
      <c r="AJ359" s="14"/>
      <c r="AK359" s="14"/>
      <c r="AL359" s="14"/>
      <c r="AM359" s="14"/>
      <c r="AN359" s="14"/>
      <c r="AO359" s="14"/>
      <c r="AP359" s="14"/>
      <c r="AQ359" s="14"/>
      <c r="AR359" s="14"/>
      <c r="AS359" s="14"/>
      <c r="AT359" s="14"/>
      <c r="AU359" s="14"/>
    </row>
    <row r="360" spans="5:47" s="5" customFormat="1" x14ac:dyDescent="0.25">
      <c r="E360" s="6"/>
      <c r="F360" s="7"/>
      <c r="S360" s="7"/>
      <c r="T360" s="7"/>
      <c r="U360" s="136"/>
      <c r="V360" s="6"/>
      <c r="AA360" s="13"/>
      <c r="AB360" s="13"/>
      <c r="AC360" s="13"/>
      <c r="AD360" s="13"/>
      <c r="AE360" s="14"/>
      <c r="AF360" s="14"/>
      <c r="AG360" s="14"/>
      <c r="AH360" s="14"/>
      <c r="AI360" s="14"/>
      <c r="AJ360" s="14"/>
      <c r="AK360" s="14"/>
      <c r="AL360" s="14"/>
      <c r="AM360" s="14"/>
      <c r="AN360" s="14"/>
      <c r="AO360" s="14"/>
      <c r="AP360" s="14"/>
      <c r="AQ360" s="14"/>
      <c r="AR360" s="14"/>
      <c r="AS360" s="14"/>
      <c r="AT360" s="14"/>
      <c r="AU360" s="14"/>
    </row>
    <row r="361" spans="5:47" s="5" customFormat="1" x14ac:dyDescent="0.25">
      <c r="E361" s="6"/>
      <c r="F361" s="7"/>
      <c r="S361" s="7"/>
      <c r="T361" s="7"/>
      <c r="U361" s="136"/>
      <c r="V361" s="6"/>
      <c r="AA361" s="13"/>
      <c r="AB361" s="13"/>
      <c r="AC361" s="13"/>
      <c r="AD361" s="13"/>
      <c r="AE361" s="14"/>
      <c r="AF361" s="14"/>
      <c r="AG361" s="14"/>
      <c r="AH361" s="14"/>
      <c r="AI361" s="14"/>
      <c r="AJ361" s="14"/>
      <c r="AK361" s="14"/>
      <c r="AL361" s="14"/>
      <c r="AM361" s="14"/>
      <c r="AN361" s="14"/>
      <c r="AO361" s="14"/>
      <c r="AP361" s="14"/>
      <c r="AQ361" s="14"/>
      <c r="AR361" s="14"/>
      <c r="AS361" s="14"/>
      <c r="AT361" s="14"/>
      <c r="AU361" s="14"/>
    </row>
    <row r="362" spans="5:47" s="5" customFormat="1" x14ac:dyDescent="0.25">
      <c r="E362" s="6"/>
      <c r="F362" s="7"/>
      <c r="S362" s="7"/>
      <c r="T362" s="7"/>
      <c r="U362" s="136"/>
      <c r="V362" s="6"/>
      <c r="AA362" s="13"/>
      <c r="AB362" s="13"/>
      <c r="AC362" s="13"/>
      <c r="AD362" s="13"/>
      <c r="AE362" s="14"/>
      <c r="AF362" s="14"/>
      <c r="AG362" s="14"/>
      <c r="AH362" s="14"/>
      <c r="AI362" s="14"/>
      <c r="AJ362" s="14"/>
      <c r="AK362" s="14"/>
      <c r="AL362" s="14"/>
      <c r="AM362" s="14"/>
      <c r="AN362" s="14"/>
      <c r="AO362" s="14"/>
      <c r="AP362" s="14"/>
      <c r="AQ362" s="14"/>
      <c r="AR362" s="14"/>
      <c r="AS362" s="14"/>
      <c r="AT362" s="14"/>
      <c r="AU362" s="14"/>
    </row>
    <row r="363" spans="5:47" s="5" customFormat="1" x14ac:dyDescent="0.25">
      <c r="E363" s="6"/>
      <c r="F363" s="7"/>
      <c r="S363" s="7"/>
      <c r="T363" s="7"/>
      <c r="U363" s="136"/>
      <c r="V363" s="6"/>
      <c r="AA363" s="13"/>
      <c r="AB363" s="13"/>
      <c r="AC363" s="13"/>
      <c r="AD363" s="13"/>
      <c r="AE363" s="14"/>
      <c r="AF363" s="14"/>
      <c r="AG363" s="14"/>
      <c r="AH363" s="14"/>
      <c r="AI363" s="14"/>
      <c r="AJ363" s="14"/>
      <c r="AK363" s="14"/>
      <c r="AL363" s="14"/>
      <c r="AM363" s="14"/>
      <c r="AN363" s="14"/>
      <c r="AO363" s="14"/>
      <c r="AP363" s="14"/>
      <c r="AQ363" s="14"/>
      <c r="AR363" s="14"/>
      <c r="AS363" s="14"/>
      <c r="AT363" s="14"/>
      <c r="AU363" s="14"/>
    </row>
    <row r="364" spans="5:47" s="5" customFormat="1" x14ac:dyDescent="0.25">
      <c r="E364" s="6"/>
      <c r="F364" s="7"/>
      <c r="S364" s="7"/>
      <c r="T364" s="7"/>
      <c r="U364" s="136"/>
      <c r="V364" s="6"/>
      <c r="AA364" s="13"/>
      <c r="AB364" s="13"/>
      <c r="AC364" s="13"/>
      <c r="AD364" s="13"/>
      <c r="AE364" s="14"/>
      <c r="AF364" s="14"/>
      <c r="AG364" s="14"/>
      <c r="AH364" s="14"/>
      <c r="AI364" s="14"/>
      <c r="AJ364" s="14"/>
      <c r="AK364" s="14"/>
      <c r="AL364" s="14"/>
      <c r="AM364" s="14"/>
      <c r="AN364" s="14"/>
      <c r="AO364" s="14"/>
      <c r="AP364" s="14"/>
      <c r="AQ364" s="14"/>
      <c r="AR364" s="14"/>
      <c r="AS364" s="14"/>
      <c r="AT364" s="14"/>
      <c r="AU364" s="14"/>
    </row>
    <row r="365" spans="5:47" s="5" customFormat="1" x14ac:dyDescent="0.25">
      <c r="E365" s="6"/>
      <c r="F365" s="7"/>
      <c r="S365" s="7"/>
      <c r="T365" s="7"/>
      <c r="U365" s="136"/>
      <c r="V365" s="6"/>
      <c r="AA365" s="13"/>
      <c r="AB365" s="13"/>
      <c r="AC365" s="13"/>
      <c r="AD365" s="13"/>
      <c r="AE365" s="14"/>
      <c r="AF365" s="14"/>
      <c r="AG365" s="14"/>
      <c r="AH365" s="14"/>
      <c r="AI365" s="14"/>
      <c r="AJ365" s="14"/>
      <c r="AK365" s="14"/>
      <c r="AL365" s="14"/>
      <c r="AM365" s="14"/>
      <c r="AN365" s="14"/>
      <c r="AO365" s="14"/>
      <c r="AP365" s="14"/>
      <c r="AQ365" s="14"/>
      <c r="AR365" s="14"/>
      <c r="AS365" s="14"/>
      <c r="AT365" s="14"/>
      <c r="AU365" s="14"/>
    </row>
    <row r="366" spans="5:47" s="5" customFormat="1" x14ac:dyDescent="0.25">
      <c r="E366" s="6"/>
      <c r="F366" s="7"/>
      <c r="S366" s="7"/>
      <c r="T366" s="7"/>
      <c r="U366" s="136"/>
      <c r="V366" s="6"/>
      <c r="AA366" s="13"/>
      <c r="AB366" s="13"/>
      <c r="AC366" s="13"/>
      <c r="AD366" s="13"/>
      <c r="AE366" s="14"/>
      <c r="AF366" s="14"/>
      <c r="AG366" s="14"/>
      <c r="AH366" s="14"/>
      <c r="AI366" s="14"/>
      <c r="AJ366" s="14"/>
      <c r="AK366" s="14"/>
      <c r="AL366" s="14"/>
      <c r="AM366" s="14"/>
      <c r="AN366" s="14"/>
      <c r="AO366" s="14"/>
      <c r="AP366" s="14"/>
      <c r="AQ366" s="14"/>
      <c r="AR366" s="14"/>
      <c r="AS366" s="14"/>
      <c r="AT366" s="14"/>
      <c r="AU366" s="14"/>
    </row>
    <row r="367" spans="5:47" s="5" customFormat="1" x14ac:dyDescent="0.25">
      <c r="E367" s="6"/>
      <c r="F367" s="7"/>
      <c r="S367" s="7"/>
      <c r="T367" s="7"/>
      <c r="U367" s="136"/>
      <c r="V367" s="6"/>
      <c r="AA367" s="13"/>
      <c r="AB367" s="13"/>
      <c r="AC367" s="13"/>
      <c r="AD367" s="13"/>
      <c r="AE367" s="14"/>
      <c r="AF367" s="14"/>
      <c r="AG367" s="14"/>
      <c r="AH367" s="14"/>
      <c r="AI367" s="14"/>
      <c r="AJ367" s="14"/>
      <c r="AK367" s="14"/>
      <c r="AL367" s="14"/>
      <c r="AM367" s="14"/>
      <c r="AN367" s="14"/>
      <c r="AO367" s="14"/>
      <c r="AP367" s="14"/>
      <c r="AQ367" s="14"/>
      <c r="AR367" s="14"/>
      <c r="AS367" s="14"/>
      <c r="AT367" s="14"/>
      <c r="AU367" s="14"/>
    </row>
    <row r="368" spans="5:47" s="5" customFormat="1" x14ac:dyDescent="0.25">
      <c r="E368" s="6"/>
      <c r="F368" s="7"/>
      <c r="S368" s="7"/>
      <c r="T368" s="7"/>
      <c r="U368" s="136"/>
      <c r="V368" s="6"/>
      <c r="AA368" s="13"/>
      <c r="AB368" s="13"/>
      <c r="AC368" s="13"/>
      <c r="AD368" s="13"/>
      <c r="AE368" s="14"/>
      <c r="AF368" s="14"/>
      <c r="AG368" s="14"/>
      <c r="AH368" s="14"/>
      <c r="AI368" s="14"/>
      <c r="AJ368" s="14"/>
      <c r="AK368" s="14"/>
      <c r="AL368" s="14"/>
      <c r="AM368" s="14"/>
      <c r="AN368" s="14"/>
      <c r="AO368" s="14"/>
      <c r="AP368" s="14"/>
      <c r="AQ368" s="14"/>
      <c r="AR368" s="14"/>
      <c r="AS368" s="14"/>
      <c r="AT368" s="14"/>
      <c r="AU368" s="14"/>
    </row>
    <row r="369" spans="5:47" s="5" customFormat="1" x14ac:dyDescent="0.25">
      <c r="E369" s="6"/>
      <c r="F369" s="7"/>
      <c r="S369" s="7"/>
      <c r="T369" s="7"/>
      <c r="U369" s="136"/>
      <c r="V369" s="6"/>
      <c r="AA369" s="13"/>
      <c r="AB369" s="13"/>
      <c r="AC369" s="13"/>
      <c r="AD369" s="13"/>
      <c r="AE369" s="14"/>
      <c r="AF369" s="14"/>
      <c r="AG369" s="14"/>
      <c r="AH369" s="14"/>
      <c r="AI369" s="14"/>
      <c r="AJ369" s="14"/>
      <c r="AK369" s="14"/>
      <c r="AL369" s="14"/>
      <c r="AM369" s="14"/>
      <c r="AN369" s="14"/>
      <c r="AO369" s="14"/>
      <c r="AP369" s="14"/>
      <c r="AQ369" s="14"/>
      <c r="AR369" s="14"/>
      <c r="AS369" s="14"/>
      <c r="AT369" s="14"/>
      <c r="AU369" s="14"/>
    </row>
    <row r="370" spans="5:47" s="5" customFormat="1" x14ac:dyDescent="0.25">
      <c r="E370" s="6"/>
      <c r="F370" s="7"/>
      <c r="S370" s="7"/>
      <c r="T370" s="7"/>
      <c r="U370" s="136"/>
      <c r="V370" s="6"/>
      <c r="AA370" s="13"/>
      <c r="AB370" s="13"/>
      <c r="AC370" s="13"/>
      <c r="AD370" s="13"/>
      <c r="AE370" s="14"/>
      <c r="AF370" s="14"/>
      <c r="AG370" s="14"/>
      <c r="AH370" s="14"/>
      <c r="AI370" s="14"/>
      <c r="AJ370" s="14"/>
      <c r="AK370" s="14"/>
      <c r="AL370" s="14"/>
      <c r="AM370" s="14"/>
      <c r="AN370" s="14"/>
      <c r="AO370" s="14"/>
      <c r="AP370" s="14"/>
      <c r="AQ370" s="14"/>
      <c r="AR370" s="14"/>
      <c r="AS370" s="14"/>
      <c r="AT370" s="14"/>
      <c r="AU370" s="14"/>
    </row>
    <row r="371" spans="5:47" s="5" customFormat="1" x14ac:dyDescent="0.25">
      <c r="E371" s="6"/>
      <c r="F371" s="7"/>
      <c r="S371" s="7"/>
      <c r="T371" s="7"/>
      <c r="U371" s="136"/>
      <c r="V371" s="6"/>
      <c r="AA371" s="13"/>
      <c r="AB371" s="13"/>
      <c r="AC371" s="13"/>
      <c r="AD371" s="13"/>
      <c r="AE371" s="14"/>
      <c r="AF371" s="14"/>
      <c r="AG371" s="14"/>
      <c r="AH371" s="14"/>
      <c r="AI371" s="14"/>
      <c r="AJ371" s="14"/>
      <c r="AK371" s="14"/>
      <c r="AL371" s="14"/>
      <c r="AM371" s="14"/>
      <c r="AN371" s="14"/>
      <c r="AO371" s="14"/>
      <c r="AP371" s="14"/>
      <c r="AQ371" s="14"/>
      <c r="AR371" s="14"/>
      <c r="AS371" s="14"/>
      <c r="AT371" s="14"/>
      <c r="AU371" s="14"/>
    </row>
    <row r="372" spans="5:47" s="5" customFormat="1" x14ac:dyDescent="0.25">
      <c r="E372" s="6"/>
      <c r="F372" s="7"/>
      <c r="S372" s="7"/>
      <c r="T372" s="7"/>
      <c r="U372" s="136"/>
      <c r="V372" s="6"/>
      <c r="AA372" s="13"/>
      <c r="AB372" s="13"/>
      <c r="AC372" s="13"/>
      <c r="AD372" s="13"/>
      <c r="AE372" s="14"/>
      <c r="AF372" s="14"/>
      <c r="AG372" s="14"/>
      <c r="AH372" s="14"/>
      <c r="AI372" s="14"/>
      <c r="AJ372" s="14"/>
      <c r="AK372" s="14"/>
      <c r="AL372" s="14"/>
      <c r="AM372" s="14"/>
      <c r="AN372" s="14"/>
      <c r="AO372" s="14"/>
      <c r="AP372" s="14"/>
      <c r="AQ372" s="14"/>
      <c r="AR372" s="14"/>
      <c r="AS372" s="14"/>
      <c r="AT372" s="14"/>
      <c r="AU372" s="14"/>
    </row>
    <row r="373" spans="5:47" s="5" customFormat="1" x14ac:dyDescent="0.25">
      <c r="E373" s="6"/>
      <c r="F373" s="7"/>
      <c r="S373" s="7"/>
      <c r="T373" s="7"/>
      <c r="U373" s="136"/>
      <c r="V373" s="6"/>
      <c r="AA373" s="13"/>
      <c r="AB373" s="13"/>
      <c r="AC373" s="13"/>
      <c r="AD373" s="13"/>
      <c r="AE373" s="14"/>
      <c r="AF373" s="14"/>
      <c r="AG373" s="14"/>
      <c r="AH373" s="14"/>
      <c r="AI373" s="14"/>
      <c r="AJ373" s="14"/>
      <c r="AK373" s="14"/>
      <c r="AL373" s="14"/>
      <c r="AM373" s="14"/>
      <c r="AN373" s="14"/>
      <c r="AO373" s="14"/>
      <c r="AP373" s="14"/>
      <c r="AQ373" s="14"/>
      <c r="AR373" s="14"/>
      <c r="AS373" s="14"/>
      <c r="AT373" s="14"/>
      <c r="AU373" s="14"/>
    </row>
    <row r="374" spans="5:47" s="5" customFormat="1" x14ac:dyDescent="0.25">
      <c r="E374" s="6"/>
      <c r="F374" s="7"/>
      <c r="S374" s="7"/>
      <c r="T374" s="7"/>
      <c r="U374" s="136"/>
      <c r="V374" s="6"/>
      <c r="AA374" s="13"/>
      <c r="AB374" s="13"/>
      <c r="AC374" s="13"/>
      <c r="AD374" s="13"/>
      <c r="AE374" s="14"/>
      <c r="AF374" s="14"/>
      <c r="AG374" s="14"/>
      <c r="AH374" s="14"/>
      <c r="AI374" s="14"/>
      <c r="AJ374" s="14"/>
      <c r="AK374" s="14"/>
      <c r="AL374" s="14"/>
      <c r="AM374" s="14"/>
      <c r="AN374" s="14"/>
      <c r="AO374" s="14"/>
      <c r="AP374" s="14"/>
      <c r="AQ374" s="14"/>
      <c r="AR374" s="14"/>
      <c r="AS374" s="14"/>
      <c r="AT374" s="14"/>
      <c r="AU374" s="14"/>
    </row>
    <row r="375" spans="5:47" s="5" customFormat="1" x14ac:dyDescent="0.25">
      <c r="E375" s="6"/>
      <c r="F375" s="7"/>
      <c r="S375" s="7"/>
      <c r="T375" s="7"/>
      <c r="U375" s="136"/>
      <c r="V375" s="6"/>
      <c r="AA375" s="13"/>
      <c r="AB375" s="13"/>
      <c r="AC375" s="13"/>
      <c r="AD375" s="13"/>
      <c r="AE375" s="14"/>
      <c r="AF375" s="14"/>
      <c r="AG375" s="14"/>
      <c r="AH375" s="14"/>
      <c r="AI375" s="14"/>
      <c r="AJ375" s="14"/>
      <c r="AK375" s="14"/>
      <c r="AL375" s="14"/>
      <c r="AM375" s="14"/>
      <c r="AN375" s="14"/>
      <c r="AO375" s="14"/>
      <c r="AP375" s="14"/>
      <c r="AQ375" s="14"/>
      <c r="AR375" s="14"/>
      <c r="AS375" s="14"/>
      <c r="AT375" s="14"/>
      <c r="AU375" s="14"/>
    </row>
    <row r="376" spans="5:47" s="5" customFormat="1" x14ac:dyDescent="0.25">
      <c r="E376" s="6"/>
      <c r="F376" s="7"/>
      <c r="S376" s="7"/>
      <c r="T376" s="7"/>
      <c r="U376" s="136"/>
      <c r="V376" s="6"/>
      <c r="AA376" s="13"/>
      <c r="AB376" s="13"/>
      <c r="AC376" s="13"/>
      <c r="AD376" s="13"/>
      <c r="AE376" s="14"/>
      <c r="AF376" s="14"/>
      <c r="AG376" s="14"/>
      <c r="AH376" s="14"/>
      <c r="AI376" s="14"/>
      <c r="AJ376" s="14"/>
      <c r="AK376" s="14"/>
      <c r="AL376" s="14"/>
      <c r="AM376" s="14"/>
      <c r="AN376" s="14"/>
      <c r="AO376" s="14"/>
      <c r="AP376" s="14"/>
      <c r="AQ376" s="14"/>
      <c r="AR376" s="14"/>
      <c r="AS376" s="14"/>
      <c r="AT376" s="14"/>
      <c r="AU376" s="14"/>
    </row>
    <row r="377" spans="5:47" s="5" customFormat="1" x14ac:dyDescent="0.25">
      <c r="E377" s="6"/>
      <c r="F377" s="7"/>
      <c r="S377" s="7"/>
      <c r="T377" s="7"/>
      <c r="U377" s="136"/>
      <c r="V377" s="6"/>
      <c r="AA377" s="13"/>
      <c r="AB377" s="13"/>
      <c r="AC377" s="13"/>
      <c r="AD377" s="13"/>
      <c r="AE377" s="14"/>
      <c r="AF377" s="14"/>
      <c r="AG377" s="14"/>
      <c r="AH377" s="14"/>
      <c r="AI377" s="14"/>
      <c r="AJ377" s="14"/>
      <c r="AK377" s="14"/>
      <c r="AL377" s="14"/>
      <c r="AM377" s="14"/>
      <c r="AN377" s="14"/>
      <c r="AO377" s="14"/>
      <c r="AP377" s="14"/>
      <c r="AQ377" s="14"/>
      <c r="AR377" s="14"/>
      <c r="AS377" s="14"/>
      <c r="AT377" s="14"/>
      <c r="AU377" s="14"/>
    </row>
    <row r="378" spans="5:47" s="5" customFormat="1" x14ac:dyDescent="0.25">
      <c r="E378" s="6"/>
      <c r="F378" s="7"/>
      <c r="S378" s="7"/>
      <c r="T378" s="7"/>
      <c r="U378" s="136"/>
      <c r="V378" s="6"/>
      <c r="AA378" s="13"/>
      <c r="AB378" s="13"/>
      <c r="AC378" s="13"/>
      <c r="AD378" s="13"/>
      <c r="AE378" s="14"/>
      <c r="AF378" s="14"/>
      <c r="AG378" s="14"/>
      <c r="AH378" s="14"/>
      <c r="AI378" s="14"/>
      <c r="AJ378" s="14"/>
      <c r="AK378" s="14"/>
      <c r="AL378" s="14"/>
      <c r="AM378" s="14"/>
      <c r="AN378" s="14"/>
      <c r="AO378" s="14"/>
      <c r="AP378" s="14"/>
      <c r="AQ378" s="14"/>
      <c r="AR378" s="14"/>
      <c r="AS378" s="14"/>
      <c r="AT378" s="14"/>
      <c r="AU378" s="14"/>
    </row>
    <row r="379" spans="5:47" s="5" customFormat="1" x14ac:dyDescent="0.25">
      <c r="E379" s="6"/>
      <c r="F379" s="7"/>
      <c r="S379" s="7"/>
      <c r="T379" s="7"/>
      <c r="U379" s="136"/>
      <c r="V379" s="6"/>
      <c r="AA379" s="13"/>
      <c r="AB379" s="13"/>
      <c r="AC379" s="13"/>
      <c r="AD379" s="13"/>
      <c r="AE379" s="14"/>
      <c r="AF379" s="14"/>
      <c r="AG379" s="14"/>
      <c r="AH379" s="14"/>
      <c r="AI379" s="14"/>
      <c r="AJ379" s="14"/>
      <c r="AK379" s="14"/>
      <c r="AL379" s="14"/>
      <c r="AM379" s="14"/>
      <c r="AN379" s="14"/>
      <c r="AO379" s="14"/>
      <c r="AP379" s="14"/>
      <c r="AQ379" s="14"/>
      <c r="AR379" s="14"/>
      <c r="AS379" s="14"/>
      <c r="AT379" s="14"/>
      <c r="AU379" s="14"/>
    </row>
    <row r="380" spans="5:47" s="5" customFormat="1" x14ac:dyDescent="0.25">
      <c r="E380" s="6"/>
      <c r="F380" s="7"/>
      <c r="S380" s="7"/>
      <c r="T380" s="7"/>
      <c r="U380" s="136"/>
      <c r="V380" s="6"/>
      <c r="AA380" s="13"/>
      <c r="AB380" s="13"/>
      <c r="AC380" s="13"/>
      <c r="AD380" s="13"/>
      <c r="AE380" s="14"/>
      <c r="AF380" s="14"/>
      <c r="AG380" s="14"/>
      <c r="AH380" s="14"/>
      <c r="AI380" s="14"/>
      <c r="AJ380" s="14"/>
      <c r="AK380" s="14"/>
      <c r="AL380" s="14"/>
      <c r="AM380" s="14"/>
      <c r="AN380" s="14"/>
      <c r="AO380" s="14"/>
      <c r="AP380" s="14"/>
      <c r="AQ380" s="14"/>
      <c r="AR380" s="14"/>
      <c r="AS380" s="14"/>
      <c r="AT380" s="14"/>
      <c r="AU380" s="14"/>
    </row>
    <row r="381" spans="5:47" s="5" customFormat="1" x14ac:dyDescent="0.25">
      <c r="E381" s="6"/>
      <c r="F381" s="7"/>
      <c r="S381" s="7"/>
      <c r="T381" s="7"/>
      <c r="U381" s="136"/>
      <c r="V381" s="6"/>
      <c r="AA381" s="13"/>
      <c r="AB381" s="13"/>
      <c r="AC381" s="13"/>
      <c r="AD381" s="13"/>
      <c r="AE381" s="14"/>
      <c r="AF381" s="14"/>
      <c r="AG381" s="14"/>
      <c r="AH381" s="14"/>
      <c r="AI381" s="14"/>
      <c r="AJ381" s="14"/>
      <c r="AK381" s="14"/>
      <c r="AL381" s="14"/>
      <c r="AM381" s="14"/>
      <c r="AN381" s="14"/>
      <c r="AO381" s="14"/>
      <c r="AP381" s="14"/>
      <c r="AQ381" s="14"/>
      <c r="AR381" s="14"/>
      <c r="AS381" s="14"/>
      <c r="AT381" s="14"/>
      <c r="AU381" s="14"/>
    </row>
    <row r="382" spans="5:47" s="5" customFormat="1" x14ac:dyDescent="0.25">
      <c r="E382" s="6"/>
      <c r="F382" s="7"/>
      <c r="S382" s="7"/>
      <c r="T382" s="7"/>
      <c r="U382" s="136"/>
      <c r="V382" s="6"/>
      <c r="AA382" s="13"/>
      <c r="AB382" s="13"/>
      <c r="AC382" s="13"/>
      <c r="AD382" s="13"/>
      <c r="AE382" s="14"/>
      <c r="AF382" s="14"/>
      <c r="AG382" s="14"/>
      <c r="AH382" s="14"/>
      <c r="AI382" s="14"/>
      <c r="AJ382" s="14"/>
      <c r="AK382" s="14"/>
      <c r="AL382" s="14"/>
      <c r="AM382" s="14"/>
      <c r="AN382" s="14"/>
      <c r="AO382" s="14"/>
      <c r="AP382" s="14"/>
      <c r="AQ382" s="14"/>
      <c r="AR382" s="14"/>
      <c r="AS382" s="14"/>
      <c r="AT382" s="14"/>
      <c r="AU382" s="14"/>
    </row>
    <row r="383" spans="5:47" s="5" customFormat="1" x14ac:dyDescent="0.25">
      <c r="E383" s="6"/>
      <c r="F383" s="7"/>
      <c r="S383" s="7"/>
      <c r="T383" s="7"/>
      <c r="U383" s="136"/>
      <c r="V383" s="6"/>
      <c r="AA383" s="13"/>
      <c r="AB383" s="13"/>
      <c r="AC383" s="13"/>
      <c r="AD383" s="13"/>
      <c r="AE383" s="14"/>
      <c r="AF383" s="14"/>
      <c r="AG383" s="14"/>
      <c r="AH383" s="14"/>
      <c r="AI383" s="14"/>
      <c r="AJ383" s="14"/>
      <c r="AK383" s="14"/>
      <c r="AL383" s="14"/>
      <c r="AM383" s="14"/>
      <c r="AN383" s="14"/>
      <c r="AO383" s="14"/>
      <c r="AP383" s="14"/>
      <c r="AQ383" s="14"/>
      <c r="AR383" s="14"/>
      <c r="AS383" s="14"/>
      <c r="AT383" s="14"/>
      <c r="AU383" s="14"/>
    </row>
    <row r="384" spans="5:47" s="5" customFormat="1" x14ac:dyDescent="0.25">
      <c r="E384" s="6"/>
      <c r="F384" s="7"/>
      <c r="S384" s="7"/>
      <c r="T384" s="7"/>
      <c r="U384" s="136"/>
      <c r="V384" s="6"/>
      <c r="AA384" s="13"/>
      <c r="AB384" s="13"/>
      <c r="AC384" s="13"/>
      <c r="AD384" s="13"/>
      <c r="AE384" s="14"/>
      <c r="AF384" s="14"/>
      <c r="AG384" s="14"/>
      <c r="AH384" s="14"/>
      <c r="AI384" s="14"/>
      <c r="AJ384" s="14"/>
      <c r="AK384" s="14"/>
      <c r="AL384" s="14"/>
      <c r="AM384" s="14"/>
      <c r="AN384" s="14"/>
      <c r="AO384" s="14"/>
      <c r="AP384" s="14"/>
      <c r="AQ384" s="14"/>
      <c r="AR384" s="14"/>
      <c r="AS384" s="14"/>
      <c r="AT384" s="14"/>
      <c r="AU384" s="14"/>
    </row>
    <row r="385" spans="5:47" s="5" customFormat="1" x14ac:dyDescent="0.25">
      <c r="E385" s="6"/>
      <c r="F385" s="7"/>
      <c r="S385" s="7"/>
      <c r="T385" s="7"/>
      <c r="U385" s="136"/>
      <c r="V385" s="6"/>
      <c r="AA385" s="13"/>
      <c r="AB385" s="13"/>
      <c r="AC385" s="13"/>
      <c r="AD385" s="13"/>
      <c r="AE385" s="14"/>
      <c r="AF385" s="14"/>
      <c r="AG385" s="14"/>
      <c r="AH385" s="14"/>
      <c r="AI385" s="14"/>
      <c r="AJ385" s="14"/>
      <c r="AK385" s="14"/>
      <c r="AL385" s="14"/>
      <c r="AM385" s="14"/>
      <c r="AN385" s="14"/>
      <c r="AO385" s="14"/>
      <c r="AP385" s="14"/>
      <c r="AQ385" s="14"/>
      <c r="AR385" s="14"/>
      <c r="AS385" s="14"/>
      <c r="AT385" s="14"/>
      <c r="AU385" s="14"/>
    </row>
    <row r="386" spans="5:47" s="5" customFormat="1" x14ac:dyDescent="0.25">
      <c r="E386" s="6"/>
      <c r="F386" s="7"/>
      <c r="S386" s="7"/>
      <c r="T386" s="7"/>
      <c r="U386" s="136"/>
      <c r="V386" s="6"/>
      <c r="AA386" s="13"/>
      <c r="AB386" s="13"/>
      <c r="AC386" s="13"/>
      <c r="AD386" s="13"/>
      <c r="AE386" s="14"/>
      <c r="AF386" s="14"/>
      <c r="AG386" s="14"/>
      <c r="AH386" s="14"/>
      <c r="AI386" s="14"/>
      <c r="AJ386" s="14"/>
      <c r="AK386" s="14"/>
      <c r="AL386" s="14"/>
      <c r="AM386" s="14"/>
      <c r="AN386" s="14"/>
      <c r="AO386" s="14"/>
      <c r="AP386" s="14"/>
      <c r="AQ386" s="14"/>
      <c r="AR386" s="14"/>
      <c r="AS386" s="14"/>
      <c r="AT386" s="14"/>
      <c r="AU386" s="14"/>
    </row>
    <row r="387" spans="5:47" s="5" customFormat="1" x14ac:dyDescent="0.25">
      <c r="E387" s="6"/>
      <c r="F387" s="7"/>
      <c r="S387" s="7"/>
      <c r="T387" s="7"/>
      <c r="U387" s="136"/>
      <c r="V387" s="6"/>
      <c r="AA387" s="13"/>
      <c r="AB387" s="13"/>
      <c r="AC387" s="13"/>
      <c r="AD387" s="13"/>
      <c r="AE387" s="14"/>
      <c r="AF387" s="14"/>
      <c r="AG387" s="14"/>
      <c r="AH387" s="14"/>
      <c r="AI387" s="14"/>
      <c r="AJ387" s="14"/>
      <c r="AK387" s="14"/>
      <c r="AL387" s="14"/>
      <c r="AM387" s="14"/>
      <c r="AN387" s="14"/>
      <c r="AO387" s="14"/>
      <c r="AP387" s="14"/>
      <c r="AQ387" s="14"/>
      <c r="AR387" s="14"/>
      <c r="AS387" s="14"/>
      <c r="AT387" s="14"/>
      <c r="AU387" s="14"/>
    </row>
    <row r="388" spans="5:47" s="5" customFormat="1" x14ac:dyDescent="0.25">
      <c r="E388" s="6"/>
      <c r="F388" s="7"/>
      <c r="S388" s="7"/>
      <c r="T388" s="7"/>
      <c r="U388" s="136"/>
      <c r="V388" s="6"/>
      <c r="AA388" s="13"/>
      <c r="AB388" s="13"/>
      <c r="AC388" s="13"/>
      <c r="AD388" s="13"/>
      <c r="AE388" s="14"/>
      <c r="AF388" s="14"/>
      <c r="AG388" s="14"/>
      <c r="AH388" s="14"/>
      <c r="AI388" s="14"/>
      <c r="AJ388" s="14"/>
      <c r="AK388" s="14"/>
      <c r="AL388" s="14"/>
      <c r="AM388" s="14"/>
      <c r="AN388" s="14"/>
      <c r="AO388" s="14"/>
      <c r="AP388" s="14"/>
      <c r="AQ388" s="14"/>
      <c r="AR388" s="14"/>
      <c r="AS388" s="14"/>
      <c r="AT388" s="14"/>
      <c r="AU388" s="14"/>
    </row>
    <row r="389" spans="5:47" s="5" customFormat="1" x14ac:dyDescent="0.25">
      <c r="E389" s="6"/>
      <c r="F389" s="7"/>
      <c r="S389" s="7"/>
      <c r="T389" s="7"/>
      <c r="U389" s="136"/>
      <c r="V389" s="6"/>
      <c r="AA389" s="13"/>
      <c r="AB389" s="13"/>
      <c r="AC389" s="13"/>
      <c r="AD389" s="13"/>
      <c r="AE389" s="14"/>
      <c r="AF389" s="14"/>
      <c r="AG389" s="14"/>
      <c r="AH389" s="14"/>
      <c r="AI389" s="14"/>
      <c r="AJ389" s="14"/>
      <c r="AK389" s="14"/>
      <c r="AL389" s="14"/>
      <c r="AM389" s="14"/>
      <c r="AN389" s="14"/>
      <c r="AO389" s="14"/>
      <c r="AP389" s="14"/>
      <c r="AQ389" s="14"/>
      <c r="AR389" s="14"/>
      <c r="AS389" s="14"/>
      <c r="AT389" s="14"/>
      <c r="AU389" s="14"/>
    </row>
    <row r="390" spans="5:47" s="5" customFormat="1" x14ac:dyDescent="0.25">
      <c r="E390" s="6"/>
      <c r="F390" s="7"/>
      <c r="S390" s="7"/>
      <c r="T390" s="7"/>
      <c r="U390" s="136"/>
      <c r="V390" s="6"/>
      <c r="AA390" s="13"/>
      <c r="AB390" s="13"/>
      <c r="AC390" s="13"/>
      <c r="AD390" s="13"/>
      <c r="AE390" s="14"/>
      <c r="AF390" s="14"/>
      <c r="AG390" s="14"/>
      <c r="AH390" s="14"/>
      <c r="AI390" s="14"/>
      <c r="AJ390" s="14"/>
      <c r="AK390" s="14"/>
      <c r="AL390" s="14"/>
      <c r="AM390" s="14"/>
      <c r="AN390" s="14"/>
      <c r="AO390" s="14"/>
      <c r="AP390" s="14"/>
      <c r="AQ390" s="14"/>
      <c r="AR390" s="14"/>
      <c r="AS390" s="14"/>
      <c r="AT390" s="14"/>
      <c r="AU390" s="14"/>
    </row>
    <row r="391" spans="5:47" s="5" customFormat="1" x14ac:dyDescent="0.25">
      <c r="E391" s="6"/>
      <c r="F391" s="7"/>
      <c r="S391" s="7"/>
      <c r="T391" s="7"/>
      <c r="U391" s="136"/>
      <c r="V391" s="6"/>
      <c r="AA391" s="13"/>
      <c r="AB391" s="13"/>
      <c r="AC391" s="13"/>
      <c r="AD391" s="13"/>
      <c r="AE391" s="14"/>
      <c r="AF391" s="14"/>
      <c r="AG391" s="14"/>
      <c r="AH391" s="14"/>
      <c r="AI391" s="14"/>
      <c r="AJ391" s="14"/>
      <c r="AK391" s="14"/>
      <c r="AL391" s="14"/>
      <c r="AM391" s="14"/>
      <c r="AN391" s="14"/>
      <c r="AO391" s="14"/>
      <c r="AP391" s="14"/>
      <c r="AQ391" s="14"/>
      <c r="AR391" s="14"/>
      <c r="AS391" s="14"/>
      <c r="AT391" s="14"/>
      <c r="AU391" s="14"/>
    </row>
    <row r="392" spans="5:47" s="5" customFormat="1" x14ac:dyDescent="0.25">
      <c r="E392" s="6"/>
      <c r="F392" s="7"/>
      <c r="S392" s="7"/>
      <c r="T392" s="7"/>
      <c r="U392" s="136"/>
      <c r="V392" s="6"/>
      <c r="AA392" s="13"/>
      <c r="AB392" s="13"/>
      <c r="AC392" s="13"/>
      <c r="AD392" s="13"/>
      <c r="AE392" s="14"/>
      <c r="AF392" s="14"/>
      <c r="AG392" s="14"/>
      <c r="AH392" s="14"/>
      <c r="AI392" s="14"/>
      <c r="AJ392" s="14"/>
      <c r="AK392" s="14"/>
      <c r="AL392" s="14"/>
      <c r="AM392" s="14"/>
      <c r="AN392" s="14"/>
      <c r="AO392" s="14"/>
      <c r="AP392" s="14"/>
      <c r="AQ392" s="14"/>
      <c r="AR392" s="14"/>
      <c r="AS392" s="14"/>
      <c r="AT392" s="14"/>
      <c r="AU392" s="14"/>
    </row>
    <row r="393" spans="5:47" s="5" customFormat="1" x14ac:dyDescent="0.25">
      <c r="E393" s="6"/>
      <c r="F393" s="7"/>
      <c r="S393" s="7"/>
      <c r="T393" s="7"/>
      <c r="U393" s="136"/>
      <c r="V393" s="6"/>
      <c r="AA393" s="13"/>
      <c r="AB393" s="13"/>
      <c r="AC393" s="13"/>
      <c r="AD393" s="13"/>
      <c r="AE393" s="14"/>
      <c r="AF393" s="14"/>
      <c r="AG393" s="14"/>
      <c r="AH393" s="14"/>
      <c r="AI393" s="14"/>
      <c r="AJ393" s="14"/>
      <c r="AK393" s="14"/>
      <c r="AL393" s="14"/>
      <c r="AM393" s="14"/>
      <c r="AN393" s="14"/>
      <c r="AO393" s="14"/>
      <c r="AP393" s="14"/>
      <c r="AQ393" s="14"/>
      <c r="AR393" s="14"/>
      <c r="AS393" s="14"/>
      <c r="AT393" s="14"/>
      <c r="AU393" s="14"/>
    </row>
    <row r="394" spans="5:47" s="5" customFormat="1" x14ac:dyDescent="0.25">
      <c r="E394" s="6"/>
      <c r="F394" s="7"/>
      <c r="S394" s="7"/>
      <c r="T394" s="7"/>
      <c r="U394" s="136"/>
      <c r="V394" s="6"/>
      <c r="AA394" s="13"/>
      <c r="AB394" s="13"/>
      <c r="AC394" s="13"/>
      <c r="AD394" s="13"/>
      <c r="AE394" s="14"/>
      <c r="AF394" s="14"/>
      <c r="AG394" s="14"/>
      <c r="AH394" s="14"/>
      <c r="AI394" s="14"/>
      <c r="AJ394" s="14"/>
      <c r="AK394" s="14"/>
      <c r="AL394" s="14"/>
      <c r="AM394" s="14"/>
      <c r="AN394" s="14"/>
      <c r="AO394" s="14"/>
      <c r="AP394" s="14"/>
      <c r="AQ394" s="14"/>
      <c r="AR394" s="14"/>
      <c r="AS394" s="14"/>
      <c r="AT394" s="14"/>
      <c r="AU394" s="14"/>
    </row>
    <row r="395" spans="5:47" s="5" customFormat="1" x14ac:dyDescent="0.25">
      <c r="E395" s="6"/>
      <c r="F395" s="7"/>
      <c r="S395" s="7"/>
      <c r="T395" s="7"/>
      <c r="U395" s="136"/>
      <c r="V395" s="6"/>
      <c r="AA395" s="13"/>
      <c r="AB395" s="13"/>
      <c r="AC395" s="13"/>
      <c r="AD395" s="13"/>
      <c r="AE395" s="14"/>
      <c r="AF395" s="14"/>
      <c r="AG395" s="14"/>
      <c r="AH395" s="14"/>
      <c r="AI395" s="14"/>
      <c r="AJ395" s="14"/>
      <c r="AK395" s="14"/>
      <c r="AL395" s="14"/>
      <c r="AM395" s="14"/>
      <c r="AN395" s="14"/>
      <c r="AO395" s="14"/>
      <c r="AP395" s="14"/>
      <c r="AQ395" s="14"/>
      <c r="AR395" s="14"/>
      <c r="AS395" s="14"/>
      <c r="AT395" s="14"/>
      <c r="AU395" s="14"/>
    </row>
    <row r="396" spans="5:47" s="5" customFormat="1" x14ac:dyDescent="0.25">
      <c r="E396" s="6"/>
      <c r="F396" s="7"/>
      <c r="S396" s="7"/>
      <c r="T396" s="7"/>
      <c r="U396" s="136"/>
      <c r="V396" s="6"/>
      <c r="AA396" s="13"/>
      <c r="AB396" s="13"/>
      <c r="AC396" s="13"/>
      <c r="AD396" s="13"/>
      <c r="AE396" s="14"/>
      <c r="AF396" s="14"/>
      <c r="AG396" s="14"/>
      <c r="AH396" s="14"/>
      <c r="AI396" s="14"/>
      <c r="AJ396" s="14"/>
      <c r="AK396" s="14"/>
      <c r="AL396" s="14"/>
      <c r="AM396" s="14"/>
      <c r="AN396" s="14"/>
      <c r="AO396" s="14"/>
      <c r="AP396" s="14"/>
      <c r="AQ396" s="14"/>
      <c r="AR396" s="14"/>
      <c r="AS396" s="14"/>
      <c r="AT396" s="14"/>
      <c r="AU396" s="14"/>
    </row>
    <row r="397" spans="5:47" s="5" customFormat="1" x14ac:dyDescent="0.25">
      <c r="E397" s="6"/>
      <c r="F397" s="7"/>
      <c r="S397" s="7"/>
      <c r="T397" s="7"/>
      <c r="U397" s="136"/>
      <c r="V397" s="6"/>
      <c r="AA397" s="13"/>
      <c r="AB397" s="13"/>
      <c r="AC397" s="13"/>
      <c r="AD397" s="13"/>
      <c r="AE397" s="14"/>
      <c r="AF397" s="14"/>
      <c r="AG397" s="14"/>
      <c r="AH397" s="14"/>
      <c r="AI397" s="14"/>
      <c r="AJ397" s="14"/>
      <c r="AK397" s="14"/>
      <c r="AL397" s="14"/>
      <c r="AM397" s="14"/>
      <c r="AN397" s="14"/>
      <c r="AO397" s="14"/>
      <c r="AP397" s="14"/>
      <c r="AQ397" s="14"/>
      <c r="AR397" s="14"/>
      <c r="AS397" s="14"/>
      <c r="AT397" s="14"/>
      <c r="AU397" s="14"/>
    </row>
    <row r="398" spans="5:47" s="5" customFormat="1" x14ac:dyDescent="0.25">
      <c r="E398" s="6"/>
      <c r="F398" s="7"/>
      <c r="S398" s="7"/>
      <c r="T398" s="7"/>
      <c r="U398" s="136"/>
      <c r="V398" s="6"/>
      <c r="AA398" s="13"/>
      <c r="AB398" s="13"/>
      <c r="AC398" s="13"/>
      <c r="AD398" s="13"/>
      <c r="AE398" s="14"/>
      <c r="AF398" s="14"/>
      <c r="AG398" s="14"/>
      <c r="AH398" s="14"/>
      <c r="AI398" s="14"/>
      <c r="AJ398" s="14"/>
      <c r="AK398" s="14"/>
      <c r="AL398" s="14"/>
      <c r="AM398" s="14"/>
      <c r="AN398" s="14"/>
      <c r="AO398" s="14"/>
      <c r="AP398" s="14"/>
      <c r="AQ398" s="14"/>
      <c r="AR398" s="14"/>
      <c r="AS398" s="14"/>
      <c r="AT398" s="14"/>
      <c r="AU398" s="14"/>
    </row>
    <row r="399" spans="5:47" s="5" customFormat="1" x14ac:dyDescent="0.25">
      <c r="E399" s="6"/>
      <c r="F399" s="7"/>
      <c r="S399" s="7"/>
      <c r="T399" s="7"/>
      <c r="U399" s="136"/>
      <c r="V399" s="6"/>
      <c r="AA399" s="13"/>
      <c r="AB399" s="13"/>
      <c r="AC399" s="13"/>
      <c r="AD399" s="13"/>
      <c r="AE399" s="14"/>
      <c r="AF399" s="14"/>
      <c r="AG399" s="14"/>
      <c r="AH399" s="14"/>
      <c r="AI399" s="14"/>
      <c r="AJ399" s="14"/>
      <c r="AK399" s="14"/>
      <c r="AL399" s="14"/>
      <c r="AM399" s="14"/>
      <c r="AN399" s="14"/>
      <c r="AO399" s="14"/>
      <c r="AP399" s="14"/>
      <c r="AQ399" s="14"/>
      <c r="AR399" s="14"/>
      <c r="AS399" s="14"/>
      <c r="AT399" s="14"/>
      <c r="AU399" s="14"/>
    </row>
    <row r="400" spans="5:47" s="5" customFormat="1" x14ac:dyDescent="0.25">
      <c r="E400" s="6"/>
      <c r="F400" s="7"/>
      <c r="S400" s="7"/>
      <c r="T400" s="7"/>
      <c r="U400" s="136"/>
      <c r="V400" s="6"/>
      <c r="AA400" s="13"/>
      <c r="AB400" s="13"/>
      <c r="AC400" s="13"/>
      <c r="AD400" s="13"/>
      <c r="AE400" s="14"/>
      <c r="AF400" s="14"/>
      <c r="AG400" s="14"/>
      <c r="AH400" s="14"/>
      <c r="AI400" s="14"/>
      <c r="AJ400" s="14"/>
      <c r="AK400" s="14"/>
      <c r="AL400" s="14"/>
      <c r="AM400" s="14"/>
      <c r="AN400" s="14"/>
      <c r="AO400" s="14"/>
      <c r="AP400" s="14"/>
      <c r="AQ400" s="14"/>
      <c r="AR400" s="14"/>
      <c r="AS400" s="14"/>
      <c r="AT400" s="14"/>
      <c r="AU400" s="14"/>
    </row>
    <row r="401" spans="5:47" s="5" customFormat="1" x14ac:dyDescent="0.25">
      <c r="E401" s="6"/>
      <c r="F401" s="7"/>
      <c r="S401" s="7"/>
      <c r="T401" s="7"/>
      <c r="U401" s="136"/>
      <c r="V401" s="6"/>
      <c r="AA401" s="13"/>
      <c r="AB401" s="13"/>
      <c r="AC401" s="13"/>
      <c r="AD401" s="13"/>
      <c r="AE401" s="14"/>
      <c r="AF401" s="14"/>
      <c r="AG401" s="14"/>
      <c r="AH401" s="14"/>
      <c r="AI401" s="14"/>
      <c r="AJ401" s="14"/>
      <c r="AK401" s="14"/>
      <c r="AL401" s="14"/>
      <c r="AM401" s="14"/>
      <c r="AN401" s="14"/>
      <c r="AO401" s="14"/>
      <c r="AP401" s="14"/>
      <c r="AQ401" s="14"/>
      <c r="AR401" s="14"/>
      <c r="AS401" s="14"/>
      <c r="AT401" s="14"/>
      <c r="AU401" s="14"/>
    </row>
    <row r="402" spans="5:47" s="5" customFormat="1" x14ac:dyDescent="0.25">
      <c r="E402" s="6"/>
      <c r="F402" s="7"/>
      <c r="S402" s="7"/>
      <c r="T402" s="7"/>
      <c r="U402" s="136"/>
      <c r="V402" s="6"/>
      <c r="AA402" s="13"/>
      <c r="AB402" s="13"/>
      <c r="AC402" s="13"/>
      <c r="AD402" s="13"/>
      <c r="AE402" s="14"/>
      <c r="AF402" s="14"/>
      <c r="AG402" s="14"/>
      <c r="AH402" s="14"/>
      <c r="AI402" s="14"/>
      <c r="AJ402" s="14"/>
      <c r="AK402" s="14"/>
      <c r="AL402" s="14"/>
      <c r="AM402" s="14"/>
      <c r="AN402" s="14"/>
      <c r="AO402" s="14"/>
      <c r="AP402" s="14"/>
      <c r="AQ402" s="14"/>
      <c r="AR402" s="14"/>
      <c r="AS402" s="14"/>
      <c r="AT402" s="14"/>
      <c r="AU402" s="14"/>
    </row>
    <row r="403" spans="5:47" s="5" customFormat="1" x14ac:dyDescent="0.25">
      <c r="E403" s="6"/>
      <c r="F403" s="7"/>
      <c r="S403" s="7"/>
      <c r="T403" s="7"/>
      <c r="U403" s="136"/>
      <c r="V403" s="6"/>
      <c r="AA403" s="13"/>
      <c r="AB403" s="13"/>
      <c r="AC403" s="13"/>
      <c r="AD403" s="13"/>
      <c r="AE403" s="14"/>
      <c r="AF403" s="14"/>
      <c r="AG403" s="14"/>
      <c r="AH403" s="14"/>
      <c r="AI403" s="14"/>
      <c r="AJ403" s="14"/>
      <c r="AK403" s="14"/>
      <c r="AL403" s="14"/>
      <c r="AM403" s="14"/>
      <c r="AN403" s="14"/>
      <c r="AO403" s="14"/>
      <c r="AP403" s="14"/>
      <c r="AQ403" s="14"/>
      <c r="AR403" s="14"/>
      <c r="AS403" s="14"/>
      <c r="AT403" s="14"/>
      <c r="AU403" s="14"/>
    </row>
    <row r="404" spans="5:47" s="5" customFormat="1" x14ac:dyDescent="0.25">
      <c r="E404" s="6"/>
      <c r="F404" s="7"/>
      <c r="S404" s="7"/>
      <c r="T404" s="7"/>
      <c r="U404" s="136"/>
      <c r="V404" s="6"/>
      <c r="AA404" s="13"/>
      <c r="AB404" s="13"/>
      <c r="AC404" s="13"/>
      <c r="AD404" s="13"/>
      <c r="AE404" s="14"/>
      <c r="AF404" s="14"/>
      <c r="AG404" s="14"/>
      <c r="AH404" s="14"/>
      <c r="AI404" s="14"/>
      <c r="AJ404" s="14"/>
      <c r="AK404" s="14"/>
      <c r="AL404" s="14"/>
      <c r="AM404" s="14"/>
      <c r="AN404" s="14"/>
      <c r="AO404" s="14"/>
      <c r="AP404" s="14"/>
      <c r="AQ404" s="14"/>
      <c r="AR404" s="14"/>
      <c r="AS404" s="14"/>
      <c r="AT404" s="14"/>
      <c r="AU404" s="14"/>
    </row>
    <row r="405" spans="5:47" s="5" customFormat="1" x14ac:dyDescent="0.25">
      <c r="E405" s="6"/>
      <c r="F405" s="7"/>
      <c r="S405" s="7"/>
      <c r="T405" s="7"/>
      <c r="U405" s="136"/>
      <c r="V405" s="6"/>
      <c r="AA405" s="13"/>
      <c r="AB405" s="13"/>
      <c r="AC405" s="13"/>
      <c r="AD405" s="13"/>
      <c r="AE405" s="14"/>
      <c r="AF405" s="14"/>
      <c r="AG405" s="14"/>
      <c r="AH405" s="14"/>
      <c r="AI405" s="14"/>
      <c r="AJ405" s="14"/>
      <c r="AK405" s="14"/>
      <c r="AL405" s="14"/>
      <c r="AM405" s="14"/>
      <c r="AN405" s="14"/>
      <c r="AO405" s="14"/>
      <c r="AP405" s="14"/>
      <c r="AQ405" s="14"/>
      <c r="AR405" s="14"/>
      <c r="AS405" s="14"/>
      <c r="AT405" s="14"/>
      <c r="AU405" s="14"/>
    </row>
    <row r="406" spans="5:47" s="5" customFormat="1" x14ac:dyDescent="0.25">
      <c r="E406" s="6"/>
      <c r="F406" s="7"/>
      <c r="S406" s="7"/>
      <c r="T406" s="7"/>
      <c r="U406" s="136"/>
      <c r="V406" s="6"/>
      <c r="AA406" s="13"/>
      <c r="AB406" s="13"/>
      <c r="AC406" s="13"/>
      <c r="AD406" s="13"/>
      <c r="AE406" s="14"/>
      <c r="AF406" s="14"/>
      <c r="AG406" s="14"/>
      <c r="AH406" s="14"/>
      <c r="AI406" s="14"/>
      <c r="AJ406" s="14"/>
      <c r="AK406" s="14"/>
      <c r="AL406" s="14"/>
      <c r="AM406" s="14"/>
      <c r="AN406" s="14"/>
      <c r="AO406" s="14"/>
      <c r="AP406" s="14"/>
      <c r="AQ406" s="14"/>
      <c r="AR406" s="14"/>
      <c r="AS406" s="14"/>
      <c r="AT406" s="14"/>
      <c r="AU406" s="14"/>
    </row>
    <row r="407" spans="5:47" s="5" customFormat="1" x14ac:dyDescent="0.25">
      <c r="E407" s="6"/>
      <c r="F407" s="7"/>
      <c r="S407" s="7"/>
      <c r="T407" s="7"/>
      <c r="U407" s="136"/>
      <c r="V407" s="6"/>
      <c r="AA407" s="13"/>
      <c r="AB407" s="13"/>
      <c r="AC407" s="13"/>
      <c r="AD407" s="13"/>
      <c r="AE407" s="14"/>
      <c r="AF407" s="14"/>
      <c r="AG407" s="14"/>
      <c r="AH407" s="14"/>
      <c r="AI407" s="14"/>
      <c r="AJ407" s="14"/>
      <c r="AK407" s="14"/>
      <c r="AL407" s="14"/>
      <c r="AM407" s="14"/>
      <c r="AN407" s="14"/>
      <c r="AO407" s="14"/>
      <c r="AP407" s="14"/>
      <c r="AQ407" s="14"/>
      <c r="AR407" s="14"/>
      <c r="AS407" s="14"/>
      <c r="AT407" s="14"/>
      <c r="AU407" s="14"/>
    </row>
    <row r="408" spans="5:47" s="5" customFormat="1" x14ac:dyDescent="0.25">
      <c r="E408" s="6"/>
      <c r="F408" s="7"/>
      <c r="S408" s="7"/>
      <c r="T408" s="7"/>
      <c r="U408" s="136"/>
      <c r="V408" s="6"/>
      <c r="AA408" s="13"/>
      <c r="AB408" s="13"/>
      <c r="AC408" s="13"/>
      <c r="AD408" s="13"/>
      <c r="AE408" s="14"/>
      <c r="AF408" s="14"/>
      <c r="AG408" s="14"/>
      <c r="AH408" s="14"/>
      <c r="AI408" s="14"/>
      <c r="AJ408" s="14"/>
      <c r="AK408" s="14"/>
      <c r="AL408" s="14"/>
      <c r="AM408" s="14"/>
      <c r="AN408" s="14"/>
      <c r="AO408" s="14"/>
      <c r="AP408" s="14"/>
      <c r="AQ408" s="14"/>
      <c r="AR408" s="14"/>
      <c r="AS408" s="14"/>
      <c r="AT408" s="14"/>
      <c r="AU408" s="14"/>
    </row>
    <row r="409" spans="5:47" s="5" customFormat="1" x14ac:dyDescent="0.25">
      <c r="E409" s="6"/>
      <c r="F409" s="7"/>
      <c r="S409" s="7"/>
      <c r="T409" s="7"/>
      <c r="U409" s="136"/>
      <c r="V409" s="6"/>
      <c r="AA409" s="13"/>
      <c r="AB409" s="13"/>
      <c r="AC409" s="13"/>
      <c r="AD409" s="13"/>
      <c r="AE409" s="14"/>
      <c r="AF409" s="14"/>
      <c r="AG409" s="14"/>
      <c r="AH409" s="14"/>
      <c r="AI409" s="14"/>
      <c r="AJ409" s="14"/>
      <c r="AK409" s="14"/>
      <c r="AL409" s="14"/>
      <c r="AM409" s="14"/>
      <c r="AN409" s="14"/>
      <c r="AO409" s="14"/>
      <c r="AP409" s="14"/>
      <c r="AQ409" s="14"/>
      <c r="AR409" s="14"/>
      <c r="AS409" s="14"/>
      <c r="AT409" s="14"/>
      <c r="AU409" s="14"/>
    </row>
    <row r="410" spans="5:47" s="5" customFormat="1" x14ac:dyDescent="0.25">
      <c r="E410" s="6"/>
      <c r="F410" s="7"/>
      <c r="S410" s="7"/>
      <c r="T410" s="7"/>
      <c r="U410" s="136"/>
      <c r="V410" s="6"/>
      <c r="AA410" s="13"/>
      <c r="AB410" s="13"/>
      <c r="AC410" s="13"/>
      <c r="AD410" s="13"/>
      <c r="AE410" s="14"/>
      <c r="AF410" s="14"/>
      <c r="AG410" s="14"/>
      <c r="AH410" s="14"/>
      <c r="AI410" s="14"/>
      <c r="AJ410" s="14"/>
      <c r="AK410" s="14"/>
      <c r="AL410" s="14"/>
      <c r="AM410" s="14"/>
      <c r="AN410" s="14"/>
      <c r="AO410" s="14"/>
      <c r="AP410" s="14"/>
      <c r="AQ410" s="14"/>
      <c r="AR410" s="14"/>
      <c r="AS410" s="14"/>
      <c r="AT410" s="14"/>
      <c r="AU410" s="14"/>
    </row>
    <row r="411" spans="5:47" s="5" customFormat="1" x14ac:dyDescent="0.25">
      <c r="E411" s="6"/>
      <c r="F411" s="7"/>
      <c r="S411" s="7"/>
      <c r="T411" s="7"/>
      <c r="U411" s="136"/>
      <c r="V411" s="6"/>
      <c r="AA411" s="13"/>
      <c r="AB411" s="13"/>
      <c r="AC411" s="13"/>
      <c r="AD411" s="13"/>
      <c r="AE411" s="14"/>
      <c r="AF411" s="14"/>
      <c r="AG411" s="14"/>
      <c r="AH411" s="14"/>
      <c r="AI411" s="14"/>
      <c r="AJ411" s="14"/>
      <c r="AK411" s="14"/>
      <c r="AL411" s="14"/>
      <c r="AM411" s="14"/>
      <c r="AN411" s="14"/>
      <c r="AO411" s="14"/>
      <c r="AP411" s="14"/>
      <c r="AQ411" s="14"/>
      <c r="AR411" s="14"/>
      <c r="AS411" s="14"/>
      <c r="AT411" s="14"/>
      <c r="AU411" s="14"/>
    </row>
    <row r="412" spans="5:47" s="5" customFormat="1" x14ac:dyDescent="0.25">
      <c r="E412" s="6"/>
      <c r="F412" s="7"/>
      <c r="S412" s="7"/>
      <c r="T412" s="7"/>
      <c r="U412" s="136"/>
      <c r="V412" s="6"/>
      <c r="AA412" s="13"/>
      <c r="AB412" s="13"/>
      <c r="AC412" s="13"/>
      <c r="AD412" s="13"/>
      <c r="AE412" s="14"/>
      <c r="AF412" s="14"/>
      <c r="AG412" s="14"/>
      <c r="AH412" s="14"/>
      <c r="AI412" s="14"/>
      <c r="AJ412" s="14"/>
      <c r="AK412" s="14"/>
      <c r="AL412" s="14"/>
      <c r="AM412" s="14"/>
      <c r="AN412" s="14"/>
      <c r="AO412" s="14"/>
      <c r="AP412" s="14"/>
      <c r="AQ412" s="14"/>
      <c r="AR412" s="14"/>
      <c r="AS412" s="14"/>
      <c r="AT412" s="14"/>
      <c r="AU412" s="14"/>
    </row>
    <row r="413" spans="5:47" s="5" customFormat="1" x14ac:dyDescent="0.25">
      <c r="E413" s="6"/>
      <c r="F413" s="7"/>
      <c r="S413" s="7"/>
      <c r="T413" s="7"/>
      <c r="U413" s="136"/>
      <c r="V413" s="6"/>
      <c r="AA413" s="13"/>
      <c r="AB413" s="13"/>
      <c r="AC413" s="13"/>
      <c r="AD413" s="13"/>
      <c r="AE413" s="14"/>
      <c r="AF413" s="14"/>
      <c r="AG413" s="14"/>
      <c r="AH413" s="14"/>
      <c r="AI413" s="14"/>
      <c r="AJ413" s="14"/>
      <c r="AK413" s="14"/>
      <c r="AL413" s="14"/>
      <c r="AM413" s="14"/>
      <c r="AN413" s="14"/>
      <c r="AO413" s="14"/>
      <c r="AP413" s="14"/>
      <c r="AQ413" s="14"/>
      <c r="AR413" s="14"/>
      <c r="AS413" s="14"/>
      <c r="AT413" s="14"/>
      <c r="AU413" s="14"/>
    </row>
    <row r="414" spans="5:47" s="5" customFormat="1" x14ac:dyDescent="0.25">
      <c r="E414" s="6"/>
      <c r="F414" s="7"/>
      <c r="S414" s="7"/>
      <c r="T414" s="7"/>
      <c r="U414" s="136"/>
      <c r="V414" s="6"/>
      <c r="AA414" s="13"/>
      <c r="AB414" s="13"/>
      <c r="AC414" s="13"/>
      <c r="AD414" s="13"/>
      <c r="AE414" s="14"/>
      <c r="AF414" s="14"/>
      <c r="AG414" s="14"/>
      <c r="AH414" s="14"/>
      <c r="AI414" s="14"/>
      <c r="AJ414" s="14"/>
      <c r="AK414" s="14"/>
      <c r="AL414" s="14"/>
      <c r="AM414" s="14"/>
      <c r="AN414" s="14"/>
      <c r="AO414" s="14"/>
      <c r="AP414" s="14"/>
      <c r="AQ414" s="14"/>
      <c r="AR414" s="14"/>
      <c r="AS414" s="14"/>
      <c r="AT414" s="14"/>
      <c r="AU414" s="14"/>
    </row>
    <row r="415" spans="5:47" s="5" customFormat="1" x14ac:dyDescent="0.25">
      <c r="E415" s="6"/>
      <c r="F415" s="7"/>
      <c r="S415" s="7"/>
      <c r="T415" s="7"/>
      <c r="U415" s="136"/>
      <c r="V415" s="6"/>
      <c r="AA415" s="13"/>
      <c r="AB415" s="13"/>
      <c r="AC415" s="13"/>
      <c r="AD415" s="13"/>
      <c r="AE415" s="14"/>
      <c r="AF415" s="14"/>
      <c r="AG415" s="14"/>
      <c r="AH415" s="14"/>
      <c r="AI415" s="14"/>
      <c r="AJ415" s="14"/>
      <c r="AK415" s="14"/>
      <c r="AL415" s="14"/>
      <c r="AM415" s="14"/>
      <c r="AN415" s="14"/>
      <c r="AO415" s="14"/>
      <c r="AP415" s="14"/>
      <c r="AQ415" s="14"/>
      <c r="AR415" s="14"/>
      <c r="AS415" s="14"/>
      <c r="AT415" s="14"/>
      <c r="AU415" s="14"/>
    </row>
    <row r="416" spans="5:47" s="5" customFormat="1" x14ac:dyDescent="0.25">
      <c r="E416" s="6"/>
      <c r="F416" s="7"/>
      <c r="S416" s="7"/>
      <c r="T416" s="7"/>
      <c r="U416" s="136"/>
      <c r="V416" s="6"/>
      <c r="AA416" s="13"/>
      <c r="AB416" s="13"/>
      <c r="AC416" s="13"/>
      <c r="AD416" s="13"/>
      <c r="AE416" s="14"/>
      <c r="AF416" s="14"/>
      <c r="AG416" s="14"/>
      <c r="AH416" s="14"/>
      <c r="AI416" s="14"/>
      <c r="AJ416" s="14"/>
      <c r="AK416" s="14"/>
      <c r="AL416" s="14"/>
      <c r="AM416" s="14"/>
      <c r="AN416" s="14"/>
      <c r="AO416" s="14"/>
      <c r="AP416" s="14"/>
      <c r="AQ416" s="14"/>
      <c r="AR416" s="14"/>
      <c r="AS416" s="14"/>
      <c r="AT416" s="14"/>
      <c r="AU416" s="14"/>
    </row>
    <row r="417" spans="5:47" s="5" customFormat="1" x14ac:dyDescent="0.25">
      <c r="E417" s="6"/>
      <c r="F417" s="7"/>
      <c r="S417" s="7"/>
      <c r="T417" s="7"/>
      <c r="U417" s="136"/>
      <c r="V417" s="6"/>
      <c r="AA417" s="13"/>
      <c r="AB417" s="13"/>
      <c r="AC417" s="13"/>
      <c r="AD417" s="13"/>
      <c r="AE417" s="14"/>
      <c r="AF417" s="14"/>
      <c r="AG417" s="14"/>
      <c r="AH417" s="14"/>
      <c r="AI417" s="14"/>
      <c r="AJ417" s="14"/>
      <c r="AK417" s="14"/>
      <c r="AL417" s="14"/>
      <c r="AM417" s="14"/>
      <c r="AN417" s="14"/>
      <c r="AO417" s="14"/>
      <c r="AP417" s="14"/>
      <c r="AQ417" s="14"/>
      <c r="AR417" s="14"/>
      <c r="AS417" s="14"/>
      <c r="AT417" s="14"/>
      <c r="AU417" s="14"/>
    </row>
    <row r="418" spans="5:47" s="5" customFormat="1" x14ac:dyDescent="0.25">
      <c r="E418" s="6"/>
      <c r="F418" s="7"/>
      <c r="S418" s="7"/>
      <c r="T418" s="7"/>
      <c r="U418" s="136"/>
      <c r="V418" s="6"/>
      <c r="AA418" s="13"/>
      <c r="AB418" s="13"/>
      <c r="AC418" s="13"/>
      <c r="AD418" s="13"/>
      <c r="AE418" s="14"/>
      <c r="AF418" s="14"/>
      <c r="AG418" s="14"/>
      <c r="AH418" s="14"/>
      <c r="AI418" s="14"/>
      <c r="AJ418" s="14"/>
      <c r="AK418" s="14"/>
      <c r="AL418" s="14"/>
      <c r="AM418" s="14"/>
      <c r="AN418" s="14"/>
      <c r="AO418" s="14"/>
      <c r="AP418" s="14"/>
      <c r="AQ418" s="14"/>
      <c r="AR418" s="14"/>
      <c r="AS418" s="14"/>
      <c r="AT418" s="14"/>
      <c r="AU418" s="14"/>
    </row>
    <row r="419" spans="5:47" s="5" customFormat="1" x14ac:dyDescent="0.25">
      <c r="E419" s="6"/>
      <c r="F419" s="7"/>
      <c r="S419" s="7"/>
      <c r="T419" s="7"/>
      <c r="U419" s="136"/>
      <c r="V419" s="6"/>
      <c r="AA419" s="13"/>
      <c r="AB419" s="13"/>
      <c r="AC419" s="13"/>
      <c r="AD419" s="13"/>
      <c r="AE419" s="14"/>
      <c r="AF419" s="14"/>
      <c r="AG419" s="14"/>
      <c r="AH419" s="14"/>
      <c r="AI419" s="14"/>
      <c r="AJ419" s="14"/>
      <c r="AK419" s="14"/>
      <c r="AL419" s="14"/>
      <c r="AM419" s="14"/>
      <c r="AN419" s="14"/>
      <c r="AO419" s="14"/>
      <c r="AP419" s="14"/>
      <c r="AQ419" s="14"/>
      <c r="AR419" s="14"/>
      <c r="AS419" s="14"/>
      <c r="AT419" s="14"/>
      <c r="AU419" s="14"/>
    </row>
    <row r="420" spans="5:47" s="5" customFormat="1" x14ac:dyDescent="0.25">
      <c r="E420" s="6"/>
      <c r="F420" s="7"/>
      <c r="S420" s="7"/>
      <c r="T420" s="7"/>
      <c r="U420" s="136"/>
      <c r="V420" s="6"/>
      <c r="AA420" s="13"/>
      <c r="AB420" s="13"/>
      <c r="AC420" s="13"/>
      <c r="AD420" s="13"/>
      <c r="AE420" s="14"/>
      <c r="AF420" s="14"/>
      <c r="AG420" s="14"/>
      <c r="AH420" s="14"/>
      <c r="AI420" s="14"/>
      <c r="AJ420" s="14"/>
      <c r="AK420" s="14"/>
      <c r="AL420" s="14"/>
      <c r="AM420" s="14"/>
      <c r="AN420" s="14"/>
      <c r="AO420" s="14"/>
      <c r="AP420" s="14"/>
      <c r="AQ420" s="14"/>
      <c r="AR420" s="14"/>
      <c r="AS420" s="14"/>
      <c r="AT420" s="14"/>
      <c r="AU420" s="14"/>
    </row>
    <row r="421" spans="5:47" s="5" customFormat="1" x14ac:dyDescent="0.25">
      <c r="E421" s="6"/>
      <c r="F421" s="7"/>
      <c r="S421" s="7"/>
      <c r="T421" s="7"/>
      <c r="U421" s="136"/>
      <c r="V421" s="6"/>
      <c r="AA421" s="13"/>
      <c r="AB421" s="13"/>
      <c r="AC421" s="13"/>
      <c r="AD421" s="13"/>
      <c r="AE421" s="14"/>
      <c r="AF421" s="14"/>
      <c r="AG421" s="14"/>
      <c r="AH421" s="14"/>
      <c r="AI421" s="14"/>
      <c r="AJ421" s="14"/>
      <c r="AK421" s="14"/>
      <c r="AL421" s="14"/>
      <c r="AM421" s="14"/>
      <c r="AN421" s="14"/>
      <c r="AO421" s="14"/>
      <c r="AP421" s="14"/>
      <c r="AQ421" s="14"/>
      <c r="AR421" s="14"/>
      <c r="AS421" s="14"/>
      <c r="AT421" s="14"/>
      <c r="AU421" s="14"/>
    </row>
    <row r="422" spans="5:47" s="5" customFormat="1" x14ac:dyDescent="0.25">
      <c r="E422" s="6"/>
      <c r="F422" s="7"/>
      <c r="S422" s="7"/>
      <c r="T422" s="7"/>
      <c r="U422" s="136"/>
      <c r="V422" s="6"/>
      <c r="AA422" s="13"/>
      <c r="AB422" s="13"/>
      <c r="AC422" s="13"/>
      <c r="AD422" s="13"/>
      <c r="AE422" s="14"/>
      <c r="AF422" s="14"/>
      <c r="AG422" s="14"/>
      <c r="AH422" s="14"/>
      <c r="AI422" s="14"/>
      <c r="AJ422" s="14"/>
      <c r="AK422" s="14"/>
      <c r="AL422" s="14"/>
      <c r="AM422" s="14"/>
      <c r="AN422" s="14"/>
      <c r="AO422" s="14"/>
      <c r="AP422" s="14"/>
      <c r="AQ422" s="14"/>
      <c r="AR422" s="14"/>
      <c r="AS422" s="14"/>
      <c r="AT422" s="14"/>
      <c r="AU422" s="14"/>
    </row>
    <row r="423" spans="5:47" s="5" customFormat="1" x14ac:dyDescent="0.25">
      <c r="E423" s="6"/>
      <c r="F423" s="7"/>
      <c r="S423" s="7"/>
      <c r="T423" s="7"/>
      <c r="U423" s="136"/>
      <c r="V423" s="6"/>
      <c r="AA423" s="13"/>
      <c r="AB423" s="13"/>
      <c r="AC423" s="13"/>
      <c r="AD423" s="13"/>
      <c r="AE423" s="14"/>
      <c r="AF423" s="14"/>
      <c r="AG423" s="14"/>
      <c r="AH423" s="14"/>
      <c r="AI423" s="14"/>
      <c r="AJ423" s="14"/>
      <c r="AK423" s="14"/>
      <c r="AL423" s="14"/>
      <c r="AM423" s="14"/>
      <c r="AN423" s="14"/>
      <c r="AO423" s="14"/>
      <c r="AP423" s="14"/>
      <c r="AQ423" s="14"/>
      <c r="AR423" s="14"/>
      <c r="AS423" s="14"/>
      <c r="AT423" s="14"/>
      <c r="AU423" s="14"/>
    </row>
    <row r="424" spans="5:47" s="5" customFormat="1" x14ac:dyDescent="0.25">
      <c r="E424" s="6"/>
      <c r="F424" s="7"/>
      <c r="S424" s="7"/>
      <c r="T424" s="7"/>
      <c r="U424" s="136"/>
      <c r="V424" s="6"/>
      <c r="AA424" s="13"/>
      <c r="AB424" s="13"/>
      <c r="AC424" s="13"/>
      <c r="AD424" s="13"/>
      <c r="AE424" s="14"/>
      <c r="AF424" s="14"/>
      <c r="AG424" s="14"/>
      <c r="AH424" s="14"/>
      <c r="AI424" s="14"/>
      <c r="AJ424" s="14"/>
      <c r="AK424" s="14"/>
      <c r="AL424" s="14"/>
      <c r="AM424" s="14"/>
      <c r="AN424" s="14"/>
      <c r="AO424" s="14"/>
      <c r="AP424" s="14"/>
      <c r="AQ424" s="14"/>
      <c r="AR424" s="14"/>
      <c r="AS424" s="14"/>
      <c r="AT424" s="14"/>
      <c r="AU424" s="14"/>
    </row>
    <row r="425" spans="5:47" s="5" customFormat="1" x14ac:dyDescent="0.25">
      <c r="E425" s="6"/>
      <c r="F425" s="7"/>
      <c r="S425" s="7"/>
      <c r="T425" s="7"/>
      <c r="U425" s="136"/>
      <c r="V425" s="6"/>
      <c r="AA425" s="13"/>
      <c r="AB425" s="13"/>
      <c r="AC425" s="13"/>
      <c r="AD425" s="13"/>
      <c r="AE425" s="14"/>
      <c r="AF425" s="14"/>
      <c r="AG425" s="14"/>
      <c r="AH425" s="14"/>
      <c r="AI425" s="14"/>
      <c r="AJ425" s="14"/>
      <c r="AK425" s="14"/>
      <c r="AL425" s="14"/>
      <c r="AM425" s="14"/>
      <c r="AN425" s="14"/>
      <c r="AO425" s="14"/>
      <c r="AP425" s="14"/>
      <c r="AQ425" s="14"/>
      <c r="AR425" s="14"/>
      <c r="AS425" s="14"/>
      <c r="AT425" s="14"/>
      <c r="AU425" s="14"/>
    </row>
    <row r="426" spans="5:47" s="5" customFormat="1" x14ac:dyDescent="0.25">
      <c r="E426" s="6"/>
      <c r="F426" s="7"/>
      <c r="S426" s="7"/>
      <c r="T426" s="7"/>
      <c r="U426" s="136"/>
      <c r="V426" s="6"/>
      <c r="AA426" s="13"/>
      <c r="AB426" s="13"/>
      <c r="AC426" s="13"/>
      <c r="AD426" s="13"/>
      <c r="AE426" s="14"/>
      <c r="AF426" s="14"/>
      <c r="AG426" s="14"/>
      <c r="AH426" s="14"/>
      <c r="AI426" s="14"/>
      <c r="AJ426" s="14"/>
      <c r="AK426" s="14"/>
      <c r="AL426" s="14"/>
      <c r="AM426" s="14"/>
      <c r="AN426" s="14"/>
      <c r="AO426" s="14"/>
      <c r="AP426" s="14"/>
      <c r="AQ426" s="14"/>
      <c r="AR426" s="14"/>
      <c r="AS426" s="14"/>
      <c r="AT426" s="14"/>
      <c r="AU426" s="14"/>
    </row>
    <row r="427" spans="5:47" s="5" customFormat="1" x14ac:dyDescent="0.25">
      <c r="E427" s="6"/>
      <c r="F427" s="7"/>
      <c r="S427" s="7"/>
      <c r="T427" s="7"/>
      <c r="U427" s="136"/>
      <c r="V427" s="6"/>
      <c r="AA427" s="13"/>
      <c r="AB427" s="13"/>
      <c r="AC427" s="13"/>
      <c r="AD427" s="13"/>
      <c r="AE427" s="14"/>
      <c r="AF427" s="14"/>
      <c r="AG427" s="14"/>
      <c r="AH427" s="14"/>
      <c r="AI427" s="14"/>
      <c r="AJ427" s="14"/>
      <c r="AK427" s="14"/>
      <c r="AL427" s="14"/>
      <c r="AM427" s="14"/>
      <c r="AN427" s="14"/>
      <c r="AO427" s="14"/>
      <c r="AP427" s="14"/>
      <c r="AQ427" s="14"/>
      <c r="AR427" s="14"/>
      <c r="AS427" s="14"/>
      <c r="AT427" s="14"/>
      <c r="AU427" s="14"/>
    </row>
    <row r="428" spans="5:47" s="5" customFormat="1" x14ac:dyDescent="0.25">
      <c r="E428" s="6"/>
      <c r="F428" s="7"/>
      <c r="S428" s="7"/>
      <c r="T428" s="7"/>
      <c r="U428" s="136"/>
      <c r="V428" s="6"/>
      <c r="AA428" s="13"/>
      <c r="AB428" s="13"/>
      <c r="AC428" s="13"/>
      <c r="AD428" s="13"/>
      <c r="AE428" s="14"/>
      <c r="AF428" s="14"/>
      <c r="AG428" s="14"/>
      <c r="AH428" s="14"/>
      <c r="AI428" s="14"/>
      <c r="AJ428" s="14"/>
      <c r="AK428" s="14"/>
      <c r="AL428" s="14"/>
      <c r="AM428" s="14"/>
      <c r="AN428" s="14"/>
      <c r="AO428" s="14"/>
      <c r="AP428" s="14"/>
      <c r="AQ428" s="14"/>
      <c r="AR428" s="14"/>
      <c r="AS428" s="14"/>
      <c r="AT428" s="14"/>
      <c r="AU428" s="14"/>
    </row>
    <row r="429" spans="5:47" s="5" customFormat="1" x14ac:dyDescent="0.25">
      <c r="E429" s="6"/>
      <c r="F429" s="7"/>
      <c r="S429" s="7"/>
      <c r="T429" s="7"/>
      <c r="U429" s="136"/>
      <c r="V429" s="6"/>
      <c r="AA429" s="13"/>
      <c r="AB429" s="13"/>
      <c r="AC429" s="13"/>
      <c r="AD429" s="13"/>
      <c r="AE429" s="14"/>
      <c r="AF429" s="14"/>
      <c r="AG429" s="14"/>
      <c r="AH429" s="14"/>
      <c r="AI429" s="14"/>
      <c r="AJ429" s="14"/>
      <c r="AK429" s="14"/>
      <c r="AL429" s="14"/>
      <c r="AM429" s="14"/>
      <c r="AN429" s="14"/>
      <c r="AO429" s="14"/>
      <c r="AP429" s="14"/>
      <c r="AQ429" s="14"/>
      <c r="AR429" s="14"/>
      <c r="AS429" s="14"/>
      <c r="AT429" s="14"/>
      <c r="AU429" s="14"/>
    </row>
    <row r="430" spans="5:47" s="5" customFormat="1" x14ac:dyDescent="0.25">
      <c r="E430" s="6"/>
      <c r="F430" s="7"/>
      <c r="S430" s="7"/>
      <c r="T430" s="7"/>
      <c r="U430" s="136"/>
      <c r="V430" s="6"/>
      <c r="AA430" s="13"/>
      <c r="AB430" s="13"/>
      <c r="AC430" s="13"/>
      <c r="AD430" s="13"/>
      <c r="AE430" s="14"/>
      <c r="AF430" s="14"/>
      <c r="AG430" s="14"/>
      <c r="AH430" s="14"/>
      <c r="AI430" s="14"/>
      <c r="AJ430" s="14"/>
      <c r="AK430" s="14"/>
      <c r="AL430" s="14"/>
      <c r="AM430" s="14"/>
      <c r="AN430" s="14"/>
      <c r="AO430" s="14"/>
      <c r="AP430" s="14"/>
      <c r="AQ430" s="14"/>
      <c r="AR430" s="14"/>
      <c r="AS430" s="14"/>
      <c r="AT430" s="14"/>
      <c r="AU430" s="14"/>
    </row>
    <row r="431" spans="5:47" s="5" customFormat="1" x14ac:dyDescent="0.25">
      <c r="E431" s="6"/>
      <c r="F431" s="7"/>
      <c r="S431" s="7"/>
      <c r="T431" s="7"/>
      <c r="U431" s="136"/>
      <c r="V431" s="6"/>
      <c r="AA431" s="13"/>
      <c r="AB431" s="13"/>
      <c r="AC431" s="13"/>
      <c r="AD431" s="13"/>
      <c r="AE431" s="14"/>
      <c r="AF431" s="14"/>
      <c r="AG431" s="14"/>
      <c r="AH431" s="14"/>
      <c r="AI431" s="14"/>
      <c r="AJ431" s="14"/>
      <c r="AK431" s="14"/>
      <c r="AL431" s="14"/>
      <c r="AM431" s="14"/>
      <c r="AN431" s="14"/>
      <c r="AO431" s="14"/>
      <c r="AP431" s="14"/>
      <c r="AQ431" s="14"/>
      <c r="AR431" s="14"/>
      <c r="AS431" s="14"/>
      <c r="AT431" s="14"/>
      <c r="AU431" s="14"/>
    </row>
    <row r="432" spans="5:47" s="5" customFormat="1" x14ac:dyDescent="0.25">
      <c r="E432" s="6"/>
      <c r="F432" s="7"/>
      <c r="S432" s="7"/>
      <c r="T432" s="7"/>
      <c r="U432" s="136"/>
      <c r="V432" s="6"/>
      <c r="AA432" s="13"/>
      <c r="AB432" s="13"/>
      <c r="AC432" s="13"/>
      <c r="AD432" s="13"/>
      <c r="AE432" s="14"/>
      <c r="AF432" s="14"/>
      <c r="AG432" s="14"/>
      <c r="AH432" s="14"/>
      <c r="AI432" s="14"/>
      <c r="AJ432" s="14"/>
      <c r="AK432" s="14"/>
      <c r="AL432" s="14"/>
      <c r="AM432" s="14"/>
      <c r="AN432" s="14"/>
      <c r="AO432" s="14"/>
      <c r="AP432" s="14"/>
      <c r="AQ432" s="14"/>
      <c r="AR432" s="14"/>
      <c r="AS432" s="14"/>
      <c r="AT432" s="14"/>
      <c r="AU432" s="14"/>
    </row>
    <row r="433" spans="5:47" s="5" customFormat="1" x14ac:dyDescent="0.25">
      <c r="E433" s="6"/>
      <c r="F433" s="7"/>
      <c r="S433" s="7"/>
      <c r="T433" s="7"/>
      <c r="U433" s="136"/>
      <c r="V433" s="6"/>
      <c r="AA433" s="13"/>
      <c r="AB433" s="13"/>
      <c r="AC433" s="13"/>
      <c r="AD433" s="13"/>
      <c r="AE433" s="14"/>
      <c r="AF433" s="14"/>
      <c r="AG433" s="14"/>
      <c r="AH433" s="14"/>
      <c r="AI433" s="14"/>
      <c r="AJ433" s="14"/>
      <c r="AK433" s="14"/>
      <c r="AL433" s="14"/>
      <c r="AM433" s="14"/>
      <c r="AN433" s="14"/>
      <c r="AO433" s="14"/>
      <c r="AP433" s="14"/>
      <c r="AQ433" s="14"/>
      <c r="AR433" s="14"/>
      <c r="AS433" s="14"/>
      <c r="AT433" s="14"/>
      <c r="AU433" s="14"/>
    </row>
    <row r="434" spans="5:47" s="5" customFormat="1" x14ac:dyDescent="0.25">
      <c r="E434" s="6"/>
      <c r="F434" s="7"/>
      <c r="S434" s="7"/>
      <c r="T434" s="7"/>
      <c r="U434" s="136"/>
      <c r="V434" s="6"/>
      <c r="AA434" s="13"/>
      <c r="AB434" s="13"/>
      <c r="AC434" s="13"/>
      <c r="AD434" s="13"/>
      <c r="AE434" s="14"/>
      <c r="AF434" s="14"/>
      <c r="AG434" s="14"/>
      <c r="AH434" s="14"/>
      <c r="AI434" s="14"/>
      <c r="AJ434" s="14"/>
      <c r="AK434" s="14"/>
      <c r="AL434" s="14"/>
      <c r="AM434" s="14"/>
      <c r="AN434" s="14"/>
      <c r="AO434" s="14"/>
      <c r="AP434" s="14"/>
      <c r="AQ434" s="14"/>
      <c r="AR434" s="14"/>
      <c r="AS434" s="14"/>
      <c r="AT434" s="14"/>
      <c r="AU434" s="14"/>
    </row>
    <row r="435" spans="5:47" s="5" customFormat="1" x14ac:dyDescent="0.25">
      <c r="E435" s="6"/>
      <c r="F435" s="7"/>
      <c r="S435" s="7"/>
      <c r="T435" s="7"/>
      <c r="U435" s="136"/>
      <c r="V435" s="6"/>
      <c r="AA435" s="13"/>
      <c r="AB435" s="13"/>
      <c r="AC435" s="13"/>
      <c r="AD435" s="13"/>
      <c r="AE435" s="14"/>
      <c r="AF435" s="14"/>
      <c r="AG435" s="14"/>
      <c r="AH435" s="14"/>
      <c r="AI435" s="14"/>
      <c r="AJ435" s="14"/>
      <c r="AK435" s="14"/>
      <c r="AL435" s="14"/>
      <c r="AM435" s="14"/>
      <c r="AN435" s="14"/>
      <c r="AO435" s="14"/>
      <c r="AP435" s="14"/>
      <c r="AQ435" s="14"/>
      <c r="AR435" s="14"/>
      <c r="AS435" s="14"/>
      <c r="AT435" s="14"/>
      <c r="AU435" s="14"/>
    </row>
    <row r="436" spans="5:47" s="5" customFormat="1" x14ac:dyDescent="0.25">
      <c r="E436" s="6"/>
      <c r="F436" s="7"/>
      <c r="S436" s="7"/>
      <c r="T436" s="7"/>
      <c r="U436" s="136"/>
      <c r="V436" s="6"/>
      <c r="AA436" s="13"/>
      <c r="AB436" s="13"/>
      <c r="AC436" s="13"/>
      <c r="AD436" s="13"/>
      <c r="AE436" s="14"/>
      <c r="AF436" s="14"/>
      <c r="AG436" s="14"/>
      <c r="AH436" s="14"/>
      <c r="AI436" s="14"/>
      <c r="AJ436" s="14"/>
      <c r="AK436" s="14"/>
      <c r="AL436" s="14"/>
      <c r="AM436" s="14"/>
      <c r="AN436" s="14"/>
      <c r="AO436" s="14"/>
      <c r="AP436" s="14"/>
      <c r="AQ436" s="14"/>
      <c r="AR436" s="14"/>
      <c r="AS436" s="14"/>
      <c r="AT436" s="14"/>
      <c r="AU436" s="14"/>
    </row>
    <row r="437" spans="5:47" s="5" customFormat="1" x14ac:dyDescent="0.25">
      <c r="E437" s="6"/>
      <c r="F437" s="7"/>
      <c r="S437" s="7"/>
      <c r="T437" s="7"/>
      <c r="U437" s="136"/>
      <c r="V437" s="6"/>
      <c r="AA437" s="13"/>
      <c r="AB437" s="13"/>
      <c r="AC437" s="13"/>
      <c r="AD437" s="13"/>
      <c r="AE437" s="14"/>
      <c r="AF437" s="14"/>
      <c r="AG437" s="14"/>
      <c r="AH437" s="14"/>
      <c r="AI437" s="14"/>
      <c r="AJ437" s="14"/>
      <c r="AK437" s="14"/>
      <c r="AL437" s="14"/>
      <c r="AM437" s="14"/>
      <c r="AN437" s="14"/>
      <c r="AO437" s="14"/>
      <c r="AP437" s="14"/>
      <c r="AQ437" s="14"/>
      <c r="AR437" s="14"/>
      <c r="AS437" s="14"/>
      <c r="AT437" s="14"/>
      <c r="AU437" s="14"/>
    </row>
    <row r="438" spans="5:47" s="5" customFormat="1" x14ac:dyDescent="0.25">
      <c r="E438" s="6"/>
      <c r="F438" s="7"/>
      <c r="S438" s="7"/>
      <c r="T438" s="7"/>
      <c r="U438" s="136"/>
      <c r="V438" s="6"/>
      <c r="AA438" s="13"/>
      <c r="AB438" s="13"/>
      <c r="AC438" s="13"/>
      <c r="AD438" s="13"/>
      <c r="AE438" s="14"/>
      <c r="AF438" s="14"/>
      <c r="AG438" s="14"/>
      <c r="AH438" s="14"/>
      <c r="AI438" s="14"/>
      <c r="AJ438" s="14"/>
      <c r="AK438" s="14"/>
      <c r="AL438" s="14"/>
      <c r="AM438" s="14"/>
      <c r="AN438" s="14"/>
      <c r="AO438" s="14"/>
      <c r="AP438" s="14"/>
      <c r="AQ438" s="14"/>
      <c r="AR438" s="14"/>
      <c r="AS438" s="14"/>
      <c r="AT438" s="14"/>
      <c r="AU438" s="14"/>
    </row>
    <row r="439" spans="5:47" s="5" customFormat="1" x14ac:dyDescent="0.25">
      <c r="E439" s="6"/>
      <c r="F439" s="7"/>
      <c r="S439" s="7"/>
      <c r="T439" s="7"/>
      <c r="U439" s="136"/>
      <c r="V439" s="6"/>
      <c r="AA439" s="13"/>
      <c r="AB439" s="13"/>
      <c r="AC439" s="13"/>
      <c r="AD439" s="13"/>
      <c r="AE439" s="14"/>
      <c r="AF439" s="14"/>
      <c r="AG439" s="14"/>
      <c r="AH439" s="14"/>
      <c r="AI439" s="14"/>
      <c r="AJ439" s="14"/>
      <c r="AK439" s="14"/>
      <c r="AL439" s="14"/>
      <c r="AM439" s="14"/>
      <c r="AN439" s="14"/>
      <c r="AO439" s="14"/>
      <c r="AP439" s="14"/>
      <c r="AQ439" s="14"/>
      <c r="AR439" s="14"/>
      <c r="AS439" s="14"/>
      <c r="AT439" s="14"/>
      <c r="AU439" s="14"/>
    </row>
    <row r="440" spans="5:47" s="5" customFormat="1" x14ac:dyDescent="0.25">
      <c r="E440" s="6"/>
      <c r="F440" s="7"/>
      <c r="S440" s="7"/>
      <c r="T440" s="7"/>
      <c r="U440" s="136"/>
      <c r="V440" s="6"/>
      <c r="AA440" s="13"/>
      <c r="AB440" s="13"/>
      <c r="AC440" s="13"/>
      <c r="AD440" s="13"/>
      <c r="AE440" s="14"/>
      <c r="AF440" s="14"/>
      <c r="AG440" s="14"/>
      <c r="AH440" s="14"/>
      <c r="AI440" s="14"/>
      <c r="AJ440" s="14"/>
      <c r="AK440" s="14"/>
      <c r="AL440" s="14"/>
      <c r="AM440" s="14"/>
      <c r="AN440" s="14"/>
      <c r="AO440" s="14"/>
      <c r="AP440" s="14"/>
      <c r="AQ440" s="14"/>
      <c r="AR440" s="14"/>
      <c r="AS440" s="14"/>
      <c r="AT440" s="14"/>
      <c r="AU440" s="14"/>
    </row>
    <row r="441" spans="5:47" s="5" customFormat="1" x14ac:dyDescent="0.25">
      <c r="E441" s="6"/>
      <c r="F441" s="7"/>
      <c r="S441" s="7"/>
      <c r="T441" s="7"/>
      <c r="U441" s="136"/>
      <c r="V441" s="6"/>
      <c r="AA441" s="13"/>
      <c r="AB441" s="13"/>
      <c r="AC441" s="13"/>
      <c r="AD441" s="13"/>
      <c r="AE441" s="14"/>
      <c r="AF441" s="14"/>
      <c r="AG441" s="14"/>
      <c r="AH441" s="14"/>
      <c r="AI441" s="14"/>
      <c r="AJ441" s="14"/>
      <c r="AK441" s="14"/>
      <c r="AL441" s="14"/>
      <c r="AM441" s="14"/>
      <c r="AN441" s="14"/>
      <c r="AO441" s="14"/>
      <c r="AP441" s="14"/>
      <c r="AQ441" s="14"/>
      <c r="AR441" s="14"/>
      <c r="AS441" s="14"/>
      <c r="AT441" s="14"/>
      <c r="AU441" s="14"/>
    </row>
    <row r="442" spans="5:47" s="5" customFormat="1" x14ac:dyDescent="0.25">
      <c r="E442" s="6"/>
      <c r="F442" s="7"/>
      <c r="S442" s="7"/>
      <c r="T442" s="7"/>
      <c r="U442" s="136"/>
      <c r="V442" s="6"/>
      <c r="AA442" s="13"/>
      <c r="AB442" s="13"/>
      <c r="AC442" s="13"/>
      <c r="AD442" s="13"/>
      <c r="AE442" s="14"/>
      <c r="AF442" s="14"/>
      <c r="AG442" s="14"/>
      <c r="AH442" s="14"/>
      <c r="AI442" s="14"/>
      <c r="AJ442" s="14"/>
      <c r="AK442" s="14"/>
      <c r="AL442" s="14"/>
      <c r="AM442" s="14"/>
      <c r="AN442" s="14"/>
      <c r="AO442" s="14"/>
      <c r="AP442" s="14"/>
      <c r="AQ442" s="14"/>
      <c r="AR442" s="14"/>
      <c r="AS442" s="14"/>
      <c r="AT442" s="14"/>
      <c r="AU442" s="14"/>
    </row>
    <row r="443" spans="5:47" s="5" customFormat="1" x14ac:dyDescent="0.25">
      <c r="E443" s="6"/>
      <c r="F443" s="7"/>
      <c r="S443" s="7"/>
      <c r="T443" s="7"/>
      <c r="U443" s="136"/>
      <c r="V443" s="6"/>
      <c r="AA443" s="13"/>
      <c r="AB443" s="13"/>
      <c r="AC443" s="13"/>
      <c r="AD443" s="13"/>
      <c r="AE443" s="14"/>
      <c r="AF443" s="14"/>
      <c r="AG443" s="14"/>
      <c r="AH443" s="14"/>
      <c r="AI443" s="14"/>
      <c r="AJ443" s="14"/>
      <c r="AK443" s="14"/>
      <c r="AL443" s="14"/>
      <c r="AM443" s="14"/>
      <c r="AN443" s="14"/>
      <c r="AO443" s="14"/>
      <c r="AP443" s="14"/>
      <c r="AQ443" s="14"/>
      <c r="AR443" s="14"/>
      <c r="AS443" s="14"/>
      <c r="AT443" s="14"/>
      <c r="AU443" s="14"/>
    </row>
    <row r="444" spans="5:47" s="5" customFormat="1" x14ac:dyDescent="0.25">
      <c r="E444" s="6"/>
      <c r="F444" s="7"/>
      <c r="S444" s="7"/>
      <c r="T444" s="7"/>
      <c r="U444" s="136"/>
      <c r="V444" s="6"/>
      <c r="AA444" s="13"/>
      <c r="AB444" s="13"/>
      <c r="AC444" s="13"/>
      <c r="AD444" s="13"/>
      <c r="AE444" s="14"/>
      <c r="AF444" s="14"/>
      <c r="AG444" s="14"/>
      <c r="AH444" s="14"/>
      <c r="AI444" s="14"/>
      <c r="AJ444" s="14"/>
      <c r="AK444" s="14"/>
      <c r="AL444" s="14"/>
      <c r="AM444" s="14"/>
      <c r="AN444" s="14"/>
      <c r="AO444" s="14"/>
      <c r="AP444" s="14"/>
      <c r="AQ444" s="14"/>
      <c r="AR444" s="14"/>
      <c r="AS444" s="14"/>
      <c r="AT444" s="14"/>
      <c r="AU444" s="14"/>
    </row>
    <row r="445" spans="5:47" s="5" customFormat="1" x14ac:dyDescent="0.25">
      <c r="E445" s="6"/>
      <c r="F445" s="7"/>
      <c r="S445" s="7"/>
      <c r="T445" s="7"/>
      <c r="U445" s="136"/>
      <c r="V445" s="6"/>
      <c r="AA445" s="13"/>
      <c r="AB445" s="13"/>
      <c r="AC445" s="13"/>
      <c r="AD445" s="13"/>
      <c r="AE445" s="14"/>
      <c r="AF445" s="14"/>
      <c r="AG445" s="14"/>
      <c r="AH445" s="14"/>
      <c r="AI445" s="14"/>
      <c r="AJ445" s="14"/>
      <c r="AK445" s="14"/>
      <c r="AL445" s="14"/>
      <c r="AM445" s="14"/>
      <c r="AN445" s="14"/>
      <c r="AO445" s="14"/>
      <c r="AP445" s="14"/>
      <c r="AQ445" s="14"/>
      <c r="AR445" s="14"/>
      <c r="AS445" s="14"/>
      <c r="AT445" s="14"/>
      <c r="AU445" s="14"/>
    </row>
    <row r="446" spans="5:47" s="5" customFormat="1" x14ac:dyDescent="0.25">
      <c r="E446" s="6"/>
      <c r="F446" s="7"/>
      <c r="S446" s="7"/>
      <c r="T446" s="7"/>
      <c r="U446" s="136"/>
      <c r="V446" s="6"/>
      <c r="AA446" s="13"/>
      <c r="AB446" s="13"/>
      <c r="AC446" s="13"/>
      <c r="AD446" s="13"/>
      <c r="AE446" s="14"/>
      <c r="AF446" s="14"/>
      <c r="AG446" s="14"/>
      <c r="AH446" s="14"/>
      <c r="AI446" s="14"/>
      <c r="AJ446" s="14"/>
      <c r="AK446" s="14"/>
      <c r="AL446" s="14"/>
      <c r="AM446" s="14"/>
      <c r="AN446" s="14"/>
      <c r="AO446" s="14"/>
      <c r="AP446" s="14"/>
      <c r="AQ446" s="14"/>
      <c r="AR446" s="14"/>
      <c r="AS446" s="14"/>
      <c r="AT446" s="14"/>
      <c r="AU446" s="14"/>
    </row>
    <row r="447" spans="5:47" s="5" customFormat="1" x14ac:dyDescent="0.25">
      <c r="E447" s="6"/>
      <c r="F447" s="7"/>
      <c r="S447" s="7"/>
      <c r="T447" s="7"/>
      <c r="U447" s="136"/>
      <c r="V447" s="6"/>
      <c r="AA447" s="13"/>
      <c r="AB447" s="13"/>
      <c r="AC447" s="13"/>
      <c r="AD447" s="13"/>
      <c r="AE447" s="14"/>
      <c r="AF447" s="14"/>
      <c r="AG447" s="14"/>
      <c r="AH447" s="14"/>
      <c r="AI447" s="14"/>
      <c r="AJ447" s="14"/>
      <c r="AK447" s="14"/>
      <c r="AL447" s="14"/>
      <c r="AM447" s="14"/>
      <c r="AN447" s="14"/>
      <c r="AO447" s="14"/>
      <c r="AP447" s="14"/>
      <c r="AQ447" s="14"/>
      <c r="AR447" s="14"/>
      <c r="AS447" s="14"/>
      <c r="AT447" s="14"/>
      <c r="AU447" s="14"/>
    </row>
    <row r="448" spans="5:47" s="5" customFormat="1" x14ac:dyDescent="0.25">
      <c r="E448" s="6"/>
      <c r="F448" s="7"/>
      <c r="S448" s="7"/>
      <c r="T448" s="7"/>
      <c r="U448" s="136"/>
      <c r="V448" s="6"/>
      <c r="AA448" s="13"/>
      <c r="AB448" s="13"/>
      <c r="AC448" s="13"/>
      <c r="AD448" s="13"/>
      <c r="AE448" s="14"/>
      <c r="AF448" s="14"/>
      <c r="AG448" s="14"/>
      <c r="AH448" s="14"/>
      <c r="AI448" s="14"/>
      <c r="AJ448" s="14"/>
      <c r="AK448" s="14"/>
      <c r="AL448" s="14"/>
      <c r="AM448" s="14"/>
      <c r="AN448" s="14"/>
      <c r="AO448" s="14"/>
      <c r="AP448" s="14"/>
      <c r="AQ448" s="14"/>
      <c r="AR448" s="14"/>
      <c r="AS448" s="14"/>
      <c r="AT448" s="14"/>
      <c r="AU448" s="14"/>
    </row>
    <row r="449" spans="5:47" s="5" customFormat="1" x14ac:dyDescent="0.25">
      <c r="E449" s="6"/>
      <c r="F449" s="7"/>
      <c r="S449" s="7"/>
      <c r="T449" s="7"/>
      <c r="U449" s="136"/>
      <c r="V449" s="6"/>
      <c r="AA449" s="13"/>
      <c r="AB449" s="13"/>
      <c r="AC449" s="13"/>
      <c r="AD449" s="13"/>
      <c r="AE449" s="14"/>
      <c r="AF449" s="14"/>
      <c r="AG449" s="14"/>
      <c r="AH449" s="14"/>
      <c r="AI449" s="14"/>
      <c r="AJ449" s="14"/>
      <c r="AK449" s="14"/>
      <c r="AL449" s="14"/>
      <c r="AM449" s="14"/>
      <c r="AN449" s="14"/>
      <c r="AO449" s="14"/>
      <c r="AP449" s="14"/>
      <c r="AQ449" s="14"/>
      <c r="AR449" s="14"/>
      <c r="AS449" s="14"/>
      <c r="AT449" s="14"/>
      <c r="AU449" s="14"/>
    </row>
    <row r="450" spans="5:47" s="5" customFormat="1" x14ac:dyDescent="0.25">
      <c r="E450" s="6"/>
      <c r="F450" s="7"/>
      <c r="S450" s="7"/>
      <c r="T450" s="7"/>
      <c r="U450" s="136"/>
      <c r="V450" s="6"/>
      <c r="AA450" s="13"/>
      <c r="AB450" s="13"/>
      <c r="AC450" s="13"/>
      <c r="AD450" s="13"/>
      <c r="AE450" s="14"/>
      <c r="AF450" s="14"/>
      <c r="AG450" s="14"/>
      <c r="AH450" s="14"/>
      <c r="AI450" s="14"/>
      <c r="AJ450" s="14"/>
      <c r="AK450" s="14"/>
      <c r="AL450" s="14"/>
      <c r="AM450" s="14"/>
      <c r="AN450" s="14"/>
      <c r="AO450" s="14"/>
      <c r="AP450" s="14"/>
      <c r="AQ450" s="14"/>
      <c r="AR450" s="14"/>
      <c r="AS450" s="14"/>
      <c r="AT450" s="14"/>
      <c r="AU450" s="14"/>
    </row>
    <row r="451" spans="5:47" s="5" customFormat="1" x14ac:dyDescent="0.25">
      <c r="E451" s="6"/>
      <c r="F451" s="7"/>
      <c r="S451" s="7"/>
      <c r="T451" s="7"/>
      <c r="U451" s="136"/>
      <c r="V451" s="6"/>
      <c r="AA451" s="13"/>
      <c r="AB451" s="13"/>
      <c r="AC451" s="13"/>
      <c r="AD451" s="13"/>
      <c r="AE451" s="14"/>
      <c r="AF451" s="14"/>
      <c r="AG451" s="14"/>
      <c r="AH451" s="14"/>
      <c r="AI451" s="14"/>
      <c r="AJ451" s="14"/>
      <c r="AK451" s="14"/>
      <c r="AL451" s="14"/>
      <c r="AM451" s="14"/>
      <c r="AN451" s="14"/>
      <c r="AO451" s="14"/>
      <c r="AP451" s="14"/>
      <c r="AQ451" s="14"/>
      <c r="AR451" s="14"/>
      <c r="AS451" s="14"/>
      <c r="AT451" s="14"/>
      <c r="AU451" s="14"/>
    </row>
    <row r="452" spans="5:47" s="5" customFormat="1" x14ac:dyDescent="0.25">
      <c r="E452" s="6"/>
      <c r="F452" s="7"/>
      <c r="S452" s="7"/>
      <c r="T452" s="7"/>
      <c r="U452" s="136"/>
      <c r="V452" s="6"/>
      <c r="AA452" s="13"/>
      <c r="AB452" s="13"/>
      <c r="AC452" s="13"/>
      <c r="AD452" s="13"/>
      <c r="AE452" s="14"/>
      <c r="AF452" s="14"/>
      <c r="AG452" s="14"/>
      <c r="AH452" s="14"/>
      <c r="AI452" s="14"/>
      <c r="AJ452" s="14"/>
      <c r="AK452" s="14"/>
      <c r="AL452" s="14"/>
      <c r="AM452" s="14"/>
      <c r="AN452" s="14"/>
      <c r="AO452" s="14"/>
      <c r="AP452" s="14"/>
      <c r="AQ452" s="14"/>
      <c r="AR452" s="14"/>
      <c r="AS452" s="14"/>
      <c r="AT452" s="14"/>
      <c r="AU452" s="14"/>
    </row>
    <row r="453" spans="5:47" s="5" customFormat="1" x14ac:dyDescent="0.25">
      <c r="E453" s="6"/>
      <c r="F453" s="7"/>
      <c r="S453" s="7"/>
      <c r="T453" s="7"/>
      <c r="U453" s="136"/>
      <c r="V453" s="6"/>
      <c r="AA453" s="13"/>
      <c r="AB453" s="13"/>
      <c r="AC453" s="13"/>
      <c r="AD453" s="13"/>
      <c r="AE453" s="14"/>
      <c r="AF453" s="14"/>
      <c r="AG453" s="14"/>
      <c r="AH453" s="14"/>
      <c r="AI453" s="14"/>
      <c r="AJ453" s="14"/>
      <c r="AK453" s="14"/>
      <c r="AL453" s="14"/>
      <c r="AM453" s="14"/>
      <c r="AN453" s="14"/>
      <c r="AO453" s="14"/>
      <c r="AP453" s="14"/>
      <c r="AQ453" s="14"/>
      <c r="AR453" s="14"/>
      <c r="AS453" s="14"/>
      <c r="AT453" s="14"/>
      <c r="AU453" s="14"/>
    </row>
    <row r="454" spans="5:47" s="5" customFormat="1" x14ac:dyDescent="0.25">
      <c r="E454" s="6"/>
      <c r="F454" s="7"/>
      <c r="S454" s="7"/>
      <c r="T454" s="7"/>
      <c r="U454" s="136"/>
      <c r="V454" s="6"/>
      <c r="AA454" s="13"/>
      <c r="AB454" s="13"/>
      <c r="AC454" s="13"/>
      <c r="AD454" s="13"/>
      <c r="AE454" s="14"/>
      <c r="AF454" s="14"/>
      <c r="AG454" s="14"/>
      <c r="AH454" s="14"/>
      <c r="AI454" s="14"/>
      <c r="AJ454" s="14"/>
      <c r="AK454" s="14"/>
      <c r="AL454" s="14"/>
      <c r="AM454" s="14"/>
      <c r="AN454" s="14"/>
      <c r="AO454" s="14"/>
      <c r="AP454" s="14"/>
      <c r="AQ454" s="14"/>
      <c r="AR454" s="14"/>
      <c r="AS454" s="14"/>
      <c r="AT454" s="14"/>
      <c r="AU454" s="14"/>
    </row>
    <row r="455" spans="5:47" s="5" customFormat="1" x14ac:dyDescent="0.25">
      <c r="E455" s="6"/>
      <c r="F455" s="7"/>
      <c r="S455" s="7"/>
      <c r="T455" s="7"/>
      <c r="U455" s="136"/>
      <c r="V455" s="6"/>
      <c r="AA455" s="13"/>
      <c r="AB455" s="13"/>
      <c r="AC455" s="13"/>
      <c r="AD455" s="13"/>
      <c r="AE455" s="14"/>
      <c r="AF455" s="14"/>
      <c r="AG455" s="14"/>
      <c r="AH455" s="14"/>
      <c r="AI455" s="14"/>
      <c r="AJ455" s="14"/>
      <c r="AK455" s="14"/>
      <c r="AL455" s="14"/>
      <c r="AM455" s="14"/>
      <c r="AN455" s="14"/>
      <c r="AO455" s="14"/>
      <c r="AP455" s="14"/>
      <c r="AQ455" s="14"/>
      <c r="AR455" s="14"/>
      <c r="AS455" s="14"/>
      <c r="AT455" s="14"/>
      <c r="AU455" s="14"/>
    </row>
    <row r="456" spans="5:47" s="5" customFormat="1" x14ac:dyDescent="0.25">
      <c r="E456" s="6"/>
      <c r="F456" s="7"/>
      <c r="S456" s="7"/>
      <c r="T456" s="7"/>
      <c r="U456" s="136"/>
      <c r="V456" s="6"/>
      <c r="AA456" s="13"/>
      <c r="AB456" s="13"/>
      <c r="AC456" s="13"/>
      <c r="AD456" s="13"/>
      <c r="AE456" s="14"/>
      <c r="AF456" s="14"/>
      <c r="AG456" s="14"/>
      <c r="AH456" s="14"/>
      <c r="AI456" s="14"/>
      <c r="AJ456" s="14"/>
      <c r="AK456" s="14"/>
      <c r="AL456" s="14"/>
      <c r="AM456" s="14"/>
      <c r="AN456" s="14"/>
      <c r="AO456" s="14"/>
      <c r="AP456" s="14"/>
      <c r="AQ456" s="14"/>
      <c r="AR456" s="14"/>
      <c r="AS456" s="14"/>
      <c r="AT456" s="14"/>
      <c r="AU456" s="14"/>
    </row>
    <row r="457" spans="5:47" s="5" customFormat="1" x14ac:dyDescent="0.25">
      <c r="E457" s="6"/>
      <c r="F457" s="7"/>
      <c r="S457" s="7"/>
      <c r="T457" s="7"/>
      <c r="U457" s="136"/>
      <c r="V457" s="6"/>
      <c r="AA457" s="13"/>
      <c r="AB457" s="13"/>
      <c r="AC457" s="13"/>
      <c r="AD457" s="13"/>
      <c r="AE457" s="14"/>
      <c r="AF457" s="14"/>
      <c r="AG457" s="14"/>
      <c r="AH457" s="14"/>
      <c r="AI457" s="14"/>
      <c r="AJ457" s="14"/>
      <c r="AK457" s="14"/>
      <c r="AL457" s="14"/>
      <c r="AM457" s="14"/>
      <c r="AN457" s="14"/>
      <c r="AO457" s="14"/>
      <c r="AP457" s="14"/>
      <c r="AQ457" s="14"/>
      <c r="AR457" s="14"/>
      <c r="AS457" s="14"/>
      <c r="AT457" s="14"/>
      <c r="AU457" s="14"/>
    </row>
    <row r="458" spans="5:47" s="5" customFormat="1" x14ac:dyDescent="0.25">
      <c r="E458" s="6"/>
      <c r="F458" s="7"/>
      <c r="S458" s="7"/>
      <c r="T458" s="7"/>
      <c r="U458" s="136"/>
      <c r="V458" s="6"/>
      <c r="AA458" s="13"/>
      <c r="AB458" s="13"/>
      <c r="AC458" s="13"/>
      <c r="AD458" s="13"/>
      <c r="AE458" s="14"/>
      <c r="AF458" s="14"/>
      <c r="AG458" s="14"/>
      <c r="AH458" s="14"/>
      <c r="AI458" s="14"/>
      <c r="AJ458" s="14"/>
      <c r="AK458" s="14"/>
      <c r="AL458" s="14"/>
      <c r="AM458" s="14"/>
      <c r="AN458" s="14"/>
      <c r="AO458" s="14"/>
      <c r="AP458" s="14"/>
      <c r="AQ458" s="14"/>
      <c r="AR458" s="14"/>
      <c r="AS458" s="14"/>
      <c r="AT458" s="14"/>
      <c r="AU458" s="14"/>
    </row>
    <row r="459" spans="5:47" s="5" customFormat="1" x14ac:dyDescent="0.25">
      <c r="E459" s="6"/>
      <c r="F459" s="7"/>
      <c r="S459" s="7"/>
      <c r="T459" s="7"/>
      <c r="U459" s="136"/>
      <c r="V459" s="6"/>
      <c r="AA459" s="13"/>
      <c r="AB459" s="13"/>
      <c r="AC459" s="13"/>
      <c r="AD459" s="13"/>
      <c r="AE459" s="14"/>
      <c r="AF459" s="14"/>
      <c r="AG459" s="14"/>
      <c r="AH459" s="14"/>
      <c r="AI459" s="14"/>
      <c r="AJ459" s="14"/>
      <c r="AK459" s="14"/>
      <c r="AL459" s="14"/>
      <c r="AM459" s="14"/>
      <c r="AN459" s="14"/>
      <c r="AO459" s="14"/>
      <c r="AP459" s="14"/>
      <c r="AQ459" s="14"/>
      <c r="AR459" s="14"/>
      <c r="AS459" s="14"/>
      <c r="AT459" s="14"/>
      <c r="AU459" s="14"/>
    </row>
    <row r="460" spans="5:47" s="5" customFormat="1" x14ac:dyDescent="0.25">
      <c r="E460" s="6"/>
      <c r="F460" s="7"/>
      <c r="S460" s="7"/>
      <c r="T460" s="7"/>
      <c r="U460" s="136"/>
      <c r="V460" s="6"/>
      <c r="AA460" s="13"/>
      <c r="AB460" s="13"/>
      <c r="AC460" s="13"/>
      <c r="AD460" s="13"/>
      <c r="AE460" s="14"/>
      <c r="AF460" s="14"/>
      <c r="AG460" s="14"/>
      <c r="AH460" s="14"/>
      <c r="AI460" s="14"/>
      <c r="AJ460" s="14"/>
      <c r="AK460" s="14"/>
      <c r="AL460" s="14"/>
      <c r="AM460" s="14"/>
      <c r="AN460" s="14"/>
      <c r="AO460" s="14"/>
      <c r="AP460" s="14"/>
      <c r="AQ460" s="14"/>
      <c r="AR460" s="14"/>
      <c r="AS460" s="14"/>
      <c r="AT460" s="14"/>
      <c r="AU460" s="14"/>
    </row>
    <row r="461" spans="5:47" s="5" customFormat="1" x14ac:dyDescent="0.25">
      <c r="E461" s="6"/>
      <c r="F461" s="7"/>
      <c r="S461" s="7"/>
      <c r="T461" s="7"/>
      <c r="U461" s="136"/>
      <c r="V461" s="6"/>
      <c r="AA461" s="13"/>
      <c r="AB461" s="13"/>
      <c r="AC461" s="13"/>
      <c r="AD461" s="13"/>
      <c r="AE461" s="14"/>
      <c r="AF461" s="14"/>
      <c r="AG461" s="14"/>
      <c r="AH461" s="14"/>
      <c r="AI461" s="14"/>
      <c r="AJ461" s="14"/>
      <c r="AK461" s="14"/>
      <c r="AL461" s="14"/>
      <c r="AM461" s="14"/>
      <c r="AN461" s="14"/>
      <c r="AO461" s="14"/>
      <c r="AP461" s="14"/>
      <c r="AQ461" s="14"/>
      <c r="AR461" s="14"/>
      <c r="AS461" s="14"/>
      <c r="AT461" s="14"/>
      <c r="AU461" s="14"/>
    </row>
    <row r="462" spans="5:47" s="5" customFormat="1" x14ac:dyDescent="0.25">
      <c r="E462" s="6"/>
      <c r="F462" s="7"/>
      <c r="S462" s="7"/>
      <c r="T462" s="7"/>
      <c r="U462" s="136"/>
      <c r="V462" s="6"/>
      <c r="AA462" s="13"/>
      <c r="AB462" s="13"/>
      <c r="AC462" s="13"/>
      <c r="AD462" s="13"/>
      <c r="AE462" s="14"/>
      <c r="AF462" s="14"/>
      <c r="AG462" s="14"/>
      <c r="AH462" s="14"/>
      <c r="AI462" s="14"/>
      <c r="AJ462" s="14"/>
      <c r="AK462" s="14"/>
      <c r="AL462" s="14"/>
      <c r="AM462" s="14"/>
      <c r="AN462" s="14"/>
      <c r="AO462" s="14"/>
      <c r="AP462" s="14"/>
      <c r="AQ462" s="14"/>
      <c r="AR462" s="14"/>
      <c r="AS462" s="14"/>
      <c r="AT462" s="14"/>
      <c r="AU462" s="14"/>
    </row>
    <row r="463" spans="5:47" s="5" customFormat="1" x14ac:dyDescent="0.25">
      <c r="E463" s="6"/>
      <c r="F463" s="7"/>
      <c r="S463" s="7"/>
      <c r="T463" s="7"/>
      <c r="U463" s="136"/>
      <c r="V463" s="6"/>
      <c r="AA463" s="13"/>
      <c r="AB463" s="13"/>
      <c r="AC463" s="13"/>
      <c r="AD463" s="13"/>
      <c r="AE463" s="14"/>
      <c r="AF463" s="14"/>
      <c r="AG463" s="14"/>
      <c r="AH463" s="14"/>
      <c r="AI463" s="14"/>
      <c r="AJ463" s="14"/>
      <c r="AK463" s="14"/>
      <c r="AL463" s="14"/>
      <c r="AM463" s="14"/>
      <c r="AN463" s="14"/>
      <c r="AO463" s="14"/>
      <c r="AP463" s="14"/>
      <c r="AQ463" s="14"/>
      <c r="AR463" s="14"/>
      <c r="AS463" s="14"/>
      <c r="AT463" s="14"/>
      <c r="AU463" s="14"/>
    </row>
    <row r="464" spans="5:47" s="5" customFormat="1" x14ac:dyDescent="0.25">
      <c r="E464" s="6"/>
      <c r="F464" s="7"/>
      <c r="S464" s="7"/>
      <c r="T464" s="7"/>
      <c r="U464" s="136"/>
      <c r="V464" s="6"/>
      <c r="AA464" s="13"/>
      <c r="AB464" s="13"/>
      <c r="AC464" s="13"/>
      <c r="AD464" s="13"/>
      <c r="AE464" s="14"/>
      <c r="AF464" s="14"/>
      <c r="AG464" s="14"/>
      <c r="AH464" s="14"/>
      <c r="AI464" s="14"/>
      <c r="AJ464" s="14"/>
      <c r="AK464" s="14"/>
      <c r="AL464" s="14"/>
      <c r="AM464" s="14"/>
      <c r="AN464" s="14"/>
      <c r="AO464" s="14"/>
      <c r="AP464" s="14"/>
      <c r="AQ464" s="14"/>
      <c r="AR464" s="14"/>
      <c r="AS464" s="14"/>
      <c r="AT464" s="14"/>
      <c r="AU464" s="14"/>
    </row>
    <row r="465" spans="5:47" s="5" customFormat="1" x14ac:dyDescent="0.25">
      <c r="E465" s="6"/>
      <c r="F465" s="7"/>
      <c r="S465" s="7"/>
      <c r="T465" s="7"/>
      <c r="U465" s="136"/>
      <c r="V465" s="6"/>
      <c r="AA465" s="13"/>
      <c r="AB465" s="13"/>
      <c r="AC465" s="13"/>
      <c r="AD465" s="13"/>
      <c r="AE465" s="14"/>
      <c r="AF465" s="14"/>
      <c r="AG465" s="14"/>
      <c r="AH465" s="14"/>
      <c r="AI465" s="14"/>
      <c r="AJ465" s="14"/>
      <c r="AK465" s="14"/>
      <c r="AL465" s="14"/>
      <c r="AM465" s="14"/>
      <c r="AN465" s="14"/>
      <c r="AO465" s="14"/>
      <c r="AP465" s="14"/>
      <c r="AQ465" s="14"/>
      <c r="AR465" s="14"/>
      <c r="AS465" s="14"/>
      <c r="AT465" s="14"/>
      <c r="AU465" s="14"/>
    </row>
    <row r="466" spans="5:47" s="5" customFormat="1" x14ac:dyDescent="0.25">
      <c r="E466" s="6"/>
      <c r="F466" s="7"/>
      <c r="S466" s="7"/>
      <c r="T466" s="7"/>
      <c r="U466" s="136"/>
      <c r="V466" s="6"/>
      <c r="AA466" s="13"/>
      <c r="AB466" s="13"/>
      <c r="AC466" s="13"/>
      <c r="AD466" s="13"/>
      <c r="AE466" s="14"/>
      <c r="AF466" s="14"/>
      <c r="AG466" s="14"/>
      <c r="AH466" s="14"/>
      <c r="AI466" s="14"/>
      <c r="AJ466" s="14"/>
      <c r="AK466" s="14"/>
      <c r="AL466" s="14"/>
      <c r="AM466" s="14"/>
      <c r="AN466" s="14"/>
      <c r="AO466" s="14"/>
      <c r="AP466" s="14"/>
      <c r="AQ466" s="14"/>
      <c r="AR466" s="14"/>
      <c r="AS466" s="14"/>
      <c r="AT466" s="14"/>
      <c r="AU466" s="14"/>
    </row>
    <row r="467" spans="5:47" s="5" customFormat="1" x14ac:dyDescent="0.25">
      <c r="E467" s="6"/>
      <c r="F467" s="7"/>
      <c r="S467" s="7"/>
      <c r="T467" s="7"/>
      <c r="U467" s="136"/>
      <c r="V467" s="6"/>
      <c r="AA467" s="13"/>
      <c r="AB467" s="13"/>
      <c r="AC467" s="13"/>
      <c r="AD467" s="13"/>
      <c r="AE467" s="14"/>
      <c r="AF467" s="14"/>
      <c r="AG467" s="14"/>
      <c r="AH467" s="14"/>
      <c r="AI467" s="14"/>
      <c r="AJ467" s="14"/>
      <c r="AK467" s="14"/>
      <c r="AL467" s="14"/>
      <c r="AM467" s="14"/>
      <c r="AN467" s="14"/>
      <c r="AO467" s="14"/>
      <c r="AP467" s="14"/>
      <c r="AQ467" s="14"/>
      <c r="AR467" s="14"/>
      <c r="AS467" s="14"/>
      <c r="AT467" s="14"/>
      <c r="AU467" s="14"/>
    </row>
    <row r="468" spans="5:47" s="5" customFormat="1" x14ac:dyDescent="0.25">
      <c r="E468" s="6"/>
      <c r="F468" s="7"/>
      <c r="S468" s="7"/>
      <c r="T468" s="7"/>
      <c r="U468" s="136"/>
      <c r="V468" s="6"/>
      <c r="AA468" s="13"/>
      <c r="AB468" s="13"/>
      <c r="AC468" s="13"/>
      <c r="AD468" s="13"/>
      <c r="AE468" s="14"/>
      <c r="AF468" s="14"/>
      <c r="AG468" s="14"/>
      <c r="AH468" s="14"/>
      <c r="AI468" s="14"/>
      <c r="AJ468" s="14"/>
      <c r="AK468" s="14"/>
      <c r="AL468" s="14"/>
      <c r="AM468" s="14"/>
      <c r="AN468" s="14"/>
      <c r="AO468" s="14"/>
      <c r="AP468" s="14"/>
      <c r="AQ468" s="14"/>
      <c r="AR468" s="14"/>
      <c r="AS468" s="14"/>
      <c r="AT468" s="14"/>
      <c r="AU468" s="14"/>
    </row>
    <row r="469" spans="5:47" s="5" customFormat="1" x14ac:dyDescent="0.25">
      <c r="E469" s="6"/>
      <c r="F469" s="7"/>
      <c r="S469" s="7"/>
      <c r="T469" s="7"/>
      <c r="U469" s="136"/>
      <c r="V469" s="6"/>
      <c r="AA469" s="13"/>
      <c r="AB469" s="13"/>
      <c r="AC469" s="13"/>
      <c r="AD469" s="13"/>
      <c r="AE469" s="14"/>
      <c r="AF469" s="14"/>
      <c r="AG469" s="14"/>
      <c r="AH469" s="14"/>
      <c r="AI469" s="14"/>
      <c r="AJ469" s="14"/>
      <c r="AK469" s="14"/>
      <c r="AL469" s="14"/>
      <c r="AM469" s="14"/>
      <c r="AN469" s="14"/>
      <c r="AO469" s="14"/>
      <c r="AP469" s="14"/>
      <c r="AQ469" s="14"/>
      <c r="AR469" s="14"/>
      <c r="AS469" s="14"/>
      <c r="AT469" s="14"/>
      <c r="AU469" s="14"/>
    </row>
    <row r="470" spans="5:47" s="5" customFormat="1" x14ac:dyDescent="0.25">
      <c r="E470" s="6"/>
      <c r="F470" s="7"/>
      <c r="S470" s="7"/>
      <c r="T470" s="7"/>
      <c r="U470" s="136"/>
      <c r="V470" s="6"/>
      <c r="AA470" s="13"/>
      <c r="AB470" s="13"/>
      <c r="AC470" s="13"/>
      <c r="AD470" s="13"/>
      <c r="AE470" s="14"/>
      <c r="AF470" s="14"/>
      <c r="AG470" s="14"/>
      <c r="AH470" s="14"/>
      <c r="AI470" s="14"/>
      <c r="AJ470" s="14"/>
      <c r="AK470" s="14"/>
      <c r="AL470" s="14"/>
      <c r="AM470" s="14"/>
      <c r="AN470" s="14"/>
      <c r="AO470" s="14"/>
      <c r="AP470" s="14"/>
      <c r="AQ470" s="14"/>
      <c r="AR470" s="14"/>
      <c r="AS470" s="14"/>
      <c r="AT470" s="14"/>
      <c r="AU470" s="14"/>
    </row>
    <row r="471" spans="5:47" s="5" customFormat="1" x14ac:dyDescent="0.25">
      <c r="E471" s="6"/>
      <c r="F471" s="7"/>
      <c r="S471" s="7"/>
      <c r="T471" s="7"/>
      <c r="U471" s="136"/>
      <c r="V471" s="6"/>
      <c r="AA471" s="13"/>
      <c r="AB471" s="13"/>
      <c r="AC471" s="13"/>
      <c r="AD471" s="13"/>
      <c r="AE471" s="14"/>
      <c r="AF471" s="14"/>
      <c r="AG471" s="14"/>
      <c r="AH471" s="14"/>
      <c r="AI471" s="14"/>
      <c r="AJ471" s="14"/>
      <c r="AK471" s="14"/>
      <c r="AL471" s="14"/>
      <c r="AM471" s="14"/>
      <c r="AN471" s="14"/>
      <c r="AO471" s="14"/>
      <c r="AP471" s="14"/>
      <c r="AQ471" s="14"/>
      <c r="AR471" s="14"/>
      <c r="AS471" s="14"/>
      <c r="AT471" s="14"/>
      <c r="AU471" s="14"/>
    </row>
    <row r="472" spans="5:47" s="5" customFormat="1" x14ac:dyDescent="0.25">
      <c r="E472" s="6"/>
      <c r="F472" s="7"/>
      <c r="S472" s="7"/>
      <c r="T472" s="7"/>
      <c r="U472" s="136"/>
      <c r="V472" s="6"/>
      <c r="AA472" s="13"/>
      <c r="AB472" s="13"/>
      <c r="AC472" s="13"/>
      <c r="AD472" s="13"/>
      <c r="AE472" s="14"/>
      <c r="AF472" s="14"/>
      <c r="AG472" s="14"/>
      <c r="AH472" s="14"/>
      <c r="AI472" s="14"/>
      <c r="AJ472" s="14"/>
      <c r="AK472" s="14"/>
      <c r="AL472" s="14"/>
      <c r="AM472" s="14"/>
      <c r="AN472" s="14"/>
      <c r="AO472" s="14"/>
      <c r="AP472" s="14"/>
      <c r="AQ472" s="14"/>
      <c r="AR472" s="14"/>
      <c r="AS472" s="14"/>
      <c r="AT472" s="14"/>
      <c r="AU472" s="14"/>
    </row>
    <row r="473" spans="5:47" s="5" customFormat="1" x14ac:dyDescent="0.25">
      <c r="E473" s="6"/>
      <c r="F473" s="7"/>
      <c r="S473" s="7"/>
      <c r="T473" s="7"/>
      <c r="U473" s="136"/>
      <c r="V473" s="6"/>
      <c r="AA473" s="13"/>
      <c r="AB473" s="13"/>
      <c r="AC473" s="13"/>
      <c r="AD473" s="13"/>
      <c r="AE473" s="14"/>
      <c r="AF473" s="14"/>
      <c r="AG473" s="14"/>
      <c r="AH473" s="14"/>
      <c r="AI473" s="14"/>
      <c r="AJ473" s="14"/>
      <c r="AK473" s="14"/>
      <c r="AL473" s="14"/>
      <c r="AM473" s="14"/>
      <c r="AN473" s="14"/>
      <c r="AO473" s="14"/>
      <c r="AP473" s="14"/>
      <c r="AQ473" s="14"/>
      <c r="AR473" s="14"/>
      <c r="AS473" s="14"/>
      <c r="AT473" s="14"/>
      <c r="AU473" s="14"/>
    </row>
    <row r="474" spans="5:47" s="5" customFormat="1" x14ac:dyDescent="0.25">
      <c r="E474" s="6"/>
      <c r="F474" s="7"/>
      <c r="S474" s="7"/>
      <c r="T474" s="7"/>
      <c r="U474" s="136"/>
      <c r="V474" s="6"/>
      <c r="AA474" s="13"/>
      <c r="AB474" s="13"/>
      <c r="AC474" s="13"/>
      <c r="AD474" s="13"/>
      <c r="AE474" s="14"/>
      <c r="AF474" s="14"/>
      <c r="AG474" s="14"/>
      <c r="AH474" s="14"/>
      <c r="AI474" s="14"/>
      <c r="AJ474" s="14"/>
      <c r="AK474" s="14"/>
      <c r="AL474" s="14"/>
      <c r="AM474" s="14"/>
      <c r="AN474" s="14"/>
      <c r="AO474" s="14"/>
      <c r="AP474" s="14"/>
      <c r="AQ474" s="14"/>
      <c r="AR474" s="14"/>
      <c r="AS474" s="14"/>
      <c r="AT474" s="14"/>
      <c r="AU474" s="14"/>
    </row>
    <row r="475" spans="5:47" s="5" customFormat="1" x14ac:dyDescent="0.25">
      <c r="E475" s="6"/>
      <c r="F475" s="7"/>
      <c r="S475" s="7"/>
      <c r="T475" s="7"/>
      <c r="U475" s="136"/>
      <c r="V475" s="6"/>
      <c r="AA475" s="13"/>
      <c r="AB475" s="13"/>
      <c r="AC475" s="13"/>
      <c r="AD475" s="13"/>
      <c r="AE475" s="14"/>
      <c r="AF475" s="14"/>
      <c r="AG475" s="14"/>
      <c r="AH475" s="14"/>
      <c r="AI475" s="14"/>
      <c r="AJ475" s="14"/>
      <c r="AK475" s="14"/>
      <c r="AL475" s="14"/>
      <c r="AM475" s="14"/>
      <c r="AN475" s="14"/>
      <c r="AO475" s="14"/>
      <c r="AP475" s="14"/>
      <c r="AQ475" s="14"/>
      <c r="AR475" s="14"/>
      <c r="AS475" s="14"/>
      <c r="AT475" s="14"/>
      <c r="AU475" s="14"/>
    </row>
    <row r="476" spans="5:47" s="5" customFormat="1" x14ac:dyDescent="0.25">
      <c r="E476" s="6"/>
      <c r="F476" s="7"/>
      <c r="S476" s="7"/>
      <c r="T476" s="7"/>
      <c r="U476" s="136"/>
      <c r="V476" s="6"/>
      <c r="AA476" s="13"/>
      <c r="AB476" s="13"/>
      <c r="AC476" s="13"/>
      <c r="AD476" s="13"/>
      <c r="AE476" s="14"/>
      <c r="AF476" s="14"/>
      <c r="AG476" s="14"/>
      <c r="AH476" s="14"/>
      <c r="AI476" s="14"/>
      <c r="AJ476" s="14"/>
      <c r="AK476" s="14"/>
      <c r="AL476" s="14"/>
      <c r="AM476" s="14"/>
      <c r="AN476" s="14"/>
      <c r="AO476" s="14"/>
      <c r="AP476" s="14"/>
      <c r="AQ476" s="14"/>
      <c r="AR476" s="14"/>
      <c r="AS476" s="14"/>
      <c r="AT476" s="14"/>
      <c r="AU476" s="14"/>
    </row>
    <row r="477" spans="5:47" s="5" customFormat="1" x14ac:dyDescent="0.25">
      <c r="E477" s="6"/>
      <c r="F477" s="7"/>
      <c r="S477" s="7"/>
      <c r="T477" s="7"/>
      <c r="U477" s="136"/>
      <c r="V477" s="6"/>
      <c r="AA477" s="13"/>
      <c r="AB477" s="13"/>
      <c r="AC477" s="13"/>
      <c r="AD477" s="13"/>
      <c r="AE477" s="14"/>
      <c r="AF477" s="14"/>
      <c r="AG477" s="14"/>
      <c r="AH477" s="14"/>
      <c r="AI477" s="14"/>
      <c r="AJ477" s="14"/>
      <c r="AK477" s="14"/>
      <c r="AL477" s="14"/>
      <c r="AM477" s="14"/>
      <c r="AN477" s="14"/>
      <c r="AO477" s="14"/>
      <c r="AP477" s="14"/>
      <c r="AQ477" s="14"/>
      <c r="AR477" s="14"/>
      <c r="AS477" s="14"/>
      <c r="AT477" s="14"/>
      <c r="AU477" s="14"/>
    </row>
    <row r="478" spans="5:47" s="5" customFormat="1" x14ac:dyDescent="0.25">
      <c r="E478" s="6"/>
      <c r="F478" s="7"/>
      <c r="S478" s="7"/>
      <c r="T478" s="7"/>
      <c r="U478" s="136"/>
      <c r="V478" s="6"/>
      <c r="AA478" s="13"/>
      <c r="AB478" s="13"/>
      <c r="AC478" s="13"/>
      <c r="AD478" s="13"/>
      <c r="AE478" s="14"/>
      <c r="AF478" s="14"/>
      <c r="AG478" s="14"/>
      <c r="AH478" s="14"/>
      <c r="AI478" s="14"/>
      <c r="AJ478" s="14"/>
      <c r="AK478" s="14"/>
      <c r="AL478" s="14"/>
      <c r="AM478" s="14"/>
      <c r="AN478" s="14"/>
      <c r="AO478" s="14"/>
      <c r="AP478" s="14"/>
      <c r="AQ478" s="14"/>
      <c r="AR478" s="14"/>
      <c r="AS478" s="14"/>
      <c r="AT478" s="14"/>
      <c r="AU478" s="14"/>
    </row>
    <row r="479" spans="5:47" s="5" customFormat="1" x14ac:dyDescent="0.25">
      <c r="E479" s="6"/>
      <c r="F479" s="7"/>
      <c r="S479" s="7"/>
      <c r="T479" s="7"/>
      <c r="U479" s="136"/>
      <c r="V479" s="6"/>
      <c r="AA479" s="13"/>
      <c r="AB479" s="13"/>
      <c r="AC479" s="13"/>
      <c r="AD479" s="13"/>
      <c r="AE479" s="14"/>
      <c r="AF479" s="14"/>
      <c r="AG479" s="14"/>
      <c r="AH479" s="14"/>
      <c r="AI479" s="14"/>
      <c r="AJ479" s="14"/>
      <c r="AK479" s="14"/>
      <c r="AL479" s="14"/>
      <c r="AM479" s="14"/>
      <c r="AN479" s="14"/>
      <c r="AO479" s="14"/>
      <c r="AP479" s="14"/>
      <c r="AQ479" s="14"/>
      <c r="AR479" s="14"/>
      <c r="AS479" s="14"/>
      <c r="AT479" s="14"/>
      <c r="AU479" s="14"/>
    </row>
    <row r="480" spans="5:47" s="5" customFormat="1" x14ac:dyDescent="0.25">
      <c r="E480" s="6"/>
      <c r="F480" s="7"/>
      <c r="S480" s="7"/>
      <c r="T480" s="7"/>
      <c r="U480" s="136"/>
      <c r="V480" s="6"/>
      <c r="AA480" s="13"/>
      <c r="AB480" s="13"/>
      <c r="AC480" s="13"/>
      <c r="AD480" s="13"/>
      <c r="AE480" s="14"/>
      <c r="AF480" s="14"/>
      <c r="AG480" s="14"/>
      <c r="AH480" s="14"/>
      <c r="AI480" s="14"/>
      <c r="AJ480" s="14"/>
      <c r="AK480" s="14"/>
      <c r="AL480" s="14"/>
      <c r="AM480" s="14"/>
      <c r="AN480" s="14"/>
      <c r="AO480" s="14"/>
      <c r="AP480" s="14"/>
      <c r="AQ480" s="14"/>
      <c r="AR480" s="14"/>
      <c r="AS480" s="14"/>
      <c r="AT480" s="14"/>
      <c r="AU480" s="14"/>
    </row>
    <row r="481" spans="5:47" s="5" customFormat="1" x14ac:dyDescent="0.25">
      <c r="E481" s="6"/>
      <c r="F481" s="7"/>
      <c r="S481" s="7"/>
      <c r="T481" s="7"/>
      <c r="U481" s="136"/>
      <c r="V481" s="6"/>
      <c r="AA481" s="13"/>
      <c r="AB481" s="13"/>
      <c r="AC481" s="13"/>
      <c r="AD481" s="13"/>
      <c r="AE481" s="14"/>
      <c r="AF481" s="14"/>
      <c r="AG481" s="14"/>
      <c r="AH481" s="14"/>
      <c r="AI481" s="14"/>
      <c r="AJ481" s="14"/>
      <c r="AK481" s="14"/>
      <c r="AL481" s="14"/>
      <c r="AM481" s="14"/>
      <c r="AN481" s="14"/>
      <c r="AO481" s="14"/>
      <c r="AP481" s="14"/>
      <c r="AQ481" s="14"/>
      <c r="AR481" s="14"/>
      <c r="AS481" s="14"/>
      <c r="AT481" s="14"/>
      <c r="AU481" s="14"/>
    </row>
    <row r="482" spans="5:47" s="5" customFormat="1" x14ac:dyDescent="0.25">
      <c r="E482" s="6"/>
      <c r="F482" s="7"/>
      <c r="S482" s="7"/>
      <c r="T482" s="7"/>
      <c r="U482" s="136"/>
      <c r="V482" s="6"/>
      <c r="AA482" s="13"/>
      <c r="AB482" s="13"/>
      <c r="AC482" s="13"/>
      <c r="AD482" s="13"/>
      <c r="AE482" s="14"/>
      <c r="AF482" s="14"/>
      <c r="AG482" s="14"/>
      <c r="AH482" s="14"/>
      <c r="AI482" s="14"/>
      <c r="AJ482" s="14"/>
      <c r="AK482" s="14"/>
      <c r="AL482" s="14"/>
      <c r="AM482" s="14"/>
      <c r="AN482" s="14"/>
      <c r="AO482" s="14"/>
      <c r="AP482" s="14"/>
      <c r="AQ482" s="14"/>
      <c r="AR482" s="14"/>
      <c r="AS482" s="14"/>
      <c r="AT482" s="14"/>
      <c r="AU482" s="14"/>
    </row>
    <row r="483" spans="5:47" s="5" customFormat="1" x14ac:dyDescent="0.25">
      <c r="E483" s="6"/>
      <c r="F483" s="7"/>
      <c r="S483" s="7"/>
      <c r="T483" s="7"/>
      <c r="U483" s="136"/>
      <c r="V483" s="6"/>
      <c r="AA483" s="13"/>
      <c r="AB483" s="13"/>
      <c r="AC483" s="13"/>
      <c r="AD483" s="13"/>
      <c r="AE483" s="14"/>
      <c r="AF483" s="14"/>
      <c r="AG483" s="14"/>
      <c r="AH483" s="14"/>
      <c r="AI483" s="14"/>
      <c r="AJ483" s="14"/>
      <c r="AK483" s="14"/>
      <c r="AL483" s="14"/>
      <c r="AM483" s="14"/>
      <c r="AN483" s="14"/>
      <c r="AO483" s="14"/>
      <c r="AP483" s="14"/>
      <c r="AQ483" s="14"/>
      <c r="AR483" s="14"/>
      <c r="AS483" s="14"/>
      <c r="AT483" s="14"/>
      <c r="AU483" s="14"/>
    </row>
    <row r="484" spans="5:47" s="5" customFormat="1" x14ac:dyDescent="0.25">
      <c r="E484" s="6"/>
      <c r="F484" s="7"/>
      <c r="S484" s="7"/>
      <c r="T484" s="7"/>
      <c r="U484" s="136"/>
      <c r="V484" s="6"/>
      <c r="AA484" s="13"/>
      <c r="AB484" s="13"/>
      <c r="AC484" s="13"/>
      <c r="AD484" s="13"/>
      <c r="AE484" s="14"/>
      <c r="AF484" s="14"/>
      <c r="AG484" s="14"/>
      <c r="AH484" s="14"/>
      <c r="AI484" s="14"/>
      <c r="AJ484" s="14"/>
      <c r="AK484" s="14"/>
      <c r="AL484" s="14"/>
      <c r="AM484" s="14"/>
      <c r="AN484" s="14"/>
      <c r="AO484" s="14"/>
      <c r="AP484" s="14"/>
      <c r="AQ484" s="14"/>
      <c r="AR484" s="14"/>
      <c r="AS484" s="14"/>
      <c r="AT484" s="14"/>
      <c r="AU484" s="14"/>
    </row>
    <row r="485" spans="5:47" s="5" customFormat="1" x14ac:dyDescent="0.25">
      <c r="E485" s="6"/>
      <c r="F485" s="7"/>
      <c r="S485" s="7"/>
      <c r="T485" s="7"/>
      <c r="U485" s="136"/>
      <c r="V485" s="6"/>
      <c r="AA485" s="13"/>
      <c r="AB485" s="13"/>
      <c r="AC485" s="13"/>
      <c r="AD485" s="13"/>
      <c r="AE485" s="14"/>
      <c r="AF485" s="14"/>
      <c r="AG485" s="14"/>
      <c r="AH485" s="14"/>
      <c r="AI485" s="14"/>
      <c r="AJ485" s="14"/>
      <c r="AK485" s="14"/>
      <c r="AL485" s="14"/>
      <c r="AM485" s="14"/>
      <c r="AN485" s="14"/>
      <c r="AO485" s="14"/>
      <c r="AP485" s="14"/>
      <c r="AQ485" s="14"/>
      <c r="AR485" s="14"/>
      <c r="AS485" s="14"/>
      <c r="AT485" s="14"/>
      <c r="AU485" s="14"/>
    </row>
    <row r="486" spans="5:47" s="5" customFormat="1" x14ac:dyDescent="0.25">
      <c r="E486" s="6"/>
      <c r="F486" s="7"/>
      <c r="S486" s="7"/>
      <c r="T486" s="7"/>
      <c r="U486" s="136"/>
      <c r="V486" s="6"/>
      <c r="AA486" s="13"/>
      <c r="AB486" s="13"/>
      <c r="AC486" s="13"/>
      <c r="AD486" s="13"/>
      <c r="AE486" s="14"/>
      <c r="AF486" s="14"/>
      <c r="AG486" s="14"/>
      <c r="AH486" s="14"/>
      <c r="AI486" s="14"/>
      <c r="AJ486" s="14"/>
      <c r="AK486" s="14"/>
      <c r="AL486" s="14"/>
      <c r="AM486" s="14"/>
      <c r="AN486" s="14"/>
      <c r="AO486" s="14"/>
      <c r="AP486" s="14"/>
      <c r="AQ486" s="14"/>
      <c r="AR486" s="14"/>
      <c r="AS486" s="14"/>
      <c r="AT486" s="14"/>
      <c r="AU486" s="14"/>
    </row>
    <row r="487" spans="5:47" s="5" customFormat="1" x14ac:dyDescent="0.25">
      <c r="E487" s="6"/>
      <c r="F487" s="7"/>
      <c r="S487" s="7"/>
      <c r="T487" s="7"/>
      <c r="U487" s="136"/>
      <c r="V487" s="6"/>
      <c r="AA487" s="13"/>
      <c r="AB487" s="13"/>
      <c r="AC487" s="13"/>
      <c r="AD487" s="13"/>
      <c r="AE487" s="14"/>
      <c r="AF487" s="14"/>
      <c r="AG487" s="14"/>
      <c r="AH487" s="14"/>
      <c r="AI487" s="14"/>
      <c r="AJ487" s="14"/>
      <c r="AK487" s="14"/>
      <c r="AL487" s="14"/>
      <c r="AM487" s="14"/>
      <c r="AN487" s="14"/>
      <c r="AO487" s="14"/>
      <c r="AP487" s="14"/>
      <c r="AQ487" s="14"/>
      <c r="AR487" s="14"/>
      <c r="AS487" s="14"/>
      <c r="AT487" s="14"/>
      <c r="AU487" s="14"/>
    </row>
    <row r="488" spans="5:47" s="5" customFormat="1" x14ac:dyDescent="0.25">
      <c r="E488" s="6"/>
      <c r="F488" s="7"/>
      <c r="S488" s="7"/>
      <c r="T488" s="7"/>
      <c r="U488" s="136"/>
      <c r="V488" s="6"/>
      <c r="AA488" s="13"/>
      <c r="AB488" s="13"/>
      <c r="AC488" s="13"/>
      <c r="AD488" s="13"/>
      <c r="AE488" s="14"/>
      <c r="AF488" s="14"/>
      <c r="AG488" s="14"/>
      <c r="AH488" s="14"/>
      <c r="AI488" s="14"/>
      <c r="AJ488" s="14"/>
      <c r="AK488" s="14"/>
      <c r="AL488" s="14"/>
      <c r="AM488" s="14"/>
      <c r="AN488" s="14"/>
      <c r="AO488" s="14"/>
      <c r="AP488" s="14"/>
      <c r="AQ488" s="14"/>
      <c r="AR488" s="14"/>
      <c r="AS488" s="14"/>
      <c r="AT488" s="14"/>
      <c r="AU488" s="14"/>
    </row>
    <row r="489" spans="5:47" s="5" customFormat="1" x14ac:dyDescent="0.25">
      <c r="E489" s="6"/>
      <c r="F489" s="7"/>
      <c r="S489" s="7"/>
      <c r="T489" s="7"/>
      <c r="U489" s="136"/>
      <c r="V489" s="6"/>
      <c r="AA489" s="13"/>
      <c r="AB489" s="13"/>
      <c r="AC489" s="13"/>
      <c r="AD489" s="13"/>
      <c r="AE489" s="14"/>
      <c r="AF489" s="14"/>
      <c r="AG489" s="14"/>
      <c r="AH489" s="14"/>
      <c r="AI489" s="14"/>
      <c r="AJ489" s="14"/>
      <c r="AK489" s="14"/>
      <c r="AL489" s="14"/>
      <c r="AM489" s="14"/>
      <c r="AN489" s="14"/>
      <c r="AO489" s="14"/>
      <c r="AP489" s="14"/>
      <c r="AQ489" s="14"/>
      <c r="AR489" s="14"/>
      <c r="AS489" s="14"/>
      <c r="AT489" s="14"/>
      <c r="AU489" s="14"/>
    </row>
    <row r="490" spans="5:47" s="5" customFormat="1" x14ac:dyDescent="0.25">
      <c r="E490" s="6"/>
      <c r="F490" s="7"/>
      <c r="S490" s="7"/>
      <c r="T490" s="7"/>
      <c r="U490" s="136"/>
      <c r="V490" s="6"/>
      <c r="AA490" s="13"/>
      <c r="AB490" s="13"/>
      <c r="AC490" s="13"/>
      <c r="AD490" s="13"/>
      <c r="AE490" s="14"/>
      <c r="AF490" s="14"/>
      <c r="AG490" s="14"/>
      <c r="AH490" s="14"/>
      <c r="AI490" s="14"/>
      <c r="AJ490" s="14"/>
      <c r="AK490" s="14"/>
      <c r="AL490" s="14"/>
      <c r="AM490" s="14"/>
      <c r="AN490" s="14"/>
      <c r="AO490" s="14"/>
      <c r="AP490" s="14"/>
      <c r="AQ490" s="14"/>
      <c r="AR490" s="14"/>
      <c r="AS490" s="14"/>
      <c r="AT490" s="14"/>
      <c r="AU490" s="14"/>
    </row>
    <row r="491" spans="5:47" s="5" customFormat="1" x14ac:dyDescent="0.25">
      <c r="E491" s="6"/>
      <c r="F491" s="7"/>
      <c r="S491" s="7"/>
      <c r="T491" s="7"/>
      <c r="U491" s="136"/>
      <c r="V491" s="6"/>
      <c r="AA491" s="13"/>
      <c r="AB491" s="13"/>
      <c r="AC491" s="13"/>
      <c r="AD491" s="13"/>
      <c r="AE491" s="14"/>
      <c r="AF491" s="14"/>
      <c r="AG491" s="14"/>
      <c r="AH491" s="14"/>
      <c r="AI491" s="14"/>
      <c r="AJ491" s="14"/>
      <c r="AK491" s="14"/>
      <c r="AL491" s="14"/>
      <c r="AM491" s="14"/>
      <c r="AN491" s="14"/>
      <c r="AO491" s="14"/>
      <c r="AP491" s="14"/>
      <c r="AQ491" s="14"/>
      <c r="AR491" s="14"/>
      <c r="AS491" s="14"/>
      <c r="AT491" s="14"/>
      <c r="AU491" s="14"/>
    </row>
    <row r="492" spans="5:47" s="5" customFormat="1" x14ac:dyDescent="0.25">
      <c r="E492" s="6"/>
      <c r="F492" s="7"/>
      <c r="S492" s="7"/>
      <c r="T492" s="7"/>
      <c r="U492" s="136"/>
      <c r="V492" s="6"/>
      <c r="AA492" s="13"/>
      <c r="AB492" s="13"/>
      <c r="AC492" s="13"/>
      <c r="AD492" s="13"/>
      <c r="AE492" s="14"/>
      <c r="AF492" s="14"/>
      <c r="AG492" s="14"/>
      <c r="AH492" s="14"/>
      <c r="AI492" s="14"/>
      <c r="AJ492" s="14"/>
      <c r="AK492" s="14"/>
      <c r="AL492" s="14"/>
      <c r="AM492" s="14"/>
      <c r="AN492" s="14"/>
      <c r="AO492" s="14"/>
      <c r="AP492" s="14"/>
      <c r="AQ492" s="14"/>
      <c r="AR492" s="14"/>
      <c r="AS492" s="14"/>
      <c r="AT492" s="14"/>
      <c r="AU492" s="14"/>
    </row>
    <row r="493" spans="5:47" s="5" customFormat="1" x14ac:dyDescent="0.25">
      <c r="E493" s="6"/>
      <c r="F493" s="7"/>
      <c r="S493" s="7"/>
      <c r="T493" s="7"/>
      <c r="U493" s="136"/>
      <c r="V493" s="6"/>
      <c r="AA493" s="13"/>
      <c r="AB493" s="13"/>
      <c r="AC493" s="13"/>
      <c r="AD493" s="13"/>
      <c r="AE493" s="14"/>
      <c r="AF493" s="14"/>
      <c r="AG493" s="14"/>
      <c r="AH493" s="14"/>
      <c r="AI493" s="14"/>
      <c r="AJ493" s="14"/>
      <c r="AK493" s="14"/>
      <c r="AL493" s="14"/>
      <c r="AM493" s="14"/>
      <c r="AN493" s="14"/>
      <c r="AO493" s="14"/>
      <c r="AP493" s="14"/>
      <c r="AQ493" s="14"/>
      <c r="AR493" s="14"/>
      <c r="AS493" s="14"/>
      <c r="AT493" s="14"/>
      <c r="AU493" s="14"/>
    </row>
    <row r="494" spans="5:47" s="5" customFormat="1" x14ac:dyDescent="0.25">
      <c r="E494" s="6"/>
      <c r="F494" s="7"/>
      <c r="S494" s="7"/>
      <c r="T494" s="7"/>
      <c r="U494" s="136"/>
      <c r="V494" s="6"/>
      <c r="AA494" s="13"/>
      <c r="AB494" s="13"/>
      <c r="AC494" s="13"/>
      <c r="AD494" s="13"/>
      <c r="AE494" s="14"/>
      <c r="AF494" s="14"/>
      <c r="AG494" s="14"/>
      <c r="AH494" s="14"/>
      <c r="AI494" s="14"/>
      <c r="AJ494" s="14"/>
      <c r="AK494" s="14"/>
      <c r="AL494" s="14"/>
      <c r="AM494" s="14"/>
      <c r="AN494" s="14"/>
      <c r="AO494" s="14"/>
      <c r="AP494" s="14"/>
      <c r="AQ494" s="14"/>
      <c r="AR494" s="14"/>
      <c r="AS494" s="14"/>
      <c r="AT494" s="14"/>
      <c r="AU494" s="14"/>
    </row>
    <row r="495" spans="5:47" s="5" customFormat="1" x14ac:dyDescent="0.25">
      <c r="E495" s="6"/>
      <c r="F495" s="7"/>
      <c r="S495" s="7"/>
      <c r="T495" s="7"/>
      <c r="U495" s="136"/>
      <c r="V495" s="6"/>
      <c r="AA495" s="13"/>
      <c r="AB495" s="13"/>
      <c r="AC495" s="13"/>
      <c r="AD495" s="13"/>
      <c r="AE495" s="14"/>
      <c r="AF495" s="14"/>
      <c r="AG495" s="14"/>
      <c r="AH495" s="14"/>
      <c r="AI495" s="14"/>
      <c r="AJ495" s="14"/>
      <c r="AK495" s="14"/>
      <c r="AL495" s="14"/>
      <c r="AM495" s="14"/>
      <c r="AN495" s="14"/>
      <c r="AO495" s="14"/>
      <c r="AP495" s="14"/>
      <c r="AQ495" s="14"/>
      <c r="AR495" s="14"/>
      <c r="AS495" s="14"/>
      <c r="AT495" s="14"/>
      <c r="AU495" s="14"/>
    </row>
    <row r="496" spans="5:47" s="5" customFormat="1" x14ac:dyDescent="0.25">
      <c r="E496" s="6"/>
      <c r="F496" s="7"/>
      <c r="S496" s="7"/>
      <c r="T496" s="7"/>
      <c r="U496" s="136"/>
      <c r="V496" s="6"/>
      <c r="AA496" s="13"/>
      <c r="AB496" s="13"/>
      <c r="AC496" s="13"/>
      <c r="AD496" s="13"/>
      <c r="AE496" s="14"/>
      <c r="AF496" s="14"/>
      <c r="AG496" s="14"/>
      <c r="AH496" s="14"/>
      <c r="AI496" s="14"/>
      <c r="AJ496" s="14"/>
      <c r="AK496" s="14"/>
      <c r="AL496" s="14"/>
      <c r="AM496" s="14"/>
      <c r="AN496" s="14"/>
      <c r="AO496" s="14"/>
      <c r="AP496" s="14"/>
      <c r="AQ496" s="14"/>
      <c r="AR496" s="14"/>
      <c r="AS496" s="14"/>
      <c r="AT496" s="14"/>
      <c r="AU496" s="14"/>
    </row>
    <row r="497" spans="5:47" s="5" customFormat="1" x14ac:dyDescent="0.25">
      <c r="E497" s="6"/>
      <c r="F497" s="7"/>
      <c r="S497" s="7"/>
      <c r="T497" s="7"/>
      <c r="U497" s="136"/>
      <c r="V497" s="6"/>
      <c r="AA497" s="13"/>
      <c r="AB497" s="13"/>
      <c r="AC497" s="13"/>
      <c r="AD497" s="13"/>
      <c r="AE497" s="14"/>
      <c r="AF497" s="14"/>
      <c r="AG497" s="14"/>
      <c r="AH497" s="14"/>
      <c r="AI497" s="14"/>
      <c r="AJ497" s="14"/>
      <c r="AK497" s="14"/>
      <c r="AL497" s="14"/>
      <c r="AM497" s="14"/>
      <c r="AN497" s="14"/>
      <c r="AO497" s="14"/>
      <c r="AP497" s="14"/>
      <c r="AQ497" s="14"/>
      <c r="AR497" s="14"/>
      <c r="AS497" s="14"/>
      <c r="AT497" s="14"/>
      <c r="AU497" s="14"/>
    </row>
    <row r="498" spans="5:47" s="5" customFormat="1" x14ac:dyDescent="0.25">
      <c r="E498" s="6"/>
      <c r="F498" s="7"/>
      <c r="S498" s="7"/>
      <c r="T498" s="7"/>
      <c r="U498" s="136"/>
      <c r="V498" s="6"/>
      <c r="AA498" s="13"/>
      <c r="AB498" s="13"/>
      <c r="AC498" s="13"/>
      <c r="AD498" s="13"/>
      <c r="AE498" s="14"/>
      <c r="AF498" s="14"/>
      <c r="AG498" s="14"/>
      <c r="AH498" s="14"/>
      <c r="AI498" s="14"/>
      <c r="AJ498" s="14"/>
      <c r="AK498" s="14"/>
      <c r="AL498" s="14"/>
      <c r="AM498" s="14"/>
      <c r="AN498" s="14"/>
      <c r="AO498" s="14"/>
      <c r="AP498" s="14"/>
      <c r="AQ498" s="14"/>
      <c r="AR498" s="14"/>
      <c r="AS498" s="14"/>
      <c r="AT498" s="14"/>
      <c r="AU498" s="14"/>
    </row>
    <row r="499" spans="5:47" s="5" customFormat="1" x14ac:dyDescent="0.25">
      <c r="E499" s="6"/>
      <c r="F499" s="7"/>
      <c r="S499" s="7"/>
      <c r="T499" s="7"/>
      <c r="U499" s="136"/>
      <c r="V499" s="6"/>
      <c r="AA499" s="13"/>
      <c r="AB499" s="13"/>
      <c r="AC499" s="13"/>
      <c r="AD499" s="13"/>
      <c r="AE499" s="14"/>
      <c r="AF499" s="14"/>
      <c r="AG499" s="14"/>
      <c r="AH499" s="14"/>
      <c r="AI499" s="14"/>
      <c r="AJ499" s="14"/>
      <c r="AK499" s="14"/>
      <c r="AL499" s="14"/>
      <c r="AM499" s="14"/>
      <c r="AN499" s="14"/>
      <c r="AO499" s="14"/>
      <c r="AP499" s="14"/>
      <c r="AQ499" s="14"/>
      <c r="AR499" s="14"/>
      <c r="AS499" s="14"/>
      <c r="AT499" s="14"/>
      <c r="AU499" s="14"/>
    </row>
    <row r="500" spans="5:47" s="5" customFormat="1" x14ac:dyDescent="0.25">
      <c r="E500" s="6"/>
      <c r="F500" s="7"/>
      <c r="S500" s="7"/>
      <c r="T500" s="7"/>
      <c r="U500" s="136"/>
      <c r="V500" s="6"/>
      <c r="AA500" s="13"/>
      <c r="AB500" s="13"/>
      <c r="AC500" s="13"/>
      <c r="AD500" s="13"/>
      <c r="AE500" s="14"/>
      <c r="AF500" s="14"/>
      <c r="AG500" s="14"/>
      <c r="AH500" s="14"/>
      <c r="AI500" s="14"/>
      <c r="AJ500" s="14"/>
      <c r="AK500" s="14"/>
      <c r="AL500" s="14"/>
      <c r="AM500" s="14"/>
      <c r="AN500" s="14"/>
      <c r="AO500" s="14"/>
      <c r="AP500" s="14"/>
      <c r="AQ500" s="14"/>
      <c r="AR500" s="14"/>
      <c r="AS500" s="14"/>
      <c r="AT500" s="14"/>
      <c r="AU500" s="14"/>
    </row>
    <row r="501" spans="5:47" s="5" customFormat="1" x14ac:dyDescent="0.25">
      <c r="E501" s="6"/>
      <c r="F501" s="7"/>
      <c r="S501" s="7"/>
      <c r="T501" s="7"/>
      <c r="U501" s="136"/>
      <c r="V501" s="6"/>
      <c r="AA501" s="13"/>
      <c r="AB501" s="13"/>
      <c r="AC501" s="13"/>
      <c r="AD501" s="13"/>
      <c r="AE501" s="14"/>
      <c r="AF501" s="14"/>
      <c r="AG501" s="14"/>
      <c r="AH501" s="14"/>
      <c r="AI501" s="14"/>
      <c r="AJ501" s="14"/>
      <c r="AK501" s="14"/>
      <c r="AL501" s="14"/>
      <c r="AM501" s="14"/>
      <c r="AN501" s="14"/>
      <c r="AO501" s="14"/>
      <c r="AP501" s="14"/>
      <c r="AQ501" s="14"/>
      <c r="AR501" s="14"/>
      <c r="AS501" s="14"/>
      <c r="AT501" s="14"/>
      <c r="AU501" s="14"/>
    </row>
    <row r="502" spans="5:47" s="5" customFormat="1" x14ac:dyDescent="0.25">
      <c r="E502" s="6"/>
      <c r="F502" s="7"/>
      <c r="S502" s="7"/>
      <c r="T502" s="7"/>
      <c r="U502" s="136"/>
      <c r="V502" s="6"/>
      <c r="AA502" s="13"/>
      <c r="AB502" s="13"/>
      <c r="AC502" s="13"/>
      <c r="AD502" s="13"/>
      <c r="AE502" s="14"/>
      <c r="AF502" s="14"/>
      <c r="AG502" s="14"/>
      <c r="AH502" s="14"/>
      <c r="AI502" s="14"/>
      <c r="AJ502" s="14"/>
      <c r="AK502" s="14"/>
      <c r="AL502" s="14"/>
      <c r="AM502" s="14"/>
      <c r="AN502" s="14"/>
      <c r="AO502" s="14"/>
      <c r="AP502" s="14"/>
      <c r="AQ502" s="14"/>
      <c r="AR502" s="14"/>
      <c r="AS502" s="14"/>
      <c r="AT502" s="14"/>
      <c r="AU502" s="14"/>
    </row>
    <row r="503" spans="5:47" s="5" customFormat="1" x14ac:dyDescent="0.25">
      <c r="E503" s="6"/>
      <c r="F503" s="7"/>
      <c r="S503" s="7"/>
      <c r="T503" s="7"/>
      <c r="U503" s="136"/>
      <c r="V503" s="6"/>
      <c r="AA503" s="13"/>
      <c r="AB503" s="13"/>
      <c r="AC503" s="13"/>
      <c r="AD503" s="13"/>
      <c r="AE503" s="14"/>
      <c r="AF503" s="14"/>
      <c r="AG503" s="14"/>
      <c r="AH503" s="14"/>
      <c r="AI503" s="14"/>
      <c r="AJ503" s="14"/>
      <c r="AK503" s="14"/>
      <c r="AL503" s="14"/>
      <c r="AM503" s="14"/>
      <c r="AN503" s="14"/>
      <c r="AO503" s="14"/>
      <c r="AP503" s="14"/>
      <c r="AQ503" s="14"/>
      <c r="AR503" s="14"/>
      <c r="AS503" s="14"/>
      <c r="AT503" s="14"/>
      <c r="AU503" s="14"/>
    </row>
    <row r="504" spans="5:47" s="5" customFormat="1" x14ac:dyDescent="0.25">
      <c r="E504" s="6"/>
      <c r="F504" s="7"/>
      <c r="S504" s="7"/>
      <c r="T504" s="7"/>
      <c r="U504" s="136"/>
      <c r="V504" s="6"/>
      <c r="AA504" s="13"/>
      <c r="AB504" s="13"/>
      <c r="AC504" s="13"/>
      <c r="AD504" s="13"/>
      <c r="AE504" s="14"/>
      <c r="AF504" s="14"/>
      <c r="AG504" s="14"/>
      <c r="AH504" s="14"/>
      <c r="AI504" s="14"/>
      <c r="AJ504" s="14"/>
      <c r="AK504" s="14"/>
      <c r="AL504" s="14"/>
      <c r="AM504" s="14"/>
      <c r="AN504" s="14"/>
      <c r="AO504" s="14"/>
      <c r="AP504" s="14"/>
      <c r="AQ504" s="14"/>
      <c r="AR504" s="14"/>
      <c r="AS504" s="14"/>
      <c r="AT504" s="14"/>
      <c r="AU504" s="14"/>
    </row>
    <row r="505" spans="5:47" s="5" customFormat="1" x14ac:dyDescent="0.25">
      <c r="E505" s="6"/>
      <c r="F505" s="7"/>
      <c r="S505" s="7"/>
      <c r="T505" s="7"/>
      <c r="U505" s="136"/>
      <c r="V505" s="6"/>
      <c r="AA505" s="13"/>
      <c r="AB505" s="13"/>
      <c r="AC505" s="13"/>
      <c r="AD505" s="13"/>
      <c r="AE505" s="14"/>
      <c r="AF505" s="14"/>
      <c r="AG505" s="14"/>
      <c r="AH505" s="14"/>
      <c r="AI505" s="14"/>
      <c r="AJ505" s="14"/>
      <c r="AK505" s="14"/>
      <c r="AL505" s="14"/>
      <c r="AM505" s="14"/>
      <c r="AN505" s="14"/>
      <c r="AO505" s="14"/>
      <c r="AP505" s="14"/>
      <c r="AQ505" s="14"/>
      <c r="AR505" s="14"/>
      <c r="AS505" s="14"/>
      <c r="AT505" s="14"/>
      <c r="AU505" s="14"/>
    </row>
    <row r="506" spans="5:47" s="5" customFormat="1" x14ac:dyDescent="0.25">
      <c r="E506" s="6"/>
      <c r="F506" s="7"/>
      <c r="S506" s="7"/>
      <c r="T506" s="7"/>
      <c r="U506" s="136"/>
      <c r="V506" s="6"/>
      <c r="AA506" s="13"/>
      <c r="AB506" s="13"/>
      <c r="AC506" s="13"/>
      <c r="AD506" s="13"/>
      <c r="AE506" s="14"/>
      <c r="AF506" s="14"/>
      <c r="AG506" s="14"/>
      <c r="AH506" s="14"/>
      <c r="AI506" s="14"/>
      <c r="AJ506" s="14"/>
      <c r="AK506" s="14"/>
      <c r="AL506" s="14"/>
      <c r="AM506" s="14"/>
      <c r="AN506" s="14"/>
      <c r="AO506" s="14"/>
      <c r="AP506" s="14"/>
      <c r="AQ506" s="14"/>
      <c r="AR506" s="14"/>
      <c r="AS506" s="14"/>
      <c r="AT506" s="14"/>
      <c r="AU506" s="14"/>
    </row>
    <row r="507" spans="5:47" s="5" customFormat="1" x14ac:dyDescent="0.25">
      <c r="E507" s="6"/>
      <c r="F507" s="7"/>
      <c r="S507" s="7"/>
      <c r="T507" s="7"/>
      <c r="U507" s="136"/>
      <c r="V507" s="6"/>
      <c r="AA507" s="13"/>
      <c r="AB507" s="13"/>
      <c r="AC507" s="13"/>
      <c r="AD507" s="13"/>
      <c r="AE507" s="14"/>
      <c r="AF507" s="14"/>
      <c r="AG507" s="14"/>
      <c r="AH507" s="14"/>
      <c r="AI507" s="14"/>
      <c r="AJ507" s="14"/>
      <c r="AK507" s="14"/>
      <c r="AL507" s="14"/>
      <c r="AM507" s="14"/>
      <c r="AN507" s="14"/>
      <c r="AO507" s="14"/>
      <c r="AP507" s="14"/>
      <c r="AQ507" s="14"/>
      <c r="AR507" s="14"/>
      <c r="AS507" s="14"/>
      <c r="AT507" s="14"/>
      <c r="AU507" s="14"/>
    </row>
    <row r="508" spans="5:47" s="5" customFormat="1" x14ac:dyDescent="0.25">
      <c r="E508" s="6"/>
      <c r="F508" s="7"/>
      <c r="S508" s="7"/>
      <c r="T508" s="7"/>
      <c r="U508" s="136"/>
      <c r="V508" s="6"/>
      <c r="AA508" s="13"/>
      <c r="AB508" s="13"/>
      <c r="AC508" s="13"/>
      <c r="AD508" s="13"/>
      <c r="AE508" s="14"/>
      <c r="AF508" s="14"/>
      <c r="AG508" s="14"/>
      <c r="AH508" s="14"/>
      <c r="AI508" s="14"/>
      <c r="AJ508" s="14"/>
      <c r="AK508" s="14"/>
      <c r="AL508" s="14"/>
      <c r="AM508" s="14"/>
      <c r="AN508" s="14"/>
      <c r="AO508" s="14"/>
      <c r="AP508" s="14"/>
      <c r="AQ508" s="14"/>
      <c r="AR508" s="14"/>
      <c r="AS508" s="14"/>
      <c r="AT508" s="14"/>
      <c r="AU508" s="14"/>
    </row>
    <row r="509" spans="5:47" s="5" customFormat="1" x14ac:dyDescent="0.25">
      <c r="E509" s="6"/>
      <c r="F509" s="7"/>
      <c r="S509" s="7"/>
      <c r="T509" s="7"/>
      <c r="U509" s="136"/>
      <c r="V509" s="6"/>
      <c r="AA509" s="13"/>
      <c r="AB509" s="13"/>
      <c r="AC509" s="13"/>
      <c r="AD509" s="13"/>
      <c r="AE509" s="14"/>
      <c r="AF509" s="14"/>
      <c r="AG509" s="14"/>
      <c r="AH509" s="14"/>
      <c r="AI509" s="14"/>
      <c r="AJ509" s="14"/>
      <c r="AK509" s="14"/>
      <c r="AL509" s="14"/>
      <c r="AM509" s="14"/>
      <c r="AN509" s="14"/>
      <c r="AO509" s="14"/>
      <c r="AP509" s="14"/>
      <c r="AQ509" s="14"/>
      <c r="AR509" s="14"/>
      <c r="AS509" s="14"/>
      <c r="AT509" s="14"/>
      <c r="AU509" s="14"/>
    </row>
    <row r="510" spans="5:47" s="5" customFormat="1" x14ac:dyDescent="0.25">
      <c r="E510" s="6"/>
      <c r="F510" s="7"/>
      <c r="S510" s="7"/>
      <c r="T510" s="7"/>
      <c r="U510" s="136"/>
      <c r="V510" s="6"/>
      <c r="AA510" s="13"/>
      <c r="AB510" s="13"/>
      <c r="AC510" s="13"/>
      <c r="AD510" s="13"/>
      <c r="AE510" s="14"/>
      <c r="AF510" s="14"/>
      <c r="AG510" s="14"/>
      <c r="AH510" s="14"/>
      <c r="AI510" s="14"/>
      <c r="AJ510" s="14"/>
      <c r="AK510" s="14"/>
      <c r="AL510" s="14"/>
      <c r="AM510" s="14"/>
      <c r="AN510" s="14"/>
      <c r="AO510" s="14"/>
      <c r="AP510" s="14"/>
      <c r="AQ510" s="14"/>
      <c r="AR510" s="14"/>
      <c r="AS510" s="14"/>
      <c r="AT510" s="14"/>
      <c r="AU510" s="14"/>
    </row>
    <row r="511" spans="5:47" s="5" customFormat="1" x14ac:dyDescent="0.25">
      <c r="E511" s="6"/>
      <c r="F511" s="7"/>
      <c r="S511" s="7"/>
      <c r="T511" s="7"/>
      <c r="U511" s="136"/>
      <c r="V511" s="6"/>
      <c r="AA511" s="13"/>
      <c r="AB511" s="13"/>
      <c r="AC511" s="13"/>
      <c r="AD511" s="13"/>
      <c r="AE511" s="14"/>
      <c r="AF511" s="14"/>
      <c r="AG511" s="14"/>
      <c r="AH511" s="14"/>
      <c r="AI511" s="14"/>
      <c r="AJ511" s="14"/>
      <c r="AK511" s="14"/>
      <c r="AL511" s="14"/>
      <c r="AM511" s="14"/>
      <c r="AN511" s="14"/>
      <c r="AO511" s="14"/>
      <c r="AP511" s="14"/>
      <c r="AQ511" s="14"/>
      <c r="AR511" s="14"/>
      <c r="AS511" s="14"/>
      <c r="AT511" s="14"/>
      <c r="AU511" s="14"/>
    </row>
    <row r="512" spans="5:47" s="5" customFormat="1" x14ac:dyDescent="0.25">
      <c r="E512" s="6"/>
      <c r="F512" s="7"/>
      <c r="S512" s="7"/>
      <c r="T512" s="7"/>
      <c r="U512" s="136"/>
      <c r="V512" s="6"/>
      <c r="AA512" s="13"/>
      <c r="AB512" s="13"/>
      <c r="AC512" s="13"/>
      <c r="AD512" s="13"/>
      <c r="AE512" s="14"/>
      <c r="AF512" s="14"/>
      <c r="AG512" s="14"/>
      <c r="AH512" s="14"/>
      <c r="AI512" s="14"/>
      <c r="AJ512" s="14"/>
      <c r="AK512" s="14"/>
      <c r="AL512" s="14"/>
      <c r="AM512" s="14"/>
      <c r="AN512" s="14"/>
      <c r="AO512" s="14"/>
      <c r="AP512" s="14"/>
      <c r="AQ512" s="14"/>
      <c r="AR512" s="14"/>
      <c r="AS512" s="14"/>
      <c r="AT512" s="14"/>
      <c r="AU512" s="14"/>
    </row>
    <row r="513" spans="5:47" s="5" customFormat="1" x14ac:dyDescent="0.25">
      <c r="E513" s="6"/>
      <c r="F513" s="7"/>
      <c r="S513" s="7"/>
      <c r="T513" s="7"/>
      <c r="U513" s="136"/>
      <c r="V513" s="6"/>
      <c r="AA513" s="13"/>
      <c r="AB513" s="13"/>
      <c r="AC513" s="13"/>
      <c r="AD513" s="13"/>
      <c r="AE513" s="14"/>
      <c r="AF513" s="14"/>
      <c r="AG513" s="14"/>
      <c r="AH513" s="14"/>
      <c r="AI513" s="14"/>
      <c r="AJ513" s="14"/>
      <c r="AK513" s="14"/>
      <c r="AL513" s="14"/>
      <c r="AM513" s="14"/>
      <c r="AN513" s="14"/>
      <c r="AO513" s="14"/>
      <c r="AP513" s="14"/>
      <c r="AQ513" s="14"/>
      <c r="AR513" s="14"/>
      <c r="AS513" s="14"/>
      <c r="AT513" s="14"/>
      <c r="AU513" s="14"/>
    </row>
    <row r="514" spans="5:47" s="5" customFormat="1" x14ac:dyDescent="0.25">
      <c r="E514" s="6"/>
      <c r="F514" s="7"/>
      <c r="S514" s="7"/>
      <c r="T514" s="7"/>
      <c r="U514" s="136"/>
      <c r="V514" s="6"/>
      <c r="AA514" s="13"/>
      <c r="AB514" s="13"/>
      <c r="AC514" s="13"/>
      <c r="AD514" s="13"/>
      <c r="AE514" s="14"/>
      <c r="AF514" s="14"/>
      <c r="AG514" s="14"/>
      <c r="AH514" s="14"/>
      <c r="AI514" s="14"/>
      <c r="AJ514" s="14"/>
      <c r="AK514" s="14"/>
      <c r="AL514" s="14"/>
      <c r="AM514" s="14"/>
      <c r="AN514" s="14"/>
      <c r="AO514" s="14"/>
      <c r="AP514" s="14"/>
      <c r="AQ514" s="14"/>
      <c r="AR514" s="14"/>
      <c r="AS514" s="14"/>
      <c r="AT514" s="14"/>
      <c r="AU514" s="14"/>
    </row>
    <row r="515" spans="5:47" s="5" customFormat="1" x14ac:dyDescent="0.25">
      <c r="E515" s="6"/>
      <c r="F515" s="7"/>
      <c r="S515" s="7"/>
      <c r="T515" s="7"/>
      <c r="U515" s="136"/>
      <c r="V515" s="6"/>
      <c r="AA515" s="13"/>
      <c r="AB515" s="13"/>
      <c r="AC515" s="13"/>
      <c r="AD515" s="13"/>
      <c r="AE515" s="14"/>
      <c r="AF515" s="14"/>
      <c r="AG515" s="14"/>
      <c r="AH515" s="14"/>
      <c r="AI515" s="14"/>
      <c r="AJ515" s="14"/>
      <c r="AK515" s="14"/>
      <c r="AL515" s="14"/>
      <c r="AM515" s="14"/>
      <c r="AN515" s="14"/>
      <c r="AO515" s="14"/>
      <c r="AP515" s="14"/>
      <c r="AQ515" s="14"/>
      <c r="AR515" s="14"/>
      <c r="AS515" s="14"/>
      <c r="AT515" s="14"/>
      <c r="AU515" s="14"/>
    </row>
    <row r="516" spans="5:47" s="5" customFormat="1" x14ac:dyDescent="0.25">
      <c r="E516" s="6"/>
      <c r="F516" s="7"/>
      <c r="S516" s="7"/>
      <c r="T516" s="7"/>
      <c r="U516" s="136"/>
      <c r="V516" s="6"/>
      <c r="AA516" s="13"/>
      <c r="AB516" s="13"/>
      <c r="AC516" s="13"/>
      <c r="AD516" s="13"/>
      <c r="AE516" s="14"/>
      <c r="AF516" s="14"/>
      <c r="AG516" s="14"/>
      <c r="AH516" s="14"/>
      <c r="AI516" s="14"/>
      <c r="AJ516" s="14"/>
      <c r="AK516" s="14"/>
      <c r="AL516" s="14"/>
      <c r="AM516" s="14"/>
      <c r="AN516" s="14"/>
      <c r="AO516" s="14"/>
      <c r="AP516" s="14"/>
      <c r="AQ516" s="14"/>
      <c r="AR516" s="14"/>
      <c r="AS516" s="14"/>
      <c r="AT516" s="14"/>
      <c r="AU516" s="14"/>
    </row>
    <row r="517" spans="5:47" s="5" customFormat="1" x14ac:dyDescent="0.25">
      <c r="E517" s="6"/>
      <c r="F517" s="7"/>
      <c r="S517" s="7"/>
      <c r="T517" s="7"/>
      <c r="U517" s="136"/>
      <c r="V517" s="6"/>
      <c r="AA517" s="13"/>
      <c r="AB517" s="13"/>
      <c r="AC517" s="13"/>
      <c r="AD517" s="13"/>
      <c r="AE517" s="14"/>
      <c r="AF517" s="14"/>
      <c r="AG517" s="14"/>
      <c r="AH517" s="14"/>
      <c r="AI517" s="14"/>
      <c r="AJ517" s="14"/>
      <c r="AK517" s="14"/>
      <c r="AL517" s="14"/>
      <c r="AM517" s="14"/>
      <c r="AN517" s="14"/>
      <c r="AO517" s="14"/>
      <c r="AP517" s="14"/>
      <c r="AQ517" s="14"/>
      <c r="AR517" s="14"/>
      <c r="AS517" s="14"/>
      <c r="AT517" s="14"/>
      <c r="AU517" s="14"/>
    </row>
    <row r="518" spans="5:47" s="5" customFormat="1" x14ac:dyDescent="0.25">
      <c r="E518" s="6"/>
      <c r="F518" s="7"/>
      <c r="S518" s="7"/>
      <c r="T518" s="7"/>
      <c r="U518" s="136"/>
      <c r="V518" s="6"/>
      <c r="AA518" s="13"/>
      <c r="AB518" s="13"/>
      <c r="AC518" s="13"/>
      <c r="AD518" s="13"/>
      <c r="AE518" s="14"/>
      <c r="AF518" s="14"/>
      <c r="AG518" s="14"/>
      <c r="AH518" s="14"/>
      <c r="AI518" s="14"/>
      <c r="AJ518" s="14"/>
      <c r="AK518" s="14"/>
      <c r="AL518" s="14"/>
      <c r="AM518" s="14"/>
      <c r="AN518" s="14"/>
      <c r="AO518" s="14"/>
      <c r="AP518" s="14"/>
      <c r="AQ518" s="14"/>
      <c r="AR518" s="14"/>
      <c r="AS518" s="14"/>
      <c r="AT518" s="14"/>
      <c r="AU518" s="14"/>
    </row>
    <row r="519" spans="5:47" s="5" customFormat="1" x14ac:dyDescent="0.25">
      <c r="E519" s="6"/>
      <c r="F519" s="7"/>
      <c r="S519" s="7"/>
      <c r="T519" s="7"/>
      <c r="U519" s="136"/>
      <c r="V519" s="6"/>
      <c r="AA519" s="13"/>
      <c r="AB519" s="13"/>
      <c r="AC519" s="13"/>
      <c r="AD519" s="13"/>
      <c r="AE519" s="14"/>
      <c r="AF519" s="14"/>
      <c r="AG519" s="14"/>
      <c r="AH519" s="14"/>
      <c r="AI519" s="14"/>
      <c r="AJ519" s="14"/>
      <c r="AK519" s="14"/>
      <c r="AL519" s="14"/>
      <c r="AM519" s="14"/>
      <c r="AN519" s="14"/>
      <c r="AO519" s="14"/>
      <c r="AP519" s="14"/>
      <c r="AQ519" s="14"/>
      <c r="AR519" s="14"/>
      <c r="AS519" s="14"/>
      <c r="AT519" s="14"/>
      <c r="AU519" s="14"/>
    </row>
    <row r="520" spans="5:47" s="5" customFormat="1" x14ac:dyDescent="0.25">
      <c r="E520" s="6"/>
      <c r="F520" s="7"/>
      <c r="S520" s="7"/>
      <c r="T520" s="7"/>
      <c r="U520" s="136"/>
      <c r="V520" s="6"/>
      <c r="AA520" s="13"/>
      <c r="AB520" s="13"/>
      <c r="AC520" s="13"/>
      <c r="AD520" s="13"/>
      <c r="AE520" s="14"/>
      <c r="AF520" s="14"/>
      <c r="AG520" s="14"/>
      <c r="AH520" s="14"/>
      <c r="AI520" s="14"/>
      <c r="AJ520" s="14"/>
      <c r="AK520" s="14"/>
      <c r="AL520" s="14"/>
      <c r="AM520" s="14"/>
      <c r="AN520" s="14"/>
      <c r="AO520" s="14"/>
      <c r="AP520" s="14"/>
      <c r="AQ520" s="14"/>
      <c r="AR520" s="14"/>
      <c r="AS520" s="14"/>
      <c r="AT520" s="14"/>
      <c r="AU520" s="14"/>
    </row>
    <row r="521" spans="5:47" s="5" customFormat="1" x14ac:dyDescent="0.25">
      <c r="E521" s="6"/>
      <c r="F521" s="7"/>
      <c r="S521" s="7"/>
      <c r="T521" s="7"/>
      <c r="U521" s="136"/>
      <c r="V521" s="6"/>
      <c r="AA521" s="13"/>
      <c r="AB521" s="13"/>
      <c r="AC521" s="13"/>
      <c r="AD521" s="13"/>
      <c r="AE521" s="14"/>
      <c r="AF521" s="14"/>
      <c r="AG521" s="14"/>
      <c r="AH521" s="14"/>
      <c r="AI521" s="14"/>
      <c r="AJ521" s="14"/>
      <c r="AK521" s="14"/>
      <c r="AL521" s="14"/>
      <c r="AM521" s="14"/>
      <c r="AN521" s="14"/>
      <c r="AO521" s="14"/>
      <c r="AP521" s="14"/>
      <c r="AQ521" s="14"/>
      <c r="AR521" s="14"/>
      <c r="AS521" s="14"/>
      <c r="AT521" s="14"/>
      <c r="AU521" s="14"/>
    </row>
    <row r="522" spans="5:47" s="5" customFormat="1" x14ac:dyDescent="0.25">
      <c r="E522" s="6"/>
      <c r="F522" s="7"/>
      <c r="S522" s="7"/>
      <c r="T522" s="7"/>
      <c r="U522" s="136"/>
      <c r="V522" s="6"/>
      <c r="AA522" s="13"/>
      <c r="AB522" s="13"/>
      <c r="AC522" s="13"/>
      <c r="AD522" s="13"/>
      <c r="AE522" s="14"/>
      <c r="AF522" s="14"/>
      <c r="AG522" s="14"/>
      <c r="AH522" s="14"/>
      <c r="AI522" s="14"/>
      <c r="AJ522" s="14"/>
      <c r="AK522" s="14"/>
      <c r="AL522" s="14"/>
      <c r="AM522" s="14"/>
      <c r="AN522" s="14"/>
      <c r="AO522" s="14"/>
      <c r="AP522" s="14"/>
      <c r="AQ522" s="14"/>
      <c r="AR522" s="14"/>
      <c r="AS522" s="14"/>
      <c r="AT522" s="14"/>
      <c r="AU522" s="14"/>
    </row>
    <row r="523" spans="5:47" s="5" customFormat="1" x14ac:dyDescent="0.25">
      <c r="E523" s="6"/>
      <c r="F523" s="7"/>
      <c r="S523" s="7"/>
      <c r="T523" s="7"/>
      <c r="U523" s="136"/>
      <c r="V523" s="6"/>
      <c r="AA523" s="13"/>
      <c r="AB523" s="13"/>
      <c r="AC523" s="13"/>
      <c r="AD523" s="13"/>
      <c r="AE523" s="14"/>
      <c r="AF523" s="14"/>
      <c r="AG523" s="14"/>
      <c r="AH523" s="14"/>
      <c r="AI523" s="14"/>
      <c r="AJ523" s="14"/>
      <c r="AK523" s="14"/>
      <c r="AL523" s="14"/>
      <c r="AM523" s="14"/>
      <c r="AN523" s="14"/>
      <c r="AO523" s="14"/>
      <c r="AP523" s="14"/>
      <c r="AQ523" s="14"/>
      <c r="AR523" s="14"/>
      <c r="AS523" s="14"/>
      <c r="AT523" s="14"/>
      <c r="AU523" s="14"/>
    </row>
    <row r="524" spans="5:47" s="5" customFormat="1" x14ac:dyDescent="0.25">
      <c r="E524" s="6"/>
      <c r="F524" s="7"/>
      <c r="S524" s="7"/>
      <c r="T524" s="7"/>
      <c r="U524" s="136"/>
      <c r="V524" s="6"/>
      <c r="AA524" s="13"/>
      <c r="AB524" s="13"/>
      <c r="AC524" s="13"/>
      <c r="AD524" s="13"/>
      <c r="AE524" s="14"/>
      <c r="AF524" s="14"/>
      <c r="AG524" s="14"/>
      <c r="AH524" s="14"/>
      <c r="AI524" s="14"/>
      <c r="AJ524" s="14"/>
      <c r="AK524" s="14"/>
      <c r="AL524" s="14"/>
      <c r="AM524" s="14"/>
      <c r="AN524" s="14"/>
      <c r="AO524" s="14"/>
      <c r="AP524" s="14"/>
      <c r="AQ524" s="14"/>
      <c r="AR524" s="14"/>
      <c r="AS524" s="14"/>
      <c r="AT524" s="14"/>
      <c r="AU524" s="14"/>
    </row>
    <row r="525" spans="5:47" s="5" customFormat="1" x14ac:dyDescent="0.25">
      <c r="E525" s="6"/>
      <c r="F525" s="7"/>
      <c r="S525" s="7"/>
      <c r="T525" s="7"/>
      <c r="U525" s="136"/>
      <c r="V525" s="6"/>
      <c r="AA525" s="13"/>
      <c r="AB525" s="13"/>
      <c r="AC525" s="13"/>
      <c r="AD525" s="13"/>
      <c r="AE525" s="14"/>
      <c r="AF525" s="14"/>
      <c r="AG525" s="14"/>
      <c r="AH525" s="14"/>
      <c r="AI525" s="14"/>
      <c r="AJ525" s="14"/>
      <c r="AK525" s="14"/>
      <c r="AL525" s="14"/>
      <c r="AM525" s="14"/>
      <c r="AN525" s="14"/>
      <c r="AO525" s="14"/>
      <c r="AP525" s="14"/>
      <c r="AQ525" s="14"/>
      <c r="AR525" s="14"/>
      <c r="AS525" s="14"/>
      <c r="AT525" s="14"/>
      <c r="AU525" s="14"/>
    </row>
    <row r="526" spans="5:47" s="5" customFormat="1" x14ac:dyDescent="0.25">
      <c r="E526" s="6"/>
      <c r="F526" s="7"/>
      <c r="S526" s="7"/>
      <c r="T526" s="7"/>
      <c r="U526" s="136"/>
      <c r="V526" s="6"/>
      <c r="AA526" s="13"/>
      <c r="AB526" s="13"/>
      <c r="AC526" s="13"/>
      <c r="AD526" s="13"/>
      <c r="AE526" s="14"/>
      <c r="AF526" s="14"/>
      <c r="AG526" s="14"/>
      <c r="AH526" s="14"/>
      <c r="AI526" s="14"/>
      <c r="AJ526" s="14"/>
      <c r="AK526" s="14"/>
      <c r="AL526" s="14"/>
      <c r="AM526" s="14"/>
      <c r="AN526" s="14"/>
      <c r="AO526" s="14"/>
      <c r="AP526" s="14"/>
      <c r="AQ526" s="14"/>
      <c r="AR526" s="14"/>
      <c r="AS526" s="14"/>
      <c r="AT526" s="14"/>
      <c r="AU526" s="14"/>
    </row>
    <row r="527" spans="5:47" s="5" customFormat="1" x14ac:dyDescent="0.25">
      <c r="E527" s="6"/>
      <c r="F527" s="7"/>
      <c r="S527" s="7"/>
      <c r="T527" s="7"/>
      <c r="U527" s="136"/>
      <c r="V527" s="6"/>
      <c r="AA527" s="13"/>
      <c r="AB527" s="13"/>
      <c r="AC527" s="13"/>
      <c r="AD527" s="13"/>
      <c r="AE527" s="14"/>
      <c r="AF527" s="14"/>
      <c r="AG527" s="14"/>
      <c r="AH527" s="14"/>
      <c r="AI527" s="14"/>
      <c r="AJ527" s="14"/>
      <c r="AK527" s="14"/>
      <c r="AL527" s="14"/>
      <c r="AM527" s="14"/>
      <c r="AN527" s="14"/>
      <c r="AO527" s="14"/>
      <c r="AP527" s="14"/>
      <c r="AQ527" s="14"/>
      <c r="AR527" s="14"/>
      <c r="AS527" s="14"/>
      <c r="AT527" s="14"/>
      <c r="AU527" s="14"/>
    </row>
    <row r="528" spans="5:47" s="5" customFormat="1" x14ac:dyDescent="0.25">
      <c r="E528" s="6"/>
      <c r="F528" s="7"/>
      <c r="S528" s="7"/>
      <c r="T528" s="7"/>
      <c r="U528" s="136"/>
      <c r="V528" s="6"/>
      <c r="AA528" s="13"/>
      <c r="AB528" s="13"/>
      <c r="AC528" s="13"/>
      <c r="AD528" s="13"/>
      <c r="AE528" s="14"/>
      <c r="AF528" s="14"/>
      <c r="AG528" s="14"/>
      <c r="AH528" s="14"/>
      <c r="AI528" s="14"/>
      <c r="AJ528" s="14"/>
      <c r="AK528" s="14"/>
      <c r="AL528" s="14"/>
      <c r="AM528" s="14"/>
      <c r="AN528" s="14"/>
      <c r="AO528" s="14"/>
      <c r="AP528" s="14"/>
      <c r="AQ528" s="14"/>
      <c r="AR528" s="14"/>
      <c r="AS528" s="14"/>
      <c r="AT528" s="14"/>
      <c r="AU528" s="14"/>
    </row>
    <row r="529" spans="5:47" s="5" customFormat="1" x14ac:dyDescent="0.25">
      <c r="E529" s="6"/>
      <c r="F529" s="7"/>
      <c r="S529" s="7"/>
      <c r="T529" s="7"/>
      <c r="U529" s="136"/>
      <c r="V529" s="6"/>
      <c r="AA529" s="13"/>
      <c r="AB529" s="13"/>
      <c r="AC529" s="13"/>
      <c r="AD529" s="13"/>
      <c r="AE529" s="14"/>
      <c r="AF529" s="14"/>
      <c r="AG529" s="14"/>
      <c r="AH529" s="14"/>
      <c r="AI529" s="14"/>
      <c r="AJ529" s="14"/>
      <c r="AK529" s="14"/>
      <c r="AL529" s="14"/>
      <c r="AM529" s="14"/>
      <c r="AN529" s="14"/>
      <c r="AO529" s="14"/>
      <c r="AP529" s="14"/>
      <c r="AQ529" s="14"/>
      <c r="AR529" s="14"/>
      <c r="AS529" s="14"/>
      <c r="AT529" s="14"/>
      <c r="AU529" s="14"/>
    </row>
    <row r="530" spans="5:47" s="5" customFormat="1" x14ac:dyDescent="0.25">
      <c r="E530" s="6"/>
      <c r="F530" s="7"/>
      <c r="S530" s="7"/>
      <c r="T530" s="7"/>
      <c r="U530" s="136"/>
      <c r="V530" s="6"/>
      <c r="AA530" s="13"/>
      <c r="AB530" s="13"/>
      <c r="AC530" s="13"/>
      <c r="AD530" s="13"/>
      <c r="AE530" s="14"/>
      <c r="AF530" s="14"/>
      <c r="AG530" s="14"/>
      <c r="AH530" s="14"/>
      <c r="AI530" s="14"/>
      <c r="AJ530" s="14"/>
      <c r="AK530" s="14"/>
      <c r="AL530" s="14"/>
      <c r="AM530" s="14"/>
      <c r="AN530" s="14"/>
      <c r="AO530" s="14"/>
      <c r="AP530" s="14"/>
      <c r="AQ530" s="14"/>
      <c r="AR530" s="14"/>
      <c r="AS530" s="14"/>
      <c r="AT530" s="14"/>
      <c r="AU530" s="14"/>
    </row>
    <row r="531" spans="5:47" s="5" customFormat="1" x14ac:dyDescent="0.25">
      <c r="E531" s="6"/>
      <c r="F531" s="7"/>
      <c r="S531" s="7"/>
      <c r="T531" s="7"/>
      <c r="U531" s="136"/>
      <c r="V531" s="6"/>
      <c r="AA531" s="13"/>
      <c r="AB531" s="13"/>
      <c r="AC531" s="13"/>
      <c r="AD531" s="13"/>
      <c r="AE531" s="14"/>
      <c r="AF531" s="14"/>
      <c r="AG531" s="14"/>
      <c r="AH531" s="14"/>
      <c r="AI531" s="14"/>
      <c r="AJ531" s="14"/>
      <c r="AK531" s="14"/>
      <c r="AL531" s="14"/>
      <c r="AM531" s="14"/>
      <c r="AN531" s="14"/>
      <c r="AO531" s="14"/>
      <c r="AP531" s="14"/>
      <c r="AQ531" s="14"/>
      <c r="AR531" s="14"/>
      <c r="AS531" s="14"/>
      <c r="AT531" s="14"/>
      <c r="AU531" s="14"/>
    </row>
    <row r="532" spans="5:47" s="5" customFormat="1" x14ac:dyDescent="0.25">
      <c r="E532" s="6"/>
      <c r="F532" s="7"/>
      <c r="S532" s="7"/>
      <c r="T532" s="7"/>
      <c r="U532" s="136"/>
      <c r="V532" s="6"/>
      <c r="AA532" s="13"/>
      <c r="AB532" s="13"/>
      <c r="AC532" s="13"/>
      <c r="AD532" s="13"/>
      <c r="AE532" s="14"/>
      <c r="AF532" s="14"/>
      <c r="AG532" s="14"/>
      <c r="AH532" s="14"/>
      <c r="AI532" s="14"/>
      <c r="AJ532" s="14"/>
      <c r="AK532" s="14"/>
      <c r="AL532" s="14"/>
      <c r="AM532" s="14"/>
      <c r="AN532" s="14"/>
      <c r="AO532" s="14"/>
      <c r="AP532" s="14"/>
      <c r="AQ532" s="14"/>
      <c r="AR532" s="14"/>
      <c r="AS532" s="14"/>
      <c r="AT532" s="14"/>
      <c r="AU532" s="14"/>
    </row>
    <row r="533" spans="5:47" s="5" customFormat="1" x14ac:dyDescent="0.25">
      <c r="E533" s="6"/>
      <c r="F533" s="7"/>
      <c r="S533" s="7"/>
      <c r="T533" s="7"/>
      <c r="U533" s="136"/>
      <c r="V533" s="6"/>
      <c r="AA533" s="13"/>
      <c r="AB533" s="13"/>
      <c r="AC533" s="13"/>
      <c r="AD533" s="13"/>
      <c r="AE533" s="14"/>
      <c r="AF533" s="14"/>
      <c r="AG533" s="14"/>
      <c r="AH533" s="14"/>
      <c r="AI533" s="14"/>
      <c r="AJ533" s="14"/>
      <c r="AK533" s="14"/>
      <c r="AL533" s="14"/>
      <c r="AM533" s="14"/>
      <c r="AN533" s="14"/>
      <c r="AO533" s="14"/>
      <c r="AP533" s="14"/>
      <c r="AQ533" s="14"/>
      <c r="AR533" s="14"/>
      <c r="AS533" s="14"/>
      <c r="AT533" s="14"/>
      <c r="AU533" s="14"/>
    </row>
    <row r="534" spans="5:47" s="5" customFormat="1" x14ac:dyDescent="0.25">
      <c r="E534" s="6"/>
      <c r="F534" s="7"/>
      <c r="S534" s="7"/>
      <c r="T534" s="7"/>
      <c r="U534" s="136"/>
      <c r="V534" s="6"/>
      <c r="AA534" s="13"/>
      <c r="AB534" s="13"/>
      <c r="AC534" s="13"/>
      <c r="AD534" s="13"/>
      <c r="AE534" s="14"/>
      <c r="AF534" s="14"/>
      <c r="AG534" s="14"/>
      <c r="AH534" s="14"/>
      <c r="AI534" s="14"/>
      <c r="AJ534" s="14"/>
      <c r="AK534" s="14"/>
      <c r="AL534" s="14"/>
      <c r="AM534" s="14"/>
      <c r="AN534" s="14"/>
      <c r="AO534" s="14"/>
      <c r="AP534" s="14"/>
      <c r="AQ534" s="14"/>
      <c r="AR534" s="14"/>
      <c r="AS534" s="14"/>
      <c r="AT534" s="14"/>
      <c r="AU534" s="14"/>
    </row>
    <row r="535" spans="5:47" s="5" customFormat="1" x14ac:dyDescent="0.25">
      <c r="E535" s="6"/>
      <c r="F535" s="7"/>
      <c r="S535" s="7"/>
      <c r="T535" s="7"/>
      <c r="U535" s="136"/>
      <c r="V535" s="6"/>
      <c r="AA535" s="13"/>
      <c r="AB535" s="13"/>
      <c r="AC535" s="13"/>
      <c r="AD535" s="13"/>
      <c r="AE535" s="14"/>
      <c r="AF535" s="14"/>
      <c r="AG535" s="14"/>
      <c r="AH535" s="14"/>
      <c r="AI535" s="14"/>
      <c r="AJ535" s="14"/>
      <c r="AK535" s="14"/>
      <c r="AL535" s="14"/>
      <c r="AM535" s="14"/>
      <c r="AN535" s="14"/>
      <c r="AO535" s="14"/>
      <c r="AP535" s="14"/>
      <c r="AQ535" s="14"/>
      <c r="AR535" s="14"/>
      <c r="AS535" s="14"/>
      <c r="AT535" s="14"/>
      <c r="AU535" s="14"/>
    </row>
    <row r="536" spans="5:47" s="5" customFormat="1" x14ac:dyDescent="0.25">
      <c r="E536" s="6"/>
      <c r="F536" s="7"/>
      <c r="S536" s="7"/>
      <c r="T536" s="7"/>
      <c r="U536" s="136"/>
      <c r="V536" s="6"/>
      <c r="AA536" s="13"/>
      <c r="AB536" s="13"/>
      <c r="AC536" s="13"/>
      <c r="AD536" s="13"/>
      <c r="AE536" s="14"/>
      <c r="AF536" s="14"/>
      <c r="AG536" s="14"/>
      <c r="AH536" s="14"/>
      <c r="AI536" s="14"/>
      <c r="AJ536" s="14"/>
      <c r="AK536" s="14"/>
      <c r="AL536" s="14"/>
      <c r="AM536" s="14"/>
      <c r="AN536" s="14"/>
      <c r="AO536" s="14"/>
      <c r="AP536" s="14"/>
      <c r="AQ536" s="14"/>
      <c r="AR536" s="14"/>
      <c r="AS536" s="14"/>
      <c r="AT536" s="14"/>
      <c r="AU536" s="14"/>
    </row>
    <row r="537" spans="5:47" s="5" customFormat="1" x14ac:dyDescent="0.25">
      <c r="E537" s="6"/>
      <c r="F537" s="7"/>
      <c r="S537" s="7"/>
      <c r="T537" s="7"/>
      <c r="U537" s="136"/>
      <c r="V537" s="6"/>
      <c r="AA537" s="13"/>
      <c r="AB537" s="13"/>
      <c r="AC537" s="13"/>
      <c r="AD537" s="13"/>
      <c r="AE537" s="14"/>
      <c r="AF537" s="14"/>
      <c r="AG537" s="14"/>
      <c r="AH537" s="14"/>
      <c r="AI537" s="14"/>
      <c r="AJ537" s="14"/>
      <c r="AK537" s="14"/>
      <c r="AL537" s="14"/>
      <c r="AM537" s="14"/>
      <c r="AN537" s="14"/>
      <c r="AO537" s="14"/>
      <c r="AP537" s="14"/>
      <c r="AQ537" s="14"/>
      <c r="AR537" s="14"/>
      <c r="AS537" s="14"/>
      <c r="AT537" s="14"/>
      <c r="AU537" s="14"/>
    </row>
    <row r="538" spans="5:47" s="5" customFormat="1" x14ac:dyDescent="0.25">
      <c r="E538" s="6"/>
      <c r="F538" s="7"/>
      <c r="S538" s="7"/>
      <c r="T538" s="7"/>
      <c r="U538" s="136"/>
      <c r="V538" s="6"/>
      <c r="AA538" s="13"/>
      <c r="AB538" s="13"/>
      <c r="AC538" s="13"/>
      <c r="AD538" s="13"/>
      <c r="AE538" s="14"/>
      <c r="AF538" s="14"/>
      <c r="AG538" s="14"/>
      <c r="AH538" s="14"/>
      <c r="AI538" s="14"/>
      <c r="AJ538" s="14"/>
      <c r="AK538" s="14"/>
      <c r="AL538" s="14"/>
      <c r="AM538" s="14"/>
      <c r="AN538" s="14"/>
      <c r="AO538" s="14"/>
      <c r="AP538" s="14"/>
      <c r="AQ538" s="14"/>
      <c r="AR538" s="14"/>
      <c r="AS538" s="14"/>
      <c r="AT538" s="14"/>
      <c r="AU538" s="14"/>
    </row>
    <row r="539" spans="5:47" s="5" customFormat="1" x14ac:dyDescent="0.25">
      <c r="E539" s="6"/>
      <c r="F539" s="7"/>
      <c r="S539" s="7"/>
      <c r="T539" s="7"/>
      <c r="U539" s="136"/>
      <c r="V539" s="6"/>
      <c r="AA539" s="13"/>
      <c r="AB539" s="13"/>
      <c r="AC539" s="13"/>
      <c r="AD539" s="13"/>
      <c r="AE539" s="14"/>
      <c r="AF539" s="14"/>
      <c r="AG539" s="14"/>
      <c r="AH539" s="14"/>
      <c r="AI539" s="14"/>
      <c r="AJ539" s="14"/>
      <c r="AK539" s="14"/>
      <c r="AL539" s="14"/>
      <c r="AM539" s="14"/>
      <c r="AN539" s="14"/>
      <c r="AO539" s="14"/>
      <c r="AP539" s="14"/>
      <c r="AQ539" s="14"/>
      <c r="AR539" s="14"/>
      <c r="AS539" s="14"/>
      <c r="AT539" s="14"/>
      <c r="AU539" s="14"/>
    </row>
    <row r="540" spans="5:47" s="5" customFormat="1" x14ac:dyDescent="0.25">
      <c r="E540" s="6"/>
      <c r="F540" s="7"/>
      <c r="S540" s="7"/>
      <c r="T540" s="7"/>
      <c r="U540" s="136"/>
      <c r="V540" s="6"/>
      <c r="AA540" s="13"/>
      <c r="AB540" s="13"/>
      <c r="AC540" s="13"/>
      <c r="AD540" s="13"/>
      <c r="AE540" s="14"/>
      <c r="AF540" s="14"/>
      <c r="AG540" s="14"/>
      <c r="AH540" s="14"/>
      <c r="AI540" s="14"/>
      <c r="AJ540" s="14"/>
      <c r="AK540" s="14"/>
      <c r="AL540" s="14"/>
      <c r="AM540" s="14"/>
      <c r="AN540" s="14"/>
      <c r="AO540" s="14"/>
      <c r="AP540" s="14"/>
      <c r="AQ540" s="14"/>
      <c r="AR540" s="14"/>
      <c r="AS540" s="14"/>
      <c r="AT540" s="14"/>
      <c r="AU540" s="14"/>
    </row>
    <row r="541" spans="5:47" s="5" customFormat="1" x14ac:dyDescent="0.25">
      <c r="E541" s="6"/>
      <c r="F541" s="7"/>
      <c r="S541" s="7"/>
      <c r="T541" s="7"/>
      <c r="U541" s="136"/>
      <c r="V541" s="6"/>
      <c r="AA541" s="13"/>
      <c r="AB541" s="13"/>
      <c r="AC541" s="13"/>
      <c r="AD541" s="13"/>
      <c r="AE541" s="14"/>
      <c r="AF541" s="14"/>
      <c r="AG541" s="14"/>
      <c r="AH541" s="14"/>
      <c r="AI541" s="14"/>
      <c r="AJ541" s="14"/>
      <c r="AK541" s="14"/>
      <c r="AL541" s="14"/>
      <c r="AM541" s="14"/>
      <c r="AN541" s="14"/>
      <c r="AO541" s="14"/>
      <c r="AP541" s="14"/>
      <c r="AQ541" s="14"/>
      <c r="AR541" s="14"/>
      <c r="AS541" s="14"/>
      <c r="AT541" s="14"/>
      <c r="AU541" s="14"/>
    </row>
  </sheetData>
  <sheetProtection algorithmName="SHA-512" hashValue="tV+zUOd2ot+QmS5Cg0SLx3/sFGjjkLv6IDY3deU6pI74zUpHqW87DL1iuj0GydQNC0DK/XiO1UzAfofz+cat9Q==" saltValue="9e7wx7+ss84y3hw74OBETw==" spinCount="100000" sheet="1" objects="1" scenarios="1"/>
  <mergeCells count="18">
    <mergeCell ref="A72:AD72"/>
    <mergeCell ref="A73:AD73"/>
    <mergeCell ref="A74:AD74"/>
    <mergeCell ref="A9:AD9"/>
    <mergeCell ref="A25:AD25"/>
    <mergeCell ref="A40:AD40"/>
    <mergeCell ref="A47:AD47"/>
    <mergeCell ref="A50:AD50"/>
    <mergeCell ref="A67:AD67"/>
    <mergeCell ref="A1:AD1"/>
    <mergeCell ref="A2:AD2"/>
    <mergeCell ref="A3:AD3"/>
    <mergeCell ref="A4:B4"/>
    <mergeCell ref="F4:AD8"/>
    <mergeCell ref="A5:B5"/>
    <mergeCell ref="A6:B6"/>
    <mergeCell ref="A7:B7"/>
    <mergeCell ref="A8:B8"/>
  </mergeCells>
  <pageMargins left="0.5" right="0.5" top="0.5" bottom="0.5" header="0.5" footer="0.5"/>
  <pageSetup orientation="portrait" verticalDpi="1200" r:id="rId1"/>
  <headerFooter alignWithMargins="0">
    <oddFooter>&amp;R&amp;D</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1B013-CB93-4466-B465-EB9A2CE7CBFC}">
  <sheetPr codeName="Sheet16"/>
  <dimension ref="A1:BE119"/>
  <sheetViews>
    <sheetView topLeftCell="A82" workbookViewId="0">
      <selection activeCell="M119" sqref="M119"/>
    </sheetView>
  </sheetViews>
  <sheetFormatPr defaultColWidth="8.7109375" defaultRowHeight="12.75" x14ac:dyDescent="0.2"/>
  <cols>
    <col min="1" max="1" width="24.140625" style="212" customWidth="1"/>
    <col min="2" max="2" width="8.7109375" style="217"/>
    <col min="3" max="3" width="10.140625" style="217" bestFit="1" customWidth="1"/>
    <col min="4" max="6" width="8.7109375" style="217"/>
    <col min="7" max="7" width="12.42578125" style="217" bestFit="1" customWidth="1"/>
    <col min="8" max="17" width="8.7109375" style="217"/>
    <col min="18" max="18" width="12.42578125" style="217" bestFit="1" customWidth="1"/>
    <col min="19" max="19" width="11.42578125" style="217" bestFit="1" customWidth="1"/>
    <col min="20" max="27" width="8.7109375" style="217"/>
    <col min="28" max="28" width="9" style="217" bestFit="1" customWidth="1"/>
    <col min="29" max="32" width="8.7109375" style="217"/>
    <col min="33" max="16384" width="8.7109375" style="213"/>
  </cols>
  <sheetData>
    <row r="1" spans="1:57" x14ac:dyDescent="0.2">
      <c r="A1" s="222"/>
      <c r="B1" s="223" t="s">
        <v>205</v>
      </c>
      <c r="C1" s="224">
        <v>45566</v>
      </c>
    </row>
    <row r="2" spans="1:57" x14ac:dyDescent="0.2">
      <c r="A2" s="212" t="s">
        <v>387</v>
      </c>
    </row>
    <row r="3" spans="1:57" x14ac:dyDescent="0.2">
      <c r="B3" s="459" t="s">
        <v>120</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row>
    <row r="4" spans="1:57" s="225" customFormat="1" x14ac:dyDescent="0.2">
      <c r="A4" s="214" t="s">
        <v>119</v>
      </c>
      <c r="B4" s="215">
        <v>45</v>
      </c>
      <c r="C4" s="215">
        <f>B4+1</f>
        <v>46</v>
      </c>
      <c r="D4" s="215">
        <f t="shared" ref="D4:AK4" si="0">C4+1</f>
        <v>47</v>
      </c>
      <c r="E4" s="215">
        <f t="shared" si="0"/>
        <v>48</v>
      </c>
      <c r="F4" s="215">
        <f t="shared" si="0"/>
        <v>49</v>
      </c>
      <c r="G4" s="215">
        <f t="shared" si="0"/>
        <v>50</v>
      </c>
      <c r="H4" s="215">
        <f t="shared" si="0"/>
        <v>51</v>
      </c>
      <c r="I4" s="215">
        <f t="shared" si="0"/>
        <v>52</v>
      </c>
      <c r="J4" s="215">
        <f t="shared" si="0"/>
        <v>53</v>
      </c>
      <c r="K4" s="215">
        <f t="shared" si="0"/>
        <v>54</v>
      </c>
      <c r="L4" s="215">
        <f t="shared" si="0"/>
        <v>55</v>
      </c>
      <c r="M4" s="215">
        <f t="shared" si="0"/>
        <v>56</v>
      </c>
      <c r="N4" s="215">
        <f t="shared" si="0"/>
        <v>57</v>
      </c>
      <c r="O4" s="215">
        <f t="shared" si="0"/>
        <v>58</v>
      </c>
      <c r="P4" s="215">
        <f t="shared" si="0"/>
        <v>59</v>
      </c>
      <c r="Q4" s="215">
        <f t="shared" si="0"/>
        <v>60</v>
      </c>
      <c r="R4" s="215">
        <f t="shared" si="0"/>
        <v>61</v>
      </c>
      <c r="S4" s="215">
        <f t="shared" si="0"/>
        <v>62</v>
      </c>
      <c r="T4" s="215">
        <f t="shared" si="0"/>
        <v>63</v>
      </c>
      <c r="U4" s="215">
        <f t="shared" si="0"/>
        <v>64</v>
      </c>
      <c r="V4" s="215">
        <f t="shared" si="0"/>
        <v>65</v>
      </c>
      <c r="W4" s="215">
        <f t="shared" si="0"/>
        <v>66</v>
      </c>
      <c r="X4" s="215">
        <f t="shared" si="0"/>
        <v>67</v>
      </c>
      <c r="Y4" s="215">
        <f t="shared" si="0"/>
        <v>68</v>
      </c>
      <c r="Z4" s="215">
        <f t="shared" si="0"/>
        <v>69</v>
      </c>
      <c r="AA4" s="215">
        <f t="shared" si="0"/>
        <v>70</v>
      </c>
      <c r="AB4" s="215">
        <f t="shared" si="0"/>
        <v>71</v>
      </c>
      <c r="AC4" s="215">
        <f t="shared" si="0"/>
        <v>72</v>
      </c>
      <c r="AD4" s="215">
        <f t="shared" si="0"/>
        <v>73</v>
      </c>
      <c r="AE4" s="215">
        <f t="shared" si="0"/>
        <v>74</v>
      </c>
      <c r="AF4" s="215">
        <f t="shared" si="0"/>
        <v>75</v>
      </c>
      <c r="AG4" s="215">
        <f t="shared" si="0"/>
        <v>76</v>
      </c>
      <c r="AH4" s="215">
        <f t="shared" si="0"/>
        <v>77</v>
      </c>
      <c r="AI4" s="215">
        <f t="shared" si="0"/>
        <v>78</v>
      </c>
      <c r="AJ4" s="215">
        <f t="shared" si="0"/>
        <v>79</v>
      </c>
      <c r="AK4" s="215">
        <f t="shared" si="0"/>
        <v>80</v>
      </c>
      <c r="AL4" s="212"/>
      <c r="AM4" s="212"/>
      <c r="AN4" s="212"/>
      <c r="AO4" s="212"/>
      <c r="AP4" s="212"/>
      <c r="AQ4" s="212"/>
      <c r="AR4" s="212"/>
      <c r="AS4" s="212"/>
      <c r="AT4" s="212"/>
      <c r="AU4" s="212"/>
      <c r="AV4" s="212"/>
      <c r="AW4" s="212"/>
      <c r="AX4" s="212"/>
      <c r="AY4" s="212"/>
      <c r="AZ4" s="212"/>
      <c r="BA4" s="212"/>
      <c r="BB4" s="212"/>
      <c r="BC4" s="212"/>
      <c r="BD4" s="212"/>
      <c r="BE4" s="212"/>
    </row>
    <row r="5" spans="1:57" x14ac:dyDescent="0.2">
      <c r="A5" s="215">
        <v>0</v>
      </c>
      <c r="B5" s="207">
        <v>3.5499999999999997E-2</v>
      </c>
      <c r="C5" s="207">
        <v>3.5999999999999997E-2</v>
      </c>
      <c r="D5" s="207">
        <v>3.6499999999999998E-2</v>
      </c>
      <c r="E5" s="207">
        <v>3.6999999999999998E-2</v>
      </c>
      <c r="F5" s="207">
        <v>3.7499999999999999E-2</v>
      </c>
      <c r="G5" s="207">
        <v>3.7999999999999999E-2</v>
      </c>
      <c r="H5" s="207">
        <v>3.9E-2</v>
      </c>
      <c r="I5" s="207">
        <v>0.04</v>
      </c>
      <c r="J5" s="207">
        <v>4.1000000000000002E-2</v>
      </c>
      <c r="K5" s="207">
        <v>4.2000000000000003E-2</v>
      </c>
      <c r="L5" s="207">
        <v>4.2999999999999997E-2</v>
      </c>
      <c r="M5" s="207">
        <v>4.3999999999999997E-2</v>
      </c>
      <c r="N5" s="207">
        <v>4.4999999999999998E-2</v>
      </c>
      <c r="O5" s="207">
        <v>4.5999999999999999E-2</v>
      </c>
      <c r="P5" s="207">
        <v>4.7E-2</v>
      </c>
      <c r="Q5" s="207">
        <v>4.8000000000000001E-2</v>
      </c>
      <c r="R5" s="207">
        <v>4.9000000000000002E-2</v>
      </c>
      <c r="S5" s="207">
        <v>0.05</v>
      </c>
      <c r="T5" s="207">
        <v>5.0999999999999997E-2</v>
      </c>
      <c r="U5" s="207">
        <v>5.1999999999999998E-2</v>
      </c>
      <c r="V5" s="207">
        <v>5.2999999999999999E-2</v>
      </c>
      <c r="W5" s="207">
        <v>5.3999999999999999E-2</v>
      </c>
      <c r="X5" s="207">
        <v>5.5E-2</v>
      </c>
      <c r="Y5" s="207">
        <v>5.6000000000000001E-2</v>
      </c>
      <c r="Z5" s="207">
        <v>5.7000000000000002E-2</v>
      </c>
      <c r="AA5" s="207">
        <v>5.8000000000000003E-2</v>
      </c>
      <c r="AB5" s="207">
        <v>5.8999999999999997E-2</v>
      </c>
      <c r="AC5" s="207">
        <v>0.06</v>
      </c>
      <c r="AD5" s="207">
        <v>6.0999999999999999E-2</v>
      </c>
      <c r="AE5" s="207">
        <v>6.2E-2</v>
      </c>
      <c r="AF5" s="207">
        <v>6.3E-2</v>
      </c>
      <c r="AG5" s="207">
        <v>6.4000000000000001E-2</v>
      </c>
      <c r="AH5" s="207">
        <v>6.5000000000000002E-2</v>
      </c>
      <c r="AI5" s="207">
        <v>6.6000000000000003E-2</v>
      </c>
      <c r="AJ5" s="207">
        <v>6.7000000000000004E-2</v>
      </c>
      <c r="AK5" s="207">
        <v>6.8000000000000005E-2</v>
      </c>
      <c r="AL5" s="208"/>
      <c r="AM5" s="208"/>
      <c r="AN5" s="208"/>
      <c r="AO5" s="208"/>
      <c r="AP5" s="208"/>
      <c r="AQ5" s="208"/>
      <c r="AR5" s="208"/>
      <c r="AS5" s="208"/>
      <c r="AT5" s="208"/>
      <c r="AU5" s="208"/>
      <c r="AV5" s="208"/>
      <c r="AW5" s="208"/>
      <c r="AX5" s="208"/>
      <c r="AY5" s="208"/>
      <c r="AZ5" s="208"/>
      <c r="BA5" s="208"/>
      <c r="BB5" s="208"/>
      <c r="BC5" s="208"/>
      <c r="BD5" s="208"/>
      <c r="BE5" s="208"/>
    </row>
    <row r="6" spans="1:57" x14ac:dyDescent="0.2">
      <c r="A6" s="215">
        <v>1</v>
      </c>
      <c r="B6" s="207">
        <f>B5+0.0025</f>
        <v>3.7999999999999999E-2</v>
      </c>
      <c r="C6" s="207">
        <f t="shared" ref="C6:D6" si="1">C5+0.0025</f>
        <v>3.85E-2</v>
      </c>
      <c r="D6" s="207">
        <f t="shared" si="1"/>
        <v>3.9E-2</v>
      </c>
      <c r="E6" s="207">
        <f t="shared" ref="E6:F6" si="2">E5+0.0025</f>
        <v>3.95E-2</v>
      </c>
      <c r="F6" s="207">
        <f t="shared" si="2"/>
        <v>0.04</v>
      </c>
      <c r="G6" s="207">
        <f t="shared" ref="G6:K50" si="3">G5+0.0025</f>
        <v>4.0500000000000001E-2</v>
      </c>
      <c r="H6" s="207">
        <f t="shared" ref="H6:J6" si="4">H5+0.0025</f>
        <v>4.1500000000000002E-2</v>
      </c>
      <c r="I6" s="207">
        <f t="shared" si="4"/>
        <v>4.2500000000000003E-2</v>
      </c>
      <c r="J6" s="207">
        <f t="shared" si="4"/>
        <v>4.3500000000000004E-2</v>
      </c>
      <c r="K6" s="207">
        <f>K5+0.0025</f>
        <v>4.4500000000000005E-2</v>
      </c>
      <c r="L6" s="207">
        <f>L5+0.003</f>
        <v>4.5999999999999999E-2</v>
      </c>
      <c r="M6" s="207">
        <f t="shared" ref="M6:N44" si="5">M5+0.003</f>
        <v>4.7E-2</v>
      </c>
      <c r="N6" s="207">
        <f t="shared" ref="N6" si="6">N5+0.003</f>
        <v>4.8000000000000001E-2</v>
      </c>
      <c r="O6" s="207">
        <f t="shared" ref="O6:P42" si="7">O5+0.003</f>
        <v>4.9000000000000002E-2</v>
      </c>
      <c r="P6" s="207">
        <f>P5+0.003</f>
        <v>0.05</v>
      </c>
      <c r="Q6" s="207">
        <f>Q5+0.0035</f>
        <v>5.1500000000000004E-2</v>
      </c>
      <c r="R6" s="207">
        <f t="shared" ref="R6:S6" si="8">R5+0.0035</f>
        <v>5.2500000000000005E-2</v>
      </c>
      <c r="S6" s="207">
        <f t="shared" si="8"/>
        <v>5.3500000000000006E-2</v>
      </c>
      <c r="T6" s="207">
        <f t="shared" ref="T6" si="9">T5+0.0035</f>
        <v>5.45E-2</v>
      </c>
      <c r="U6" s="207">
        <f>U5+0.0035</f>
        <v>5.5500000000000001E-2</v>
      </c>
      <c r="V6" s="207">
        <f>V5+0.004</f>
        <v>5.6999999999999995E-2</v>
      </c>
      <c r="W6" s="207">
        <f t="shared" ref="W6:Y6" si="10">W5+0.004</f>
        <v>5.7999999999999996E-2</v>
      </c>
      <c r="X6" s="207">
        <f t="shared" si="10"/>
        <v>5.8999999999999997E-2</v>
      </c>
      <c r="Y6" s="207">
        <f t="shared" si="10"/>
        <v>0.06</v>
      </c>
      <c r="Z6" s="207">
        <f t="shared" ref="Z6" si="11">Z5+0.004</f>
        <v>6.0999999999999999E-2</v>
      </c>
      <c r="AA6" s="207">
        <f>AA5+0.0045</f>
        <v>6.25E-2</v>
      </c>
      <c r="AB6" s="207">
        <f t="shared" ref="AB6" si="12">AB5+0.0045</f>
        <v>6.3500000000000001E-2</v>
      </c>
      <c r="AC6" s="207">
        <f t="shared" ref="AC6:AE6" si="13">AC5+0.0045</f>
        <v>6.4500000000000002E-2</v>
      </c>
      <c r="AD6" s="207">
        <f t="shared" si="13"/>
        <v>6.5500000000000003E-2</v>
      </c>
      <c r="AE6" s="207">
        <f t="shared" si="13"/>
        <v>6.6500000000000004E-2</v>
      </c>
      <c r="AF6" s="207">
        <f>AF5+0.005</f>
        <v>6.8000000000000005E-2</v>
      </c>
      <c r="AG6" s="207">
        <f t="shared" ref="AG6:AJ24" si="14">AG5+0.005</f>
        <v>6.9000000000000006E-2</v>
      </c>
      <c r="AH6" s="207">
        <f t="shared" ref="AH6" si="15">AH5+0.005</f>
        <v>7.0000000000000007E-2</v>
      </c>
      <c r="AI6" s="207">
        <f t="shared" ref="AI6:AJ6" si="16">AI5+0.005</f>
        <v>7.1000000000000008E-2</v>
      </c>
      <c r="AJ6" s="207">
        <f t="shared" si="16"/>
        <v>7.2000000000000008E-2</v>
      </c>
      <c r="AK6" s="207">
        <f>AK5+0.0055</f>
        <v>7.350000000000001E-2</v>
      </c>
      <c r="AL6" s="208"/>
      <c r="AM6" s="208"/>
      <c r="AN6" s="208"/>
      <c r="AO6" s="208"/>
      <c r="AP6" s="208"/>
      <c r="AQ6" s="208"/>
      <c r="AR6" s="208"/>
      <c r="AS6" s="208"/>
      <c r="AT6" s="208"/>
      <c r="AU6" s="208"/>
      <c r="AV6" s="208"/>
      <c r="AW6" s="208"/>
      <c r="AX6" s="208"/>
      <c r="AY6" s="208"/>
      <c r="AZ6" s="208"/>
      <c r="BA6" s="208"/>
      <c r="BB6" s="208"/>
      <c r="BC6" s="208"/>
      <c r="BD6" s="208"/>
      <c r="BE6" s="208"/>
    </row>
    <row r="7" spans="1:57" x14ac:dyDescent="0.2">
      <c r="A7" s="215">
        <f>A6+1</f>
        <v>2</v>
      </c>
      <c r="B7" s="207">
        <f t="shared" ref="B7:F55" si="17">B6+0.0025</f>
        <v>4.0500000000000001E-2</v>
      </c>
      <c r="C7" s="207">
        <f t="shared" si="17"/>
        <v>4.1000000000000002E-2</v>
      </c>
      <c r="D7" s="207">
        <f t="shared" si="17"/>
        <v>4.1500000000000002E-2</v>
      </c>
      <c r="E7" s="207">
        <f t="shared" si="17"/>
        <v>4.2000000000000003E-2</v>
      </c>
      <c r="F7" s="207">
        <f t="shared" si="17"/>
        <v>4.2500000000000003E-2</v>
      </c>
      <c r="G7" s="207">
        <f t="shared" si="3"/>
        <v>4.3000000000000003E-2</v>
      </c>
      <c r="H7" s="207">
        <f t="shared" si="3"/>
        <v>4.4000000000000004E-2</v>
      </c>
      <c r="I7" s="207">
        <f t="shared" si="3"/>
        <v>4.5000000000000005E-2</v>
      </c>
      <c r="J7" s="207">
        <f t="shared" si="3"/>
        <v>4.6000000000000006E-2</v>
      </c>
      <c r="K7" s="207">
        <f t="shared" si="3"/>
        <v>4.7000000000000007E-2</v>
      </c>
      <c r="L7" s="207">
        <f t="shared" ref="L7:L45" si="18">L6+0.003</f>
        <v>4.9000000000000002E-2</v>
      </c>
      <c r="M7" s="207">
        <f t="shared" si="5"/>
        <v>0.05</v>
      </c>
      <c r="N7" s="207">
        <f t="shared" si="5"/>
        <v>5.1000000000000004E-2</v>
      </c>
      <c r="O7" s="207">
        <f t="shared" si="7"/>
        <v>5.2000000000000005E-2</v>
      </c>
      <c r="P7" s="207">
        <f t="shared" si="7"/>
        <v>5.3000000000000005E-2</v>
      </c>
      <c r="Q7" s="207">
        <f t="shared" ref="Q7:U40" si="19">Q6+0.0035</f>
        <v>5.5000000000000007E-2</v>
      </c>
      <c r="R7" s="207">
        <f t="shared" si="19"/>
        <v>5.6000000000000008E-2</v>
      </c>
      <c r="S7" s="207">
        <f t="shared" si="19"/>
        <v>5.7000000000000009E-2</v>
      </c>
      <c r="T7" s="207">
        <f t="shared" si="19"/>
        <v>5.8000000000000003E-2</v>
      </c>
      <c r="U7" s="207">
        <f t="shared" si="19"/>
        <v>5.9000000000000004E-2</v>
      </c>
      <c r="V7" s="207">
        <f t="shared" ref="V7:Z35" si="20">V6+0.004</f>
        <v>6.0999999999999999E-2</v>
      </c>
      <c r="W7" s="207">
        <f t="shared" si="20"/>
        <v>6.2E-2</v>
      </c>
      <c r="X7" s="207">
        <f t="shared" si="20"/>
        <v>6.3E-2</v>
      </c>
      <c r="Y7" s="207">
        <f t="shared" si="20"/>
        <v>6.4000000000000001E-2</v>
      </c>
      <c r="Z7" s="207">
        <f t="shared" si="20"/>
        <v>6.5000000000000002E-2</v>
      </c>
      <c r="AA7" s="207">
        <f t="shared" ref="AA7:AE30" si="21">AA6+0.0045</f>
        <v>6.7000000000000004E-2</v>
      </c>
      <c r="AB7" s="207">
        <f t="shared" si="21"/>
        <v>6.8000000000000005E-2</v>
      </c>
      <c r="AC7" s="207">
        <f t="shared" si="21"/>
        <v>6.9000000000000006E-2</v>
      </c>
      <c r="AD7" s="207">
        <f t="shared" si="21"/>
        <v>7.0000000000000007E-2</v>
      </c>
      <c r="AE7" s="207">
        <f t="shared" si="21"/>
        <v>7.1000000000000008E-2</v>
      </c>
      <c r="AF7" s="207">
        <f t="shared" ref="AF7:AF25" si="22">AF6+0.005</f>
        <v>7.3000000000000009E-2</v>
      </c>
      <c r="AG7" s="207">
        <f t="shared" si="14"/>
        <v>7.400000000000001E-2</v>
      </c>
      <c r="AH7" s="207">
        <f t="shared" si="14"/>
        <v>7.5000000000000011E-2</v>
      </c>
      <c r="AI7" s="207">
        <f t="shared" si="14"/>
        <v>7.6000000000000012E-2</v>
      </c>
      <c r="AJ7" s="207">
        <f t="shared" si="14"/>
        <v>7.7000000000000013E-2</v>
      </c>
      <c r="AK7" s="207">
        <f t="shared" ref="AK7:AK20" si="23">AK6+0.0055</f>
        <v>7.9000000000000015E-2</v>
      </c>
      <c r="AL7" s="208"/>
      <c r="AM7" s="208"/>
      <c r="AN7" s="208"/>
      <c r="AO7" s="208"/>
      <c r="AP7" s="208"/>
      <c r="AQ7" s="208"/>
      <c r="AR7" s="208"/>
      <c r="AS7" s="208"/>
      <c r="AT7" s="208"/>
      <c r="AU7" s="208"/>
      <c r="AV7" s="208"/>
      <c r="AW7" s="208"/>
      <c r="AX7" s="208"/>
      <c r="AY7" s="208"/>
      <c r="AZ7" s="208"/>
      <c r="BA7" s="208"/>
      <c r="BB7" s="208"/>
      <c r="BC7" s="208"/>
      <c r="BD7" s="208"/>
      <c r="BE7" s="208"/>
    </row>
    <row r="8" spans="1:57" x14ac:dyDescent="0.2">
      <c r="A8" s="215">
        <f t="shared" ref="A8:A55" si="24">A7+1</f>
        <v>3</v>
      </c>
      <c r="B8" s="207">
        <f t="shared" si="17"/>
        <v>4.3000000000000003E-2</v>
      </c>
      <c r="C8" s="207">
        <f t="shared" si="17"/>
        <v>4.3500000000000004E-2</v>
      </c>
      <c r="D8" s="207">
        <f t="shared" si="17"/>
        <v>4.4000000000000004E-2</v>
      </c>
      <c r="E8" s="207">
        <f t="shared" si="17"/>
        <v>4.4500000000000005E-2</v>
      </c>
      <c r="F8" s="207">
        <f t="shared" si="17"/>
        <v>4.5000000000000005E-2</v>
      </c>
      <c r="G8" s="207">
        <f t="shared" si="3"/>
        <v>4.5500000000000006E-2</v>
      </c>
      <c r="H8" s="207">
        <f t="shared" si="3"/>
        <v>4.6500000000000007E-2</v>
      </c>
      <c r="I8" s="207">
        <f t="shared" si="3"/>
        <v>4.7500000000000007E-2</v>
      </c>
      <c r="J8" s="207">
        <f t="shared" si="3"/>
        <v>4.8500000000000008E-2</v>
      </c>
      <c r="K8" s="207">
        <f t="shared" si="3"/>
        <v>4.9500000000000009E-2</v>
      </c>
      <c r="L8" s="207">
        <f t="shared" si="18"/>
        <v>5.2000000000000005E-2</v>
      </c>
      <c r="M8" s="207">
        <f t="shared" si="5"/>
        <v>5.3000000000000005E-2</v>
      </c>
      <c r="N8" s="207">
        <f t="shared" si="5"/>
        <v>5.4000000000000006E-2</v>
      </c>
      <c r="O8" s="207">
        <f t="shared" si="7"/>
        <v>5.5000000000000007E-2</v>
      </c>
      <c r="P8" s="207">
        <f t="shared" si="7"/>
        <v>5.6000000000000008E-2</v>
      </c>
      <c r="Q8" s="207">
        <f t="shared" si="19"/>
        <v>5.850000000000001E-2</v>
      </c>
      <c r="R8" s="207">
        <f t="shared" si="19"/>
        <v>5.9500000000000011E-2</v>
      </c>
      <c r="S8" s="207">
        <f t="shared" si="19"/>
        <v>6.0500000000000012E-2</v>
      </c>
      <c r="T8" s="207">
        <f t="shared" si="19"/>
        <v>6.1500000000000006E-2</v>
      </c>
      <c r="U8" s="207">
        <f t="shared" si="19"/>
        <v>6.25E-2</v>
      </c>
      <c r="V8" s="207">
        <f t="shared" si="20"/>
        <v>6.5000000000000002E-2</v>
      </c>
      <c r="W8" s="207">
        <f t="shared" si="20"/>
        <v>6.6000000000000003E-2</v>
      </c>
      <c r="X8" s="207">
        <f t="shared" si="20"/>
        <v>6.7000000000000004E-2</v>
      </c>
      <c r="Y8" s="207">
        <f t="shared" si="20"/>
        <v>6.8000000000000005E-2</v>
      </c>
      <c r="Z8" s="207">
        <f t="shared" si="20"/>
        <v>6.9000000000000006E-2</v>
      </c>
      <c r="AA8" s="207">
        <f t="shared" si="21"/>
        <v>7.1500000000000008E-2</v>
      </c>
      <c r="AB8" s="207">
        <f t="shared" si="21"/>
        <v>7.2500000000000009E-2</v>
      </c>
      <c r="AC8" s="207">
        <f t="shared" si="21"/>
        <v>7.350000000000001E-2</v>
      </c>
      <c r="AD8" s="207">
        <f t="shared" si="21"/>
        <v>7.4500000000000011E-2</v>
      </c>
      <c r="AE8" s="207">
        <f t="shared" si="21"/>
        <v>7.5500000000000012E-2</v>
      </c>
      <c r="AF8" s="207">
        <f t="shared" si="22"/>
        <v>7.8000000000000014E-2</v>
      </c>
      <c r="AG8" s="207">
        <f t="shared" si="14"/>
        <v>7.9000000000000015E-2</v>
      </c>
      <c r="AH8" s="207">
        <f t="shared" si="14"/>
        <v>8.0000000000000016E-2</v>
      </c>
      <c r="AI8" s="207">
        <f t="shared" si="14"/>
        <v>8.1000000000000016E-2</v>
      </c>
      <c r="AJ8" s="207">
        <f t="shared" si="14"/>
        <v>8.2000000000000017E-2</v>
      </c>
      <c r="AK8" s="207">
        <f t="shared" si="23"/>
        <v>8.450000000000002E-2</v>
      </c>
      <c r="AL8" s="208"/>
      <c r="AM8" s="208"/>
      <c r="AN8" s="208"/>
      <c r="AO8" s="208"/>
      <c r="AP8" s="208"/>
      <c r="AQ8" s="208"/>
      <c r="AR8" s="208"/>
      <c r="AS8" s="208"/>
      <c r="AT8" s="208"/>
      <c r="AU8" s="208"/>
      <c r="AV8" s="208"/>
      <c r="AW8" s="208"/>
      <c r="AX8" s="208"/>
      <c r="AY8" s="208"/>
      <c r="AZ8" s="208"/>
      <c r="BA8" s="208"/>
      <c r="BB8" s="208"/>
      <c r="BC8" s="208"/>
      <c r="BD8" s="208"/>
      <c r="BE8" s="208"/>
    </row>
    <row r="9" spans="1:57" x14ac:dyDescent="0.2">
      <c r="A9" s="215">
        <f t="shared" si="24"/>
        <v>4</v>
      </c>
      <c r="B9" s="207">
        <f t="shared" si="17"/>
        <v>4.5500000000000006E-2</v>
      </c>
      <c r="C9" s="207">
        <f t="shared" si="17"/>
        <v>4.6000000000000006E-2</v>
      </c>
      <c r="D9" s="207">
        <f t="shared" si="17"/>
        <v>4.6500000000000007E-2</v>
      </c>
      <c r="E9" s="207">
        <f t="shared" si="17"/>
        <v>4.7000000000000007E-2</v>
      </c>
      <c r="F9" s="207">
        <f t="shared" si="17"/>
        <v>4.7500000000000007E-2</v>
      </c>
      <c r="G9" s="207">
        <f t="shared" si="3"/>
        <v>4.8000000000000008E-2</v>
      </c>
      <c r="H9" s="207">
        <f t="shared" si="3"/>
        <v>4.9000000000000009E-2</v>
      </c>
      <c r="I9" s="207">
        <f t="shared" si="3"/>
        <v>5.000000000000001E-2</v>
      </c>
      <c r="J9" s="207">
        <f t="shared" si="3"/>
        <v>5.1000000000000011E-2</v>
      </c>
      <c r="K9" s="207">
        <f t="shared" si="3"/>
        <v>5.2000000000000011E-2</v>
      </c>
      <c r="L9" s="207">
        <f t="shared" si="18"/>
        <v>5.5000000000000007E-2</v>
      </c>
      <c r="M9" s="207">
        <f t="shared" si="5"/>
        <v>5.6000000000000008E-2</v>
      </c>
      <c r="N9" s="207">
        <f t="shared" si="5"/>
        <v>5.7000000000000009E-2</v>
      </c>
      <c r="O9" s="207">
        <f t="shared" si="7"/>
        <v>5.800000000000001E-2</v>
      </c>
      <c r="P9" s="207">
        <f t="shared" si="7"/>
        <v>5.9000000000000011E-2</v>
      </c>
      <c r="Q9" s="207">
        <f t="shared" si="19"/>
        <v>6.2000000000000013E-2</v>
      </c>
      <c r="R9" s="207">
        <f t="shared" si="19"/>
        <v>6.3000000000000014E-2</v>
      </c>
      <c r="S9" s="207">
        <f t="shared" si="19"/>
        <v>6.4000000000000015E-2</v>
      </c>
      <c r="T9" s="207">
        <f t="shared" si="19"/>
        <v>6.5000000000000002E-2</v>
      </c>
      <c r="U9" s="207">
        <f t="shared" si="19"/>
        <v>6.6000000000000003E-2</v>
      </c>
      <c r="V9" s="207">
        <f t="shared" si="20"/>
        <v>6.9000000000000006E-2</v>
      </c>
      <c r="W9" s="207">
        <f t="shared" si="20"/>
        <v>7.0000000000000007E-2</v>
      </c>
      <c r="X9" s="207">
        <f t="shared" si="20"/>
        <v>7.1000000000000008E-2</v>
      </c>
      <c r="Y9" s="207">
        <f t="shared" si="20"/>
        <v>7.2000000000000008E-2</v>
      </c>
      <c r="Z9" s="207">
        <f t="shared" si="20"/>
        <v>7.3000000000000009E-2</v>
      </c>
      <c r="AA9" s="207">
        <f t="shared" si="21"/>
        <v>7.6000000000000012E-2</v>
      </c>
      <c r="AB9" s="207">
        <f t="shared" si="21"/>
        <v>7.7000000000000013E-2</v>
      </c>
      <c r="AC9" s="207">
        <f t="shared" si="21"/>
        <v>7.8000000000000014E-2</v>
      </c>
      <c r="AD9" s="207">
        <f t="shared" si="21"/>
        <v>7.9000000000000015E-2</v>
      </c>
      <c r="AE9" s="207">
        <f t="shared" si="21"/>
        <v>8.0000000000000016E-2</v>
      </c>
      <c r="AF9" s="207">
        <f t="shared" si="22"/>
        <v>8.3000000000000018E-2</v>
      </c>
      <c r="AG9" s="207">
        <f t="shared" si="14"/>
        <v>8.4000000000000019E-2</v>
      </c>
      <c r="AH9" s="207">
        <f t="shared" si="14"/>
        <v>8.500000000000002E-2</v>
      </c>
      <c r="AI9" s="207">
        <f t="shared" si="14"/>
        <v>8.6000000000000021E-2</v>
      </c>
      <c r="AJ9" s="207">
        <f t="shared" si="14"/>
        <v>8.7000000000000022E-2</v>
      </c>
      <c r="AK9" s="207">
        <f t="shared" si="23"/>
        <v>9.0000000000000024E-2</v>
      </c>
      <c r="AL9" s="208"/>
      <c r="AM9" s="208"/>
      <c r="AN9" s="208"/>
      <c r="AO9" s="208"/>
      <c r="AP9" s="208"/>
      <c r="AQ9" s="208"/>
      <c r="AR9" s="208"/>
      <c r="AS9" s="208"/>
      <c r="AT9" s="208"/>
      <c r="AU9" s="208"/>
      <c r="AV9" s="208"/>
      <c r="AW9" s="208"/>
      <c r="AX9" s="208"/>
      <c r="AY9" s="208"/>
      <c r="AZ9" s="208"/>
      <c r="BA9" s="208"/>
      <c r="BB9" s="208"/>
      <c r="BC9" s="208"/>
      <c r="BD9" s="208"/>
      <c r="BE9" s="208"/>
    </row>
    <row r="10" spans="1:57" x14ac:dyDescent="0.2">
      <c r="A10" s="215">
        <f t="shared" si="24"/>
        <v>5</v>
      </c>
      <c r="B10" s="207">
        <f t="shared" si="17"/>
        <v>4.8000000000000008E-2</v>
      </c>
      <c r="C10" s="207">
        <f t="shared" si="17"/>
        <v>4.8500000000000008E-2</v>
      </c>
      <c r="D10" s="207">
        <f t="shared" si="17"/>
        <v>4.9000000000000009E-2</v>
      </c>
      <c r="E10" s="207">
        <f t="shared" si="17"/>
        <v>4.9500000000000009E-2</v>
      </c>
      <c r="F10" s="207">
        <f t="shared" si="17"/>
        <v>5.000000000000001E-2</v>
      </c>
      <c r="G10" s="207">
        <f t="shared" si="3"/>
        <v>5.050000000000001E-2</v>
      </c>
      <c r="H10" s="207">
        <f t="shared" si="3"/>
        <v>5.1500000000000011E-2</v>
      </c>
      <c r="I10" s="207">
        <f t="shared" si="3"/>
        <v>5.2500000000000012E-2</v>
      </c>
      <c r="J10" s="207">
        <f t="shared" si="3"/>
        <v>5.3500000000000013E-2</v>
      </c>
      <c r="K10" s="207">
        <f t="shared" si="3"/>
        <v>5.4500000000000014E-2</v>
      </c>
      <c r="L10" s="207">
        <f t="shared" si="18"/>
        <v>5.800000000000001E-2</v>
      </c>
      <c r="M10" s="207">
        <f t="shared" si="5"/>
        <v>5.9000000000000011E-2</v>
      </c>
      <c r="N10" s="207">
        <f t="shared" si="5"/>
        <v>6.0000000000000012E-2</v>
      </c>
      <c r="O10" s="207">
        <f t="shared" si="7"/>
        <v>6.1000000000000013E-2</v>
      </c>
      <c r="P10" s="207">
        <f t="shared" si="7"/>
        <v>6.2000000000000013E-2</v>
      </c>
      <c r="Q10" s="207">
        <f t="shared" si="19"/>
        <v>6.5500000000000017E-2</v>
      </c>
      <c r="R10" s="207">
        <f t="shared" si="19"/>
        <v>6.6500000000000017E-2</v>
      </c>
      <c r="S10" s="207">
        <f t="shared" si="19"/>
        <v>6.7500000000000018E-2</v>
      </c>
      <c r="T10" s="207">
        <f t="shared" si="19"/>
        <v>6.8500000000000005E-2</v>
      </c>
      <c r="U10" s="207">
        <f t="shared" si="19"/>
        <v>6.9500000000000006E-2</v>
      </c>
      <c r="V10" s="207">
        <f t="shared" si="20"/>
        <v>7.3000000000000009E-2</v>
      </c>
      <c r="W10" s="207">
        <f t="shared" si="20"/>
        <v>7.400000000000001E-2</v>
      </c>
      <c r="X10" s="207">
        <f t="shared" si="20"/>
        <v>7.5000000000000011E-2</v>
      </c>
      <c r="Y10" s="207">
        <f t="shared" si="20"/>
        <v>7.6000000000000012E-2</v>
      </c>
      <c r="Z10" s="207">
        <f t="shared" si="20"/>
        <v>7.7000000000000013E-2</v>
      </c>
      <c r="AA10" s="207">
        <f t="shared" si="21"/>
        <v>8.0500000000000016E-2</v>
      </c>
      <c r="AB10" s="207">
        <f t="shared" si="21"/>
        <v>8.1500000000000017E-2</v>
      </c>
      <c r="AC10" s="207">
        <f t="shared" si="21"/>
        <v>8.2500000000000018E-2</v>
      </c>
      <c r="AD10" s="207">
        <f t="shared" si="21"/>
        <v>8.3500000000000019E-2</v>
      </c>
      <c r="AE10" s="207">
        <f t="shared" si="21"/>
        <v>8.450000000000002E-2</v>
      </c>
      <c r="AF10" s="207">
        <f t="shared" si="22"/>
        <v>8.8000000000000023E-2</v>
      </c>
      <c r="AG10" s="207">
        <f t="shared" si="14"/>
        <v>8.9000000000000024E-2</v>
      </c>
      <c r="AH10" s="207">
        <f t="shared" si="14"/>
        <v>9.0000000000000024E-2</v>
      </c>
      <c r="AI10" s="207">
        <f t="shared" si="14"/>
        <v>9.1000000000000025E-2</v>
      </c>
      <c r="AJ10" s="207">
        <f t="shared" si="14"/>
        <v>9.2000000000000026E-2</v>
      </c>
      <c r="AK10" s="207">
        <f t="shared" si="23"/>
        <v>9.5500000000000029E-2</v>
      </c>
      <c r="AL10" s="208"/>
      <c r="AM10" s="208"/>
      <c r="AN10" s="208"/>
      <c r="AO10" s="208"/>
      <c r="AP10" s="208"/>
      <c r="AQ10" s="208"/>
      <c r="AR10" s="208"/>
      <c r="AS10" s="208"/>
      <c r="AT10" s="208"/>
      <c r="AU10" s="208"/>
      <c r="AV10" s="208"/>
      <c r="AW10" s="208"/>
      <c r="AX10" s="208"/>
      <c r="AY10" s="208"/>
      <c r="AZ10" s="208"/>
      <c r="BA10" s="208"/>
      <c r="BB10" s="208"/>
      <c r="BC10" s="208"/>
      <c r="BD10" s="208"/>
      <c r="BE10" s="208"/>
    </row>
    <row r="11" spans="1:57" x14ac:dyDescent="0.2">
      <c r="A11" s="215">
        <f t="shared" si="24"/>
        <v>6</v>
      </c>
      <c r="B11" s="207">
        <f t="shared" si="17"/>
        <v>5.050000000000001E-2</v>
      </c>
      <c r="C11" s="207">
        <f t="shared" si="17"/>
        <v>5.1000000000000011E-2</v>
      </c>
      <c r="D11" s="207">
        <f t="shared" si="17"/>
        <v>5.1500000000000011E-2</v>
      </c>
      <c r="E11" s="207">
        <f t="shared" si="17"/>
        <v>5.2000000000000011E-2</v>
      </c>
      <c r="F11" s="207">
        <f t="shared" si="17"/>
        <v>5.2500000000000012E-2</v>
      </c>
      <c r="G11" s="207">
        <f t="shared" si="3"/>
        <v>5.3000000000000012E-2</v>
      </c>
      <c r="H11" s="207">
        <f t="shared" si="3"/>
        <v>5.4000000000000013E-2</v>
      </c>
      <c r="I11" s="207">
        <f t="shared" si="3"/>
        <v>5.5000000000000014E-2</v>
      </c>
      <c r="J11" s="207">
        <f t="shared" si="3"/>
        <v>5.6000000000000015E-2</v>
      </c>
      <c r="K11" s="207">
        <f t="shared" si="3"/>
        <v>5.7000000000000016E-2</v>
      </c>
      <c r="L11" s="207">
        <f t="shared" si="18"/>
        <v>6.1000000000000013E-2</v>
      </c>
      <c r="M11" s="207">
        <f t="shared" si="5"/>
        <v>6.2000000000000013E-2</v>
      </c>
      <c r="N11" s="207">
        <f t="shared" si="5"/>
        <v>6.3000000000000014E-2</v>
      </c>
      <c r="O11" s="207">
        <f t="shared" si="7"/>
        <v>6.4000000000000015E-2</v>
      </c>
      <c r="P11" s="207">
        <f t="shared" si="7"/>
        <v>6.5000000000000016E-2</v>
      </c>
      <c r="Q11" s="207">
        <f t="shared" si="19"/>
        <v>6.900000000000002E-2</v>
      </c>
      <c r="R11" s="207">
        <f t="shared" si="19"/>
        <v>7.0000000000000021E-2</v>
      </c>
      <c r="S11" s="207">
        <f t="shared" si="19"/>
        <v>7.1000000000000021E-2</v>
      </c>
      <c r="T11" s="207">
        <f t="shared" si="19"/>
        <v>7.2000000000000008E-2</v>
      </c>
      <c r="U11" s="207">
        <f t="shared" si="19"/>
        <v>7.3000000000000009E-2</v>
      </c>
      <c r="V11" s="207">
        <f t="shared" si="20"/>
        <v>7.7000000000000013E-2</v>
      </c>
      <c r="W11" s="207">
        <f t="shared" si="20"/>
        <v>7.8000000000000014E-2</v>
      </c>
      <c r="X11" s="207">
        <f t="shared" si="20"/>
        <v>7.9000000000000015E-2</v>
      </c>
      <c r="Y11" s="207">
        <f t="shared" si="20"/>
        <v>8.0000000000000016E-2</v>
      </c>
      <c r="Z11" s="207">
        <f t="shared" si="20"/>
        <v>8.1000000000000016E-2</v>
      </c>
      <c r="AA11" s="207">
        <f t="shared" si="21"/>
        <v>8.500000000000002E-2</v>
      </c>
      <c r="AB11" s="207">
        <f t="shared" si="21"/>
        <v>8.6000000000000021E-2</v>
      </c>
      <c r="AC11" s="207">
        <f t="shared" si="21"/>
        <v>8.7000000000000022E-2</v>
      </c>
      <c r="AD11" s="207">
        <f t="shared" si="21"/>
        <v>8.8000000000000023E-2</v>
      </c>
      <c r="AE11" s="207">
        <f t="shared" si="21"/>
        <v>8.9000000000000024E-2</v>
      </c>
      <c r="AF11" s="207">
        <f t="shared" si="22"/>
        <v>9.3000000000000027E-2</v>
      </c>
      <c r="AG11" s="207">
        <f t="shared" si="14"/>
        <v>9.4000000000000028E-2</v>
      </c>
      <c r="AH11" s="207">
        <f t="shared" si="14"/>
        <v>9.5000000000000029E-2</v>
      </c>
      <c r="AI11" s="207">
        <f t="shared" si="14"/>
        <v>9.600000000000003E-2</v>
      </c>
      <c r="AJ11" s="207">
        <f t="shared" si="14"/>
        <v>9.7000000000000031E-2</v>
      </c>
      <c r="AK11" s="207">
        <f t="shared" si="23"/>
        <v>0.10100000000000003</v>
      </c>
      <c r="AL11" s="208"/>
      <c r="AM11" s="208"/>
      <c r="AN11" s="208"/>
      <c r="AO11" s="208"/>
      <c r="AP11" s="208"/>
      <c r="AQ11" s="208"/>
      <c r="AR11" s="208"/>
      <c r="AS11" s="208"/>
      <c r="AT11" s="208"/>
      <c r="AU11" s="208"/>
      <c r="AV11" s="208"/>
      <c r="AW11" s="208"/>
      <c r="AX11" s="208"/>
      <c r="AY11" s="208"/>
      <c r="AZ11" s="208"/>
      <c r="BA11" s="208"/>
      <c r="BB11" s="208"/>
      <c r="BC11" s="208"/>
      <c r="BD11" s="208"/>
      <c r="BE11" s="208"/>
    </row>
    <row r="12" spans="1:57" x14ac:dyDescent="0.2">
      <c r="A12" s="215">
        <f t="shared" si="24"/>
        <v>7</v>
      </c>
      <c r="B12" s="207">
        <f t="shared" si="17"/>
        <v>5.3000000000000012E-2</v>
      </c>
      <c r="C12" s="207">
        <f t="shared" si="17"/>
        <v>5.3500000000000013E-2</v>
      </c>
      <c r="D12" s="207">
        <f t="shared" si="17"/>
        <v>5.4000000000000013E-2</v>
      </c>
      <c r="E12" s="207">
        <f t="shared" si="17"/>
        <v>5.4500000000000014E-2</v>
      </c>
      <c r="F12" s="207">
        <f t="shared" si="17"/>
        <v>5.5000000000000014E-2</v>
      </c>
      <c r="G12" s="207">
        <f t="shared" si="3"/>
        <v>5.5500000000000015E-2</v>
      </c>
      <c r="H12" s="207">
        <f t="shared" si="3"/>
        <v>5.6500000000000015E-2</v>
      </c>
      <c r="I12" s="207">
        <f t="shared" si="3"/>
        <v>5.7500000000000016E-2</v>
      </c>
      <c r="J12" s="207">
        <f t="shared" si="3"/>
        <v>5.8500000000000017E-2</v>
      </c>
      <c r="K12" s="207">
        <f t="shared" si="3"/>
        <v>5.9500000000000018E-2</v>
      </c>
      <c r="L12" s="207">
        <f t="shared" si="18"/>
        <v>6.4000000000000015E-2</v>
      </c>
      <c r="M12" s="207">
        <f t="shared" si="5"/>
        <v>6.5000000000000016E-2</v>
      </c>
      <c r="N12" s="207">
        <f t="shared" si="5"/>
        <v>6.6000000000000017E-2</v>
      </c>
      <c r="O12" s="207">
        <f t="shared" si="7"/>
        <v>6.7000000000000018E-2</v>
      </c>
      <c r="P12" s="207">
        <f t="shared" si="7"/>
        <v>6.8000000000000019E-2</v>
      </c>
      <c r="Q12" s="207">
        <f t="shared" si="19"/>
        <v>7.2500000000000023E-2</v>
      </c>
      <c r="R12" s="207">
        <f t="shared" si="19"/>
        <v>7.3500000000000024E-2</v>
      </c>
      <c r="S12" s="207">
        <f t="shared" si="19"/>
        <v>7.4500000000000025E-2</v>
      </c>
      <c r="T12" s="207">
        <f t="shared" si="19"/>
        <v>7.5500000000000012E-2</v>
      </c>
      <c r="U12" s="207">
        <f t="shared" si="19"/>
        <v>7.6500000000000012E-2</v>
      </c>
      <c r="V12" s="207">
        <f t="shared" si="20"/>
        <v>8.1000000000000016E-2</v>
      </c>
      <c r="W12" s="207">
        <f t="shared" si="20"/>
        <v>8.2000000000000017E-2</v>
      </c>
      <c r="X12" s="207">
        <f t="shared" si="20"/>
        <v>8.3000000000000018E-2</v>
      </c>
      <c r="Y12" s="207">
        <f t="shared" si="20"/>
        <v>8.4000000000000019E-2</v>
      </c>
      <c r="Z12" s="207">
        <f t="shared" si="20"/>
        <v>8.500000000000002E-2</v>
      </c>
      <c r="AA12" s="207">
        <f t="shared" si="21"/>
        <v>8.9500000000000024E-2</v>
      </c>
      <c r="AB12" s="207">
        <f t="shared" si="21"/>
        <v>9.0500000000000025E-2</v>
      </c>
      <c r="AC12" s="207">
        <f t="shared" si="21"/>
        <v>9.1500000000000026E-2</v>
      </c>
      <c r="AD12" s="207">
        <f t="shared" si="21"/>
        <v>9.2500000000000027E-2</v>
      </c>
      <c r="AE12" s="207">
        <f t="shared" si="21"/>
        <v>9.3500000000000028E-2</v>
      </c>
      <c r="AF12" s="207">
        <f t="shared" si="22"/>
        <v>9.8000000000000032E-2</v>
      </c>
      <c r="AG12" s="207">
        <f t="shared" si="14"/>
        <v>9.9000000000000032E-2</v>
      </c>
      <c r="AH12" s="207">
        <f t="shared" si="14"/>
        <v>0.10000000000000003</v>
      </c>
      <c r="AI12" s="207">
        <f t="shared" si="14"/>
        <v>0.10100000000000003</v>
      </c>
      <c r="AJ12" s="207">
        <f t="shared" si="14"/>
        <v>0.10200000000000004</v>
      </c>
      <c r="AK12" s="207">
        <f t="shared" si="23"/>
        <v>0.10650000000000004</v>
      </c>
      <c r="AL12" s="208"/>
      <c r="AM12" s="208"/>
      <c r="AN12" s="208"/>
      <c r="AO12" s="208"/>
      <c r="AP12" s="208"/>
      <c r="AQ12" s="208"/>
      <c r="AR12" s="208"/>
      <c r="AS12" s="208"/>
      <c r="AT12" s="208"/>
      <c r="AU12" s="208"/>
      <c r="AV12" s="208"/>
      <c r="AW12" s="208"/>
      <c r="AX12" s="208"/>
      <c r="AY12" s="208"/>
      <c r="AZ12" s="208"/>
      <c r="BA12" s="208"/>
      <c r="BB12" s="208"/>
      <c r="BC12" s="208"/>
      <c r="BD12" s="208"/>
      <c r="BE12" s="208"/>
    </row>
    <row r="13" spans="1:57" x14ac:dyDescent="0.2">
      <c r="A13" s="215">
        <f t="shared" si="24"/>
        <v>8</v>
      </c>
      <c r="B13" s="207">
        <f t="shared" si="17"/>
        <v>5.5500000000000015E-2</v>
      </c>
      <c r="C13" s="207">
        <f t="shared" si="17"/>
        <v>5.6000000000000015E-2</v>
      </c>
      <c r="D13" s="207">
        <f t="shared" si="17"/>
        <v>5.6500000000000015E-2</v>
      </c>
      <c r="E13" s="207">
        <f t="shared" si="17"/>
        <v>5.7000000000000016E-2</v>
      </c>
      <c r="F13" s="207">
        <f t="shared" si="17"/>
        <v>5.7500000000000016E-2</v>
      </c>
      <c r="G13" s="207">
        <f t="shared" si="3"/>
        <v>5.8000000000000017E-2</v>
      </c>
      <c r="H13" s="207">
        <f t="shared" si="3"/>
        <v>5.9000000000000018E-2</v>
      </c>
      <c r="I13" s="207">
        <f t="shared" si="3"/>
        <v>6.0000000000000019E-2</v>
      </c>
      <c r="J13" s="207">
        <f t="shared" si="3"/>
        <v>6.1000000000000019E-2</v>
      </c>
      <c r="K13" s="207">
        <f t="shared" si="3"/>
        <v>6.200000000000002E-2</v>
      </c>
      <c r="L13" s="207">
        <f t="shared" si="18"/>
        <v>6.7000000000000018E-2</v>
      </c>
      <c r="M13" s="207">
        <f t="shared" si="5"/>
        <v>6.8000000000000019E-2</v>
      </c>
      <c r="N13" s="207">
        <f t="shared" si="5"/>
        <v>6.900000000000002E-2</v>
      </c>
      <c r="O13" s="207">
        <f t="shared" si="7"/>
        <v>7.0000000000000021E-2</v>
      </c>
      <c r="P13" s="207">
        <f t="shared" si="7"/>
        <v>7.1000000000000021E-2</v>
      </c>
      <c r="Q13" s="207">
        <f t="shared" si="19"/>
        <v>7.6000000000000026E-2</v>
      </c>
      <c r="R13" s="207">
        <f t="shared" si="19"/>
        <v>7.7000000000000027E-2</v>
      </c>
      <c r="S13" s="207">
        <f t="shared" si="19"/>
        <v>7.8000000000000028E-2</v>
      </c>
      <c r="T13" s="207">
        <f t="shared" si="19"/>
        <v>7.9000000000000015E-2</v>
      </c>
      <c r="U13" s="207">
        <f t="shared" si="19"/>
        <v>8.0000000000000016E-2</v>
      </c>
      <c r="V13" s="207">
        <f t="shared" si="20"/>
        <v>8.500000000000002E-2</v>
      </c>
      <c r="W13" s="207">
        <f t="shared" si="20"/>
        <v>8.6000000000000021E-2</v>
      </c>
      <c r="X13" s="207">
        <f t="shared" si="20"/>
        <v>8.7000000000000022E-2</v>
      </c>
      <c r="Y13" s="207">
        <f t="shared" si="20"/>
        <v>8.8000000000000023E-2</v>
      </c>
      <c r="Z13" s="207">
        <f t="shared" si="20"/>
        <v>8.9000000000000024E-2</v>
      </c>
      <c r="AA13" s="207">
        <f t="shared" si="21"/>
        <v>9.4000000000000028E-2</v>
      </c>
      <c r="AB13" s="207">
        <f t="shared" si="21"/>
        <v>9.5000000000000029E-2</v>
      </c>
      <c r="AC13" s="207">
        <f t="shared" si="21"/>
        <v>9.600000000000003E-2</v>
      </c>
      <c r="AD13" s="207">
        <f t="shared" si="21"/>
        <v>9.7000000000000031E-2</v>
      </c>
      <c r="AE13" s="207">
        <f t="shared" si="21"/>
        <v>9.8000000000000032E-2</v>
      </c>
      <c r="AF13" s="207">
        <f t="shared" si="22"/>
        <v>0.10300000000000004</v>
      </c>
      <c r="AG13" s="207">
        <f t="shared" si="14"/>
        <v>0.10400000000000004</v>
      </c>
      <c r="AH13" s="207">
        <f t="shared" si="14"/>
        <v>0.10500000000000004</v>
      </c>
      <c r="AI13" s="207">
        <f t="shared" si="14"/>
        <v>0.10600000000000004</v>
      </c>
      <c r="AJ13" s="207">
        <f t="shared" si="14"/>
        <v>0.10700000000000004</v>
      </c>
      <c r="AK13" s="207">
        <f t="shared" si="23"/>
        <v>0.11200000000000004</v>
      </c>
      <c r="AL13" s="208"/>
      <c r="AM13" s="208"/>
      <c r="AN13" s="208"/>
      <c r="AO13" s="208"/>
      <c r="AP13" s="208"/>
      <c r="AQ13" s="208"/>
      <c r="AR13" s="208"/>
      <c r="AS13" s="208"/>
      <c r="AT13" s="208"/>
      <c r="AU13" s="208"/>
      <c r="AV13" s="208"/>
      <c r="AW13" s="208"/>
      <c r="AX13" s="208"/>
      <c r="AY13" s="208"/>
      <c r="AZ13" s="208"/>
      <c r="BA13" s="208"/>
      <c r="BB13" s="208"/>
      <c r="BC13" s="208"/>
      <c r="BD13" s="208"/>
      <c r="BE13" s="208"/>
    </row>
    <row r="14" spans="1:57" x14ac:dyDescent="0.2">
      <c r="A14" s="215">
        <f t="shared" si="24"/>
        <v>9</v>
      </c>
      <c r="B14" s="207">
        <f t="shared" si="17"/>
        <v>5.8000000000000017E-2</v>
      </c>
      <c r="C14" s="207">
        <f t="shared" si="17"/>
        <v>5.8500000000000017E-2</v>
      </c>
      <c r="D14" s="207">
        <f t="shared" si="17"/>
        <v>5.9000000000000018E-2</v>
      </c>
      <c r="E14" s="207">
        <f t="shared" si="17"/>
        <v>5.9500000000000018E-2</v>
      </c>
      <c r="F14" s="207">
        <f t="shared" si="17"/>
        <v>6.0000000000000019E-2</v>
      </c>
      <c r="G14" s="207">
        <f t="shared" si="3"/>
        <v>6.0500000000000019E-2</v>
      </c>
      <c r="H14" s="207">
        <f t="shared" si="3"/>
        <v>6.150000000000002E-2</v>
      </c>
      <c r="I14" s="207">
        <f t="shared" si="3"/>
        <v>6.2500000000000014E-2</v>
      </c>
      <c r="J14" s="207">
        <f t="shared" si="3"/>
        <v>6.3500000000000015E-2</v>
      </c>
      <c r="K14" s="207">
        <f t="shared" si="3"/>
        <v>6.4500000000000016E-2</v>
      </c>
      <c r="L14" s="207">
        <f t="shared" si="18"/>
        <v>7.0000000000000021E-2</v>
      </c>
      <c r="M14" s="207">
        <f t="shared" si="5"/>
        <v>7.1000000000000021E-2</v>
      </c>
      <c r="N14" s="207">
        <f t="shared" si="5"/>
        <v>7.2000000000000022E-2</v>
      </c>
      <c r="O14" s="207">
        <f t="shared" si="7"/>
        <v>7.3000000000000023E-2</v>
      </c>
      <c r="P14" s="207">
        <f t="shared" si="7"/>
        <v>7.4000000000000024E-2</v>
      </c>
      <c r="Q14" s="207">
        <f t="shared" si="19"/>
        <v>7.9500000000000029E-2</v>
      </c>
      <c r="R14" s="207">
        <f t="shared" si="19"/>
        <v>8.050000000000003E-2</v>
      </c>
      <c r="S14" s="207">
        <f t="shared" si="19"/>
        <v>8.1500000000000031E-2</v>
      </c>
      <c r="T14" s="207">
        <f t="shared" si="19"/>
        <v>8.2500000000000018E-2</v>
      </c>
      <c r="U14" s="207">
        <f t="shared" si="19"/>
        <v>8.3500000000000019E-2</v>
      </c>
      <c r="V14" s="207">
        <f t="shared" si="20"/>
        <v>8.9000000000000024E-2</v>
      </c>
      <c r="W14" s="207">
        <f t="shared" si="20"/>
        <v>9.0000000000000024E-2</v>
      </c>
      <c r="X14" s="207">
        <f t="shared" si="20"/>
        <v>9.1000000000000025E-2</v>
      </c>
      <c r="Y14" s="207">
        <f t="shared" si="20"/>
        <v>9.2000000000000026E-2</v>
      </c>
      <c r="Z14" s="207">
        <f t="shared" si="20"/>
        <v>9.3000000000000027E-2</v>
      </c>
      <c r="AA14" s="207">
        <f t="shared" si="21"/>
        <v>9.8500000000000032E-2</v>
      </c>
      <c r="AB14" s="207">
        <f t="shared" si="21"/>
        <v>9.9500000000000033E-2</v>
      </c>
      <c r="AC14" s="207">
        <f t="shared" si="21"/>
        <v>0.10050000000000003</v>
      </c>
      <c r="AD14" s="207">
        <f t="shared" si="21"/>
        <v>0.10150000000000003</v>
      </c>
      <c r="AE14" s="207">
        <f t="shared" si="21"/>
        <v>0.10250000000000004</v>
      </c>
      <c r="AF14" s="207">
        <f t="shared" si="22"/>
        <v>0.10800000000000004</v>
      </c>
      <c r="AG14" s="207">
        <f t="shared" si="14"/>
        <v>0.10900000000000004</v>
      </c>
      <c r="AH14" s="207">
        <f t="shared" si="14"/>
        <v>0.11000000000000004</v>
      </c>
      <c r="AI14" s="207">
        <f t="shared" si="14"/>
        <v>0.11100000000000004</v>
      </c>
      <c r="AJ14" s="207">
        <f t="shared" si="14"/>
        <v>0.11200000000000004</v>
      </c>
      <c r="AK14" s="207">
        <f t="shared" si="23"/>
        <v>0.11750000000000005</v>
      </c>
      <c r="AL14" s="208"/>
      <c r="AM14" s="208"/>
      <c r="AN14" s="208"/>
      <c r="AO14" s="208"/>
      <c r="AP14" s="208"/>
      <c r="AQ14" s="208"/>
      <c r="AR14" s="208"/>
      <c r="AS14" s="208"/>
      <c r="AT14" s="208"/>
      <c r="AU14" s="208"/>
      <c r="AV14" s="208"/>
      <c r="AW14" s="208"/>
      <c r="AX14" s="208"/>
      <c r="AY14" s="208"/>
      <c r="AZ14" s="208"/>
      <c r="BA14" s="208"/>
      <c r="BB14" s="208"/>
      <c r="BC14" s="208"/>
      <c r="BD14" s="208"/>
      <c r="BE14" s="208"/>
    </row>
    <row r="15" spans="1:57" x14ac:dyDescent="0.2">
      <c r="A15" s="215">
        <f t="shared" si="24"/>
        <v>10</v>
      </c>
      <c r="B15" s="207">
        <f t="shared" si="17"/>
        <v>6.0500000000000019E-2</v>
      </c>
      <c r="C15" s="207">
        <f t="shared" si="17"/>
        <v>6.1000000000000019E-2</v>
      </c>
      <c r="D15" s="207">
        <f t="shared" si="17"/>
        <v>6.150000000000002E-2</v>
      </c>
      <c r="E15" s="207">
        <f t="shared" si="17"/>
        <v>6.200000000000002E-2</v>
      </c>
      <c r="F15" s="207">
        <f t="shared" si="17"/>
        <v>6.2500000000000014E-2</v>
      </c>
      <c r="G15" s="207">
        <f t="shared" si="3"/>
        <v>6.3000000000000014E-2</v>
      </c>
      <c r="H15" s="207">
        <f t="shared" si="3"/>
        <v>6.4000000000000015E-2</v>
      </c>
      <c r="I15" s="207">
        <f t="shared" si="3"/>
        <v>6.5000000000000016E-2</v>
      </c>
      <c r="J15" s="207">
        <f t="shared" si="3"/>
        <v>6.6000000000000017E-2</v>
      </c>
      <c r="K15" s="207">
        <f t="shared" si="3"/>
        <v>6.7000000000000018E-2</v>
      </c>
      <c r="L15" s="207">
        <f t="shared" si="18"/>
        <v>7.3000000000000023E-2</v>
      </c>
      <c r="M15" s="207">
        <f t="shared" si="5"/>
        <v>7.4000000000000024E-2</v>
      </c>
      <c r="N15" s="207">
        <f t="shared" si="5"/>
        <v>7.5000000000000025E-2</v>
      </c>
      <c r="O15" s="207">
        <f t="shared" si="7"/>
        <v>7.6000000000000026E-2</v>
      </c>
      <c r="P15" s="207">
        <f t="shared" si="7"/>
        <v>7.7000000000000027E-2</v>
      </c>
      <c r="Q15" s="207">
        <f t="shared" si="19"/>
        <v>8.3000000000000032E-2</v>
      </c>
      <c r="R15" s="207">
        <f t="shared" si="19"/>
        <v>8.4000000000000033E-2</v>
      </c>
      <c r="S15" s="207">
        <f t="shared" si="19"/>
        <v>8.5000000000000034E-2</v>
      </c>
      <c r="T15" s="207">
        <f t="shared" si="19"/>
        <v>8.6000000000000021E-2</v>
      </c>
      <c r="U15" s="207">
        <f t="shared" si="19"/>
        <v>8.7000000000000022E-2</v>
      </c>
      <c r="V15" s="207">
        <f t="shared" si="20"/>
        <v>9.3000000000000027E-2</v>
      </c>
      <c r="W15" s="207">
        <f t="shared" si="20"/>
        <v>9.4000000000000028E-2</v>
      </c>
      <c r="X15" s="207">
        <f t="shared" si="20"/>
        <v>9.5000000000000029E-2</v>
      </c>
      <c r="Y15" s="207">
        <f t="shared" si="20"/>
        <v>9.600000000000003E-2</v>
      </c>
      <c r="Z15" s="207">
        <f t="shared" si="20"/>
        <v>9.7000000000000031E-2</v>
      </c>
      <c r="AA15" s="207">
        <f t="shared" si="21"/>
        <v>0.10300000000000004</v>
      </c>
      <c r="AB15" s="207">
        <f t="shared" si="21"/>
        <v>0.10400000000000004</v>
      </c>
      <c r="AC15" s="207">
        <f t="shared" si="21"/>
        <v>0.10500000000000004</v>
      </c>
      <c r="AD15" s="207">
        <f t="shared" si="21"/>
        <v>0.10600000000000004</v>
      </c>
      <c r="AE15" s="207">
        <f t="shared" si="21"/>
        <v>0.10700000000000004</v>
      </c>
      <c r="AF15" s="207">
        <f t="shared" si="22"/>
        <v>0.11300000000000004</v>
      </c>
      <c r="AG15" s="207">
        <f t="shared" si="14"/>
        <v>0.11400000000000005</v>
      </c>
      <c r="AH15" s="207">
        <f t="shared" si="14"/>
        <v>0.11500000000000005</v>
      </c>
      <c r="AI15" s="207">
        <f t="shared" si="14"/>
        <v>0.11600000000000005</v>
      </c>
      <c r="AJ15" s="207">
        <f t="shared" si="14"/>
        <v>0.11700000000000005</v>
      </c>
      <c r="AK15" s="207">
        <f t="shared" si="23"/>
        <v>0.12300000000000005</v>
      </c>
      <c r="AL15" s="208"/>
      <c r="AM15" s="208"/>
      <c r="AN15" s="208"/>
      <c r="AO15" s="208"/>
      <c r="AP15" s="208"/>
      <c r="AQ15" s="208"/>
      <c r="AR15" s="208"/>
      <c r="AS15" s="208"/>
      <c r="AT15" s="208"/>
      <c r="AU15" s="208"/>
      <c r="AV15" s="208"/>
      <c r="AW15" s="208"/>
      <c r="AX15" s="208"/>
      <c r="AY15" s="208"/>
      <c r="AZ15" s="208"/>
      <c r="BA15" s="208"/>
      <c r="BB15" s="208"/>
      <c r="BC15" s="208"/>
      <c r="BD15" s="208"/>
      <c r="BE15" s="208"/>
    </row>
    <row r="16" spans="1:57" x14ac:dyDescent="0.2">
      <c r="A16" s="215">
        <f t="shared" si="24"/>
        <v>11</v>
      </c>
      <c r="B16" s="207">
        <f t="shared" si="17"/>
        <v>6.3000000000000014E-2</v>
      </c>
      <c r="C16" s="207">
        <f t="shared" si="17"/>
        <v>6.3500000000000015E-2</v>
      </c>
      <c r="D16" s="207">
        <f t="shared" si="17"/>
        <v>6.4000000000000015E-2</v>
      </c>
      <c r="E16" s="207">
        <f t="shared" si="17"/>
        <v>6.4500000000000016E-2</v>
      </c>
      <c r="F16" s="207">
        <f t="shared" si="17"/>
        <v>6.5000000000000016E-2</v>
      </c>
      <c r="G16" s="207">
        <f t="shared" si="3"/>
        <v>6.5500000000000017E-2</v>
      </c>
      <c r="H16" s="207">
        <f t="shared" si="3"/>
        <v>6.6500000000000017E-2</v>
      </c>
      <c r="I16" s="207">
        <f t="shared" si="3"/>
        <v>6.7500000000000018E-2</v>
      </c>
      <c r="J16" s="207">
        <f t="shared" si="3"/>
        <v>6.8500000000000019E-2</v>
      </c>
      <c r="K16" s="207">
        <f t="shared" si="3"/>
        <v>6.950000000000002E-2</v>
      </c>
      <c r="L16" s="207">
        <f t="shared" si="18"/>
        <v>7.6000000000000026E-2</v>
      </c>
      <c r="M16" s="207">
        <f t="shared" si="5"/>
        <v>7.7000000000000027E-2</v>
      </c>
      <c r="N16" s="207">
        <f t="shared" si="5"/>
        <v>7.8000000000000028E-2</v>
      </c>
      <c r="O16" s="207">
        <f t="shared" si="7"/>
        <v>7.9000000000000029E-2</v>
      </c>
      <c r="P16" s="207">
        <f t="shared" si="7"/>
        <v>8.0000000000000029E-2</v>
      </c>
      <c r="Q16" s="207">
        <f t="shared" si="19"/>
        <v>8.6500000000000035E-2</v>
      </c>
      <c r="R16" s="207">
        <f t="shared" si="19"/>
        <v>8.7500000000000036E-2</v>
      </c>
      <c r="S16" s="207">
        <f t="shared" si="19"/>
        <v>8.8500000000000037E-2</v>
      </c>
      <c r="T16" s="207">
        <f t="shared" si="19"/>
        <v>8.9500000000000024E-2</v>
      </c>
      <c r="U16" s="207">
        <f t="shared" si="19"/>
        <v>9.0500000000000025E-2</v>
      </c>
      <c r="V16" s="207">
        <f t="shared" si="20"/>
        <v>9.7000000000000031E-2</v>
      </c>
      <c r="W16" s="207">
        <f t="shared" si="20"/>
        <v>9.8000000000000032E-2</v>
      </c>
      <c r="X16" s="207">
        <f t="shared" si="20"/>
        <v>9.9000000000000032E-2</v>
      </c>
      <c r="Y16" s="207">
        <f t="shared" si="20"/>
        <v>0.10000000000000003</v>
      </c>
      <c r="Z16" s="207">
        <f t="shared" si="20"/>
        <v>0.10100000000000003</v>
      </c>
      <c r="AA16" s="207">
        <f t="shared" si="21"/>
        <v>0.10750000000000004</v>
      </c>
      <c r="AB16" s="207">
        <f t="shared" si="21"/>
        <v>0.10850000000000004</v>
      </c>
      <c r="AC16" s="207">
        <f t="shared" si="21"/>
        <v>0.10950000000000004</v>
      </c>
      <c r="AD16" s="207">
        <f t="shared" si="21"/>
        <v>0.11050000000000004</v>
      </c>
      <c r="AE16" s="207">
        <f t="shared" si="21"/>
        <v>0.11150000000000004</v>
      </c>
      <c r="AF16" s="207">
        <f t="shared" si="22"/>
        <v>0.11800000000000005</v>
      </c>
      <c r="AG16" s="207">
        <f t="shared" si="14"/>
        <v>0.11900000000000005</v>
      </c>
      <c r="AH16" s="207">
        <f t="shared" si="14"/>
        <v>0.12000000000000005</v>
      </c>
      <c r="AI16" s="207">
        <f t="shared" si="14"/>
        <v>0.12100000000000005</v>
      </c>
      <c r="AJ16" s="207">
        <f t="shared" si="14"/>
        <v>0.12200000000000005</v>
      </c>
      <c r="AK16" s="207">
        <f t="shared" si="23"/>
        <v>0.12850000000000006</v>
      </c>
      <c r="AL16" s="208"/>
      <c r="AM16" s="208"/>
      <c r="AN16" s="208"/>
      <c r="AO16" s="208"/>
      <c r="AP16" s="208"/>
      <c r="AQ16" s="208"/>
      <c r="AR16" s="208"/>
      <c r="AS16" s="208"/>
      <c r="AT16" s="208"/>
      <c r="AU16" s="208"/>
      <c r="AV16" s="208"/>
      <c r="AW16" s="208"/>
      <c r="AX16" s="208"/>
      <c r="AY16" s="208"/>
      <c r="AZ16" s="208"/>
      <c r="BA16" s="208"/>
      <c r="BB16" s="208"/>
      <c r="BC16" s="208"/>
      <c r="BD16" s="208"/>
      <c r="BE16" s="208"/>
    </row>
    <row r="17" spans="1:57" x14ac:dyDescent="0.2">
      <c r="A17" s="215">
        <f t="shared" si="24"/>
        <v>12</v>
      </c>
      <c r="B17" s="207">
        <f t="shared" si="17"/>
        <v>6.5500000000000017E-2</v>
      </c>
      <c r="C17" s="207">
        <f t="shared" si="17"/>
        <v>6.6000000000000017E-2</v>
      </c>
      <c r="D17" s="207">
        <f t="shared" si="17"/>
        <v>6.6500000000000017E-2</v>
      </c>
      <c r="E17" s="207">
        <f t="shared" si="17"/>
        <v>6.7000000000000018E-2</v>
      </c>
      <c r="F17" s="207">
        <f t="shared" si="17"/>
        <v>6.7500000000000018E-2</v>
      </c>
      <c r="G17" s="207">
        <f t="shared" si="3"/>
        <v>6.8000000000000019E-2</v>
      </c>
      <c r="H17" s="207">
        <f t="shared" si="3"/>
        <v>6.900000000000002E-2</v>
      </c>
      <c r="I17" s="207">
        <f t="shared" si="3"/>
        <v>7.0000000000000021E-2</v>
      </c>
      <c r="J17" s="207">
        <f t="shared" si="3"/>
        <v>7.1000000000000021E-2</v>
      </c>
      <c r="K17" s="207">
        <f t="shared" si="3"/>
        <v>7.2000000000000022E-2</v>
      </c>
      <c r="L17" s="207">
        <f t="shared" si="18"/>
        <v>7.9000000000000029E-2</v>
      </c>
      <c r="M17" s="207">
        <f t="shared" si="5"/>
        <v>8.0000000000000029E-2</v>
      </c>
      <c r="N17" s="207">
        <f t="shared" si="5"/>
        <v>8.100000000000003E-2</v>
      </c>
      <c r="O17" s="207">
        <f t="shared" si="7"/>
        <v>8.2000000000000031E-2</v>
      </c>
      <c r="P17" s="207">
        <f t="shared" si="7"/>
        <v>8.3000000000000032E-2</v>
      </c>
      <c r="Q17" s="207">
        <f t="shared" si="19"/>
        <v>9.0000000000000038E-2</v>
      </c>
      <c r="R17" s="207">
        <f t="shared" si="19"/>
        <v>9.1000000000000039E-2</v>
      </c>
      <c r="S17" s="207">
        <f t="shared" si="19"/>
        <v>9.200000000000004E-2</v>
      </c>
      <c r="T17" s="207">
        <f t="shared" si="19"/>
        <v>9.3000000000000027E-2</v>
      </c>
      <c r="U17" s="207">
        <f t="shared" si="19"/>
        <v>9.4000000000000028E-2</v>
      </c>
      <c r="V17" s="207">
        <f t="shared" si="20"/>
        <v>0.10100000000000003</v>
      </c>
      <c r="W17" s="207">
        <f t="shared" si="20"/>
        <v>0.10200000000000004</v>
      </c>
      <c r="X17" s="207">
        <f t="shared" si="20"/>
        <v>0.10300000000000004</v>
      </c>
      <c r="Y17" s="207">
        <f t="shared" si="20"/>
        <v>0.10400000000000004</v>
      </c>
      <c r="Z17" s="207">
        <f t="shared" si="20"/>
        <v>0.10500000000000004</v>
      </c>
      <c r="AA17" s="207">
        <f t="shared" si="21"/>
        <v>0.11200000000000004</v>
      </c>
      <c r="AB17" s="207">
        <f t="shared" si="21"/>
        <v>0.11300000000000004</v>
      </c>
      <c r="AC17" s="207">
        <f t="shared" si="21"/>
        <v>0.11400000000000005</v>
      </c>
      <c r="AD17" s="207">
        <f t="shared" si="21"/>
        <v>0.11500000000000005</v>
      </c>
      <c r="AE17" s="207">
        <f t="shared" si="21"/>
        <v>0.11600000000000005</v>
      </c>
      <c r="AF17" s="207">
        <f t="shared" si="22"/>
        <v>0.12300000000000005</v>
      </c>
      <c r="AG17" s="207">
        <f t="shared" si="14"/>
        <v>0.12400000000000005</v>
      </c>
      <c r="AH17" s="207">
        <f t="shared" si="14"/>
        <v>0.12500000000000006</v>
      </c>
      <c r="AI17" s="207">
        <f t="shared" si="14"/>
        <v>0.12600000000000006</v>
      </c>
      <c r="AJ17" s="207">
        <f t="shared" si="14"/>
        <v>0.12700000000000006</v>
      </c>
      <c r="AK17" s="207">
        <f t="shared" si="23"/>
        <v>0.13400000000000006</v>
      </c>
      <c r="AL17" s="208"/>
      <c r="AM17" s="208"/>
      <c r="AN17" s="208"/>
      <c r="AO17" s="208"/>
      <c r="AP17" s="208"/>
      <c r="AQ17" s="208"/>
      <c r="AR17" s="208"/>
      <c r="AS17" s="208"/>
      <c r="AT17" s="208"/>
      <c r="AU17" s="208"/>
      <c r="AV17" s="208"/>
      <c r="AW17" s="208"/>
      <c r="AX17" s="208"/>
      <c r="AY17" s="208"/>
      <c r="AZ17" s="208"/>
      <c r="BA17" s="208"/>
      <c r="BB17" s="208"/>
      <c r="BC17" s="208"/>
      <c r="BD17" s="208"/>
      <c r="BE17" s="208"/>
    </row>
    <row r="18" spans="1:57" x14ac:dyDescent="0.2">
      <c r="A18" s="215">
        <f t="shared" si="24"/>
        <v>13</v>
      </c>
      <c r="B18" s="207">
        <f t="shared" si="17"/>
        <v>6.8000000000000019E-2</v>
      </c>
      <c r="C18" s="207">
        <f t="shared" si="17"/>
        <v>6.8500000000000019E-2</v>
      </c>
      <c r="D18" s="207">
        <f t="shared" si="17"/>
        <v>6.900000000000002E-2</v>
      </c>
      <c r="E18" s="207">
        <f t="shared" si="17"/>
        <v>6.950000000000002E-2</v>
      </c>
      <c r="F18" s="207">
        <f t="shared" si="17"/>
        <v>7.0000000000000021E-2</v>
      </c>
      <c r="G18" s="207">
        <f t="shared" si="3"/>
        <v>7.0500000000000021E-2</v>
      </c>
      <c r="H18" s="207">
        <f t="shared" si="3"/>
        <v>7.1500000000000022E-2</v>
      </c>
      <c r="I18" s="207">
        <f t="shared" si="3"/>
        <v>7.2500000000000023E-2</v>
      </c>
      <c r="J18" s="207">
        <f t="shared" si="3"/>
        <v>7.3500000000000024E-2</v>
      </c>
      <c r="K18" s="207">
        <f t="shared" si="3"/>
        <v>7.4500000000000025E-2</v>
      </c>
      <c r="L18" s="207">
        <f t="shared" si="18"/>
        <v>8.2000000000000031E-2</v>
      </c>
      <c r="M18" s="207">
        <f t="shared" si="5"/>
        <v>8.3000000000000032E-2</v>
      </c>
      <c r="N18" s="207">
        <f t="shared" si="5"/>
        <v>8.4000000000000033E-2</v>
      </c>
      <c r="O18" s="207">
        <f t="shared" si="7"/>
        <v>8.5000000000000034E-2</v>
      </c>
      <c r="P18" s="207">
        <f t="shared" si="7"/>
        <v>8.6000000000000035E-2</v>
      </c>
      <c r="Q18" s="207">
        <f t="shared" si="19"/>
        <v>9.3500000000000041E-2</v>
      </c>
      <c r="R18" s="207">
        <f t="shared" si="19"/>
        <v>9.4500000000000042E-2</v>
      </c>
      <c r="S18" s="207">
        <f t="shared" si="19"/>
        <v>9.5500000000000043E-2</v>
      </c>
      <c r="T18" s="207">
        <f t="shared" si="19"/>
        <v>9.650000000000003E-2</v>
      </c>
      <c r="U18" s="207">
        <f t="shared" si="19"/>
        <v>9.7500000000000031E-2</v>
      </c>
      <c r="V18" s="207">
        <f t="shared" si="20"/>
        <v>0.10500000000000004</v>
      </c>
      <c r="W18" s="207">
        <f t="shared" si="20"/>
        <v>0.10600000000000004</v>
      </c>
      <c r="X18" s="207">
        <f t="shared" si="20"/>
        <v>0.10700000000000004</v>
      </c>
      <c r="Y18" s="207">
        <f t="shared" si="20"/>
        <v>0.10800000000000004</v>
      </c>
      <c r="Z18" s="207">
        <f t="shared" si="20"/>
        <v>0.10900000000000004</v>
      </c>
      <c r="AA18" s="207">
        <f t="shared" si="21"/>
        <v>0.11650000000000005</v>
      </c>
      <c r="AB18" s="207">
        <f t="shared" si="21"/>
        <v>0.11750000000000005</v>
      </c>
      <c r="AC18" s="207">
        <f t="shared" si="21"/>
        <v>0.11850000000000005</v>
      </c>
      <c r="AD18" s="207">
        <f t="shared" si="21"/>
        <v>0.11950000000000005</v>
      </c>
      <c r="AE18" s="207">
        <f t="shared" si="21"/>
        <v>0.12050000000000005</v>
      </c>
      <c r="AF18" s="207">
        <f t="shared" si="22"/>
        <v>0.12800000000000006</v>
      </c>
      <c r="AG18" s="207">
        <f t="shared" si="14"/>
        <v>0.12900000000000006</v>
      </c>
      <c r="AH18" s="207">
        <f t="shared" si="14"/>
        <v>0.13000000000000006</v>
      </c>
      <c r="AI18" s="207">
        <f t="shared" si="14"/>
        <v>0.13100000000000006</v>
      </c>
      <c r="AJ18" s="207">
        <f t="shared" si="14"/>
        <v>0.13200000000000006</v>
      </c>
      <c r="AK18" s="207">
        <f t="shared" si="23"/>
        <v>0.13950000000000007</v>
      </c>
      <c r="AL18" s="208"/>
      <c r="AM18" s="208"/>
      <c r="AN18" s="208"/>
      <c r="AO18" s="208"/>
      <c r="AP18" s="208"/>
      <c r="AQ18" s="208"/>
      <c r="AR18" s="208"/>
      <c r="AS18" s="208"/>
      <c r="AT18" s="208"/>
      <c r="AU18" s="208"/>
      <c r="AV18" s="208"/>
      <c r="AW18" s="208"/>
      <c r="AX18" s="208"/>
      <c r="AY18" s="208"/>
      <c r="AZ18" s="208"/>
      <c r="BA18" s="208"/>
      <c r="BB18" s="208"/>
      <c r="BC18" s="208"/>
      <c r="BD18" s="208"/>
      <c r="BE18" s="208"/>
    </row>
    <row r="19" spans="1:57" x14ac:dyDescent="0.2">
      <c r="A19" s="215">
        <f t="shared" si="24"/>
        <v>14</v>
      </c>
      <c r="B19" s="207">
        <f t="shared" si="17"/>
        <v>7.0500000000000021E-2</v>
      </c>
      <c r="C19" s="207">
        <f t="shared" si="17"/>
        <v>7.1000000000000021E-2</v>
      </c>
      <c r="D19" s="207">
        <f t="shared" si="17"/>
        <v>7.1500000000000022E-2</v>
      </c>
      <c r="E19" s="207">
        <f t="shared" si="17"/>
        <v>7.2000000000000022E-2</v>
      </c>
      <c r="F19" s="207">
        <f t="shared" si="17"/>
        <v>7.2500000000000023E-2</v>
      </c>
      <c r="G19" s="207">
        <f t="shared" si="3"/>
        <v>7.3000000000000023E-2</v>
      </c>
      <c r="H19" s="207">
        <f t="shared" si="3"/>
        <v>7.4000000000000024E-2</v>
      </c>
      <c r="I19" s="207">
        <f t="shared" si="3"/>
        <v>7.5000000000000025E-2</v>
      </c>
      <c r="J19" s="207">
        <f t="shared" si="3"/>
        <v>7.6000000000000026E-2</v>
      </c>
      <c r="K19" s="207">
        <f t="shared" si="3"/>
        <v>7.7000000000000027E-2</v>
      </c>
      <c r="L19" s="207">
        <f t="shared" si="18"/>
        <v>8.5000000000000034E-2</v>
      </c>
      <c r="M19" s="207">
        <f t="shared" si="5"/>
        <v>8.6000000000000035E-2</v>
      </c>
      <c r="N19" s="207">
        <f t="shared" si="5"/>
        <v>8.7000000000000036E-2</v>
      </c>
      <c r="O19" s="207">
        <f t="shared" si="7"/>
        <v>8.8000000000000037E-2</v>
      </c>
      <c r="P19" s="207">
        <f t="shared" si="7"/>
        <v>8.9000000000000037E-2</v>
      </c>
      <c r="Q19" s="207">
        <f t="shared" si="19"/>
        <v>9.7000000000000045E-2</v>
      </c>
      <c r="R19" s="207">
        <f t="shared" si="19"/>
        <v>9.8000000000000045E-2</v>
      </c>
      <c r="S19" s="207">
        <f t="shared" si="19"/>
        <v>9.9000000000000046E-2</v>
      </c>
      <c r="T19" s="207">
        <f t="shared" si="19"/>
        <v>0.10000000000000003</v>
      </c>
      <c r="U19" s="207">
        <f t="shared" si="19"/>
        <v>0.10100000000000003</v>
      </c>
      <c r="V19" s="207">
        <f t="shared" si="20"/>
        <v>0.10900000000000004</v>
      </c>
      <c r="W19" s="207">
        <f t="shared" si="20"/>
        <v>0.11000000000000004</v>
      </c>
      <c r="X19" s="207">
        <f t="shared" si="20"/>
        <v>0.11100000000000004</v>
      </c>
      <c r="Y19" s="207">
        <f t="shared" si="20"/>
        <v>0.11200000000000004</v>
      </c>
      <c r="Z19" s="207">
        <f t="shared" si="20"/>
        <v>0.11300000000000004</v>
      </c>
      <c r="AA19" s="207">
        <f t="shared" si="21"/>
        <v>0.12100000000000005</v>
      </c>
      <c r="AB19" s="207">
        <f t="shared" si="21"/>
        <v>0.12200000000000005</v>
      </c>
      <c r="AC19" s="207">
        <f t="shared" si="21"/>
        <v>0.12300000000000005</v>
      </c>
      <c r="AD19" s="207">
        <f t="shared" si="21"/>
        <v>0.12400000000000005</v>
      </c>
      <c r="AE19" s="207">
        <f t="shared" si="21"/>
        <v>0.12500000000000006</v>
      </c>
      <c r="AF19" s="207">
        <f t="shared" si="22"/>
        <v>0.13300000000000006</v>
      </c>
      <c r="AG19" s="207">
        <f t="shared" si="14"/>
        <v>0.13400000000000006</v>
      </c>
      <c r="AH19" s="207">
        <f t="shared" si="14"/>
        <v>0.13500000000000006</v>
      </c>
      <c r="AI19" s="207">
        <f t="shared" si="14"/>
        <v>0.13600000000000007</v>
      </c>
      <c r="AJ19" s="207">
        <f t="shared" si="14"/>
        <v>0.13700000000000007</v>
      </c>
      <c r="AK19" s="207">
        <f t="shared" si="23"/>
        <v>0.14500000000000007</v>
      </c>
      <c r="AL19" s="208"/>
      <c r="AM19" s="208"/>
      <c r="AN19" s="208"/>
      <c r="AO19" s="208"/>
      <c r="AP19" s="208"/>
      <c r="AQ19" s="208"/>
      <c r="AR19" s="208"/>
      <c r="AS19" s="208"/>
      <c r="AT19" s="208"/>
      <c r="AU19" s="208"/>
      <c r="AV19" s="208"/>
      <c r="AW19" s="208"/>
      <c r="AX19" s="208"/>
      <c r="AY19" s="208"/>
      <c r="AZ19" s="208"/>
      <c r="BA19" s="208"/>
      <c r="BB19" s="208"/>
      <c r="BC19" s="208"/>
      <c r="BD19" s="208"/>
      <c r="BE19" s="208"/>
    </row>
    <row r="20" spans="1:57" x14ac:dyDescent="0.2">
      <c r="A20" s="215">
        <f t="shared" si="24"/>
        <v>15</v>
      </c>
      <c r="B20" s="207">
        <f t="shared" si="17"/>
        <v>7.3000000000000023E-2</v>
      </c>
      <c r="C20" s="207">
        <f t="shared" si="17"/>
        <v>7.3500000000000024E-2</v>
      </c>
      <c r="D20" s="207">
        <f t="shared" si="17"/>
        <v>7.4000000000000024E-2</v>
      </c>
      <c r="E20" s="207">
        <f t="shared" si="17"/>
        <v>7.4500000000000025E-2</v>
      </c>
      <c r="F20" s="207">
        <f t="shared" si="17"/>
        <v>7.5000000000000025E-2</v>
      </c>
      <c r="G20" s="207">
        <f t="shared" si="3"/>
        <v>7.5500000000000025E-2</v>
      </c>
      <c r="H20" s="207">
        <f t="shared" si="3"/>
        <v>7.6500000000000026E-2</v>
      </c>
      <c r="I20" s="207">
        <f t="shared" si="3"/>
        <v>7.7500000000000027E-2</v>
      </c>
      <c r="J20" s="207">
        <f t="shared" si="3"/>
        <v>7.8500000000000028E-2</v>
      </c>
      <c r="K20" s="207">
        <f t="shared" si="3"/>
        <v>7.9500000000000029E-2</v>
      </c>
      <c r="L20" s="207">
        <f t="shared" si="18"/>
        <v>8.8000000000000037E-2</v>
      </c>
      <c r="M20" s="207">
        <f t="shared" si="5"/>
        <v>8.9000000000000037E-2</v>
      </c>
      <c r="N20" s="207">
        <f t="shared" si="5"/>
        <v>9.0000000000000038E-2</v>
      </c>
      <c r="O20" s="207">
        <f t="shared" si="7"/>
        <v>9.1000000000000039E-2</v>
      </c>
      <c r="P20" s="207">
        <f t="shared" si="7"/>
        <v>9.200000000000004E-2</v>
      </c>
      <c r="Q20" s="207">
        <f t="shared" si="19"/>
        <v>0.10050000000000005</v>
      </c>
      <c r="R20" s="207">
        <f t="shared" si="19"/>
        <v>0.10150000000000005</v>
      </c>
      <c r="S20" s="207">
        <f t="shared" si="19"/>
        <v>0.10250000000000005</v>
      </c>
      <c r="T20" s="207">
        <f t="shared" si="19"/>
        <v>0.10350000000000004</v>
      </c>
      <c r="U20" s="207">
        <f t="shared" si="19"/>
        <v>0.10450000000000004</v>
      </c>
      <c r="V20" s="207">
        <f t="shared" si="20"/>
        <v>0.11300000000000004</v>
      </c>
      <c r="W20" s="207">
        <f t="shared" si="20"/>
        <v>0.11400000000000005</v>
      </c>
      <c r="X20" s="207">
        <f t="shared" si="20"/>
        <v>0.11500000000000005</v>
      </c>
      <c r="Y20" s="207">
        <f t="shared" si="20"/>
        <v>0.11600000000000005</v>
      </c>
      <c r="Z20" s="207">
        <f t="shared" si="20"/>
        <v>0.11700000000000005</v>
      </c>
      <c r="AA20" s="207">
        <f t="shared" si="21"/>
        <v>0.12550000000000006</v>
      </c>
      <c r="AB20" s="207">
        <f t="shared" si="21"/>
        <v>0.12650000000000006</v>
      </c>
      <c r="AC20" s="207">
        <f t="shared" si="21"/>
        <v>0.12750000000000006</v>
      </c>
      <c r="AD20" s="207">
        <f t="shared" si="21"/>
        <v>0.12850000000000006</v>
      </c>
      <c r="AE20" s="207">
        <f t="shared" si="21"/>
        <v>0.12950000000000006</v>
      </c>
      <c r="AF20" s="207">
        <f t="shared" si="22"/>
        <v>0.13800000000000007</v>
      </c>
      <c r="AG20" s="207">
        <f t="shared" si="14"/>
        <v>0.13900000000000007</v>
      </c>
      <c r="AH20" s="207">
        <f t="shared" si="14"/>
        <v>0.14000000000000007</v>
      </c>
      <c r="AI20" s="207">
        <f t="shared" si="14"/>
        <v>0.14100000000000007</v>
      </c>
      <c r="AJ20" s="207">
        <f t="shared" si="14"/>
        <v>0.14200000000000007</v>
      </c>
      <c r="AK20" s="207">
        <f t="shared" si="23"/>
        <v>0.15050000000000008</v>
      </c>
      <c r="AL20" s="208"/>
      <c r="AM20" s="208"/>
      <c r="AN20" s="208"/>
      <c r="AO20" s="208"/>
      <c r="AP20" s="208"/>
      <c r="AQ20" s="208"/>
      <c r="AR20" s="208"/>
      <c r="AS20" s="208"/>
      <c r="AT20" s="208"/>
      <c r="AU20" s="208"/>
      <c r="AV20" s="208"/>
      <c r="AW20" s="208"/>
      <c r="AX20" s="208"/>
      <c r="AY20" s="208"/>
      <c r="AZ20" s="208"/>
      <c r="BA20" s="208"/>
      <c r="BB20" s="208"/>
      <c r="BC20" s="208"/>
      <c r="BD20" s="208"/>
      <c r="BE20" s="208"/>
    </row>
    <row r="21" spans="1:57" x14ac:dyDescent="0.2">
      <c r="A21" s="215">
        <f t="shared" si="24"/>
        <v>16</v>
      </c>
      <c r="B21" s="207">
        <f t="shared" si="17"/>
        <v>7.5500000000000025E-2</v>
      </c>
      <c r="C21" s="207">
        <f t="shared" si="17"/>
        <v>7.6000000000000026E-2</v>
      </c>
      <c r="D21" s="207">
        <f t="shared" si="17"/>
        <v>7.6500000000000026E-2</v>
      </c>
      <c r="E21" s="207">
        <f t="shared" si="17"/>
        <v>7.7000000000000027E-2</v>
      </c>
      <c r="F21" s="207">
        <f t="shared" si="17"/>
        <v>7.7500000000000027E-2</v>
      </c>
      <c r="G21" s="207">
        <f t="shared" si="3"/>
        <v>7.8000000000000028E-2</v>
      </c>
      <c r="H21" s="207">
        <f t="shared" si="3"/>
        <v>7.9000000000000029E-2</v>
      </c>
      <c r="I21" s="207">
        <f t="shared" si="3"/>
        <v>8.0000000000000029E-2</v>
      </c>
      <c r="J21" s="207">
        <f t="shared" si="3"/>
        <v>8.100000000000003E-2</v>
      </c>
      <c r="K21" s="207">
        <f t="shared" si="3"/>
        <v>8.2000000000000031E-2</v>
      </c>
      <c r="L21" s="207">
        <f t="shared" si="18"/>
        <v>9.1000000000000039E-2</v>
      </c>
      <c r="M21" s="207">
        <f t="shared" si="5"/>
        <v>9.200000000000004E-2</v>
      </c>
      <c r="N21" s="207">
        <f t="shared" si="5"/>
        <v>9.3000000000000041E-2</v>
      </c>
      <c r="O21" s="207">
        <f t="shared" si="7"/>
        <v>9.4000000000000042E-2</v>
      </c>
      <c r="P21" s="207">
        <f t="shared" si="7"/>
        <v>9.5000000000000043E-2</v>
      </c>
      <c r="Q21" s="207">
        <f t="shared" si="19"/>
        <v>0.10400000000000005</v>
      </c>
      <c r="R21" s="207">
        <f t="shared" si="19"/>
        <v>0.10500000000000005</v>
      </c>
      <c r="S21" s="207">
        <f t="shared" si="19"/>
        <v>0.10600000000000005</v>
      </c>
      <c r="T21" s="207">
        <f t="shared" si="19"/>
        <v>0.10700000000000004</v>
      </c>
      <c r="U21" s="207">
        <f t="shared" si="19"/>
        <v>0.10800000000000004</v>
      </c>
      <c r="V21" s="207">
        <f t="shared" si="20"/>
        <v>0.11700000000000005</v>
      </c>
      <c r="W21" s="207">
        <f t="shared" si="20"/>
        <v>0.11800000000000005</v>
      </c>
      <c r="X21" s="207">
        <f t="shared" si="20"/>
        <v>0.11900000000000005</v>
      </c>
      <c r="Y21" s="207">
        <f t="shared" si="20"/>
        <v>0.12000000000000005</v>
      </c>
      <c r="Z21" s="207">
        <f t="shared" si="20"/>
        <v>0.12100000000000005</v>
      </c>
      <c r="AA21" s="207">
        <f t="shared" si="21"/>
        <v>0.13000000000000006</v>
      </c>
      <c r="AB21" s="207">
        <f t="shared" si="21"/>
        <v>0.13100000000000006</v>
      </c>
      <c r="AC21" s="207">
        <f t="shared" si="21"/>
        <v>0.13200000000000006</v>
      </c>
      <c r="AD21" s="207">
        <f t="shared" si="21"/>
        <v>0.13300000000000006</v>
      </c>
      <c r="AE21" s="207">
        <f t="shared" si="21"/>
        <v>0.13400000000000006</v>
      </c>
      <c r="AF21" s="207">
        <f t="shared" si="22"/>
        <v>0.14300000000000007</v>
      </c>
      <c r="AG21" s="207">
        <f t="shared" si="14"/>
        <v>0.14400000000000007</v>
      </c>
      <c r="AH21" s="207">
        <f t="shared" si="14"/>
        <v>0.14500000000000007</v>
      </c>
      <c r="AI21" s="207">
        <f t="shared" si="14"/>
        <v>0.14600000000000007</v>
      </c>
      <c r="AJ21" s="207">
        <f t="shared" si="14"/>
        <v>0.14700000000000008</v>
      </c>
      <c r="AK21" s="207">
        <v>0.153</v>
      </c>
      <c r="AL21" s="208"/>
      <c r="AM21" s="208"/>
      <c r="AN21" s="208"/>
      <c r="AO21" s="208"/>
      <c r="AP21" s="208"/>
      <c r="AQ21" s="208"/>
      <c r="AR21" s="208"/>
      <c r="AS21" s="208"/>
      <c r="AT21" s="208"/>
      <c r="AU21" s="208"/>
      <c r="AV21" s="208"/>
      <c r="AW21" s="208"/>
      <c r="AX21" s="208"/>
      <c r="AY21" s="208"/>
      <c r="AZ21" s="208"/>
      <c r="BA21" s="208"/>
      <c r="BB21" s="208"/>
      <c r="BC21" s="208"/>
      <c r="BD21" s="208"/>
      <c r="BE21" s="208"/>
    </row>
    <row r="22" spans="1:57" x14ac:dyDescent="0.2">
      <c r="A22" s="215">
        <f t="shared" si="24"/>
        <v>17</v>
      </c>
      <c r="B22" s="207">
        <f t="shared" si="17"/>
        <v>7.8000000000000028E-2</v>
      </c>
      <c r="C22" s="207">
        <f t="shared" si="17"/>
        <v>7.8500000000000028E-2</v>
      </c>
      <c r="D22" s="207">
        <f t="shared" si="17"/>
        <v>7.9000000000000029E-2</v>
      </c>
      <c r="E22" s="207">
        <f t="shared" si="17"/>
        <v>7.9500000000000029E-2</v>
      </c>
      <c r="F22" s="207">
        <f t="shared" si="17"/>
        <v>8.0000000000000029E-2</v>
      </c>
      <c r="G22" s="207">
        <f t="shared" si="3"/>
        <v>8.050000000000003E-2</v>
      </c>
      <c r="H22" s="207">
        <f t="shared" si="3"/>
        <v>8.1500000000000031E-2</v>
      </c>
      <c r="I22" s="207">
        <f t="shared" si="3"/>
        <v>8.2500000000000032E-2</v>
      </c>
      <c r="J22" s="207">
        <f t="shared" si="3"/>
        <v>8.3500000000000033E-2</v>
      </c>
      <c r="K22" s="207">
        <f t="shared" si="3"/>
        <v>8.4500000000000033E-2</v>
      </c>
      <c r="L22" s="207">
        <f t="shared" si="18"/>
        <v>9.4000000000000042E-2</v>
      </c>
      <c r="M22" s="207">
        <f t="shared" si="5"/>
        <v>9.5000000000000043E-2</v>
      </c>
      <c r="N22" s="207">
        <f t="shared" si="5"/>
        <v>9.6000000000000044E-2</v>
      </c>
      <c r="O22" s="207">
        <f t="shared" si="7"/>
        <v>9.7000000000000045E-2</v>
      </c>
      <c r="P22" s="207">
        <f t="shared" si="7"/>
        <v>9.8000000000000045E-2</v>
      </c>
      <c r="Q22" s="207">
        <f t="shared" si="19"/>
        <v>0.10750000000000005</v>
      </c>
      <c r="R22" s="207">
        <f t="shared" si="19"/>
        <v>0.10850000000000005</v>
      </c>
      <c r="S22" s="207">
        <f t="shared" si="19"/>
        <v>0.10950000000000006</v>
      </c>
      <c r="T22" s="207">
        <f t="shared" si="19"/>
        <v>0.11050000000000004</v>
      </c>
      <c r="U22" s="207">
        <f t="shared" si="19"/>
        <v>0.11150000000000004</v>
      </c>
      <c r="V22" s="207">
        <f t="shared" si="20"/>
        <v>0.12100000000000005</v>
      </c>
      <c r="W22" s="207">
        <f t="shared" si="20"/>
        <v>0.12200000000000005</v>
      </c>
      <c r="X22" s="207">
        <f t="shared" si="20"/>
        <v>0.12300000000000005</v>
      </c>
      <c r="Y22" s="207">
        <f t="shared" si="20"/>
        <v>0.12400000000000005</v>
      </c>
      <c r="Z22" s="207">
        <f t="shared" si="20"/>
        <v>0.12500000000000006</v>
      </c>
      <c r="AA22" s="207">
        <f t="shared" si="21"/>
        <v>0.13450000000000006</v>
      </c>
      <c r="AB22" s="207">
        <f t="shared" si="21"/>
        <v>0.13550000000000006</v>
      </c>
      <c r="AC22" s="207">
        <f t="shared" si="21"/>
        <v>0.13650000000000007</v>
      </c>
      <c r="AD22" s="207">
        <f t="shared" si="21"/>
        <v>0.13750000000000007</v>
      </c>
      <c r="AE22" s="207">
        <f t="shared" si="21"/>
        <v>0.13850000000000007</v>
      </c>
      <c r="AF22" s="207">
        <f t="shared" si="22"/>
        <v>0.14800000000000008</v>
      </c>
      <c r="AG22" s="207">
        <f t="shared" si="14"/>
        <v>0.14900000000000008</v>
      </c>
      <c r="AH22" s="207">
        <f t="shared" si="14"/>
        <v>0.15000000000000008</v>
      </c>
      <c r="AI22" s="207">
        <f t="shared" si="14"/>
        <v>0.15100000000000008</v>
      </c>
      <c r="AJ22" s="207">
        <v>0.14949999999999999</v>
      </c>
      <c r="AK22" s="207">
        <v>0.153</v>
      </c>
      <c r="AL22" s="208"/>
      <c r="AM22" s="208"/>
      <c r="AN22" s="208"/>
      <c r="AO22" s="208"/>
      <c r="AP22" s="208"/>
      <c r="AQ22" s="208"/>
      <c r="AR22" s="208"/>
      <c r="AS22" s="208"/>
      <c r="AT22" s="208"/>
      <c r="AU22" s="208"/>
      <c r="AV22" s="208"/>
      <c r="AW22" s="208"/>
      <c r="AX22" s="208"/>
      <c r="AY22" s="208"/>
      <c r="AZ22" s="208"/>
      <c r="BA22" s="208"/>
      <c r="BB22" s="208"/>
      <c r="BC22" s="208"/>
      <c r="BD22" s="208"/>
      <c r="BE22" s="208"/>
    </row>
    <row r="23" spans="1:57" x14ac:dyDescent="0.2">
      <c r="A23" s="215">
        <f t="shared" si="24"/>
        <v>18</v>
      </c>
      <c r="B23" s="207">
        <f t="shared" si="17"/>
        <v>8.050000000000003E-2</v>
      </c>
      <c r="C23" s="207">
        <f t="shared" si="17"/>
        <v>8.100000000000003E-2</v>
      </c>
      <c r="D23" s="207">
        <f t="shared" si="17"/>
        <v>8.1500000000000031E-2</v>
      </c>
      <c r="E23" s="207">
        <f t="shared" si="17"/>
        <v>8.2000000000000031E-2</v>
      </c>
      <c r="F23" s="207">
        <f t="shared" si="17"/>
        <v>8.2500000000000032E-2</v>
      </c>
      <c r="G23" s="207">
        <f t="shared" si="3"/>
        <v>8.3000000000000032E-2</v>
      </c>
      <c r="H23" s="207">
        <f t="shared" si="3"/>
        <v>8.4000000000000033E-2</v>
      </c>
      <c r="I23" s="207">
        <f t="shared" si="3"/>
        <v>8.5000000000000034E-2</v>
      </c>
      <c r="J23" s="207">
        <f t="shared" si="3"/>
        <v>8.6000000000000035E-2</v>
      </c>
      <c r="K23" s="207">
        <f t="shared" si="3"/>
        <v>8.7000000000000036E-2</v>
      </c>
      <c r="L23" s="207">
        <f t="shared" si="18"/>
        <v>9.7000000000000045E-2</v>
      </c>
      <c r="M23" s="207">
        <f t="shared" si="5"/>
        <v>9.8000000000000045E-2</v>
      </c>
      <c r="N23" s="207">
        <f t="shared" si="5"/>
        <v>9.9000000000000046E-2</v>
      </c>
      <c r="O23" s="207">
        <f t="shared" si="7"/>
        <v>0.10000000000000005</v>
      </c>
      <c r="P23" s="207">
        <f t="shared" si="7"/>
        <v>0.10100000000000005</v>
      </c>
      <c r="Q23" s="207">
        <f t="shared" si="19"/>
        <v>0.11100000000000006</v>
      </c>
      <c r="R23" s="207">
        <f t="shared" si="19"/>
        <v>0.11200000000000006</v>
      </c>
      <c r="S23" s="207">
        <f t="shared" si="19"/>
        <v>0.11300000000000006</v>
      </c>
      <c r="T23" s="207">
        <f t="shared" si="19"/>
        <v>0.11400000000000005</v>
      </c>
      <c r="U23" s="207">
        <f t="shared" si="19"/>
        <v>0.11500000000000005</v>
      </c>
      <c r="V23" s="207">
        <f t="shared" si="20"/>
        <v>0.12500000000000006</v>
      </c>
      <c r="W23" s="207">
        <f t="shared" si="20"/>
        <v>0.12600000000000006</v>
      </c>
      <c r="X23" s="207">
        <f t="shared" si="20"/>
        <v>0.12700000000000006</v>
      </c>
      <c r="Y23" s="207">
        <f t="shared" si="20"/>
        <v>0.12800000000000006</v>
      </c>
      <c r="Z23" s="207">
        <f t="shared" si="20"/>
        <v>0.12900000000000006</v>
      </c>
      <c r="AA23" s="207">
        <f t="shared" si="21"/>
        <v>0.13900000000000007</v>
      </c>
      <c r="AB23" s="207">
        <f t="shared" si="21"/>
        <v>0.14000000000000007</v>
      </c>
      <c r="AC23" s="207">
        <f t="shared" si="21"/>
        <v>0.14100000000000007</v>
      </c>
      <c r="AD23" s="207">
        <f t="shared" si="21"/>
        <v>0.14200000000000007</v>
      </c>
      <c r="AE23" s="207">
        <f t="shared" si="21"/>
        <v>0.14300000000000007</v>
      </c>
      <c r="AF23" s="207">
        <f t="shared" si="22"/>
        <v>0.15300000000000008</v>
      </c>
      <c r="AG23" s="207">
        <f t="shared" si="14"/>
        <v>0.15400000000000008</v>
      </c>
      <c r="AH23" s="207">
        <f t="shared" si="14"/>
        <v>0.15500000000000008</v>
      </c>
      <c r="AI23" s="207">
        <v>0.1535</v>
      </c>
      <c r="AJ23" s="207">
        <v>0.14949999999999999</v>
      </c>
      <c r="AK23" s="207">
        <v>0.153</v>
      </c>
      <c r="AL23" s="208"/>
      <c r="AM23" s="208"/>
      <c r="AN23" s="208"/>
      <c r="AO23" s="208"/>
      <c r="AP23" s="208"/>
      <c r="AQ23" s="208"/>
      <c r="AR23" s="208"/>
      <c r="AS23" s="208"/>
      <c r="AT23" s="208"/>
      <c r="AU23" s="208"/>
      <c r="AV23" s="208"/>
      <c r="AW23" s="208"/>
      <c r="AX23" s="208"/>
      <c r="AY23" s="208"/>
      <c r="AZ23" s="208"/>
      <c r="BA23" s="208"/>
      <c r="BB23" s="208"/>
      <c r="BC23" s="208"/>
      <c r="BD23" s="208"/>
      <c r="BE23" s="208"/>
    </row>
    <row r="24" spans="1:57" x14ac:dyDescent="0.2">
      <c r="A24" s="215">
        <f t="shared" si="24"/>
        <v>19</v>
      </c>
      <c r="B24" s="207">
        <f t="shared" si="17"/>
        <v>8.3000000000000032E-2</v>
      </c>
      <c r="C24" s="207">
        <f t="shared" si="17"/>
        <v>8.3500000000000033E-2</v>
      </c>
      <c r="D24" s="207">
        <f t="shared" si="17"/>
        <v>8.4000000000000033E-2</v>
      </c>
      <c r="E24" s="207">
        <f t="shared" si="17"/>
        <v>8.4500000000000033E-2</v>
      </c>
      <c r="F24" s="207">
        <f t="shared" si="17"/>
        <v>8.5000000000000034E-2</v>
      </c>
      <c r="G24" s="207">
        <f t="shared" si="3"/>
        <v>8.5500000000000034E-2</v>
      </c>
      <c r="H24" s="207">
        <f t="shared" si="3"/>
        <v>8.6500000000000035E-2</v>
      </c>
      <c r="I24" s="207">
        <f t="shared" si="3"/>
        <v>8.7500000000000036E-2</v>
      </c>
      <c r="J24" s="207">
        <f t="shared" si="3"/>
        <v>8.8500000000000037E-2</v>
      </c>
      <c r="K24" s="207">
        <f t="shared" si="3"/>
        <v>8.9500000000000038E-2</v>
      </c>
      <c r="L24" s="207">
        <f t="shared" si="18"/>
        <v>0.10000000000000005</v>
      </c>
      <c r="M24" s="207">
        <f t="shared" si="5"/>
        <v>0.10100000000000005</v>
      </c>
      <c r="N24" s="207">
        <f t="shared" si="5"/>
        <v>0.10200000000000005</v>
      </c>
      <c r="O24" s="207">
        <f t="shared" si="7"/>
        <v>0.10300000000000005</v>
      </c>
      <c r="P24" s="207">
        <f t="shared" si="7"/>
        <v>0.10400000000000005</v>
      </c>
      <c r="Q24" s="207">
        <f t="shared" si="19"/>
        <v>0.11450000000000006</v>
      </c>
      <c r="R24" s="207">
        <f t="shared" si="19"/>
        <v>0.11550000000000006</v>
      </c>
      <c r="S24" s="207">
        <f t="shared" si="19"/>
        <v>0.11650000000000006</v>
      </c>
      <c r="T24" s="207">
        <f t="shared" si="19"/>
        <v>0.11750000000000005</v>
      </c>
      <c r="U24" s="207">
        <f t="shared" si="19"/>
        <v>0.11850000000000005</v>
      </c>
      <c r="V24" s="207">
        <f t="shared" si="20"/>
        <v>0.12900000000000006</v>
      </c>
      <c r="W24" s="207">
        <f t="shared" si="20"/>
        <v>0.13000000000000006</v>
      </c>
      <c r="X24" s="207">
        <f t="shared" si="20"/>
        <v>0.13100000000000006</v>
      </c>
      <c r="Y24" s="207">
        <f t="shared" si="20"/>
        <v>0.13200000000000006</v>
      </c>
      <c r="Z24" s="207">
        <f t="shared" si="20"/>
        <v>0.13300000000000006</v>
      </c>
      <c r="AA24" s="207">
        <f t="shared" si="21"/>
        <v>0.14350000000000007</v>
      </c>
      <c r="AB24" s="207">
        <f t="shared" si="21"/>
        <v>0.14450000000000007</v>
      </c>
      <c r="AC24" s="207">
        <f t="shared" si="21"/>
        <v>0.14550000000000007</v>
      </c>
      <c r="AD24" s="207">
        <f t="shared" si="21"/>
        <v>0.14650000000000007</v>
      </c>
      <c r="AE24" s="207">
        <f t="shared" si="21"/>
        <v>0.14750000000000008</v>
      </c>
      <c r="AF24" s="207">
        <f t="shared" si="22"/>
        <v>0.15800000000000008</v>
      </c>
      <c r="AG24" s="207">
        <f t="shared" si="14"/>
        <v>0.15900000000000009</v>
      </c>
      <c r="AH24" s="207">
        <v>0.1575</v>
      </c>
      <c r="AI24" s="207">
        <v>0.1535</v>
      </c>
      <c r="AJ24" s="207">
        <v>0.14949999999999999</v>
      </c>
      <c r="AK24" s="207">
        <v>0.153</v>
      </c>
      <c r="AL24" s="208"/>
      <c r="AM24" s="208"/>
      <c r="AN24" s="208"/>
      <c r="AO24" s="208"/>
      <c r="AP24" s="208"/>
      <c r="AQ24" s="208"/>
      <c r="AR24" s="208"/>
      <c r="AS24" s="208"/>
      <c r="AT24" s="208"/>
      <c r="AU24" s="208"/>
      <c r="AV24" s="208"/>
      <c r="AW24" s="208"/>
      <c r="AX24" s="208"/>
      <c r="AY24" s="208"/>
      <c r="AZ24" s="208"/>
      <c r="BA24" s="208"/>
      <c r="BB24" s="208"/>
      <c r="BC24" s="208"/>
      <c r="BD24" s="208"/>
      <c r="BE24" s="208"/>
    </row>
    <row r="25" spans="1:57" x14ac:dyDescent="0.2">
      <c r="A25" s="215">
        <f t="shared" si="24"/>
        <v>20</v>
      </c>
      <c r="B25" s="207">
        <f t="shared" si="17"/>
        <v>8.5500000000000034E-2</v>
      </c>
      <c r="C25" s="207">
        <f t="shared" si="17"/>
        <v>8.6000000000000035E-2</v>
      </c>
      <c r="D25" s="207">
        <f t="shared" si="17"/>
        <v>8.6500000000000035E-2</v>
      </c>
      <c r="E25" s="207">
        <f t="shared" si="17"/>
        <v>8.7000000000000036E-2</v>
      </c>
      <c r="F25" s="207">
        <f t="shared" si="17"/>
        <v>8.7500000000000036E-2</v>
      </c>
      <c r="G25" s="207">
        <f t="shared" si="3"/>
        <v>8.8000000000000037E-2</v>
      </c>
      <c r="H25" s="207">
        <f t="shared" si="3"/>
        <v>8.9000000000000037E-2</v>
      </c>
      <c r="I25" s="207">
        <f t="shared" si="3"/>
        <v>9.0000000000000038E-2</v>
      </c>
      <c r="J25" s="207">
        <f t="shared" si="3"/>
        <v>9.1000000000000039E-2</v>
      </c>
      <c r="K25" s="207">
        <f t="shared" si="3"/>
        <v>9.200000000000004E-2</v>
      </c>
      <c r="L25" s="207">
        <f t="shared" si="18"/>
        <v>0.10300000000000005</v>
      </c>
      <c r="M25" s="207">
        <f t="shared" si="5"/>
        <v>0.10400000000000005</v>
      </c>
      <c r="N25" s="207">
        <f t="shared" si="5"/>
        <v>0.10500000000000005</v>
      </c>
      <c r="O25" s="207">
        <f t="shared" si="7"/>
        <v>0.10600000000000005</v>
      </c>
      <c r="P25" s="207">
        <f t="shared" si="7"/>
        <v>0.10700000000000005</v>
      </c>
      <c r="Q25" s="207">
        <f t="shared" si="19"/>
        <v>0.11800000000000006</v>
      </c>
      <c r="R25" s="207">
        <f t="shared" si="19"/>
        <v>0.11900000000000006</v>
      </c>
      <c r="S25" s="207">
        <f t="shared" si="19"/>
        <v>0.12000000000000006</v>
      </c>
      <c r="T25" s="207">
        <f t="shared" si="19"/>
        <v>0.12100000000000005</v>
      </c>
      <c r="U25" s="207">
        <f t="shared" si="19"/>
        <v>0.12200000000000005</v>
      </c>
      <c r="V25" s="207">
        <f t="shared" si="20"/>
        <v>0.13300000000000006</v>
      </c>
      <c r="W25" s="207">
        <f t="shared" si="20"/>
        <v>0.13400000000000006</v>
      </c>
      <c r="X25" s="207">
        <f t="shared" si="20"/>
        <v>0.13500000000000006</v>
      </c>
      <c r="Y25" s="207">
        <f t="shared" si="20"/>
        <v>0.13600000000000007</v>
      </c>
      <c r="Z25" s="207">
        <f t="shared" si="20"/>
        <v>0.13700000000000007</v>
      </c>
      <c r="AA25" s="207">
        <f t="shared" si="21"/>
        <v>0.14800000000000008</v>
      </c>
      <c r="AB25" s="207">
        <f t="shared" si="21"/>
        <v>0.14900000000000008</v>
      </c>
      <c r="AC25" s="207">
        <f t="shared" si="21"/>
        <v>0.15000000000000008</v>
      </c>
      <c r="AD25" s="207">
        <f t="shared" si="21"/>
        <v>0.15100000000000008</v>
      </c>
      <c r="AE25" s="207">
        <f t="shared" si="21"/>
        <v>0.15200000000000008</v>
      </c>
      <c r="AF25" s="207">
        <f t="shared" si="22"/>
        <v>0.16300000000000009</v>
      </c>
      <c r="AG25" s="207">
        <v>0.1615</v>
      </c>
      <c r="AH25" s="207">
        <v>0.1575</v>
      </c>
      <c r="AI25" s="207">
        <v>0.1535</v>
      </c>
      <c r="AJ25" s="207">
        <v>0.14949999999999999</v>
      </c>
      <c r="AK25" s="207">
        <v>0.153</v>
      </c>
      <c r="AL25" s="208"/>
      <c r="AM25" s="208"/>
      <c r="AN25" s="208"/>
      <c r="AO25" s="208"/>
      <c r="AP25" s="208"/>
      <c r="AQ25" s="208"/>
      <c r="AR25" s="208"/>
      <c r="AS25" s="208"/>
      <c r="AT25" s="208"/>
      <c r="AU25" s="208"/>
      <c r="AV25" s="208"/>
      <c r="AW25" s="208"/>
      <c r="AX25" s="208"/>
      <c r="AY25" s="208"/>
      <c r="AZ25" s="208"/>
      <c r="BA25" s="208"/>
      <c r="BB25" s="208"/>
      <c r="BC25" s="208"/>
      <c r="BD25" s="208"/>
      <c r="BE25" s="208"/>
    </row>
    <row r="26" spans="1:57" x14ac:dyDescent="0.2">
      <c r="A26" s="215">
        <f t="shared" si="24"/>
        <v>21</v>
      </c>
      <c r="B26" s="207">
        <f t="shared" si="17"/>
        <v>8.8000000000000037E-2</v>
      </c>
      <c r="C26" s="207">
        <f t="shared" si="17"/>
        <v>8.8500000000000037E-2</v>
      </c>
      <c r="D26" s="207">
        <f t="shared" si="17"/>
        <v>8.9000000000000037E-2</v>
      </c>
      <c r="E26" s="207">
        <f t="shared" si="17"/>
        <v>8.9500000000000038E-2</v>
      </c>
      <c r="F26" s="207">
        <f t="shared" si="17"/>
        <v>9.0000000000000038E-2</v>
      </c>
      <c r="G26" s="207">
        <f t="shared" si="3"/>
        <v>9.0500000000000039E-2</v>
      </c>
      <c r="H26" s="207">
        <f t="shared" si="3"/>
        <v>9.150000000000004E-2</v>
      </c>
      <c r="I26" s="207">
        <f t="shared" si="3"/>
        <v>9.2500000000000041E-2</v>
      </c>
      <c r="J26" s="207">
        <f t="shared" si="3"/>
        <v>9.3500000000000041E-2</v>
      </c>
      <c r="K26" s="207">
        <f t="shared" si="3"/>
        <v>9.4500000000000042E-2</v>
      </c>
      <c r="L26" s="207">
        <f t="shared" si="18"/>
        <v>0.10600000000000005</v>
      </c>
      <c r="M26" s="207">
        <f t="shared" si="5"/>
        <v>0.10700000000000005</v>
      </c>
      <c r="N26" s="207">
        <f t="shared" si="5"/>
        <v>0.10800000000000005</v>
      </c>
      <c r="O26" s="207">
        <f t="shared" si="7"/>
        <v>0.10900000000000006</v>
      </c>
      <c r="P26" s="207">
        <f t="shared" si="7"/>
        <v>0.11000000000000006</v>
      </c>
      <c r="Q26" s="207">
        <f t="shared" si="19"/>
        <v>0.12150000000000007</v>
      </c>
      <c r="R26" s="207">
        <f t="shared" si="19"/>
        <v>0.12250000000000007</v>
      </c>
      <c r="S26" s="207">
        <f t="shared" si="19"/>
        <v>0.12350000000000007</v>
      </c>
      <c r="T26" s="207">
        <f t="shared" si="19"/>
        <v>0.12450000000000006</v>
      </c>
      <c r="U26" s="207">
        <f t="shared" si="19"/>
        <v>0.12550000000000006</v>
      </c>
      <c r="V26" s="207">
        <f t="shared" si="20"/>
        <v>0.13700000000000007</v>
      </c>
      <c r="W26" s="207">
        <f t="shared" si="20"/>
        <v>0.13800000000000007</v>
      </c>
      <c r="X26" s="207">
        <f t="shared" si="20"/>
        <v>0.13900000000000007</v>
      </c>
      <c r="Y26" s="207">
        <f t="shared" si="20"/>
        <v>0.14000000000000007</v>
      </c>
      <c r="Z26" s="207">
        <f t="shared" si="20"/>
        <v>0.14100000000000007</v>
      </c>
      <c r="AA26" s="207">
        <f t="shared" si="21"/>
        <v>0.15250000000000008</v>
      </c>
      <c r="AB26" s="207">
        <f t="shared" si="21"/>
        <v>0.15350000000000008</v>
      </c>
      <c r="AC26" s="207">
        <f t="shared" si="21"/>
        <v>0.15450000000000008</v>
      </c>
      <c r="AD26" s="207">
        <f t="shared" si="21"/>
        <v>0.15550000000000008</v>
      </c>
      <c r="AE26" s="207">
        <f t="shared" si="21"/>
        <v>0.15650000000000008</v>
      </c>
      <c r="AF26" s="207">
        <v>0.16550000000000001</v>
      </c>
      <c r="AG26" s="207">
        <v>0.1615</v>
      </c>
      <c r="AH26" s="207">
        <v>0.1575</v>
      </c>
      <c r="AI26" s="207">
        <v>0.1535</v>
      </c>
      <c r="AJ26" s="207">
        <v>0.14949999999999999</v>
      </c>
      <c r="AK26" s="207">
        <v>0.153</v>
      </c>
      <c r="AL26" s="208"/>
      <c r="AM26" s="208"/>
      <c r="AN26" s="208"/>
      <c r="AO26" s="208"/>
      <c r="AP26" s="208"/>
      <c r="AQ26" s="208"/>
      <c r="AR26" s="208"/>
      <c r="AS26" s="208"/>
      <c r="AT26" s="208"/>
      <c r="AU26" s="208"/>
      <c r="AV26" s="208"/>
      <c r="AW26" s="208"/>
      <c r="AX26" s="208"/>
      <c r="AY26" s="208"/>
      <c r="AZ26" s="208"/>
      <c r="BA26" s="208"/>
      <c r="BB26" s="208"/>
      <c r="BC26" s="208"/>
      <c r="BD26" s="208"/>
      <c r="BE26" s="208"/>
    </row>
    <row r="27" spans="1:57" x14ac:dyDescent="0.2">
      <c r="A27" s="215">
        <f t="shared" si="24"/>
        <v>22</v>
      </c>
      <c r="B27" s="207">
        <f t="shared" si="17"/>
        <v>9.0500000000000039E-2</v>
      </c>
      <c r="C27" s="207">
        <f t="shared" si="17"/>
        <v>9.1000000000000039E-2</v>
      </c>
      <c r="D27" s="207">
        <f t="shared" si="17"/>
        <v>9.150000000000004E-2</v>
      </c>
      <c r="E27" s="207">
        <f t="shared" si="17"/>
        <v>9.200000000000004E-2</v>
      </c>
      <c r="F27" s="207">
        <f t="shared" si="17"/>
        <v>9.2500000000000041E-2</v>
      </c>
      <c r="G27" s="207">
        <f t="shared" si="3"/>
        <v>9.3000000000000041E-2</v>
      </c>
      <c r="H27" s="207">
        <f t="shared" si="3"/>
        <v>9.4000000000000042E-2</v>
      </c>
      <c r="I27" s="207">
        <f t="shared" si="3"/>
        <v>9.5000000000000043E-2</v>
      </c>
      <c r="J27" s="207">
        <f t="shared" si="3"/>
        <v>9.6000000000000044E-2</v>
      </c>
      <c r="K27" s="207">
        <f t="shared" si="3"/>
        <v>9.7000000000000045E-2</v>
      </c>
      <c r="L27" s="207">
        <f t="shared" si="18"/>
        <v>0.10900000000000006</v>
      </c>
      <c r="M27" s="207">
        <f t="shared" si="5"/>
        <v>0.11000000000000006</v>
      </c>
      <c r="N27" s="207">
        <f t="shared" si="5"/>
        <v>0.11100000000000006</v>
      </c>
      <c r="O27" s="207">
        <f t="shared" si="7"/>
        <v>0.11200000000000006</v>
      </c>
      <c r="P27" s="207">
        <f t="shared" si="7"/>
        <v>0.11300000000000006</v>
      </c>
      <c r="Q27" s="207">
        <f t="shared" si="19"/>
        <v>0.12500000000000006</v>
      </c>
      <c r="R27" s="207">
        <f t="shared" si="19"/>
        <v>0.12600000000000006</v>
      </c>
      <c r="S27" s="207">
        <f t="shared" si="19"/>
        <v>0.12700000000000006</v>
      </c>
      <c r="T27" s="207">
        <f t="shared" si="19"/>
        <v>0.12800000000000006</v>
      </c>
      <c r="U27" s="207">
        <f t="shared" si="19"/>
        <v>0.12900000000000006</v>
      </c>
      <c r="V27" s="207">
        <f t="shared" si="20"/>
        <v>0.14100000000000007</v>
      </c>
      <c r="W27" s="207">
        <f t="shared" si="20"/>
        <v>0.14200000000000007</v>
      </c>
      <c r="X27" s="207">
        <f t="shared" si="20"/>
        <v>0.14300000000000007</v>
      </c>
      <c r="Y27" s="207">
        <f t="shared" si="20"/>
        <v>0.14400000000000007</v>
      </c>
      <c r="Z27" s="207">
        <f t="shared" si="20"/>
        <v>0.14500000000000007</v>
      </c>
      <c r="AA27" s="207">
        <f t="shared" si="21"/>
        <v>0.15700000000000008</v>
      </c>
      <c r="AB27" s="207">
        <f t="shared" si="21"/>
        <v>0.15800000000000008</v>
      </c>
      <c r="AC27" s="207">
        <f t="shared" si="21"/>
        <v>0.15900000000000009</v>
      </c>
      <c r="AD27" s="207">
        <f t="shared" si="21"/>
        <v>0.16000000000000009</v>
      </c>
      <c r="AE27" s="207">
        <v>0.159</v>
      </c>
      <c r="AF27" s="207">
        <v>0.16550000000000001</v>
      </c>
      <c r="AG27" s="207">
        <v>0.1615</v>
      </c>
      <c r="AH27" s="207">
        <v>0.1575</v>
      </c>
      <c r="AI27" s="207">
        <v>0.1535</v>
      </c>
      <c r="AJ27" s="207">
        <v>0.14949999999999999</v>
      </c>
      <c r="AK27" s="207">
        <v>0.153</v>
      </c>
      <c r="AL27" s="208"/>
      <c r="AM27" s="208"/>
      <c r="AN27" s="208"/>
      <c r="AO27" s="208"/>
      <c r="AP27" s="208"/>
      <c r="AQ27" s="208"/>
      <c r="AR27" s="208"/>
      <c r="AS27" s="208"/>
      <c r="AT27" s="208"/>
      <c r="AU27" s="208"/>
      <c r="AV27" s="208"/>
      <c r="AW27" s="208"/>
      <c r="AX27" s="208"/>
      <c r="AY27" s="208"/>
      <c r="AZ27" s="208"/>
      <c r="BA27" s="208"/>
      <c r="BB27" s="208"/>
      <c r="BC27" s="208"/>
      <c r="BD27" s="208"/>
      <c r="BE27" s="208"/>
    </row>
    <row r="28" spans="1:57" x14ac:dyDescent="0.2">
      <c r="A28" s="215">
        <f t="shared" si="24"/>
        <v>23</v>
      </c>
      <c r="B28" s="207">
        <f t="shared" si="17"/>
        <v>9.3000000000000041E-2</v>
      </c>
      <c r="C28" s="207">
        <f t="shared" si="17"/>
        <v>9.3500000000000041E-2</v>
      </c>
      <c r="D28" s="207">
        <f t="shared" si="17"/>
        <v>9.4000000000000042E-2</v>
      </c>
      <c r="E28" s="207">
        <f t="shared" si="17"/>
        <v>9.4500000000000042E-2</v>
      </c>
      <c r="F28" s="207">
        <f t="shared" si="17"/>
        <v>9.5000000000000043E-2</v>
      </c>
      <c r="G28" s="207">
        <f t="shared" si="3"/>
        <v>9.5500000000000043E-2</v>
      </c>
      <c r="H28" s="207">
        <f t="shared" si="3"/>
        <v>9.6500000000000044E-2</v>
      </c>
      <c r="I28" s="207">
        <f t="shared" si="3"/>
        <v>9.7500000000000045E-2</v>
      </c>
      <c r="J28" s="207">
        <f t="shared" si="3"/>
        <v>9.8500000000000046E-2</v>
      </c>
      <c r="K28" s="207">
        <f t="shared" si="3"/>
        <v>9.9500000000000047E-2</v>
      </c>
      <c r="L28" s="207">
        <f t="shared" si="18"/>
        <v>0.11200000000000006</v>
      </c>
      <c r="M28" s="207">
        <f t="shared" si="5"/>
        <v>0.11300000000000006</v>
      </c>
      <c r="N28" s="207">
        <f t="shared" si="5"/>
        <v>0.11400000000000006</v>
      </c>
      <c r="O28" s="207">
        <f t="shared" si="7"/>
        <v>0.11500000000000006</v>
      </c>
      <c r="P28" s="207">
        <f t="shared" si="7"/>
        <v>0.11600000000000006</v>
      </c>
      <c r="Q28" s="207">
        <f t="shared" si="19"/>
        <v>0.12850000000000006</v>
      </c>
      <c r="R28" s="207">
        <f t="shared" si="19"/>
        <v>0.12950000000000006</v>
      </c>
      <c r="S28" s="207">
        <f t="shared" si="19"/>
        <v>0.13050000000000006</v>
      </c>
      <c r="T28" s="207">
        <f t="shared" si="19"/>
        <v>0.13150000000000006</v>
      </c>
      <c r="U28" s="207">
        <f t="shared" si="19"/>
        <v>0.13250000000000006</v>
      </c>
      <c r="V28" s="207">
        <f t="shared" si="20"/>
        <v>0.14500000000000007</v>
      </c>
      <c r="W28" s="207">
        <f t="shared" si="20"/>
        <v>0.14600000000000007</v>
      </c>
      <c r="X28" s="207">
        <f t="shared" si="20"/>
        <v>0.14700000000000008</v>
      </c>
      <c r="Y28" s="207">
        <f t="shared" si="20"/>
        <v>0.14800000000000008</v>
      </c>
      <c r="Z28" s="207">
        <f t="shared" si="20"/>
        <v>0.14900000000000008</v>
      </c>
      <c r="AA28" s="207">
        <f t="shared" si="21"/>
        <v>0.16150000000000009</v>
      </c>
      <c r="AB28" s="207">
        <f t="shared" si="21"/>
        <v>0.16250000000000009</v>
      </c>
      <c r="AC28" s="207">
        <f t="shared" si="21"/>
        <v>0.16350000000000009</v>
      </c>
      <c r="AD28" s="207">
        <v>0.16250000000000001</v>
      </c>
      <c r="AE28" s="207">
        <v>0.159</v>
      </c>
      <c r="AF28" s="207">
        <v>0.16550000000000001</v>
      </c>
      <c r="AG28" s="207">
        <v>0.1615</v>
      </c>
      <c r="AH28" s="207">
        <v>0.1575</v>
      </c>
      <c r="AI28" s="207">
        <v>0.1535</v>
      </c>
      <c r="AJ28" s="207">
        <v>0.14949999999999999</v>
      </c>
      <c r="AK28" s="207">
        <v>0.153</v>
      </c>
      <c r="AL28" s="208"/>
      <c r="AM28" s="208"/>
      <c r="AN28" s="208"/>
      <c r="AO28" s="208"/>
      <c r="AP28" s="208"/>
      <c r="AQ28" s="208"/>
      <c r="AR28" s="208"/>
      <c r="AS28" s="208"/>
      <c r="AT28" s="208"/>
      <c r="AU28" s="208"/>
      <c r="AV28" s="208"/>
      <c r="AW28" s="208"/>
      <c r="AX28" s="208"/>
      <c r="AY28" s="208"/>
      <c r="AZ28" s="208"/>
      <c r="BA28" s="208"/>
      <c r="BB28" s="208"/>
      <c r="BC28" s="208"/>
      <c r="BD28" s="208"/>
      <c r="BE28" s="208"/>
    </row>
    <row r="29" spans="1:57" x14ac:dyDescent="0.2">
      <c r="A29" s="215">
        <f t="shared" si="24"/>
        <v>24</v>
      </c>
      <c r="B29" s="207">
        <f t="shared" si="17"/>
        <v>9.5500000000000043E-2</v>
      </c>
      <c r="C29" s="207">
        <f t="shared" si="17"/>
        <v>9.6000000000000044E-2</v>
      </c>
      <c r="D29" s="207">
        <f t="shared" si="17"/>
        <v>9.6500000000000044E-2</v>
      </c>
      <c r="E29" s="207">
        <f t="shared" si="17"/>
        <v>9.7000000000000045E-2</v>
      </c>
      <c r="F29" s="207">
        <f t="shared" si="17"/>
        <v>9.7500000000000045E-2</v>
      </c>
      <c r="G29" s="207">
        <f t="shared" si="3"/>
        <v>9.8000000000000045E-2</v>
      </c>
      <c r="H29" s="207">
        <f t="shared" si="3"/>
        <v>9.9000000000000046E-2</v>
      </c>
      <c r="I29" s="207">
        <f t="shared" si="3"/>
        <v>0.10000000000000005</v>
      </c>
      <c r="J29" s="207">
        <f t="shared" si="3"/>
        <v>0.10100000000000005</v>
      </c>
      <c r="K29" s="207">
        <f t="shared" si="3"/>
        <v>0.10200000000000005</v>
      </c>
      <c r="L29" s="207">
        <f t="shared" si="18"/>
        <v>0.11500000000000006</v>
      </c>
      <c r="M29" s="207">
        <f t="shared" si="5"/>
        <v>0.11600000000000006</v>
      </c>
      <c r="N29" s="207">
        <f t="shared" si="5"/>
        <v>0.11700000000000006</v>
      </c>
      <c r="O29" s="207">
        <f t="shared" si="7"/>
        <v>0.11800000000000006</v>
      </c>
      <c r="P29" s="207">
        <f t="shared" si="7"/>
        <v>0.11900000000000006</v>
      </c>
      <c r="Q29" s="207">
        <f t="shared" si="19"/>
        <v>0.13200000000000006</v>
      </c>
      <c r="R29" s="207">
        <f t="shared" si="19"/>
        <v>0.13300000000000006</v>
      </c>
      <c r="S29" s="207">
        <f t="shared" si="19"/>
        <v>0.13400000000000006</v>
      </c>
      <c r="T29" s="207">
        <f t="shared" si="19"/>
        <v>0.13500000000000006</v>
      </c>
      <c r="U29" s="207">
        <f t="shared" si="19"/>
        <v>0.13600000000000007</v>
      </c>
      <c r="V29" s="207">
        <f t="shared" si="20"/>
        <v>0.14900000000000008</v>
      </c>
      <c r="W29" s="207">
        <f t="shared" si="20"/>
        <v>0.15000000000000008</v>
      </c>
      <c r="X29" s="207">
        <f t="shared" si="20"/>
        <v>0.15100000000000008</v>
      </c>
      <c r="Y29" s="207">
        <f t="shared" si="20"/>
        <v>0.15200000000000008</v>
      </c>
      <c r="Z29" s="207">
        <f t="shared" si="20"/>
        <v>0.15300000000000008</v>
      </c>
      <c r="AA29" s="207">
        <f t="shared" si="21"/>
        <v>0.16600000000000009</v>
      </c>
      <c r="AB29" s="207">
        <f t="shared" si="21"/>
        <v>0.16700000000000009</v>
      </c>
      <c r="AC29" s="207">
        <v>0.16600000000000001</v>
      </c>
      <c r="AD29" s="207">
        <v>0.16250000000000001</v>
      </c>
      <c r="AE29" s="207">
        <v>0.159</v>
      </c>
      <c r="AF29" s="207">
        <v>0.16550000000000001</v>
      </c>
      <c r="AG29" s="207">
        <v>0.1615</v>
      </c>
      <c r="AH29" s="207">
        <v>0.1575</v>
      </c>
      <c r="AI29" s="207">
        <v>0.1535</v>
      </c>
      <c r="AJ29" s="207">
        <v>0.14949999999999999</v>
      </c>
      <c r="AK29" s="207">
        <v>0.153</v>
      </c>
      <c r="AL29" s="208"/>
      <c r="AM29" s="208"/>
      <c r="AN29" s="208"/>
      <c r="AO29" s="208"/>
      <c r="AP29" s="208"/>
      <c r="AQ29" s="208"/>
      <c r="AR29" s="208"/>
      <c r="AS29" s="208"/>
      <c r="AT29" s="208"/>
      <c r="AU29" s="208"/>
      <c r="AV29" s="208"/>
      <c r="AW29" s="208"/>
      <c r="AX29" s="208"/>
      <c r="AY29" s="208"/>
      <c r="AZ29" s="208"/>
      <c r="BA29" s="208"/>
      <c r="BB29" s="208"/>
      <c r="BC29" s="208"/>
      <c r="BD29" s="208"/>
      <c r="BE29" s="208"/>
    </row>
    <row r="30" spans="1:57" x14ac:dyDescent="0.2">
      <c r="A30" s="215">
        <f t="shared" si="24"/>
        <v>25</v>
      </c>
      <c r="B30" s="207">
        <f t="shared" si="17"/>
        <v>9.8000000000000045E-2</v>
      </c>
      <c r="C30" s="207">
        <f t="shared" si="17"/>
        <v>9.8500000000000046E-2</v>
      </c>
      <c r="D30" s="207">
        <f t="shared" si="17"/>
        <v>9.9000000000000046E-2</v>
      </c>
      <c r="E30" s="207">
        <f t="shared" si="17"/>
        <v>9.9500000000000047E-2</v>
      </c>
      <c r="F30" s="207">
        <f t="shared" si="17"/>
        <v>0.10000000000000005</v>
      </c>
      <c r="G30" s="207">
        <f t="shared" si="3"/>
        <v>0.10050000000000005</v>
      </c>
      <c r="H30" s="207">
        <f t="shared" si="3"/>
        <v>0.10150000000000005</v>
      </c>
      <c r="I30" s="207">
        <f t="shared" si="3"/>
        <v>0.10250000000000005</v>
      </c>
      <c r="J30" s="207">
        <f t="shared" si="3"/>
        <v>0.10350000000000005</v>
      </c>
      <c r="K30" s="207">
        <f t="shared" si="3"/>
        <v>0.10450000000000005</v>
      </c>
      <c r="L30" s="207">
        <f t="shared" si="18"/>
        <v>0.11800000000000006</v>
      </c>
      <c r="M30" s="207">
        <f t="shared" si="5"/>
        <v>0.11900000000000006</v>
      </c>
      <c r="N30" s="207">
        <f t="shared" si="5"/>
        <v>0.12000000000000006</v>
      </c>
      <c r="O30" s="207">
        <f t="shared" si="7"/>
        <v>0.12100000000000007</v>
      </c>
      <c r="P30" s="207">
        <f t="shared" si="7"/>
        <v>0.12200000000000007</v>
      </c>
      <c r="Q30" s="207">
        <f t="shared" si="19"/>
        <v>0.13550000000000006</v>
      </c>
      <c r="R30" s="207">
        <f t="shared" si="19"/>
        <v>0.13650000000000007</v>
      </c>
      <c r="S30" s="207">
        <f t="shared" si="19"/>
        <v>0.13750000000000007</v>
      </c>
      <c r="T30" s="207">
        <f t="shared" si="19"/>
        <v>0.13850000000000007</v>
      </c>
      <c r="U30" s="207">
        <f t="shared" si="19"/>
        <v>0.13950000000000007</v>
      </c>
      <c r="V30" s="207">
        <f t="shared" si="20"/>
        <v>0.15300000000000008</v>
      </c>
      <c r="W30" s="207">
        <f t="shared" si="20"/>
        <v>0.15400000000000008</v>
      </c>
      <c r="X30" s="207">
        <f t="shared" si="20"/>
        <v>0.15500000000000008</v>
      </c>
      <c r="Y30" s="207">
        <f t="shared" si="20"/>
        <v>0.15600000000000008</v>
      </c>
      <c r="Z30" s="207">
        <f t="shared" si="20"/>
        <v>0.15700000000000008</v>
      </c>
      <c r="AA30" s="207">
        <f t="shared" si="21"/>
        <v>0.1705000000000001</v>
      </c>
      <c r="AB30" s="207">
        <v>0.16950000000000001</v>
      </c>
      <c r="AC30" s="207">
        <v>0.16600000000000001</v>
      </c>
      <c r="AD30" s="207">
        <v>0.16250000000000001</v>
      </c>
      <c r="AE30" s="207">
        <v>0.159</v>
      </c>
      <c r="AF30" s="207">
        <v>0.16550000000000001</v>
      </c>
      <c r="AG30" s="207">
        <v>0.1615</v>
      </c>
      <c r="AH30" s="207">
        <v>0.1575</v>
      </c>
      <c r="AI30" s="207">
        <v>0.1535</v>
      </c>
      <c r="AJ30" s="207">
        <v>0.14949999999999999</v>
      </c>
      <c r="AK30" s="207">
        <v>0.153</v>
      </c>
      <c r="AL30" s="208"/>
      <c r="AM30" s="208"/>
      <c r="AN30" s="208"/>
      <c r="AO30" s="208"/>
      <c r="AP30" s="208"/>
      <c r="AQ30" s="208"/>
      <c r="AR30" s="208"/>
      <c r="AS30" s="208"/>
      <c r="AT30" s="208"/>
      <c r="AU30" s="208"/>
      <c r="AV30" s="208"/>
      <c r="AW30" s="208"/>
      <c r="AX30" s="208"/>
      <c r="AY30" s="208"/>
      <c r="AZ30" s="208"/>
      <c r="BA30" s="208"/>
      <c r="BB30" s="208"/>
      <c r="BC30" s="208"/>
      <c r="BD30" s="208"/>
      <c r="BE30" s="208"/>
    </row>
    <row r="31" spans="1:57" x14ac:dyDescent="0.2">
      <c r="A31" s="215">
        <f t="shared" si="24"/>
        <v>26</v>
      </c>
      <c r="B31" s="207">
        <f t="shared" si="17"/>
        <v>0.10050000000000005</v>
      </c>
      <c r="C31" s="207">
        <f t="shared" si="17"/>
        <v>0.10100000000000005</v>
      </c>
      <c r="D31" s="207">
        <f t="shared" si="17"/>
        <v>0.10150000000000005</v>
      </c>
      <c r="E31" s="207">
        <f t="shared" si="17"/>
        <v>0.10200000000000005</v>
      </c>
      <c r="F31" s="207">
        <f t="shared" si="17"/>
        <v>0.10250000000000005</v>
      </c>
      <c r="G31" s="207">
        <f t="shared" si="3"/>
        <v>0.10300000000000005</v>
      </c>
      <c r="H31" s="207">
        <f t="shared" si="3"/>
        <v>0.10400000000000005</v>
      </c>
      <c r="I31" s="207">
        <f t="shared" si="3"/>
        <v>0.10500000000000005</v>
      </c>
      <c r="J31" s="207">
        <f t="shared" si="3"/>
        <v>0.10600000000000005</v>
      </c>
      <c r="K31" s="207">
        <f t="shared" si="3"/>
        <v>0.10700000000000005</v>
      </c>
      <c r="L31" s="207">
        <f t="shared" si="18"/>
        <v>0.12100000000000007</v>
      </c>
      <c r="M31" s="207">
        <f t="shared" si="5"/>
        <v>0.12200000000000007</v>
      </c>
      <c r="N31" s="207">
        <f t="shared" si="5"/>
        <v>0.12300000000000007</v>
      </c>
      <c r="O31" s="207">
        <f t="shared" si="7"/>
        <v>0.12400000000000007</v>
      </c>
      <c r="P31" s="207">
        <f t="shared" si="7"/>
        <v>0.12500000000000006</v>
      </c>
      <c r="Q31" s="207">
        <f t="shared" si="19"/>
        <v>0.13900000000000007</v>
      </c>
      <c r="R31" s="207">
        <f t="shared" si="19"/>
        <v>0.14000000000000007</v>
      </c>
      <c r="S31" s="207">
        <f t="shared" si="19"/>
        <v>0.14100000000000007</v>
      </c>
      <c r="T31" s="207">
        <f t="shared" si="19"/>
        <v>0.14200000000000007</v>
      </c>
      <c r="U31" s="207">
        <f t="shared" si="19"/>
        <v>0.14300000000000007</v>
      </c>
      <c r="V31" s="207">
        <f t="shared" si="20"/>
        <v>0.15700000000000008</v>
      </c>
      <c r="W31" s="207">
        <f t="shared" si="20"/>
        <v>0.15800000000000008</v>
      </c>
      <c r="X31" s="207">
        <f t="shared" si="20"/>
        <v>0.15900000000000009</v>
      </c>
      <c r="Y31" s="207">
        <f t="shared" si="20"/>
        <v>0.16000000000000009</v>
      </c>
      <c r="Z31" s="207">
        <f t="shared" si="20"/>
        <v>0.16100000000000009</v>
      </c>
      <c r="AA31" s="207">
        <v>0.17299999999999999</v>
      </c>
      <c r="AB31" s="207">
        <v>0.16950000000000001</v>
      </c>
      <c r="AC31" s="207">
        <v>0.16600000000000001</v>
      </c>
      <c r="AD31" s="207">
        <v>0.16250000000000001</v>
      </c>
      <c r="AE31" s="207">
        <v>0.159</v>
      </c>
      <c r="AF31" s="207">
        <v>0.16550000000000001</v>
      </c>
      <c r="AG31" s="207">
        <v>0.1615</v>
      </c>
      <c r="AH31" s="207">
        <v>0.1575</v>
      </c>
      <c r="AI31" s="207">
        <v>0.1535</v>
      </c>
      <c r="AJ31" s="207">
        <v>0.14949999999999999</v>
      </c>
      <c r="AK31" s="207">
        <v>0.153</v>
      </c>
      <c r="AL31" s="208"/>
      <c r="AM31" s="208"/>
      <c r="AN31" s="208"/>
      <c r="AO31" s="208"/>
      <c r="AP31" s="208"/>
      <c r="AQ31" s="208"/>
      <c r="AR31" s="208"/>
      <c r="AS31" s="208"/>
      <c r="AT31" s="208"/>
      <c r="AU31" s="208"/>
      <c r="AV31" s="208"/>
      <c r="AW31" s="208"/>
      <c r="AX31" s="208"/>
      <c r="AY31" s="208"/>
      <c r="AZ31" s="208"/>
      <c r="BA31" s="208"/>
      <c r="BB31" s="208"/>
      <c r="BC31" s="208"/>
      <c r="BD31" s="208"/>
      <c r="BE31" s="208"/>
    </row>
    <row r="32" spans="1:57" x14ac:dyDescent="0.2">
      <c r="A32" s="215">
        <f t="shared" si="24"/>
        <v>27</v>
      </c>
      <c r="B32" s="207">
        <f t="shared" si="17"/>
        <v>0.10300000000000005</v>
      </c>
      <c r="C32" s="207">
        <f t="shared" si="17"/>
        <v>0.10350000000000005</v>
      </c>
      <c r="D32" s="207">
        <f t="shared" si="17"/>
        <v>0.10400000000000005</v>
      </c>
      <c r="E32" s="207">
        <f t="shared" si="17"/>
        <v>0.10450000000000005</v>
      </c>
      <c r="F32" s="207">
        <f t="shared" si="17"/>
        <v>0.10500000000000005</v>
      </c>
      <c r="G32" s="207">
        <f t="shared" si="3"/>
        <v>0.10550000000000005</v>
      </c>
      <c r="H32" s="207">
        <f t="shared" si="3"/>
        <v>0.10650000000000005</v>
      </c>
      <c r="I32" s="207">
        <f t="shared" si="3"/>
        <v>0.10750000000000005</v>
      </c>
      <c r="J32" s="207">
        <f t="shared" si="3"/>
        <v>0.10850000000000005</v>
      </c>
      <c r="K32" s="207">
        <f t="shared" si="3"/>
        <v>0.10950000000000006</v>
      </c>
      <c r="L32" s="207">
        <f t="shared" si="18"/>
        <v>0.12400000000000007</v>
      </c>
      <c r="M32" s="207">
        <f t="shared" si="5"/>
        <v>0.12500000000000006</v>
      </c>
      <c r="N32" s="207">
        <f t="shared" si="5"/>
        <v>0.12600000000000006</v>
      </c>
      <c r="O32" s="207">
        <f t="shared" si="7"/>
        <v>0.12700000000000006</v>
      </c>
      <c r="P32" s="207">
        <f t="shared" si="7"/>
        <v>0.12800000000000006</v>
      </c>
      <c r="Q32" s="207">
        <f t="shared" si="19"/>
        <v>0.14250000000000007</v>
      </c>
      <c r="R32" s="207">
        <f t="shared" si="19"/>
        <v>0.14350000000000007</v>
      </c>
      <c r="S32" s="207">
        <f t="shared" si="19"/>
        <v>0.14450000000000007</v>
      </c>
      <c r="T32" s="207">
        <f t="shared" si="19"/>
        <v>0.14550000000000007</v>
      </c>
      <c r="U32" s="207">
        <f t="shared" si="19"/>
        <v>0.14650000000000007</v>
      </c>
      <c r="V32" s="207">
        <f t="shared" si="20"/>
        <v>0.16100000000000009</v>
      </c>
      <c r="W32" s="207">
        <f t="shared" si="20"/>
        <v>0.16200000000000009</v>
      </c>
      <c r="X32" s="207">
        <f t="shared" si="20"/>
        <v>0.16300000000000009</v>
      </c>
      <c r="Y32" s="207">
        <f t="shared" si="20"/>
        <v>0.16400000000000009</v>
      </c>
      <c r="Z32" s="207">
        <v>0.16350000000000001</v>
      </c>
      <c r="AA32" s="207">
        <v>0.17299999999999999</v>
      </c>
      <c r="AB32" s="207">
        <v>0.16950000000000001</v>
      </c>
      <c r="AC32" s="207">
        <v>0.16600000000000001</v>
      </c>
      <c r="AD32" s="207">
        <v>0.16250000000000001</v>
      </c>
      <c r="AE32" s="207">
        <v>0.159</v>
      </c>
      <c r="AF32" s="207">
        <v>0.16550000000000001</v>
      </c>
      <c r="AG32" s="207">
        <v>0.1615</v>
      </c>
      <c r="AH32" s="207">
        <v>0.1575</v>
      </c>
      <c r="AI32" s="207">
        <v>0.1535</v>
      </c>
      <c r="AJ32" s="207">
        <v>0.14949999999999999</v>
      </c>
      <c r="AK32" s="207">
        <v>0.153</v>
      </c>
      <c r="AL32" s="208"/>
      <c r="AM32" s="208"/>
      <c r="AN32" s="208"/>
      <c r="AO32" s="208"/>
      <c r="AP32" s="208"/>
      <c r="AQ32" s="208"/>
      <c r="AR32" s="208"/>
      <c r="AS32" s="208"/>
      <c r="AT32" s="208"/>
      <c r="AU32" s="208"/>
      <c r="AV32" s="208"/>
      <c r="AW32" s="208"/>
      <c r="AX32" s="208"/>
      <c r="AY32" s="208"/>
      <c r="AZ32" s="208"/>
      <c r="BA32" s="208"/>
      <c r="BB32" s="208"/>
      <c r="BC32" s="208"/>
      <c r="BD32" s="208"/>
      <c r="BE32" s="208"/>
    </row>
    <row r="33" spans="1:57" x14ac:dyDescent="0.2">
      <c r="A33" s="215">
        <f t="shared" si="24"/>
        <v>28</v>
      </c>
      <c r="B33" s="207">
        <f t="shared" si="17"/>
        <v>0.10550000000000005</v>
      </c>
      <c r="C33" s="207">
        <f t="shared" si="17"/>
        <v>0.10600000000000005</v>
      </c>
      <c r="D33" s="207">
        <f t="shared" si="17"/>
        <v>0.10650000000000005</v>
      </c>
      <c r="E33" s="207">
        <f t="shared" si="17"/>
        <v>0.10700000000000005</v>
      </c>
      <c r="F33" s="207">
        <f t="shared" si="17"/>
        <v>0.10750000000000005</v>
      </c>
      <c r="G33" s="207">
        <f t="shared" si="3"/>
        <v>0.10800000000000005</v>
      </c>
      <c r="H33" s="207">
        <f t="shared" si="3"/>
        <v>0.10900000000000006</v>
      </c>
      <c r="I33" s="207">
        <f t="shared" si="3"/>
        <v>0.11000000000000006</v>
      </c>
      <c r="J33" s="207">
        <f t="shared" si="3"/>
        <v>0.11100000000000006</v>
      </c>
      <c r="K33" s="207">
        <f t="shared" si="3"/>
        <v>0.11200000000000006</v>
      </c>
      <c r="L33" s="207">
        <f t="shared" si="18"/>
        <v>0.12700000000000006</v>
      </c>
      <c r="M33" s="207">
        <f t="shared" si="5"/>
        <v>0.12800000000000006</v>
      </c>
      <c r="N33" s="207">
        <f t="shared" si="5"/>
        <v>0.12900000000000006</v>
      </c>
      <c r="O33" s="207">
        <f t="shared" si="7"/>
        <v>0.13000000000000006</v>
      </c>
      <c r="P33" s="207">
        <f t="shared" si="7"/>
        <v>0.13100000000000006</v>
      </c>
      <c r="Q33" s="207">
        <f t="shared" si="19"/>
        <v>0.14600000000000007</v>
      </c>
      <c r="R33" s="207">
        <f t="shared" si="19"/>
        <v>0.14700000000000008</v>
      </c>
      <c r="S33" s="207">
        <f t="shared" si="19"/>
        <v>0.14800000000000008</v>
      </c>
      <c r="T33" s="207">
        <f t="shared" si="19"/>
        <v>0.14900000000000008</v>
      </c>
      <c r="U33" s="207">
        <f t="shared" si="19"/>
        <v>0.15000000000000008</v>
      </c>
      <c r="V33" s="207">
        <f t="shared" si="20"/>
        <v>0.16500000000000009</v>
      </c>
      <c r="W33" s="207">
        <f t="shared" si="20"/>
        <v>0.16600000000000009</v>
      </c>
      <c r="X33" s="207">
        <f t="shared" si="20"/>
        <v>0.16700000000000009</v>
      </c>
      <c r="Y33" s="207">
        <v>0.16650000000000001</v>
      </c>
      <c r="Z33" s="207">
        <v>0.16350000000000001</v>
      </c>
      <c r="AA33" s="207">
        <v>0.17299999999999999</v>
      </c>
      <c r="AB33" s="207">
        <v>0.16950000000000001</v>
      </c>
      <c r="AC33" s="207">
        <v>0.16600000000000001</v>
      </c>
      <c r="AD33" s="207">
        <v>0.16250000000000001</v>
      </c>
      <c r="AE33" s="207">
        <v>0.159</v>
      </c>
      <c r="AF33" s="207">
        <v>0.16550000000000001</v>
      </c>
      <c r="AG33" s="207">
        <v>0.1615</v>
      </c>
      <c r="AH33" s="207">
        <v>0.1575</v>
      </c>
      <c r="AI33" s="207">
        <v>0.1535</v>
      </c>
      <c r="AJ33" s="207">
        <v>0.14949999999999999</v>
      </c>
      <c r="AK33" s="207">
        <v>0.153</v>
      </c>
      <c r="AL33" s="208"/>
      <c r="AM33" s="208"/>
      <c r="AN33" s="208"/>
      <c r="AO33" s="208"/>
      <c r="AP33" s="208"/>
      <c r="AQ33" s="208"/>
      <c r="AR33" s="208"/>
      <c r="AS33" s="208"/>
      <c r="AT33" s="208"/>
      <c r="AU33" s="208"/>
      <c r="AV33" s="208"/>
      <c r="AW33" s="208"/>
      <c r="AX33" s="208"/>
      <c r="AY33" s="208"/>
      <c r="AZ33" s="208"/>
      <c r="BA33" s="208"/>
      <c r="BB33" s="208"/>
      <c r="BC33" s="208"/>
      <c r="BD33" s="208"/>
      <c r="BE33" s="208"/>
    </row>
    <row r="34" spans="1:57" x14ac:dyDescent="0.2">
      <c r="A34" s="215">
        <f t="shared" si="24"/>
        <v>29</v>
      </c>
      <c r="B34" s="207">
        <f t="shared" si="17"/>
        <v>0.10800000000000005</v>
      </c>
      <c r="C34" s="207">
        <f t="shared" si="17"/>
        <v>0.10850000000000005</v>
      </c>
      <c r="D34" s="207">
        <f t="shared" si="17"/>
        <v>0.10900000000000006</v>
      </c>
      <c r="E34" s="207">
        <f t="shared" si="17"/>
        <v>0.10950000000000006</v>
      </c>
      <c r="F34" s="207">
        <f t="shared" si="17"/>
        <v>0.11000000000000006</v>
      </c>
      <c r="G34" s="207">
        <f t="shared" si="3"/>
        <v>0.11050000000000006</v>
      </c>
      <c r="H34" s="207">
        <f t="shared" si="3"/>
        <v>0.11150000000000006</v>
      </c>
      <c r="I34" s="207">
        <f t="shared" si="3"/>
        <v>0.11250000000000006</v>
      </c>
      <c r="J34" s="207">
        <f t="shared" si="3"/>
        <v>0.11350000000000006</v>
      </c>
      <c r="K34" s="207">
        <f t="shared" si="3"/>
        <v>0.11450000000000006</v>
      </c>
      <c r="L34" s="207">
        <f t="shared" si="18"/>
        <v>0.13000000000000006</v>
      </c>
      <c r="M34" s="207">
        <f t="shared" si="5"/>
        <v>0.13100000000000006</v>
      </c>
      <c r="N34" s="207">
        <f t="shared" si="5"/>
        <v>0.13200000000000006</v>
      </c>
      <c r="O34" s="207">
        <f t="shared" si="7"/>
        <v>0.13300000000000006</v>
      </c>
      <c r="P34" s="207">
        <f t="shared" si="7"/>
        <v>0.13400000000000006</v>
      </c>
      <c r="Q34" s="207">
        <f t="shared" si="19"/>
        <v>0.14950000000000008</v>
      </c>
      <c r="R34" s="207">
        <f t="shared" si="19"/>
        <v>0.15050000000000008</v>
      </c>
      <c r="S34" s="207">
        <f t="shared" si="19"/>
        <v>0.15150000000000008</v>
      </c>
      <c r="T34" s="207">
        <f t="shared" si="19"/>
        <v>0.15250000000000008</v>
      </c>
      <c r="U34" s="207">
        <f t="shared" si="19"/>
        <v>0.15350000000000008</v>
      </c>
      <c r="V34" s="207">
        <f t="shared" si="20"/>
        <v>0.16900000000000009</v>
      </c>
      <c r="W34" s="207">
        <f t="shared" si="20"/>
        <v>0.1700000000000001</v>
      </c>
      <c r="X34" s="207">
        <v>0.16950000000000001</v>
      </c>
      <c r="Y34" s="207">
        <v>0.16650000000000001</v>
      </c>
      <c r="Z34" s="207">
        <v>0.16350000000000001</v>
      </c>
      <c r="AA34" s="207">
        <v>0.17299999999999999</v>
      </c>
      <c r="AB34" s="207">
        <v>0.16950000000000001</v>
      </c>
      <c r="AC34" s="207">
        <v>0.16600000000000001</v>
      </c>
      <c r="AD34" s="207">
        <v>0.16250000000000001</v>
      </c>
      <c r="AE34" s="207">
        <v>0.159</v>
      </c>
      <c r="AF34" s="207">
        <v>0.16550000000000001</v>
      </c>
      <c r="AG34" s="207">
        <v>0.1615</v>
      </c>
      <c r="AH34" s="207">
        <v>0.1575</v>
      </c>
      <c r="AI34" s="207">
        <v>0.1535</v>
      </c>
      <c r="AJ34" s="207">
        <v>0.14949999999999999</v>
      </c>
      <c r="AK34" s="207">
        <v>0.153</v>
      </c>
      <c r="AL34" s="208"/>
      <c r="AM34" s="208"/>
      <c r="AN34" s="208"/>
      <c r="AO34" s="208"/>
      <c r="AP34" s="208"/>
      <c r="AQ34" s="208"/>
      <c r="AR34" s="208"/>
      <c r="AS34" s="208"/>
      <c r="AT34" s="208"/>
      <c r="AU34" s="208"/>
      <c r="AV34" s="208"/>
      <c r="AW34" s="208"/>
      <c r="AX34" s="208"/>
      <c r="AY34" s="208"/>
      <c r="AZ34" s="208"/>
      <c r="BA34" s="208"/>
      <c r="BB34" s="208"/>
      <c r="BC34" s="208"/>
      <c r="BD34" s="208"/>
      <c r="BE34" s="208"/>
    </row>
    <row r="35" spans="1:57" x14ac:dyDescent="0.2">
      <c r="A35" s="215">
        <f t="shared" si="24"/>
        <v>30</v>
      </c>
      <c r="B35" s="207">
        <f t="shared" si="17"/>
        <v>0.11050000000000006</v>
      </c>
      <c r="C35" s="207">
        <f t="shared" si="17"/>
        <v>0.11100000000000006</v>
      </c>
      <c r="D35" s="207">
        <f t="shared" si="17"/>
        <v>0.11150000000000006</v>
      </c>
      <c r="E35" s="207">
        <f t="shared" si="17"/>
        <v>0.11200000000000006</v>
      </c>
      <c r="F35" s="207">
        <f t="shared" si="17"/>
        <v>0.11250000000000006</v>
      </c>
      <c r="G35" s="207">
        <f t="shared" si="3"/>
        <v>0.11300000000000006</v>
      </c>
      <c r="H35" s="207">
        <f t="shared" si="3"/>
        <v>0.11400000000000006</v>
      </c>
      <c r="I35" s="207">
        <f t="shared" si="3"/>
        <v>0.11500000000000006</v>
      </c>
      <c r="J35" s="207">
        <f t="shared" si="3"/>
        <v>0.11600000000000006</v>
      </c>
      <c r="K35" s="207">
        <f t="shared" si="3"/>
        <v>0.11700000000000006</v>
      </c>
      <c r="L35" s="207">
        <f t="shared" si="18"/>
        <v>0.13300000000000006</v>
      </c>
      <c r="M35" s="207">
        <f t="shared" si="5"/>
        <v>0.13400000000000006</v>
      </c>
      <c r="N35" s="207">
        <f t="shared" si="5"/>
        <v>0.13500000000000006</v>
      </c>
      <c r="O35" s="207">
        <f t="shared" si="7"/>
        <v>0.13600000000000007</v>
      </c>
      <c r="P35" s="207">
        <f t="shared" si="7"/>
        <v>0.13700000000000007</v>
      </c>
      <c r="Q35" s="207">
        <f t="shared" si="19"/>
        <v>0.15300000000000008</v>
      </c>
      <c r="R35" s="207">
        <f t="shared" si="19"/>
        <v>0.15400000000000008</v>
      </c>
      <c r="S35" s="207">
        <f t="shared" si="19"/>
        <v>0.15500000000000008</v>
      </c>
      <c r="T35" s="207">
        <f t="shared" si="19"/>
        <v>0.15600000000000008</v>
      </c>
      <c r="U35" s="207">
        <f t="shared" si="19"/>
        <v>0.15700000000000008</v>
      </c>
      <c r="V35" s="207">
        <f t="shared" si="20"/>
        <v>0.1730000000000001</v>
      </c>
      <c r="W35" s="207">
        <v>0.17249999999999999</v>
      </c>
      <c r="X35" s="207">
        <v>0.16950000000000001</v>
      </c>
      <c r="Y35" s="207">
        <v>0.16650000000000001</v>
      </c>
      <c r="Z35" s="207">
        <v>0.16350000000000001</v>
      </c>
      <c r="AA35" s="207">
        <v>0.17299999999999999</v>
      </c>
      <c r="AB35" s="207">
        <v>0.16950000000000001</v>
      </c>
      <c r="AC35" s="207">
        <v>0.16600000000000001</v>
      </c>
      <c r="AD35" s="207">
        <v>0.16250000000000001</v>
      </c>
      <c r="AE35" s="207">
        <v>0.159</v>
      </c>
      <c r="AF35" s="207">
        <v>0.16550000000000001</v>
      </c>
      <c r="AG35" s="207">
        <v>0.1615</v>
      </c>
      <c r="AH35" s="207">
        <v>0.1575</v>
      </c>
      <c r="AI35" s="207">
        <v>0.1535</v>
      </c>
      <c r="AJ35" s="207">
        <v>0.14949999999999999</v>
      </c>
      <c r="AK35" s="207">
        <v>0.153</v>
      </c>
      <c r="AL35" s="208"/>
      <c r="AM35" s="208"/>
      <c r="AN35" s="208"/>
      <c r="AO35" s="208"/>
      <c r="AP35" s="208"/>
      <c r="AQ35" s="208"/>
      <c r="AR35" s="208"/>
      <c r="AS35" s="208"/>
      <c r="AT35" s="208"/>
      <c r="AU35" s="208"/>
      <c r="AV35" s="208"/>
      <c r="AW35" s="208"/>
      <c r="AX35" s="208"/>
      <c r="AY35" s="208"/>
      <c r="AZ35" s="208"/>
      <c r="BA35" s="208"/>
      <c r="BB35" s="208"/>
      <c r="BC35" s="208"/>
      <c r="BD35" s="208"/>
      <c r="BE35" s="208"/>
    </row>
    <row r="36" spans="1:57" x14ac:dyDescent="0.2">
      <c r="A36" s="215">
        <f t="shared" si="24"/>
        <v>31</v>
      </c>
      <c r="B36" s="207">
        <f t="shared" si="17"/>
        <v>0.11300000000000006</v>
      </c>
      <c r="C36" s="207">
        <f t="shared" si="17"/>
        <v>0.11350000000000006</v>
      </c>
      <c r="D36" s="207">
        <f t="shared" si="17"/>
        <v>0.11400000000000006</v>
      </c>
      <c r="E36" s="207">
        <f t="shared" si="17"/>
        <v>0.11450000000000006</v>
      </c>
      <c r="F36" s="207">
        <f t="shared" si="17"/>
        <v>0.11500000000000006</v>
      </c>
      <c r="G36" s="207">
        <f t="shared" si="3"/>
        <v>0.11550000000000006</v>
      </c>
      <c r="H36" s="207">
        <f t="shared" si="3"/>
        <v>0.11650000000000006</v>
      </c>
      <c r="I36" s="207">
        <f t="shared" si="3"/>
        <v>0.11750000000000006</v>
      </c>
      <c r="J36" s="207">
        <f t="shared" si="3"/>
        <v>0.11850000000000006</v>
      </c>
      <c r="K36" s="207">
        <f t="shared" si="3"/>
        <v>0.11950000000000006</v>
      </c>
      <c r="L36" s="207">
        <f t="shared" si="18"/>
        <v>0.13600000000000007</v>
      </c>
      <c r="M36" s="207">
        <f t="shared" si="5"/>
        <v>0.13700000000000007</v>
      </c>
      <c r="N36" s="207">
        <f t="shared" si="5"/>
        <v>0.13800000000000007</v>
      </c>
      <c r="O36" s="207">
        <f t="shared" si="7"/>
        <v>0.13900000000000007</v>
      </c>
      <c r="P36" s="207">
        <f t="shared" si="7"/>
        <v>0.14000000000000007</v>
      </c>
      <c r="Q36" s="207">
        <f t="shared" si="19"/>
        <v>0.15650000000000008</v>
      </c>
      <c r="R36" s="207">
        <f t="shared" si="19"/>
        <v>0.15750000000000008</v>
      </c>
      <c r="S36" s="207">
        <f t="shared" si="19"/>
        <v>0.15850000000000009</v>
      </c>
      <c r="T36" s="207">
        <f t="shared" si="19"/>
        <v>0.15950000000000009</v>
      </c>
      <c r="U36" s="207">
        <f t="shared" si="19"/>
        <v>0.16050000000000009</v>
      </c>
      <c r="V36" s="207">
        <v>0.17549999999999999</v>
      </c>
      <c r="W36" s="207">
        <v>0.17249999999999999</v>
      </c>
      <c r="X36" s="207">
        <v>0.16950000000000001</v>
      </c>
      <c r="Y36" s="207">
        <v>0.16650000000000001</v>
      </c>
      <c r="Z36" s="207">
        <v>0.16350000000000001</v>
      </c>
      <c r="AA36" s="207">
        <v>0.17299999999999999</v>
      </c>
      <c r="AB36" s="207">
        <v>0.16950000000000001</v>
      </c>
      <c r="AC36" s="207">
        <v>0.16600000000000001</v>
      </c>
      <c r="AD36" s="207">
        <v>0.16250000000000001</v>
      </c>
      <c r="AE36" s="207">
        <v>0.159</v>
      </c>
      <c r="AF36" s="207">
        <v>0.16550000000000001</v>
      </c>
      <c r="AG36" s="207">
        <v>0.1615</v>
      </c>
      <c r="AH36" s="207">
        <v>0.1575</v>
      </c>
      <c r="AI36" s="207">
        <v>0.1535</v>
      </c>
      <c r="AJ36" s="207">
        <v>0.14949999999999999</v>
      </c>
      <c r="AK36" s="207">
        <v>0.153</v>
      </c>
      <c r="AL36" s="208"/>
      <c r="AM36" s="208"/>
      <c r="AN36" s="208"/>
      <c r="AO36" s="208"/>
      <c r="AP36" s="208"/>
      <c r="AQ36" s="208"/>
      <c r="AR36" s="208"/>
      <c r="AS36" s="208"/>
      <c r="AT36" s="208"/>
      <c r="AU36" s="208"/>
      <c r="AV36" s="208"/>
      <c r="AW36" s="208"/>
      <c r="AX36" s="208"/>
      <c r="AY36" s="208"/>
      <c r="AZ36" s="208"/>
      <c r="BA36" s="208"/>
      <c r="BB36" s="208"/>
      <c r="BC36" s="208"/>
      <c r="BD36" s="208"/>
      <c r="BE36" s="208"/>
    </row>
    <row r="37" spans="1:57" x14ac:dyDescent="0.2">
      <c r="A37" s="215">
        <f t="shared" si="24"/>
        <v>32</v>
      </c>
      <c r="B37" s="207">
        <f t="shared" si="17"/>
        <v>0.11550000000000006</v>
      </c>
      <c r="C37" s="207">
        <f t="shared" si="17"/>
        <v>0.11600000000000006</v>
      </c>
      <c r="D37" s="207">
        <f t="shared" si="17"/>
        <v>0.11650000000000006</v>
      </c>
      <c r="E37" s="207">
        <f t="shared" si="17"/>
        <v>0.11700000000000006</v>
      </c>
      <c r="F37" s="207">
        <f t="shared" si="17"/>
        <v>0.11750000000000006</v>
      </c>
      <c r="G37" s="207">
        <f t="shared" si="3"/>
        <v>0.11800000000000006</v>
      </c>
      <c r="H37" s="207">
        <f t="shared" si="3"/>
        <v>0.11900000000000006</v>
      </c>
      <c r="I37" s="207">
        <f t="shared" si="3"/>
        <v>0.12000000000000006</v>
      </c>
      <c r="J37" s="207">
        <f t="shared" si="3"/>
        <v>0.12100000000000007</v>
      </c>
      <c r="K37" s="207">
        <f t="shared" si="3"/>
        <v>0.12200000000000007</v>
      </c>
      <c r="L37" s="207">
        <f t="shared" si="18"/>
        <v>0.13900000000000007</v>
      </c>
      <c r="M37" s="207">
        <f t="shared" si="5"/>
        <v>0.14000000000000007</v>
      </c>
      <c r="N37" s="207">
        <f t="shared" si="5"/>
        <v>0.14100000000000007</v>
      </c>
      <c r="O37" s="207">
        <f t="shared" si="7"/>
        <v>0.14200000000000007</v>
      </c>
      <c r="P37" s="207">
        <f t="shared" si="7"/>
        <v>0.14300000000000007</v>
      </c>
      <c r="Q37" s="207">
        <f t="shared" si="19"/>
        <v>0.16000000000000009</v>
      </c>
      <c r="R37" s="207">
        <f t="shared" si="19"/>
        <v>0.16100000000000009</v>
      </c>
      <c r="S37" s="207">
        <f t="shared" si="19"/>
        <v>0.16200000000000009</v>
      </c>
      <c r="T37" s="207">
        <f t="shared" si="19"/>
        <v>0.16300000000000009</v>
      </c>
      <c r="U37" s="207">
        <f>U36+0.0035</f>
        <v>0.16400000000000009</v>
      </c>
      <c r="V37" s="207">
        <v>0.17549999999999999</v>
      </c>
      <c r="W37" s="207">
        <v>0.17249999999999999</v>
      </c>
      <c r="X37" s="207">
        <v>0.16950000000000001</v>
      </c>
      <c r="Y37" s="207">
        <v>0.16650000000000001</v>
      </c>
      <c r="Z37" s="207">
        <v>0.16350000000000001</v>
      </c>
      <c r="AA37" s="207">
        <v>0.17299999999999999</v>
      </c>
      <c r="AB37" s="207">
        <v>0.16950000000000001</v>
      </c>
      <c r="AC37" s="207">
        <v>0.16600000000000001</v>
      </c>
      <c r="AD37" s="207">
        <v>0.16250000000000001</v>
      </c>
      <c r="AE37" s="207">
        <v>0.159</v>
      </c>
      <c r="AF37" s="207">
        <v>0.16550000000000001</v>
      </c>
      <c r="AG37" s="207">
        <v>0.1615</v>
      </c>
      <c r="AH37" s="207">
        <v>0.1575</v>
      </c>
      <c r="AI37" s="207">
        <v>0.1535</v>
      </c>
      <c r="AJ37" s="207">
        <v>0.14949999999999999</v>
      </c>
      <c r="AK37" s="207">
        <v>0.153</v>
      </c>
      <c r="AL37" s="208"/>
      <c r="AM37" s="208"/>
      <c r="AN37" s="208"/>
      <c r="AO37" s="208"/>
      <c r="AP37" s="208"/>
      <c r="AQ37" s="208"/>
      <c r="AR37" s="208"/>
      <c r="AS37" s="208"/>
      <c r="AT37" s="208"/>
      <c r="AU37" s="208"/>
      <c r="AV37" s="208"/>
      <c r="AW37" s="208"/>
      <c r="AX37" s="208"/>
      <c r="AY37" s="208"/>
      <c r="AZ37" s="208"/>
      <c r="BA37" s="208"/>
      <c r="BB37" s="208"/>
      <c r="BC37" s="208"/>
      <c r="BD37" s="208"/>
      <c r="BE37" s="208"/>
    </row>
    <row r="38" spans="1:57" x14ac:dyDescent="0.2">
      <c r="A38" s="215">
        <f t="shared" si="24"/>
        <v>33</v>
      </c>
      <c r="B38" s="207">
        <f t="shared" si="17"/>
        <v>0.11800000000000006</v>
      </c>
      <c r="C38" s="207">
        <f t="shared" si="17"/>
        <v>0.11850000000000006</v>
      </c>
      <c r="D38" s="207">
        <f t="shared" si="17"/>
        <v>0.11900000000000006</v>
      </c>
      <c r="E38" s="207">
        <f t="shared" si="17"/>
        <v>0.11950000000000006</v>
      </c>
      <c r="F38" s="207">
        <f t="shared" si="17"/>
        <v>0.12000000000000006</v>
      </c>
      <c r="G38" s="207">
        <f t="shared" si="3"/>
        <v>0.12050000000000007</v>
      </c>
      <c r="H38" s="207">
        <f t="shared" si="3"/>
        <v>0.12150000000000007</v>
      </c>
      <c r="I38" s="207">
        <f t="shared" si="3"/>
        <v>0.12250000000000007</v>
      </c>
      <c r="J38" s="207">
        <f t="shared" si="3"/>
        <v>0.12350000000000007</v>
      </c>
      <c r="K38" s="207">
        <f t="shared" si="3"/>
        <v>0.12450000000000007</v>
      </c>
      <c r="L38" s="207">
        <f t="shared" si="18"/>
        <v>0.14200000000000007</v>
      </c>
      <c r="M38" s="207">
        <f t="shared" si="5"/>
        <v>0.14300000000000007</v>
      </c>
      <c r="N38" s="207">
        <f t="shared" si="5"/>
        <v>0.14400000000000007</v>
      </c>
      <c r="O38" s="207">
        <f t="shared" si="7"/>
        <v>0.14500000000000007</v>
      </c>
      <c r="P38" s="207">
        <f t="shared" si="7"/>
        <v>0.14600000000000007</v>
      </c>
      <c r="Q38" s="207">
        <f t="shared" si="19"/>
        <v>0.16350000000000009</v>
      </c>
      <c r="R38" s="207">
        <f t="shared" si="19"/>
        <v>0.16450000000000009</v>
      </c>
      <c r="S38" s="207">
        <f t="shared" si="19"/>
        <v>0.16550000000000009</v>
      </c>
      <c r="T38" s="207">
        <v>0.16550000000000001</v>
      </c>
      <c r="U38" s="207">
        <v>0.16400000000000001</v>
      </c>
      <c r="V38" s="207">
        <v>0.17549999999999999</v>
      </c>
      <c r="W38" s="207">
        <v>0.17249999999999999</v>
      </c>
      <c r="X38" s="207">
        <v>0.16950000000000001</v>
      </c>
      <c r="Y38" s="207">
        <v>0.16650000000000001</v>
      </c>
      <c r="Z38" s="207">
        <v>0.16350000000000001</v>
      </c>
      <c r="AA38" s="207">
        <v>0.17299999999999999</v>
      </c>
      <c r="AB38" s="207">
        <v>0.16950000000000001</v>
      </c>
      <c r="AC38" s="207">
        <v>0.16600000000000001</v>
      </c>
      <c r="AD38" s="207">
        <v>0.16250000000000001</v>
      </c>
      <c r="AE38" s="207">
        <v>0.159</v>
      </c>
      <c r="AF38" s="207">
        <v>0.16550000000000001</v>
      </c>
      <c r="AG38" s="207">
        <v>0.1615</v>
      </c>
      <c r="AH38" s="207">
        <v>0.1575</v>
      </c>
      <c r="AI38" s="207">
        <v>0.1535</v>
      </c>
      <c r="AJ38" s="207">
        <v>0.14949999999999999</v>
      </c>
      <c r="AK38" s="207">
        <v>0.153</v>
      </c>
      <c r="AL38" s="208"/>
      <c r="AM38" s="208"/>
      <c r="AN38" s="208"/>
      <c r="AO38" s="208"/>
      <c r="AP38" s="208"/>
      <c r="AQ38" s="208"/>
      <c r="AR38" s="208"/>
      <c r="AS38" s="208"/>
      <c r="AT38" s="208"/>
      <c r="AU38" s="208"/>
      <c r="AV38" s="208"/>
      <c r="AW38" s="208"/>
      <c r="AX38" s="208"/>
      <c r="AY38" s="208"/>
      <c r="AZ38" s="208"/>
      <c r="BA38" s="208"/>
      <c r="BB38" s="208"/>
      <c r="BC38" s="208"/>
      <c r="BD38" s="208"/>
      <c r="BE38" s="208"/>
    </row>
    <row r="39" spans="1:57" x14ac:dyDescent="0.2">
      <c r="A39" s="215">
        <f t="shared" si="24"/>
        <v>34</v>
      </c>
      <c r="B39" s="207">
        <f t="shared" si="17"/>
        <v>0.12050000000000007</v>
      </c>
      <c r="C39" s="207">
        <f t="shared" si="17"/>
        <v>0.12100000000000007</v>
      </c>
      <c r="D39" s="207">
        <f t="shared" si="17"/>
        <v>0.12150000000000007</v>
      </c>
      <c r="E39" s="207">
        <f t="shared" si="17"/>
        <v>0.12200000000000007</v>
      </c>
      <c r="F39" s="207">
        <f t="shared" si="17"/>
        <v>0.12250000000000007</v>
      </c>
      <c r="G39" s="207">
        <f t="shared" si="3"/>
        <v>0.12300000000000007</v>
      </c>
      <c r="H39" s="207">
        <f t="shared" si="3"/>
        <v>0.12400000000000007</v>
      </c>
      <c r="I39" s="207">
        <f t="shared" si="3"/>
        <v>0.12500000000000006</v>
      </c>
      <c r="J39" s="207">
        <f t="shared" si="3"/>
        <v>0.12600000000000006</v>
      </c>
      <c r="K39" s="207">
        <f t="shared" si="3"/>
        <v>0.12700000000000006</v>
      </c>
      <c r="L39" s="207">
        <f t="shared" si="18"/>
        <v>0.14500000000000007</v>
      </c>
      <c r="M39" s="207">
        <f t="shared" si="5"/>
        <v>0.14600000000000007</v>
      </c>
      <c r="N39" s="207">
        <f t="shared" si="5"/>
        <v>0.14700000000000008</v>
      </c>
      <c r="O39" s="207">
        <f t="shared" si="7"/>
        <v>0.14800000000000008</v>
      </c>
      <c r="P39" s="207">
        <f t="shared" si="7"/>
        <v>0.14900000000000008</v>
      </c>
      <c r="Q39" s="207">
        <f t="shared" si="19"/>
        <v>0.16700000000000009</v>
      </c>
      <c r="R39" s="207">
        <f t="shared" si="19"/>
        <v>0.16800000000000009</v>
      </c>
      <c r="S39" s="207">
        <v>0.16800000000000001</v>
      </c>
      <c r="T39" s="207">
        <v>0.16550000000000001</v>
      </c>
      <c r="U39" s="207">
        <v>0.16400000000000001</v>
      </c>
      <c r="V39" s="207">
        <v>0.17549999999999999</v>
      </c>
      <c r="W39" s="207">
        <v>0.17249999999999999</v>
      </c>
      <c r="X39" s="207">
        <v>0.16950000000000001</v>
      </c>
      <c r="Y39" s="207">
        <v>0.16650000000000001</v>
      </c>
      <c r="Z39" s="207">
        <v>0.16350000000000001</v>
      </c>
      <c r="AA39" s="207">
        <v>0.17299999999999999</v>
      </c>
      <c r="AB39" s="207">
        <v>0.16950000000000001</v>
      </c>
      <c r="AC39" s="207">
        <v>0.16600000000000001</v>
      </c>
      <c r="AD39" s="207">
        <v>0.16250000000000001</v>
      </c>
      <c r="AE39" s="207">
        <v>0.159</v>
      </c>
      <c r="AF39" s="207">
        <v>0.16550000000000001</v>
      </c>
      <c r="AG39" s="207">
        <v>0.1615</v>
      </c>
      <c r="AH39" s="207">
        <v>0.1575</v>
      </c>
      <c r="AI39" s="207">
        <v>0.1535</v>
      </c>
      <c r="AJ39" s="207">
        <v>0.14949999999999999</v>
      </c>
      <c r="AK39" s="207">
        <v>0.153</v>
      </c>
      <c r="AL39" s="208"/>
      <c r="AM39" s="208"/>
      <c r="AN39" s="208"/>
      <c r="AO39" s="208"/>
      <c r="AP39" s="208"/>
      <c r="AQ39" s="208"/>
      <c r="AR39" s="208"/>
      <c r="AS39" s="208"/>
      <c r="AT39" s="208"/>
      <c r="AU39" s="208"/>
      <c r="AV39" s="208"/>
      <c r="AW39" s="208"/>
      <c r="AX39" s="208"/>
      <c r="AY39" s="208"/>
      <c r="AZ39" s="208"/>
      <c r="BA39" s="208"/>
      <c r="BB39" s="208"/>
      <c r="BC39" s="208"/>
      <c r="BD39" s="208"/>
      <c r="BE39" s="208"/>
    </row>
    <row r="40" spans="1:57" x14ac:dyDescent="0.2">
      <c r="A40" s="215">
        <f t="shared" si="24"/>
        <v>35</v>
      </c>
      <c r="B40" s="207">
        <f t="shared" si="17"/>
        <v>0.12300000000000007</v>
      </c>
      <c r="C40" s="207">
        <f t="shared" si="17"/>
        <v>0.12350000000000007</v>
      </c>
      <c r="D40" s="207">
        <f t="shared" si="17"/>
        <v>0.12400000000000007</v>
      </c>
      <c r="E40" s="207">
        <f t="shared" si="17"/>
        <v>0.12450000000000007</v>
      </c>
      <c r="F40" s="207">
        <f t="shared" si="17"/>
        <v>0.12500000000000006</v>
      </c>
      <c r="G40" s="207">
        <f t="shared" si="3"/>
        <v>0.12550000000000006</v>
      </c>
      <c r="H40" s="207">
        <f t="shared" si="3"/>
        <v>0.12650000000000006</v>
      </c>
      <c r="I40" s="207">
        <f t="shared" si="3"/>
        <v>0.12750000000000006</v>
      </c>
      <c r="J40" s="207">
        <f t="shared" si="3"/>
        <v>0.12850000000000006</v>
      </c>
      <c r="K40" s="207">
        <f t="shared" si="3"/>
        <v>0.12950000000000006</v>
      </c>
      <c r="L40" s="207">
        <f t="shared" si="18"/>
        <v>0.14800000000000008</v>
      </c>
      <c r="M40" s="207">
        <f t="shared" si="5"/>
        <v>0.14900000000000008</v>
      </c>
      <c r="N40" s="207">
        <f t="shared" si="5"/>
        <v>0.15000000000000008</v>
      </c>
      <c r="O40" s="207">
        <f t="shared" si="7"/>
        <v>0.15100000000000008</v>
      </c>
      <c r="P40" s="207">
        <f t="shared" si="7"/>
        <v>0.15200000000000008</v>
      </c>
      <c r="Q40" s="207">
        <f t="shared" si="19"/>
        <v>0.1705000000000001</v>
      </c>
      <c r="R40" s="207">
        <v>0.17050000000000001</v>
      </c>
      <c r="S40" s="207">
        <v>0.16800000000000001</v>
      </c>
      <c r="T40" s="207">
        <v>0.16550000000000001</v>
      </c>
      <c r="U40" s="207">
        <v>0.16400000000000001</v>
      </c>
      <c r="V40" s="207">
        <v>0.17549999999999999</v>
      </c>
      <c r="W40" s="207">
        <v>0.17249999999999999</v>
      </c>
      <c r="X40" s="207">
        <v>0.16950000000000001</v>
      </c>
      <c r="Y40" s="207">
        <v>0.16650000000000001</v>
      </c>
      <c r="Z40" s="207">
        <v>0.16350000000000001</v>
      </c>
      <c r="AA40" s="207">
        <v>0.17299999999999999</v>
      </c>
      <c r="AB40" s="207">
        <v>0.16950000000000001</v>
      </c>
      <c r="AC40" s="207">
        <v>0.16600000000000001</v>
      </c>
      <c r="AD40" s="207">
        <v>0.16250000000000001</v>
      </c>
      <c r="AE40" s="207">
        <v>0.159</v>
      </c>
      <c r="AF40" s="207">
        <v>0.16550000000000001</v>
      </c>
      <c r="AG40" s="207">
        <v>0.1615</v>
      </c>
      <c r="AH40" s="207">
        <v>0.1575</v>
      </c>
      <c r="AI40" s="207">
        <v>0.1535</v>
      </c>
      <c r="AJ40" s="207">
        <v>0.14949999999999999</v>
      </c>
      <c r="AK40" s="207">
        <v>0.153</v>
      </c>
      <c r="AL40" s="208"/>
      <c r="AM40" s="208"/>
      <c r="AN40" s="208"/>
      <c r="AO40" s="208"/>
      <c r="AP40" s="208"/>
      <c r="AQ40" s="208"/>
      <c r="AR40" s="208"/>
      <c r="AS40" s="208"/>
      <c r="AT40" s="208"/>
      <c r="AU40" s="208"/>
      <c r="AV40" s="208"/>
      <c r="AW40" s="208"/>
      <c r="AX40" s="208"/>
      <c r="AY40" s="208"/>
      <c r="AZ40" s="208"/>
      <c r="BA40" s="208"/>
      <c r="BB40" s="208"/>
      <c r="BC40" s="208"/>
      <c r="BD40" s="208"/>
      <c r="BE40" s="208"/>
    </row>
    <row r="41" spans="1:57" x14ac:dyDescent="0.2">
      <c r="A41" s="215">
        <f t="shared" si="24"/>
        <v>36</v>
      </c>
      <c r="B41" s="207">
        <f t="shared" si="17"/>
        <v>0.12550000000000006</v>
      </c>
      <c r="C41" s="207">
        <f t="shared" si="17"/>
        <v>0.12600000000000006</v>
      </c>
      <c r="D41" s="207">
        <f t="shared" si="17"/>
        <v>0.12650000000000006</v>
      </c>
      <c r="E41" s="207">
        <f t="shared" si="17"/>
        <v>0.12700000000000006</v>
      </c>
      <c r="F41" s="207">
        <f t="shared" si="17"/>
        <v>0.12750000000000006</v>
      </c>
      <c r="G41" s="207">
        <f t="shared" si="3"/>
        <v>0.12800000000000006</v>
      </c>
      <c r="H41" s="207">
        <f t="shared" si="3"/>
        <v>0.12900000000000006</v>
      </c>
      <c r="I41" s="207">
        <f t="shared" si="3"/>
        <v>0.13000000000000006</v>
      </c>
      <c r="J41" s="207">
        <f t="shared" si="3"/>
        <v>0.13100000000000006</v>
      </c>
      <c r="K41" s="207">
        <f t="shared" si="3"/>
        <v>0.13200000000000006</v>
      </c>
      <c r="L41" s="207">
        <f t="shared" si="18"/>
        <v>0.15100000000000008</v>
      </c>
      <c r="M41" s="207">
        <f t="shared" si="5"/>
        <v>0.15200000000000008</v>
      </c>
      <c r="N41" s="207">
        <f t="shared" si="5"/>
        <v>0.15300000000000008</v>
      </c>
      <c r="O41" s="207">
        <f t="shared" si="7"/>
        <v>0.15400000000000008</v>
      </c>
      <c r="P41" s="207">
        <f t="shared" si="7"/>
        <v>0.15500000000000008</v>
      </c>
      <c r="Q41" s="207">
        <v>0.17299999999999999</v>
      </c>
      <c r="R41" s="207">
        <v>0.17050000000000001</v>
      </c>
      <c r="S41" s="207">
        <v>0.16800000000000001</v>
      </c>
      <c r="T41" s="207">
        <v>0.16550000000000001</v>
      </c>
      <c r="U41" s="207">
        <v>0.16400000000000001</v>
      </c>
      <c r="V41" s="207">
        <v>0.17549999999999999</v>
      </c>
      <c r="W41" s="207">
        <v>0.17249999999999999</v>
      </c>
      <c r="X41" s="207">
        <v>0.16950000000000001</v>
      </c>
      <c r="Y41" s="207">
        <v>0.16650000000000001</v>
      </c>
      <c r="Z41" s="207">
        <v>0.16350000000000001</v>
      </c>
      <c r="AA41" s="207">
        <v>0.17299999999999999</v>
      </c>
      <c r="AB41" s="207">
        <v>0.16950000000000001</v>
      </c>
      <c r="AC41" s="207">
        <v>0.16600000000000001</v>
      </c>
      <c r="AD41" s="207">
        <v>0.16250000000000001</v>
      </c>
      <c r="AE41" s="207">
        <v>0.159</v>
      </c>
      <c r="AF41" s="207">
        <v>0.16550000000000001</v>
      </c>
      <c r="AG41" s="207">
        <v>0.1615</v>
      </c>
      <c r="AH41" s="207">
        <v>0.1575</v>
      </c>
      <c r="AI41" s="207">
        <v>0.1535</v>
      </c>
      <c r="AJ41" s="207">
        <v>0.14949999999999999</v>
      </c>
      <c r="AK41" s="207">
        <v>0.153</v>
      </c>
      <c r="AL41" s="208"/>
      <c r="AM41" s="208"/>
      <c r="AN41" s="208"/>
      <c r="AO41" s="208"/>
      <c r="AP41" s="208"/>
      <c r="AQ41" s="208"/>
      <c r="AR41" s="208"/>
      <c r="AS41" s="208"/>
      <c r="AT41" s="208"/>
      <c r="AU41" s="208"/>
      <c r="AV41" s="208"/>
      <c r="AW41" s="208"/>
      <c r="AX41" s="208"/>
      <c r="AY41" s="208"/>
      <c r="AZ41" s="208"/>
      <c r="BA41" s="208"/>
      <c r="BB41" s="208"/>
      <c r="BC41" s="208"/>
      <c r="BD41" s="208"/>
      <c r="BE41" s="208"/>
    </row>
    <row r="42" spans="1:57" x14ac:dyDescent="0.2">
      <c r="A42" s="215">
        <f t="shared" si="24"/>
        <v>37</v>
      </c>
      <c r="B42" s="207">
        <f t="shared" si="17"/>
        <v>0.12800000000000006</v>
      </c>
      <c r="C42" s="207">
        <f t="shared" si="17"/>
        <v>0.12850000000000006</v>
      </c>
      <c r="D42" s="207">
        <f t="shared" si="17"/>
        <v>0.12900000000000006</v>
      </c>
      <c r="E42" s="207">
        <f t="shared" si="17"/>
        <v>0.12950000000000006</v>
      </c>
      <c r="F42" s="207">
        <f t="shared" si="17"/>
        <v>0.13000000000000006</v>
      </c>
      <c r="G42" s="207">
        <f t="shared" si="3"/>
        <v>0.13050000000000006</v>
      </c>
      <c r="H42" s="207">
        <f t="shared" si="3"/>
        <v>0.13150000000000006</v>
      </c>
      <c r="I42" s="207">
        <f t="shared" si="3"/>
        <v>0.13250000000000006</v>
      </c>
      <c r="J42" s="207">
        <f t="shared" si="3"/>
        <v>0.13350000000000006</v>
      </c>
      <c r="K42" s="207">
        <f t="shared" si="3"/>
        <v>0.13450000000000006</v>
      </c>
      <c r="L42" s="207">
        <f t="shared" si="18"/>
        <v>0.15400000000000008</v>
      </c>
      <c r="M42" s="207">
        <f t="shared" si="5"/>
        <v>0.15500000000000008</v>
      </c>
      <c r="N42" s="207">
        <f t="shared" si="5"/>
        <v>0.15600000000000008</v>
      </c>
      <c r="O42" s="207">
        <f t="shared" si="7"/>
        <v>0.15700000000000008</v>
      </c>
      <c r="P42" s="207">
        <v>0.17549999999999999</v>
      </c>
      <c r="Q42" s="207">
        <v>0.17299999999999999</v>
      </c>
      <c r="R42" s="207">
        <v>0.17050000000000001</v>
      </c>
      <c r="S42" s="207">
        <v>0.16800000000000001</v>
      </c>
      <c r="T42" s="207">
        <v>0.16550000000000001</v>
      </c>
      <c r="U42" s="207">
        <v>0.16400000000000001</v>
      </c>
      <c r="V42" s="207">
        <v>0.17549999999999999</v>
      </c>
      <c r="W42" s="207">
        <v>0.17249999999999999</v>
      </c>
      <c r="X42" s="207">
        <v>0.16950000000000001</v>
      </c>
      <c r="Y42" s="207">
        <v>0.16650000000000001</v>
      </c>
      <c r="Z42" s="207">
        <v>0.16350000000000001</v>
      </c>
      <c r="AA42" s="207">
        <v>0.17299999999999999</v>
      </c>
      <c r="AB42" s="207">
        <v>0.16950000000000001</v>
      </c>
      <c r="AC42" s="207">
        <v>0.16600000000000001</v>
      </c>
      <c r="AD42" s="207">
        <v>0.16250000000000001</v>
      </c>
      <c r="AE42" s="207">
        <v>0.159</v>
      </c>
      <c r="AF42" s="207">
        <v>0.16550000000000001</v>
      </c>
      <c r="AG42" s="207">
        <v>0.1615</v>
      </c>
      <c r="AH42" s="207">
        <v>0.1575</v>
      </c>
      <c r="AI42" s="207">
        <v>0.1535</v>
      </c>
      <c r="AJ42" s="207">
        <v>0.14949999999999999</v>
      </c>
      <c r="AK42" s="207">
        <v>0.153</v>
      </c>
      <c r="AL42" s="208"/>
      <c r="AM42" s="208"/>
      <c r="AN42" s="208"/>
      <c r="AO42" s="208"/>
      <c r="AP42" s="208"/>
      <c r="AQ42" s="208"/>
      <c r="AR42" s="208"/>
      <c r="AS42" s="208"/>
      <c r="AT42" s="208"/>
      <c r="AU42" s="208"/>
      <c r="AV42" s="208"/>
      <c r="AW42" s="208"/>
      <c r="AX42" s="208"/>
      <c r="AY42" s="208"/>
      <c r="AZ42" s="208"/>
      <c r="BA42" s="208"/>
      <c r="BB42" s="208"/>
      <c r="BC42" s="208"/>
      <c r="BD42" s="208"/>
      <c r="BE42" s="208"/>
    </row>
    <row r="43" spans="1:57" x14ac:dyDescent="0.2">
      <c r="A43" s="215">
        <f t="shared" si="24"/>
        <v>38</v>
      </c>
      <c r="B43" s="207">
        <f t="shared" si="17"/>
        <v>0.13050000000000006</v>
      </c>
      <c r="C43" s="207">
        <f t="shared" si="17"/>
        <v>0.13100000000000006</v>
      </c>
      <c r="D43" s="207">
        <f t="shared" si="17"/>
        <v>0.13150000000000006</v>
      </c>
      <c r="E43" s="207">
        <f t="shared" si="17"/>
        <v>0.13200000000000006</v>
      </c>
      <c r="F43" s="207">
        <f t="shared" si="17"/>
        <v>0.13250000000000006</v>
      </c>
      <c r="G43" s="207">
        <f t="shared" si="3"/>
        <v>0.13300000000000006</v>
      </c>
      <c r="H43" s="207">
        <f t="shared" si="3"/>
        <v>0.13400000000000006</v>
      </c>
      <c r="I43" s="207">
        <f t="shared" si="3"/>
        <v>0.13500000000000006</v>
      </c>
      <c r="J43" s="207">
        <f t="shared" si="3"/>
        <v>0.13600000000000007</v>
      </c>
      <c r="K43" s="207">
        <f t="shared" si="3"/>
        <v>0.13700000000000007</v>
      </c>
      <c r="L43" s="207">
        <f t="shared" si="18"/>
        <v>0.15700000000000008</v>
      </c>
      <c r="M43" s="207">
        <f t="shared" si="5"/>
        <v>0.15800000000000008</v>
      </c>
      <c r="N43" s="207">
        <f t="shared" si="5"/>
        <v>0.15900000000000009</v>
      </c>
      <c r="O43" s="207">
        <v>0.1595</v>
      </c>
      <c r="P43" s="207">
        <v>0.17549999999999999</v>
      </c>
      <c r="Q43" s="207">
        <v>0.17299999999999999</v>
      </c>
      <c r="R43" s="207">
        <v>0.17050000000000001</v>
      </c>
      <c r="S43" s="207">
        <v>0.16800000000000001</v>
      </c>
      <c r="T43" s="207">
        <v>0.16550000000000001</v>
      </c>
      <c r="U43" s="207">
        <v>0.16400000000000001</v>
      </c>
      <c r="V43" s="207">
        <v>0.17549999999999999</v>
      </c>
      <c r="W43" s="207">
        <v>0.17249999999999999</v>
      </c>
      <c r="X43" s="207">
        <v>0.16950000000000001</v>
      </c>
      <c r="Y43" s="207">
        <v>0.16650000000000001</v>
      </c>
      <c r="Z43" s="207">
        <v>0.16350000000000001</v>
      </c>
      <c r="AA43" s="207">
        <v>0.17299999999999999</v>
      </c>
      <c r="AB43" s="207">
        <v>0.16950000000000001</v>
      </c>
      <c r="AC43" s="207">
        <v>0.16600000000000001</v>
      </c>
      <c r="AD43" s="207">
        <v>0.16250000000000001</v>
      </c>
      <c r="AE43" s="207">
        <v>0.159</v>
      </c>
      <c r="AF43" s="207">
        <v>0.16550000000000001</v>
      </c>
      <c r="AG43" s="207">
        <v>0.1615</v>
      </c>
      <c r="AH43" s="207">
        <v>0.1575</v>
      </c>
      <c r="AI43" s="207">
        <v>0.1535</v>
      </c>
      <c r="AJ43" s="207">
        <v>0.14949999999999999</v>
      </c>
      <c r="AK43" s="207">
        <v>0.153</v>
      </c>
      <c r="AL43" s="208"/>
      <c r="AM43" s="208"/>
      <c r="AN43" s="208"/>
      <c r="AO43" s="208"/>
      <c r="AP43" s="208"/>
      <c r="AQ43" s="208"/>
      <c r="AR43" s="208"/>
      <c r="AS43" s="208"/>
      <c r="AT43" s="208"/>
      <c r="AU43" s="208"/>
      <c r="AV43" s="208"/>
      <c r="AW43" s="208"/>
      <c r="AX43" s="208"/>
      <c r="AY43" s="208"/>
      <c r="AZ43" s="208"/>
      <c r="BA43" s="208"/>
      <c r="BB43" s="208"/>
      <c r="BC43" s="208"/>
      <c r="BD43" s="208"/>
      <c r="BE43" s="208"/>
    </row>
    <row r="44" spans="1:57" x14ac:dyDescent="0.2">
      <c r="A44" s="215">
        <f t="shared" si="24"/>
        <v>39</v>
      </c>
      <c r="B44" s="207">
        <f t="shared" si="17"/>
        <v>0.13300000000000006</v>
      </c>
      <c r="C44" s="207">
        <f t="shared" si="17"/>
        <v>0.13350000000000006</v>
      </c>
      <c r="D44" s="207">
        <f t="shared" si="17"/>
        <v>0.13400000000000006</v>
      </c>
      <c r="E44" s="207">
        <f t="shared" si="17"/>
        <v>0.13450000000000006</v>
      </c>
      <c r="F44" s="207">
        <f t="shared" si="17"/>
        <v>0.13500000000000006</v>
      </c>
      <c r="G44" s="207">
        <f t="shared" si="3"/>
        <v>0.13550000000000006</v>
      </c>
      <c r="H44" s="207">
        <f t="shared" si="3"/>
        <v>0.13650000000000007</v>
      </c>
      <c r="I44" s="207">
        <f t="shared" si="3"/>
        <v>0.13750000000000007</v>
      </c>
      <c r="J44" s="207">
        <f t="shared" si="3"/>
        <v>0.13850000000000007</v>
      </c>
      <c r="K44" s="207">
        <f t="shared" si="3"/>
        <v>0.13950000000000007</v>
      </c>
      <c r="L44" s="207">
        <f t="shared" si="18"/>
        <v>0.16000000000000009</v>
      </c>
      <c r="M44" s="207">
        <f t="shared" si="5"/>
        <v>0.16100000000000009</v>
      </c>
      <c r="N44" s="207">
        <v>0.1615</v>
      </c>
      <c r="O44" s="207">
        <v>0.1595</v>
      </c>
      <c r="P44" s="207">
        <v>0.17549999999999999</v>
      </c>
      <c r="Q44" s="207">
        <v>0.17299999999999999</v>
      </c>
      <c r="R44" s="207">
        <v>0.17050000000000001</v>
      </c>
      <c r="S44" s="207">
        <v>0.16800000000000001</v>
      </c>
      <c r="T44" s="207">
        <v>0.16550000000000001</v>
      </c>
      <c r="U44" s="207">
        <v>0.16400000000000001</v>
      </c>
      <c r="V44" s="207">
        <v>0.17549999999999999</v>
      </c>
      <c r="W44" s="207">
        <v>0.17249999999999999</v>
      </c>
      <c r="X44" s="207">
        <v>0.16950000000000001</v>
      </c>
      <c r="Y44" s="207">
        <v>0.16650000000000001</v>
      </c>
      <c r="Z44" s="207">
        <v>0.16350000000000001</v>
      </c>
      <c r="AA44" s="207">
        <v>0.17299999999999999</v>
      </c>
      <c r="AB44" s="207">
        <v>0.16950000000000001</v>
      </c>
      <c r="AC44" s="207">
        <v>0.16600000000000001</v>
      </c>
      <c r="AD44" s="207">
        <v>0.16250000000000001</v>
      </c>
      <c r="AE44" s="207">
        <v>0.159</v>
      </c>
      <c r="AF44" s="207">
        <v>0.16550000000000001</v>
      </c>
      <c r="AG44" s="207">
        <v>0.1615</v>
      </c>
      <c r="AH44" s="207">
        <v>0.1575</v>
      </c>
      <c r="AI44" s="207">
        <v>0.1535</v>
      </c>
      <c r="AJ44" s="207">
        <v>0.14949999999999999</v>
      </c>
      <c r="AK44" s="207">
        <v>0.153</v>
      </c>
      <c r="AL44" s="208"/>
      <c r="AM44" s="208"/>
      <c r="AN44" s="208"/>
      <c r="AO44" s="208"/>
      <c r="AP44" s="208"/>
      <c r="AQ44" s="208"/>
      <c r="AR44" s="208"/>
      <c r="AS44" s="208"/>
      <c r="AT44" s="208"/>
      <c r="AU44" s="208"/>
      <c r="AV44" s="208"/>
      <c r="AW44" s="208"/>
      <c r="AX44" s="208"/>
      <c r="AY44" s="208"/>
      <c r="AZ44" s="208"/>
      <c r="BA44" s="208"/>
      <c r="BB44" s="208"/>
      <c r="BC44" s="208"/>
      <c r="BD44" s="208"/>
      <c r="BE44" s="208"/>
    </row>
    <row r="45" spans="1:57" x14ac:dyDescent="0.2">
      <c r="A45" s="215">
        <f t="shared" si="24"/>
        <v>40</v>
      </c>
      <c r="B45" s="207">
        <f t="shared" si="17"/>
        <v>0.13550000000000006</v>
      </c>
      <c r="C45" s="207">
        <f t="shared" si="17"/>
        <v>0.13600000000000007</v>
      </c>
      <c r="D45" s="207">
        <f t="shared" si="17"/>
        <v>0.13650000000000007</v>
      </c>
      <c r="E45" s="207">
        <f t="shared" si="17"/>
        <v>0.13700000000000007</v>
      </c>
      <c r="F45" s="207">
        <f t="shared" si="17"/>
        <v>0.13750000000000007</v>
      </c>
      <c r="G45" s="207">
        <f t="shared" si="3"/>
        <v>0.13800000000000007</v>
      </c>
      <c r="H45" s="207">
        <f t="shared" si="3"/>
        <v>0.13900000000000007</v>
      </c>
      <c r="I45" s="207">
        <f t="shared" si="3"/>
        <v>0.14000000000000007</v>
      </c>
      <c r="J45" s="207">
        <f t="shared" si="3"/>
        <v>0.14100000000000007</v>
      </c>
      <c r="K45" s="207">
        <f t="shared" si="3"/>
        <v>0.14200000000000007</v>
      </c>
      <c r="L45" s="207">
        <f t="shared" si="18"/>
        <v>0.16300000000000009</v>
      </c>
      <c r="M45" s="207">
        <v>0.16350000000000001</v>
      </c>
      <c r="N45" s="207">
        <v>0.1615</v>
      </c>
      <c r="O45" s="207">
        <v>0.1595</v>
      </c>
      <c r="P45" s="207">
        <v>0.17549999999999999</v>
      </c>
      <c r="Q45" s="207">
        <v>0.17299999999999999</v>
      </c>
      <c r="R45" s="207">
        <v>0.17050000000000001</v>
      </c>
      <c r="S45" s="207">
        <v>0.16800000000000001</v>
      </c>
      <c r="T45" s="207">
        <v>0.16550000000000001</v>
      </c>
      <c r="U45" s="207">
        <v>0.16400000000000001</v>
      </c>
      <c r="V45" s="207">
        <v>0.17549999999999999</v>
      </c>
      <c r="W45" s="207">
        <v>0.17249999999999999</v>
      </c>
      <c r="X45" s="207">
        <v>0.16950000000000001</v>
      </c>
      <c r="Y45" s="207">
        <v>0.16650000000000001</v>
      </c>
      <c r="Z45" s="207">
        <v>0.16350000000000001</v>
      </c>
      <c r="AA45" s="207">
        <v>0.17299999999999999</v>
      </c>
      <c r="AB45" s="207">
        <v>0.16950000000000001</v>
      </c>
      <c r="AC45" s="207">
        <v>0.16600000000000001</v>
      </c>
      <c r="AD45" s="207">
        <v>0.16250000000000001</v>
      </c>
      <c r="AE45" s="207">
        <v>0.159</v>
      </c>
      <c r="AF45" s="207">
        <v>0.16550000000000001</v>
      </c>
      <c r="AG45" s="207">
        <v>0.1615</v>
      </c>
      <c r="AH45" s="207">
        <v>0.1575</v>
      </c>
      <c r="AI45" s="207">
        <v>0.1535</v>
      </c>
      <c r="AJ45" s="207">
        <v>0.14949999999999999</v>
      </c>
      <c r="AK45" s="207">
        <v>0.153</v>
      </c>
      <c r="AL45" s="208"/>
      <c r="AM45" s="208"/>
      <c r="AN45" s="208"/>
      <c r="AO45" s="208"/>
      <c r="AP45" s="208"/>
      <c r="AQ45" s="208"/>
      <c r="AR45" s="208"/>
      <c r="AS45" s="208"/>
      <c r="AT45" s="208"/>
      <c r="AU45" s="208"/>
      <c r="AV45" s="208"/>
      <c r="AW45" s="208"/>
      <c r="AX45" s="208"/>
      <c r="AY45" s="208"/>
      <c r="AZ45" s="208"/>
      <c r="BA45" s="208"/>
      <c r="BB45" s="208"/>
      <c r="BC45" s="208"/>
      <c r="BD45" s="208"/>
      <c r="BE45" s="208"/>
    </row>
    <row r="46" spans="1:57" x14ac:dyDescent="0.2">
      <c r="A46" s="215">
        <f t="shared" si="24"/>
        <v>41</v>
      </c>
      <c r="B46" s="207">
        <f t="shared" si="17"/>
        <v>0.13800000000000007</v>
      </c>
      <c r="C46" s="207">
        <f t="shared" si="17"/>
        <v>0.13850000000000007</v>
      </c>
      <c r="D46" s="207">
        <f t="shared" si="17"/>
        <v>0.13900000000000007</v>
      </c>
      <c r="E46" s="207">
        <f t="shared" si="17"/>
        <v>0.13950000000000007</v>
      </c>
      <c r="F46" s="207">
        <f t="shared" si="17"/>
        <v>0.14000000000000007</v>
      </c>
      <c r="G46" s="207">
        <f t="shared" si="3"/>
        <v>0.14050000000000007</v>
      </c>
      <c r="H46" s="207">
        <f t="shared" si="3"/>
        <v>0.14150000000000007</v>
      </c>
      <c r="I46" s="207">
        <f t="shared" si="3"/>
        <v>0.14250000000000007</v>
      </c>
      <c r="J46" s="207">
        <f t="shared" si="3"/>
        <v>0.14350000000000007</v>
      </c>
      <c r="K46" s="207">
        <f t="shared" si="3"/>
        <v>0.14450000000000007</v>
      </c>
      <c r="L46" s="207">
        <v>0.16550000000000001</v>
      </c>
      <c r="M46" s="207">
        <v>0.16350000000000001</v>
      </c>
      <c r="N46" s="207">
        <v>0.1615</v>
      </c>
      <c r="O46" s="207">
        <v>0.1595</v>
      </c>
      <c r="P46" s="207">
        <v>0.17549999999999999</v>
      </c>
      <c r="Q46" s="207">
        <v>0.17299999999999999</v>
      </c>
      <c r="R46" s="207">
        <v>0.17050000000000001</v>
      </c>
      <c r="S46" s="207">
        <v>0.16800000000000001</v>
      </c>
      <c r="T46" s="207">
        <v>0.16550000000000001</v>
      </c>
      <c r="U46" s="207">
        <v>0.16400000000000001</v>
      </c>
      <c r="V46" s="207">
        <v>0.17549999999999999</v>
      </c>
      <c r="W46" s="207">
        <v>0.17249999999999999</v>
      </c>
      <c r="X46" s="207">
        <v>0.16950000000000001</v>
      </c>
      <c r="Y46" s="207">
        <v>0.16650000000000001</v>
      </c>
      <c r="Z46" s="207">
        <v>0.16350000000000001</v>
      </c>
      <c r="AA46" s="207">
        <v>0.17299999999999999</v>
      </c>
      <c r="AB46" s="207">
        <v>0.16950000000000001</v>
      </c>
      <c r="AC46" s="207">
        <v>0.16600000000000001</v>
      </c>
      <c r="AD46" s="207">
        <v>0.16250000000000001</v>
      </c>
      <c r="AE46" s="207">
        <v>0.159</v>
      </c>
      <c r="AF46" s="207">
        <v>0.16550000000000001</v>
      </c>
      <c r="AG46" s="207">
        <v>0.1615</v>
      </c>
      <c r="AH46" s="207">
        <v>0.1575</v>
      </c>
      <c r="AI46" s="207">
        <v>0.1535</v>
      </c>
      <c r="AJ46" s="207">
        <v>0.14949999999999999</v>
      </c>
      <c r="AK46" s="207">
        <v>0.153</v>
      </c>
      <c r="AL46" s="208"/>
      <c r="AM46" s="208"/>
      <c r="AN46" s="208"/>
      <c r="AO46" s="208"/>
      <c r="AP46" s="208"/>
      <c r="AQ46" s="208"/>
      <c r="AR46" s="208"/>
      <c r="AS46" s="208"/>
      <c r="AT46" s="208"/>
      <c r="AU46" s="208"/>
      <c r="AV46" s="208"/>
      <c r="AW46" s="208"/>
      <c r="AX46" s="208"/>
      <c r="AY46" s="208"/>
      <c r="AZ46" s="208"/>
      <c r="BA46" s="208"/>
      <c r="BB46" s="208"/>
      <c r="BC46" s="208"/>
      <c r="BD46" s="208"/>
      <c r="BE46" s="208"/>
    </row>
    <row r="47" spans="1:57" x14ac:dyDescent="0.2">
      <c r="A47" s="215">
        <f t="shared" si="24"/>
        <v>42</v>
      </c>
      <c r="B47" s="207">
        <f t="shared" si="17"/>
        <v>0.14050000000000007</v>
      </c>
      <c r="C47" s="207">
        <f t="shared" si="17"/>
        <v>0.14100000000000007</v>
      </c>
      <c r="D47" s="207">
        <f t="shared" si="17"/>
        <v>0.14150000000000007</v>
      </c>
      <c r="E47" s="207">
        <f t="shared" si="17"/>
        <v>0.14200000000000007</v>
      </c>
      <c r="F47" s="207">
        <f t="shared" si="17"/>
        <v>0.14250000000000007</v>
      </c>
      <c r="G47" s="207">
        <f t="shared" si="3"/>
        <v>0.14300000000000007</v>
      </c>
      <c r="H47" s="207">
        <f t="shared" si="3"/>
        <v>0.14400000000000007</v>
      </c>
      <c r="I47" s="207">
        <f t="shared" si="3"/>
        <v>0.14500000000000007</v>
      </c>
      <c r="J47" s="207">
        <f t="shared" si="3"/>
        <v>0.14600000000000007</v>
      </c>
      <c r="K47" s="207">
        <v>0.23100000000000001</v>
      </c>
      <c r="L47" s="207">
        <v>0.16550000000000001</v>
      </c>
      <c r="M47" s="207">
        <v>0.16350000000000001</v>
      </c>
      <c r="N47" s="207">
        <v>0.1615</v>
      </c>
      <c r="O47" s="207">
        <v>0.1595</v>
      </c>
      <c r="P47" s="207">
        <v>0.17549999999999999</v>
      </c>
      <c r="Q47" s="207">
        <v>0.17299999999999999</v>
      </c>
      <c r="R47" s="207">
        <v>0.17050000000000001</v>
      </c>
      <c r="S47" s="207">
        <v>0.16800000000000001</v>
      </c>
      <c r="T47" s="207">
        <v>0.16550000000000001</v>
      </c>
      <c r="U47" s="207">
        <v>0.16400000000000001</v>
      </c>
      <c r="V47" s="207">
        <v>0.17549999999999999</v>
      </c>
      <c r="W47" s="207">
        <v>0.17249999999999999</v>
      </c>
      <c r="X47" s="207">
        <v>0.16950000000000001</v>
      </c>
      <c r="Y47" s="207">
        <v>0.16650000000000001</v>
      </c>
      <c r="Z47" s="207">
        <v>0.16350000000000001</v>
      </c>
      <c r="AA47" s="207">
        <v>0.17299999999999999</v>
      </c>
      <c r="AB47" s="207">
        <v>0.16950000000000001</v>
      </c>
      <c r="AC47" s="207">
        <v>0.16600000000000001</v>
      </c>
      <c r="AD47" s="207">
        <v>0.16250000000000001</v>
      </c>
      <c r="AE47" s="207">
        <v>0.159</v>
      </c>
      <c r="AF47" s="207">
        <v>0.16550000000000001</v>
      </c>
      <c r="AG47" s="207">
        <v>0.1615</v>
      </c>
      <c r="AH47" s="207">
        <v>0.1575</v>
      </c>
      <c r="AI47" s="207">
        <v>0.1535</v>
      </c>
      <c r="AJ47" s="207">
        <v>0.14949999999999999</v>
      </c>
      <c r="AK47" s="207">
        <v>0.153</v>
      </c>
      <c r="AL47" s="208"/>
      <c r="AM47" s="208"/>
      <c r="AN47" s="208"/>
      <c r="AO47" s="208"/>
      <c r="AP47" s="208"/>
      <c r="AQ47" s="208"/>
      <c r="AR47" s="208"/>
      <c r="AS47" s="208"/>
      <c r="AT47" s="208"/>
      <c r="AU47" s="208"/>
      <c r="AV47" s="208"/>
      <c r="AW47" s="208"/>
      <c r="AX47" s="208"/>
      <c r="AY47" s="208"/>
      <c r="AZ47" s="208"/>
      <c r="BA47" s="208"/>
      <c r="BB47" s="208"/>
      <c r="BC47" s="208"/>
      <c r="BD47" s="208"/>
      <c r="BE47" s="208"/>
    </row>
    <row r="48" spans="1:57" x14ac:dyDescent="0.2">
      <c r="A48" s="215">
        <f t="shared" si="24"/>
        <v>43</v>
      </c>
      <c r="B48" s="207">
        <f t="shared" si="17"/>
        <v>0.14300000000000007</v>
      </c>
      <c r="C48" s="207">
        <f t="shared" si="17"/>
        <v>0.14350000000000007</v>
      </c>
      <c r="D48" s="207">
        <f t="shared" si="17"/>
        <v>0.14400000000000007</v>
      </c>
      <c r="E48" s="207">
        <f t="shared" si="17"/>
        <v>0.14450000000000007</v>
      </c>
      <c r="F48" s="207">
        <f t="shared" si="17"/>
        <v>0.14500000000000007</v>
      </c>
      <c r="G48" s="207">
        <f t="shared" si="3"/>
        <v>0.14550000000000007</v>
      </c>
      <c r="H48" s="207">
        <f t="shared" si="3"/>
        <v>0.14650000000000007</v>
      </c>
      <c r="I48" s="207">
        <f t="shared" si="3"/>
        <v>0.14750000000000008</v>
      </c>
      <c r="J48" s="207">
        <v>0.14849999999999999</v>
      </c>
      <c r="K48" s="207">
        <v>0.23100000000000001</v>
      </c>
      <c r="L48" s="207">
        <v>0.16550000000000001</v>
      </c>
      <c r="M48" s="207">
        <v>0.16350000000000001</v>
      </c>
      <c r="N48" s="207">
        <v>0.1615</v>
      </c>
      <c r="O48" s="207">
        <v>0.1595</v>
      </c>
      <c r="P48" s="207">
        <v>0.17549999999999999</v>
      </c>
      <c r="Q48" s="207">
        <v>0.17299999999999999</v>
      </c>
      <c r="R48" s="207">
        <v>0.17050000000000001</v>
      </c>
      <c r="S48" s="207">
        <v>0.16800000000000001</v>
      </c>
      <c r="T48" s="207">
        <v>0.16550000000000001</v>
      </c>
      <c r="U48" s="207">
        <v>0.16400000000000001</v>
      </c>
      <c r="V48" s="207">
        <v>0.17549999999999999</v>
      </c>
      <c r="W48" s="207">
        <v>0.17249999999999999</v>
      </c>
      <c r="X48" s="207">
        <v>0.16950000000000001</v>
      </c>
      <c r="Y48" s="207">
        <v>0.16650000000000001</v>
      </c>
      <c r="Z48" s="207">
        <v>0.16350000000000001</v>
      </c>
      <c r="AA48" s="207">
        <v>0.17299999999999999</v>
      </c>
      <c r="AB48" s="207">
        <v>0.16950000000000001</v>
      </c>
      <c r="AC48" s="207">
        <v>0.16600000000000001</v>
      </c>
      <c r="AD48" s="207">
        <v>0.16250000000000001</v>
      </c>
      <c r="AE48" s="207">
        <v>0.159</v>
      </c>
      <c r="AF48" s="207">
        <v>0.16550000000000001</v>
      </c>
      <c r="AG48" s="207">
        <v>0.1615</v>
      </c>
      <c r="AH48" s="207">
        <v>0.1575</v>
      </c>
      <c r="AI48" s="207">
        <v>0.1535</v>
      </c>
      <c r="AJ48" s="207">
        <v>0.14949999999999999</v>
      </c>
      <c r="AK48" s="207">
        <v>0.153</v>
      </c>
      <c r="AL48" s="208"/>
      <c r="AM48" s="208"/>
      <c r="AN48" s="208"/>
      <c r="AO48" s="208"/>
      <c r="AP48" s="208"/>
      <c r="AQ48" s="208"/>
      <c r="AR48" s="208"/>
      <c r="AS48" s="208"/>
      <c r="AT48" s="208"/>
      <c r="AU48" s="208"/>
      <c r="AV48" s="208"/>
      <c r="AW48" s="208"/>
      <c r="AX48" s="208"/>
      <c r="AY48" s="208"/>
      <c r="AZ48" s="208"/>
      <c r="BA48" s="208"/>
      <c r="BB48" s="208"/>
      <c r="BC48" s="208"/>
      <c r="BD48" s="208"/>
      <c r="BE48" s="208"/>
    </row>
    <row r="49" spans="1:57" x14ac:dyDescent="0.2">
      <c r="A49" s="215">
        <f t="shared" si="24"/>
        <v>44</v>
      </c>
      <c r="B49" s="207">
        <f t="shared" si="17"/>
        <v>0.14550000000000007</v>
      </c>
      <c r="C49" s="207">
        <f t="shared" si="17"/>
        <v>0.14600000000000007</v>
      </c>
      <c r="D49" s="207">
        <f t="shared" si="17"/>
        <v>0.14650000000000007</v>
      </c>
      <c r="E49" s="207">
        <f t="shared" si="17"/>
        <v>0.14700000000000008</v>
      </c>
      <c r="F49" s="207">
        <f t="shared" si="17"/>
        <v>0.14750000000000008</v>
      </c>
      <c r="G49" s="207">
        <f t="shared" si="3"/>
        <v>0.14800000000000008</v>
      </c>
      <c r="H49" s="207">
        <f t="shared" si="3"/>
        <v>0.14900000000000008</v>
      </c>
      <c r="I49" s="207">
        <v>0.15</v>
      </c>
      <c r="J49" s="207">
        <v>0.14849999999999999</v>
      </c>
      <c r="K49" s="207">
        <v>0.23100000000000001</v>
      </c>
      <c r="L49" s="207">
        <v>0.16550000000000001</v>
      </c>
      <c r="M49" s="207">
        <v>0.16350000000000001</v>
      </c>
      <c r="N49" s="207">
        <v>0.1615</v>
      </c>
      <c r="O49" s="207">
        <v>0.1595</v>
      </c>
      <c r="P49" s="207">
        <v>0.17549999999999999</v>
      </c>
      <c r="Q49" s="207">
        <v>0.17299999999999999</v>
      </c>
      <c r="R49" s="207">
        <v>0.17050000000000001</v>
      </c>
      <c r="S49" s="207">
        <v>0.16800000000000001</v>
      </c>
      <c r="T49" s="207">
        <v>0.16550000000000001</v>
      </c>
      <c r="U49" s="207">
        <v>0.16400000000000001</v>
      </c>
      <c r="V49" s="207">
        <v>0.17549999999999999</v>
      </c>
      <c r="W49" s="207">
        <v>0.17249999999999999</v>
      </c>
      <c r="X49" s="207">
        <v>0.16950000000000001</v>
      </c>
      <c r="Y49" s="207">
        <v>0.16650000000000001</v>
      </c>
      <c r="Z49" s="207">
        <v>0.16350000000000001</v>
      </c>
      <c r="AA49" s="207">
        <v>0.17299999999999999</v>
      </c>
      <c r="AB49" s="207">
        <v>0.16950000000000001</v>
      </c>
      <c r="AC49" s="207">
        <v>0.16600000000000001</v>
      </c>
      <c r="AD49" s="207">
        <v>0.16250000000000001</v>
      </c>
      <c r="AE49" s="207">
        <v>0.159</v>
      </c>
      <c r="AF49" s="207">
        <v>0.16550000000000001</v>
      </c>
      <c r="AG49" s="207">
        <v>0.1615</v>
      </c>
      <c r="AH49" s="207">
        <v>0.1575</v>
      </c>
      <c r="AI49" s="207">
        <v>0.1535</v>
      </c>
      <c r="AJ49" s="207">
        <v>0.14949999999999999</v>
      </c>
      <c r="AK49" s="207">
        <v>0.153</v>
      </c>
      <c r="AL49" s="208"/>
      <c r="AM49" s="208"/>
      <c r="AN49" s="208"/>
      <c r="AO49" s="208"/>
      <c r="AP49" s="208"/>
      <c r="AQ49" s="208"/>
      <c r="AR49" s="208"/>
      <c r="AS49" s="208"/>
      <c r="AT49" s="208"/>
      <c r="AU49" s="208"/>
      <c r="AV49" s="208"/>
      <c r="AW49" s="208"/>
      <c r="AX49" s="208"/>
      <c r="AY49" s="208"/>
      <c r="AZ49" s="208"/>
      <c r="BA49" s="208"/>
      <c r="BB49" s="208"/>
      <c r="BC49" s="208"/>
      <c r="BD49" s="208"/>
      <c r="BE49" s="208"/>
    </row>
    <row r="50" spans="1:57" x14ac:dyDescent="0.2">
      <c r="A50" s="215">
        <f t="shared" si="24"/>
        <v>45</v>
      </c>
      <c r="B50" s="207">
        <f t="shared" si="17"/>
        <v>0.14800000000000008</v>
      </c>
      <c r="C50" s="207">
        <f t="shared" si="17"/>
        <v>0.14850000000000008</v>
      </c>
      <c r="D50" s="207">
        <f t="shared" si="17"/>
        <v>0.14900000000000008</v>
      </c>
      <c r="E50" s="207">
        <f t="shared" si="17"/>
        <v>0.14950000000000008</v>
      </c>
      <c r="F50" s="207">
        <f t="shared" si="17"/>
        <v>0.15000000000000008</v>
      </c>
      <c r="G50" s="207">
        <f t="shared" si="3"/>
        <v>0.15050000000000008</v>
      </c>
      <c r="H50" s="207">
        <v>0.1515</v>
      </c>
      <c r="I50" s="207">
        <v>0.15</v>
      </c>
      <c r="J50" s="207">
        <v>0.14849999999999999</v>
      </c>
      <c r="K50" s="207">
        <v>0.23100000000000001</v>
      </c>
      <c r="L50" s="207">
        <v>0.16550000000000001</v>
      </c>
      <c r="M50" s="207">
        <v>0.16350000000000001</v>
      </c>
      <c r="N50" s="207">
        <v>0.1615</v>
      </c>
      <c r="O50" s="207">
        <v>0.1595</v>
      </c>
      <c r="P50" s="207">
        <v>0.17549999999999999</v>
      </c>
      <c r="Q50" s="207">
        <v>0.17299999999999999</v>
      </c>
      <c r="R50" s="207">
        <v>0.17050000000000001</v>
      </c>
      <c r="S50" s="207">
        <v>0.16800000000000001</v>
      </c>
      <c r="T50" s="207">
        <v>0.16550000000000001</v>
      </c>
      <c r="U50" s="207">
        <v>0.16400000000000001</v>
      </c>
      <c r="V50" s="207">
        <v>0.17549999999999999</v>
      </c>
      <c r="W50" s="207">
        <v>0.17249999999999999</v>
      </c>
      <c r="X50" s="207">
        <v>0.16950000000000001</v>
      </c>
      <c r="Y50" s="207">
        <v>0.16650000000000001</v>
      </c>
      <c r="Z50" s="207">
        <v>0.16350000000000001</v>
      </c>
      <c r="AA50" s="207">
        <v>0.17299999999999999</v>
      </c>
      <c r="AB50" s="207">
        <v>0.16950000000000001</v>
      </c>
      <c r="AC50" s="207">
        <v>0.16600000000000001</v>
      </c>
      <c r="AD50" s="207">
        <v>0.16250000000000001</v>
      </c>
      <c r="AE50" s="207">
        <v>0.159</v>
      </c>
      <c r="AF50" s="207">
        <v>0.16550000000000001</v>
      </c>
      <c r="AG50" s="207">
        <v>0.1615</v>
      </c>
      <c r="AH50" s="207">
        <v>0.1575</v>
      </c>
      <c r="AI50" s="207">
        <v>0.1535</v>
      </c>
      <c r="AJ50" s="207">
        <v>0.14949999999999999</v>
      </c>
      <c r="AK50" s="207">
        <v>0.153</v>
      </c>
      <c r="AL50" s="208"/>
      <c r="AM50" s="208"/>
      <c r="AN50" s="208"/>
      <c r="AO50" s="208"/>
      <c r="AP50" s="208"/>
      <c r="AQ50" s="208"/>
      <c r="AR50" s="208"/>
      <c r="AS50" s="208"/>
      <c r="AT50" s="208"/>
      <c r="AU50" s="208"/>
      <c r="AV50" s="208"/>
      <c r="AW50" s="208"/>
      <c r="AX50" s="208"/>
      <c r="AY50" s="208"/>
      <c r="AZ50" s="208"/>
      <c r="BA50" s="208"/>
      <c r="BB50" s="208"/>
      <c r="BC50" s="208"/>
      <c r="BD50" s="208"/>
      <c r="BE50" s="208"/>
    </row>
    <row r="51" spans="1:57" x14ac:dyDescent="0.2">
      <c r="A51" s="215">
        <f t="shared" si="24"/>
        <v>46</v>
      </c>
      <c r="B51" s="207">
        <f t="shared" si="17"/>
        <v>0.15050000000000008</v>
      </c>
      <c r="C51" s="207">
        <f t="shared" si="17"/>
        <v>0.15100000000000008</v>
      </c>
      <c r="D51" s="207">
        <f t="shared" si="17"/>
        <v>0.15150000000000008</v>
      </c>
      <c r="E51" s="207">
        <f t="shared" si="17"/>
        <v>0.15200000000000008</v>
      </c>
      <c r="F51" s="207">
        <f t="shared" si="17"/>
        <v>0.15250000000000008</v>
      </c>
      <c r="G51" s="207">
        <v>0.153</v>
      </c>
      <c r="H51" s="207">
        <v>0.1515</v>
      </c>
      <c r="I51" s="207">
        <v>0.15</v>
      </c>
      <c r="J51" s="207">
        <v>0.14849999999999999</v>
      </c>
      <c r="K51" s="207">
        <v>0.23100000000000001</v>
      </c>
      <c r="L51" s="207">
        <v>0.16550000000000001</v>
      </c>
      <c r="M51" s="207">
        <v>0.16350000000000001</v>
      </c>
      <c r="N51" s="207">
        <v>0.1615</v>
      </c>
      <c r="O51" s="207">
        <v>0.1595</v>
      </c>
      <c r="P51" s="207">
        <v>0.17549999999999999</v>
      </c>
      <c r="Q51" s="207">
        <v>0.17299999999999999</v>
      </c>
      <c r="R51" s="207">
        <v>0.17050000000000001</v>
      </c>
      <c r="S51" s="207">
        <v>0.16800000000000001</v>
      </c>
      <c r="T51" s="207">
        <v>0.16550000000000001</v>
      </c>
      <c r="U51" s="207">
        <v>0.16400000000000001</v>
      </c>
      <c r="V51" s="207">
        <v>0.17549999999999999</v>
      </c>
      <c r="W51" s="207">
        <v>0.17249999999999999</v>
      </c>
      <c r="X51" s="207">
        <v>0.16950000000000001</v>
      </c>
      <c r="Y51" s="207">
        <v>0.16650000000000001</v>
      </c>
      <c r="Z51" s="207">
        <v>0.16350000000000001</v>
      </c>
      <c r="AA51" s="207">
        <v>0.17299999999999999</v>
      </c>
      <c r="AB51" s="207">
        <v>0.16950000000000001</v>
      </c>
      <c r="AC51" s="207">
        <v>0.16600000000000001</v>
      </c>
      <c r="AD51" s="207">
        <v>0.16250000000000001</v>
      </c>
      <c r="AE51" s="207">
        <v>0.159</v>
      </c>
      <c r="AF51" s="207">
        <v>0.16550000000000001</v>
      </c>
      <c r="AG51" s="207">
        <v>0.1615</v>
      </c>
      <c r="AH51" s="207">
        <v>0.1575</v>
      </c>
      <c r="AI51" s="207">
        <v>0.1535</v>
      </c>
      <c r="AJ51" s="207">
        <v>0.14949999999999999</v>
      </c>
      <c r="AK51" s="207">
        <v>0.153</v>
      </c>
      <c r="AL51" s="208"/>
      <c r="AM51" s="208"/>
      <c r="AN51" s="208"/>
      <c r="AO51" s="208"/>
      <c r="AP51" s="208"/>
      <c r="AQ51" s="208"/>
      <c r="AR51" s="208"/>
      <c r="AS51" s="208"/>
      <c r="AT51" s="208"/>
      <c r="AU51" s="208"/>
      <c r="AV51" s="208"/>
      <c r="AW51" s="208"/>
      <c r="AX51" s="208"/>
      <c r="AY51" s="208"/>
      <c r="AZ51" s="208"/>
      <c r="BA51" s="208"/>
      <c r="BB51" s="208"/>
      <c r="BC51" s="208"/>
      <c r="BD51" s="208"/>
      <c r="BE51" s="208"/>
    </row>
    <row r="52" spans="1:57" x14ac:dyDescent="0.2">
      <c r="A52" s="215">
        <f t="shared" si="24"/>
        <v>47</v>
      </c>
      <c r="B52" s="207">
        <f t="shared" si="17"/>
        <v>0.15300000000000008</v>
      </c>
      <c r="C52" s="207">
        <f t="shared" si="17"/>
        <v>0.15350000000000008</v>
      </c>
      <c r="D52" s="207">
        <f t="shared" si="17"/>
        <v>0.15400000000000008</v>
      </c>
      <c r="E52" s="207">
        <f t="shared" si="17"/>
        <v>0.15450000000000008</v>
      </c>
      <c r="F52" s="207">
        <v>0.155</v>
      </c>
      <c r="G52" s="207">
        <v>0.153</v>
      </c>
      <c r="H52" s="207">
        <v>0.1515</v>
      </c>
      <c r="I52" s="207">
        <v>0.15</v>
      </c>
      <c r="J52" s="207">
        <v>0.14849999999999999</v>
      </c>
      <c r="K52" s="207">
        <v>0.23100000000000001</v>
      </c>
      <c r="L52" s="207">
        <v>0.16550000000000001</v>
      </c>
      <c r="M52" s="207">
        <v>0.16350000000000001</v>
      </c>
      <c r="N52" s="207">
        <v>0.1615</v>
      </c>
      <c r="O52" s="207">
        <v>0.1595</v>
      </c>
      <c r="P52" s="207">
        <v>0.17549999999999999</v>
      </c>
      <c r="Q52" s="207">
        <v>0.17299999999999999</v>
      </c>
      <c r="R52" s="207">
        <v>0.17050000000000001</v>
      </c>
      <c r="S52" s="207">
        <v>0.16800000000000001</v>
      </c>
      <c r="T52" s="207">
        <v>0.16550000000000001</v>
      </c>
      <c r="U52" s="207">
        <v>0.16400000000000001</v>
      </c>
      <c r="V52" s="207">
        <v>0.17549999999999999</v>
      </c>
      <c r="W52" s="207">
        <v>0.17249999999999999</v>
      </c>
      <c r="X52" s="207">
        <v>0.16950000000000001</v>
      </c>
      <c r="Y52" s="207">
        <v>0.16650000000000001</v>
      </c>
      <c r="Z52" s="207">
        <v>0.16350000000000001</v>
      </c>
      <c r="AA52" s="207">
        <v>0.17299999999999999</v>
      </c>
      <c r="AB52" s="207">
        <v>0.16950000000000001</v>
      </c>
      <c r="AC52" s="207">
        <v>0.16600000000000001</v>
      </c>
      <c r="AD52" s="207">
        <v>0.16250000000000001</v>
      </c>
      <c r="AE52" s="207">
        <v>0.159</v>
      </c>
      <c r="AF52" s="207">
        <v>0.16550000000000001</v>
      </c>
      <c r="AG52" s="207">
        <v>0.1615</v>
      </c>
      <c r="AH52" s="207">
        <v>0.1575</v>
      </c>
      <c r="AI52" s="207">
        <v>0.1535</v>
      </c>
      <c r="AJ52" s="207">
        <v>0.14949999999999999</v>
      </c>
      <c r="AK52" s="207">
        <v>0.153</v>
      </c>
      <c r="AL52" s="208"/>
      <c r="AM52" s="208"/>
      <c r="AN52" s="208"/>
      <c r="AO52" s="208"/>
      <c r="AP52" s="208"/>
      <c r="AQ52" s="208"/>
      <c r="AR52" s="208"/>
      <c r="AS52" s="208"/>
      <c r="AT52" s="208"/>
      <c r="AU52" s="208"/>
      <c r="AV52" s="208"/>
      <c r="AW52" s="208"/>
      <c r="AX52" s="208"/>
      <c r="AY52" s="208"/>
      <c r="AZ52" s="208"/>
      <c r="BA52" s="208"/>
      <c r="BB52" s="208"/>
      <c r="BC52" s="208"/>
      <c r="BD52" s="208"/>
      <c r="BE52" s="208"/>
    </row>
    <row r="53" spans="1:57" x14ac:dyDescent="0.2">
      <c r="A53" s="215">
        <f t="shared" si="24"/>
        <v>48</v>
      </c>
      <c r="B53" s="207">
        <f t="shared" si="17"/>
        <v>0.15550000000000008</v>
      </c>
      <c r="C53" s="207">
        <f t="shared" si="17"/>
        <v>0.15600000000000008</v>
      </c>
      <c r="D53" s="207">
        <f t="shared" si="17"/>
        <v>0.15650000000000008</v>
      </c>
      <c r="E53" s="207">
        <v>0.157</v>
      </c>
      <c r="F53" s="207">
        <v>0.155</v>
      </c>
      <c r="G53" s="207">
        <v>0.153</v>
      </c>
      <c r="H53" s="207">
        <v>0.1515</v>
      </c>
      <c r="I53" s="207">
        <v>0.15</v>
      </c>
      <c r="J53" s="207">
        <v>0.14849999999999999</v>
      </c>
      <c r="K53" s="207">
        <v>0.23100000000000001</v>
      </c>
      <c r="L53" s="207">
        <v>0.16550000000000001</v>
      </c>
      <c r="M53" s="207">
        <v>0.16350000000000001</v>
      </c>
      <c r="N53" s="207">
        <v>0.1615</v>
      </c>
      <c r="O53" s="207">
        <v>0.1595</v>
      </c>
      <c r="P53" s="207">
        <v>0.17549999999999999</v>
      </c>
      <c r="Q53" s="207">
        <v>0.17299999999999999</v>
      </c>
      <c r="R53" s="207">
        <v>0.17050000000000001</v>
      </c>
      <c r="S53" s="207">
        <v>0.16800000000000001</v>
      </c>
      <c r="T53" s="207">
        <v>0.16550000000000001</v>
      </c>
      <c r="U53" s="207">
        <v>0.16400000000000001</v>
      </c>
      <c r="V53" s="207">
        <v>0.17549999999999999</v>
      </c>
      <c r="W53" s="207">
        <v>0.17249999999999999</v>
      </c>
      <c r="X53" s="207">
        <v>0.16950000000000001</v>
      </c>
      <c r="Y53" s="207">
        <v>0.16650000000000001</v>
      </c>
      <c r="Z53" s="207">
        <v>0.16350000000000001</v>
      </c>
      <c r="AA53" s="207">
        <v>0.17299999999999999</v>
      </c>
      <c r="AB53" s="207">
        <v>0.16950000000000001</v>
      </c>
      <c r="AC53" s="207">
        <v>0.16600000000000001</v>
      </c>
      <c r="AD53" s="207">
        <v>0.16250000000000001</v>
      </c>
      <c r="AE53" s="207">
        <v>0.159</v>
      </c>
      <c r="AF53" s="207">
        <v>0.16550000000000001</v>
      </c>
      <c r="AG53" s="207">
        <v>0.1615</v>
      </c>
      <c r="AH53" s="207">
        <v>0.1575</v>
      </c>
      <c r="AI53" s="207">
        <v>0.1535</v>
      </c>
      <c r="AJ53" s="207">
        <v>0.14949999999999999</v>
      </c>
      <c r="AK53" s="207">
        <v>0.153</v>
      </c>
      <c r="AL53" s="208"/>
      <c r="AM53" s="208"/>
      <c r="AN53" s="208"/>
      <c r="AO53" s="208"/>
      <c r="AP53" s="208"/>
      <c r="AQ53" s="208"/>
      <c r="AR53" s="208"/>
      <c r="AS53" s="208"/>
      <c r="AT53" s="208"/>
      <c r="AU53" s="208"/>
      <c r="AV53" s="208"/>
      <c r="AW53" s="208"/>
      <c r="AX53" s="208"/>
      <c r="AY53" s="208"/>
      <c r="AZ53" s="208"/>
      <c r="BA53" s="208"/>
      <c r="BB53" s="208"/>
      <c r="BC53" s="208"/>
      <c r="BD53" s="208"/>
      <c r="BE53" s="208"/>
    </row>
    <row r="54" spans="1:57" x14ac:dyDescent="0.2">
      <c r="A54" s="215">
        <f t="shared" si="24"/>
        <v>49</v>
      </c>
      <c r="B54" s="207">
        <f t="shared" si="17"/>
        <v>0.15800000000000008</v>
      </c>
      <c r="C54" s="207">
        <f t="shared" si="17"/>
        <v>0.15850000000000009</v>
      </c>
      <c r="D54" s="207">
        <v>0.159</v>
      </c>
      <c r="E54" s="207">
        <v>0.157</v>
      </c>
      <c r="F54" s="207">
        <v>0.155</v>
      </c>
      <c r="G54" s="207">
        <v>0.153</v>
      </c>
      <c r="H54" s="207">
        <v>0.1515</v>
      </c>
      <c r="I54" s="207">
        <v>0.15</v>
      </c>
      <c r="J54" s="207">
        <v>0.14849999999999999</v>
      </c>
      <c r="K54" s="207">
        <v>0.23100000000000001</v>
      </c>
      <c r="L54" s="207">
        <v>0.16550000000000001</v>
      </c>
      <c r="M54" s="207">
        <v>0.16350000000000001</v>
      </c>
      <c r="N54" s="207">
        <v>0.1615</v>
      </c>
      <c r="O54" s="207">
        <v>0.1595</v>
      </c>
      <c r="P54" s="207">
        <v>0.17549999999999999</v>
      </c>
      <c r="Q54" s="207">
        <v>0.17299999999999999</v>
      </c>
      <c r="R54" s="207">
        <v>0.17050000000000001</v>
      </c>
      <c r="S54" s="207">
        <v>0.16800000000000001</v>
      </c>
      <c r="T54" s="207">
        <v>0.16550000000000001</v>
      </c>
      <c r="U54" s="207">
        <v>0.16400000000000001</v>
      </c>
      <c r="V54" s="207">
        <v>0.17549999999999999</v>
      </c>
      <c r="W54" s="207">
        <v>0.17249999999999999</v>
      </c>
      <c r="X54" s="207">
        <v>0.16950000000000001</v>
      </c>
      <c r="Y54" s="207">
        <v>0.16650000000000001</v>
      </c>
      <c r="Z54" s="207">
        <v>0.16350000000000001</v>
      </c>
      <c r="AA54" s="207">
        <v>0.17299999999999999</v>
      </c>
      <c r="AB54" s="207">
        <v>0.16950000000000001</v>
      </c>
      <c r="AC54" s="207">
        <v>0.16600000000000001</v>
      </c>
      <c r="AD54" s="207">
        <v>0.16250000000000001</v>
      </c>
      <c r="AE54" s="207">
        <v>0.159</v>
      </c>
      <c r="AF54" s="207">
        <v>0.16550000000000001</v>
      </c>
      <c r="AG54" s="207">
        <v>0.1615</v>
      </c>
      <c r="AH54" s="207">
        <v>0.1575</v>
      </c>
      <c r="AI54" s="207">
        <v>0.1535</v>
      </c>
      <c r="AJ54" s="207">
        <v>0.14949999999999999</v>
      </c>
      <c r="AK54" s="207">
        <v>0.153</v>
      </c>
      <c r="AL54" s="208"/>
      <c r="AM54" s="208"/>
      <c r="AN54" s="208"/>
      <c r="AO54" s="208"/>
      <c r="AP54" s="208"/>
      <c r="AQ54" s="208"/>
      <c r="AR54" s="208"/>
      <c r="AS54" s="208"/>
      <c r="AT54" s="208"/>
      <c r="AU54" s="208"/>
      <c r="AV54" s="208"/>
      <c r="AW54" s="208"/>
      <c r="AX54" s="208"/>
      <c r="AY54" s="208"/>
      <c r="AZ54" s="208"/>
      <c r="BA54" s="208"/>
      <c r="BB54" s="208"/>
      <c r="BC54" s="208"/>
      <c r="BD54" s="208"/>
      <c r="BE54" s="208"/>
    </row>
    <row r="55" spans="1:57" x14ac:dyDescent="0.2">
      <c r="A55" s="215">
        <f t="shared" si="24"/>
        <v>50</v>
      </c>
      <c r="B55" s="207">
        <f t="shared" si="17"/>
        <v>0.16050000000000009</v>
      </c>
      <c r="C55" s="207">
        <f>C54</f>
        <v>0.15850000000000009</v>
      </c>
      <c r="D55" s="207">
        <v>0.159</v>
      </c>
      <c r="E55" s="207">
        <v>0.157</v>
      </c>
      <c r="F55" s="207">
        <v>0.155</v>
      </c>
      <c r="G55" s="207">
        <v>0.153</v>
      </c>
      <c r="H55" s="207">
        <v>0.1515</v>
      </c>
      <c r="I55" s="207">
        <v>0.15</v>
      </c>
      <c r="J55" s="207">
        <v>0.14849999999999999</v>
      </c>
      <c r="K55" s="207">
        <v>0.23100000000000001</v>
      </c>
      <c r="L55" s="207">
        <v>0.16550000000000001</v>
      </c>
      <c r="M55" s="207">
        <v>0.16350000000000001</v>
      </c>
      <c r="N55" s="207">
        <v>0.1615</v>
      </c>
      <c r="O55" s="207">
        <v>0.1595</v>
      </c>
      <c r="P55" s="207">
        <v>0.17549999999999999</v>
      </c>
      <c r="Q55" s="207">
        <v>0.17299999999999999</v>
      </c>
      <c r="R55" s="207">
        <v>0.17050000000000001</v>
      </c>
      <c r="S55" s="207">
        <v>0.16800000000000001</v>
      </c>
      <c r="T55" s="207">
        <v>0.16550000000000001</v>
      </c>
      <c r="U55" s="207">
        <v>0.16400000000000001</v>
      </c>
      <c r="V55" s="207">
        <v>0.17549999999999999</v>
      </c>
      <c r="W55" s="207">
        <v>0.17249999999999999</v>
      </c>
      <c r="X55" s="207">
        <v>0.16950000000000001</v>
      </c>
      <c r="Y55" s="207">
        <v>0.16650000000000001</v>
      </c>
      <c r="Z55" s="207">
        <v>0.16350000000000001</v>
      </c>
      <c r="AA55" s="207">
        <v>0.17299999999999999</v>
      </c>
      <c r="AB55" s="207">
        <v>0.16950000000000001</v>
      </c>
      <c r="AC55" s="207">
        <v>0.16600000000000001</v>
      </c>
      <c r="AD55" s="207">
        <v>0.16250000000000001</v>
      </c>
      <c r="AE55" s="207">
        <v>0.159</v>
      </c>
      <c r="AF55" s="207">
        <v>0.16550000000000001</v>
      </c>
      <c r="AG55" s="207">
        <v>0.1615</v>
      </c>
      <c r="AH55" s="207">
        <v>0.1575</v>
      </c>
      <c r="AI55" s="207">
        <v>0.1535</v>
      </c>
      <c r="AJ55" s="207">
        <v>0.14949999999999999</v>
      </c>
      <c r="AK55" s="207">
        <v>0.153</v>
      </c>
      <c r="AL55" s="208"/>
      <c r="AM55" s="208"/>
      <c r="AN55" s="208"/>
      <c r="AO55" s="208"/>
      <c r="AP55" s="208"/>
      <c r="AQ55" s="208"/>
      <c r="AR55" s="208"/>
      <c r="AS55" s="208"/>
      <c r="AT55" s="208"/>
      <c r="AU55" s="208"/>
      <c r="AV55" s="208"/>
      <c r="AW55" s="208"/>
      <c r="AX55" s="208"/>
      <c r="AY55" s="208"/>
      <c r="AZ55" s="208"/>
      <c r="BA55" s="208"/>
      <c r="BB55" s="208"/>
      <c r="BC55" s="208"/>
      <c r="BD55" s="208"/>
      <c r="BE55" s="208"/>
    </row>
    <row r="56" spans="1:57" x14ac:dyDescent="0.2">
      <c r="B56" s="186"/>
      <c r="C56" s="187"/>
      <c r="D56" s="186"/>
      <c r="E56" s="186"/>
      <c r="F56" s="188"/>
      <c r="G56" s="189"/>
      <c r="H56" s="187"/>
      <c r="I56" s="187"/>
      <c r="J56" s="187"/>
      <c r="K56" s="187"/>
      <c r="L56" s="187"/>
      <c r="M56" s="187"/>
      <c r="N56" s="187"/>
      <c r="O56" s="187"/>
      <c r="P56" s="187"/>
      <c r="Q56" s="187"/>
      <c r="R56" s="187"/>
      <c r="S56" s="190"/>
      <c r="T56" s="187"/>
      <c r="U56" s="187"/>
      <c r="V56" s="187"/>
      <c r="W56" s="187"/>
      <c r="X56" s="187"/>
      <c r="Y56" s="187"/>
      <c r="Z56" s="187"/>
      <c r="AA56" s="187"/>
      <c r="AB56" s="187"/>
      <c r="AC56" s="187"/>
      <c r="AD56" s="187"/>
      <c r="AE56" s="187"/>
      <c r="AF56" s="187"/>
    </row>
    <row r="57" spans="1:57" x14ac:dyDescent="0.2">
      <c r="B57" s="186"/>
      <c r="C57" s="187"/>
      <c r="D57" s="191"/>
      <c r="E57" s="191"/>
      <c r="F57" s="192" t="s">
        <v>127</v>
      </c>
      <c r="G57" s="193">
        <v>10000</v>
      </c>
      <c r="H57" s="187"/>
      <c r="I57" s="187"/>
      <c r="J57" s="187"/>
      <c r="K57" s="187"/>
      <c r="L57" s="187"/>
      <c r="M57" s="187"/>
      <c r="N57" s="187"/>
      <c r="O57" s="187"/>
      <c r="P57" s="187"/>
      <c r="Q57" s="187"/>
      <c r="R57" s="187"/>
      <c r="S57" s="190"/>
      <c r="T57" s="187"/>
      <c r="U57" s="187"/>
      <c r="V57" s="187"/>
      <c r="W57" s="187"/>
      <c r="X57" s="187"/>
      <c r="Y57" s="187"/>
      <c r="Z57" s="187"/>
      <c r="AA57" s="187"/>
      <c r="AB57" s="187"/>
      <c r="AC57" s="187"/>
      <c r="AD57" s="187"/>
      <c r="AE57" s="187"/>
      <c r="AF57" s="187"/>
    </row>
    <row r="58" spans="1:57" x14ac:dyDescent="0.2">
      <c r="B58" s="186"/>
      <c r="C58" s="186"/>
      <c r="D58" s="186"/>
      <c r="E58" s="186"/>
      <c r="F58" s="186"/>
      <c r="G58" s="186"/>
      <c r="H58" s="186"/>
      <c r="I58" s="186"/>
      <c r="J58" s="186"/>
      <c r="K58" s="186"/>
      <c r="L58" s="186"/>
      <c r="M58" s="186"/>
      <c r="N58" s="186"/>
      <c r="O58" s="186"/>
      <c r="P58" s="186"/>
      <c r="Q58" s="186"/>
      <c r="R58" s="186"/>
      <c r="S58" s="194" t="s">
        <v>128</v>
      </c>
      <c r="T58" s="195"/>
      <c r="U58" s="195"/>
      <c r="V58" s="195"/>
      <c r="W58" s="186"/>
      <c r="X58" s="186"/>
      <c r="Y58" s="186"/>
      <c r="Z58" s="186"/>
      <c r="AA58" s="186"/>
      <c r="AB58" s="186"/>
      <c r="AC58" s="186"/>
      <c r="AD58" s="186"/>
      <c r="AE58" s="186"/>
      <c r="AF58" s="186"/>
    </row>
    <row r="59" spans="1:57" x14ac:dyDescent="0.2">
      <c r="B59" s="192"/>
      <c r="C59" s="192" t="s">
        <v>122</v>
      </c>
      <c r="D59" s="196">
        <f>'Single Life Calculator'!$E$5</f>
        <v>55</v>
      </c>
      <c r="E59" s="191"/>
      <c r="F59" s="192" t="s">
        <v>123</v>
      </c>
      <c r="G59" s="193">
        <f>IF('Single Life Calculator'!$E$7&gt;49999,'Single Life Calculator'!$E$7,0)</f>
        <v>100000</v>
      </c>
      <c r="H59" s="191"/>
      <c r="I59" s="192" t="s">
        <v>124</v>
      </c>
      <c r="J59" s="196">
        <f>'Single Life Calculator'!E8</f>
        <v>10</v>
      </c>
      <c r="K59" s="191"/>
      <c r="L59" s="192" t="s">
        <v>111</v>
      </c>
      <c r="M59" s="197">
        <f>HLOOKUP($D$59,$B$4:$AK$50,($J$59+2),FALSE)</f>
        <v>7.3000000000000023E-2</v>
      </c>
      <c r="N59" s="186"/>
      <c r="O59" s="191"/>
      <c r="P59" s="191"/>
      <c r="Q59" s="192" t="s">
        <v>125</v>
      </c>
      <c r="R59" s="193">
        <f>G59*M59</f>
        <v>7300.0000000000027</v>
      </c>
      <c r="S59" s="193">
        <f>IF($R$59=0,"N/A",R59)</f>
        <v>7300.0000000000027</v>
      </c>
      <c r="T59" s="186"/>
      <c r="U59" s="186"/>
      <c r="V59" s="186"/>
      <c r="W59" s="186"/>
      <c r="X59" s="186"/>
      <c r="Y59" s="186"/>
      <c r="Z59" s="186"/>
      <c r="AA59" s="186"/>
      <c r="AB59" s="186"/>
      <c r="AC59" s="186"/>
      <c r="AD59" s="186"/>
      <c r="AE59" s="186"/>
      <c r="AF59" s="186"/>
    </row>
    <row r="60" spans="1:57" x14ac:dyDescent="0.2">
      <c r="A60" s="212" t="s">
        <v>455</v>
      </c>
      <c r="B60" s="192"/>
      <c r="C60" s="192" t="s">
        <v>122</v>
      </c>
      <c r="D60" s="196">
        <f>'LPL E PRU Single Life Calc '!$E$5</f>
        <v>55</v>
      </c>
      <c r="E60" s="191"/>
      <c r="F60" s="192" t="s">
        <v>123</v>
      </c>
      <c r="G60" s="193">
        <f>IF('LPL E PRU Single Life Calc '!$E$7&gt;49999,'LPL E PRU Single Life Calc '!$E$7,0)</f>
        <v>100000</v>
      </c>
      <c r="H60" s="191"/>
      <c r="I60" s="192" t="s">
        <v>124</v>
      </c>
      <c r="J60" s="196">
        <f>'LPL E PRU Single Life Calc '!E8</f>
        <v>10</v>
      </c>
      <c r="K60" s="191"/>
      <c r="L60" s="192" t="s">
        <v>111</v>
      </c>
      <c r="M60" s="197">
        <f>HLOOKUP($D$60,$B$4:$AK$50,($J$60+2),FALSE)</f>
        <v>7.3000000000000023E-2</v>
      </c>
      <c r="N60" s="186"/>
      <c r="O60" s="191"/>
      <c r="P60" s="191"/>
      <c r="Q60" s="192" t="s">
        <v>125</v>
      </c>
      <c r="R60" s="193">
        <f>G60*M60</f>
        <v>7300.0000000000027</v>
      </c>
      <c r="S60" s="193">
        <f>IF($R$59=0,"N/A",R60)</f>
        <v>7300.0000000000027</v>
      </c>
      <c r="T60" s="186"/>
      <c r="U60" s="186"/>
      <c r="V60" s="186"/>
      <c r="W60" s="186"/>
      <c r="X60" s="186"/>
      <c r="Y60" s="186"/>
      <c r="Z60" s="186"/>
      <c r="AA60" s="186"/>
      <c r="AB60" s="186"/>
      <c r="AC60" s="186"/>
      <c r="AD60" s="186"/>
      <c r="AE60" s="186"/>
      <c r="AF60" s="186"/>
    </row>
    <row r="61" spans="1:57" x14ac:dyDescent="0.2">
      <c r="A61" s="212" t="s">
        <v>121</v>
      </c>
      <c r="B61" s="187"/>
      <c r="C61" s="187"/>
      <c r="D61" s="187"/>
      <c r="E61" s="187"/>
      <c r="F61" s="187"/>
      <c r="G61" s="187"/>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row>
    <row r="62" spans="1:57" x14ac:dyDescent="0.2">
      <c r="B62" s="459" t="s">
        <v>120</v>
      </c>
      <c r="C62" s="459"/>
      <c r="D62" s="459"/>
      <c r="E62" s="459"/>
      <c r="F62" s="459"/>
      <c r="G62" s="459"/>
      <c r="H62" s="459"/>
      <c r="I62" s="459"/>
      <c r="J62" s="459"/>
      <c r="K62" s="459"/>
      <c r="L62" s="459"/>
      <c r="M62" s="459"/>
      <c r="N62" s="459"/>
      <c r="O62" s="459"/>
      <c r="P62" s="459"/>
      <c r="Q62" s="459"/>
      <c r="R62" s="459"/>
      <c r="S62" s="459"/>
      <c r="T62" s="459"/>
      <c r="U62" s="459"/>
      <c r="V62" s="459"/>
      <c r="W62" s="459"/>
      <c r="X62" s="459"/>
      <c r="Y62" s="459"/>
      <c r="Z62" s="459"/>
      <c r="AA62" s="459"/>
      <c r="AB62" s="459"/>
      <c r="AC62" s="459"/>
      <c r="AD62" s="459"/>
      <c r="AE62" s="459"/>
      <c r="AF62" s="459"/>
    </row>
    <row r="63" spans="1:57" x14ac:dyDescent="0.2">
      <c r="A63" s="214" t="s">
        <v>119</v>
      </c>
      <c r="B63" s="215">
        <v>45</v>
      </c>
      <c r="C63" s="215">
        <f>B63+1</f>
        <v>46</v>
      </c>
      <c r="D63" s="215">
        <f t="shared" ref="D63:AK63" si="25">C63+1</f>
        <v>47</v>
      </c>
      <c r="E63" s="215">
        <f t="shared" si="25"/>
        <v>48</v>
      </c>
      <c r="F63" s="215">
        <f t="shared" si="25"/>
        <v>49</v>
      </c>
      <c r="G63" s="215">
        <f t="shared" si="25"/>
        <v>50</v>
      </c>
      <c r="H63" s="215">
        <f t="shared" si="25"/>
        <v>51</v>
      </c>
      <c r="I63" s="215">
        <f t="shared" si="25"/>
        <v>52</v>
      </c>
      <c r="J63" s="215">
        <f t="shared" si="25"/>
        <v>53</v>
      </c>
      <c r="K63" s="215">
        <f t="shared" si="25"/>
        <v>54</v>
      </c>
      <c r="L63" s="215">
        <f t="shared" si="25"/>
        <v>55</v>
      </c>
      <c r="M63" s="215">
        <f t="shared" si="25"/>
        <v>56</v>
      </c>
      <c r="N63" s="215">
        <f t="shared" si="25"/>
        <v>57</v>
      </c>
      <c r="O63" s="215">
        <f t="shared" si="25"/>
        <v>58</v>
      </c>
      <c r="P63" s="215">
        <f t="shared" si="25"/>
        <v>59</v>
      </c>
      <c r="Q63" s="215">
        <f t="shared" si="25"/>
        <v>60</v>
      </c>
      <c r="R63" s="215">
        <f t="shared" si="25"/>
        <v>61</v>
      </c>
      <c r="S63" s="215">
        <f t="shared" si="25"/>
        <v>62</v>
      </c>
      <c r="T63" s="215">
        <f t="shared" si="25"/>
        <v>63</v>
      </c>
      <c r="U63" s="215">
        <f t="shared" si="25"/>
        <v>64</v>
      </c>
      <c r="V63" s="215">
        <f t="shared" si="25"/>
        <v>65</v>
      </c>
      <c r="W63" s="215">
        <f t="shared" si="25"/>
        <v>66</v>
      </c>
      <c r="X63" s="215">
        <f t="shared" si="25"/>
        <v>67</v>
      </c>
      <c r="Y63" s="215">
        <f t="shared" si="25"/>
        <v>68</v>
      </c>
      <c r="Z63" s="215">
        <f t="shared" si="25"/>
        <v>69</v>
      </c>
      <c r="AA63" s="215">
        <f t="shared" si="25"/>
        <v>70</v>
      </c>
      <c r="AB63" s="215">
        <f t="shared" si="25"/>
        <v>71</v>
      </c>
      <c r="AC63" s="215">
        <f t="shared" si="25"/>
        <v>72</v>
      </c>
      <c r="AD63" s="215">
        <f t="shared" si="25"/>
        <v>73</v>
      </c>
      <c r="AE63" s="215">
        <f t="shared" si="25"/>
        <v>74</v>
      </c>
      <c r="AF63" s="215">
        <f t="shared" si="25"/>
        <v>75</v>
      </c>
      <c r="AG63" s="215">
        <f t="shared" si="25"/>
        <v>76</v>
      </c>
      <c r="AH63" s="215">
        <f t="shared" si="25"/>
        <v>77</v>
      </c>
      <c r="AI63" s="215">
        <f t="shared" si="25"/>
        <v>78</v>
      </c>
      <c r="AJ63" s="215">
        <f t="shared" si="25"/>
        <v>79</v>
      </c>
      <c r="AK63" s="215">
        <f t="shared" si="25"/>
        <v>80</v>
      </c>
      <c r="AL63" s="212"/>
      <c r="AM63" s="212"/>
      <c r="AN63" s="212"/>
      <c r="AO63" s="212"/>
      <c r="AP63" s="212"/>
      <c r="AQ63" s="212"/>
      <c r="AR63" s="212"/>
      <c r="AS63" s="212"/>
      <c r="AT63" s="212"/>
      <c r="AU63" s="212"/>
      <c r="AV63" s="212"/>
      <c r="AW63" s="212"/>
      <c r="AX63" s="212"/>
      <c r="AY63" s="212"/>
      <c r="AZ63" s="212"/>
    </row>
    <row r="64" spans="1:57" x14ac:dyDescent="0.2">
      <c r="A64" s="215">
        <v>0</v>
      </c>
      <c r="B64" s="207">
        <v>0.03</v>
      </c>
      <c r="C64" s="207">
        <v>3.0499999999999999E-2</v>
      </c>
      <c r="D64" s="207">
        <v>3.1E-2</v>
      </c>
      <c r="E64" s="207">
        <v>3.15E-2</v>
      </c>
      <c r="F64" s="207">
        <v>3.2000000000000001E-2</v>
      </c>
      <c r="G64" s="207">
        <v>3.2500000000000001E-2</v>
      </c>
      <c r="H64" s="207">
        <v>3.3500000000000002E-2</v>
      </c>
      <c r="I64" s="207">
        <v>3.4500000000000003E-2</v>
      </c>
      <c r="J64" s="207">
        <v>3.5499999999999997E-2</v>
      </c>
      <c r="K64" s="207">
        <v>3.6499999999999998E-2</v>
      </c>
      <c r="L64" s="207">
        <v>3.7499999999999999E-2</v>
      </c>
      <c r="M64" s="207">
        <v>3.85E-2</v>
      </c>
      <c r="N64" s="207">
        <v>3.95E-2</v>
      </c>
      <c r="O64" s="207">
        <v>4.0500000000000001E-2</v>
      </c>
      <c r="P64" s="207">
        <v>4.1500000000000002E-2</v>
      </c>
      <c r="Q64" s="207">
        <v>4.2500000000000003E-2</v>
      </c>
      <c r="R64" s="207">
        <v>4.3499999999999997E-2</v>
      </c>
      <c r="S64" s="207">
        <v>4.4499999999999998E-2</v>
      </c>
      <c r="T64" s="207">
        <v>4.5499999999999999E-2</v>
      </c>
      <c r="U64" s="207">
        <v>4.65E-2</v>
      </c>
      <c r="V64" s="207">
        <v>4.7500000000000001E-2</v>
      </c>
      <c r="W64" s="207">
        <v>4.8500000000000001E-2</v>
      </c>
      <c r="X64" s="207">
        <v>4.9500000000000002E-2</v>
      </c>
      <c r="Y64" s="207">
        <v>5.0500000000000003E-2</v>
      </c>
      <c r="Z64" s="207">
        <v>5.1499999999999997E-2</v>
      </c>
      <c r="AA64" s="207">
        <v>5.2499999999999998E-2</v>
      </c>
      <c r="AB64" s="207">
        <v>5.3499999999999999E-2</v>
      </c>
      <c r="AC64" s="207">
        <v>5.45E-2</v>
      </c>
      <c r="AD64" s="207">
        <v>5.5500000000000001E-2</v>
      </c>
      <c r="AE64" s="207">
        <v>5.6500000000000002E-2</v>
      </c>
      <c r="AF64" s="207">
        <v>5.7500000000000002E-2</v>
      </c>
      <c r="AG64" s="207">
        <v>5.8500000000000003E-2</v>
      </c>
      <c r="AH64" s="207">
        <v>5.9499999999999997E-2</v>
      </c>
      <c r="AI64" s="207">
        <v>6.0499999999999998E-2</v>
      </c>
      <c r="AJ64" s="207">
        <v>6.1499999999999999E-2</v>
      </c>
      <c r="AK64" s="207">
        <v>6.25E-2</v>
      </c>
      <c r="AL64" s="208"/>
      <c r="AM64" s="208"/>
      <c r="AN64" s="208"/>
      <c r="AO64" s="208"/>
      <c r="AP64" s="208"/>
      <c r="AQ64" s="208"/>
      <c r="AR64" s="208"/>
      <c r="AS64" s="208"/>
      <c r="AT64" s="208"/>
      <c r="AU64" s="208"/>
      <c r="AV64" s="208"/>
      <c r="AW64" s="208"/>
      <c r="AX64" s="208"/>
      <c r="AY64" s="208"/>
      <c r="AZ64" s="208"/>
    </row>
    <row r="65" spans="1:52" x14ac:dyDescent="0.2">
      <c r="A65" s="215">
        <v>1</v>
      </c>
      <c r="B65" s="207">
        <f>B6-0.0055</f>
        <v>3.2500000000000001E-2</v>
      </c>
      <c r="C65" s="207">
        <f>C6-0.0055</f>
        <v>3.3000000000000002E-2</v>
      </c>
      <c r="D65" s="207">
        <f t="shared" ref="D65:AK65" si="26">D6-0.0055</f>
        <v>3.3500000000000002E-2</v>
      </c>
      <c r="E65" s="207">
        <f t="shared" si="26"/>
        <v>3.4000000000000002E-2</v>
      </c>
      <c r="F65" s="207">
        <f t="shared" si="26"/>
        <v>3.4500000000000003E-2</v>
      </c>
      <c r="G65" s="207">
        <f t="shared" si="26"/>
        <v>3.5000000000000003E-2</v>
      </c>
      <c r="H65" s="207">
        <f t="shared" si="26"/>
        <v>3.6000000000000004E-2</v>
      </c>
      <c r="I65" s="207">
        <f t="shared" si="26"/>
        <v>3.7000000000000005E-2</v>
      </c>
      <c r="J65" s="207">
        <f t="shared" si="26"/>
        <v>3.8000000000000006E-2</v>
      </c>
      <c r="K65" s="207">
        <f t="shared" si="26"/>
        <v>3.9000000000000007E-2</v>
      </c>
      <c r="L65" s="207">
        <f t="shared" si="26"/>
        <v>4.0500000000000001E-2</v>
      </c>
      <c r="M65" s="207">
        <f t="shared" si="26"/>
        <v>4.1500000000000002E-2</v>
      </c>
      <c r="N65" s="207">
        <f t="shared" si="26"/>
        <v>4.2500000000000003E-2</v>
      </c>
      <c r="O65" s="207">
        <f t="shared" si="26"/>
        <v>4.3500000000000004E-2</v>
      </c>
      <c r="P65" s="207">
        <f t="shared" si="26"/>
        <v>4.4500000000000005E-2</v>
      </c>
      <c r="Q65" s="207">
        <f t="shared" si="26"/>
        <v>4.6000000000000006E-2</v>
      </c>
      <c r="R65" s="207">
        <f t="shared" si="26"/>
        <v>4.7000000000000007E-2</v>
      </c>
      <c r="S65" s="207">
        <f t="shared" si="26"/>
        <v>4.8000000000000008E-2</v>
      </c>
      <c r="T65" s="207">
        <f t="shared" si="26"/>
        <v>4.9000000000000002E-2</v>
      </c>
      <c r="U65" s="207">
        <f t="shared" si="26"/>
        <v>0.05</v>
      </c>
      <c r="V65" s="207">
        <f t="shared" si="26"/>
        <v>5.1499999999999997E-2</v>
      </c>
      <c r="W65" s="207">
        <f t="shared" si="26"/>
        <v>5.2499999999999998E-2</v>
      </c>
      <c r="X65" s="207">
        <f t="shared" si="26"/>
        <v>5.3499999999999999E-2</v>
      </c>
      <c r="Y65" s="207">
        <f t="shared" si="26"/>
        <v>5.45E-2</v>
      </c>
      <c r="Z65" s="207">
        <f t="shared" si="26"/>
        <v>5.5500000000000001E-2</v>
      </c>
      <c r="AA65" s="207">
        <f t="shared" si="26"/>
        <v>5.7000000000000002E-2</v>
      </c>
      <c r="AB65" s="207">
        <f t="shared" si="26"/>
        <v>5.8000000000000003E-2</v>
      </c>
      <c r="AC65" s="207">
        <f t="shared" si="26"/>
        <v>5.9000000000000004E-2</v>
      </c>
      <c r="AD65" s="207">
        <f t="shared" si="26"/>
        <v>6.0000000000000005E-2</v>
      </c>
      <c r="AE65" s="207">
        <f t="shared" si="26"/>
        <v>6.1000000000000006E-2</v>
      </c>
      <c r="AF65" s="207">
        <f t="shared" si="26"/>
        <v>6.25E-2</v>
      </c>
      <c r="AG65" s="207">
        <f t="shared" si="26"/>
        <v>6.3500000000000001E-2</v>
      </c>
      <c r="AH65" s="207">
        <f t="shared" si="26"/>
        <v>6.4500000000000002E-2</v>
      </c>
      <c r="AI65" s="207">
        <f t="shared" si="26"/>
        <v>6.5500000000000003E-2</v>
      </c>
      <c r="AJ65" s="207">
        <f t="shared" si="26"/>
        <v>6.6500000000000004E-2</v>
      </c>
      <c r="AK65" s="207">
        <f t="shared" si="26"/>
        <v>6.8000000000000005E-2</v>
      </c>
      <c r="AL65" s="208"/>
      <c r="AM65" s="208"/>
      <c r="AN65" s="208"/>
      <c r="AO65" s="208"/>
      <c r="AP65" s="208"/>
      <c r="AQ65" s="208"/>
      <c r="AR65" s="208"/>
      <c r="AS65" s="208"/>
      <c r="AT65" s="208"/>
      <c r="AU65" s="208"/>
      <c r="AV65" s="208"/>
      <c r="AW65" s="208"/>
      <c r="AX65" s="208"/>
      <c r="AY65" s="208"/>
      <c r="AZ65" s="208"/>
    </row>
    <row r="66" spans="1:52" x14ac:dyDescent="0.2">
      <c r="A66" s="215">
        <f>A65+1</f>
        <v>2</v>
      </c>
      <c r="B66" s="207">
        <f t="shared" ref="B66:C114" si="27">B7-0.0055</f>
        <v>3.5000000000000003E-2</v>
      </c>
      <c r="C66" s="207">
        <f t="shared" si="27"/>
        <v>3.5500000000000004E-2</v>
      </c>
      <c r="D66" s="207">
        <f t="shared" ref="D66:AK66" si="28">D7-0.0055</f>
        <v>3.6000000000000004E-2</v>
      </c>
      <c r="E66" s="207">
        <f t="shared" si="28"/>
        <v>3.6500000000000005E-2</v>
      </c>
      <c r="F66" s="207">
        <f t="shared" si="28"/>
        <v>3.7000000000000005E-2</v>
      </c>
      <c r="G66" s="207">
        <f t="shared" si="28"/>
        <v>3.7500000000000006E-2</v>
      </c>
      <c r="H66" s="207">
        <f t="shared" si="28"/>
        <v>3.8500000000000006E-2</v>
      </c>
      <c r="I66" s="207">
        <f t="shared" si="28"/>
        <v>3.9500000000000007E-2</v>
      </c>
      <c r="J66" s="207">
        <f t="shared" si="28"/>
        <v>4.0500000000000008E-2</v>
      </c>
      <c r="K66" s="207">
        <f t="shared" si="28"/>
        <v>4.1500000000000009E-2</v>
      </c>
      <c r="L66" s="207">
        <f t="shared" si="28"/>
        <v>4.3500000000000004E-2</v>
      </c>
      <c r="M66" s="207">
        <f t="shared" si="28"/>
        <v>4.4500000000000005E-2</v>
      </c>
      <c r="N66" s="207">
        <f t="shared" si="28"/>
        <v>4.5500000000000006E-2</v>
      </c>
      <c r="O66" s="207">
        <f t="shared" si="28"/>
        <v>4.6500000000000007E-2</v>
      </c>
      <c r="P66" s="207">
        <f t="shared" si="28"/>
        <v>4.7500000000000007E-2</v>
      </c>
      <c r="Q66" s="207">
        <f t="shared" si="28"/>
        <v>4.9500000000000009E-2</v>
      </c>
      <c r="R66" s="207">
        <f t="shared" si="28"/>
        <v>5.050000000000001E-2</v>
      </c>
      <c r="S66" s="207">
        <f t="shared" si="28"/>
        <v>5.1500000000000011E-2</v>
      </c>
      <c r="T66" s="207">
        <f t="shared" si="28"/>
        <v>5.2500000000000005E-2</v>
      </c>
      <c r="U66" s="207">
        <f t="shared" si="28"/>
        <v>5.3500000000000006E-2</v>
      </c>
      <c r="V66" s="207">
        <f t="shared" si="28"/>
        <v>5.5500000000000001E-2</v>
      </c>
      <c r="W66" s="207">
        <f t="shared" si="28"/>
        <v>5.6500000000000002E-2</v>
      </c>
      <c r="X66" s="207">
        <f t="shared" si="28"/>
        <v>5.7500000000000002E-2</v>
      </c>
      <c r="Y66" s="207">
        <f t="shared" si="28"/>
        <v>5.8500000000000003E-2</v>
      </c>
      <c r="Z66" s="207">
        <f t="shared" si="28"/>
        <v>5.9500000000000004E-2</v>
      </c>
      <c r="AA66" s="207">
        <f t="shared" si="28"/>
        <v>6.1500000000000006E-2</v>
      </c>
      <c r="AB66" s="207">
        <f t="shared" si="28"/>
        <v>6.25E-2</v>
      </c>
      <c r="AC66" s="207">
        <f t="shared" si="28"/>
        <v>6.3500000000000001E-2</v>
      </c>
      <c r="AD66" s="207">
        <f t="shared" si="28"/>
        <v>6.4500000000000002E-2</v>
      </c>
      <c r="AE66" s="207">
        <f t="shared" si="28"/>
        <v>6.5500000000000003E-2</v>
      </c>
      <c r="AF66" s="207">
        <f t="shared" si="28"/>
        <v>6.7500000000000004E-2</v>
      </c>
      <c r="AG66" s="207">
        <f t="shared" si="28"/>
        <v>6.8500000000000005E-2</v>
      </c>
      <c r="AH66" s="207">
        <f t="shared" si="28"/>
        <v>6.9500000000000006E-2</v>
      </c>
      <c r="AI66" s="207">
        <f t="shared" si="28"/>
        <v>7.0500000000000007E-2</v>
      </c>
      <c r="AJ66" s="207">
        <f t="shared" si="28"/>
        <v>7.1500000000000008E-2</v>
      </c>
      <c r="AK66" s="207">
        <f t="shared" si="28"/>
        <v>7.350000000000001E-2</v>
      </c>
      <c r="AL66" s="208"/>
      <c r="AM66" s="208"/>
      <c r="AN66" s="208"/>
      <c r="AO66" s="208"/>
      <c r="AP66" s="208"/>
      <c r="AQ66" s="208"/>
      <c r="AR66" s="208"/>
      <c r="AS66" s="208"/>
      <c r="AT66" s="208"/>
      <c r="AU66" s="208"/>
      <c r="AV66" s="208"/>
      <c r="AW66" s="208"/>
      <c r="AX66" s="208"/>
      <c r="AY66" s="208"/>
      <c r="AZ66" s="208"/>
    </row>
    <row r="67" spans="1:52" x14ac:dyDescent="0.2">
      <c r="A67" s="215">
        <f t="shared" ref="A67:A114" si="29">A66+1</f>
        <v>3</v>
      </c>
      <c r="B67" s="207">
        <f t="shared" si="27"/>
        <v>3.7500000000000006E-2</v>
      </c>
      <c r="C67" s="207">
        <f t="shared" si="27"/>
        <v>3.8000000000000006E-2</v>
      </c>
      <c r="D67" s="207">
        <f t="shared" ref="D67:AK67" si="30">D8-0.0055</f>
        <v>3.8500000000000006E-2</v>
      </c>
      <c r="E67" s="207">
        <f t="shared" si="30"/>
        <v>3.9000000000000007E-2</v>
      </c>
      <c r="F67" s="207">
        <f t="shared" si="30"/>
        <v>3.9500000000000007E-2</v>
      </c>
      <c r="G67" s="207">
        <f t="shared" si="30"/>
        <v>4.0000000000000008E-2</v>
      </c>
      <c r="H67" s="207">
        <f t="shared" si="30"/>
        <v>4.1000000000000009E-2</v>
      </c>
      <c r="I67" s="207">
        <f t="shared" si="30"/>
        <v>4.200000000000001E-2</v>
      </c>
      <c r="J67" s="207">
        <f t="shared" si="30"/>
        <v>4.300000000000001E-2</v>
      </c>
      <c r="K67" s="207">
        <f t="shared" si="30"/>
        <v>4.4000000000000011E-2</v>
      </c>
      <c r="L67" s="207">
        <f t="shared" si="30"/>
        <v>4.6500000000000007E-2</v>
      </c>
      <c r="M67" s="207">
        <f t="shared" si="30"/>
        <v>4.7500000000000007E-2</v>
      </c>
      <c r="N67" s="207">
        <f t="shared" si="30"/>
        <v>4.8500000000000008E-2</v>
      </c>
      <c r="O67" s="207">
        <f t="shared" si="30"/>
        <v>4.9500000000000009E-2</v>
      </c>
      <c r="P67" s="207">
        <f t="shared" si="30"/>
        <v>5.050000000000001E-2</v>
      </c>
      <c r="Q67" s="207">
        <f t="shared" si="30"/>
        <v>5.3000000000000012E-2</v>
      </c>
      <c r="R67" s="207">
        <f t="shared" si="30"/>
        <v>5.4000000000000013E-2</v>
      </c>
      <c r="S67" s="207">
        <f t="shared" si="30"/>
        <v>5.5000000000000014E-2</v>
      </c>
      <c r="T67" s="207">
        <f t="shared" si="30"/>
        <v>5.6000000000000008E-2</v>
      </c>
      <c r="U67" s="207">
        <f t="shared" si="30"/>
        <v>5.7000000000000002E-2</v>
      </c>
      <c r="V67" s="207">
        <f t="shared" si="30"/>
        <v>5.9500000000000004E-2</v>
      </c>
      <c r="W67" s="207">
        <f t="shared" si="30"/>
        <v>6.0500000000000005E-2</v>
      </c>
      <c r="X67" s="207">
        <f t="shared" si="30"/>
        <v>6.1500000000000006E-2</v>
      </c>
      <c r="Y67" s="207">
        <f t="shared" si="30"/>
        <v>6.25E-2</v>
      </c>
      <c r="Z67" s="207">
        <f t="shared" si="30"/>
        <v>6.3500000000000001E-2</v>
      </c>
      <c r="AA67" s="207">
        <f t="shared" si="30"/>
        <v>6.6000000000000003E-2</v>
      </c>
      <c r="AB67" s="207">
        <f t="shared" si="30"/>
        <v>6.7000000000000004E-2</v>
      </c>
      <c r="AC67" s="207">
        <f t="shared" si="30"/>
        <v>6.8000000000000005E-2</v>
      </c>
      <c r="AD67" s="207">
        <f t="shared" si="30"/>
        <v>6.9000000000000006E-2</v>
      </c>
      <c r="AE67" s="207">
        <f t="shared" si="30"/>
        <v>7.0000000000000007E-2</v>
      </c>
      <c r="AF67" s="207">
        <f t="shared" si="30"/>
        <v>7.2500000000000009E-2</v>
      </c>
      <c r="AG67" s="207">
        <f t="shared" si="30"/>
        <v>7.350000000000001E-2</v>
      </c>
      <c r="AH67" s="207">
        <f t="shared" si="30"/>
        <v>7.4500000000000011E-2</v>
      </c>
      <c r="AI67" s="207">
        <f t="shared" si="30"/>
        <v>7.5500000000000012E-2</v>
      </c>
      <c r="AJ67" s="207">
        <f t="shared" si="30"/>
        <v>7.6500000000000012E-2</v>
      </c>
      <c r="AK67" s="207">
        <f t="shared" si="30"/>
        <v>7.9000000000000015E-2</v>
      </c>
      <c r="AL67" s="208"/>
      <c r="AM67" s="208"/>
      <c r="AN67" s="208"/>
      <c r="AO67" s="208"/>
      <c r="AP67" s="208"/>
      <c r="AQ67" s="208"/>
      <c r="AR67" s="208"/>
      <c r="AS67" s="208"/>
      <c r="AT67" s="208"/>
      <c r="AU67" s="208"/>
      <c r="AV67" s="208"/>
      <c r="AW67" s="208"/>
      <c r="AX67" s="208"/>
      <c r="AY67" s="208"/>
      <c r="AZ67" s="208"/>
    </row>
    <row r="68" spans="1:52" x14ac:dyDescent="0.2">
      <c r="A68" s="215">
        <f t="shared" si="29"/>
        <v>4</v>
      </c>
      <c r="B68" s="207">
        <f t="shared" si="27"/>
        <v>4.0000000000000008E-2</v>
      </c>
      <c r="C68" s="207">
        <f t="shared" si="27"/>
        <v>4.0500000000000008E-2</v>
      </c>
      <c r="D68" s="207">
        <f t="shared" ref="D68:AK68" si="31">D9-0.0055</f>
        <v>4.1000000000000009E-2</v>
      </c>
      <c r="E68" s="207">
        <f t="shared" si="31"/>
        <v>4.1500000000000009E-2</v>
      </c>
      <c r="F68" s="207">
        <f t="shared" si="31"/>
        <v>4.200000000000001E-2</v>
      </c>
      <c r="G68" s="207">
        <f t="shared" si="31"/>
        <v>4.250000000000001E-2</v>
      </c>
      <c r="H68" s="207">
        <f t="shared" si="31"/>
        <v>4.3500000000000011E-2</v>
      </c>
      <c r="I68" s="207">
        <f t="shared" si="31"/>
        <v>4.4500000000000012E-2</v>
      </c>
      <c r="J68" s="207">
        <f t="shared" si="31"/>
        <v>4.5500000000000013E-2</v>
      </c>
      <c r="K68" s="207">
        <f t="shared" si="31"/>
        <v>4.6500000000000014E-2</v>
      </c>
      <c r="L68" s="207">
        <f t="shared" si="31"/>
        <v>4.9500000000000009E-2</v>
      </c>
      <c r="M68" s="207">
        <f t="shared" si="31"/>
        <v>5.050000000000001E-2</v>
      </c>
      <c r="N68" s="207">
        <f t="shared" si="31"/>
        <v>5.1500000000000011E-2</v>
      </c>
      <c r="O68" s="207">
        <f t="shared" si="31"/>
        <v>5.2500000000000012E-2</v>
      </c>
      <c r="P68" s="207">
        <f t="shared" si="31"/>
        <v>5.3500000000000013E-2</v>
      </c>
      <c r="Q68" s="207">
        <f t="shared" si="31"/>
        <v>5.6500000000000015E-2</v>
      </c>
      <c r="R68" s="207">
        <f t="shared" si="31"/>
        <v>5.7500000000000016E-2</v>
      </c>
      <c r="S68" s="207">
        <f t="shared" si="31"/>
        <v>5.8500000000000017E-2</v>
      </c>
      <c r="T68" s="207">
        <f t="shared" si="31"/>
        <v>5.9500000000000004E-2</v>
      </c>
      <c r="U68" s="207">
        <f t="shared" si="31"/>
        <v>6.0500000000000005E-2</v>
      </c>
      <c r="V68" s="207">
        <f t="shared" si="31"/>
        <v>6.3500000000000001E-2</v>
      </c>
      <c r="W68" s="207">
        <f t="shared" si="31"/>
        <v>6.4500000000000002E-2</v>
      </c>
      <c r="X68" s="207">
        <f t="shared" si="31"/>
        <v>6.5500000000000003E-2</v>
      </c>
      <c r="Y68" s="207">
        <f t="shared" si="31"/>
        <v>6.6500000000000004E-2</v>
      </c>
      <c r="Z68" s="207">
        <f t="shared" si="31"/>
        <v>6.7500000000000004E-2</v>
      </c>
      <c r="AA68" s="207">
        <f t="shared" si="31"/>
        <v>7.0500000000000007E-2</v>
      </c>
      <c r="AB68" s="207">
        <f t="shared" si="31"/>
        <v>7.1500000000000008E-2</v>
      </c>
      <c r="AC68" s="207">
        <f t="shared" si="31"/>
        <v>7.2500000000000009E-2</v>
      </c>
      <c r="AD68" s="207">
        <f t="shared" si="31"/>
        <v>7.350000000000001E-2</v>
      </c>
      <c r="AE68" s="207">
        <f t="shared" si="31"/>
        <v>7.4500000000000011E-2</v>
      </c>
      <c r="AF68" s="207">
        <f t="shared" si="31"/>
        <v>7.7500000000000013E-2</v>
      </c>
      <c r="AG68" s="207">
        <f t="shared" si="31"/>
        <v>7.8500000000000014E-2</v>
      </c>
      <c r="AH68" s="207">
        <f t="shared" si="31"/>
        <v>7.9500000000000015E-2</v>
      </c>
      <c r="AI68" s="207">
        <f t="shared" si="31"/>
        <v>8.0500000000000016E-2</v>
      </c>
      <c r="AJ68" s="207">
        <f t="shared" si="31"/>
        <v>8.1500000000000017E-2</v>
      </c>
      <c r="AK68" s="207">
        <f t="shared" si="31"/>
        <v>8.450000000000002E-2</v>
      </c>
      <c r="AL68" s="208"/>
      <c r="AM68" s="208"/>
      <c r="AN68" s="208"/>
      <c r="AO68" s="208"/>
      <c r="AP68" s="208"/>
      <c r="AQ68" s="208"/>
      <c r="AR68" s="208"/>
      <c r="AS68" s="208"/>
      <c r="AT68" s="208"/>
      <c r="AU68" s="208"/>
      <c r="AV68" s="208"/>
      <c r="AW68" s="208"/>
      <c r="AX68" s="208"/>
      <c r="AY68" s="208"/>
      <c r="AZ68" s="208"/>
    </row>
    <row r="69" spans="1:52" x14ac:dyDescent="0.2">
      <c r="A69" s="215">
        <f t="shared" si="29"/>
        <v>5</v>
      </c>
      <c r="B69" s="207">
        <f t="shared" si="27"/>
        <v>4.250000000000001E-2</v>
      </c>
      <c r="C69" s="207">
        <f t="shared" si="27"/>
        <v>4.300000000000001E-2</v>
      </c>
      <c r="D69" s="207">
        <f t="shared" ref="D69:AK69" si="32">D10-0.0055</f>
        <v>4.3500000000000011E-2</v>
      </c>
      <c r="E69" s="207">
        <f t="shared" si="32"/>
        <v>4.4000000000000011E-2</v>
      </c>
      <c r="F69" s="207">
        <f t="shared" si="32"/>
        <v>4.4500000000000012E-2</v>
      </c>
      <c r="G69" s="207">
        <f t="shared" si="32"/>
        <v>4.5000000000000012E-2</v>
      </c>
      <c r="H69" s="207">
        <f t="shared" si="32"/>
        <v>4.6000000000000013E-2</v>
      </c>
      <c r="I69" s="207">
        <f t="shared" si="32"/>
        <v>4.7000000000000014E-2</v>
      </c>
      <c r="J69" s="207">
        <f t="shared" si="32"/>
        <v>4.8000000000000015E-2</v>
      </c>
      <c r="K69" s="207">
        <f t="shared" si="32"/>
        <v>4.9000000000000016E-2</v>
      </c>
      <c r="L69" s="207">
        <f t="shared" si="32"/>
        <v>5.2500000000000012E-2</v>
      </c>
      <c r="M69" s="207">
        <f t="shared" si="32"/>
        <v>5.3500000000000013E-2</v>
      </c>
      <c r="N69" s="207">
        <f t="shared" si="32"/>
        <v>5.4500000000000014E-2</v>
      </c>
      <c r="O69" s="207">
        <f t="shared" si="32"/>
        <v>5.5500000000000015E-2</v>
      </c>
      <c r="P69" s="207">
        <f t="shared" si="32"/>
        <v>5.6500000000000015E-2</v>
      </c>
      <c r="Q69" s="207">
        <f t="shared" si="32"/>
        <v>6.0000000000000019E-2</v>
      </c>
      <c r="R69" s="207">
        <f t="shared" si="32"/>
        <v>6.1000000000000019E-2</v>
      </c>
      <c r="S69" s="207">
        <f t="shared" si="32"/>
        <v>6.200000000000002E-2</v>
      </c>
      <c r="T69" s="207">
        <f t="shared" si="32"/>
        <v>6.3E-2</v>
      </c>
      <c r="U69" s="207">
        <f t="shared" si="32"/>
        <v>6.4000000000000001E-2</v>
      </c>
      <c r="V69" s="207">
        <f t="shared" si="32"/>
        <v>6.7500000000000004E-2</v>
      </c>
      <c r="W69" s="207">
        <f t="shared" si="32"/>
        <v>6.8500000000000005E-2</v>
      </c>
      <c r="X69" s="207">
        <f t="shared" si="32"/>
        <v>6.9500000000000006E-2</v>
      </c>
      <c r="Y69" s="207">
        <f t="shared" si="32"/>
        <v>7.0500000000000007E-2</v>
      </c>
      <c r="Z69" s="207">
        <f t="shared" si="32"/>
        <v>7.1500000000000008E-2</v>
      </c>
      <c r="AA69" s="207">
        <f t="shared" si="32"/>
        <v>7.5000000000000011E-2</v>
      </c>
      <c r="AB69" s="207">
        <f t="shared" si="32"/>
        <v>7.6000000000000012E-2</v>
      </c>
      <c r="AC69" s="207">
        <f t="shared" si="32"/>
        <v>7.7000000000000013E-2</v>
      </c>
      <c r="AD69" s="207">
        <f t="shared" si="32"/>
        <v>7.8000000000000014E-2</v>
      </c>
      <c r="AE69" s="207">
        <f t="shared" si="32"/>
        <v>7.9000000000000015E-2</v>
      </c>
      <c r="AF69" s="207">
        <f t="shared" si="32"/>
        <v>8.2500000000000018E-2</v>
      </c>
      <c r="AG69" s="207">
        <f t="shared" si="32"/>
        <v>8.3500000000000019E-2</v>
      </c>
      <c r="AH69" s="207">
        <f t="shared" si="32"/>
        <v>8.450000000000002E-2</v>
      </c>
      <c r="AI69" s="207">
        <f t="shared" si="32"/>
        <v>8.550000000000002E-2</v>
      </c>
      <c r="AJ69" s="207">
        <f t="shared" si="32"/>
        <v>8.6500000000000021E-2</v>
      </c>
      <c r="AK69" s="207">
        <f t="shared" si="32"/>
        <v>9.0000000000000024E-2</v>
      </c>
      <c r="AL69" s="208"/>
      <c r="AM69" s="208"/>
      <c r="AN69" s="208"/>
      <c r="AO69" s="208"/>
      <c r="AP69" s="208"/>
      <c r="AQ69" s="208"/>
      <c r="AR69" s="208"/>
      <c r="AS69" s="208"/>
      <c r="AT69" s="208"/>
      <c r="AU69" s="208"/>
      <c r="AV69" s="208"/>
      <c r="AW69" s="208"/>
      <c r="AX69" s="208"/>
      <c r="AY69" s="208"/>
      <c r="AZ69" s="208"/>
    </row>
    <row r="70" spans="1:52" x14ac:dyDescent="0.2">
      <c r="A70" s="215">
        <f t="shared" si="29"/>
        <v>6</v>
      </c>
      <c r="B70" s="207">
        <f t="shared" si="27"/>
        <v>4.5000000000000012E-2</v>
      </c>
      <c r="C70" s="207">
        <f t="shared" si="27"/>
        <v>4.5500000000000013E-2</v>
      </c>
      <c r="D70" s="207">
        <f t="shared" ref="D70:AK70" si="33">D11-0.0055</f>
        <v>4.6000000000000013E-2</v>
      </c>
      <c r="E70" s="207">
        <f t="shared" si="33"/>
        <v>4.6500000000000014E-2</v>
      </c>
      <c r="F70" s="207">
        <f t="shared" si="33"/>
        <v>4.7000000000000014E-2</v>
      </c>
      <c r="G70" s="207">
        <f t="shared" si="33"/>
        <v>4.7500000000000014E-2</v>
      </c>
      <c r="H70" s="207">
        <f t="shared" si="33"/>
        <v>4.8500000000000015E-2</v>
      </c>
      <c r="I70" s="207">
        <f t="shared" si="33"/>
        <v>4.9500000000000016E-2</v>
      </c>
      <c r="J70" s="207">
        <f t="shared" si="33"/>
        <v>5.0500000000000017E-2</v>
      </c>
      <c r="K70" s="207">
        <f t="shared" si="33"/>
        <v>5.1500000000000018E-2</v>
      </c>
      <c r="L70" s="207">
        <f t="shared" si="33"/>
        <v>5.5500000000000015E-2</v>
      </c>
      <c r="M70" s="207">
        <f t="shared" si="33"/>
        <v>5.6500000000000015E-2</v>
      </c>
      <c r="N70" s="207">
        <f t="shared" si="33"/>
        <v>5.7500000000000016E-2</v>
      </c>
      <c r="O70" s="207">
        <f t="shared" si="33"/>
        <v>5.8500000000000017E-2</v>
      </c>
      <c r="P70" s="207">
        <f t="shared" si="33"/>
        <v>5.9500000000000018E-2</v>
      </c>
      <c r="Q70" s="207">
        <f t="shared" si="33"/>
        <v>6.3500000000000015E-2</v>
      </c>
      <c r="R70" s="207">
        <f t="shared" si="33"/>
        <v>6.4500000000000016E-2</v>
      </c>
      <c r="S70" s="207">
        <f t="shared" si="33"/>
        <v>6.5500000000000017E-2</v>
      </c>
      <c r="T70" s="207">
        <f t="shared" si="33"/>
        <v>6.6500000000000004E-2</v>
      </c>
      <c r="U70" s="207">
        <f t="shared" si="33"/>
        <v>6.7500000000000004E-2</v>
      </c>
      <c r="V70" s="207">
        <f t="shared" si="33"/>
        <v>7.1500000000000008E-2</v>
      </c>
      <c r="W70" s="207">
        <f t="shared" si="33"/>
        <v>7.2500000000000009E-2</v>
      </c>
      <c r="X70" s="207">
        <f t="shared" si="33"/>
        <v>7.350000000000001E-2</v>
      </c>
      <c r="Y70" s="207">
        <f t="shared" si="33"/>
        <v>7.4500000000000011E-2</v>
      </c>
      <c r="Z70" s="207">
        <f t="shared" si="33"/>
        <v>7.5500000000000012E-2</v>
      </c>
      <c r="AA70" s="207">
        <f t="shared" si="33"/>
        <v>7.9500000000000015E-2</v>
      </c>
      <c r="AB70" s="207">
        <f t="shared" si="33"/>
        <v>8.0500000000000016E-2</v>
      </c>
      <c r="AC70" s="207">
        <f t="shared" si="33"/>
        <v>8.1500000000000017E-2</v>
      </c>
      <c r="AD70" s="207">
        <f t="shared" si="33"/>
        <v>8.2500000000000018E-2</v>
      </c>
      <c r="AE70" s="207">
        <f t="shared" si="33"/>
        <v>8.3500000000000019E-2</v>
      </c>
      <c r="AF70" s="207">
        <f t="shared" si="33"/>
        <v>8.7500000000000022E-2</v>
      </c>
      <c r="AG70" s="207">
        <f t="shared" si="33"/>
        <v>8.8500000000000023E-2</v>
      </c>
      <c r="AH70" s="207">
        <f t="shared" si="33"/>
        <v>8.9500000000000024E-2</v>
      </c>
      <c r="AI70" s="207">
        <f t="shared" si="33"/>
        <v>9.0500000000000025E-2</v>
      </c>
      <c r="AJ70" s="207">
        <f t="shared" si="33"/>
        <v>9.1500000000000026E-2</v>
      </c>
      <c r="AK70" s="207">
        <f t="shared" si="33"/>
        <v>9.5500000000000029E-2</v>
      </c>
      <c r="AL70" s="208"/>
      <c r="AM70" s="208"/>
      <c r="AN70" s="208"/>
      <c r="AO70" s="208"/>
      <c r="AP70" s="208"/>
      <c r="AQ70" s="208"/>
      <c r="AR70" s="208"/>
      <c r="AS70" s="208"/>
      <c r="AT70" s="208"/>
      <c r="AU70" s="208"/>
      <c r="AV70" s="208"/>
      <c r="AW70" s="208"/>
      <c r="AX70" s="208"/>
      <c r="AY70" s="208"/>
      <c r="AZ70" s="208"/>
    </row>
    <row r="71" spans="1:52" x14ac:dyDescent="0.2">
      <c r="A71" s="215">
        <f t="shared" si="29"/>
        <v>7</v>
      </c>
      <c r="B71" s="207">
        <f t="shared" si="27"/>
        <v>4.7500000000000014E-2</v>
      </c>
      <c r="C71" s="207">
        <f t="shared" si="27"/>
        <v>4.8000000000000015E-2</v>
      </c>
      <c r="D71" s="207">
        <f t="shared" ref="D71:AK71" si="34">D12-0.0055</f>
        <v>4.8500000000000015E-2</v>
      </c>
      <c r="E71" s="207">
        <f t="shared" si="34"/>
        <v>4.9000000000000016E-2</v>
      </c>
      <c r="F71" s="207">
        <f t="shared" si="34"/>
        <v>4.9500000000000016E-2</v>
      </c>
      <c r="G71" s="207">
        <f t="shared" si="34"/>
        <v>5.0000000000000017E-2</v>
      </c>
      <c r="H71" s="207">
        <f t="shared" si="34"/>
        <v>5.1000000000000018E-2</v>
      </c>
      <c r="I71" s="207">
        <f t="shared" si="34"/>
        <v>5.2000000000000018E-2</v>
      </c>
      <c r="J71" s="207">
        <f t="shared" si="34"/>
        <v>5.3000000000000019E-2</v>
      </c>
      <c r="K71" s="207">
        <f t="shared" si="34"/>
        <v>5.400000000000002E-2</v>
      </c>
      <c r="L71" s="207">
        <f t="shared" si="34"/>
        <v>5.8500000000000017E-2</v>
      </c>
      <c r="M71" s="207">
        <f t="shared" si="34"/>
        <v>5.9500000000000018E-2</v>
      </c>
      <c r="N71" s="207">
        <f t="shared" si="34"/>
        <v>6.0500000000000019E-2</v>
      </c>
      <c r="O71" s="207">
        <f t="shared" si="34"/>
        <v>6.150000000000002E-2</v>
      </c>
      <c r="P71" s="207">
        <f t="shared" si="34"/>
        <v>6.2500000000000014E-2</v>
      </c>
      <c r="Q71" s="207">
        <f t="shared" si="34"/>
        <v>6.7000000000000018E-2</v>
      </c>
      <c r="R71" s="207">
        <f t="shared" si="34"/>
        <v>6.8000000000000019E-2</v>
      </c>
      <c r="S71" s="207">
        <f t="shared" si="34"/>
        <v>6.900000000000002E-2</v>
      </c>
      <c r="T71" s="207">
        <f t="shared" si="34"/>
        <v>7.0000000000000007E-2</v>
      </c>
      <c r="U71" s="207">
        <f t="shared" si="34"/>
        <v>7.1000000000000008E-2</v>
      </c>
      <c r="V71" s="207">
        <f t="shared" si="34"/>
        <v>7.5500000000000012E-2</v>
      </c>
      <c r="W71" s="207">
        <f t="shared" si="34"/>
        <v>7.6500000000000012E-2</v>
      </c>
      <c r="X71" s="207">
        <f t="shared" si="34"/>
        <v>7.7500000000000013E-2</v>
      </c>
      <c r="Y71" s="207">
        <f t="shared" si="34"/>
        <v>7.8500000000000014E-2</v>
      </c>
      <c r="Z71" s="207">
        <f t="shared" si="34"/>
        <v>7.9500000000000015E-2</v>
      </c>
      <c r="AA71" s="207">
        <f t="shared" si="34"/>
        <v>8.4000000000000019E-2</v>
      </c>
      <c r="AB71" s="207">
        <f t="shared" si="34"/>
        <v>8.500000000000002E-2</v>
      </c>
      <c r="AC71" s="207">
        <f t="shared" si="34"/>
        <v>8.6000000000000021E-2</v>
      </c>
      <c r="AD71" s="207">
        <f t="shared" si="34"/>
        <v>8.7000000000000022E-2</v>
      </c>
      <c r="AE71" s="207">
        <f t="shared" si="34"/>
        <v>8.8000000000000023E-2</v>
      </c>
      <c r="AF71" s="207">
        <f t="shared" si="34"/>
        <v>9.2500000000000027E-2</v>
      </c>
      <c r="AG71" s="207">
        <f t="shared" si="34"/>
        <v>9.3500000000000028E-2</v>
      </c>
      <c r="AH71" s="207">
        <f t="shared" si="34"/>
        <v>9.4500000000000028E-2</v>
      </c>
      <c r="AI71" s="207">
        <f t="shared" si="34"/>
        <v>9.5500000000000029E-2</v>
      </c>
      <c r="AJ71" s="207">
        <f t="shared" si="34"/>
        <v>9.650000000000003E-2</v>
      </c>
      <c r="AK71" s="207">
        <f t="shared" si="34"/>
        <v>0.10100000000000003</v>
      </c>
      <c r="AL71" s="208"/>
      <c r="AM71" s="208"/>
      <c r="AN71" s="208"/>
      <c r="AO71" s="208"/>
      <c r="AP71" s="208"/>
      <c r="AQ71" s="208"/>
      <c r="AR71" s="208"/>
      <c r="AS71" s="208"/>
      <c r="AT71" s="208"/>
      <c r="AU71" s="208"/>
      <c r="AV71" s="208"/>
      <c r="AW71" s="208"/>
      <c r="AX71" s="208"/>
      <c r="AY71" s="208"/>
      <c r="AZ71" s="208"/>
    </row>
    <row r="72" spans="1:52" x14ac:dyDescent="0.2">
      <c r="A72" s="215">
        <f t="shared" si="29"/>
        <v>8</v>
      </c>
      <c r="B72" s="207">
        <f t="shared" si="27"/>
        <v>5.0000000000000017E-2</v>
      </c>
      <c r="C72" s="207">
        <f t="shared" si="27"/>
        <v>5.0500000000000017E-2</v>
      </c>
      <c r="D72" s="207">
        <f t="shared" ref="D72:AK72" si="35">D13-0.0055</f>
        <v>5.1000000000000018E-2</v>
      </c>
      <c r="E72" s="207">
        <f t="shared" si="35"/>
        <v>5.1500000000000018E-2</v>
      </c>
      <c r="F72" s="207">
        <f t="shared" si="35"/>
        <v>5.2000000000000018E-2</v>
      </c>
      <c r="G72" s="207">
        <f t="shared" si="35"/>
        <v>5.2500000000000019E-2</v>
      </c>
      <c r="H72" s="207">
        <f t="shared" si="35"/>
        <v>5.350000000000002E-2</v>
      </c>
      <c r="I72" s="207">
        <f t="shared" si="35"/>
        <v>5.4500000000000021E-2</v>
      </c>
      <c r="J72" s="207">
        <f t="shared" si="35"/>
        <v>5.5500000000000022E-2</v>
      </c>
      <c r="K72" s="207">
        <f t="shared" si="35"/>
        <v>5.6500000000000022E-2</v>
      </c>
      <c r="L72" s="207">
        <f t="shared" si="35"/>
        <v>6.150000000000002E-2</v>
      </c>
      <c r="M72" s="207">
        <f t="shared" si="35"/>
        <v>6.2500000000000014E-2</v>
      </c>
      <c r="N72" s="207">
        <f t="shared" si="35"/>
        <v>6.3500000000000015E-2</v>
      </c>
      <c r="O72" s="207">
        <f t="shared" si="35"/>
        <v>6.4500000000000016E-2</v>
      </c>
      <c r="P72" s="207">
        <f t="shared" si="35"/>
        <v>6.5500000000000017E-2</v>
      </c>
      <c r="Q72" s="207">
        <f t="shared" si="35"/>
        <v>7.0500000000000021E-2</v>
      </c>
      <c r="R72" s="207">
        <f t="shared" si="35"/>
        <v>7.1500000000000022E-2</v>
      </c>
      <c r="S72" s="207">
        <f t="shared" si="35"/>
        <v>7.2500000000000023E-2</v>
      </c>
      <c r="T72" s="207">
        <f t="shared" si="35"/>
        <v>7.350000000000001E-2</v>
      </c>
      <c r="U72" s="207">
        <f t="shared" si="35"/>
        <v>7.4500000000000011E-2</v>
      </c>
      <c r="V72" s="207">
        <f t="shared" si="35"/>
        <v>7.9500000000000015E-2</v>
      </c>
      <c r="W72" s="207">
        <f t="shared" si="35"/>
        <v>8.0500000000000016E-2</v>
      </c>
      <c r="X72" s="207">
        <f t="shared" si="35"/>
        <v>8.1500000000000017E-2</v>
      </c>
      <c r="Y72" s="207">
        <f t="shared" si="35"/>
        <v>8.2500000000000018E-2</v>
      </c>
      <c r="Z72" s="207">
        <f t="shared" si="35"/>
        <v>8.3500000000000019E-2</v>
      </c>
      <c r="AA72" s="207">
        <f t="shared" si="35"/>
        <v>8.8500000000000023E-2</v>
      </c>
      <c r="AB72" s="207">
        <f t="shared" si="35"/>
        <v>8.9500000000000024E-2</v>
      </c>
      <c r="AC72" s="207">
        <f t="shared" si="35"/>
        <v>9.0500000000000025E-2</v>
      </c>
      <c r="AD72" s="207">
        <f t="shared" si="35"/>
        <v>9.1500000000000026E-2</v>
      </c>
      <c r="AE72" s="207">
        <f t="shared" si="35"/>
        <v>9.2500000000000027E-2</v>
      </c>
      <c r="AF72" s="207">
        <f t="shared" si="35"/>
        <v>9.7500000000000031E-2</v>
      </c>
      <c r="AG72" s="207">
        <f t="shared" si="35"/>
        <v>9.8500000000000032E-2</v>
      </c>
      <c r="AH72" s="207">
        <f t="shared" si="35"/>
        <v>9.9500000000000033E-2</v>
      </c>
      <c r="AI72" s="207">
        <f t="shared" si="35"/>
        <v>0.10050000000000003</v>
      </c>
      <c r="AJ72" s="207">
        <f t="shared" si="35"/>
        <v>0.10150000000000003</v>
      </c>
      <c r="AK72" s="207">
        <f t="shared" si="35"/>
        <v>0.10650000000000004</v>
      </c>
      <c r="AL72" s="208"/>
      <c r="AM72" s="208"/>
      <c r="AN72" s="208"/>
      <c r="AO72" s="208"/>
      <c r="AP72" s="208"/>
      <c r="AQ72" s="208"/>
      <c r="AR72" s="208"/>
      <c r="AS72" s="208"/>
      <c r="AT72" s="208"/>
      <c r="AU72" s="208"/>
      <c r="AV72" s="208"/>
      <c r="AW72" s="208"/>
      <c r="AX72" s="208"/>
      <c r="AY72" s="208"/>
      <c r="AZ72" s="208"/>
    </row>
    <row r="73" spans="1:52" x14ac:dyDescent="0.2">
      <c r="A73" s="215">
        <f t="shared" si="29"/>
        <v>9</v>
      </c>
      <c r="B73" s="207">
        <f t="shared" si="27"/>
        <v>5.2500000000000019E-2</v>
      </c>
      <c r="C73" s="207">
        <f t="shared" si="27"/>
        <v>5.3000000000000019E-2</v>
      </c>
      <c r="D73" s="207">
        <f t="shared" ref="D73:AK73" si="36">D14-0.0055</f>
        <v>5.350000000000002E-2</v>
      </c>
      <c r="E73" s="207">
        <f t="shared" si="36"/>
        <v>5.400000000000002E-2</v>
      </c>
      <c r="F73" s="207">
        <f t="shared" si="36"/>
        <v>5.4500000000000021E-2</v>
      </c>
      <c r="G73" s="207">
        <f t="shared" si="36"/>
        <v>5.5000000000000021E-2</v>
      </c>
      <c r="H73" s="207">
        <f t="shared" si="36"/>
        <v>5.6000000000000022E-2</v>
      </c>
      <c r="I73" s="207">
        <f t="shared" si="36"/>
        <v>5.7000000000000016E-2</v>
      </c>
      <c r="J73" s="207">
        <f t="shared" si="36"/>
        <v>5.8000000000000017E-2</v>
      </c>
      <c r="K73" s="207">
        <f t="shared" si="36"/>
        <v>5.9000000000000018E-2</v>
      </c>
      <c r="L73" s="207">
        <f t="shared" si="36"/>
        <v>6.4500000000000016E-2</v>
      </c>
      <c r="M73" s="207">
        <f t="shared" si="36"/>
        <v>6.5500000000000017E-2</v>
      </c>
      <c r="N73" s="207">
        <f t="shared" si="36"/>
        <v>6.6500000000000017E-2</v>
      </c>
      <c r="O73" s="207">
        <f t="shared" si="36"/>
        <v>6.7500000000000018E-2</v>
      </c>
      <c r="P73" s="207">
        <f t="shared" si="36"/>
        <v>6.8500000000000019E-2</v>
      </c>
      <c r="Q73" s="207">
        <f t="shared" si="36"/>
        <v>7.4000000000000024E-2</v>
      </c>
      <c r="R73" s="207">
        <f t="shared" si="36"/>
        <v>7.5000000000000025E-2</v>
      </c>
      <c r="S73" s="207">
        <f t="shared" si="36"/>
        <v>7.6000000000000026E-2</v>
      </c>
      <c r="T73" s="207">
        <f t="shared" si="36"/>
        <v>7.7000000000000013E-2</v>
      </c>
      <c r="U73" s="207">
        <f t="shared" si="36"/>
        <v>7.8000000000000014E-2</v>
      </c>
      <c r="V73" s="207">
        <f t="shared" si="36"/>
        <v>8.3500000000000019E-2</v>
      </c>
      <c r="W73" s="207">
        <f t="shared" si="36"/>
        <v>8.450000000000002E-2</v>
      </c>
      <c r="X73" s="207">
        <f t="shared" si="36"/>
        <v>8.550000000000002E-2</v>
      </c>
      <c r="Y73" s="207">
        <f t="shared" si="36"/>
        <v>8.6500000000000021E-2</v>
      </c>
      <c r="Z73" s="207">
        <f t="shared" si="36"/>
        <v>8.7500000000000022E-2</v>
      </c>
      <c r="AA73" s="207">
        <f t="shared" si="36"/>
        <v>9.3000000000000027E-2</v>
      </c>
      <c r="AB73" s="207">
        <f t="shared" si="36"/>
        <v>9.4000000000000028E-2</v>
      </c>
      <c r="AC73" s="207">
        <f t="shared" si="36"/>
        <v>9.5000000000000029E-2</v>
      </c>
      <c r="AD73" s="207">
        <f t="shared" si="36"/>
        <v>9.600000000000003E-2</v>
      </c>
      <c r="AE73" s="207">
        <f t="shared" si="36"/>
        <v>9.7000000000000031E-2</v>
      </c>
      <c r="AF73" s="207">
        <f t="shared" si="36"/>
        <v>0.10250000000000004</v>
      </c>
      <c r="AG73" s="207">
        <f t="shared" si="36"/>
        <v>0.10350000000000004</v>
      </c>
      <c r="AH73" s="207">
        <f t="shared" si="36"/>
        <v>0.10450000000000004</v>
      </c>
      <c r="AI73" s="207">
        <f t="shared" si="36"/>
        <v>0.10550000000000004</v>
      </c>
      <c r="AJ73" s="207">
        <f t="shared" si="36"/>
        <v>0.10650000000000004</v>
      </c>
      <c r="AK73" s="207">
        <f t="shared" si="36"/>
        <v>0.11200000000000004</v>
      </c>
      <c r="AL73" s="208"/>
      <c r="AM73" s="208"/>
      <c r="AN73" s="208"/>
      <c r="AO73" s="208"/>
      <c r="AP73" s="208"/>
      <c r="AQ73" s="208"/>
      <c r="AR73" s="208"/>
      <c r="AS73" s="208"/>
      <c r="AT73" s="208"/>
      <c r="AU73" s="208"/>
      <c r="AV73" s="208"/>
      <c r="AW73" s="208"/>
      <c r="AX73" s="208"/>
      <c r="AY73" s="208"/>
      <c r="AZ73" s="208"/>
    </row>
    <row r="74" spans="1:52" x14ac:dyDescent="0.2">
      <c r="A74" s="215">
        <f t="shared" si="29"/>
        <v>10</v>
      </c>
      <c r="B74" s="207">
        <f t="shared" si="27"/>
        <v>5.5000000000000021E-2</v>
      </c>
      <c r="C74" s="207">
        <f t="shared" si="27"/>
        <v>5.5500000000000022E-2</v>
      </c>
      <c r="D74" s="207">
        <f t="shared" ref="D74:AK74" si="37">D15-0.0055</f>
        <v>5.6000000000000022E-2</v>
      </c>
      <c r="E74" s="207">
        <f t="shared" si="37"/>
        <v>5.6500000000000022E-2</v>
      </c>
      <c r="F74" s="207">
        <f t="shared" si="37"/>
        <v>5.7000000000000016E-2</v>
      </c>
      <c r="G74" s="207">
        <f t="shared" si="37"/>
        <v>5.7500000000000016E-2</v>
      </c>
      <c r="H74" s="207">
        <f t="shared" si="37"/>
        <v>5.8500000000000017E-2</v>
      </c>
      <c r="I74" s="207">
        <f t="shared" si="37"/>
        <v>5.9500000000000018E-2</v>
      </c>
      <c r="J74" s="207">
        <f t="shared" si="37"/>
        <v>6.0500000000000019E-2</v>
      </c>
      <c r="K74" s="207">
        <f t="shared" si="37"/>
        <v>6.150000000000002E-2</v>
      </c>
      <c r="L74" s="207">
        <f t="shared" si="37"/>
        <v>6.7500000000000018E-2</v>
      </c>
      <c r="M74" s="207">
        <f t="shared" si="37"/>
        <v>6.8500000000000019E-2</v>
      </c>
      <c r="N74" s="207">
        <f t="shared" si="37"/>
        <v>6.950000000000002E-2</v>
      </c>
      <c r="O74" s="207">
        <f t="shared" si="37"/>
        <v>7.0500000000000021E-2</v>
      </c>
      <c r="P74" s="207">
        <f t="shared" si="37"/>
        <v>7.1500000000000022E-2</v>
      </c>
      <c r="Q74" s="207">
        <f t="shared" si="37"/>
        <v>7.7500000000000027E-2</v>
      </c>
      <c r="R74" s="207">
        <f t="shared" si="37"/>
        <v>7.8500000000000028E-2</v>
      </c>
      <c r="S74" s="207">
        <f t="shared" si="37"/>
        <v>7.9500000000000029E-2</v>
      </c>
      <c r="T74" s="207">
        <f t="shared" si="37"/>
        <v>8.0500000000000016E-2</v>
      </c>
      <c r="U74" s="207">
        <f t="shared" si="37"/>
        <v>8.1500000000000017E-2</v>
      </c>
      <c r="V74" s="207">
        <f t="shared" si="37"/>
        <v>8.7500000000000022E-2</v>
      </c>
      <c r="W74" s="207">
        <f t="shared" si="37"/>
        <v>8.8500000000000023E-2</v>
      </c>
      <c r="X74" s="207">
        <f t="shared" si="37"/>
        <v>8.9500000000000024E-2</v>
      </c>
      <c r="Y74" s="207">
        <f t="shared" si="37"/>
        <v>9.0500000000000025E-2</v>
      </c>
      <c r="Z74" s="207">
        <f t="shared" si="37"/>
        <v>9.1500000000000026E-2</v>
      </c>
      <c r="AA74" s="207">
        <f t="shared" si="37"/>
        <v>9.7500000000000031E-2</v>
      </c>
      <c r="AB74" s="207">
        <f t="shared" si="37"/>
        <v>9.8500000000000032E-2</v>
      </c>
      <c r="AC74" s="207">
        <f t="shared" si="37"/>
        <v>9.9500000000000033E-2</v>
      </c>
      <c r="AD74" s="207">
        <f t="shared" si="37"/>
        <v>0.10050000000000003</v>
      </c>
      <c r="AE74" s="207">
        <f t="shared" si="37"/>
        <v>0.10150000000000003</v>
      </c>
      <c r="AF74" s="207">
        <f t="shared" si="37"/>
        <v>0.10750000000000004</v>
      </c>
      <c r="AG74" s="207">
        <f t="shared" si="37"/>
        <v>0.10850000000000004</v>
      </c>
      <c r="AH74" s="207">
        <f t="shared" si="37"/>
        <v>0.10950000000000004</v>
      </c>
      <c r="AI74" s="207">
        <f t="shared" si="37"/>
        <v>0.11050000000000004</v>
      </c>
      <c r="AJ74" s="207">
        <f t="shared" si="37"/>
        <v>0.11150000000000004</v>
      </c>
      <c r="AK74" s="207">
        <f t="shared" si="37"/>
        <v>0.11750000000000005</v>
      </c>
      <c r="AL74" s="208"/>
      <c r="AM74" s="208"/>
      <c r="AN74" s="208"/>
      <c r="AO74" s="208"/>
      <c r="AP74" s="208"/>
      <c r="AQ74" s="208"/>
      <c r="AR74" s="208"/>
      <c r="AS74" s="208"/>
      <c r="AT74" s="208"/>
      <c r="AU74" s="208"/>
      <c r="AV74" s="208"/>
      <c r="AW74" s="208"/>
      <c r="AX74" s="208"/>
      <c r="AY74" s="208"/>
      <c r="AZ74" s="208"/>
    </row>
    <row r="75" spans="1:52" x14ac:dyDescent="0.2">
      <c r="A75" s="215">
        <f t="shared" si="29"/>
        <v>11</v>
      </c>
      <c r="B75" s="207">
        <f t="shared" si="27"/>
        <v>5.7500000000000016E-2</v>
      </c>
      <c r="C75" s="207">
        <f t="shared" si="27"/>
        <v>5.8000000000000017E-2</v>
      </c>
      <c r="D75" s="207">
        <f t="shared" ref="D75:AK75" si="38">D16-0.0055</f>
        <v>5.8500000000000017E-2</v>
      </c>
      <c r="E75" s="207">
        <f t="shared" si="38"/>
        <v>5.9000000000000018E-2</v>
      </c>
      <c r="F75" s="207">
        <f t="shared" si="38"/>
        <v>5.9500000000000018E-2</v>
      </c>
      <c r="G75" s="207">
        <f t="shared" si="38"/>
        <v>6.0000000000000019E-2</v>
      </c>
      <c r="H75" s="207">
        <f t="shared" si="38"/>
        <v>6.1000000000000019E-2</v>
      </c>
      <c r="I75" s="207">
        <f t="shared" si="38"/>
        <v>6.200000000000002E-2</v>
      </c>
      <c r="J75" s="207">
        <f t="shared" si="38"/>
        <v>6.3000000000000014E-2</v>
      </c>
      <c r="K75" s="207">
        <f t="shared" si="38"/>
        <v>6.4000000000000015E-2</v>
      </c>
      <c r="L75" s="207">
        <f t="shared" si="38"/>
        <v>7.0500000000000021E-2</v>
      </c>
      <c r="M75" s="207">
        <f t="shared" si="38"/>
        <v>7.1500000000000022E-2</v>
      </c>
      <c r="N75" s="207">
        <f t="shared" si="38"/>
        <v>7.2500000000000023E-2</v>
      </c>
      <c r="O75" s="207">
        <f t="shared" si="38"/>
        <v>7.3500000000000024E-2</v>
      </c>
      <c r="P75" s="207">
        <f t="shared" si="38"/>
        <v>7.4500000000000025E-2</v>
      </c>
      <c r="Q75" s="207">
        <f t="shared" si="38"/>
        <v>8.100000000000003E-2</v>
      </c>
      <c r="R75" s="207">
        <f t="shared" si="38"/>
        <v>8.2000000000000031E-2</v>
      </c>
      <c r="S75" s="207">
        <f t="shared" si="38"/>
        <v>8.3000000000000032E-2</v>
      </c>
      <c r="T75" s="207">
        <f t="shared" si="38"/>
        <v>8.4000000000000019E-2</v>
      </c>
      <c r="U75" s="207">
        <f t="shared" si="38"/>
        <v>8.500000000000002E-2</v>
      </c>
      <c r="V75" s="207">
        <f t="shared" si="38"/>
        <v>9.1500000000000026E-2</v>
      </c>
      <c r="W75" s="207">
        <f t="shared" si="38"/>
        <v>9.2500000000000027E-2</v>
      </c>
      <c r="X75" s="207">
        <f t="shared" si="38"/>
        <v>9.3500000000000028E-2</v>
      </c>
      <c r="Y75" s="207">
        <f t="shared" si="38"/>
        <v>9.4500000000000028E-2</v>
      </c>
      <c r="Z75" s="207">
        <f t="shared" si="38"/>
        <v>9.5500000000000029E-2</v>
      </c>
      <c r="AA75" s="207">
        <f t="shared" si="38"/>
        <v>0.10200000000000004</v>
      </c>
      <c r="AB75" s="207">
        <f t="shared" si="38"/>
        <v>0.10300000000000004</v>
      </c>
      <c r="AC75" s="207">
        <f t="shared" si="38"/>
        <v>0.10400000000000004</v>
      </c>
      <c r="AD75" s="207">
        <f t="shared" si="38"/>
        <v>0.10500000000000004</v>
      </c>
      <c r="AE75" s="207">
        <f t="shared" si="38"/>
        <v>0.10600000000000004</v>
      </c>
      <c r="AF75" s="207">
        <f t="shared" si="38"/>
        <v>0.11250000000000004</v>
      </c>
      <c r="AG75" s="207">
        <f t="shared" si="38"/>
        <v>0.11350000000000005</v>
      </c>
      <c r="AH75" s="207">
        <f t="shared" si="38"/>
        <v>0.11450000000000005</v>
      </c>
      <c r="AI75" s="207">
        <f t="shared" si="38"/>
        <v>0.11550000000000005</v>
      </c>
      <c r="AJ75" s="207">
        <f t="shared" si="38"/>
        <v>0.11650000000000005</v>
      </c>
      <c r="AK75" s="207">
        <f t="shared" si="38"/>
        <v>0.12300000000000005</v>
      </c>
      <c r="AL75" s="208"/>
      <c r="AM75" s="208"/>
      <c r="AN75" s="208"/>
      <c r="AO75" s="208"/>
      <c r="AP75" s="208"/>
      <c r="AQ75" s="208"/>
      <c r="AR75" s="208"/>
      <c r="AS75" s="208"/>
      <c r="AT75" s="208"/>
      <c r="AU75" s="208"/>
      <c r="AV75" s="208"/>
      <c r="AW75" s="208"/>
      <c r="AX75" s="208"/>
      <c r="AY75" s="208"/>
      <c r="AZ75" s="208"/>
    </row>
    <row r="76" spans="1:52" x14ac:dyDescent="0.2">
      <c r="A76" s="215">
        <f t="shared" si="29"/>
        <v>12</v>
      </c>
      <c r="B76" s="207">
        <f t="shared" si="27"/>
        <v>6.0000000000000019E-2</v>
      </c>
      <c r="C76" s="207">
        <f t="shared" si="27"/>
        <v>6.0500000000000019E-2</v>
      </c>
      <c r="D76" s="207">
        <f t="shared" ref="D76:AK76" si="39">D17-0.0055</f>
        <v>6.1000000000000019E-2</v>
      </c>
      <c r="E76" s="207">
        <f t="shared" si="39"/>
        <v>6.150000000000002E-2</v>
      </c>
      <c r="F76" s="207">
        <f t="shared" si="39"/>
        <v>6.200000000000002E-2</v>
      </c>
      <c r="G76" s="207">
        <f t="shared" si="39"/>
        <v>6.2500000000000014E-2</v>
      </c>
      <c r="H76" s="207">
        <f t="shared" si="39"/>
        <v>6.3500000000000015E-2</v>
      </c>
      <c r="I76" s="207">
        <f t="shared" si="39"/>
        <v>6.4500000000000016E-2</v>
      </c>
      <c r="J76" s="207">
        <f t="shared" si="39"/>
        <v>6.5500000000000017E-2</v>
      </c>
      <c r="K76" s="207">
        <f t="shared" si="39"/>
        <v>6.6500000000000017E-2</v>
      </c>
      <c r="L76" s="207">
        <f t="shared" si="39"/>
        <v>7.3500000000000024E-2</v>
      </c>
      <c r="M76" s="207">
        <f t="shared" si="39"/>
        <v>7.4500000000000025E-2</v>
      </c>
      <c r="N76" s="207">
        <f t="shared" si="39"/>
        <v>7.5500000000000025E-2</v>
      </c>
      <c r="O76" s="207">
        <f t="shared" si="39"/>
        <v>7.6500000000000026E-2</v>
      </c>
      <c r="P76" s="207">
        <f t="shared" si="39"/>
        <v>7.7500000000000027E-2</v>
      </c>
      <c r="Q76" s="207">
        <f t="shared" si="39"/>
        <v>8.4500000000000033E-2</v>
      </c>
      <c r="R76" s="207">
        <f t="shared" si="39"/>
        <v>8.5500000000000034E-2</v>
      </c>
      <c r="S76" s="207">
        <f t="shared" si="39"/>
        <v>8.6500000000000035E-2</v>
      </c>
      <c r="T76" s="207">
        <f t="shared" si="39"/>
        <v>8.7500000000000022E-2</v>
      </c>
      <c r="U76" s="207">
        <f t="shared" si="39"/>
        <v>8.8500000000000023E-2</v>
      </c>
      <c r="V76" s="207">
        <f t="shared" si="39"/>
        <v>9.5500000000000029E-2</v>
      </c>
      <c r="W76" s="207">
        <f t="shared" si="39"/>
        <v>9.650000000000003E-2</v>
      </c>
      <c r="X76" s="207">
        <f t="shared" si="39"/>
        <v>9.7500000000000031E-2</v>
      </c>
      <c r="Y76" s="207">
        <f t="shared" si="39"/>
        <v>9.8500000000000032E-2</v>
      </c>
      <c r="Z76" s="207">
        <f t="shared" si="39"/>
        <v>9.9500000000000033E-2</v>
      </c>
      <c r="AA76" s="207">
        <f t="shared" si="39"/>
        <v>0.10650000000000004</v>
      </c>
      <c r="AB76" s="207">
        <f t="shared" si="39"/>
        <v>0.10750000000000004</v>
      </c>
      <c r="AC76" s="207">
        <f t="shared" si="39"/>
        <v>0.10850000000000004</v>
      </c>
      <c r="AD76" s="207">
        <f t="shared" si="39"/>
        <v>0.10950000000000004</v>
      </c>
      <c r="AE76" s="207">
        <f t="shared" si="39"/>
        <v>0.11050000000000004</v>
      </c>
      <c r="AF76" s="207">
        <f t="shared" si="39"/>
        <v>0.11750000000000005</v>
      </c>
      <c r="AG76" s="207">
        <f t="shared" si="39"/>
        <v>0.11850000000000005</v>
      </c>
      <c r="AH76" s="207">
        <f t="shared" si="39"/>
        <v>0.11950000000000005</v>
      </c>
      <c r="AI76" s="207">
        <f t="shared" si="39"/>
        <v>0.12050000000000005</v>
      </c>
      <c r="AJ76" s="207">
        <f t="shared" si="39"/>
        <v>0.12150000000000005</v>
      </c>
      <c r="AK76" s="207">
        <f t="shared" si="39"/>
        <v>0.12850000000000006</v>
      </c>
      <c r="AL76" s="208"/>
      <c r="AM76" s="208"/>
      <c r="AN76" s="208"/>
      <c r="AO76" s="208"/>
      <c r="AP76" s="208"/>
      <c r="AQ76" s="208"/>
      <c r="AR76" s="208"/>
      <c r="AS76" s="208"/>
      <c r="AT76" s="208"/>
      <c r="AU76" s="208"/>
      <c r="AV76" s="208"/>
      <c r="AW76" s="208"/>
      <c r="AX76" s="208"/>
      <c r="AY76" s="208"/>
      <c r="AZ76" s="208"/>
    </row>
    <row r="77" spans="1:52" x14ac:dyDescent="0.2">
      <c r="A77" s="215">
        <f t="shared" si="29"/>
        <v>13</v>
      </c>
      <c r="B77" s="207">
        <f t="shared" si="27"/>
        <v>6.2500000000000014E-2</v>
      </c>
      <c r="C77" s="207">
        <f t="shared" si="27"/>
        <v>6.3000000000000014E-2</v>
      </c>
      <c r="D77" s="207">
        <f t="shared" ref="D77:AK77" si="40">D18-0.0055</f>
        <v>6.3500000000000015E-2</v>
      </c>
      <c r="E77" s="207">
        <f t="shared" si="40"/>
        <v>6.4000000000000015E-2</v>
      </c>
      <c r="F77" s="207">
        <f t="shared" si="40"/>
        <v>6.4500000000000016E-2</v>
      </c>
      <c r="G77" s="207">
        <f t="shared" si="40"/>
        <v>6.5000000000000016E-2</v>
      </c>
      <c r="H77" s="207">
        <f t="shared" si="40"/>
        <v>6.6000000000000017E-2</v>
      </c>
      <c r="I77" s="207">
        <f t="shared" si="40"/>
        <v>6.7000000000000018E-2</v>
      </c>
      <c r="J77" s="207">
        <f t="shared" si="40"/>
        <v>6.8000000000000019E-2</v>
      </c>
      <c r="K77" s="207">
        <f t="shared" si="40"/>
        <v>6.900000000000002E-2</v>
      </c>
      <c r="L77" s="207">
        <f t="shared" si="40"/>
        <v>7.6500000000000026E-2</v>
      </c>
      <c r="M77" s="207">
        <f t="shared" si="40"/>
        <v>7.7500000000000027E-2</v>
      </c>
      <c r="N77" s="207">
        <f t="shared" si="40"/>
        <v>7.8500000000000028E-2</v>
      </c>
      <c r="O77" s="207">
        <f t="shared" si="40"/>
        <v>7.9500000000000029E-2</v>
      </c>
      <c r="P77" s="207">
        <f t="shared" si="40"/>
        <v>8.050000000000003E-2</v>
      </c>
      <c r="Q77" s="207">
        <f t="shared" si="40"/>
        <v>8.8000000000000037E-2</v>
      </c>
      <c r="R77" s="207">
        <f t="shared" si="40"/>
        <v>8.9000000000000037E-2</v>
      </c>
      <c r="S77" s="207">
        <f t="shared" si="40"/>
        <v>9.0000000000000038E-2</v>
      </c>
      <c r="T77" s="207">
        <f t="shared" si="40"/>
        <v>9.1000000000000025E-2</v>
      </c>
      <c r="U77" s="207">
        <f t="shared" si="40"/>
        <v>9.2000000000000026E-2</v>
      </c>
      <c r="V77" s="207">
        <f t="shared" si="40"/>
        <v>9.9500000000000033E-2</v>
      </c>
      <c r="W77" s="207">
        <f t="shared" si="40"/>
        <v>0.10050000000000003</v>
      </c>
      <c r="X77" s="207">
        <f t="shared" si="40"/>
        <v>0.10150000000000003</v>
      </c>
      <c r="Y77" s="207">
        <f t="shared" si="40"/>
        <v>0.10250000000000004</v>
      </c>
      <c r="Z77" s="207">
        <f t="shared" si="40"/>
        <v>0.10350000000000004</v>
      </c>
      <c r="AA77" s="207">
        <f t="shared" si="40"/>
        <v>0.11100000000000004</v>
      </c>
      <c r="AB77" s="207">
        <f t="shared" si="40"/>
        <v>0.11200000000000004</v>
      </c>
      <c r="AC77" s="207">
        <f t="shared" si="40"/>
        <v>0.11300000000000004</v>
      </c>
      <c r="AD77" s="207">
        <f t="shared" si="40"/>
        <v>0.11400000000000005</v>
      </c>
      <c r="AE77" s="207">
        <f t="shared" si="40"/>
        <v>0.11500000000000005</v>
      </c>
      <c r="AF77" s="207">
        <f t="shared" si="40"/>
        <v>0.12250000000000005</v>
      </c>
      <c r="AG77" s="207">
        <f t="shared" si="40"/>
        <v>0.12350000000000005</v>
      </c>
      <c r="AH77" s="207">
        <f t="shared" si="40"/>
        <v>0.12450000000000006</v>
      </c>
      <c r="AI77" s="207">
        <f t="shared" si="40"/>
        <v>0.12550000000000006</v>
      </c>
      <c r="AJ77" s="207">
        <f t="shared" si="40"/>
        <v>0.12650000000000006</v>
      </c>
      <c r="AK77" s="207">
        <f t="shared" si="40"/>
        <v>0.13400000000000006</v>
      </c>
      <c r="AL77" s="208"/>
      <c r="AM77" s="208"/>
      <c r="AN77" s="208"/>
      <c r="AO77" s="208"/>
      <c r="AP77" s="208"/>
      <c r="AQ77" s="208"/>
      <c r="AR77" s="208"/>
      <c r="AS77" s="208"/>
      <c r="AT77" s="208"/>
      <c r="AU77" s="208"/>
      <c r="AV77" s="208"/>
      <c r="AW77" s="208"/>
      <c r="AX77" s="208"/>
      <c r="AY77" s="208"/>
      <c r="AZ77" s="208"/>
    </row>
    <row r="78" spans="1:52" x14ac:dyDescent="0.2">
      <c r="A78" s="215">
        <f t="shared" si="29"/>
        <v>14</v>
      </c>
      <c r="B78" s="207">
        <f t="shared" si="27"/>
        <v>6.5000000000000016E-2</v>
      </c>
      <c r="C78" s="207">
        <f t="shared" si="27"/>
        <v>6.5500000000000017E-2</v>
      </c>
      <c r="D78" s="207">
        <f t="shared" ref="D78:AK78" si="41">D19-0.0055</f>
        <v>6.6000000000000017E-2</v>
      </c>
      <c r="E78" s="207">
        <f t="shared" si="41"/>
        <v>6.6500000000000017E-2</v>
      </c>
      <c r="F78" s="207">
        <f t="shared" si="41"/>
        <v>6.7000000000000018E-2</v>
      </c>
      <c r="G78" s="207">
        <f t="shared" si="41"/>
        <v>6.7500000000000018E-2</v>
      </c>
      <c r="H78" s="207">
        <f t="shared" si="41"/>
        <v>6.8500000000000019E-2</v>
      </c>
      <c r="I78" s="207">
        <f t="shared" si="41"/>
        <v>6.950000000000002E-2</v>
      </c>
      <c r="J78" s="207">
        <f t="shared" si="41"/>
        <v>7.0500000000000021E-2</v>
      </c>
      <c r="K78" s="207">
        <f t="shared" si="41"/>
        <v>7.1500000000000022E-2</v>
      </c>
      <c r="L78" s="207">
        <f t="shared" si="41"/>
        <v>7.9500000000000029E-2</v>
      </c>
      <c r="M78" s="207">
        <f t="shared" si="41"/>
        <v>8.050000000000003E-2</v>
      </c>
      <c r="N78" s="207">
        <f t="shared" si="41"/>
        <v>8.1500000000000031E-2</v>
      </c>
      <c r="O78" s="207">
        <f t="shared" si="41"/>
        <v>8.2500000000000032E-2</v>
      </c>
      <c r="P78" s="207">
        <f t="shared" si="41"/>
        <v>8.3500000000000033E-2</v>
      </c>
      <c r="Q78" s="207">
        <f t="shared" si="41"/>
        <v>9.150000000000004E-2</v>
      </c>
      <c r="R78" s="207">
        <f t="shared" si="41"/>
        <v>9.2500000000000041E-2</v>
      </c>
      <c r="S78" s="207">
        <f t="shared" si="41"/>
        <v>9.3500000000000041E-2</v>
      </c>
      <c r="T78" s="207">
        <f t="shared" si="41"/>
        <v>9.4500000000000028E-2</v>
      </c>
      <c r="U78" s="207">
        <f t="shared" si="41"/>
        <v>9.5500000000000029E-2</v>
      </c>
      <c r="V78" s="207">
        <f t="shared" si="41"/>
        <v>0.10350000000000004</v>
      </c>
      <c r="W78" s="207">
        <f t="shared" si="41"/>
        <v>0.10450000000000004</v>
      </c>
      <c r="X78" s="207">
        <f t="shared" si="41"/>
        <v>0.10550000000000004</v>
      </c>
      <c r="Y78" s="207">
        <f t="shared" si="41"/>
        <v>0.10650000000000004</v>
      </c>
      <c r="Z78" s="207">
        <f t="shared" si="41"/>
        <v>0.10750000000000004</v>
      </c>
      <c r="AA78" s="207">
        <f t="shared" si="41"/>
        <v>0.11550000000000005</v>
      </c>
      <c r="AB78" s="207">
        <f t="shared" si="41"/>
        <v>0.11650000000000005</v>
      </c>
      <c r="AC78" s="207">
        <f t="shared" si="41"/>
        <v>0.11750000000000005</v>
      </c>
      <c r="AD78" s="207">
        <f t="shared" si="41"/>
        <v>0.11850000000000005</v>
      </c>
      <c r="AE78" s="207">
        <f t="shared" si="41"/>
        <v>0.11950000000000005</v>
      </c>
      <c r="AF78" s="207">
        <f t="shared" si="41"/>
        <v>0.12750000000000006</v>
      </c>
      <c r="AG78" s="207">
        <f t="shared" si="41"/>
        <v>0.12850000000000006</v>
      </c>
      <c r="AH78" s="207">
        <f t="shared" si="41"/>
        <v>0.12950000000000006</v>
      </c>
      <c r="AI78" s="207">
        <f t="shared" si="41"/>
        <v>0.13050000000000006</v>
      </c>
      <c r="AJ78" s="207">
        <f t="shared" si="41"/>
        <v>0.13150000000000006</v>
      </c>
      <c r="AK78" s="207">
        <f t="shared" si="41"/>
        <v>0.13950000000000007</v>
      </c>
      <c r="AL78" s="208"/>
      <c r="AM78" s="208"/>
      <c r="AN78" s="208"/>
      <c r="AO78" s="208"/>
      <c r="AP78" s="208"/>
      <c r="AQ78" s="208"/>
      <c r="AR78" s="208"/>
      <c r="AS78" s="208"/>
      <c r="AT78" s="208"/>
      <c r="AU78" s="208"/>
      <c r="AV78" s="208"/>
      <c r="AW78" s="208"/>
      <c r="AX78" s="208"/>
      <c r="AY78" s="208"/>
      <c r="AZ78" s="208"/>
    </row>
    <row r="79" spans="1:52" x14ac:dyDescent="0.2">
      <c r="A79" s="215">
        <f t="shared" si="29"/>
        <v>15</v>
      </c>
      <c r="B79" s="207">
        <f t="shared" si="27"/>
        <v>6.7500000000000018E-2</v>
      </c>
      <c r="C79" s="207">
        <f t="shared" si="27"/>
        <v>6.8000000000000019E-2</v>
      </c>
      <c r="D79" s="207">
        <f t="shared" ref="D79:AK79" si="42">D20-0.0055</f>
        <v>6.8500000000000019E-2</v>
      </c>
      <c r="E79" s="207">
        <f t="shared" si="42"/>
        <v>6.900000000000002E-2</v>
      </c>
      <c r="F79" s="207">
        <f t="shared" si="42"/>
        <v>6.950000000000002E-2</v>
      </c>
      <c r="G79" s="207">
        <f t="shared" si="42"/>
        <v>7.0000000000000021E-2</v>
      </c>
      <c r="H79" s="207">
        <f t="shared" si="42"/>
        <v>7.1000000000000021E-2</v>
      </c>
      <c r="I79" s="207">
        <f t="shared" si="42"/>
        <v>7.2000000000000022E-2</v>
      </c>
      <c r="J79" s="207">
        <f t="shared" si="42"/>
        <v>7.3000000000000023E-2</v>
      </c>
      <c r="K79" s="207">
        <f t="shared" si="42"/>
        <v>7.4000000000000024E-2</v>
      </c>
      <c r="L79" s="207">
        <f t="shared" si="42"/>
        <v>8.2500000000000032E-2</v>
      </c>
      <c r="M79" s="207">
        <f t="shared" si="42"/>
        <v>8.3500000000000033E-2</v>
      </c>
      <c r="N79" s="207">
        <f t="shared" si="42"/>
        <v>8.4500000000000033E-2</v>
      </c>
      <c r="O79" s="207">
        <f t="shared" si="42"/>
        <v>8.5500000000000034E-2</v>
      </c>
      <c r="P79" s="207">
        <f t="shared" si="42"/>
        <v>8.6500000000000035E-2</v>
      </c>
      <c r="Q79" s="207">
        <f t="shared" si="42"/>
        <v>9.5000000000000043E-2</v>
      </c>
      <c r="R79" s="207">
        <f t="shared" si="42"/>
        <v>9.6000000000000044E-2</v>
      </c>
      <c r="S79" s="207">
        <f t="shared" si="42"/>
        <v>9.7000000000000045E-2</v>
      </c>
      <c r="T79" s="207">
        <f t="shared" si="42"/>
        <v>9.8000000000000032E-2</v>
      </c>
      <c r="U79" s="207">
        <f t="shared" si="42"/>
        <v>9.9000000000000032E-2</v>
      </c>
      <c r="V79" s="207">
        <f t="shared" si="42"/>
        <v>0.10750000000000004</v>
      </c>
      <c r="W79" s="207">
        <f t="shared" si="42"/>
        <v>0.10850000000000004</v>
      </c>
      <c r="X79" s="207">
        <f t="shared" si="42"/>
        <v>0.10950000000000004</v>
      </c>
      <c r="Y79" s="207">
        <f t="shared" si="42"/>
        <v>0.11050000000000004</v>
      </c>
      <c r="Z79" s="207">
        <f t="shared" si="42"/>
        <v>0.11150000000000004</v>
      </c>
      <c r="AA79" s="207">
        <f t="shared" si="42"/>
        <v>0.12000000000000005</v>
      </c>
      <c r="AB79" s="207">
        <f t="shared" si="42"/>
        <v>0.12100000000000005</v>
      </c>
      <c r="AC79" s="207">
        <f t="shared" si="42"/>
        <v>0.12200000000000005</v>
      </c>
      <c r="AD79" s="207">
        <f t="shared" si="42"/>
        <v>0.12300000000000005</v>
      </c>
      <c r="AE79" s="207">
        <f t="shared" si="42"/>
        <v>0.12400000000000005</v>
      </c>
      <c r="AF79" s="207">
        <f t="shared" si="42"/>
        <v>0.13250000000000006</v>
      </c>
      <c r="AG79" s="207">
        <f t="shared" si="42"/>
        <v>0.13350000000000006</v>
      </c>
      <c r="AH79" s="207">
        <f t="shared" si="42"/>
        <v>0.13450000000000006</v>
      </c>
      <c r="AI79" s="207">
        <f t="shared" si="42"/>
        <v>0.13550000000000006</v>
      </c>
      <c r="AJ79" s="207">
        <f t="shared" si="42"/>
        <v>0.13650000000000007</v>
      </c>
      <c r="AK79" s="207">
        <f t="shared" si="42"/>
        <v>0.14500000000000007</v>
      </c>
      <c r="AL79" s="208"/>
      <c r="AM79" s="208"/>
      <c r="AN79" s="208"/>
      <c r="AO79" s="208"/>
      <c r="AP79" s="208"/>
      <c r="AQ79" s="208"/>
      <c r="AR79" s="208"/>
      <c r="AS79" s="208"/>
      <c r="AT79" s="208"/>
      <c r="AU79" s="208"/>
      <c r="AV79" s="208"/>
      <c r="AW79" s="208"/>
      <c r="AX79" s="208"/>
      <c r="AY79" s="208"/>
      <c r="AZ79" s="208"/>
    </row>
    <row r="80" spans="1:52" x14ac:dyDescent="0.2">
      <c r="A80" s="215">
        <f t="shared" si="29"/>
        <v>16</v>
      </c>
      <c r="B80" s="207">
        <f t="shared" si="27"/>
        <v>7.0000000000000021E-2</v>
      </c>
      <c r="C80" s="207">
        <f t="shared" si="27"/>
        <v>7.0500000000000021E-2</v>
      </c>
      <c r="D80" s="207">
        <f t="shared" ref="D80:AK80" si="43">D21-0.0055</f>
        <v>7.1000000000000021E-2</v>
      </c>
      <c r="E80" s="207">
        <f t="shared" si="43"/>
        <v>7.1500000000000022E-2</v>
      </c>
      <c r="F80" s="207">
        <f t="shared" si="43"/>
        <v>7.2000000000000022E-2</v>
      </c>
      <c r="G80" s="207">
        <f t="shared" si="43"/>
        <v>7.2500000000000023E-2</v>
      </c>
      <c r="H80" s="207">
        <f t="shared" si="43"/>
        <v>7.3500000000000024E-2</v>
      </c>
      <c r="I80" s="207">
        <f t="shared" si="43"/>
        <v>7.4500000000000025E-2</v>
      </c>
      <c r="J80" s="207">
        <f t="shared" si="43"/>
        <v>7.5500000000000025E-2</v>
      </c>
      <c r="K80" s="207">
        <f t="shared" si="43"/>
        <v>7.6500000000000026E-2</v>
      </c>
      <c r="L80" s="207">
        <f t="shared" si="43"/>
        <v>8.5500000000000034E-2</v>
      </c>
      <c r="M80" s="207">
        <f t="shared" si="43"/>
        <v>8.6500000000000035E-2</v>
      </c>
      <c r="N80" s="207">
        <f t="shared" si="43"/>
        <v>8.7500000000000036E-2</v>
      </c>
      <c r="O80" s="207">
        <f t="shared" si="43"/>
        <v>8.8500000000000037E-2</v>
      </c>
      <c r="P80" s="207">
        <f t="shared" si="43"/>
        <v>8.9500000000000038E-2</v>
      </c>
      <c r="Q80" s="207">
        <f t="shared" si="43"/>
        <v>9.8500000000000046E-2</v>
      </c>
      <c r="R80" s="207">
        <f t="shared" si="43"/>
        <v>9.9500000000000047E-2</v>
      </c>
      <c r="S80" s="207">
        <f t="shared" si="43"/>
        <v>0.10050000000000005</v>
      </c>
      <c r="T80" s="207">
        <f t="shared" si="43"/>
        <v>0.10150000000000003</v>
      </c>
      <c r="U80" s="207">
        <f t="shared" si="43"/>
        <v>0.10250000000000004</v>
      </c>
      <c r="V80" s="207">
        <f t="shared" si="43"/>
        <v>0.11150000000000004</v>
      </c>
      <c r="W80" s="207">
        <f t="shared" si="43"/>
        <v>0.11250000000000004</v>
      </c>
      <c r="X80" s="207">
        <f t="shared" si="43"/>
        <v>0.11350000000000005</v>
      </c>
      <c r="Y80" s="207">
        <f t="shared" si="43"/>
        <v>0.11450000000000005</v>
      </c>
      <c r="Z80" s="207">
        <f t="shared" si="43"/>
        <v>0.11550000000000005</v>
      </c>
      <c r="AA80" s="207">
        <f t="shared" si="43"/>
        <v>0.12450000000000006</v>
      </c>
      <c r="AB80" s="207">
        <f t="shared" si="43"/>
        <v>0.12550000000000006</v>
      </c>
      <c r="AC80" s="207">
        <f t="shared" si="43"/>
        <v>0.12650000000000006</v>
      </c>
      <c r="AD80" s="207">
        <f t="shared" si="43"/>
        <v>0.12750000000000006</v>
      </c>
      <c r="AE80" s="207">
        <f t="shared" si="43"/>
        <v>0.12850000000000006</v>
      </c>
      <c r="AF80" s="207">
        <f t="shared" si="43"/>
        <v>0.13750000000000007</v>
      </c>
      <c r="AG80" s="207">
        <f t="shared" si="43"/>
        <v>0.13850000000000007</v>
      </c>
      <c r="AH80" s="207">
        <f t="shared" si="43"/>
        <v>0.13950000000000007</v>
      </c>
      <c r="AI80" s="207">
        <f t="shared" si="43"/>
        <v>0.14050000000000007</v>
      </c>
      <c r="AJ80" s="207">
        <f t="shared" si="43"/>
        <v>0.14150000000000007</v>
      </c>
      <c r="AK80" s="207">
        <f t="shared" si="43"/>
        <v>0.14749999999999999</v>
      </c>
      <c r="AL80" s="208"/>
      <c r="AM80" s="208"/>
      <c r="AN80" s="208"/>
      <c r="AO80" s="208"/>
      <c r="AP80" s="208"/>
      <c r="AQ80" s="208"/>
      <c r="AR80" s="208"/>
      <c r="AS80" s="208"/>
      <c r="AT80" s="208"/>
      <c r="AU80" s="208"/>
      <c r="AV80" s="208"/>
      <c r="AW80" s="208"/>
      <c r="AX80" s="208"/>
      <c r="AY80" s="208"/>
      <c r="AZ80" s="208"/>
    </row>
    <row r="81" spans="1:52" x14ac:dyDescent="0.2">
      <c r="A81" s="215">
        <f t="shared" si="29"/>
        <v>17</v>
      </c>
      <c r="B81" s="207">
        <f t="shared" si="27"/>
        <v>7.2500000000000023E-2</v>
      </c>
      <c r="C81" s="207">
        <f t="shared" si="27"/>
        <v>7.3000000000000023E-2</v>
      </c>
      <c r="D81" s="207">
        <f t="shared" ref="D81:AK81" si="44">D22-0.0055</f>
        <v>7.3500000000000024E-2</v>
      </c>
      <c r="E81" s="207">
        <f t="shared" si="44"/>
        <v>7.4000000000000024E-2</v>
      </c>
      <c r="F81" s="207">
        <f t="shared" si="44"/>
        <v>7.4500000000000025E-2</v>
      </c>
      <c r="G81" s="207">
        <f t="shared" si="44"/>
        <v>7.5000000000000025E-2</v>
      </c>
      <c r="H81" s="207">
        <f t="shared" si="44"/>
        <v>7.6000000000000026E-2</v>
      </c>
      <c r="I81" s="207">
        <f t="shared" si="44"/>
        <v>7.7000000000000027E-2</v>
      </c>
      <c r="J81" s="207">
        <f t="shared" si="44"/>
        <v>7.8000000000000028E-2</v>
      </c>
      <c r="K81" s="207">
        <f t="shared" si="44"/>
        <v>7.9000000000000029E-2</v>
      </c>
      <c r="L81" s="207">
        <f t="shared" si="44"/>
        <v>8.8500000000000037E-2</v>
      </c>
      <c r="M81" s="207">
        <f t="shared" si="44"/>
        <v>8.9500000000000038E-2</v>
      </c>
      <c r="N81" s="207">
        <f t="shared" si="44"/>
        <v>9.0500000000000039E-2</v>
      </c>
      <c r="O81" s="207">
        <f t="shared" si="44"/>
        <v>9.150000000000004E-2</v>
      </c>
      <c r="P81" s="207">
        <f t="shared" si="44"/>
        <v>9.2500000000000041E-2</v>
      </c>
      <c r="Q81" s="207">
        <f t="shared" si="44"/>
        <v>0.10200000000000005</v>
      </c>
      <c r="R81" s="207">
        <f t="shared" si="44"/>
        <v>0.10300000000000005</v>
      </c>
      <c r="S81" s="207">
        <f t="shared" si="44"/>
        <v>0.10400000000000005</v>
      </c>
      <c r="T81" s="207">
        <f t="shared" si="44"/>
        <v>0.10500000000000004</v>
      </c>
      <c r="U81" s="207">
        <f t="shared" si="44"/>
        <v>0.10600000000000004</v>
      </c>
      <c r="V81" s="207">
        <f t="shared" si="44"/>
        <v>0.11550000000000005</v>
      </c>
      <c r="W81" s="207">
        <f t="shared" si="44"/>
        <v>0.11650000000000005</v>
      </c>
      <c r="X81" s="207">
        <f t="shared" si="44"/>
        <v>0.11750000000000005</v>
      </c>
      <c r="Y81" s="207">
        <f t="shared" si="44"/>
        <v>0.11850000000000005</v>
      </c>
      <c r="Z81" s="207">
        <f t="shared" si="44"/>
        <v>0.11950000000000005</v>
      </c>
      <c r="AA81" s="207">
        <f t="shared" si="44"/>
        <v>0.12900000000000006</v>
      </c>
      <c r="AB81" s="207">
        <f t="shared" si="44"/>
        <v>0.13000000000000006</v>
      </c>
      <c r="AC81" s="207">
        <f t="shared" si="44"/>
        <v>0.13100000000000006</v>
      </c>
      <c r="AD81" s="207">
        <f t="shared" si="44"/>
        <v>0.13200000000000006</v>
      </c>
      <c r="AE81" s="207">
        <f t="shared" si="44"/>
        <v>0.13300000000000006</v>
      </c>
      <c r="AF81" s="207">
        <f t="shared" si="44"/>
        <v>0.14250000000000007</v>
      </c>
      <c r="AG81" s="207">
        <f t="shared" si="44"/>
        <v>0.14350000000000007</v>
      </c>
      <c r="AH81" s="207">
        <f t="shared" si="44"/>
        <v>0.14450000000000007</v>
      </c>
      <c r="AI81" s="207">
        <f t="shared" si="44"/>
        <v>0.14550000000000007</v>
      </c>
      <c r="AJ81" s="207">
        <f t="shared" si="44"/>
        <v>0.14399999999999999</v>
      </c>
      <c r="AK81" s="207">
        <f t="shared" si="44"/>
        <v>0.14749999999999999</v>
      </c>
      <c r="AL81" s="208"/>
      <c r="AM81" s="208"/>
      <c r="AN81" s="208"/>
      <c r="AO81" s="208"/>
      <c r="AP81" s="208"/>
      <c r="AQ81" s="208"/>
      <c r="AR81" s="208"/>
      <c r="AS81" s="208"/>
      <c r="AT81" s="208"/>
      <c r="AU81" s="208"/>
      <c r="AV81" s="208"/>
      <c r="AW81" s="208"/>
      <c r="AX81" s="208"/>
      <c r="AY81" s="208"/>
      <c r="AZ81" s="208"/>
    </row>
    <row r="82" spans="1:52" x14ac:dyDescent="0.2">
      <c r="A82" s="215">
        <f t="shared" si="29"/>
        <v>18</v>
      </c>
      <c r="B82" s="207">
        <f t="shared" si="27"/>
        <v>7.5000000000000025E-2</v>
      </c>
      <c r="C82" s="207">
        <f t="shared" si="27"/>
        <v>7.5500000000000025E-2</v>
      </c>
      <c r="D82" s="207">
        <f t="shared" ref="D82:AK82" si="45">D23-0.0055</f>
        <v>7.6000000000000026E-2</v>
      </c>
      <c r="E82" s="207">
        <f t="shared" si="45"/>
        <v>7.6500000000000026E-2</v>
      </c>
      <c r="F82" s="207">
        <f t="shared" si="45"/>
        <v>7.7000000000000027E-2</v>
      </c>
      <c r="G82" s="207">
        <f t="shared" si="45"/>
        <v>7.7500000000000027E-2</v>
      </c>
      <c r="H82" s="207">
        <f t="shared" si="45"/>
        <v>7.8500000000000028E-2</v>
      </c>
      <c r="I82" s="207">
        <f t="shared" si="45"/>
        <v>7.9500000000000029E-2</v>
      </c>
      <c r="J82" s="207">
        <f t="shared" si="45"/>
        <v>8.050000000000003E-2</v>
      </c>
      <c r="K82" s="207">
        <f t="shared" si="45"/>
        <v>8.1500000000000031E-2</v>
      </c>
      <c r="L82" s="207">
        <f t="shared" si="45"/>
        <v>9.150000000000004E-2</v>
      </c>
      <c r="M82" s="207">
        <f t="shared" si="45"/>
        <v>9.2500000000000041E-2</v>
      </c>
      <c r="N82" s="207">
        <f t="shared" si="45"/>
        <v>9.3500000000000041E-2</v>
      </c>
      <c r="O82" s="207">
        <f t="shared" si="45"/>
        <v>9.4500000000000042E-2</v>
      </c>
      <c r="P82" s="207">
        <f t="shared" si="45"/>
        <v>9.5500000000000043E-2</v>
      </c>
      <c r="Q82" s="207">
        <f t="shared" si="45"/>
        <v>0.10550000000000005</v>
      </c>
      <c r="R82" s="207">
        <f t="shared" si="45"/>
        <v>0.10650000000000005</v>
      </c>
      <c r="S82" s="207">
        <f t="shared" si="45"/>
        <v>0.10750000000000005</v>
      </c>
      <c r="T82" s="207">
        <f t="shared" si="45"/>
        <v>0.10850000000000004</v>
      </c>
      <c r="U82" s="207">
        <f t="shared" si="45"/>
        <v>0.10950000000000004</v>
      </c>
      <c r="V82" s="207">
        <f t="shared" si="45"/>
        <v>0.11950000000000005</v>
      </c>
      <c r="W82" s="207">
        <f t="shared" si="45"/>
        <v>0.12050000000000005</v>
      </c>
      <c r="X82" s="207">
        <f t="shared" si="45"/>
        <v>0.12150000000000005</v>
      </c>
      <c r="Y82" s="207">
        <f t="shared" si="45"/>
        <v>0.12250000000000005</v>
      </c>
      <c r="Z82" s="207">
        <f t="shared" si="45"/>
        <v>0.12350000000000005</v>
      </c>
      <c r="AA82" s="207">
        <f t="shared" si="45"/>
        <v>0.13350000000000006</v>
      </c>
      <c r="AB82" s="207">
        <f t="shared" si="45"/>
        <v>0.13450000000000006</v>
      </c>
      <c r="AC82" s="207">
        <f t="shared" si="45"/>
        <v>0.13550000000000006</v>
      </c>
      <c r="AD82" s="207">
        <f t="shared" si="45"/>
        <v>0.13650000000000007</v>
      </c>
      <c r="AE82" s="207">
        <f t="shared" si="45"/>
        <v>0.13750000000000007</v>
      </c>
      <c r="AF82" s="207">
        <f t="shared" si="45"/>
        <v>0.14750000000000008</v>
      </c>
      <c r="AG82" s="207">
        <f t="shared" si="45"/>
        <v>0.14850000000000008</v>
      </c>
      <c r="AH82" s="207">
        <f t="shared" si="45"/>
        <v>0.14950000000000008</v>
      </c>
      <c r="AI82" s="207">
        <f t="shared" si="45"/>
        <v>0.14799999999999999</v>
      </c>
      <c r="AJ82" s="207">
        <f t="shared" si="45"/>
        <v>0.14399999999999999</v>
      </c>
      <c r="AK82" s="207">
        <f t="shared" si="45"/>
        <v>0.14749999999999999</v>
      </c>
      <c r="AL82" s="208"/>
      <c r="AM82" s="208"/>
      <c r="AN82" s="208"/>
      <c r="AO82" s="208"/>
      <c r="AP82" s="208"/>
      <c r="AQ82" s="208"/>
      <c r="AR82" s="208"/>
      <c r="AS82" s="208"/>
      <c r="AT82" s="208"/>
      <c r="AU82" s="208"/>
      <c r="AV82" s="208"/>
      <c r="AW82" s="208"/>
      <c r="AX82" s="208"/>
      <c r="AY82" s="208"/>
      <c r="AZ82" s="208"/>
    </row>
    <row r="83" spans="1:52" x14ac:dyDescent="0.2">
      <c r="A83" s="215">
        <f t="shared" si="29"/>
        <v>19</v>
      </c>
      <c r="B83" s="207">
        <f t="shared" si="27"/>
        <v>7.7500000000000027E-2</v>
      </c>
      <c r="C83" s="207">
        <f t="shared" si="27"/>
        <v>7.8000000000000028E-2</v>
      </c>
      <c r="D83" s="207">
        <f t="shared" ref="D83:AK83" si="46">D24-0.0055</f>
        <v>7.8500000000000028E-2</v>
      </c>
      <c r="E83" s="207">
        <f t="shared" si="46"/>
        <v>7.9000000000000029E-2</v>
      </c>
      <c r="F83" s="207">
        <f t="shared" si="46"/>
        <v>7.9500000000000029E-2</v>
      </c>
      <c r="G83" s="207">
        <f t="shared" si="46"/>
        <v>8.0000000000000029E-2</v>
      </c>
      <c r="H83" s="207">
        <f t="shared" si="46"/>
        <v>8.100000000000003E-2</v>
      </c>
      <c r="I83" s="207">
        <f t="shared" si="46"/>
        <v>8.2000000000000031E-2</v>
      </c>
      <c r="J83" s="207">
        <f t="shared" si="46"/>
        <v>8.3000000000000032E-2</v>
      </c>
      <c r="K83" s="207">
        <f t="shared" si="46"/>
        <v>8.4000000000000033E-2</v>
      </c>
      <c r="L83" s="207">
        <f t="shared" si="46"/>
        <v>9.4500000000000042E-2</v>
      </c>
      <c r="M83" s="207">
        <f t="shared" si="46"/>
        <v>9.5500000000000043E-2</v>
      </c>
      <c r="N83" s="207">
        <f t="shared" si="46"/>
        <v>9.6500000000000044E-2</v>
      </c>
      <c r="O83" s="207">
        <f t="shared" si="46"/>
        <v>9.7500000000000045E-2</v>
      </c>
      <c r="P83" s="207">
        <f t="shared" si="46"/>
        <v>9.8500000000000046E-2</v>
      </c>
      <c r="Q83" s="207">
        <f t="shared" si="46"/>
        <v>0.10900000000000006</v>
      </c>
      <c r="R83" s="207">
        <f t="shared" si="46"/>
        <v>0.11000000000000006</v>
      </c>
      <c r="S83" s="207">
        <f t="shared" si="46"/>
        <v>0.11100000000000006</v>
      </c>
      <c r="T83" s="207">
        <f t="shared" si="46"/>
        <v>0.11200000000000004</v>
      </c>
      <c r="U83" s="207">
        <f t="shared" si="46"/>
        <v>0.11300000000000004</v>
      </c>
      <c r="V83" s="207">
        <f t="shared" si="46"/>
        <v>0.12350000000000005</v>
      </c>
      <c r="W83" s="207">
        <f t="shared" si="46"/>
        <v>0.12450000000000006</v>
      </c>
      <c r="X83" s="207">
        <f t="shared" si="46"/>
        <v>0.12550000000000006</v>
      </c>
      <c r="Y83" s="207">
        <f t="shared" si="46"/>
        <v>0.12650000000000006</v>
      </c>
      <c r="Z83" s="207">
        <f t="shared" si="46"/>
        <v>0.12750000000000006</v>
      </c>
      <c r="AA83" s="207">
        <f t="shared" si="46"/>
        <v>0.13800000000000007</v>
      </c>
      <c r="AB83" s="207">
        <f t="shared" si="46"/>
        <v>0.13900000000000007</v>
      </c>
      <c r="AC83" s="207">
        <f t="shared" si="46"/>
        <v>0.14000000000000007</v>
      </c>
      <c r="AD83" s="207">
        <f t="shared" si="46"/>
        <v>0.14100000000000007</v>
      </c>
      <c r="AE83" s="207">
        <f t="shared" si="46"/>
        <v>0.14200000000000007</v>
      </c>
      <c r="AF83" s="207">
        <f t="shared" si="46"/>
        <v>0.15250000000000008</v>
      </c>
      <c r="AG83" s="207">
        <f t="shared" si="46"/>
        <v>0.15350000000000008</v>
      </c>
      <c r="AH83" s="207">
        <f t="shared" si="46"/>
        <v>0.152</v>
      </c>
      <c r="AI83" s="207">
        <f t="shared" si="46"/>
        <v>0.14799999999999999</v>
      </c>
      <c r="AJ83" s="207">
        <f t="shared" si="46"/>
        <v>0.14399999999999999</v>
      </c>
      <c r="AK83" s="207">
        <f t="shared" si="46"/>
        <v>0.14749999999999999</v>
      </c>
      <c r="AL83" s="208"/>
      <c r="AM83" s="208"/>
      <c r="AN83" s="208"/>
      <c r="AO83" s="208"/>
      <c r="AP83" s="208"/>
      <c r="AQ83" s="208"/>
      <c r="AR83" s="208"/>
      <c r="AS83" s="208"/>
      <c r="AT83" s="208"/>
      <c r="AU83" s="208"/>
      <c r="AV83" s="208"/>
      <c r="AW83" s="208"/>
      <c r="AX83" s="208"/>
      <c r="AY83" s="208"/>
      <c r="AZ83" s="208"/>
    </row>
    <row r="84" spans="1:52" x14ac:dyDescent="0.2">
      <c r="A84" s="215">
        <f t="shared" si="29"/>
        <v>20</v>
      </c>
      <c r="B84" s="207">
        <f t="shared" si="27"/>
        <v>8.0000000000000029E-2</v>
      </c>
      <c r="C84" s="207">
        <f t="shared" si="27"/>
        <v>8.050000000000003E-2</v>
      </c>
      <c r="D84" s="207">
        <f t="shared" ref="D84:AK84" si="47">D25-0.0055</f>
        <v>8.100000000000003E-2</v>
      </c>
      <c r="E84" s="207">
        <f t="shared" si="47"/>
        <v>8.1500000000000031E-2</v>
      </c>
      <c r="F84" s="207">
        <f t="shared" si="47"/>
        <v>8.2000000000000031E-2</v>
      </c>
      <c r="G84" s="207">
        <f t="shared" si="47"/>
        <v>8.2500000000000032E-2</v>
      </c>
      <c r="H84" s="207">
        <f t="shared" si="47"/>
        <v>8.3500000000000033E-2</v>
      </c>
      <c r="I84" s="207">
        <f t="shared" si="47"/>
        <v>8.4500000000000033E-2</v>
      </c>
      <c r="J84" s="207">
        <f t="shared" si="47"/>
        <v>8.5500000000000034E-2</v>
      </c>
      <c r="K84" s="207">
        <f t="shared" si="47"/>
        <v>8.6500000000000035E-2</v>
      </c>
      <c r="L84" s="207">
        <f t="shared" si="47"/>
        <v>9.7500000000000045E-2</v>
      </c>
      <c r="M84" s="207">
        <f t="shared" si="47"/>
        <v>9.8500000000000046E-2</v>
      </c>
      <c r="N84" s="207">
        <f t="shared" si="47"/>
        <v>9.9500000000000047E-2</v>
      </c>
      <c r="O84" s="207">
        <f t="shared" si="47"/>
        <v>0.10050000000000005</v>
      </c>
      <c r="P84" s="207">
        <f t="shared" si="47"/>
        <v>0.10150000000000005</v>
      </c>
      <c r="Q84" s="207">
        <f t="shared" si="47"/>
        <v>0.11250000000000006</v>
      </c>
      <c r="R84" s="207">
        <f t="shared" si="47"/>
        <v>0.11350000000000006</v>
      </c>
      <c r="S84" s="207">
        <f t="shared" si="47"/>
        <v>0.11450000000000006</v>
      </c>
      <c r="T84" s="207">
        <f t="shared" si="47"/>
        <v>0.11550000000000005</v>
      </c>
      <c r="U84" s="207">
        <f t="shared" si="47"/>
        <v>0.11650000000000005</v>
      </c>
      <c r="V84" s="207">
        <f t="shared" si="47"/>
        <v>0.12750000000000006</v>
      </c>
      <c r="W84" s="207">
        <f t="shared" si="47"/>
        <v>0.12850000000000006</v>
      </c>
      <c r="X84" s="207">
        <f t="shared" si="47"/>
        <v>0.12950000000000006</v>
      </c>
      <c r="Y84" s="207">
        <f t="shared" si="47"/>
        <v>0.13050000000000006</v>
      </c>
      <c r="Z84" s="207">
        <f t="shared" si="47"/>
        <v>0.13150000000000006</v>
      </c>
      <c r="AA84" s="207">
        <f t="shared" si="47"/>
        <v>0.14250000000000007</v>
      </c>
      <c r="AB84" s="207">
        <f t="shared" si="47"/>
        <v>0.14350000000000007</v>
      </c>
      <c r="AC84" s="207">
        <f t="shared" si="47"/>
        <v>0.14450000000000007</v>
      </c>
      <c r="AD84" s="207">
        <f t="shared" si="47"/>
        <v>0.14550000000000007</v>
      </c>
      <c r="AE84" s="207">
        <f t="shared" si="47"/>
        <v>0.14650000000000007</v>
      </c>
      <c r="AF84" s="207">
        <f t="shared" si="47"/>
        <v>0.15750000000000008</v>
      </c>
      <c r="AG84" s="207">
        <f t="shared" si="47"/>
        <v>0.156</v>
      </c>
      <c r="AH84" s="207">
        <f t="shared" si="47"/>
        <v>0.152</v>
      </c>
      <c r="AI84" s="207">
        <f t="shared" si="47"/>
        <v>0.14799999999999999</v>
      </c>
      <c r="AJ84" s="207">
        <f t="shared" si="47"/>
        <v>0.14399999999999999</v>
      </c>
      <c r="AK84" s="207">
        <f t="shared" si="47"/>
        <v>0.14749999999999999</v>
      </c>
      <c r="AL84" s="208"/>
      <c r="AM84" s="208"/>
      <c r="AN84" s="208"/>
      <c r="AO84" s="208"/>
      <c r="AP84" s="208"/>
      <c r="AQ84" s="208"/>
      <c r="AR84" s="208"/>
      <c r="AS84" s="208"/>
      <c r="AT84" s="208"/>
      <c r="AU84" s="208"/>
      <c r="AV84" s="208"/>
      <c r="AW84" s="208"/>
      <c r="AX84" s="208"/>
      <c r="AY84" s="208"/>
      <c r="AZ84" s="208"/>
    </row>
    <row r="85" spans="1:52" x14ac:dyDescent="0.2">
      <c r="A85" s="215">
        <f t="shared" si="29"/>
        <v>21</v>
      </c>
      <c r="B85" s="207">
        <f t="shared" si="27"/>
        <v>8.2500000000000032E-2</v>
      </c>
      <c r="C85" s="207">
        <f t="shared" si="27"/>
        <v>8.3000000000000032E-2</v>
      </c>
      <c r="D85" s="207">
        <f t="shared" ref="D85:AK85" si="48">D26-0.0055</f>
        <v>8.3500000000000033E-2</v>
      </c>
      <c r="E85" s="207">
        <f t="shared" si="48"/>
        <v>8.4000000000000033E-2</v>
      </c>
      <c r="F85" s="207">
        <f t="shared" si="48"/>
        <v>8.4500000000000033E-2</v>
      </c>
      <c r="G85" s="207">
        <f t="shared" si="48"/>
        <v>8.5000000000000034E-2</v>
      </c>
      <c r="H85" s="207">
        <f t="shared" si="48"/>
        <v>8.6000000000000035E-2</v>
      </c>
      <c r="I85" s="207">
        <f t="shared" si="48"/>
        <v>8.7000000000000036E-2</v>
      </c>
      <c r="J85" s="207">
        <f t="shared" si="48"/>
        <v>8.8000000000000037E-2</v>
      </c>
      <c r="K85" s="207">
        <f t="shared" si="48"/>
        <v>8.9000000000000037E-2</v>
      </c>
      <c r="L85" s="207">
        <f t="shared" si="48"/>
        <v>0.10050000000000005</v>
      </c>
      <c r="M85" s="207">
        <f t="shared" si="48"/>
        <v>0.10150000000000005</v>
      </c>
      <c r="N85" s="207">
        <f t="shared" si="48"/>
        <v>0.10250000000000005</v>
      </c>
      <c r="O85" s="207">
        <f t="shared" si="48"/>
        <v>0.10350000000000005</v>
      </c>
      <c r="P85" s="207">
        <f t="shared" si="48"/>
        <v>0.10450000000000005</v>
      </c>
      <c r="Q85" s="207">
        <f t="shared" si="48"/>
        <v>0.11600000000000006</v>
      </c>
      <c r="R85" s="207">
        <f t="shared" si="48"/>
        <v>0.11700000000000006</v>
      </c>
      <c r="S85" s="207">
        <f t="shared" si="48"/>
        <v>0.11800000000000006</v>
      </c>
      <c r="T85" s="207">
        <f t="shared" si="48"/>
        <v>0.11900000000000005</v>
      </c>
      <c r="U85" s="207">
        <f t="shared" si="48"/>
        <v>0.12000000000000005</v>
      </c>
      <c r="V85" s="207">
        <f t="shared" si="48"/>
        <v>0.13150000000000006</v>
      </c>
      <c r="W85" s="207">
        <f t="shared" si="48"/>
        <v>0.13250000000000006</v>
      </c>
      <c r="X85" s="207">
        <f t="shared" si="48"/>
        <v>0.13350000000000006</v>
      </c>
      <c r="Y85" s="207">
        <f t="shared" si="48"/>
        <v>0.13450000000000006</v>
      </c>
      <c r="Z85" s="207">
        <f t="shared" si="48"/>
        <v>0.13550000000000006</v>
      </c>
      <c r="AA85" s="207">
        <f t="shared" si="48"/>
        <v>0.14700000000000008</v>
      </c>
      <c r="AB85" s="207">
        <f t="shared" si="48"/>
        <v>0.14800000000000008</v>
      </c>
      <c r="AC85" s="207">
        <f t="shared" si="48"/>
        <v>0.14900000000000008</v>
      </c>
      <c r="AD85" s="207">
        <f t="shared" si="48"/>
        <v>0.15000000000000008</v>
      </c>
      <c r="AE85" s="207">
        <f t="shared" si="48"/>
        <v>0.15100000000000008</v>
      </c>
      <c r="AF85" s="207">
        <f t="shared" si="48"/>
        <v>0.16</v>
      </c>
      <c r="AG85" s="207">
        <f t="shared" si="48"/>
        <v>0.156</v>
      </c>
      <c r="AH85" s="207">
        <f t="shared" si="48"/>
        <v>0.152</v>
      </c>
      <c r="AI85" s="207">
        <f t="shared" si="48"/>
        <v>0.14799999999999999</v>
      </c>
      <c r="AJ85" s="207">
        <f t="shared" si="48"/>
        <v>0.14399999999999999</v>
      </c>
      <c r="AK85" s="207">
        <f t="shared" si="48"/>
        <v>0.14749999999999999</v>
      </c>
      <c r="AL85" s="208"/>
      <c r="AM85" s="208"/>
      <c r="AN85" s="208"/>
      <c r="AO85" s="208"/>
      <c r="AP85" s="208"/>
      <c r="AQ85" s="208"/>
      <c r="AR85" s="208"/>
      <c r="AS85" s="208"/>
      <c r="AT85" s="208"/>
      <c r="AU85" s="208"/>
      <c r="AV85" s="208"/>
      <c r="AW85" s="208"/>
      <c r="AX85" s="208"/>
      <c r="AY85" s="208"/>
      <c r="AZ85" s="208"/>
    </row>
    <row r="86" spans="1:52" x14ac:dyDescent="0.2">
      <c r="A86" s="215">
        <f t="shared" si="29"/>
        <v>22</v>
      </c>
      <c r="B86" s="207">
        <f t="shared" si="27"/>
        <v>8.5000000000000034E-2</v>
      </c>
      <c r="C86" s="207">
        <f t="shared" si="27"/>
        <v>8.5500000000000034E-2</v>
      </c>
      <c r="D86" s="207">
        <f t="shared" ref="D86:AK86" si="49">D27-0.0055</f>
        <v>8.6000000000000035E-2</v>
      </c>
      <c r="E86" s="207">
        <f t="shared" si="49"/>
        <v>8.6500000000000035E-2</v>
      </c>
      <c r="F86" s="207">
        <f t="shared" si="49"/>
        <v>8.7000000000000036E-2</v>
      </c>
      <c r="G86" s="207">
        <f t="shared" si="49"/>
        <v>8.7500000000000036E-2</v>
      </c>
      <c r="H86" s="207">
        <f t="shared" si="49"/>
        <v>8.8500000000000037E-2</v>
      </c>
      <c r="I86" s="207">
        <f t="shared" si="49"/>
        <v>8.9500000000000038E-2</v>
      </c>
      <c r="J86" s="207">
        <f t="shared" si="49"/>
        <v>9.0500000000000039E-2</v>
      </c>
      <c r="K86" s="207">
        <f t="shared" si="49"/>
        <v>9.150000000000004E-2</v>
      </c>
      <c r="L86" s="207">
        <f t="shared" si="49"/>
        <v>0.10350000000000005</v>
      </c>
      <c r="M86" s="207">
        <f t="shared" si="49"/>
        <v>0.10450000000000005</v>
      </c>
      <c r="N86" s="207">
        <f t="shared" si="49"/>
        <v>0.10550000000000005</v>
      </c>
      <c r="O86" s="207">
        <f t="shared" si="49"/>
        <v>0.10650000000000005</v>
      </c>
      <c r="P86" s="207">
        <f t="shared" si="49"/>
        <v>0.10750000000000005</v>
      </c>
      <c r="Q86" s="207">
        <f t="shared" si="49"/>
        <v>0.11950000000000005</v>
      </c>
      <c r="R86" s="207">
        <f t="shared" si="49"/>
        <v>0.12050000000000005</v>
      </c>
      <c r="S86" s="207">
        <f t="shared" si="49"/>
        <v>0.12150000000000005</v>
      </c>
      <c r="T86" s="207">
        <f t="shared" si="49"/>
        <v>0.12250000000000005</v>
      </c>
      <c r="U86" s="207">
        <f t="shared" si="49"/>
        <v>0.12350000000000005</v>
      </c>
      <c r="V86" s="207">
        <f t="shared" si="49"/>
        <v>0.13550000000000006</v>
      </c>
      <c r="W86" s="207">
        <f t="shared" si="49"/>
        <v>0.13650000000000007</v>
      </c>
      <c r="X86" s="207">
        <f t="shared" si="49"/>
        <v>0.13750000000000007</v>
      </c>
      <c r="Y86" s="207">
        <f t="shared" si="49"/>
        <v>0.13850000000000007</v>
      </c>
      <c r="Z86" s="207">
        <f t="shared" si="49"/>
        <v>0.13950000000000007</v>
      </c>
      <c r="AA86" s="207">
        <f t="shared" si="49"/>
        <v>0.15150000000000008</v>
      </c>
      <c r="AB86" s="207">
        <f t="shared" si="49"/>
        <v>0.15250000000000008</v>
      </c>
      <c r="AC86" s="207">
        <f t="shared" si="49"/>
        <v>0.15350000000000008</v>
      </c>
      <c r="AD86" s="207">
        <f t="shared" si="49"/>
        <v>0.15450000000000008</v>
      </c>
      <c r="AE86" s="207">
        <f t="shared" si="49"/>
        <v>0.1535</v>
      </c>
      <c r="AF86" s="207">
        <f t="shared" si="49"/>
        <v>0.16</v>
      </c>
      <c r="AG86" s="207">
        <f t="shared" si="49"/>
        <v>0.156</v>
      </c>
      <c r="AH86" s="207">
        <f t="shared" si="49"/>
        <v>0.152</v>
      </c>
      <c r="AI86" s="207">
        <f t="shared" si="49"/>
        <v>0.14799999999999999</v>
      </c>
      <c r="AJ86" s="207">
        <f t="shared" si="49"/>
        <v>0.14399999999999999</v>
      </c>
      <c r="AK86" s="207">
        <f t="shared" si="49"/>
        <v>0.14749999999999999</v>
      </c>
      <c r="AL86" s="208"/>
      <c r="AM86" s="208"/>
      <c r="AN86" s="208"/>
      <c r="AO86" s="208"/>
      <c r="AP86" s="208"/>
      <c r="AQ86" s="208"/>
      <c r="AR86" s="208"/>
      <c r="AS86" s="208"/>
      <c r="AT86" s="208"/>
      <c r="AU86" s="208"/>
      <c r="AV86" s="208"/>
      <c r="AW86" s="208"/>
      <c r="AX86" s="208"/>
      <c r="AY86" s="208"/>
      <c r="AZ86" s="208"/>
    </row>
    <row r="87" spans="1:52" x14ac:dyDescent="0.2">
      <c r="A87" s="215">
        <f t="shared" si="29"/>
        <v>23</v>
      </c>
      <c r="B87" s="207">
        <f t="shared" si="27"/>
        <v>8.7500000000000036E-2</v>
      </c>
      <c r="C87" s="207">
        <f t="shared" si="27"/>
        <v>8.8000000000000037E-2</v>
      </c>
      <c r="D87" s="207">
        <f t="shared" ref="D87:AK87" si="50">D28-0.0055</f>
        <v>8.8500000000000037E-2</v>
      </c>
      <c r="E87" s="207">
        <f t="shared" si="50"/>
        <v>8.9000000000000037E-2</v>
      </c>
      <c r="F87" s="207">
        <f t="shared" si="50"/>
        <v>8.9500000000000038E-2</v>
      </c>
      <c r="G87" s="207">
        <f t="shared" si="50"/>
        <v>9.0000000000000038E-2</v>
      </c>
      <c r="H87" s="207">
        <f t="shared" si="50"/>
        <v>9.1000000000000039E-2</v>
      </c>
      <c r="I87" s="207">
        <f t="shared" si="50"/>
        <v>9.200000000000004E-2</v>
      </c>
      <c r="J87" s="207">
        <f t="shared" si="50"/>
        <v>9.3000000000000041E-2</v>
      </c>
      <c r="K87" s="207">
        <f t="shared" si="50"/>
        <v>9.4000000000000042E-2</v>
      </c>
      <c r="L87" s="207">
        <f t="shared" si="50"/>
        <v>0.10650000000000005</v>
      </c>
      <c r="M87" s="207">
        <f t="shared" si="50"/>
        <v>0.10750000000000005</v>
      </c>
      <c r="N87" s="207">
        <f t="shared" si="50"/>
        <v>0.10850000000000005</v>
      </c>
      <c r="O87" s="207">
        <f t="shared" si="50"/>
        <v>0.10950000000000006</v>
      </c>
      <c r="P87" s="207">
        <f t="shared" si="50"/>
        <v>0.11050000000000006</v>
      </c>
      <c r="Q87" s="207">
        <f t="shared" si="50"/>
        <v>0.12300000000000005</v>
      </c>
      <c r="R87" s="207">
        <f t="shared" si="50"/>
        <v>0.12400000000000005</v>
      </c>
      <c r="S87" s="207">
        <f t="shared" si="50"/>
        <v>0.12500000000000006</v>
      </c>
      <c r="T87" s="207">
        <f t="shared" si="50"/>
        <v>0.12600000000000006</v>
      </c>
      <c r="U87" s="207">
        <f t="shared" si="50"/>
        <v>0.12700000000000006</v>
      </c>
      <c r="V87" s="207">
        <f t="shared" si="50"/>
        <v>0.13950000000000007</v>
      </c>
      <c r="W87" s="207">
        <f t="shared" si="50"/>
        <v>0.14050000000000007</v>
      </c>
      <c r="X87" s="207">
        <f t="shared" si="50"/>
        <v>0.14150000000000007</v>
      </c>
      <c r="Y87" s="207">
        <f t="shared" si="50"/>
        <v>0.14250000000000007</v>
      </c>
      <c r="Z87" s="207">
        <f t="shared" si="50"/>
        <v>0.14350000000000007</v>
      </c>
      <c r="AA87" s="207">
        <f t="shared" si="50"/>
        <v>0.15600000000000008</v>
      </c>
      <c r="AB87" s="207">
        <f t="shared" si="50"/>
        <v>0.15700000000000008</v>
      </c>
      <c r="AC87" s="207">
        <f t="shared" si="50"/>
        <v>0.15800000000000008</v>
      </c>
      <c r="AD87" s="207">
        <f t="shared" si="50"/>
        <v>0.157</v>
      </c>
      <c r="AE87" s="207">
        <f t="shared" si="50"/>
        <v>0.1535</v>
      </c>
      <c r="AF87" s="207">
        <f t="shared" si="50"/>
        <v>0.16</v>
      </c>
      <c r="AG87" s="207">
        <f t="shared" si="50"/>
        <v>0.156</v>
      </c>
      <c r="AH87" s="207">
        <f t="shared" si="50"/>
        <v>0.152</v>
      </c>
      <c r="AI87" s="207">
        <f t="shared" si="50"/>
        <v>0.14799999999999999</v>
      </c>
      <c r="AJ87" s="207">
        <f t="shared" si="50"/>
        <v>0.14399999999999999</v>
      </c>
      <c r="AK87" s="207">
        <f t="shared" si="50"/>
        <v>0.14749999999999999</v>
      </c>
      <c r="AL87" s="208"/>
      <c r="AM87" s="208"/>
      <c r="AN87" s="208"/>
      <c r="AO87" s="208"/>
      <c r="AP87" s="208"/>
      <c r="AQ87" s="208"/>
      <c r="AR87" s="208"/>
      <c r="AS87" s="208"/>
      <c r="AT87" s="208"/>
      <c r="AU87" s="208"/>
      <c r="AV87" s="208"/>
      <c r="AW87" s="208"/>
      <c r="AX87" s="208"/>
      <c r="AY87" s="208"/>
      <c r="AZ87" s="208"/>
    </row>
    <row r="88" spans="1:52" x14ac:dyDescent="0.2">
      <c r="A88" s="215">
        <f t="shared" si="29"/>
        <v>24</v>
      </c>
      <c r="B88" s="207">
        <f t="shared" si="27"/>
        <v>9.0000000000000038E-2</v>
      </c>
      <c r="C88" s="207">
        <f t="shared" si="27"/>
        <v>9.0500000000000039E-2</v>
      </c>
      <c r="D88" s="207">
        <f t="shared" ref="D88:AK88" si="51">D29-0.0055</f>
        <v>9.1000000000000039E-2</v>
      </c>
      <c r="E88" s="207">
        <f t="shared" si="51"/>
        <v>9.150000000000004E-2</v>
      </c>
      <c r="F88" s="207">
        <f t="shared" si="51"/>
        <v>9.200000000000004E-2</v>
      </c>
      <c r="G88" s="207">
        <f t="shared" si="51"/>
        <v>9.2500000000000041E-2</v>
      </c>
      <c r="H88" s="207">
        <f t="shared" si="51"/>
        <v>9.3500000000000041E-2</v>
      </c>
      <c r="I88" s="207">
        <f t="shared" si="51"/>
        <v>9.4500000000000042E-2</v>
      </c>
      <c r="J88" s="207">
        <f t="shared" si="51"/>
        <v>9.5500000000000043E-2</v>
      </c>
      <c r="K88" s="207">
        <f t="shared" si="51"/>
        <v>9.6500000000000044E-2</v>
      </c>
      <c r="L88" s="207">
        <f t="shared" si="51"/>
        <v>0.10950000000000006</v>
      </c>
      <c r="M88" s="207">
        <f t="shared" si="51"/>
        <v>0.11050000000000006</v>
      </c>
      <c r="N88" s="207">
        <f t="shared" si="51"/>
        <v>0.11150000000000006</v>
      </c>
      <c r="O88" s="207">
        <f t="shared" si="51"/>
        <v>0.11250000000000006</v>
      </c>
      <c r="P88" s="207">
        <f t="shared" si="51"/>
        <v>0.11350000000000006</v>
      </c>
      <c r="Q88" s="207">
        <f t="shared" si="51"/>
        <v>0.12650000000000006</v>
      </c>
      <c r="R88" s="207">
        <f t="shared" si="51"/>
        <v>0.12750000000000006</v>
      </c>
      <c r="S88" s="207">
        <f t="shared" si="51"/>
        <v>0.12850000000000006</v>
      </c>
      <c r="T88" s="207">
        <f t="shared" si="51"/>
        <v>0.12950000000000006</v>
      </c>
      <c r="U88" s="207">
        <f t="shared" si="51"/>
        <v>0.13050000000000006</v>
      </c>
      <c r="V88" s="207">
        <f t="shared" si="51"/>
        <v>0.14350000000000007</v>
      </c>
      <c r="W88" s="207">
        <f t="shared" si="51"/>
        <v>0.14450000000000007</v>
      </c>
      <c r="X88" s="207">
        <f t="shared" si="51"/>
        <v>0.14550000000000007</v>
      </c>
      <c r="Y88" s="207">
        <f t="shared" si="51"/>
        <v>0.14650000000000007</v>
      </c>
      <c r="Z88" s="207">
        <f t="shared" si="51"/>
        <v>0.14750000000000008</v>
      </c>
      <c r="AA88" s="207">
        <f t="shared" si="51"/>
        <v>0.16050000000000009</v>
      </c>
      <c r="AB88" s="207">
        <f t="shared" si="51"/>
        <v>0.16150000000000009</v>
      </c>
      <c r="AC88" s="207">
        <f t="shared" si="51"/>
        <v>0.1605</v>
      </c>
      <c r="AD88" s="207">
        <f t="shared" si="51"/>
        <v>0.157</v>
      </c>
      <c r="AE88" s="207">
        <f t="shared" si="51"/>
        <v>0.1535</v>
      </c>
      <c r="AF88" s="207">
        <f t="shared" si="51"/>
        <v>0.16</v>
      </c>
      <c r="AG88" s="207">
        <f t="shared" si="51"/>
        <v>0.156</v>
      </c>
      <c r="AH88" s="207">
        <f t="shared" si="51"/>
        <v>0.152</v>
      </c>
      <c r="AI88" s="207">
        <f t="shared" si="51"/>
        <v>0.14799999999999999</v>
      </c>
      <c r="AJ88" s="207">
        <f t="shared" si="51"/>
        <v>0.14399999999999999</v>
      </c>
      <c r="AK88" s="207">
        <f t="shared" si="51"/>
        <v>0.14749999999999999</v>
      </c>
      <c r="AL88" s="208"/>
      <c r="AM88" s="208"/>
      <c r="AN88" s="208"/>
      <c r="AO88" s="208"/>
      <c r="AP88" s="208"/>
      <c r="AQ88" s="208"/>
      <c r="AR88" s="208"/>
      <c r="AS88" s="208"/>
      <c r="AT88" s="208"/>
      <c r="AU88" s="208"/>
      <c r="AV88" s="208"/>
      <c r="AW88" s="208"/>
      <c r="AX88" s="208"/>
      <c r="AY88" s="208"/>
      <c r="AZ88" s="208"/>
    </row>
    <row r="89" spans="1:52" x14ac:dyDescent="0.2">
      <c r="A89" s="215">
        <f t="shared" si="29"/>
        <v>25</v>
      </c>
      <c r="B89" s="207">
        <f t="shared" si="27"/>
        <v>9.2500000000000041E-2</v>
      </c>
      <c r="C89" s="207">
        <f t="shared" si="27"/>
        <v>9.3000000000000041E-2</v>
      </c>
      <c r="D89" s="207">
        <f t="shared" ref="D89:AK89" si="52">D30-0.0055</f>
        <v>9.3500000000000041E-2</v>
      </c>
      <c r="E89" s="207">
        <f t="shared" si="52"/>
        <v>9.4000000000000042E-2</v>
      </c>
      <c r="F89" s="207">
        <f t="shared" si="52"/>
        <v>9.4500000000000042E-2</v>
      </c>
      <c r="G89" s="207">
        <f t="shared" si="52"/>
        <v>9.5000000000000043E-2</v>
      </c>
      <c r="H89" s="207">
        <f t="shared" si="52"/>
        <v>9.6000000000000044E-2</v>
      </c>
      <c r="I89" s="207">
        <f t="shared" si="52"/>
        <v>9.7000000000000045E-2</v>
      </c>
      <c r="J89" s="207">
        <f t="shared" si="52"/>
        <v>9.8000000000000045E-2</v>
      </c>
      <c r="K89" s="207">
        <f t="shared" si="52"/>
        <v>9.9000000000000046E-2</v>
      </c>
      <c r="L89" s="207">
        <f t="shared" si="52"/>
        <v>0.11250000000000006</v>
      </c>
      <c r="M89" s="207">
        <f t="shared" si="52"/>
        <v>0.11350000000000006</v>
      </c>
      <c r="N89" s="207">
        <f t="shared" si="52"/>
        <v>0.11450000000000006</v>
      </c>
      <c r="O89" s="207">
        <f t="shared" si="52"/>
        <v>0.11550000000000006</v>
      </c>
      <c r="P89" s="207">
        <f t="shared" si="52"/>
        <v>0.11650000000000006</v>
      </c>
      <c r="Q89" s="207">
        <f t="shared" si="52"/>
        <v>0.13000000000000006</v>
      </c>
      <c r="R89" s="207">
        <f t="shared" si="52"/>
        <v>0.13100000000000006</v>
      </c>
      <c r="S89" s="207">
        <f t="shared" si="52"/>
        <v>0.13200000000000006</v>
      </c>
      <c r="T89" s="207">
        <f t="shared" si="52"/>
        <v>0.13300000000000006</v>
      </c>
      <c r="U89" s="207">
        <f t="shared" si="52"/>
        <v>0.13400000000000006</v>
      </c>
      <c r="V89" s="207">
        <f t="shared" si="52"/>
        <v>0.14750000000000008</v>
      </c>
      <c r="W89" s="207">
        <f t="shared" si="52"/>
        <v>0.14850000000000008</v>
      </c>
      <c r="X89" s="207">
        <f t="shared" si="52"/>
        <v>0.14950000000000008</v>
      </c>
      <c r="Y89" s="207">
        <f t="shared" si="52"/>
        <v>0.15050000000000008</v>
      </c>
      <c r="Z89" s="207">
        <f t="shared" si="52"/>
        <v>0.15150000000000008</v>
      </c>
      <c r="AA89" s="207">
        <f t="shared" si="52"/>
        <v>0.16500000000000009</v>
      </c>
      <c r="AB89" s="207">
        <f t="shared" si="52"/>
        <v>0.16400000000000001</v>
      </c>
      <c r="AC89" s="207">
        <f t="shared" si="52"/>
        <v>0.1605</v>
      </c>
      <c r="AD89" s="207">
        <f t="shared" si="52"/>
        <v>0.157</v>
      </c>
      <c r="AE89" s="207">
        <f t="shared" si="52"/>
        <v>0.1535</v>
      </c>
      <c r="AF89" s="207">
        <f t="shared" si="52"/>
        <v>0.16</v>
      </c>
      <c r="AG89" s="207">
        <f t="shared" si="52"/>
        <v>0.156</v>
      </c>
      <c r="AH89" s="207">
        <f t="shared" si="52"/>
        <v>0.152</v>
      </c>
      <c r="AI89" s="207">
        <f t="shared" si="52"/>
        <v>0.14799999999999999</v>
      </c>
      <c r="AJ89" s="207">
        <f t="shared" si="52"/>
        <v>0.14399999999999999</v>
      </c>
      <c r="AK89" s="207">
        <f t="shared" si="52"/>
        <v>0.14749999999999999</v>
      </c>
      <c r="AL89" s="208"/>
      <c r="AM89" s="208"/>
      <c r="AN89" s="208"/>
      <c r="AO89" s="208"/>
      <c r="AP89" s="208"/>
      <c r="AQ89" s="208"/>
      <c r="AR89" s="208"/>
      <c r="AS89" s="208"/>
      <c r="AT89" s="208"/>
      <c r="AU89" s="208"/>
      <c r="AV89" s="208"/>
      <c r="AW89" s="208"/>
      <c r="AX89" s="208"/>
      <c r="AY89" s="208"/>
      <c r="AZ89" s="208"/>
    </row>
    <row r="90" spans="1:52" x14ac:dyDescent="0.2">
      <c r="A90" s="215">
        <f t="shared" si="29"/>
        <v>26</v>
      </c>
      <c r="B90" s="207">
        <f t="shared" si="27"/>
        <v>9.5000000000000043E-2</v>
      </c>
      <c r="C90" s="207">
        <f t="shared" si="27"/>
        <v>9.5500000000000043E-2</v>
      </c>
      <c r="D90" s="207">
        <f t="shared" ref="D90:AK90" si="53">D31-0.0055</f>
        <v>9.6000000000000044E-2</v>
      </c>
      <c r="E90" s="207">
        <f t="shared" si="53"/>
        <v>9.6500000000000044E-2</v>
      </c>
      <c r="F90" s="207">
        <f t="shared" si="53"/>
        <v>9.7000000000000045E-2</v>
      </c>
      <c r="G90" s="207">
        <f t="shared" si="53"/>
        <v>9.7500000000000045E-2</v>
      </c>
      <c r="H90" s="207">
        <f t="shared" si="53"/>
        <v>9.8500000000000046E-2</v>
      </c>
      <c r="I90" s="207">
        <f t="shared" si="53"/>
        <v>9.9500000000000047E-2</v>
      </c>
      <c r="J90" s="207">
        <f t="shared" si="53"/>
        <v>0.10050000000000005</v>
      </c>
      <c r="K90" s="207">
        <f t="shared" si="53"/>
        <v>0.10150000000000005</v>
      </c>
      <c r="L90" s="207">
        <f t="shared" si="53"/>
        <v>0.11550000000000006</v>
      </c>
      <c r="M90" s="207">
        <f t="shared" si="53"/>
        <v>0.11650000000000006</v>
      </c>
      <c r="N90" s="207">
        <f t="shared" si="53"/>
        <v>0.11750000000000006</v>
      </c>
      <c r="O90" s="207">
        <f t="shared" si="53"/>
        <v>0.11850000000000006</v>
      </c>
      <c r="P90" s="207">
        <f t="shared" si="53"/>
        <v>0.11950000000000005</v>
      </c>
      <c r="Q90" s="207">
        <f t="shared" si="53"/>
        <v>0.13350000000000006</v>
      </c>
      <c r="R90" s="207">
        <f t="shared" si="53"/>
        <v>0.13450000000000006</v>
      </c>
      <c r="S90" s="207">
        <f t="shared" si="53"/>
        <v>0.13550000000000006</v>
      </c>
      <c r="T90" s="207">
        <f t="shared" si="53"/>
        <v>0.13650000000000007</v>
      </c>
      <c r="U90" s="207">
        <f t="shared" si="53"/>
        <v>0.13750000000000007</v>
      </c>
      <c r="V90" s="207">
        <f t="shared" si="53"/>
        <v>0.15150000000000008</v>
      </c>
      <c r="W90" s="207">
        <f t="shared" si="53"/>
        <v>0.15250000000000008</v>
      </c>
      <c r="X90" s="207">
        <f t="shared" si="53"/>
        <v>0.15350000000000008</v>
      </c>
      <c r="Y90" s="207">
        <f t="shared" si="53"/>
        <v>0.15450000000000008</v>
      </c>
      <c r="Z90" s="207">
        <f t="shared" si="53"/>
        <v>0.15550000000000008</v>
      </c>
      <c r="AA90" s="207">
        <f t="shared" si="53"/>
        <v>0.16749999999999998</v>
      </c>
      <c r="AB90" s="207">
        <f t="shared" si="53"/>
        <v>0.16400000000000001</v>
      </c>
      <c r="AC90" s="207">
        <f t="shared" si="53"/>
        <v>0.1605</v>
      </c>
      <c r="AD90" s="207">
        <f t="shared" si="53"/>
        <v>0.157</v>
      </c>
      <c r="AE90" s="207">
        <f t="shared" si="53"/>
        <v>0.1535</v>
      </c>
      <c r="AF90" s="207">
        <f t="shared" si="53"/>
        <v>0.16</v>
      </c>
      <c r="AG90" s="207">
        <f t="shared" si="53"/>
        <v>0.156</v>
      </c>
      <c r="AH90" s="207">
        <f t="shared" si="53"/>
        <v>0.152</v>
      </c>
      <c r="AI90" s="207">
        <f t="shared" si="53"/>
        <v>0.14799999999999999</v>
      </c>
      <c r="AJ90" s="207">
        <f t="shared" si="53"/>
        <v>0.14399999999999999</v>
      </c>
      <c r="AK90" s="207">
        <f t="shared" si="53"/>
        <v>0.14749999999999999</v>
      </c>
      <c r="AL90" s="208"/>
      <c r="AM90" s="208"/>
      <c r="AN90" s="208"/>
      <c r="AO90" s="208"/>
      <c r="AP90" s="208"/>
      <c r="AQ90" s="208"/>
      <c r="AR90" s="208"/>
      <c r="AS90" s="208"/>
      <c r="AT90" s="208"/>
      <c r="AU90" s="208"/>
      <c r="AV90" s="208"/>
      <c r="AW90" s="208"/>
      <c r="AX90" s="208"/>
      <c r="AY90" s="208"/>
      <c r="AZ90" s="208"/>
    </row>
    <row r="91" spans="1:52" x14ac:dyDescent="0.2">
      <c r="A91" s="215">
        <f t="shared" si="29"/>
        <v>27</v>
      </c>
      <c r="B91" s="207">
        <f t="shared" si="27"/>
        <v>9.7500000000000045E-2</v>
      </c>
      <c r="C91" s="207">
        <f t="shared" si="27"/>
        <v>9.8000000000000045E-2</v>
      </c>
      <c r="D91" s="207">
        <f t="shared" ref="D91:AK91" si="54">D32-0.0055</f>
        <v>9.8500000000000046E-2</v>
      </c>
      <c r="E91" s="207">
        <f t="shared" si="54"/>
        <v>9.9000000000000046E-2</v>
      </c>
      <c r="F91" s="207">
        <f t="shared" si="54"/>
        <v>9.9500000000000047E-2</v>
      </c>
      <c r="G91" s="207">
        <f t="shared" si="54"/>
        <v>0.10000000000000005</v>
      </c>
      <c r="H91" s="207">
        <f t="shared" si="54"/>
        <v>0.10100000000000005</v>
      </c>
      <c r="I91" s="207">
        <f t="shared" si="54"/>
        <v>0.10200000000000005</v>
      </c>
      <c r="J91" s="207">
        <f t="shared" si="54"/>
        <v>0.10300000000000005</v>
      </c>
      <c r="K91" s="207">
        <f t="shared" si="54"/>
        <v>0.10400000000000005</v>
      </c>
      <c r="L91" s="207">
        <f t="shared" si="54"/>
        <v>0.11850000000000006</v>
      </c>
      <c r="M91" s="207">
        <f t="shared" si="54"/>
        <v>0.11950000000000005</v>
      </c>
      <c r="N91" s="207">
        <f t="shared" si="54"/>
        <v>0.12050000000000005</v>
      </c>
      <c r="O91" s="207">
        <f t="shared" si="54"/>
        <v>0.12150000000000005</v>
      </c>
      <c r="P91" s="207">
        <f t="shared" si="54"/>
        <v>0.12250000000000005</v>
      </c>
      <c r="Q91" s="207">
        <f t="shared" si="54"/>
        <v>0.13700000000000007</v>
      </c>
      <c r="R91" s="207">
        <f t="shared" si="54"/>
        <v>0.13800000000000007</v>
      </c>
      <c r="S91" s="207">
        <f t="shared" si="54"/>
        <v>0.13900000000000007</v>
      </c>
      <c r="T91" s="207">
        <f t="shared" si="54"/>
        <v>0.14000000000000007</v>
      </c>
      <c r="U91" s="207">
        <f t="shared" si="54"/>
        <v>0.14100000000000007</v>
      </c>
      <c r="V91" s="207">
        <f t="shared" si="54"/>
        <v>0.15550000000000008</v>
      </c>
      <c r="W91" s="207">
        <f t="shared" si="54"/>
        <v>0.15650000000000008</v>
      </c>
      <c r="X91" s="207">
        <f t="shared" si="54"/>
        <v>0.15750000000000008</v>
      </c>
      <c r="Y91" s="207">
        <f t="shared" si="54"/>
        <v>0.15850000000000009</v>
      </c>
      <c r="Z91" s="207">
        <f t="shared" si="54"/>
        <v>0.158</v>
      </c>
      <c r="AA91" s="207">
        <f t="shared" si="54"/>
        <v>0.16749999999999998</v>
      </c>
      <c r="AB91" s="207">
        <f t="shared" si="54"/>
        <v>0.16400000000000001</v>
      </c>
      <c r="AC91" s="207">
        <f t="shared" si="54"/>
        <v>0.1605</v>
      </c>
      <c r="AD91" s="207">
        <f t="shared" si="54"/>
        <v>0.157</v>
      </c>
      <c r="AE91" s="207">
        <f t="shared" si="54"/>
        <v>0.1535</v>
      </c>
      <c r="AF91" s="207">
        <f t="shared" si="54"/>
        <v>0.16</v>
      </c>
      <c r="AG91" s="207">
        <f t="shared" si="54"/>
        <v>0.156</v>
      </c>
      <c r="AH91" s="207">
        <f t="shared" si="54"/>
        <v>0.152</v>
      </c>
      <c r="AI91" s="207">
        <f t="shared" si="54"/>
        <v>0.14799999999999999</v>
      </c>
      <c r="AJ91" s="207">
        <f t="shared" si="54"/>
        <v>0.14399999999999999</v>
      </c>
      <c r="AK91" s="207">
        <f t="shared" si="54"/>
        <v>0.14749999999999999</v>
      </c>
      <c r="AL91" s="208"/>
      <c r="AM91" s="208"/>
      <c r="AN91" s="208"/>
      <c r="AO91" s="208"/>
      <c r="AP91" s="208"/>
      <c r="AQ91" s="208"/>
      <c r="AR91" s="208"/>
      <c r="AS91" s="208"/>
      <c r="AT91" s="208"/>
      <c r="AU91" s="208"/>
      <c r="AV91" s="208"/>
      <c r="AW91" s="208"/>
      <c r="AX91" s="208"/>
      <c r="AY91" s="208"/>
      <c r="AZ91" s="208"/>
    </row>
    <row r="92" spans="1:52" x14ac:dyDescent="0.2">
      <c r="A92" s="215">
        <f t="shared" si="29"/>
        <v>28</v>
      </c>
      <c r="B92" s="207">
        <f t="shared" si="27"/>
        <v>0.10000000000000005</v>
      </c>
      <c r="C92" s="207">
        <f t="shared" si="27"/>
        <v>0.10050000000000005</v>
      </c>
      <c r="D92" s="207">
        <f t="shared" ref="D92:AK92" si="55">D33-0.0055</f>
        <v>0.10100000000000005</v>
      </c>
      <c r="E92" s="207">
        <f t="shared" si="55"/>
        <v>0.10150000000000005</v>
      </c>
      <c r="F92" s="207">
        <f t="shared" si="55"/>
        <v>0.10200000000000005</v>
      </c>
      <c r="G92" s="207">
        <f t="shared" si="55"/>
        <v>0.10250000000000005</v>
      </c>
      <c r="H92" s="207">
        <f t="shared" si="55"/>
        <v>0.10350000000000005</v>
      </c>
      <c r="I92" s="207">
        <f t="shared" si="55"/>
        <v>0.10450000000000005</v>
      </c>
      <c r="J92" s="207">
        <f t="shared" si="55"/>
        <v>0.10550000000000005</v>
      </c>
      <c r="K92" s="207">
        <f t="shared" si="55"/>
        <v>0.10650000000000005</v>
      </c>
      <c r="L92" s="207">
        <f t="shared" si="55"/>
        <v>0.12150000000000005</v>
      </c>
      <c r="M92" s="207">
        <f t="shared" si="55"/>
        <v>0.12250000000000005</v>
      </c>
      <c r="N92" s="207">
        <f t="shared" si="55"/>
        <v>0.12350000000000005</v>
      </c>
      <c r="O92" s="207">
        <f t="shared" si="55"/>
        <v>0.12450000000000006</v>
      </c>
      <c r="P92" s="207">
        <f t="shared" si="55"/>
        <v>0.12550000000000006</v>
      </c>
      <c r="Q92" s="207">
        <f t="shared" si="55"/>
        <v>0.14050000000000007</v>
      </c>
      <c r="R92" s="207">
        <f t="shared" si="55"/>
        <v>0.14150000000000007</v>
      </c>
      <c r="S92" s="207">
        <f t="shared" si="55"/>
        <v>0.14250000000000007</v>
      </c>
      <c r="T92" s="207">
        <f t="shared" si="55"/>
        <v>0.14350000000000007</v>
      </c>
      <c r="U92" s="207">
        <f t="shared" si="55"/>
        <v>0.14450000000000007</v>
      </c>
      <c r="V92" s="207">
        <f t="shared" si="55"/>
        <v>0.15950000000000009</v>
      </c>
      <c r="W92" s="207">
        <f t="shared" si="55"/>
        <v>0.16050000000000009</v>
      </c>
      <c r="X92" s="207">
        <f t="shared" si="55"/>
        <v>0.16150000000000009</v>
      </c>
      <c r="Y92" s="207">
        <f t="shared" si="55"/>
        <v>0.161</v>
      </c>
      <c r="Z92" s="207">
        <f t="shared" si="55"/>
        <v>0.158</v>
      </c>
      <c r="AA92" s="207">
        <f t="shared" si="55"/>
        <v>0.16749999999999998</v>
      </c>
      <c r="AB92" s="207">
        <f t="shared" si="55"/>
        <v>0.16400000000000001</v>
      </c>
      <c r="AC92" s="207">
        <f t="shared" si="55"/>
        <v>0.1605</v>
      </c>
      <c r="AD92" s="207">
        <f t="shared" si="55"/>
        <v>0.157</v>
      </c>
      <c r="AE92" s="207">
        <f t="shared" si="55"/>
        <v>0.1535</v>
      </c>
      <c r="AF92" s="207">
        <f t="shared" si="55"/>
        <v>0.16</v>
      </c>
      <c r="AG92" s="207">
        <f t="shared" si="55"/>
        <v>0.156</v>
      </c>
      <c r="AH92" s="207">
        <f t="shared" si="55"/>
        <v>0.152</v>
      </c>
      <c r="AI92" s="207">
        <f t="shared" si="55"/>
        <v>0.14799999999999999</v>
      </c>
      <c r="AJ92" s="207">
        <f t="shared" si="55"/>
        <v>0.14399999999999999</v>
      </c>
      <c r="AK92" s="207">
        <f t="shared" si="55"/>
        <v>0.14749999999999999</v>
      </c>
      <c r="AL92" s="208"/>
      <c r="AM92" s="208"/>
      <c r="AN92" s="208"/>
      <c r="AO92" s="208"/>
      <c r="AP92" s="208"/>
      <c r="AQ92" s="208"/>
      <c r="AR92" s="208"/>
      <c r="AS92" s="208"/>
      <c r="AT92" s="208"/>
      <c r="AU92" s="208"/>
      <c r="AV92" s="208"/>
      <c r="AW92" s="208"/>
      <c r="AX92" s="208"/>
      <c r="AY92" s="208"/>
      <c r="AZ92" s="208"/>
    </row>
    <row r="93" spans="1:52" x14ac:dyDescent="0.2">
      <c r="A93" s="215">
        <f t="shared" si="29"/>
        <v>29</v>
      </c>
      <c r="B93" s="207">
        <f t="shared" si="27"/>
        <v>0.10250000000000005</v>
      </c>
      <c r="C93" s="207">
        <f t="shared" si="27"/>
        <v>0.10300000000000005</v>
      </c>
      <c r="D93" s="207">
        <f t="shared" ref="D93:AK93" si="56">D34-0.0055</f>
        <v>0.10350000000000005</v>
      </c>
      <c r="E93" s="207">
        <f t="shared" si="56"/>
        <v>0.10400000000000005</v>
      </c>
      <c r="F93" s="207">
        <f t="shared" si="56"/>
        <v>0.10450000000000005</v>
      </c>
      <c r="G93" s="207">
        <f t="shared" si="56"/>
        <v>0.10500000000000005</v>
      </c>
      <c r="H93" s="207">
        <f t="shared" si="56"/>
        <v>0.10600000000000005</v>
      </c>
      <c r="I93" s="207">
        <f t="shared" si="56"/>
        <v>0.10700000000000005</v>
      </c>
      <c r="J93" s="207">
        <f t="shared" si="56"/>
        <v>0.10800000000000005</v>
      </c>
      <c r="K93" s="207">
        <f t="shared" si="56"/>
        <v>0.10900000000000006</v>
      </c>
      <c r="L93" s="207">
        <f t="shared" si="56"/>
        <v>0.12450000000000006</v>
      </c>
      <c r="M93" s="207">
        <f t="shared" si="56"/>
        <v>0.12550000000000006</v>
      </c>
      <c r="N93" s="207">
        <f t="shared" si="56"/>
        <v>0.12650000000000006</v>
      </c>
      <c r="O93" s="207">
        <f t="shared" si="56"/>
        <v>0.12750000000000006</v>
      </c>
      <c r="P93" s="207">
        <f t="shared" si="56"/>
        <v>0.12850000000000006</v>
      </c>
      <c r="Q93" s="207">
        <f t="shared" si="56"/>
        <v>0.14400000000000007</v>
      </c>
      <c r="R93" s="207">
        <f t="shared" si="56"/>
        <v>0.14500000000000007</v>
      </c>
      <c r="S93" s="207">
        <f t="shared" si="56"/>
        <v>0.14600000000000007</v>
      </c>
      <c r="T93" s="207">
        <f t="shared" si="56"/>
        <v>0.14700000000000008</v>
      </c>
      <c r="U93" s="207">
        <f t="shared" si="56"/>
        <v>0.14800000000000008</v>
      </c>
      <c r="V93" s="207">
        <f t="shared" si="56"/>
        <v>0.16350000000000009</v>
      </c>
      <c r="W93" s="207">
        <f t="shared" si="56"/>
        <v>0.16450000000000009</v>
      </c>
      <c r="X93" s="207">
        <f t="shared" si="56"/>
        <v>0.16400000000000001</v>
      </c>
      <c r="Y93" s="207">
        <f t="shared" si="56"/>
        <v>0.161</v>
      </c>
      <c r="Z93" s="207">
        <f t="shared" si="56"/>
        <v>0.158</v>
      </c>
      <c r="AA93" s="207">
        <f t="shared" si="56"/>
        <v>0.16749999999999998</v>
      </c>
      <c r="AB93" s="207">
        <f t="shared" si="56"/>
        <v>0.16400000000000001</v>
      </c>
      <c r="AC93" s="207">
        <f t="shared" si="56"/>
        <v>0.1605</v>
      </c>
      <c r="AD93" s="207">
        <f t="shared" si="56"/>
        <v>0.157</v>
      </c>
      <c r="AE93" s="207">
        <f t="shared" si="56"/>
        <v>0.1535</v>
      </c>
      <c r="AF93" s="207">
        <f t="shared" si="56"/>
        <v>0.16</v>
      </c>
      <c r="AG93" s="207">
        <f t="shared" si="56"/>
        <v>0.156</v>
      </c>
      <c r="AH93" s="207">
        <f t="shared" si="56"/>
        <v>0.152</v>
      </c>
      <c r="AI93" s="207">
        <f t="shared" si="56"/>
        <v>0.14799999999999999</v>
      </c>
      <c r="AJ93" s="207">
        <f t="shared" si="56"/>
        <v>0.14399999999999999</v>
      </c>
      <c r="AK93" s="207">
        <f t="shared" si="56"/>
        <v>0.14749999999999999</v>
      </c>
      <c r="AL93" s="208"/>
      <c r="AM93" s="208"/>
      <c r="AN93" s="208"/>
      <c r="AO93" s="208"/>
      <c r="AP93" s="208"/>
      <c r="AQ93" s="208"/>
      <c r="AR93" s="208"/>
      <c r="AS93" s="208"/>
      <c r="AT93" s="208"/>
      <c r="AU93" s="208"/>
      <c r="AV93" s="208"/>
      <c r="AW93" s="208"/>
      <c r="AX93" s="208"/>
      <c r="AY93" s="208"/>
      <c r="AZ93" s="208"/>
    </row>
    <row r="94" spans="1:52" x14ac:dyDescent="0.2">
      <c r="A94" s="215">
        <f t="shared" si="29"/>
        <v>30</v>
      </c>
      <c r="B94" s="207">
        <f t="shared" si="27"/>
        <v>0.10500000000000005</v>
      </c>
      <c r="C94" s="207">
        <f t="shared" si="27"/>
        <v>0.10550000000000005</v>
      </c>
      <c r="D94" s="207">
        <f t="shared" ref="D94:AK94" si="57">D35-0.0055</f>
        <v>0.10600000000000005</v>
      </c>
      <c r="E94" s="207">
        <f t="shared" si="57"/>
        <v>0.10650000000000005</v>
      </c>
      <c r="F94" s="207">
        <f t="shared" si="57"/>
        <v>0.10700000000000005</v>
      </c>
      <c r="G94" s="207">
        <f t="shared" si="57"/>
        <v>0.10750000000000005</v>
      </c>
      <c r="H94" s="207">
        <f t="shared" si="57"/>
        <v>0.10850000000000005</v>
      </c>
      <c r="I94" s="207">
        <f t="shared" si="57"/>
        <v>0.10950000000000006</v>
      </c>
      <c r="J94" s="207">
        <f t="shared" si="57"/>
        <v>0.11050000000000006</v>
      </c>
      <c r="K94" s="207">
        <f t="shared" si="57"/>
        <v>0.11150000000000006</v>
      </c>
      <c r="L94" s="207">
        <f t="shared" si="57"/>
        <v>0.12750000000000006</v>
      </c>
      <c r="M94" s="207">
        <f t="shared" si="57"/>
        <v>0.12850000000000006</v>
      </c>
      <c r="N94" s="207">
        <f t="shared" si="57"/>
        <v>0.12950000000000006</v>
      </c>
      <c r="O94" s="207">
        <f t="shared" si="57"/>
        <v>0.13050000000000006</v>
      </c>
      <c r="P94" s="207">
        <f t="shared" si="57"/>
        <v>0.13150000000000006</v>
      </c>
      <c r="Q94" s="207">
        <f t="shared" si="57"/>
        <v>0.14750000000000008</v>
      </c>
      <c r="R94" s="207">
        <f t="shared" si="57"/>
        <v>0.14850000000000008</v>
      </c>
      <c r="S94" s="207">
        <f t="shared" si="57"/>
        <v>0.14950000000000008</v>
      </c>
      <c r="T94" s="207">
        <f t="shared" si="57"/>
        <v>0.15050000000000008</v>
      </c>
      <c r="U94" s="207">
        <f t="shared" si="57"/>
        <v>0.15150000000000008</v>
      </c>
      <c r="V94" s="207">
        <f t="shared" si="57"/>
        <v>0.16750000000000009</v>
      </c>
      <c r="W94" s="207">
        <f t="shared" si="57"/>
        <v>0.16699999999999998</v>
      </c>
      <c r="X94" s="207">
        <f t="shared" si="57"/>
        <v>0.16400000000000001</v>
      </c>
      <c r="Y94" s="207">
        <f t="shared" si="57"/>
        <v>0.161</v>
      </c>
      <c r="Z94" s="207">
        <f t="shared" si="57"/>
        <v>0.158</v>
      </c>
      <c r="AA94" s="207">
        <f t="shared" si="57"/>
        <v>0.16749999999999998</v>
      </c>
      <c r="AB94" s="207">
        <f t="shared" si="57"/>
        <v>0.16400000000000001</v>
      </c>
      <c r="AC94" s="207">
        <f t="shared" si="57"/>
        <v>0.1605</v>
      </c>
      <c r="AD94" s="207">
        <f t="shared" si="57"/>
        <v>0.157</v>
      </c>
      <c r="AE94" s="207">
        <f t="shared" si="57"/>
        <v>0.1535</v>
      </c>
      <c r="AF94" s="207">
        <f t="shared" si="57"/>
        <v>0.16</v>
      </c>
      <c r="AG94" s="207">
        <f t="shared" si="57"/>
        <v>0.156</v>
      </c>
      <c r="AH94" s="207">
        <f t="shared" si="57"/>
        <v>0.152</v>
      </c>
      <c r="AI94" s="207">
        <f t="shared" si="57"/>
        <v>0.14799999999999999</v>
      </c>
      <c r="AJ94" s="207">
        <f t="shared" si="57"/>
        <v>0.14399999999999999</v>
      </c>
      <c r="AK94" s="207">
        <f t="shared" si="57"/>
        <v>0.14749999999999999</v>
      </c>
      <c r="AL94" s="208"/>
      <c r="AM94" s="208"/>
      <c r="AN94" s="208"/>
      <c r="AO94" s="208"/>
      <c r="AP94" s="208"/>
      <c r="AQ94" s="208"/>
      <c r="AR94" s="208"/>
      <c r="AS94" s="208"/>
      <c r="AT94" s="208"/>
      <c r="AU94" s="208"/>
      <c r="AV94" s="208"/>
      <c r="AW94" s="208"/>
      <c r="AX94" s="208"/>
      <c r="AY94" s="208"/>
      <c r="AZ94" s="208"/>
    </row>
    <row r="95" spans="1:52" x14ac:dyDescent="0.2">
      <c r="A95" s="215">
        <f t="shared" si="29"/>
        <v>31</v>
      </c>
      <c r="B95" s="207">
        <f t="shared" si="27"/>
        <v>0.10750000000000005</v>
      </c>
      <c r="C95" s="207">
        <f t="shared" si="27"/>
        <v>0.10800000000000005</v>
      </c>
      <c r="D95" s="207">
        <f t="shared" ref="D95:AK95" si="58">D36-0.0055</f>
        <v>0.10850000000000005</v>
      </c>
      <c r="E95" s="207">
        <f t="shared" si="58"/>
        <v>0.10900000000000006</v>
      </c>
      <c r="F95" s="207">
        <f t="shared" si="58"/>
        <v>0.10950000000000006</v>
      </c>
      <c r="G95" s="207">
        <f t="shared" si="58"/>
        <v>0.11000000000000006</v>
      </c>
      <c r="H95" s="207">
        <f t="shared" si="58"/>
        <v>0.11100000000000006</v>
      </c>
      <c r="I95" s="207">
        <f t="shared" si="58"/>
        <v>0.11200000000000006</v>
      </c>
      <c r="J95" s="207">
        <f t="shared" si="58"/>
        <v>0.11300000000000006</v>
      </c>
      <c r="K95" s="207">
        <f t="shared" si="58"/>
        <v>0.11400000000000006</v>
      </c>
      <c r="L95" s="207">
        <f t="shared" si="58"/>
        <v>0.13050000000000006</v>
      </c>
      <c r="M95" s="207">
        <f t="shared" si="58"/>
        <v>0.13150000000000006</v>
      </c>
      <c r="N95" s="207">
        <f t="shared" si="58"/>
        <v>0.13250000000000006</v>
      </c>
      <c r="O95" s="207">
        <f t="shared" si="58"/>
        <v>0.13350000000000006</v>
      </c>
      <c r="P95" s="207">
        <f t="shared" si="58"/>
        <v>0.13450000000000006</v>
      </c>
      <c r="Q95" s="207">
        <f t="shared" si="58"/>
        <v>0.15100000000000008</v>
      </c>
      <c r="R95" s="207">
        <f t="shared" si="58"/>
        <v>0.15200000000000008</v>
      </c>
      <c r="S95" s="207">
        <f t="shared" si="58"/>
        <v>0.15300000000000008</v>
      </c>
      <c r="T95" s="207">
        <f t="shared" si="58"/>
        <v>0.15400000000000008</v>
      </c>
      <c r="U95" s="207">
        <f t="shared" si="58"/>
        <v>0.15500000000000008</v>
      </c>
      <c r="V95" s="207">
        <f t="shared" si="58"/>
        <v>0.16999999999999998</v>
      </c>
      <c r="W95" s="207">
        <f t="shared" si="58"/>
        <v>0.16699999999999998</v>
      </c>
      <c r="X95" s="207">
        <f t="shared" si="58"/>
        <v>0.16400000000000001</v>
      </c>
      <c r="Y95" s="207">
        <f t="shared" si="58"/>
        <v>0.161</v>
      </c>
      <c r="Z95" s="207">
        <f t="shared" si="58"/>
        <v>0.158</v>
      </c>
      <c r="AA95" s="207">
        <f t="shared" si="58"/>
        <v>0.16749999999999998</v>
      </c>
      <c r="AB95" s="207">
        <f t="shared" si="58"/>
        <v>0.16400000000000001</v>
      </c>
      <c r="AC95" s="207">
        <f t="shared" si="58"/>
        <v>0.1605</v>
      </c>
      <c r="AD95" s="207">
        <f t="shared" si="58"/>
        <v>0.157</v>
      </c>
      <c r="AE95" s="207">
        <f t="shared" si="58"/>
        <v>0.1535</v>
      </c>
      <c r="AF95" s="207">
        <f t="shared" si="58"/>
        <v>0.16</v>
      </c>
      <c r="AG95" s="207">
        <f t="shared" si="58"/>
        <v>0.156</v>
      </c>
      <c r="AH95" s="207">
        <f t="shared" si="58"/>
        <v>0.152</v>
      </c>
      <c r="AI95" s="207">
        <f t="shared" si="58"/>
        <v>0.14799999999999999</v>
      </c>
      <c r="AJ95" s="207">
        <f t="shared" si="58"/>
        <v>0.14399999999999999</v>
      </c>
      <c r="AK95" s="207">
        <f t="shared" si="58"/>
        <v>0.14749999999999999</v>
      </c>
      <c r="AL95" s="208"/>
      <c r="AM95" s="208"/>
      <c r="AN95" s="208"/>
      <c r="AO95" s="208"/>
      <c r="AP95" s="208"/>
      <c r="AQ95" s="208"/>
      <c r="AR95" s="208"/>
      <c r="AS95" s="208"/>
      <c r="AT95" s="208"/>
      <c r="AU95" s="208"/>
      <c r="AV95" s="208"/>
      <c r="AW95" s="208"/>
      <c r="AX95" s="208"/>
      <c r="AY95" s="208"/>
      <c r="AZ95" s="208"/>
    </row>
    <row r="96" spans="1:52" x14ac:dyDescent="0.2">
      <c r="A96" s="215">
        <f t="shared" si="29"/>
        <v>32</v>
      </c>
      <c r="B96" s="207">
        <f t="shared" si="27"/>
        <v>0.11000000000000006</v>
      </c>
      <c r="C96" s="207">
        <f t="shared" si="27"/>
        <v>0.11050000000000006</v>
      </c>
      <c r="D96" s="207">
        <f t="shared" ref="D96:AK96" si="59">D37-0.0055</f>
        <v>0.11100000000000006</v>
      </c>
      <c r="E96" s="207">
        <f t="shared" si="59"/>
        <v>0.11150000000000006</v>
      </c>
      <c r="F96" s="207">
        <f t="shared" si="59"/>
        <v>0.11200000000000006</v>
      </c>
      <c r="G96" s="207">
        <f t="shared" si="59"/>
        <v>0.11250000000000006</v>
      </c>
      <c r="H96" s="207">
        <f t="shared" si="59"/>
        <v>0.11350000000000006</v>
      </c>
      <c r="I96" s="207">
        <f t="shared" si="59"/>
        <v>0.11450000000000006</v>
      </c>
      <c r="J96" s="207">
        <f t="shared" si="59"/>
        <v>0.11550000000000006</v>
      </c>
      <c r="K96" s="207">
        <f t="shared" si="59"/>
        <v>0.11650000000000006</v>
      </c>
      <c r="L96" s="207">
        <f t="shared" si="59"/>
        <v>0.13350000000000006</v>
      </c>
      <c r="M96" s="207">
        <f t="shared" si="59"/>
        <v>0.13450000000000006</v>
      </c>
      <c r="N96" s="207">
        <f t="shared" si="59"/>
        <v>0.13550000000000006</v>
      </c>
      <c r="O96" s="207">
        <f t="shared" si="59"/>
        <v>0.13650000000000007</v>
      </c>
      <c r="P96" s="207">
        <f t="shared" si="59"/>
        <v>0.13750000000000007</v>
      </c>
      <c r="Q96" s="207">
        <f t="shared" si="59"/>
        <v>0.15450000000000008</v>
      </c>
      <c r="R96" s="207">
        <f t="shared" si="59"/>
        <v>0.15550000000000008</v>
      </c>
      <c r="S96" s="207">
        <f t="shared" si="59"/>
        <v>0.15650000000000008</v>
      </c>
      <c r="T96" s="207">
        <f t="shared" si="59"/>
        <v>0.15750000000000008</v>
      </c>
      <c r="U96" s="207">
        <f t="shared" si="59"/>
        <v>0.15850000000000009</v>
      </c>
      <c r="V96" s="207">
        <f t="shared" si="59"/>
        <v>0.16999999999999998</v>
      </c>
      <c r="W96" s="207">
        <f t="shared" si="59"/>
        <v>0.16699999999999998</v>
      </c>
      <c r="X96" s="207">
        <f t="shared" si="59"/>
        <v>0.16400000000000001</v>
      </c>
      <c r="Y96" s="207">
        <f t="shared" si="59"/>
        <v>0.161</v>
      </c>
      <c r="Z96" s="207">
        <f t="shared" si="59"/>
        <v>0.158</v>
      </c>
      <c r="AA96" s="207">
        <f t="shared" si="59"/>
        <v>0.16749999999999998</v>
      </c>
      <c r="AB96" s="207">
        <f t="shared" si="59"/>
        <v>0.16400000000000001</v>
      </c>
      <c r="AC96" s="207">
        <f t="shared" si="59"/>
        <v>0.1605</v>
      </c>
      <c r="AD96" s="207">
        <f t="shared" si="59"/>
        <v>0.157</v>
      </c>
      <c r="AE96" s="207">
        <f t="shared" si="59"/>
        <v>0.1535</v>
      </c>
      <c r="AF96" s="207">
        <f t="shared" si="59"/>
        <v>0.16</v>
      </c>
      <c r="AG96" s="207">
        <f t="shared" si="59"/>
        <v>0.156</v>
      </c>
      <c r="AH96" s="207">
        <f t="shared" si="59"/>
        <v>0.152</v>
      </c>
      <c r="AI96" s="207">
        <f t="shared" si="59"/>
        <v>0.14799999999999999</v>
      </c>
      <c r="AJ96" s="207">
        <f t="shared" si="59"/>
        <v>0.14399999999999999</v>
      </c>
      <c r="AK96" s="207">
        <f t="shared" si="59"/>
        <v>0.14749999999999999</v>
      </c>
      <c r="AL96" s="208"/>
      <c r="AM96" s="208"/>
      <c r="AN96" s="208"/>
      <c r="AO96" s="208"/>
      <c r="AP96" s="208"/>
      <c r="AQ96" s="208"/>
      <c r="AR96" s="208"/>
      <c r="AS96" s="208"/>
      <c r="AT96" s="208"/>
      <c r="AU96" s="208"/>
      <c r="AV96" s="208"/>
      <c r="AW96" s="208"/>
      <c r="AX96" s="208"/>
      <c r="AY96" s="208"/>
      <c r="AZ96" s="208"/>
    </row>
    <row r="97" spans="1:52" x14ac:dyDescent="0.2">
      <c r="A97" s="215">
        <f t="shared" si="29"/>
        <v>33</v>
      </c>
      <c r="B97" s="207">
        <f t="shared" si="27"/>
        <v>0.11250000000000006</v>
      </c>
      <c r="C97" s="207">
        <f t="shared" si="27"/>
        <v>0.11300000000000006</v>
      </c>
      <c r="D97" s="207">
        <f t="shared" ref="D97:AK97" si="60">D38-0.0055</f>
        <v>0.11350000000000006</v>
      </c>
      <c r="E97" s="207">
        <f t="shared" si="60"/>
        <v>0.11400000000000006</v>
      </c>
      <c r="F97" s="207">
        <f t="shared" si="60"/>
        <v>0.11450000000000006</v>
      </c>
      <c r="G97" s="207">
        <f t="shared" si="60"/>
        <v>0.11500000000000006</v>
      </c>
      <c r="H97" s="207">
        <f t="shared" si="60"/>
        <v>0.11600000000000006</v>
      </c>
      <c r="I97" s="207">
        <f t="shared" si="60"/>
        <v>0.11700000000000006</v>
      </c>
      <c r="J97" s="207">
        <f t="shared" si="60"/>
        <v>0.11800000000000006</v>
      </c>
      <c r="K97" s="207">
        <f t="shared" si="60"/>
        <v>0.11900000000000006</v>
      </c>
      <c r="L97" s="207">
        <f t="shared" si="60"/>
        <v>0.13650000000000007</v>
      </c>
      <c r="M97" s="207">
        <f t="shared" si="60"/>
        <v>0.13750000000000007</v>
      </c>
      <c r="N97" s="207">
        <f t="shared" si="60"/>
        <v>0.13850000000000007</v>
      </c>
      <c r="O97" s="207">
        <f t="shared" si="60"/>
        <v>0.13950000000000007</v>
      </c>
      <c r="P97" s="207">
        <f t="shared" si="60"/>
        <v>0.14050000000000007</v>
      </c>
      <c r="Q97" s="207">
        <f t="shared" si="60"/>
        <v>0.15800000000000008</v>
      </c>
      <c r="R97" s="207">
        <f t="shared" si="60"/>
        <v>0.15900000000000009</v>
      </c>
      <c r="S97" s="207">
        <f t="shared" si="60"/>
        <v>0.16000000000000009</v>
      </c>
      <c r="T97" s="207">
        <f t="shared" si="60"/>
        <v>0.16</v>
      </c>
      <c r="U97" s="207">
        <f t="shared" si="60"/>
        <v>0.1585</v>
      </c>
      <c r="V97" s="207">
        <f t="shared" si="60"/>
        <v>0.16999999999999998</v>
      </c>
      <c r="W97" s="207">
        <f t="shared" si="60"/>
        <v>0.16699999999999998</v>
      </c>
      <c r="X97" s="207">
        <f t="shared" si="60"/>
        <v>0.16400000000000001</v>
      </c>
      <c r="Y97" s="207">
        <f t="shared" si="60"/>
        <v>0.161</v>
      </c>
      <c r="Z97" s="207">
        <f t="shared" si="60"/>
        <v>0.158</v>
      </c>
      <c r="AA97" s="207">
        <f t="shared" si="60"/>
        <v>0.16749999999999998</v>
      </c>
      <c r="AB97" s="207">
        <f t="shared" si="60"/>
        <v>0.16400000000000001</v>
      </c>
      <c r="AC97" s="207">
        <f t="shared" si="60"/>
        <v>0.1605</v>
      </c>
      <c r="AD97" s="207">
        <f t="shared" si="60"/>
        <v>0.157</v>
      </c>
      <c r="AE97" s="207">
        <f t="shared" si="60"/>
        <v>0.1535</v>
      </c>
      <c r="AF97" s="207">
        <f t="shared" si="60"/>
        <v>0.16</v>
      </c>
      <c r="AG97" s="207">
        <f t="shared" si="60"/>
        <v>0.156</v>
      </c>
      <c r="AH97" s="207">
        <f t="shared" si="60"/>
        <v>0.152</v>
      </c>
      <c r="AI97" s="207">
        <f t="shared" si="60"/>
        <v>0.14799999999999999</v>
      </c>
      <c r="AJ97" s="207">
        <f t="shared" si="60"/>
        <v>0.14399999999999999</v>
      </c>
      <c r="AK97" s="207">
        <f t="shared" si="60"/>
        <v>0.14749999999999999</v>
      </c>
      <c r="AL97" s="208"/>
      <c r="AM97" s="208"/>
      <c r="AN97" s="208"/>
      <c r="AO97" s="208"/>
      <c r="AP97" s="208"/>
      <c r="AQ97" s="208"/>
      <c r="AR97" s="208"/>
      <c r="AS97" s="208"/>
      <c r="AT97" s="208"/>
      <c r="AU97" s="208"/>
      <c r="AV97" s="208"/>
      <c r="AW97" s="208"/>
      <c r="AX97" s="208"/>
      <c r="AY97" s="208"/>
      <c r="AZ97" s="208"/>
    </row>
    <row r="98" spans="1:52" x14ac:dyDescent="0.2">
      <c r="A98" s="215">
        <f t="shared" si="29"/>
        <v>34</v>
      </c>
      <c r="B98" s="207">
        <f t="shared" si="27"/>
        <v>0.11500000000000006</v>
      </c>
      <c r="C98" s="207">
        <f t="shared" si="27"/>
        <v>0.11550000000000006</v>
      </c>
      <c r="D98" s="207">
        <f t="shared" ref="D98:AK98" si="61">D39-0.0055</f>
        <v>0.11600000000000006</v>
      </c>
      <c r="E98" s="207">
        <f t="shared" si="61"/>
        <v>0.11650000000000006</v>
      </c>
      <c r="F98" s="207">
        <f t="shared" si="61"/>
        <v>0.11700000000000006</v>
      </c>
      <c r="G98" s="207">
        <f t="shared" si="61"/>
        <v>0.11750000000000006</v>
      </c>
      <c r="H98" s="207">
        <f t="shared" si="61"/>
        <v>0.11850000000000006</v>
      </c>
      <c r="I98" s="207">
        <f t="shared" si="61"/>
        <v>0.11950000000000005</v>
      </c>
      <c r="J98" s="207">
        <f t="shared" si="61"/>
        <v>0.12050000000000005</v>
      </c>
      <c r="K98" s="207">
        <f t="shared" si="61"/>
        <v>0.12150000000000005</v>
      </c>
      <c r="L98" s="207">
        <f t="shared" si="61"/>
        <v>0.13950000000000007</v>
      </c>
      <c r="M98" s="207">
        <f t="shared" si="61"/>
        <v>0.14050000000000007</v>
      </c>
      <c r="N98" s="207">
        <f t="shared" si="61"/>
        <v>0.14150000000000007</v>
      </c>
      <c r="O98" s="207">
        <f t="shared" si="61"/>
        <v>0.14250000000000007</v>
      </c>
      <c r="P98" s="207">
        <f t="shared" si="61"/>
        <v>0.14350000000000007</v>
      </c>
      <c r="Q98" s="207">
        <f t="shared" si="61"/>
        <v>0.16150000000000009</v>
      </c>
      <c r="R98" s="207">
        <f t="shared" si="61"/>
        <v>0.16250000000000009</v>
      </c>
      <c r="S98" s="207">
        <f t="shared" si="61"/>
        <v>0.16250000000000001</v>
      </c>
      <c r="T98" s="207">
        <f t="shared" si="61"/>
        <v>0.16</v>
      </c>
      <c r="U98" s="207">
        <f t="shared" si="61"/>
        <v>0.1585</v>
      </c>
      <c r="V98" s="207">
        <f t="shared" si="61"/>
        <v>0.16999999999999998</v>
      </c>
      <c r="W98" s="207">
        <f t="shared" si="61"/>
        <v>0.16699999999999998</v>
      </c>
      <c r="X98" s="207">
        <f t="shared" si="61"/>
        <v>0.16400000000000001</v>
      </c>
      <c r="Y98" s="207">
        <f t="shared" si="61"/>
        <v>0.161</v>
      </c>
      <c r="Z98" s="207">
        <f t="shared" si="61"/>
        <v>0.158</v>
      </c>
      <c r="AA98" s="207">
        <f t="shared" si="61"/>
        <v>0.16749999999999998</v>
      </c>
      <c r="AB98" s="207">
        <f t="shared" si="61"/>
        <v>0.16400000000000001</v>
      </c>
      <c r="AC98" s="207">
        <f t="shared" si="61"/>
        <v>0.1605</v>
      </c>
      <c r="AD98" s="207">
        <f t="shared" si="61"/>
        <v>0.157</v>
      </c>
      <c r="AE98" s="207">
        <f t="shared" si="61"/>
        <v>0.1535</v>
      </c>
      <c r="AF98" s="207">
        <f t="shared" si="61"/>
        <v>0.16</v>
      </c>
      <c r="AG98" s="207">
        <f t="shared" si="61"/>
        <v>0.156</v>
      </c>
      <c r="AH98" s="207">
        <f t="shared" si="61"/>
        <v>0.152</v>
      </c>
      <c r="AI98" s="207">
        <f t="shared" si="61"/>
        <v>0.14799999999999999</v>
      </c>
      <c r="AJ98" s="207">
        <f t="shared" si="61"/>
        <v>0.14399999999999999</v>
      </c>
      <c r="AK98" s="207">
        <f t="shared" si="61"/>
        <v>0.14749999999999999</v>
      </c>
      <c r="AL98" s="208"/>
      <c r="AM98" s="208"/>
      <c r="AN98" s="208"/>
      <c r="AO98" s="208"/>
      <c r="AP98" s="208"/>
      <c r="AQ98" s="208"/>
      <c r="AR98" s="208"/>
      <c r="AS98" s="208"/>
      <c r="AT98" s="208"/>
      <c r="AU98" s="208"/>
      <c r="AV98" s="208"/>
      <c r="AW98" s="208"/>
      <c r="AX98" s="208"/>
      <c r="AY98" s="208"/>
      <c r="AZ98" s="208"/>
    </row>
    <row r="99" spans="1:52" x14ac:dyDescent="0.2">
      <c r="A99" s="215">
        <f t="shared" si="29"/>
        <v>35</v>
      </c>
      <c r="B99" s="207">
        <f t="shared" si="27"/>
        <v>0.11750000000000006</v>
      </c>
      <c r="C99" s="207">
        <f t="shared" si="27"/>
        <v>0.11800000000000006</v>
      </c>
      <c r="D99" s="207">
        <f t="shared" ref="D99:AK99" si="62">D40-0.0055</f>
        <v>0.11850000000000006</v>
      </c>
      <c r="E99" s="207">
        <f t="shared" si="62"/>
        <v>0.11900000000000006</v>
      </c>
      <c r="F99" s="207">
        <f t="shared" si="62"/>
        <v>0.11950000000000005</v>
      </c>
      <c r="G99" s="207">
        <f t="shared" si="62"/>
        <v>0.12000000000000005</v>
      </c>
      <c r="H99" s="207">
        <f t="shared" si="62"/>
        <v>0.12100000000000005</v>
      </c>
      <c r="I99" s="207">
        <f t="shared" si="62"/>
        <v>0.12200000000000005</v>
      </c>
      <c r="J99" s="207">
        <f t="shared" si="62"/>
        <v>0.12300000000000005</v>
      </c>
      <c r="K99" s="207">
        <f t="shared" si="62"/>
        <v>0.12400000000000005</v>
      </c>
      <c r="L99" s="207">
        <f t="shared" si="62"/>
        <v>0.14250000000000007</v>
      </c>
      <c r="M99" s="207">
        <f t="shared" si="62"/>
        <v>0.14350000000000007</v>
      </c>
      <c r="N99" s="207">
        <f t="shared" si="62"/>
        <v>0.14450000000000007</v>
      </c>
      <c r="O99" s="207">
        <f t="shared" si="62"/>
        <v>0.14550000000000007</v>
      </c>
      <c r="P99" s="207">
        <f t="shared" si="62"/>
        <v>0.14650000000000007</v>
      </c>
      <c r="Q99" s="207">
        <f t="shared" si="62"/>
        <v>0.16500000000000009</v>
      </c>
      <c r="R99" s="207">
        <f t="shared" si="62"/>
        <v>0.16500000000000001</v>
      </c>
      <c r="S99" s="207">
        <f t="shared" si="62"/>
        <v>0.16250000000000001</v>
      </c>
      <c r="T99" s="207">
        <f t="shared" si="62"/>
        <v>0.16</v>
      </c>
      <c r="U99" s="207">
        <f t="shared" si="62"/>
        <v>0.1585</v>
      </c>
      <c r="V99" s="207">
        <f t="shared" si="62"/>
        <v>0.16999999999999998</v>
      </c>
      <c r="W99" s="207">
        <f t="shared" si="62"/>
        <v>0.16699999999999998</v>
      </c>
      <c r="X99" s="207">
        <f t="shared" si="62"/>
        <v>0.16400000000000001</v>
      </c>
      <c r="Y99" s="207">
        <f t="shared" si="62"/>
        <v>0.161</v>
      </c>
      <c r="Z99" s="207">
        <f t="shared" si="62"/>
        <v>0.158</v>
      </c>
      <c r="AA99" s="207">
        <f t="shared" si="62"/>
        <v>0.16749999999999998</v>
      </c>
      <c r="AB99" s="207">
        <f t="shared" si="62"/>
        <v>0.16400000000000001</v>
      </c>
      <c r="AC99" s="207">
        <f t="shared" si="62"/>
        <v>0.1605</v>
      </c>
      <c r="AD99" s="207">
        <f t="shared" si="62"/>
        <v>0.157</v>
      </c>
      <c r="AE99" s="207">
        <f t="shared" si="62"/>
        <v>0.1535</v>
      </c>
      <c r="AF99" s="207">
        <f t="shared" si="62"/>
        <v>0.16</v>
      </c>
      <c r="AG99" s="207">
        <f t="shared" si="62"/>
        <v>0.156</v>
      </c>
      <c r="AH99" s="207">
        <f t="shared" si="62"/>
        <v>0.152</v>
      </c>
      <c r="AI99" s="207">
        <f t="shared" si="62"/>
        <v>0.14799999999999999</v>
      </c>
      <c r="AJ99" s="207">
        <f t="shared" si="62"/>
        <v>0.14399999999999999</v>
      </c>
      <c r="AK99" s="207">
        <f t="shared" si="62"/>
        <v>0.14749999999999999</v>
      </c>
      <c r="AL99" s="208"/>
      <c r="AM99" s="208"/>
      <c r="AN99" s="208"/>
      <c r="AO99" s="208"/>
      <c r="AP99" s="208"/>
      <c r="AQ99" s="208"/>
      <c r="AR99" s="208"/>
      <c r="AS99" s="208"/>
      <c r="AT99" s="208"/>
      <c r="AU99" s="208"/>
      <c r="AV99" s="208"/>
      <c r="AW99" s="208"/>
      <c r="AX99" s="208"/>
      <c r="AY99" s="208"/>
      <c r="AZ99" s="208"/>
    </row>
    <row r="100" spans="1:52" x14ac:dyDescent="0.2">
      <c r="A100" s="215">
        <f t="shared" si="29"/>
        <v>36</v>
      </c>
      <c r="B100" s="207">
        <f t="shared" si="27"/>
        <v>0.12000000000000005</v>
      </c>
      <c r="C100" s="207">
        <f t="shared" si="27"/>
        <v>0.12050000000000005</v>
      </c>
      <c r="D100" s="207">
        <f t="shared" ref="D100:AK100" si="63">D41-0.0055</f>
        <v>0.12100000000000005</v>
      </c>
      <c r="E100" s="207">
        <f t="shared" si="63"/>
        <v>0.12150000000000005</v>
      </c>
      <c r="F100" s="207">
        <f t="shared" si="63"/>
        <v>0.12200000000000005</v>
      </c>
      <c r="G100" s="207">
        <f t="shared" si="63"/>
        <v>0.12250000000000005</v>
      </c>
      <c r="H100" s="207">
        <f t="shared" si="63"/>
        <v>0.12350000000000005</v>
      </c>
      <c r="I100" s="207">
        <f t="shared" si="63"/>
        <v>0.12450000000000006</v>
      </c>
      <c r="J100" s="207">
        <f t="shared" si="63"/>
        <v>0.12550000000000006</v>
      </c>
      <c r="K100" s="207">
        <f t="shared" si="63"/>
        <v>0.12650000000000006</v>
      </c>
      <c r="L100" s="207">
        <f t="shared" si="63"/>
        <v>0.14550000000000007</v>
      </c>
      <c r="M100" s="207">
        <f t="shared" si="63"/>
        <v>0.14650000000000007</v>
      </c>
      <c r="N100" s="207">
        <f t="shared" si="63"/>
        <v>0.14750000000000008</v>
      </c>
      <c r="O100" s="207">
        <f t="shared" si="63"/>
        <v>0.14850000000000008</v>
      </c>
      <c r="P100" s="207">
        <f t="shared" si="63"/>
        <v>0.14950000000000008</v>
      </c>
      <c r="Q100" s="207">
        <f t="shared" si="63"/>
        <v>0.16749999999999998</v>
      </c>
      <c r="R100" s="207">
        <f t="shared" si="63"/>
        <v>0.16500000000000001</v>
      </c>
      <c r="S100" s="207">
        <f t="shared" si="63"/>
        <v>0.16250000000000001</v>
      </c>
      <c r="T100" s="207">
        <f t="shared" si="63"/>
        <v>0.16</v>
      </c>
      <c r="U100" s="207">
        <f t="shared" si="63"/>
        <v>0.1585</v>
      </c>
      <c r="V100" s="207">
        <f t="shared" si="63"/>
        <v>0.16999999999999998</v>
      </c>
      <c r="W100" s="207">
        <f t="shared" si="63"/>
        <v>0.16699999999999998</v>
      </c>
      <c r="X100" s="207">
        <f t="shared" si="63"/>
        <v>0.16400000000000001</v>
      </c>
      <c r="Y100" s="207">
        <f t="shared" si="63"/>
        <v>0.161</v>
      </c>
      <c r="Z100" s="207">
        <f t="shared" si="63"/>
        <v>0.158</v>
      </c>
      <c r="AA100" s="207">
        <f t="shared" si="63"/>
        <v>0.16749999999999998</v>
      </c>
      <c r="AB100" s="207">
        <f t="shared" si="63"/>
        <v>0.16400000000000001</v>
      </c>
      <c r="AC100" s="207">
        <f t="shared" si="63"/>
        <v>0.1605</v>
      </c>
      <c r="AD100" s="207">
        <f t="shared" si="63"/>
        <v>0.157</v>
      </c>
      <c r="AE100" s="207">
        <f t="shared" si="63"/>
        <v>0.1535</v>
      </c>
      <c r="AF100" s="207">
        <f t="shared" si="63"/>
        <v>0.16</v>
      </c>
      <c r="AG100" s="207">
        <f t="shared" si="63"/>
        <v>0.156</v>
      </c>
      <c r="AH100" s="207">
        <f t="shared" si="63"/>
        <v>0.152</v>
      </c>
      <c r="AI100" s="207">
        <f t="shared" si="63"/>
        <v>0.14799999999999999</v>
      </c>
      <c r="AJ100" s="207">
        <f t="shared" si="63"/>
        <v>0.14399999999999999</v>
      </c>
      <c r="AK100" s="207">
        <f t="shared" si="63"/>
        <v>0.14749999999999999</v>
      </c>
      <c r="AL100" s="208"/>
      <c r="AM100" s="208"/>
      <c r="AN100" s="208"/>
      <c r="AO100" s="208"/>
      <c r="AP100" s="208"/>
      <c r="AQ100" s="208"/>
      <c r="AR100" s="208"/>
      <c r="AS100" s="208"/>
      <c r="AT100" s="208"/>
      <c r="AU100" s="208"/>
      <c r="AV100" s="208"/>
      <c r="AW100" s="208"/>
      <c r="AX100" s="208"/>
      <c r="AY100" s="208"/>
      <c r="AZ100" s="208"/>
    </row>
    <row r="101" spans="1:52" x14ac:dyDescent="0.2">
      <c r="A101" s="215">
        <f t="shared" si="29"/>
        <v>37</v>
      </c>
      <c r="B101" s="207">
        <f t="shared" si="27"/>
        <v>0.12250000000000005</v>
      </c>
      <c r="C101" s="207">
        <f t="shared" si="27"/>
        <v>0.12300000000000005</v>
      </c>
      <c r="D101" s="207">
        <f t="shared" ref="D101:AK101" si="64">D42-0.0055</f>
        <v>0.12350000000000005</v>
      </c>
      <c r="E101" s="207">
        <f t="shared" si="64"/>
        <v>0.12400000000000005</v>
      </c>
      <c r="F101" s="207">
        <f t="shared" si="64"/>
        <v>0.12450000000000006</v>
      </c>
      <c r="G101" s="207">
        <f t="shared" si="64"/>
        <v>0.12500000000000006</v>
      </c>
      <c r="H101" s="207">
        <f t="shared" si="64"/>
        <v>0.12600000000000006</v>
      </c>
      <c r="I101" s="207">
        <f t="shared" si="64"/>
        <v>0.12700000000000006</v>
      </c>
      <c r="J101" s="207">
        <f t="shared" si="64"/>
        <v>0.12800000000000006</v>
      </c>
      <c r="K101" s="207">
        <f t="shared" si="64"/>
        <v>0.12900000000000006</v>
      </c>
      <c r="L101" s="207">
        <f t="shared" si="64"/>
        <v>0.14850000000000008</v>
      </c>
      <c r="M101" s="207">
        <f t="shared" si="64"/>
        <v>0.14950000000000008</v>
      </c>
      <c r="N101" s="207">
        <f t="shared" si="64"/>
        <v>0.15050000000000008</v>
      </c>
      <c r="O101" s="207">
        <f t="shared" si="64"/>
        <v>0.15150000000000008</v>
      </c>
      <c r="P101" s="207">
        <f t="shared" si="64"/>
        <v>0.16999999999999998</v>
      </c>
      <c r="Q101" s="207">
        <f t="shared" si="64"/>
        <v>0.16749999999999998</v>
      </c>
      <c r="R101" s="207">
        <f t="shared" si="64"/>
        <v>0.16500000000000001</v>
      </c>
      <c r="S101" s="207">
        <f t="shared" si="64"/>
        <v>0.16250000000000001</v>
      </c>
      <c r="T101" s="207">
        <f t="shared" si="64"/>
        <v>0.16</v>
      </c>
      <c r="U101" s="207">
        <f t="shared" si="64"/>
        <v>0.1585</v>
      </c>
      <c r="V101" s="207">
        <f t="shared" si="64"/>
        <v>0.16999999999999998</v>
      </c>
      <c r="W101" s="207">
        <f t="shared" si="64"/>
        <v>0.16699999999999998</v>
      </c>
      <c r="X101" s="207">
        <f t="shared" si="64"/>
        <v>0.16400000000000001</v>
      </c>
      <c r="Y101" s="207">
        <f t="shared" si="64"/>
        <v>0.161</v>
      </c>
      <c r="Z101" s="207">
        <f t="shared" si="64"/>
        <v>0.158</v>
      </c>
      <c r="AA101" s="207">
        <f t="shared" si="64"/>
        <v>0.16749999999999998</v>
      </c>
      <c r="AB101" s="207">
        <f t="shared" si="64"/>
        <v>0.16400000000000001</v>
      </c>
      <c r="AC101" s="207">
        <f t="shared" si="64"/>
        <v>0.1605</v>
      </c>
      <c r="AD101" s="207">
        <f t="shared" si="64"/>
        <v>0.157</v>
      </c>
      <c r="AE101" s="207">
        <f t="shared" si="64"/>
        <v>0.1535</v>
      </c>
      <c r="AF101" s="207">
        <f t="shared" si="64"/>
        <v>0.16</v>
      </c>
      <c r="AG101" s="207">
        <f t="shared" si="64"/>
        <v>0.156</v>
      </c>
      <c r="AH101" s="207">
        <f t="shared" si="64"/>
        <v>0.152</v>
      </c>
      <c r="AI101" s="207">
        <f t="shared" si="64"/>
        <v>0.14799999999999999</v>
      </c>
      <c r="AJ101" s="207">
        <f t="shared" si="64"/>
        <v>0.14399999999999999</v>
      </c>
      <c r="AK101" s="207">
        <f t="shared" si="64"/>
        <v>0.14749999999999999</v>
      </c>
      <c r="AL101" s="208"/>
      <c r="AM101" s="208"/>
      <c r="AN101" s="208"/>
      <c r="AO101" s="208"/>
      <c r="AP101" s="208"/>
      <c r="AQ101" s="208"/>
      <c r="AR101" s="208"/>
      <c r="AS101" s="208"/>
      <c r="AT101" s="208"/>
      <c r="AU101" s="208"/>
      <c r="AV101" s="208"/>
      <c r="AW101" s="208"/>
      <c r="AX101" s="208"/>
      <c r="AY101" s="208"/>
      <c r="AZ101" s="208"/>
    </row>
    <row r="102" spans="1:52" x14ac:dyDescent="0.2">
      <c r="A102" s="215">
        <f t="shared" si="29"/>
        <v>38</v>
      </c>
      <c r="B102" s="207">
        <f t="shared" si="27"/>
        <v>0.12500000000000006</v>
      </c>
      <c r="C102" s="207">
        <f t="shared" si="27"/>
        <v>0.12550000000000006</v>
      </c>
      <c r="D102" s="207">
        <f t="shared" ref="D102:AK102" si="65">D43-0.0055</f>
        <v>0.12600000000000006</v>
      </c>
      <c r="E102" s="207">
        <f t="shared" si="65"/>
        <v>0.12650000000000006</v>
      </c>
      <c r="F102" s="207">
        <f t="shared" si="65"/>
        <v>0.12700000000000006</v>
      </c>
      <c r="G102" s="207">
        <f t="shared" si="65"/>
        <v>0.12750000000000006</v>
      </c>
      <c r="H102" s="207">
        <f t="shared" si="65"/>
        <v>0.12850000000000006</v>
      </c>
      <c r="I102" s="207">
        <f t="shared" si="65"/>
        <v>0.12950000000000006</v>
      </c>
      <c r="J102" s="207">
        <f t="shared" si="65"/>
        <v>0.13050000000000006</v>
      </c>
      <c r="K102" s="207">
        <f t="shared" si="65"/>
        <v>0.13150000000000006</v>
      </c>
      <c r="L102" s="207">
        <f t="shared" si="65"/>
        <v>0.15150000000000008</v>
      </c>
      <c r="M102" s="207">
        <f t="shared" si="65"/>
        <v>0.15250000000000008</v>
      </c>
      <c r="N102" s="207">
        <f t="shared" si="65"/>
        <v>0.15350000000000008</v>
      </c>
      <c r="O102" s="207">
        <f t="shared" si="65"/>
        <v>0.154</v>
      </c>
      <c r="P102" s="207">
        <f t="shared" si="65"/>
        <v>0.16999999999999998</v>
      </c>
      <c r="Q102" s="207">
        <f t="shared" si="65"/>
        <v>0.16749999999999998</v>
      </c>
      <c r="R102" s="207">
        <f t="shared" si="65"/>
        <v>0.16500000000000001</v>
      </c>
      <c r="S102" s="207">
        <f t="shared" si="65"/>
        <v>0.16250000000000001</v>
      </c>
      <c r="T102" s="207">
        <f t="shared" si="65"/>
        <v>0.16</v>
      </c>
      <c r="U102" s="207">
        <f t="shared" si="65"/>
        <v>0.1585</v>
      </c>
      <c r="V102" s="207">
        <f t="shared" si="65"/>
        <v>0.16999999999999998</v>
      </c>
      <c r="W102" s="207">
        <f t="shared" si="65"/>
        <v>0.16699999999999998</v>
      </c>
      <c r="X102" s="207">
        <f t="shared" si="65"/>
        <v>0.16400000000000001</v>
      </c>
      <c r="Y102" s="207">
        <f t="shared" si="65"/>
        <v>0.161</v>
      </c>
      <c r="Z102" s="207">
        <f t="shared" si="65"/>
        <v>0.158</v>
      </c>
      <c r="AA102" s="207">
        <f t="shared" si="65"/>
        <v>0.16749999999999998</v>
      </c>
      <c r="AB102" s="207">
        <f t="shared" si="65"/>
        <v>0.16400000000000001</v>
      </c>
      <c r="AC102" s="207">
        <f t="shared" si="65"/>
        <v>0.1605</v>
      </c>
      <c r="AD102" s="207">
        <f t="shared" si="65"/>
        <v>0.157</v>
      </c>
      <c r="AE102" s="207">
        <f t="shared" si="65"/>
        <v>0.1535</v>
      </c>
      <c r="AF102" s="207">
        <f t="shared" si="65"/>
        <v>0.16</v>
      </c>
      <c r="AG102" s="207">
        <f t="shared" si="65"/>
        <v>0.156</v>
      </c>
      <c r="AH102" s="207">
        <f t="shared" si="65"/>
        <v>0.152</v>
      </c>
      <c r="AI102" s="207">
        <f t="shared" si="65"/>
        <v>0.14799999999999999</v>
      </c>
      <c r="AJ102" s="207">
        <f t="shared" si="65"/>
        <v>0.14399999999999999</v>
      </c>
      <c r="AK102" s="207">
        <f t="shared" si="65"/>
        <v>0.14749999999999999</v>
      </c>
      <c r="AL102" s="208"/>
      <c r="AM102" s="208"/>
      <c r="AN102" s="208"/>
      <c r="AO102" s="208"/>
      <c r="AP102" s="208"/>
      <c r="AQ102" s="208"/>
      <c r="AR102" s="208"/>
      <c r="AS102" s="208"/>
      <c r="AT102" s="208"/>
      <c r="AU102" s="208"/>
      <c r="AV102" s="208"/>
      <c r="AW102" s="208"/>
      <c r="AX102" s="208"/>
      <c r="AY102" s="208"/>
      <c r="AZ102" s="208"/>
    </row>
    <row r="103" spans="1:52" x14ac:dyDescent="0.2">
      <c r="A103" s="215">
        <f t="shared" si="29"/>
        <v>39</v>
      </c>
      <c r="B103" s="207">
        <f t="shared" si="27"/>
        <v>0.12750000000000006</v>
      </c>
      <c r="C103" s="207">
        <f t="shared" si="27"/>
        <v>0.12800000000000006</v>
      </c>
      <c r="D103" s="207">
        <f t="shared" ref="D103:AK103" si="66">D44-0.0055</f>
        <v>0.12850000000000006</v>
      </c>
      <c r="E103" s="207">
        <f t="shared" si="66"/>
        <v>0.12900000000000006</v>
      </c>
      <c r="F103" s="207">
        <f t="shared" si="66"/>
        <v>0.12950000000000006</v>
      </c>
      <c r="G103" s="207">
        <f t="shared" si="66"/>
        <v>0.13000000000000006</v>
      </c>
      <c r="H103" s="207">
        <f t="shared" si="66"/>
        <v>0.13100000000000006</v>
      </c>
      <c r="I103" s="207">
        <f t="shared" si="66"/>
        <v>0.13200000000000006</v>
      </c>
      <c r="J103" s="207">
        <f t="shared" si="66"/>
        <v>0.13300000000000006</v>
      </c>
      <c r="K103" s="207">
        <f t="shared" si="66"/>
        <v>0.13400000000000006</v>
      </c>
      <c r="L103" s="207">
        <f t="shared" si="66"/>
        <v>0.15450000000000008</v>
      </c>
      <c r="M103" s="207">
        <f t="shared" si="66"/>
        <v>0.15550000000000008</v>
      </c>
      <c r="N103" s="207">
        <f t="shared" si="66"/>
        <v>0.156</v>
      </c>
      <c r="O103" s="207">
        <f t="shared" si="66"/>
        <v>0.154</v>
      </c>
      <c r="P103" s="207">
        <f t="shared" si="66"/>
        <v>0.16999999999999998</v>
      </c>
      <c r="Q103" s="207">
        <f t="shared" si="66"/>
        <v>0.16749999999999998</v>
      </c>
      <c r="R103" s="207">
        <f t="shared" si="66"/>
        <v>0.16500000000000001</v>
      </c>
      <c r="S103" s="207">
        <f t="shared" si="66"/>
        <v>0.16250000000000001</v>
      </c>
      <c r="T103" s="207">
        <f t="shared" si="66"/>
        <v>0.16</v>
      </c>
      <c r="U103" s="207">
        <f t="shared" si="66"/>
        <v>0.1585</v>
      </c>
      <c r="V103" s="207">
        <f t="shared" si="66"/>
        <v>0.16999999999999998</v>
      </c>
      <c r="W103" s="207">
        <f t="shared" si="66"/>
        <v>0.16699999999999998</v>
      </c>
      <c r="X103" s="207">
        <f t="shared" si="66"/>
        <v>0.16400000000000001</v>
      </c>
      <c r="Y103" s="207">
        <f t="shared" si="66"/>
        <v>0.161</v>
      </c>
      <c r="Z103" s="207">
        <f t="shared" si="66"/>
        <v>0.158</v>
      </c>
      <c r="AA103" s="207">
        <f t="shared" si="66"/>
        <v>0.16749999999999998</v>
      </c>
      <c r="AB103" s="207">
        <f t="shared" si="66"/>
        <v>0.16400000000000001</v>
      </c>
      <c r="AC103" s="207">
        <f t="shared" si="66"/>
        <v>0.1605</v>
      </c>
      <c r="AD103" s="207">
        <f t="shared" si="66"/>
        <v>0.157</v>
      </c>
      <c r="AE103" s="207">
        <f t="shared" si="66"/>
        <v>0.1535</v>
      </c>
      <c r="AF103" s="207">
        <f t="shared" si="66"/>
        <v>0.16</v>
      </c>
      <c r="AG103" s="207">
        <f t="shared" si="66"/>
        <v>0.156</v>
      </c>
      <c r="AH103" s="207">
        <f t="shared" si="66"/>
        <v>0.152</v>
      </c>
      <c r="AI103" s="207">
        <f t="shared" si="66"/>
        <v>0.14799999999999999</v>
      </c>
      <c r="AJ103" s="207">
        <f t="shared" si="66"/>
        <v>0.14399999999999999</v>
      </c>
      <c r="AK103" s="207">
        <f t="shared" si="66"/>
        <v>0.14749999999999999</v>
      </c>
      <c r="AL103" s="208"/>
      <c r="AM103" s="208"/>
      <c r="AN103" s="208"/>
      <c r="AO103" s="208"/>
      <c r="AP103" s="208"/>
      <c r="AQ103" s="208"/>
      <c r="AR103" s="208"/>
      <c r="AS103" s="208"/>
      <c r="AT103" s="208"/>
      <c r="AU103" s="208"/>
      <c r="AV103" s="208"/>
      <c r="AW103" s="208"/>
      <c r="AX103" s="208"/>
      <c r="AY103" s="208"/>
      <c r="AZ103" s="208"/>
    </row>
    <row r="104" spans="1:52" x14ac:dyDescent="0.2">
      <c r="A104" s="215">
        <f t="shared" si="29"/>
        <v>40</v>
      </c>
      <c r="B104" s="207">
        <f t="shared" si="27"/>
        <v>0.13000000000000006</v>
      </c>
      <c r="C104" s="207">
        <f t="shared" si="27"/>
        <v>0.13050000000000006</v>
      </c>
      <c r="D104" s="207">
        <f t="shared" ref="D104:AK104" si="67">D45-0.0055</f>
        <v>0.13100000000000006</v>
      </c>
      <c r="E104" s="207">
        <f t="shared" si="67"/>
        <v>0.13150000000000006</v>
      </c>
      <c r="F104" s="207">
        <f t="shared" si="67"/>
        <v>0.13200000000000006</v>
      </c>
      <c r="G104" s="207">
        <f t="shared" si="67"/>
        <v>0.13250000000000006</v>
      </c>
      <c r="H104" s="207">
        <f t="shared" si="67"/>
        <v>0.13350000000000006</v>
      </c>
      <c r="I104" s="207">
        <f t="shared" si="67"/>
        <v>0.13450000000000006</v>
      </c>
      <c r="J104" s="207">
        <f t="shared" si="67"/>
        <v>0.13550000000000006</v>
      </c>
      <c r="K104" s="207">
        <f t="shared" si="67"/>
        <v>0.13650000000000007</v>
      </c>
      <c r="L104" s="207">
        <f t="shared" si="67"/>
        <v>0.15750000000000008</v>
      </c>
      <c r="M104" s="207">
        <f t="shared" si="67"/>
        <v>0.158</v>
      </c>
      <c r="N104" s="207">
        <f t="shared" si="67"/>
        <v>0.156</v>
      </c>
      <c r="O104" s="207">
        <f t="shared" si="67"/>
        <v>0.154</v>
      </c>
      <c r="P104" s="207">
        <f t="shared" si="67"/>
        <v>0.16999999999999998</v>
      </c>
      <c r="Q104" s="207">
        <f t="shared" si="67"/>
        <v>0.16749999999999998</v>
      </c>
      <c r="R104" s="207">
        <f t="shared" si="67"/>
        <v>0.16500000000000001</v>
      </c>
      <c r="S104" s="207">
        <f t="shared" si="67"/>
        <v>0.16250000000000001</v>
      </c>
      <c r="T104" s="207">
        <f t="shared" si="67"/>
        <v>0.16</v>
      </c>
      <c r="U104" s="207">
        <f t="shared" si="67"/>
        <v>0.1585</v>
      </c>
      <c r="V104" s="207">
        <f t="shared" si="67"/>
        <v>0.16999999999999998</v>
      </c>
      <c r="W104" s="207">
        <f t="shared" si="67"/>
        <v>0.16699999999999998</v>
      </c>
      <c r="X104" s="207">
        <f t="shared" si="67"/>
        <v>0.16400000000000001</v>
      </c>
      <c r="Y104" s="207">
        <f t="shared" si="67"/>
        <v>0.161</v>
      </c>
      <c r="Z104" s="207">
        <f t="shared" si="67"/>
        <v>0.158</v>
      </c>
      <c r="AA104" s="207">
        <f t="shared" si="67"/>
        <v>0.16749999999999998</v>
      </c>
      <c r="AB104" s="207">
        <f t="shared" si="67"/>
        <v>0.16400000000000001</v>
      </c>
      <c r="AC104" s="207">
        <f t="shared" si="67"/>
        <v>0.1605</v>
      </c>
      <c r="AD104" s="207">
        <f t="shared" si="67"/>
        <v>0.157</v>
      </c>
      <c r="AE104" s="207">
        <f t="shared" si="67"/>
        <v>0.1535</v>
      </c>
      <c r="AF104" s="207">
        <f t="shared" si="67"/>
        <v>0.16</v>
      </c>
      <c r="AG104" s="207">
        <f t="shared" si="67"/>
        <v>0.156</v>
      </c>
      <c r="AH104" s="207">
        <f t="shared" si="67"/>
        <v>0.152</v>
      </c>
      <c r="AI104" s="207">
        <f t="shared" si="67"/>
        <v>0.14799999999999999</v>
      </c>
      <c r="AJ104" s="207">
        <f t="shared" si="67"/>
        <v>0.14399999999999999</v>
      </c>
      <c r="AK104" s="207">
        <f t="shared" si="67"/>
        <v>0.14749999999999999</v>
      </c>
      <c r="AL104" s="208"/>
      <c r="AM104" s="208"/>
      <c r="AN104" s="208"/>
      <c r="AO104" s="208"/>
      <c r="AP104" s="208"/>
      <c r="AQ104" s="208"/>
      <c r="AR104" s="208"/>
      <c r="AS104" s="208"/>
      <c r="AT104" s="208"/>
      <c r="AU104" s="208"/>
      <c r="AV104" s="208"/>
      <c r="AW104" s="208"/>
      <c r="AX104" s="208"/>
      <c r="AY104" s="208"/>
      <c r="AZ104" s="208"/>
    </row>
    <row r="105" spans="1:52" x14ac:dyDescent="0.2">
      <c r="A105" s="215">
        <f t="shared" si="29"/>
        <v>41</v>
      </c>
      <c r="B105" s="207">
        <f t="shared" si="27"/>
        <v>0.13250000000000006</v>
      </c>
      <c r="C105" s="207">
        <f t="shared" si="27"/>
        <v>0.13300000000000006</v>
      </c>
      <c r="D105" s="207">
        <f t="shared" ref="D105:AK105" si="68">D46-0.0055</f>
        <v>0.13350000000000006</v>
      </c>
      <c r="E105" s="207">
        <f t="shared" si="68"/>
        <v>0.13400000000000006</v>
      </c>
      <c r="F105" s="207">
        <f t="shared" si="68"/>
        <v>0.13450000000000006</v>
      </c>
      <c r="G105" s="207">
        <f t="shared" si="68"/>
        <v>0.13500000000000006</v>
      </c>
      <c r="H105" s="207">
        <f t="shared" si="68"/>
        <v>0.13600000000000007</v>
      </c>
      <c r="I105" s="207">
        <f t="shared" si="68"/>
        <v>0.13700000000000007</v>
      </c>
      <c r="J105" s="207">
        <f t="shared" si="68"/>
        <v>0.13800000000000007</v>
      </c>
      <c r="K105" s="207">
        <f t="shared" si="68"/>
        <v>0.13900000000000007</v>
      </c>
      <c r="L105" s="207">
        <f t="shared" si="68"/>
        <v>0.16</v>
      </c>
      <c r="M105" s="207">
        <f t="shared" si="68"/>
        <v>0.158</v>
      </c>
      <c r="N105" s="207">
        <f t="shared" si="68"/>
        <v>0.156</v>
      </c>
      <c r="O105" s="207">
        <f t="shared" si="68"/>
        <v>0.154</v>
      </c>
      <c r="P105" s="207">
        <f t="shared" si="68"/>
        <v>0.16999999999999998</v>
      </c>
      <c r="Q105" s="207">
        <f t="shared" si="68"/>
        <v>0.16749999999999998</v>
      </c>
      <c r="R105" s="207">
        <f t="shared" si="68"/>
        <v>0.16500000000000001</v>
      </c>
      <c r="S105" s="207">
        <f t="shared" si="68"/>
        <v>0.16250000000000001</v>
      </c>
      <c r="T105" s="207">
        <f t="shared" si="68"/>
        <v>0.16</v>
      </c>
      <c r="U105" s="207">
        <f t="shared" si="68"/>
        <v>0.1585</v>
      </c>
      <c r="V105" s="207">
        <f t="shared" si="68"/>
        <v>0.16999999999999998</v>
      </c>
      <c r="W105" s="207">
        <f t="shared" si="68"/>
        <v>0.16699999999999998</v>
      </c>
      <c r="X105" s="207">
        <f t="shared" si="68"/>
        <v>0.16400000000000001</v>
      </c>
      <c r="Y105" s="207">
        <f t="shared" si="68"/>
        <v>0.161</v>
      </c>
      <c r="Z105" s="207">
        <f t="shared" si="68"/>
        <v>0.158</v>
      </c>
      <c r="AA105" s="207">
        <f t="shared" si="68"/>
        <v>0.16749999999999998</v>
      </c>
      <c r="AB105" s="207">
        <f t="shared" si="68"/>
        <v>0.16400000000000001</v>
      </c>
      <c r="AC105" s="207">
        <f t="shared" si="68"/>
        <v>0.1605</v>
      </c>
      <c r="AD105" s="207">
        <f t="shared" si="68"/>
        <v>0.157</v>
      </c>
      <c r="AE105" s="207">
        <f t="shared" si="68"/>
        <v>0.1535</v>
      </c>
      <c r="AF105" s="207">
        <f t="shared" si="68"/>
        <v>0.16</v>
      </c>
      <c r="AG105" s="207">
        <f t="shared" si="68"/>
        <v>0.156</v>
      </c>
      <c r="AH105" s="207">
        <f t="shared" si="68"/>
        <v>0.152</v>
      </c>
      <c r="AI105" s="207">
        <f t="shared" si="68"/>
        <v>0.14799999999999999</v>
      </c>
      <c r="AJ105" s="207">
        <f t="shared" si="68"/>
        <v>0.14399999999999999</v>
      </c>
      <c r="AK105" s="207">
        <f t="shared" si="68"/>
        <v>0.14749999999999999</v>
      </c>
      <c r="AL105" s="208"/>
      <c r="AM105" s="208"/>
      <c r="AN105" s="208"/>
      <c r="AO105" s="208"/>
      <c r="AP105" s="208"/>
      <c r="AQ105" s="208"/>
      <c r="AR105" s="208"/>
      <c r="AS105" s="208"/>
      <c r="AT105" s="208"/>
      <c r="AU105" s="208"/>
      <c r="AV105" s="208"/>
      <c r="AW105" s="208"/>
      <c r="AX105" s="208"/>
      <c r="AY105" s="208"/>
      <c r="AZ105" s="208"/>
    </row>
    <row r="106" spans="1:52" x14ac:dyDescent="0.2">
      <c r="A106" s="215">
        <f t="shared" si="29"/>
        <v>42</v>
      </c>
      <c r="B106" s="207">
        <f t="shared" si="27"/>
        <v>0.13500000000000006</v>
      </c>
      <c r="C106" s="207">
        <f t="shared" si="27"/>
        <v>0.13550000000000006</v>
      </c>
      <c r="D106" s="207">
        <f t="shared" ref="D106:AK106" si="69">D47-0.0055</f>
        <v>0.13600000000000007</v>
      </c>
      <c r="E106" s="207">
        <f t="shared" si="69"/>
        <v>0.13650000000000007</v>
      </c>
      <c r="F106" s="207">
        <f t="shared" si="69"/>
        <v>0.13700000000000007</v>
      </c>
      <c r="G106" s="207">
        <f t="shared" si="69"/>
        <v>0.13750000000000007</v>
      </c>
      <c r="H106" s="207">
        <f t="shared" si="69"/>
        <v>0.13850000000000007</v>
      </c>
      <c r="I106" s="207">
        <f t="shared" si="69"/>
        <v>0.13950000000000007</v>
      </c>
      <c r="J106" s="207">
        <f t="shared" si="69"/>
        <v>0.14050000000000007</v>
      </c>
      <c r="K106" s="207">
        <f t="shared" si="69"/>
        <v>0.22550000000000001</v>
      </c>
      <c r="L106" s="207">
        <f t="shared" si="69"/>
        <v>0.16</v>
      </c>
      <c r="M106" s="207">
        <f t="shared" si="69"/>
        <v>0.158</v>
      </c>
      <c r="N106" s="207">
        <f t="shared" si="69"/>
        <v>0.156</v>
      </c>
      <c r="O106" s="207">
        <f t="shared" si="69"/>
        <v>0.154</v>
      </c>
      <c r="P106" s="207">
        <f t="shared" si="69"/>
        <v>0.16999999999999998</v>
      </c>
      <c r="Q106" s="207">
        <f t="shared" si="69"/>
        <v>0.16749999999999998</v>
      </c>
      <c r="R106" s="207">
        <f t="shared" si="69"/>
        <v>0.16500000000000001</v>
      </c>
      <c r="S106" s="207">
        <f t="shared" si="69"/>
        <v>0.16250000000000001</v>
      </c>
      <c r="T106" s="207">
        <f t="shared" si="69"/>
        <v>0.16</v>
      </c>
      <c r="U106" s="207">
        <f t="shared" si="69"/>
        <v>0.1585</v>
      </c>
      <c r="V106" s="207">
        <f t="shared" si="69"/>
        <v>0.16999999999999998</v>
      </c>
      <c r="W106" s="207">
        <f t="shared" si="69"/>
        <v>0.16699999999999998</v>
      </c>
      <c r="X106" s="207">
        <f t="shared" si="69"/>
        <v>0.16400000000000001</v>
      </c>
      <c r="Y106" s="207">
        <f t="shared" si="69"/>
        <v>0.161</v>
      </c>
      <c r="Z106" s="207">
        <f t="shared" si="69"/>
        <v>0.158</v>
      </c>
      <c r="AA106" s="207">
        <f t="shared" si="69"/>
        <v>0.16749999999999998</v>
      </c>
      <c r="AB106" s="207">
        <f t="shared" si="69"/>
        <v>0.16400000000000001</v>
      </c>
      <c r="AC106" s="207">
        <f t="shared" si="69"/>
        <v>0.1605</v>
      </c>
      <c r="AD106" s="207">
        <f t="shared" si="69"/>
        <v>0.157</v>
      </c>
      <c r="AE106" s="207">
        <f t="shared" si="69"/>
        <v>0.1535</v>
      </c>
      <c r="AF106" s="207">
        <f t="shared" si="69"/>
        <v>0.16</v>
      </c>
      <c r="AG106" s="207">
        <f t="shared" si="69"/>
        <v>0.156</v>
      </c>
      <c r="AH106" s="207">
        <f t="shared" si="69"/>
        <v>0.152</v>
      </c>
      <c r="AI106" s="207">
        <f t="shared" si="69"/>
        <v>0.14799999999999999</v>
      </c>
      <c r="AJ106" s="207">
        <f t="shared" si="69"/>
        <v>0.14399999999999999</v>
      </c>
      <c r="AK106" s="207">
        <f t="shared" si="69"/>
        <v>0.14749999999999999</v>
      </c>
      <c r="AL106" s="208"/>
      <c r="AM106" s="208"/>
      <c r="AN106" s="208"/>
      <c r="AO106" s="208"/>
      <c r="AP106" s="208"/>
      <c r="AQ106" s="208"/>
      <c r="AR106" s="208"/>
      <c r="AS106" s="208"/>
      <c r="AT106" s="208"/>
      <c r="AU106" s="208"/>
      <c r="AV106" s="208"/>
      <c r="AW106" s="208"/>
      <c r="AX106" s="208"/>
      <c r="AY106" s="208"/>
      <c r="AZ106" s="208"/>
    </row>
    <row r="107" spans="1:52" x14ac:dyDescent="0.2">
      <c r="A107" s="215">
        <f t="shared" si="29"/>
        <v>43</v>
      </c>
      <c r="B107" s="207">
        <f t="shared" si="27"/>
        <v>0.13750000000000007</v>
      </c>
      <c r="C107" s="207">
        <f t="shared" si="27"/>
        <v>0.13800000000000007</v>
      </c>
      <c r="D107" s="207">
        <f t="shared" ref="D107:AK107" si="70">D48-0.0055</f>
        <v>0.13850000000000007</v>
      </c>
      <c r="E107" s="207">
        <f t="shared" si="70"/>
        <v>0.13900000000000007</v>
      </c>
      <c r="F107" s="207">
        <f t="shared" si="70"/>
        <v>0.13950000000000007</v>
      </c>
      <c r="G107" s="207">
        <f t="shared" si="70"/>
        <v>0.14000000000000007</v>
      </c>
      <c r="H107" s="207">
        <f t="shared" si="70"/>
        <v>0.14100000000000007</v>
      </c>
      <c r="I107" s="207">
        <f t="shared" si="70"/>
        <v>0.14200000000000007</v>
      </c>
      <c r="J107" s="207">
        <f t="shared" si="70"/>
        <v>0.14299999999999999</v>
      </c>
      <c r="K107" s="207">
        <f t="shared" si="70"/>
        <v>0.22550000000000001</v>
      </c>
      <c r="L107" s="207">
        <f t="shared" si="70"/>
        <v>0.16</v>
      </c>
      <c r="M107" s="207">
        <f t="shared" si="70"/>
        <v>0.158</v>
      </c>
      <c r="N107" s="207">
        <f t="shared" si="70"/>
        <v>0.156</v>
      </c>
      <c r="O107" s="207">
        <f t="shared" si="70"/>
        <v>0.154</v>
      </c>
      <c r="P107" s="207">
        <f t="shared" si="70"/>
        <v>0.16999999999999998</v>
      </c>
      <c r="Q107" s="207">
        <f t="shared" si="70"/>
        <v>0.16749999999999998</v>
      </c>
      <c r="R107" s="207">
        <f t="shared" si="70"/>
        <v>0.16500000000000001</v>
      </c>
      <c r="S107" s="207">
        <f t="shared" si="70"/>
        <v>0.16250000000000001</v>
      </c>
      <c r="T107" s="207">
        <f t="shared" si="70"/>
        <v>0.16</v>
      </c>
      <c r="U107" s="207">
        <f t="shared" si="70"/>
        <v>0.1585</v>
      </c>
      <c r="V107" s="207">
        <f t="shared" si="70"/>
        <v>0.16999999999999998</v>
      </c>
      <c r="W107" s="207">
        <f t="shared" si="70"/>
        <v>0.16699999999999998</v>
      </c>
      <c r="X107" s="207">
        <f t="shared" si="70"/>
        <v>0.16400000000000001</v>
      </c>
      <c r="Y107" s="207">
        <f t="shared" si="70"/>
        <v>0.161</v>
      </c>
      <c r="Z107" s="207">
        <f t="shared" si="70"/>
        <v>0.158</v>
      </c>
      <c r="AA107" s="207">
        <f t="shared" si="70"/>
        <v>0.16749999999999998</v>
      </c>
      <c r="AB107" s="207">
        <f t="shared" si="70"/>
        <v>0.16400000000000001</v>
      </c>
      <c r="AC107" s="207">
        <f t="shared" si="70"/>
        <v>0.1605</v>
      </c>
      <c r="AD107" s="207">
        <f t="shared" si="70"/>
        <v>0.157</v>
      </c>
      <c r="AE107" s="207">
        <f t="shared" si="70"/>
        <v>0.1535</v>
      </c>
      <c r="AF107" s="207">
        <f t="shared" si="70"/>
        <v>0.16</v>
      </c>
      <c r="AG107" s="207">
        <f t="shared" si="70"/>
        <v>0.156</v>
      </c>
      <c r="AH107" s="207">
        <f t="shared" si="70"/>
        <v>0.152</v>
      </c>
      <c r="AI107" s="207">
        <f t="shared" si="70"/>
        <v>0.14799999999999999</v>
      </c>
      <c r="AJ107" s="207">
        <f t="shared" si="70"/>
        <v>0.14399999999999999</v>
      </c>
      <c r="AK107" s="207">
        <f t="shared" si="70"/>
        <v>0.14749999999999999</v>
      </c>
      <c r="AL107" s="208"/>
      <c r="AM107" s="208"/>
      <c r="AN107" s="208"/>
      <c r="AO107" s="208"/>
      <c r="AP107" s="208"/>
      <c r="AQ107" s="208"/>
      <c r="AR107" s="208"/>
      <c r="AS107" s="208"/>
      <c r="AT107" s="208"/>
      <c r="AU107" s="208"/>
      <c r="AV107" s="208"/>
      <c r="AW107" s="208"/>
      <c r="AX107" s="208"/>
      <c r="AY107" s="208"/>
      <c r="AZ107" s="208"/>
    </row>
    <row r="108" spans="1:52" x14ac:dyDescent="0.2">
      <c r="A108" s="215">
        <f t="shared" si="29"/>
        <v>44</v>
      </c>
      <c r="B108" s="207">
        <f t="shared" si="27"/>
        <v>0.14000000000000007</v>
      </c>
      <c r="C108" s="207">
        <f t="shared" si="27"/>
        <v>0.14050000000000007</v>
      </c>
      <c r="D108" s="207">
        <f t="shared" ref="D108:AK108" si="71">D49-0.0055</f>
        <v>0.14100000000000007</v>
      </c>
      <c r="E108" s="207">
        <f t="shared" si="71"/>
        <v>0.14150000000000007</v>
      </c>
      <c r="F108" s="207">
        <f t="shared" si="71"/>
        <v>0.14200000000000007</v>
      </c>
      <c r="G108" s="207">
        <f t="shared" si="71"/>
        <v>0.14250000000000007</v>
      </c>
      <c r="H108" s="207">
        <f t="shared" si="71"/>
        <v>0.14350000000000007</v>
      </c>
      <c r="I108" s="207">
        <f t="shared" si="71"/>
        <v>0.14449999999999999</v>
      </c>
      <c r="J108" s="207">
        <f t="shared" si="71"/>
        <v>0.14299999999999999</v>
      </c>
      <c r="K108" s="207">
        <f t="shared" si="71"/>
        <v>0.22550000000000001</v>
      </c>
      <c r="L108" s="207">
        <f t="shared" si="71"/>
        <v>0.16</v>
      </c>
      <c r="M108" s="207">
        <f t="shared" si="71"/>
        <v>0.158</v>
      </c>
      <c r="N108" s="207">
        <f t="shared" si="71"/>
        <v>0.156</v>
      </c>
      <c r="O108" s="207">
        <f t="shared" si="71"/>
        <v>0.154</v>
      </c>
      <c r="P108" s="207">
        <f t="shared" si="71"/>
        <v>0.16999999999999998</v>
      </c>
      <c r="Q108" s="207">
        <f t="shared" si="71"/>
        <v>0.16749999999999998</v>
      </c>
      <c r="R108" s="207">
        <f t="shared" si="71"/>
        <v>0.16500000000000001</v>
      </c>
      <c r="S108" s="207">
        <f t="shared" si="71"/>
        <v>0.16250000000000001</v>
      </c>
      <c r="T108" s="207">
        <f t="shared" si="71"/>
        <v>0.16</v>
      </c>
      <c r="U108" s="207">
        <f t="shared" si="71"/>
        <v>0.1585</v>
      </c>
      <c r="V108" s="207">
        <f t="shared" si="71"/>
        <v>0.16999999999999998</v>
      </c>
      <c r="W108" s="207">
        <f t="shared" si="71"/>
        <v>0.16699999999999998</v>
      </c>
      <c r="X108" s="207">
        <f t="shared" si="71"/>
        <v>0.16400000000000001</v>
      </c>
      <c r="Y108" s="207">
        <f t="shared" si="71"/>
        <v>0.161</v>
      </c>
      <c r="Z108" s="207">
        <f t="shared" si="71"/>
        <v>0.158</v>
      </c>
      <c r="AA108" s="207">
        <f t="shared" si="71"/>
        <v>0.16749999999999998</v>
      </c>
      <c r="AB108" s="207">
        <f t="shared" si="71"/>
        <v>0.16400000000000001</v>
      </c>
      <c r="AC108" s="207">
        <f t="shared" si="71"/>
        <v>0.1605</v>
      </c>
      <c r="AD108" s="207">
        <f t="shared" si="71"/>
        <v>0.157</v>
      </c>
      <c r="AE108" s="207">
        <f t="shared" si="71"/>
        <v>0.1535</v>
      </c>
      <c r="AF108" s="207">
        <f t="shared" si="71"/>
        <v>0.16</v>
      </c>
      <c r="AG108" s="207">
        <f t="shared" si="71"/>
        <v>0.156</v>
      </c>
      <c r="AH108" s="207">
        <f t="shared" si="71"/>
        <v>0.152</v>
      </c>
      <c r="AI108" s="207">
        <f t="shared" si="71"/>
        <v>0.14799999999999999</v>
      </c>
      <c r="AJ108" s="207">
        <f t="shared" si="71"/>
        <v>0.14399999999999999</v>
      </c>
      <c r="AK108" s="207">
        <f t="shared" si="71"/>
        <v>0.14749999999999999</v>
      </c>
      <c r="AL108" s="208"/>
      <c r="AM108" s="208"/>
      <c r="AN108" s="208"/>
      <c r="AO108" s="208"/>
      <c r="AP108" s="208"/>
      <c r="AQ108" s="208"/>
      <c r="AR108" s="208"/>
      <c r="AS108" s="208"/>
      <c r="AT108" s="208"/>
      <c r="AU108" s="208"/>
      <c r="AV108" s="208"/>
      <c r="AW108" s="208"/>
      <c r="AX108" s="208"/>
      <c r="AY108" s="208"/>
      <c r="AZ108" s="208"/>
    </row>
    <row r="109" spans="1:52" x14ac:dyDescent="0.2">
      <c r="A109" s="215">
        <f t="shared" si="29"/>
        <v>45</v>
      </c>
      <c r="B109" s="207">
        <f t="shared" si="27"/>
        <v>0.14250000000000007</v>
      </c>
      <c r="C109" s="207">
        <f t="shared" si="27"/>
        <v>0.14300000000000007</v>
      </c>
      <c r="D109" s="207">
        <f t="shared" ref="D109:AK109" si="72">D50-0.0055</f>
        <v>0.14350000000000007</v>
      </c>
      <c r="E109" s="207">
        <f t="shared" si="72"/>
        <v>0.14400000000000007</v>
      </c>
      <c r="F109" s="207">
        <f t="shared" si="72"/>
        <v>0.14450000000000007</v>
      </c>
      <c r="G109" s="207">
        <f t="shared" si="72"/>
        <v>0.14500000000000007</v>
      </c>
      <c r="H109" s="207">
        <f t="shared" si="72"/>
        <v>0.14599999999999999</v>
      </c>
      <c r="I109" s="207">
        <f t="shared" si="72"/>
        <v>0.14449999999999999</v>
      </c>
      <c r="J109" s="207">
        <f t="shared" si="72"/>
        <v>0.14299999999999999</v>
      </c>
      <c r="K109" s="207">
        <f t="shared" si="72"/>
        <v>0.22550000000000001</v>
      </c>
      <c r="L109" s="207">
        <f t="shared" si="72"/>
        <v>0.16</v>
      </c>
      <c r="M109" s="207">
        <f t="shared" si="72"/>
        <v>0.158</v>
      </c>
      <c r="N109" s="207">
        <f t="shared" si="72"/>
        <v>0.156</v>
      </c>
      <c r="O109" s="207">
        <f t="shared" si="72"/>
        <v>0.154</v>
      </c>
      <c r="P109" s="207">
        <f t="shared" si="72"/>
        <v>0.16999999999999998</v>
      </c>
      <c r="Q109" s="207">
        <f t="shared" si="72"/>
        <v>0.16749999999999998</v>
      </c>
      <c r="R109" s="207">
        <f t="shared" si="72"/>
        <v>0.16500000000000001</v>
      </c>
      <c r="S109" s="207">
        <f t="shared" si="72"/>
        <v>0.16250000000000001</v>
      </c>
      <c r="T109" s="207">
        <f t="shared" si="72"/>
        <v>0.16</v>
      </c>
      <c r="U109" s="207">
        <f t="shared" si="72"/>
        <v>0.1585</v>
      </c>
      <c r="V109" s="207">
        <f t="shared" si="72"/>
        <v>0.16999999999999998</v>
      </c>
      <c r="W109" s="207">
        <f t="shared" si="72"/>
        <v>0.16699999999999998</v>
      </c>
      <c r="X109" s="207">
        <f t="shared" si="72"/>
        <v>0.16400000000000001</v>
      </c>
      <c r="Y109" s="207">
        <f t="shared" si="72"/>
        <v>0.161</v>
      </c>
      <c r="Z109" s="207">
        <f t="shared" si="72"/>
        <v>0.158</v>
      </c>
      <c r="AA109" s="207">
        <f t="shared" si="72"/>
        <v>0.16749999999999998</v>
      </c>
      <c r="AB109" s="207">
        <f t="shared" si="72"/>
        <v>0.16400000000000001</v>
      </c>
      <c r="AC109" s="207">
        <f t="shared" si="72"/>
        <v>0.1605</v>
      </c>
      <c r="AD109" s="207">
        <f t="shared" si="72"/>
        <v>0.157</v>
      </c>
      <c r="AE109" s="207">
        <f t="shared" si="72"/>
        <v>0.1535</v>
      </c>
      <c r="AF109" s="207">
        <f t="shared" si="72"/>
        <v>0.16</v>
      </c>
      <c r="AG109" s="207">
        <f t="shared" si="72"/>
        <v>0.156</v>
      </c>
      <c r="AH109" s="207">
        <f t="shared" si="72"/>
        <v>0.152</v>
      </c>
      <c r="AI109" s="207">
        <f t="shared" si="72"/>
        <v>0.14799999999999999</v>
      </c>
      <c r="AJ109" s="207">
        <f t="shared" si="72"/>
        <v>0.14399999999999999</v>
      </c>
      <c r="AK109" s="207">
        <f t="shared" si="72"/>
        <v>0.14749999999999999</v>
      </c>
      <c r="AL109" s="208"/>
      <c r="AM109" s="208"/>
      <c r="AN109" s="208"/>
      <c r="AO109" s="208"/>
      <c r="AP109" s="208"/>
      <c r="AQ109" s="208"/>
      <c r="AR109" s="208"/>
      <c r="AS109" s="208"/>
      <c r="AT109" s="208"/>
      <c r="AU109" s="208"/>
      <c r="AV109" s="208"/>
      <c r="AW109" s="208"/>
      <c r="AX109" s="208"/>
      <c r="AY109" s="208"/>
      <c r="AZ109" s="208"/>
    </row>
    <row r="110" spans="1:52" x14ac:dyDescent="0.2">
      <c r="A110" s="215">
        <f t="shared" si="29"/>
        <v>46</v>
      </c>
      <c r="B110" s="207">
        <f t="shared" si="27"/>
        <v>0.14500000000000007</v>
      </c>
      <c r="C110" s="207">
        <f t="shared" si="27"/>
        <v>0.14550000000000007</v>
      </c>
      <c r="D110" s="207">
        <f t="shared" ref="D110:AK110" si="73">D51-0.0055</f>
        <v>0.14600000000000007</v>
      </c>
      <c r="E110" s="207">
        <f t="shared" si="73"/>
        <v>0.14650000000000007</v>
      </c>
      <c r="F110" s="207">
        <f t="shared" si="73"/>
        <v>0.14700000000000008</v>
      </c>
      <c r="G110" s="207">
        <f t="shared" si="73"/>
        <v>0.14749999999999999</v>
      </c>
      <c r="H110" s="207">
        <f t="shared" si="73"/>
        <v>0.14599999999999999</v>
      </c>
      <c r="I110" s="207">
        <f t="shared" si="73"/>
        <v>0.14449999999999999</v>
      </c>
      <c r="J110" s="207">
        <f t="shared" si="73"/>
        <v>0.14299999999999999</v>
      </c>
      <c r="K110" s="207">
        <f t="shared" si="73"/>
        <v>0.22550000000000001</v>
      </c>
      <c r="L110" s="207">
        <f t="shared" si="73"/>
        <v>0.16</v>
      </c>
      <c r="M110" s="207">
        <f t="shared" si="73"/>
        <v>0.158</v>
      </c>
      <c r="N110" s="207">
        <f t="shared" si="73"/>
        <v>0.156</v>
      </c>
      <c r="O110" s="207">
        <f t="shared" si="73"/>
        <v>0.154</v>
      </c>
      <c r="P110" s="207">
        <f t="shared" si="73"/>
        <v>0.16999999999999998</v>
      </c>
      <c r="Q110" s="207">
        <f t="shared" si="73"/>
        <v>0.16749999999999998</v>
      </c>
      <c r="R110" s="207">
        <f t="shared" si="73"/>
        <v>0.16500000000000001</v>
      </c>
      <c r="S110" s="207">
        <f t="shared" si="73"/>
        <v>0.16250000000000001</v>
      </c>
      <c r="T110" s="207">
        <f t="shared" si="73"/>
        <v>0.16</v>
      </c>
      <c r="U110" s="207">
        <f t="shared" si="73"/>
        <v>0.1585</v>
      </c>
      <c r="V110" s="207">
        <f t="shared" si="73"/>
        <v>0.16999999999999998</v>
      </c>
      <c r="W110" s="207">
        <f t="shared" si="73"/>
        <v>0.16699999999999998</v>
      </c>
      <c r="X110" s="207">
        <f t="shared" si="73"/>
        <v>0.16400000000000001</v>
      </c>
      <c r="Y110" s="207">
        <f t="shared" si="73"/>
        <v>0.161</v>
      </c>
      <c r="Z110" s="207">
        <f t="shared" si="73"/>
        <v>0.158</v>
      </c>
      <c r="AA110" s="207">
        <f t="shared" si="73"/>
        <v>0.16749999999999998</v>
      </c>
      <c r="AB110" s="207">
        <f t="shared" si="73"/>
        <v>0.16400000000000001</v>
      </c>
      <c r="AC110" s="207">
        <f t="shared" si="73"/>
        <v>0.1605</v>
      </c>
      <c r="AD110" s="207">
        <f t="shared" si="73"/>
        <v>0.157</v>
      </c>
      <c r="AE110" s="207">
        <f t="shared" si="73"/>
        <v>0.1535</v>
      </c>
      <c r="AF110" s="207">
        <f t="shared" si="73"/>
        <v>0.16</v>
      </c>
      <c r="AG110" s="207">
        <f t="shared" si="73"/>
        <v>0.156</v>
      </c>
      <c r="AH110" s="207">
        <f t="shared" si="73"/>
        <v>0.152</v>
      </c>
      <c r="AI110" s="207">
        <f t="shared" si="73"/>
        <v>0.14799999999999999</v>
      </c>
      <c r="AJ110" s="207">
        <f t="shared" si="73"/>
        <v>0.14399999999999999</v>
      </c>
      <c r="AK110" s="207">
        <f t="shared" si="73"/>
        <v>0.14749999999999999</v>
      </c>
      <c r="AL110" s="208"/>
      <c r="AM110" s="208"/>
      <c r="AN110" s="208"/>
      <c r="AO110" s="208"/>
      <c r="AP110" s="208"/>
      <c r="AQ110" s="208"/>
      <c r="AR110" s="208"/>
      <c r="AS110" s="208"/>
      <c r="AT110" s="208"/>
      <c r="AU110" s="208"/>
      <c r="AV110" s="208"/>
      <c r="AW110" s="208"/>
      <c r="AX110" s="208"/>
      <c r="AY110" s="208"/>
      <c r="AZ110" s="208"/>
    </row>
    <row r="111" spans="1:52" x14ac:dyDescent="0.2">
      <c r="A111" s="215">
        <f t="shared" si="29"/>
        <v>47</v>
      </c>
      <c r="B111" s="207">
        <f t="shared" si="27"/>
        <v>0.14750000000000008</v>
      </c>
      <c r="C111" s="207">
        <f t="shared" si="27"/>
        <v>0.14800000000000008</v>
      </c>
      <c r="D111" s="207">
        <f t="shared" ref="D111:AK111" si="74">D52-0.0055</f>
        <v>0.14850000000000008</v>
      </c>
      <c r="E111" s="207">
        <f t="shared" si="74"/>
        <v>0.14900000000000008</v>
      </c>
      <c r="F111" s="207">
        <f t="shared" si="74"/>
        <v>0.14949999999999999</v>
      </c>
      <c r="G111" s="207">
        <f t="shared" si="74"/>
        <v>0.14749999999999999</v>
      </c>
      <c r="H111" s="207">
        <f t="shared" si="74"/>
        <v>0.14599999999999999</v>
      </c>
      <c r="I111" s="207">
        <f t="shared" si="74"/>
        <v>0.14449999999999999</v>
      </c>
      <c r="J111" s="207">
        <f t="shared" si="74"/>
        <v>0.14299999999999999</v>
      </c>
      <c r="K111" s="207">
        <f t="shared" si="74"/>
        <v>0.22550000000000001</v>
      </c>
      <c r="L111" s="207">
        <f t="shared" si="74"/>
        <v>0.16</v>
      </c>
      <c r="M111" s="207">
        <f t="shared" si="74"/>
        <v>0.158</v>
      </c>
      <c r="N111" s="207">
        <f t="shared" si="74"/>
        <v>0.156</v>
      </c>
      <c r="O111" s="207">
        <f t="shared" si="74"/>
        <v>0.154</v>
      </c>
      <c r="P111" s="207">
        <f t="shared" si="74"/>
        <v>0.16999999999999998</v>
      </c>
      <c r="Q111" s="207">
        <f t="shared" si="74"/>
        <v>0.16749999999999998</v>
      </c>
      <c r="R111" s="207">
        <f t="shared" si="74"/>
        <v>0.16500000000000001</v>
      </c>
      <c r="S111" s="207">
        <f t="shared" si="74"/>
        <v>0.16250000000000001</v>
      </c>
      <c r="T111" s="207">
        <f t="shared" si="74"/>
        <v>0.16</v>
      </c>
      <c r="U111" s="207">
        <f t="shared" si="74"/>
        <v>0.1585</v>
      </c>
      <c r="V111" s="207">
        <f t="shared" si="74"/>
        <v>0.16999999999999998</v>
      </c>
      <c r="W111" s="207">
        <f t="shared" si="74"/>
        <v>0.16699999999999998</v>
      </c>
      <c r="X111" s="207">
        <f t="shared" si="74"/>
        <v>0.16400000000000001</v>
      </c>
      <c r="Y111" s="207">
        <f t="shared" si="74"/>
        <v>0.161</v>
      </c>
      <c r="Z111" s="207">
        <f t="shared" si="74"/>
        <v>0.158</v>
      </c>
      <c r="AA111" s="207">
        <f t="shared" si="74"/>
        <v>0.16749999999999998</v>
      </c>
      <c r="AB111" s="207">
        <f t="shared" si="74"/>
        <v>0.16400000000000001</v>
      </c>
      <c r="AC111" s="207">
        <f t="shared" si="74"/>
        <v>0.1605</v>
      </c>
      <c r="AD111" s="207">
        <f t="shared" si="74"/>
        <v>0.157</v>
      </c>
      <c r="AE111" s="207">
        <f t="shared" si="74"/>
        <v>0.1535</v>
      </c>
      <c r="AF111" s="207">
        <f t="shared" si="74"/>
        <v>0.16</v>
      </c>
      <c r="AG111" s="207">
        <f t="shared" si="74"/>
        <v>0.156</v>
      </c>
      <c r="AH111" s="207">
        <f t="shared" si="74"/>
        <v>0.152</v>
      </c>
      <c r="AI111" s="207">
        <f t="shared" si="74"/>
        <v>0.14799999999999999</v>
      </c>
      <c r="AJ111" s="207">
        <f t="shared" si="74"/>
        <v>0.14399999999999999</v>
      </c>
      <c r="AK111" s="207">
        <f t="shared" si="74"/>
        <v>0.14749999999999999</v>
      </c>
      <c r="AL111" s="208"/>
      <c r="AM111" s="208"/>
      <c r="AN111" s="208"/>
      <c r="AO111" s="208"/>
      <c r="AP111" s="208"/>
      <c r="AQ111" s="208"/>
      <c r="AR111" s="208"/>
      <c r="AS111" s="208"/>
      <c r="AT111" s="208"/>
      <c r="AU111" s="208"/>
      <c r="AV111" s="208"/>
      <c r="AW111" s="208"/>
      <c r="AX111" s="208"/>
      <c r="AY111" s="208"/>
      <c r="AZ111" s="208"/>
    </row>
    <row r="112" spans="1:52" x14ac:dyDescent="0.2">
      <c r="A112" s="215">
        <f t="shared" si="29"/>
        <v>48</v>
      </c>
      <c r="B112" s="207">
        <f t="shared" si="27"/>
        <v>0.15000000000000008</v>
      </c>
      <c r="C112" s="207">
        <f t="shared" si="27"/>
        <v>0.15050000000000008</v>
      </c>
      <c r="D112" s="207">
        <f t="shared" ref="D112:AK112" si="75">D53-0.0055</f>
        <v>0.15100000000000008</v>
      </c>
      <c r="E112" s="207">
        <f t="shared" si="75"/>
        <v>0.1515</v>
      </c>
      <c r="F112" s="207">
        <f t="shared" si="75"/>
        <v>0.14949999999999999</v>
      </c>
      <c r="G112" s="207">
        <f t="shared" si="75"/>
        <v>0.14749999999999999</v>
      </c>
      <c r="H112" s="207">
        <f t="shared" si="75"/>
        <v>0.14599999999999999</v>
      </c>
      <c r="I112" s="207">
        <f t="shared" si="75"/>
        <v>0.14449999999999999</v>
      </c>
      <c r="J112" s="207">
        <f t="shared" si="75"/>
        <v>0.14299999999999999</v>
      </c>
      <c r="K112" s="207">
        <f t="shared" si="75"/>
        <v>0.22550000000000001</v>
      </c>
      <c r="L112" s="207">
        <f t="shared" si="75"/>
        <v>0.16</v>
      </c>
      <c r="M112" s="207">
        <f t="shared" si="75"/>
        <v>0.158</v>
      </c>
      <c r="N112" s="207">
        <f t="shared" si="75"/>
        <v>0.156</v>
      </c>
      <c r="O112" s="207">
        <f t="shared" si="75"/>
        <v>0.154</v>
      </c>
      <c r="P112" s="207">
        <f t="shared" si="75"/>
        <v>0.16999999999999998</v>
      </c>
      <c r="Q112" s="207">
        <f t="shared" si="75"/>
        <v>0.16749999999999998</v>
      </c>
      <c r="R112" s="207">
        <f t="shared" si="75"/>
        <v>0.16500000000000001</v>
      </c>
      <c r="S112" s="207">
        <f t="shared" si="75"/>
        <v>0.16250000000000001</v>
      </c>
      <c r="T112" s="207">
        <f t="shared" si="75"/>
        <v>0.16</v>
      </c>
      <c r="U112" s="207">
        <f t="shared" si="75"/>
        <v>0.1585</v>
      </c>
      <c r="V112" s="207">
        <f t="shared" si="75"/>
        <v>0.16999999999999998</v>
      </c>
      <c r="W112" s="207">
        <f t="shared" si="75"/>
        <v>0.16699999999999998</v>
      </c>
      <c r="X112" s="207">
        <f t="shared" si="75"/>
        <v>0.16400000000000001</v>
      </c>
      <c r="Y112" s="207">
        <f t="shared" si="75"/>
        <v>0.161</v>
      </c>
      <c r="Z112" s="207">
        <f t="shared" si="75"/>
        <v>0.158</v>
      </c>
      <c r="AA112" s="207">
        <f t="shared" si="75"/>
        <v>0.16749999999999998</v>
      </c>
      <c r="AB112" s="207">
        <f t="shared" si="75"/>
        <v>0.16400000000000001</v>
      </c>
      <c r="AC112" s="207">
        <f t="shared" si="75"/>
        <v>0.1605</v>
      </c>
      <c r="AD112" s="207">
        <f t="shared" si="75"/>
        <v>0.157</v>
      </c>
      <c r="AE112" s="207">
        <f t="shared" si="75"/>
        <v>0.1535</v>
      </c>
      <c r="AF112" s="207">
        <f t="shared" si="75"/>
        <v>0.16</v>
      </c>
      <c r="AG112" s="207">
        <f t="shared" si="75"/>
        <v>0.156</v>
      </c>
      <c r="AH112" s="207">
        <f t="shared" si="75"/>
        <v>0.152</v>
      </c>
      <c r="AI112" s="207">
        <f t="shared" si="75"/>
        <v>0.14799999999999999</v>
      </c>
      <c r="AJ112" s="207">
        <f t="shared" si="75"/>
        <v>0.14399999999999999</v>
      </c>
      <c r="AK112" s="207">
        <f t="shared" si="75"/>
        <v>0.14749999999999999</v>
      </c>
      <c r="AL112" s="208"/>
      <c r="AM112" s="208"/>
      <c r="AN112" s="208"/>
      <c r="AO112" s="208"/>
      <c r="AP112" s="208"/>
      <c r="AQ112" s="208"/>
      <c r="AR112" s="208"/>
      <c r="AS112" s="208"/>
      <c r="AT112" s="208"/>
      <c r="AU112" s="208"/>
      <c r="AV112" s="208"/>
      <c r="AW112" s="208"/>
      <c r="AX112" s="208"/>
      <c r="AY112" s="208"/>
      <c r="AZ112" s="208"/>
    </row>
    <row r="113" spans="1:52" x14ac:dyDescent="0.2">
      <c r="A113" s="215">
        <f t="shared" si="29"/>
        <v>49</v>
      </c>
      <c r="B113" s="207">
        <f t="shared" si="27"/>
        <v>0.15250000000000008</v>
      </c>
      <c r="C113" s="207">
        <f t="shared" si="27"/>
        <v>0.15300000000000008</v>
      </c>
      <c r="D113" s="207">
        <f t="shared" ref="D113:AK113" si="76">D54-0.0055</f>
        <v>0.1535</v>
      </c>
      <c r="E113" s="207">
        <f t="shared" si="76"/>
        <v>0.1515</v>
      </c>
      <c r="F113" s="207">
        <f t="shared" si="76"/>
        <v>0.14949999999999999</v>
      </c>
      <c r="G113" s="207">
        <f t="shared" si="76"/>
        <v>0.14749999999999999</v>
      </c>
      <c r="H113" s="207">
        <f t="shared" si="76"/>
        <v>0.14599999999999999</v>
      </c>
      <c r="I113" s="207">
        <f t="shared" si="76"/>
        <v>0.14449999999999999</v>
      </c>
      <c r="J113" s="207">
        <f t="shared" si="76"/>
        <v>0.14299999999999999</v>
      </c>
      <c r="K113" s="207">
        <f t="shared" si="76"/>
        <v>0.22550000000000001</v>
      </c>
      <c r="L113" s="207">
        <f t="shared" si="76"/>
        <v>0.16</v>
      </c>
      <c r="M113" s="207">
        <f t="shared" si="76"/>
        <v>0.158</v>
      </c>
      <c r="N113" s="207">
        <f t="shared" si="76"/>
        <v>0.156</v>
      </c>
      <c r="O113" s="207">
        <f t="shared" si="76"/>
        <v>0.154</v>
      </c>
      <c r="P113" s="207">
        <f t="shared" si="76"/>
        <v>0.16999999999999998</v>
      </c>
      <c r="Q113" s="207">
        <f t="shared" si="76"/>
        <v>0.16749999999999998</v>
      </c>
      <c r="R113" s="207">
        <f t="shared" si="76"/>
        <v>0.16500000000000001</v>
      </c>
      <c r="S113" s="207">
        <f t="shared" si="76"/>
        <v>0.16250000000000001</v>
      </c>
      <c r="T113" s="207">
        <f t="shared" si="76"/>
        <v>0.16</v>
      </c>
      <c r="U113" s="207">
        <f t="shared" si="76"/>
        <v>0.1585</v>
      </c>
      <c r="V113" s="207">
        <f t="shared" si="76"/>
        <v>0.16999999999999998</v>
      </c>
      <c r="W113" s="207">
        <f t="shared" si="76"/>
        <v>0.16699999999999998</v>
      </c>
      <c r="X113" s="207">
        <f t="shared" si="76"/>
        <v>0.16400000000000001</v>
      </c>
      <c r="Y113" s="207">
        <f t="shared" si="76"/>
        <v>0.161</v>
      </c>
      <c r="Z113" s="207">
        <f t="shared" si="76"/>
        <v>0.158</v>
      </c>
      <c r="AA113" s="207">
        <f t="shared" si="76"/>
        <v>0.16749999999999998</v>
      </c>
      <c r="AB113" s="207">
        <f t="shared" si="76"/>
        <v>0.16400000000000001</v>
      </c>
      <c r="AC113" s="207">
        <f t="shared" si="76"/>
        <v>0.1605</v>
      </c>
      <c r="AD113" s="207">
        <f t="shared" si="76"/>
        <v>0.157</v>
      </c>
      <c r="AE113" s="207">
        <f t="shared" si="76"/>
        <v>0.1535</v>
      </c>
      <c r="AF113" s="207">
        <f t="shared" si="76"/>
        <v>0.16</v>
      </c>
      <c r="AG113" s="207">
        <f t="shared" si="76"/>
        <v>0.156</v>
      </c>
      <c r="AH113" s="207">
        <f t="shared" si="76"/>
        <v>0.152</v>
      </c>
      <c r="AI113" s="207">
        <f t="shared" si="76"/>
        <v>0.14799999999999999</v>
      </c>
      <c r="AJ113" s="207">
        <f t="shared" si="76"/>
        <v>0.14399999999999999</v>
      </c>
      <c r="AK113" s="207">
        <f t="shared" si="76"/>
        <v>0.14749999999999999</v>
      </c>
      <c r="AL113" s="208"/>
      <c r="AM113" s="208"/>
      <c r="AN113" s="208"/>
      <c r="AO113" s="208"/>
      <c r="AP113" s="208"/>
      <c r="AQ113" s="208"/>
      <c r="AR113" s="208"/>
      <c r="AS113" s="208"/>
      <c r="AT113" s="208"/>
      <c r="AU113" s="208"/>
      <c r="AV113" s="208"/>
      <c r="AW113" s="208"/>
      <c r="AX113" s="208"/>
      <c r="AY113" s="208"/>
      <c r="AZ113" s="208"/>
    </row>
    <row r="114" spans="1:52" x14ac:dyDescent="0.2">
      <c r="A114" s="215">
        <f t="shared" si="29"/>
        <v>50</v>
      </c>
      <c r="B114" s="207">
        <f t="shared" si="27"/>
        <v>0.15500000000000008</v>
      </c>
      <c r="C114" s="207">
        <f t="shared" si="27"/>
        <v>0.15300000000000008</v>
      </c>
      <c r="D114" s="207">
        <f t="shared" ref="D114:AK114" si="77">D55-0.0055</f>
        <v>0.1535</v>
      </c>
      <c r="E114" s="207">
        <f t="shared" si="77"/>
        <v>0.1515</v>
      </c>
      <c r="F114" s="207">
        <f t="shared" si="77"/>
        <v>0.14949999999999999</v>
      </c>
      <c r="G114" s="207">
        <f t="shared" si="77"/>
        <v>0.14749999999999999</v>
      </c>
      <c r="H114" s="207">
        <f t="shared" si="77"/>
        <v>0.14599999999999999</v>
      </c>
      <c r="I114" s="207">
        <f t="shared" si="77"/>
        <v>0.14449999999999999</v>
      </c>
      <c r="J114" s="207">
        <f t="shared" si="77"/>
        <v>0.14299999999999999</v>
      </c>
      <c r="K114" s="207">
        <f t="shared" si="77"/>
        <v>0.22550000000000001</v>
      </c>
      <c r="L114" s="207">
        <f t="shared" si="77"/>
        <v>0.16</v>
      </c>
      <c r="M114" s="207">
        <f t="shared" si="77"/>
        <v>0.158</v>
      </c>
      <c r="N114" s="207">
        <f t="shared" si="77"/>
        <v>0.156</v>
      </c>
      <c r="O114" s="207">
        <f t="shared" si="77"/>
        <v>0.154</v>
      </c>
      <c r="P114" s="207">
        <f t="shared" si="77"/>
        <v>0.16999999999999998</v>
      </c>
      <c r="Q114" s="207">
        <f t="shared" si="77"/>
        <v>0.16749999999999998</v>
      </c>
      <c r="R114" s="207">
        <f t="shared" si="77"/>
        <v>0.16500000000000001</v>
      </c>
      <c r="S114" s="207">
        <f t="shared" si="77"/>
        <v>0.16250000000000001</v>
      </c>
      <c r="T114" s="207">
        <f t="shared" si="77"/>
        <v>0.16</v>
      </c>
      <c r="U114" s="207">
        <f t="shared" si="77"/>
        <v>0.1585</v>
      </c>
      <c r="V114" s="207">
        <f t="shared" si="77"/>
        <v>0.16999999999999998</v>
      </c>
      <c r="W114" s="207">
        <f t="shared" si="77"/>
        <v>0.16699999999999998</v>
      </c>
      <c r="X114" s="207">
        <f t="shared" si="77"/>
        <v>0.16400000000000001</v>
      </c>
      <c r="Y114" s="207">
        <f t="shared" si="77"/>
        <v>0.161</v>
      </c>
      <c r="Z114" s="207">
        <f t="shared" si="77"/>
        <v>0.158</v>
      </c>
      <c r="AA114" s="207">
        <f t="shared" si="77"/>
        <v>0.16749999999999998</v>
      </c>
      <c r="AB114" s="207">
        <f t="shared" si="77"/>
        <v>0.16400000000000001</v>
      </c>
      <c r="AC114" s="207">
        <f t="shared" si="77"/>
        <v>0.1605</v>
      </c>
      <c r="AD114" s="207">
        <f t="shared" si="77"/>
        <v>0.157</v>
      </c>
      <c r="AE114" s="207">
        <f t="shared" si="77"/>
        <v>0.1535</v>
      </c>
      <c r="AF114" s="207">
        <f t="shared" si="77"/>
        <v>0.16</v>
      </c>
      <c r="AG114" s="207">
        <f t="shared" si="77"/>
        <v>0.156</v>
      </c>
      <c r="AH114" s="207">
        <f t="shared" si="77"/>
        <v>0.152</v>
      </c>
      <c r="AI114" s="207">
        <f t="shared" si="77"/>
        <v>0.14799999999999999</v>
      </c>
      <c r="AJ114" s="207">
        <f t="shared" si="77"/>
        <v>0.14399999999999999</v>
      </c>
      <c r="AK114" s="207">
        <f t="shared" si="77"/>
        <v>0.14749999999999999</v>
      </c>
      <c r="AL114" s="208"/>
      <c r="AM114" s="208"/>
      <c r="AN114" s="208"/>
      <c r="AO114" s="208"/>
      <c r="AP114" s="208"/>
      <c r="AQ114" s="208"/>
      <c r="AR114" s="208"/>
      <c r="AS114" s="208"/>
      <c r="AT114" s="208"/>
      <c r="AU114" s="208"/>
      <c r="AV114" s="208"/>
      <c r="AW114" s="208"/>
      <c r="AX114" s="208"/>
      <c r="AY114" s="208"/>
      <c r="AZ114" s="208"/>
    </row>
    <row r="115" spans="1:52" x14ac:dyDescent="0.2">
      <c r="B115" s="186"/>
      <c r="C115" s="186"/>
      <c r="D115" s="186"/>
      <c r="E115" s="186"/>
      <c r="F115" s="188"/>
      <c r="G115" s="189"/>
      <c r="H115" s="187"/>
      <c r="I115" s="187"/>
      <c r="J115" s="187"/>
      <c r="K115" s="187"/>
      <c r="L115" s="187"/>
      <c r="M115" s="187"/>
      <c r="N115" s="187"/>
      <c r="O115" s="187"/>
      <c r="P115" s="187"/>
      <c r="Q115" s="187"/>
      <c r="R115" s="187"/>
      <c r="S115" s="187"/>
      <c r="T115" s="187"/>
      <c r="U115" s="187"/>
      <c r="V115" s="187"/>
      <c r="W115" s="187"/>
      <c r="X115" s="187"/>
      <c r="Y115" s="187"/>
      <c r="Z115" s="187"/>
      <c r="AA115" s="187"/>
      <c r="AB115" s="187"/>
      <c r="AC115" s="187"/>
      <c r="AD115" s="187"/>
      <c r="AE115" s="187"/>
      <c r="AF115" s="187"/>
    </row>
    <row r="116" spans="1:52" x14ac:dyDescent="0.2">
      <c r="B116" s="186"/>
      <c r="C116" s="186"/>
      <c r="D116" s="191"/>
      <c r="E116" s="191"/>
      <c r="F116" s="192" t="s">
        <v>127</v>
      </c>
      <c r="G116" s="193">
        <v>10000</v>
      </c>
      <c r="H116" s="187"/>
      <c r="I116" s="187"/>
      <c r="J116" s="187"/>
      <c r="K116" s="187"/>
      <c r="L116" s="187"/>
      <c r="M116" s="187"/>
      <c r="N116" s="187"/>
      <c r="O116" s="187"/>
      <c r="P116" s="187"/>
      <c r="Q116" s="187"/>
      <c r="R116" s="187"/>
      <c r="S116" s="187"/>
      <c r="T116" s="187"/>
      <c r="U116" s="187"/>
      <c r="V116" s="187"/>
      <c r="W116" s="187"/>
      <c r="X116" s="187"/>
      <c r="Y116" s="187"/>
      <c r="Z116" s="187"/>
      <c r="AA116" s="187"/>
      <c r="AB116" s="187"/>
      <c r="AC116" s="187"/>
      <c r="AD116" s="187"/>
      <c r="AE116" s="187"/>
      <c r="AF116" s="187"/>
    </row>
    <row r="117" spans="1:52" x14ac:dyDescent="0.2">
      <c r="B117" s="187"/>
      <c r="C117" s="187"/>
      <c r="D117" s="187"/>
      <c r="E117" s="187"/>
      <c r="F117" s="187"/>
      <c r="G117" s="187"/>
      <c r="H117" s="187"/>
      <c r="I117" s="187"/>
      <c r="J117" s="187"/>
      <c r="K117" s="187"/>
      <c r="L117" s="187"/>
      <c r="M117" s="187"/>
      <c r="N117" s="187"/>
      <c r="O117" s="187"/>
      <c r="P117" s="187"/>
      <c r="Q117" s="187"/>
      <c r="R117" s="187"/>
      <c r="S117" s="194" t="s">
        <v>128</v>
      </c>
      <c r="T117" s="195"/>
      <c r="U117" s="195"/>
      <c r="V117" s="195"/>
      <c r="W117" s="187"/>
      <c r="X117" s="187"/>
      <c r="Y117" s="187"/>
      <c r="Z117" s="187"/>
      <c r="AA117" s="187"/>
      <c r="AB117" s="187"/>
      <c r="AC117" s="187"/>
      <c r="AD117" s="187"/>
      <c r="AE117" s="187"/>
      <c r="AF117" s="187"/>
    </row>
    <row r="118" spans="1:52" x14ac:dyDescent="0.2">
      <c r="B118" s="192"/>
      <c r="C118" s="192" t="s">
        <v>122</v>
      </c>
      <c r="D118" s="196">
        <f>'Joint Life Calculator'!$E$5</f>
        <v>55</v>
      </c>
      <c r="E118" s="191"/>
      <c r="F118" s="192" t="s">
        <v>123</v>
      </c>
      <c r="G118" s="193">
        <f>IF('Joint Life Calculator'!$E$7&gt;49999,'Joint Life Calculator'!$E$7,0)</f>
        <v>100000</v>
      </c>
      <c r="H118" s="191"/>
      <c r="I118" s="192" t="s">
        <v>124</v>
      </c>
      <c r="J118" s="196">
        <f>'Joint Life Calculator'!$E$8</f>
        <v>10</v>
      </c>
      <c r="K118" s="191"/>
      <c r="L118" s="192" t="s">
        <v>111</v>
      </c>
      <c r="M118" s="197">
        <f>HLOOKUP($D$118,$B$63:$AK$109,($J$118+2),FALSE)</f>
        <v>6.7500000000000018E-2</v>
      </c>
      <c r="N118" s="186"/>
      <c r="O118" s="191"/>
      <c r="P118" s="191"/>
      <c r="Q118" s="192" t="s">
        <v>125</v>
      </c>
      <c r="R118" s="193">
        <f>G118*M118</f>
        <v>6750.0000000000018</v>
      </c>
      <c r="S118" s="193">
        <f>IF($R$118=0,"N/A",R118)</f>
        <v>6750.0000000000018</v>
      </c>
    </row>
    <row r="119" spans="1:52" x14ac:dyDescent="0.2">
      <c r="A119" s="212" t="s">
        <v>455</v>
      </c>
      <c r="B119" s="192"/>
      <c r="C119" s="192" t="s">
        <v>122</v>
      </c>
      <c r="D119" s="196">
        <f>'LPL E PRU Joint Life Calc'!$E$5</f>
        <v>55</v>
      </c>
      <c r="E119" s="191"/>
      <c r="F119" s="192" t="s">
        <v>123</v>
      </c>
      <c r="G119" s="193">
        <f>IF('LPL E PRU Joint Life Calc'!$E$7&gt;49999,'LPL E PRU Joint Life Calc'!$E$7,0)</f>
        <v>100000</v>
      </c>
      <c r="H119" s="191"/>
      <c r="I119" s="192" t="s">
        <v>124</v>
      </c>
      <c r="J119" s="196">
        <f>'LPL E PRU Joint Life Calc'!$E$8</f>
        <v>10</v>
      </c>
      <c r="K119" s="191"/>
      <c r="L119" s="192" t="s">
        <v>111</v>
      </c>
      <c r="M119" s="197">
        <f>HLOOKUP($D$119,$B$63:$AK$109,($J$119+2),FALSE)</f>
        <v>6.7500000000000018E-2</v>
      </c>
      <c r="N119" s="186"/>
      <c r="O119" s="191"/>
      <c r="P119" s="191"/>
      <c r="Q119" s="192" t="s">
        <v>125</v>
      </c>
      <c r="R119" s="193">
        <f>G119*M119</f>
        <v>6750.0000000000018</v>
      </c>
      <c r="S119" s="193">
        <f>IF($R$118=0,"N/A",R119)</f>
        <v>6750.0000000000018</v>
      </c>
    </row>
  </sheetData>
  <mergeCells count="2">
    <mergeCell ref="B3:AF3"/>
    <mergeCell ref="B62:AF6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5CD11-D60F-4E59-B95F-6EC3A76136AB}">
  <sheetPr codeName="Sheet15"/>
  <dimension ref="A1:BE133"/>
  <sheetViews>
    <sheetView workbookViewId="0">
      <selection activeCell="M65" sqref="M65"/>
    </sheetView>
  </sheetViews>
  <sheetFormatPr defaultColWidth="8.7109375" defaultRowHeight="12.75" x14ac:dyDescent="0.2"/>
  <cols>
    <col min="1" max="1" width="24.140625" style="212" customWidth="1"/>
    <col min="2" max="2" width="8.7109375" style="217"/>
    <col min="3" max="3" width="10.140625" style="217" bestFit="1" customWidth="1"/>
    <col min="4" max="6" width="8.7109375" style="217"/>
    <col min="7" max="7" width="12.42578125" style="217" bestFit="1" customWidth="1"/>
    <col min="8" max="17" width="8.7109375" style="217"/>
    <col min="18" max="18" width="12.42578125" style="217" bestFit="1" customWidth="1"/>
    <col min="19" max="19" width="11.42578125" style="217" bestFit="1" customWidth="1"/>
    <col min="20" max="32" width="8.7109375" style="217"/>
    <col min="33" max="16384" width="8.7109375" style="213"/>
  </cols>
  <sheetData>
    <row r="1" spans="1:57" x14ac:dyDescent="0.2">
      <c r="A1" s="212" t="s">
        <v>550</v>
      </c>
      <c r="B1" s="186"/>
      <c r="C1" s="186"/>
      <c r="D1" s="186"/>
      <c r="E1" s="186"/>
      <c r="F1" s="186"/>
      <c r="G1" s="186"/>
      <c r="H1" s="186"/>
      <c r="I1" s="186"/>
      <c r="J1" s="186"/>
      <c r="K1" s="186"/>
      <c r="L1" s="186"/>
      <c r="M1" s="186"/>
      <c r="N1" s="186"/>
      <c r="O1" s="186"/>
      <c r="P1" s="186"/>
      <c r="Q1" s="186"/>
      <c r="R1" s="186"/>
      <c r="S1" s="198"/>
      <c r="T1" s="186"/>
      <c r="U1" s="186"/>
      <c r="V1" s="186"/>
      <c r="W1" s="186"/>
      <c r="X1" s="186"/>
      <c r="Y1" s="186"/>
      <c r="Z1" s="186"/>
      <c r="AA1" s="186"/>
      <c r="AB1" s="186"/>
      <c r="AC1" s="186"/>
      <c r="AD1" s="186"/>
      <c r="AE1" s="186"/>
      <c r="AF1" s="186"/>
    </row>
    <row r="2" spans="1:57" x14ac:dyDescent="0.2">
      <c r="B2" s="186"/>
      <c r="C2" s="186"/>
      <c r="D2" s="186"/>
      <c r="E2" s="186"/>
      <c r="F2" s="186"/>
      <c r="G2" s="186"/>
      <c r="H2" s="186"/>
      <c r="I2" s="186"/>
      <c r="J2" s="186"/>
      <c r="K2" s="186"/>
      <c r="L2" s="186"/>
      <c r="M2" s="186"/>
      <c r="N2" s="186"/>
      <c r="O2" s="186"/>
      <c r="P2" s="186"/>
      <c r="Q2" s="186"/>
      <c r="R2" s="186"/>
      <c r="S2" s="198"/>
      <c r="T2" s="186"/>
      <c r="U2" s="186"/>
      <c r="V2" s="186"/>
      <c r="W2" s="186"/>
      <c r="X2" s="186"/>
      <c r="Y2" s="186"/>
      <c r="Z2" s="186"/>
      <c r="AA2" s="186"/>
      <c r="AB2" s="186"/>
      <c r="AC2" s="186"/>
      <c r="AD2" s="186"/>
      <c r="AE2" s="186"/>
      <c r="AF2" s="186"/>
    </row>
    <row r="3" spans="1:57" x14ac:dyDescent="0.2">
      <c r="A3" s="212" t="s">
        <v>55</v>
      </c>
      <c r="B3" s="187"/>
      <c r="C3" s="187"/>
      <c r="D3" s="187"/>
      <c r="E3" s="187"/>
      <c r="F3" s="187"/>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row>
    <row r="4" spans="1:57" x14ac:dyDescent="0.2">
      <c r="B4" s="459"/>
      <c r="C4" s="459"/>
      <c r="D4" s="459"/>
      <c r="E4" s="459"/>
      <c r="F4" s="459"/>
      <c r="G4" s="459"/>
      <c r="H4" s="459"/>
      <c r="I4" s="459"/>
      <c r="J4" s="459"/>
      <c r="K4" s="459"/>
      <c r="L4" s="459"/>
      <c r="M4" s="459"/>
      <c r="N4" s="459"/>
      <c r="O4" s="459"/>
      <c r="P4" s="459"/>
      <c r="Q4" s="459"/>
      <c r="R4" s="459"/>
      <c r="S4" s="459"/>
      <c r="T4" s="459"/>
      <c r="U4" s="459"/>
      <c r="V4" s="459"/>
      <c r="W4" s="459"/>
      <c r="X4" s="459"/>
      <c r="Y4" s="459"/>
      <c r="Z4" s="459"/>
      <c r="AA4" s="459"/>
      <c r="AB4" s="459"/>
      <c r="AC4" s="459"/>
      <c r="AD4" s="459"/>
      <c r="AE4" s="459"/>
      <c r="AF4" s="459"/>
    </row>
    <row r="5" spans="1:57" x14ac:dyDescent="0.2">
      <c r="A5" s="214" t="s">
        <v>119</v>
      </c>
      <c r="B5" s="215">
        <v>45</v>
      </c>
      <c r="C5" s="215">
        <f>B5+1</f>
        <v>46</v>
      </c>
      <c r="D5" s="215">
        <f t="shared" ref="D5:BE5" si="0">C5+1</f>
        <v>47</v>
      </c>
      <c r="E5" s="215">
        <f t="shared" si="0"/>
        <v>48</v>
      </c>
      <c r="F5" s="215">
        <f t="shared" si="0"/>
        <v>49</v>
      </c>
      <c r="G5" s="215">
        <f t="shared" si="0"/>
        <v>50</v>
      </c>
      <c r="H5" s="215">
        <f t="shared" si="0"/>
        <v>51</v>
      </c>
      <c r="I5" s="215">
        <f t="shared" si="0"/>
        <v>52</v>
      </c>
      <c r="J5" s="215">
        <f t="shared" si="0"/>
        <v>53</v>
      </c>
      <c r="K5" s="215">
        <f t="shared" si="0"/>
        <v>54</v>
      </c>
      <c r="L5" s="215">
        <f t="shared" si="0"/>
        <v>55</v>
      </c>
      <c r="M5" s="215">
        <f t="shared" si="0"/>
        <v>56</v>
      </c>
      <c r="N5" s="215">
        <f t="shared" si="0"/>
        <v>57</v>
      </c>
      <c r="O5" s="215">
        <f t="shared" si="0"/>
        <v>58</v>
      </c>
      <c r="P5" s="215">
        <f t="shared" si="0"/>
        <v>59</v>
      </c>
      <c r="Q5" s="215">
        <f t="shared" si="0"/>
        <v>60</v>
      </c>
      <c r="R5" s="215">
        <f t="shared" si="0"/>
        <v>61</v>
      </c>
      <c r="S5" s="215">
        <f t="shared" si="0"/>
        <v>62</v>
      </c>
      <c r="T5" s="215">
        <f t="shared" si="0"/>
        <v>63</v>
      </c>
      <c r="U5" s="215">
        <f t="shared" si="0"/>
        <v>64</v>
      </c>
      <c r="V5" s="215">
        <f t="shared" si="0"/>
        <v>65</v>
      </c>
      <c r="W5" s="215">
        <f t="shared" si="0"/>
        <v>66</v>
      </c>
      <c r="X5" s="215">
        <f t="shared" si="0"/>
        <v>67</v>
      </c>
      <c r="Y5" s="215">
        <f t="shared" si="0"/>
        <v>68</v>
      </c>
      <c r="Z5" s="215">
        <f t="shared" si="0"/>
        <v>69</v>
      </c>
      <c r="AA5" s="215">
        <f t="shared" si="0"/>
        <v>70</v>
      </c>
      <c r="AB5" s="215">
        <f t="shared" si="0"/>
        <v>71</v>
      </c>
      <c r="AC5" s="215">
        <f t="shared" si="0"/>
        <v>72</v>
      </c>
      <c r="AD5" s="215">
        <f t="shared" si="0"/>
        <v>73</v>
      </c>
      <c r="AE5" s="215">
        <f t="shared" si="0"/>
        <v>74</v>
      </c>
      <c r="AF5" s="215">
        <f t="shared" si="0"/>
        <v>75</v>
      </c>
      <c r="AG5" s="215">
        <f t="shared" si="0"/>
        <v>76</v>
      </c>
      <c r="AH5" s="215">
        <f t="shared" si="0"/>
        <v>77</v>
      </c>
      <c r="AI5" s="215">
        <f t="shared" si="0"/>
        <v>78</v>
      </c>
      <c r="AJ5" s="215">
        <f t="shared" si="0"/>
        <v>79</v>
      </c>
      <c r="AK5" s="215">
        <f t="shared" si="0"/>
        <v>80</v>
      </c>
      <c r="AL5" s="215">
        <f t="shared" si="0"/>
        <v>81</v>
      </c>
      <c r="AM5" s="215">
        <f t="shared" si="0"/>
        <v>82</v>
      </c>
      <c r="AN5" s="215">
        <f t="shared" si="0"/>
        <v>83</v>
      </c>
      <c r="AO5" s="215">
        <f t="shared" si="0"/>
        <v>84</v>
      </c>
      <c r="AP5" s="215">
        <f t="shared" si="0"/>
        <v>85</v>
      </c>
      <c r="AQ5" s="215">
        <f t="shared" si="0"/>
        <v>86</v>
      </c>
      <c r="AR5" s="215">
        <f t="shared" si="0"/>
        <v>87</v>
      </c>
      <c r="AS5" s="215">
        <f t="shared" si="0"/>
        <v>88</v>
      </c>
      <c r="AT5" s="215">
        <f t="shared" si="0"/>
        <v>89</v>
      </c>
      <c r="AU5" s="215">
        <f t="shared" si="0"/>
        <v>90</v>
      </c>
      <c r="AV5" s="215">
        <f t="shared" si="0"/>
        <v>91</v>
      </c>
      <c r="AW5" s="215">
        <f t="shared" si="0"/>
        <v>92</v>
      </c>
      <c r="AX5" s="215">
        <f t="shared" si="0"/>
        <v>93</v>
      </c>
      <c r="AY5" s="215">
        <f t="shared" si="0"/>
        <v>94</v>
      </c>
      <c r="AZ5" s="215">
        <f t="shared" si="0"/>
        <v>95</v>
      </c>
      <c r="BA5" s="215">
        <f t="shared" si="0"/>
        <v>96</v>
      </c>
      <c r="BB5" s="215">
        <f t="shared" si="0"/>
        <v>97</v>
      </c>
      <c r="BC5" s="215">
        <f t="shared" si="0"/>
        <v>98</v>
      </c>
      <c r="BD5" s="215">
        <f t="shared" si="0"/>
        <v>99</v>
      </c>
      <c r="BE5" s="215">
        <f t="shared" si="0"/>
        <v>100</v>
      </c>
    </row>
    <row r="6" spans="1:57" x14ac:dyDescent="0.2">
      <c r="A6" s="215">
        <v>0</v>
      </c>
      <c r="B6" s="207">
        <v>0</v>
      </c>
      <c r="C6" s="207">
        <v>0</v>
      </c>
      <c r="D6" s="207">
        <v>0</v>
      </c>
      <c r="E6" s="207">
        <v>0</v>
      </c>
      <c r="F6" s="207">
        <v>0</v>
      </c>
      <c r="G6" s="207">
        <v>0</v>
      </c>
      <c r="H6" s="207">
        <v>0</v>
      </c>
      <c r="I6" s="207">
        <v>0</v>
      </c>
      <c r="J6" s="207">
        <v>0</v>
      </c>
      <c r="K6" s="207">
        <v>0</v>
      </c>
      <c r="L6" s="207">
        <v>0</v>
      </c>
      <c r="M6" s="207">
        <v>0</v>
      </c>
      <c r="N6" s="207">
        <v>0</v>
      </c>
      <c r="O6" s="207">
        <v>0</v>
      </c>
      <c r="P6" s="185">
        <v>4.8000000000000001E-2</v>
      </c>
      <c r="Q6" s="185">
        <v>4.8000000000000001E-2</v>
      </c>
      <c r="R6" s="185">
        <v>4.8000000000000001E-2</v>
      </c>
      <c r="S6" s="185">
        <v>5.2999999999999999E-2</v>
      </c>
      <c r="T6" s="185">
        <v>5.2999999999999999E-2</v>
      </c>
      <c r="U6" s="185">
        <v>5.2999999999999999E-2</v>
      </c>
      <c r="V6" s="185">
        <v>5.2999999999999999E-2</v>
      </c>
      <c r="W6" s="185">
        <v>5.2999999999999999E-2</v>
      </c>
      <c r="X6" s="185">
        <v>5.8000000000000003E-2</v>
      </c>
      <c r="Y6" s="185">
        <v>5.8000000000000003E-2</v>
      </c>
      <c r="Z6" s="185">
        <v>5.8000000000000003E-2</v>
      </c>
      <c r="AA6" s="185">
        <v>5.8000000000000003E-2</v>
      </c>
      <c r="AB6" s="185">
        <v>5.8000000000000003E-2</v>
      </c>
      <c r="AC6" s="185">
        <v>6.3E-2</v>
      </c>
      <c r="AD6" s="185">
        <v>6.3E-2</v>
      </c>
      <c r="AE6" s="185">
        <v>6.3E-2</v>
      </c>
      <c r="AF6" s="185">
        <v>6.3E-2</v>
      </c>
      <c r="AG6" s="185">
        <v>6.3E-2</v>
      </c>
      <c r="AH6" s="185">
        <v>6.8000000000000005E-2</v>
      </c>
      <c r="AI6" s="185">
        <v>6.8000000000000005E-2</v>
      </c>
      <c r="AJ6" s="185">
        <v>6.8000000000000005E-2</v>
      </c>
      <c r="AK6" s="185">
        <v>6.8000000000000005E-2</v>
      </c>
      <c r="AL6" s="185">
        <v>6.8000000000000005E-2</v>
      </c>
      <c r="AM6" s="185">
        <v>6.8000000000000005E-2</v>
      </c>
      <c r="AN6" s="185">
        <v>6.8000000000000005E-2</v>
      </c>
      <c r="AO6" s="185">
        <v>6.8000000000000005E-2</v>
      </c>
      <c r="AP6" s="185">
        <v>6.8000000000000005E-2</v>
      </c>
      <c r="AQ6" s="185">
        <v>6.8000000000000005E-2</v>
      </c>
      <c r="AR6" s="185">
        <v>6.8000000000000005E-2</v>
      </c>
      <c r="AS6" s="185">
        <v>6.8000000000000005E-2</v>
      </c>
      <c r="AT6" s="185">
        <v>6.8000000000000005E-2</v>
      </c>
      <c r="AU6" s="185">
        <v>6.8000000000000005E-2</v>
      </c>
      <c r="AV6" s="185">
        <v>6.8000000000000005E-2</v>
      </c>
      <c r="AW6" s="185">
        <v>6.8000000000000005E-2</v>
      </c>
      <c r="AX6" s="185">
        <v>6.8000000000000005E-2</v>
      </c>
      <c r="AY6" s="185">
        <v>6.8000000000000005E-2</v>
      </c>
      <c r="AZ6" s="185">
        <v>6.8000000000000005E-2</v>
      </c>
      <c r="BA6" s="185">
        <v>6.8000000000000005E-2</v>
      </c>
      <c r="BB6" s="185">
        <v>6.8000000000000005E-2</v>
      </c>
      <c r="BC6" s="185">
        <v>6.8000000000000005E-2</v>
      </c>
      <c r="BD6" s="185">
        <v>6.8000000000000005E-2</v>
      </c>
      <c r="BE6" s="185">
        <v>6.8000000000000005E-2</v>
      </c>
    </row>
    <row r="7" spans="1:57" x14ac:dyDescent="0.2">
      <c r="A7" s="215">
        <v>1</v>
      </c>
      <c r="B7" s="207">
        <v>0</v>
      </c>
      <c r="C7" s="207">
        <v>0</v>
      </c>
      <c r="D7" s="207">
        <v>0</v>
      </c>
      <c r="E7" s="207">
        <v>0</v>
      </c>
      <c r="F7" s="207">
        <v>0</v>
      </c>
      <c r="G7" s="207">
        <v>0</v>
      </c>
      <c r="H7" s="207">
        <v>0</v>
      </c>
      <c r="I7" s="207">
        <v>0</v>
      </c>
      <c r="J7" s="207">
        <v>0</v>
      </c>
      <c r="K7" s="207">
        <v>0</v>
      </c>
      <c r="L7" s="207">
        <v>0</v>
      </c>
      <c r="M7" s="207">
        <v>0</v>
      </c>
      <c r="N7" s="207">
        <v>0</v>
      </c>
      <c r="O7" s="185">
        <v>4.8000000000000001E-2</v>
      </c>
      <c r="P7" s="185">
        <v>0.05</v>
      </c>
      <c r="Q7" s="185">
        <v>0.05</v>
      </c>
      <c r="R7" s="185">
        <v>0.05</v>
      </c>
      <c r="S7" s="185">
        <v>5.5E-2</v>
      </c>
      <c r="T7" s="185">
        <v>5.5E-2</v>
      </c>
      <c r="U7" s="185">
        <v>5.5E-2</v>
      </c>
      <c r="V7" s="185">
        <v>5.5E-2</v>
      </c>
      <c r="W7" s="185">
        <v>5.5E-2</v>
      </c>
      <c r="X7" s="185">
        <v>0.06</v>
      </c>
      <c r="Y7" s="185">
        <v>0.06</v>
      </c>
      <c r="Z7" s="185">
        <v>0.06</v>
      </c>
      <c r="AA7" s="185">
        <v>0.06</v>
      </c>
      <c r="AB7" s="185">
        <v>0.06</v>
      </c>
      <c r="AC7" s="185">
        <v>6.5000000000000002E-2</v>
      </c>
      <c r="AD7" s="185">
        <v>6.5000000000000002E-2</v>
      </c>
      <c r="AE7" s="185">
        <v>6.5000000000000002E-2</v>
      </c>
      <c r="AF7" s="185">
        <v>6.5000000000000002E-2</v>
      </c>
      <c r="AG7" s="185">
        <v>6.5000000000000002E-2</v>
      </c>
      <c r="AH7" s="185">
        <v>7.0000000000000007E-2</v>
      </c>
      <c r="AI7" s="185">
        <v>7.0000000000000007E-2</v>
      </c>
      <c r="AJ7" s="185">
        <v>7.0000000000000007E-2</v>
      </c>
      <c r="AK7" s="185">
        <v>7.0000000000000007E-2</v>
      </c>
      <c r="AL7" s="185">
        <v>7.0000000000000007E-2</v>
      </c>
      <c r="AM7" s="185">
        <v>7.0000000000000007E-2</v>
      </c>
      <c r="AN7" s="185">
        <v>7.0000000000000007E-2</v>
      </c>
      <c r="AO7" s="185">
        <v>7.0000000000000007E-2</v>
      </c>
      <c r="AP7" s="185">
        <v>7.0000000000000007E-2</v>
      </c>
      <c r="AQ7" s="185">
        <v>7.0000000000000007E-2</v>
      </c>
      <c r="AR7" s="185">
        <v>7.0000000000000007E-2</v>
      </c>
      <c r="AS7" s="185">
        <v>7.0000000000000007E-2</v>
      </c>
      <c r="AT7" s="185">
        <v>7.0000000000000007E-2</v>
      </c>
      <c r="AU7" s="185">
        <v>7.0000000000000007E-2</v>
      </c>
      <c r="AV7" s="185">
        <v>7.0000000000000007E-2</v>
      </c>
      <c r="AW7" s="185">
        <v>7.0000000000000007E-2</v>
      </c>
      <c r="AX7" s="185">
        <v>7.0000000000000007E-2</v>
      </c>
      <c r="AY7" s="185">
        <v>7.0000000000000007E-2</v>
      </c>
      <c r="AZ7" s="185">
        <v>7.0000000000000007E-2</v>
      </c>
      <c r="BA7" s="185">
        <v>7.0000000000000007E-2</v>
      </c>
      <c r="BB7" s="185">
        <v>7.0000000000000007E-2</v>
      </c>
      <c r="BC7" s="185">
        <v>7.0000000000000007E-2</v>
      </c>
      <c r="BD7" s="185">
        <v>7.0000000000000007E-2</v>
      </c>
      <c r="BE7" s="185">
        <v>7.0000000000000007E-2</v>
      </c>
    </row>
    <row r="8" spans="1:57" x14ac:dyDescent="0.2">
      <c r="A8" s="215">
        <f>A7+1</f>
        <v>2</v>
      </c>
      <c r="B8" s="207">
        <v>0</v>
      </c>
      <c r="C8" s="207">
        <v>0</v>
      </c>
      <c r="D8" s="207">
        <v>0</v>
      </c>
      <c r="E8" s="207">
        <v>0</v>
      </c>
      <c r="F8" s="207">
        <v>0</v>
      </c>
      <c r="G8" s="207">
        <v>0</v>
      </c>
      <c r="H8" s="207">
        <v>0</v>
      </c>
      <c r="I8" s="207">
        <v>0</v>
      </c>
      <c r="J8" s="207">
        <v>0</v>
      </c>
      <c r="K8" s="207">
        <v>0</v>
      </c>
      <c r="L8" s="207">
        <v>0</v>
      </c>
      <c r="M8" s="207">
        <v>0</v>
      </c>
      <c r="N8" s="185">
        <v>0.05</v>
      </c>
      <c r="O8" s="185">
        <v>0.05</v>
      </c>
      <c r="P8" s="185">
        <v>5.1999999999999998E-2</v>
      </c>
      <c r="Q8" s="185">
        <v>5.1999999999999998E-2</v>
      </c>
      <c r="R8" s="185">
        <v>5.1999999999999998E-2</v>
      </c>
      <c r="S8" s="185">
        <v>5.7000000000000002E-2</v>
      </c>
      <c r="T8" s="185">
        <v>5.7000000000000002E-2</v>
      </c>
      <c r="U8" s="185">
        <v>5.7000000000000002E-2</v>
      </c>
      <c r="V8" s="185">
        <v>5.7000000000000002E-2</v>
      </c>
      <c r="W8" s="185">
        <v>5.7000000000000002E-2</v>
      </c>
      <c r="X8" s="185">
        <v>6.2E-2</v>
      </c>
      <c r="Y8" s="185">
        <v>6.2E-2</v>
      </c>
      <c r="Z8" s="185">
        <v>6.2E-2</v>
      </c>
      <c r="AA8" s="185">
        <v>6.2E-2</v>
      </c>
      <c r="AB8" s="185">
        <v>6.2E-2</v>
      </c>
      <c r="AC8" s="185">
        <v>6.7000000000000004E-2</v>
      </c>
      <c r="AD8" s="185">
        <v>6.7000000000000004E-2</v>
      </c>
      <c r="AE8" s="185">
        <v>6.7000000000000004E-2</v>
      </c>
      <c r="AF8" s="185">
        <v>6.7000000000000004E-2</v>
      </c>
      <c r="AG8" s="185">
        <v>6.7000000000000004E-2</v>
      </c>
      <c r="AH8" s="185">
        <v>7.1999999999999995E-2</v>
      </c>
      <c r="AI8" s="185">
        <v>7.1999999999999995E-2</v>
      </c>
      <c r="AJ8" s="185">
        <v>7.1999999999999995E-2</v>
      </c>
      <c r="AK8" s="185">
        <v>7.1999999999999995E-2</v>
      </c>
      <c r="AL8" s="185">
        <v>7.1999999999999995E-2</v>
      </c>
      <c r="AM8" s="185">
        <v>7.1999999999999995E-2</v>
      </c>
      <c r="AN8" s="185">
        <v>7.1999999999999995E-2</v>
      </c>
      <c r="AO8" s="185">
        <v>7.1999999999999995E-2</v>
      </c>
      <c r="AP8" s="185">
        <v>7.1999999999999995E-2</v>
      </c>
      <c r="AQ8" s="185">
        <v>7.1999999999999995E-2</v>
      </c>
      <c r="AR8" s="185">
        <v>7.1999999999999995E-2</v>
      </c>
      <c r="AS8" s="185">
        <v>7.1999999999999995E-2</v>
      </c>
      <c r="AT8" s="185">
        <v>7.1999999999999995E-2</v>
      </c>
      <c r="AU8" s="185">
        <v>7.1999999999999995E-2</v>
      </c>
      <c r="AV8" s="185">
        <v>7.1999999999999995E-2</v>
      </c>
      <c r="AW8" s="185">
        <v>7.1999999999999995E-2</v>
      </c>
      <c r="AX8" s="185">
        <v>7.1999999999999995E-2</v>
      </c>
      <c r="AY8" s="185">
        <v>7.1999999999999995E-2</v>
      </c>
      <c r="AZ8" s="185">
        <v>7.1999999999999995E-2</v>
      </c>
      <c r="BA8" s="185">
        <v>7.1999999999999995E-2</v>
      </c>
      <c r="BB8" s="185">
        <v>7.1999999999999995E-2</v>
      </c>
      <c r="BC8" s="185">
        <v>7.1999999999999995E-2</v>
      </c>
      <c r="BD8" s="185">
        <v>7.1999999999999995E-2</v>
      </c>
      <c r="BE8" s="185">
        <v>7.1999999999999995E-2</v>
      </c>
    </row>
    <row r="9" spans="1:57" x14ac:dyDescent="0.2">
      <c r="A9" s="215">
        <f t="shared" ref="A9:A61" si="1">A8+1</f>
        <v>3</v>
      </c>
      <c r="B9" s="207">
        <v>0</v>
      </c>
      <c r="C9" s="207">
        <v>0</v>
      </c>
      <c r="D9" s="207">
        <v>0</v>
      </c>
      <c r="E9" s="207">
        <v>0</v>
      </c>
      <c r="F9" s="207">
        <v>0</v>
      </c>
      <c r="G9" s="207">
        <v>0</v>
      </c>
      <c r="H9" s="207">
        <v>0</v>
      </c>
      <c r="I9" s="207">
        <v>0</v>
      </c>
      <c r="J9" s="207">
        <v>0</v>
      </c>
      <c r="K9" s="207">
        <v>0</v>
      </c>
      <c r="L9" s="207">
        <v>0</v>
      </c>
      <c r="M9" s="185">
        <v>5.1999999999999998E-2</v>
      </c>
      <c r="N9" s="185">
        <v>5.1999999999999998E-2</v>
      </c>
      <c r="O9" s="185">
        <v>5.1999999999999998E-2</v>
      </c>
      <c r="P9" s="185">
        <v>5.3999999999999999E-2</v>
      </c>
      <c r="Q9" s="185">
        <v>5.3999999999999999E-2</v>
      </c>
      <c r="R9" s="185">
        <v>5.3999999999999999E-2</v>
      </c>
      <c r="S9" s="185">
        <v>5.8999999999999997E-2</v>
      </c>
      <c r="T9" s="185">
        <v>5.8999999999999997E-2</v>
      </c>
      <c r="U9" s="185">
        <v>5.8999999999999997E-2</v>
      </c>
      <c r="V9" s="185">
        <v>5.8999999999999997E-2</v>
      </c>
      <c r="W9" s="185">
        <v>5.8999999999999997E-2</v>
      </c>
      <c r="X9" s="185">
        <v>6.4000000000000001E-2</v>
      </c>
      <c r="Y9" s="185">
        <v>6.4000000000000001E-2</v>
      </c>
      <c r="Z9" s="185">
        <v>6.4000000000000001E-2</v>
      </c>
      <c r="AA9" s="185">
        <v>6.4000000000000001E-2</v>
      </c>
      <c r="AB9" s="185">
        <v>6.4000000000000001E-2</v>
      </c>
      <c r="AC9" s="185">
        <v>6.9000000000000006E-2</v>
      </c>
      <c r="AD9" s="185">
        <v>6.9000000000000006E-2</v>
      </c>
      <c r="AE9" s="185">
        <v>6.9000000000000006E-2</v>
      </c>
      <c r="AF9" s="185">
        <v>6.9000000000000006E-2</v>
      </c>
      <c r="AG9" s="185">
        <v>6.9000000000000006E-2</v>
      </c>
      <c r="AH9" s="185">
        <v>7.3999999999999996E-2</v>
      </c>
      <c r="AI9" s="185">
        <v>7.3999999999999996E-2</v>
      </c>
      <c r="AJ9" s="185">
        <v>7.3999999999999996E-2</v>
      </c>
      <c r="AK9" s="185">
        <v>7.3999999999999996E-2</v>
      </c>
      <c r="AL9" s="185">
        <v>7.3999999999999996E-2</v>
      </c>
      <c r="AM9" s="185">
        <v>7.3999999999999996E-2</v>
      </c>
      <c r="AN9" s="185">
        <v>7.3999999999999996E-2</v>
      </c>
      <c r="AO9" s="185">
        <v>7.3999999999999996E-2</v>
      </c>
      <c r="AP9" s="185">
        <v>7.3999999999999996E-2</v>
      </c>
      <c r="AQ9" s="185">
        <v>7.3999999999999996E-2</v>
      </c>
      <c r="AR9" s="185">
        <v>7.3999999999999996E-2</v>
      </c>
      <c r="AS9" s="185">
        <v>7.3999999999999996E-2</v>
      </c>
      <c r="AT9" s="185">
        <v>7.3999999999999996E-2</v>
      </c>
      <c r="AU9" s="185">
        <v>7.3999999999999996E-2</v>
      </c>
      <c r="AV9" s="185">
        <v>7.3999999999999996E-2</v>
      </c>
      <c r="AW9" s="185">
        <v>7.3999999999999996E-2</v>
      </c>
      <c r="AX9" s="185">
        <v>7.3999999999999996E-2</v>
      </c>
      <c r="AY9" s="185">
        <v>7.3999999999999996E-2</v>
      </c>
      <c r="AZ9" s="185">
        <v>7.3999999999999996E-2</v>
      </c>
      <c r="BA9" s="185">
        <v>7.3999999999999996E-2</v>
      </c>
      <c r="BB9" s="185">
        <v>7.3999999999999996E-2</v>
      </c>
      <c r="BC9" s="185">
        <v>7.3999999999999996E-2</v>
      </c>
      <c r="BD9" s="185">
        <v>7.3999999999999996E-2</v>
      </c>
      <c r="BE9" s="185">
        <v>7.3999999999999996E-2</v>
      </c>
    </row>
    <row r="10" spans="1:57" x14ac:dyDescent="0.2">
      <c r="A10" s="215">
        <f t="shared" si="1"/>
        <v>4</v>
      </c>
      <c r="B10" s="207">
        <v>0</v>
      </c>
      <c r="C10" s="207">
        <v>0</v>
      </c>
      <c r="D10" s="207">
        <v>0</v>
      </c>
      <c r="E10" s="207">
        <v>0</v>
      </c>
      <c r="F10" s="207">
        <v>0</v>
      </c>
      <c r="G10" s="207">
        <v>0</v>
      </c>
      <c r="H10" s="207">
        <v>0</v>
      </c>
      <c r="I10" s="207">
        <v>0</v>
      </c>
      <c r="J10" s="207">
        <v>0</v>
      </c>
      <c r="K10" s="207">
        <v>0</v>
      </c>
      <c r="L10" s="185">
        <v>5.3999999999999999E-2</v>
      </c>
      <c r="M10" s="185">
        <v>5.3999999999999999E-2</v>
      </c>
      <c r="N10" s="185">
        <v>5.3999999999999999E-2</v>
      </c>
      <c r="O10" s="185">
        <v>5.3999999999999999E-2</v>
      </c>
      <c r="P10" s="185">
        <v>5.6000000000000001E-2</v>
      </c>
      <c r="Q10" s="185">
        <v>5.6000000000000001E-2</v>
      </c>
      <c r="R10" s="185">
        <v>5.6000000000000001E-2</v>
      </c>
      <c r="S10" s="185">
        <v>6.0999999999999999E-2</v>
      </c>
      <c r="T10" s="185">
        <v>6.0999999999999999E-2</v>
      </c>
      <c r="U10" s="185">
        <v>6.0999999999999999E-2</v>
      </c>
      <c r="V10" s="185">
        <v>6.0999999999999999E-2</v>
      </c>
      <c r="W10" s="185">
        <v>6.0999999999999999E-2</v>
      </c>
      <c r="X10" s="185">
        <v>6.6000000000000003E-2</v>
      </c>
      <c r="Y10" s="185">
        <v>6.6000000000000003E-2</v>
      </c>
      <c r="Z10" s="185">
        <v>6.6000000000000003E-2</v>
      </c>
      <c r="AA10" s="185">
        <v>6.6000000000000003E-2</v>
      </c>
      <c r="AB10" s="185">
        <v>6.6000000000000003E-2</v>
      </c>
      <c r="AC10" s="185">
        <v>7.0999999999999994E-2</v>
      </c>
      <c r="AD10" s="185">
        <v>7.0999999999999994E-2</v>
      </c>
      <c r="AE10" s="185">
        <v>7.0999999999999994E-2</v>
      </c>
      <c r="AF10" s="185">
        <v>7.0999999999999994E-2</v>
      </c>
      <c r="AG10" s="185">
        <v>7.0999999999999994E-2</v>
      </c>
      <c r="AH10" s="185">
        <v>7.5999999999999998E-2</v>
      </c>
      <c r="AI10" s="185">
        <v>7.5999999999999998E-2</v>
      </c>
      <c r="AJ10" s="185">
        <v>7.5999999999999998E-2</v>
      </c>
      <c r="AK10" s="185">
        <v>7.5999999999999998E-2</v>
      </c>
      <c r="AL10" s="185">
        <v>7.5999999999999998E-2</v>
      </c>
      <c r="AM10" s="185">
        <v>7.5999999999999998E-2</v>
      </c>
      <c r="AN10" s="185">
        <v>7.5999999999999998E-2</v>
      </c>
      <c r="AO10" s="185">
        <v>7.5999999999999998E-2</v>
      </c>
      <c r="AP10" s="185">
        <v>7.5999999999999998E-2</v>
      </c>
      <c r="AQ10" s="185">
        <v>7.5999999999999998E-2</v>
      </c>
      <c r="AR10" s="185">
        <v>7.5999999999999998E-2</v>
      </c>
      <c r="AS10" s="185">
        <v>7.5999999999999998E-2</v>
      </c>
      <c r="AT10" s="185">
        <v>7.5999999999999998E-2</v>
      </c>
      <c r="AU10" s="185">
        <v>7.5999999999999998E-2</v>
      </c>
      <c r="AV10" s="185">
        <v>7.5999999999999998E-2</v>
      </c>
      <c r="AW10" s="185">
        <v>7.5999999999999998E-2</v>
      </c>
      <c r="AX10" s="185">
        <v>7.5999999999999998E-2</v>
      </c>
      <c r="AY10" s="185">
        <v>7.5999999999999998E-2</v>
      </c>
      <c r="AZ10" s="185">
        <v>7.5999999999999998E-2</v>
      </c>
      <c r="BA10" s="185">
        <v>7.5999999999999998E-2</v>
      </c>
      <c r="BB10" s="185">
        <v>7.5999999999999998E-2</v>
      </c>
      <c r="BC10" s="185">
        <v>7.5999999999999998E-2</v>
      </c>
      <c r="BD10" s="185">
        <v>7.5999999999999998E-2</v>
      </c>
      <c r="BE10" s="185">
        <v>7.5999999999999998E-2</v>
      </c>
    </row>
    <row r="11" spans="1:57" x14ac:dyDescent="0.2">
      <c r="A11" s="215">
        <f t="shared" si="1"/>
        <v>5</v>
      </c>
      <c r="B11" s="207">
        <v>0</v>
      </c>
      <c r="C11" s="207">
        <v>0</v>
      </c>
      <c r="D11" s="207">
        <v>0</v>
      </c>
      <c r="E11" s="207">
        <v>0</v>
      </c>
      <c r="F11" s="207">
        <v>0</v>
      </c>
      <c r="G11" s="207">
        <v>0</v>
      </c>
      <c r="H11" s="207">
        <v>0</v>
      </c>
      <c r="I11" s="207">
        <v>0</v>
      </c>
      <c r="J11" s="207">
        <v>0</v>
      </c>
      <c r="K11" s="185">
        <v>5.6000000000000001E-2</v>
      </c>
      <c r="L11" s="185">
        <v>5.6000000000000001E-2</v>
      </c>
      <c r="M11" s="185">
        <v>5.6000000000000001E-2</v>
      </c>
      <c r="N11" s="185">
        <v>5.6000000000000001E-2</v>
      </c>
      <c r="O11" s="185">
        <v>5.6000000000000001E-2</v>
      </c>
      <c r="P11" s="185">
        <v>5.8000000000000003E-2</v>
      </c>
      <c r="Q11" s="185">
        <v>5.8000000000000003E-2</v>
      </c>
      <c r="R11" s="185">
        <v>5.8000000000000003E-2</v>
      </c>
      <c r="S11" s="185">
        <v>6.3E-2</v>
      </c>
      <c r="T11" s="185">
        <v>6.3E-2</v>
      </c>
      <c r="U11" s="185">
        <v>6.3E-2</v>
      </c>
      <c r="V11" s="185">
        <v>6.3E-2</v>
      </c>
      <c r="W11" s="185">
        <v>6.3E-2</v>
      </c>
      <c r="X11" s="185">
        <v>6.8000000000000005E-2</v>
      </c>
      <c r="Y11" s="185">
        <v>6.8000000000000005E-2</v>
      </c>
      <c r="Z11" s="185">
        <v>6.8000000000000005E-2</v>
      </c>
      <c r="AA11" s="185">
        <v>6.8000000000000005E-2</v>
      </c>
      <c r="AB11" s="185">
        <v>6.8000000000000005E-2</v>
      </c>
      <c r="AC11" s="185">
        <v>7.2999999999999995E-2</v>
      </c>
      <c r="AD11" s="185">
        <v>7.2999999999999995E-2</v>
      </c>
      <c r="AE11" s="185">
        <v>7.2999999999999995E-2</v>
      </c>
      <c r="AF11" s="185">
        <v>7.2999999999999995E-2</v>
      </c>
      <c r="AG11" s="185">
        <v>7.2999999999999995E-2</v>
      </c>
      <c r="AH11" s="185">
        <v>7.8E-2</v>
      </c>
      <c r="AI11" s="185">
        <v>7.8E-2</v>
      </c>
      <c r="AJ11" s="185">
        <v>7.8E-2</v>
      </c>
      <c r="AK11" s="185">
        <v>7.8E-2</v>
      </c>
      <c r="AL11" s="185">
        <v>7.8E-2</v>
      </c>
      <c r="AM11" s="185">
        <v>7.8E-2</v>
      </c>
      <c r="AN11" s="185">
        <v>7.8E-2</v>
      </c>
      <c r="AO11" s="185">
        <v>7.8E-2</v>
      </c>
      <c r="AP11" s="185">
        <v>7.8E-2</v>
      </c>
      <c r="AQ11" s="185">
        <v>7.8E-2</v>
      </c>
      <c r="AR11" s="185">
        <v>7.8E-2</v>
      </c>
      <c r="AS11" s="185">
        <v>7.8E-2</v>
      </c>
      <c r="AT11" s="185">
        <v>7.8E-2</v>
      </c>
      <c r="AU11" s="185">
        <v>7.8E-2</v>
      </c>
      <c r="AV11" s="185">
        <v>7.8E-2</v>
      </c>
      <c r="AW11" s="185">
        <v>7.8E-2</v>
      </c>
      <c r="AX11" s="185">
        <v>7.8E-2</v>
      </c>
      <c r="AY11" s="185">
        <v>7.8E-2</v>
      </c>
      <c r="AZ11" s="185">
        <v>7.8E-2</v>
      </c>
      <c r="BA11" s="185">
        <v>7.8E-2</v>
      </c>
      <c r="BB11" s="185">
        <v>7.8E-2</v>
      </c>
      <c r="BC11" s="185">
        <v>7.8E-2</v>
      </c>
      <c r="BD11" s="185">
        <v>7.8E-2</v>
      </c>
      <c r="BE11" s="185">
        <v>7.8E-2</v>
      </c>
    </row>
    <row r="12" spans="1:57" x14ac:dyDescent="0.2">
      <c r="A12" s="215">
        <f t="shared" si="1"/>
        <v>6</v>
      </c>
      <c r="B12" s="207">
        <v>0</v>
      </c>
      <c r="C12" s="207">
        <v>0</v>
      </c>
      <c r="D12" s="207">
        <v>0</v>
      </c>
      <c r="E12" s="207">
        <v>0</v>
      </c>
      <c r="F12" s="207">
        <v>0</v>
      </c>
      <c r="G12" s="207">
        <v>0</v>
      </c>
      <c r="H12" s="207">
        <v>0</v>
      </c>
      <c r="I12" s="207">
        <v>0</v>
      </c>
      <c r="J12" s="185">
        <v>5.8000000000000003E-2</v>
      </c>
      <c r="K12" s="185">
        <v>5.8000000000000003E-2</v>
      </c>
      <c r="L12" s="185">
        <v>5.8000000000000003E-2</v>
      </c>
      <c r="M12" s="185">
        <v>5.8000000000000003E-2</v>
      </c>
      <c r="N12" s="185">
        <v>5.8000000000000003E-2</v>
      </c>
      <c r="O12" s="185">
        <v>5.8000000000000003E-2</v>
      </c>
      <c r="P12" s="185">
        <v>0.06</v>
      </c>
      <c r="Q12" s="185">
        <v>0.06</v>
      </c>
      <c r="R12" s="185">
        <v>0.06</v>
      </c>
      <c r="S12" s="185">
        <v>6.5000000000000002E-2</v>
      </c>
      <c r="T12" s="185">
        <v>6.5000000000000002E-2</v>
      </c>
      <c r="U12" s="185">
        <v>6.5000000000000002E-2</v>
      </c>
      <c r="V12" s="185">
        <v>6.5000000000000002E-2</v>
      </c>
      <c r="W12" s="185">
        <v>6.5000000000000002E-2</v>
      </c>
      <c r="X12" s="185">
        <v>7.0000000000000007E-2</v>
      </c>
      <c r="Y12" s="185">
        <v>7.0000000000000007E-2</v>
      </c>
      <c r="Z12" s="185">
        <v>7.0000000000000007E-2</v>
      </c>
      <c r="AA12" s="185">
        <v>7.0000000000000007E-2</v>
      </c>
      <c r="AB12" s="185">
        <v>7.0000000000000007E-2</v>
      </c>
      <c r="AC12" s="185">
        <v>7.4999999999999997E-2</v>
      </c>
      <c r="AD12" s="185">
        <v>7.4999999999999997E-2</v>
      </c>
      <c r="AE12" s="185">
        <v>7.4999999999999997E-2</v>
      </c>
      <c r="AF12" s="185">
        <v>7.4999999999999997E-2</v>
      </c>
      <c r="AG12" s="185">
        <v>7.4999999999999997E-2</v>
      </c>
      <c r="AH12" s="185">
        <v>0.08</v>
      </c>
      <c r="AI12" s="185">
        <v>0.08</v>
      </c>
      <c r="AJ12" s="185">
        <v>0.08</v>
      </c>
      <c r="AK12" s="185">
        <v>0.08</v>
      </c>
      <c r="AL12" s="185">
        <v>0.08</v>
      </c>
      <c r="AM12" s="185">
        <v>0.08</v>
      </c>
      <c r="AN12" s="185">
        <v>0.08</v>
      </c>
      <c r="AO12" s="185">
        <v>0.08</v>
      </c>
      <c r="AP12" s="185">
        <v>0.08</v>
      </c>
      <c r="AQ12" s="185">
        <v>0.08</v>
      </c>
      <c r="AR12" s="185">
        <v>0.08</v>
      </c>
      <c r="AS12" s="185">
        <v>0.08</v>
      </c>
      <c r="AT12" s="185">
        <v>0.08</v>
      </c>
      <c r="AU12" s="185">
        <v>0.08</v>
      </c>
      <c r="AV12" s="185">
        <v>0.08</v>
      </c>
      <c r="AW12" s="185">
        <v>0.08</v>
      </c>
      <c r="AX12" s="185">
        <v>0.08</v>
      </c>
      <c r="AY12" s="185">
        <v>0.08</v>
      </c>
      <c r="AZ12" s="185">
        <v>0.08</v>
      </c>
      <c r="BA12" s="185">
        <v>0.08</v>
      </c>
      <c r="BB12" s="185">
        <v>0.08</v>
      </c>
      <c r="BC12" s="185">
        <v>0.08</v>
      </c>
      <c r="BD12" s="185">
        <v>0.08</v>
      </c>
      <c r="BE12" s="185">
        <v>0.08</v>
      </c>
    </row>
    <row r="13" spans="1:57" x14ac:dyDescent="0.2">
      <c r="A13" s="215">
        <f t="shared" si="1"/>
        <v>7</v>
      </c>
      <c r="B13" s="207">
        <v>0</v>
      </c>
      <c r="C13" s="207">
        <v>0</v>
      </c>
      <c r="D13" s="207">
        <v>0</v>
      </c>
      <c r="E13" s="207">
        <v>0</v>
      </c>
      <c r="F13" s="207">
        <v>0</v>
      </c>
      <c r="G13" s="207">
        <v>0</v>
      </c>
      <c r="H13" s="207">
        <v>0</v>
      </c>
      <c r="I13" s="185">
        <v>0.06</v>
      </c>
      <c r="J13" s="185">
        <v>0.06</v>
      </c>
      <c r="K13" s="185">
        <v>0.06</v>
      </c>
      <c r="L13" s="185">
        <v>0.06</v>
      </c>
      <c r="M13" s="185">
        <v>0.06</v>
      </c>
      <c r="N13" s="185">
        <v>0.06</v>
      </c>
      <c r="O13" s="185">
        <v>0.06</v>
      </c>
      <c r="P13" s="185">
        <v>6.2E-2</v>
      </c>
      <c r="Q13" s="185">
        <v>6.2E-2</v>
      </c>
      <c r="R13" s="185">
        <v>6.2E-2</v>
      </c>
      <c r="S13" s="185">
        <v>6.7000000000000004E-2</v>
      </c>
      <c r="T13" s="185">
        <v>6.7000000000000004E-2</v>
      </c>
      <c r="U13" s="185">
        <v>6.7000000000000004E-2</v>
      </c>
      <c r="V13" s="185">
        <v>6.7000000000000004E-2</v>
      </c>
      <c r="W13" s="185">
        <v>6.7000000000000004E-2</v>
      </c>
      <c r="X13" s="185">
        <v>7.1999999999999995E-2</v>
      </c>
      <c r="Y13" s="185">
        <v>7.1999999999999995E-2</v>
      </c>
      <c r="Z13" s="185">
        <v>7.1999999999999995E-2</v>
      </c>
      <c r="AA13" s="185">
        <v>7.1999999999999995E-2</v>
      </c>
      <c r="AB13" s="185">
        <v>7.1999999999999995E-2</v>
      </c>
      <c r="AC13" s="185">
        <v>7.6999999999999999E-2</v>
      </c>
      <c r="AD13" s="185">
        <v>7.6999999999999999E-2</v>
      </c>
      <c r="AE13" s="185">
        <v>7.6999999999999999E-2</v>
      </c>
      <c r="AF13" s="185">
        <v>7.6999999999999999E-2</v>
      </c>
      <c r="AG13" s="185">
        <v>7.6999999999999999E-2</v>
      </c>
      <c r="AH13" s="185">
        <v>8.2000000000000003E-2</v>
      </c>
      <c r="AI13" s="185">
        <v>8.2000000000000003E-2</v>
      </c>
      <c r="AJ13" s="185">
        <v>8.2000000000000003E-2</v>
      </c>
      <c r="AK13" s="185">
        <v>8.2000000000000003E-2</v>
      </c>
      <c r="AL13" s="185">
        <v>8.2000000000000003E-2</v>
      </c>
      <c r="AM13" s="185">
        <v>8.2000000000000003E-2</v>
      </c>
      <c r="AN13" s="185">
        <v>8.2000000000000003E-2</v>
      </c>
      <c r="AO13" s="185">
        <v>8.2000000000000003E-2</v>
      </c>
      <c r="AP13" s="185">
        <v>8.2000000000000003E-2</v>
      </c>
      <c r="AQ13" s="185">
        <v>8.2000000000000003E-2</v>
      </c>
      <c r="AR13" s="185">
        <v>8.2000000000000003E-2</v>
      </c>
      <c r="AS13" s="185">
        <v>8.2000000000000003E-2</v>
      </c>
      <c r="AT13" s="185">
        <v>8.2000000000000003E-2</v>
      </c>
      <c r="AU13" s="185">
        <v>8.2000000000000003E-2</v>
      </c>
      <c r="AV13" s="185">
        <v>8.2000000000000003E-2</v>
      </c>
      <c r="AW13" s="185">
        <v>8.2000000000000003E-2</v>
      </c>
      <c r="AX13" s="185">
        <v>8.2000000000000003E-2</v>
      </c>
      <c r="AY13" s="185">
        <v>8.2000000000000003E-2</v>
      </c>
      <c r="AZ13" s="185">
        <v>8.2000000000000003E-2</v>
      </c>
      <c r="BA13" s="185">
        <v>8.2000000000000003E-2</v>
      </c>
      <c r="BB13" s="185">
        <v>8.2000000000000003E-2</v>
      </c>
      <c r="BC13" s="185">
        <v>8.2000000000000003E-2</v>
      </c>
      <c r="BD13" s="185">
        <v>8.2000000000000003E-2</v>
      </c>
      <c r="BE13" s="185">
        <v>8.2000000000000003E-2</v>
      </c>
    </row>
    <row r="14" spans="1:57" x14ac:dyDescent="0.2">
      <c r="A14" s="215">
        <f t="shared" si="1"/>
        <v>8</v>
      </c>
      <c r="B14" s="207">
        <v>0</v>
      </c>
      <c r="C14" s="207">
        <v>0</v>
      </c>
      <c r="D14" s="207">
        <v>0</v>
      </c>
      <c r="E14" s="207">
        <v>0</v>
      </c>
      <c r="F14" s="207">
        <v>0</v>
      </c>
      <c r="G14" s="207">
        <v>0</v>
      </c>
      <c r="H14" s="185">
        <v>6.2E-2</v>
      </c>
      <c r="I14" s="185">
        <v>6.2E-2</v>
      </c>
      <c r="J14" s="185">
        <v>6.2E-2</v>
      </c>
      <c r="K14" s="185">
        <v>6.2E-2</v>
      </c>
      <c r="L14" s="185">
        <v>6.2E-2</v>
      </c>
      <c r="M14" s="185">
        <v>6.2E-2</v>
      </c>
      <c r="N14" s="185">
        <v>6.2E-2</v>
      </c>
      <c r="O14" s="185">
        <v>6.2E-2</v>
      </c>
      <c r="P14" s="185">
        <v>6.4000000000000001E-2</v>
      </c>
      <c r="Q14" s="185">
        <v>6.4000000000000001E-2</v>
      </c>
      <c r="R14" s="185">
        <v>6.4000000000000001E-2</v>
      </c>
      <c r="S14" s="185">
        <v>6.9000000000000006E-2</v>
      </c>
      <c r="T14" s="185">
        <v>6.9000000000000006E-2</v>
      </c>
      <c r="U14" s="185">
        <v>6.9000000000000006E-2</v>
      </c>
      <c r="V14" s="185">
        <v>6.9000000000000006E-2</v>
      </c>
      <c r="W14" s="185">
        <v>6.9000000000000006E-2</v>
      </c>
      <c r="X14" s="185">
        <v>7.3999999999999996E-2</v>
      </c>
      <c r="Y14" s="185">
        <v>7.3999999999999996E-2</v>
      </c>
      <c r="Z14" s="185">
        <v>7.3999999999999996E-2</v>
      </c>
      <c r="AA14" s="185">
        <v>7.3999999999999996E-2</v>
      </c>
      <c r="AB14" s="185">
        <v>7.3999999999999996E-2</v>
      </c>
      <c r="AC14" s="185">
        <v>7.9000000000000001E-2</v>
      </c>
      <c r="AD14" s="185">
        <v>7.9000000000000001E-2</v>
      </c>
      <c r="AE14" s="185">
        <v>7.9000000000000001E-2</v>
      </c>
      <c r="AF14" s="185">
        <v>7.9000000000000001E-2</v>
      </c>
      <c r="AG14" s="185">
        <v>7.9000000000000001E-2</v>
      </c>
      <c r="AH14" s="185">
        <v>8.4000000000000005E-2</v>
      </c>
      <c r="AI14" s="185">
        <v>8.4000000000000005E-2</v>
      </c>
      <c r="AJ14" s="185">
        <v>8.4000000000000005E-2</v>
      </c>
      <c r="AK14" s="185">
        <v>8.4000000000000005E-2</v>
      </c>
      <c r="AL14" s="185">
        <v>8.4000000000000005E-2</v>
      </c>
      <c r="AM14" s="185">
        <v>8.4000000000000005E-2</v>
      </c>
      <c r="AN14" s="185">
        <v>8.4000000000000005E-2</v>
      </c>
      <c r="AO14" s="185">
        <v>8.4000000000000005E-2</v>
      </c>
      <c r="AP14" s="185">
        <v>8.4000000000000005E-2</v>
      </c>
      <c r="AQ14" s="185">
        <v>8.4000000000000005E-2</v>
      </c>
      <c r="AR14" s="185">
        <v>8.4000000000000005E-2</v>
      </c>
      <c r="AS14" s="185">
        <v>8.4000000000000005E-2</v>
      </c>
      <c r="AT14" s="185">
        <v>8.4000000000000005E-2</v>
      </c>
      <c r="AU14" s="185">
        <v>8.4000000000000005E-2</v>
      </c>
      <c r="AV14" s="185">
        <v>8.4000000000000005E-2</v>
      </c>
      <c r="AW14" s="185">
        <v>8.4000000000000005E-2</v>
      </c>
      <c r="AX14" s="185">
        <v>8.4000000000000005E-2</v>
      </c>
      <c r="AY14" s="185">
        <v>8.4000000000000005E-2</v>
      </c>
      <c r="AZ14" s="185">
        <v>8.4000000000000005E-2</v>
      </c>
      <c r="BA14" s="185">
        <v>8.4000000000000005E-2</v>
      </c>
      <c r="BB14" s="185">
        <v>8.4000000000000005E-2</v>
      </c>
      <c r="BC14" s="185">
        <v>8.4000000000000005E-2</v>
      </c>
      <c r="BD14" s="185">
        <v>8.4000000000000005E-2</v>
      </c>
      <c r="BE14" s="185">
        <v>8.4000000000000005E-2</v>
      </c>
    </row>
    <row r="15" spans="1:57" x14ac:dyDescent="0.2">
      <c r="A15" s="215">
        <f t="shared" si="1"/>
        <v>9</v>
      </c>
      <c r="B15" s="207">
        <v>0</v>
      </c>
      <c r="C15" s="207">
        <v>0</v>
      </c>
      <c r="D15" s="207">
        <v>0</v>
      </c>
      <c r="E15" s="207">
        <v>0</v>
      </c>
      <c r="F15" s="207">
        <v>0</v>
      </c>
      <c r="G15" s="185">
        <v>6.4000000000000001E-2</v>
      </c>
      <c r="H15" s="185">
        <v>6.4000000000000001E-2</v>
      </c>
      <c r="I15" s="185">
        <v>6.4000000000000001E-2</v>
      </c>
      <c r="J15" s="185">
        <v>6.4000000000000001E-2</v>
      </c>
      <c r="K15" s="185">
        <v>6.4000000000000001E-2</v>
      </c>
      <c r="L15" s="185">
        <v>6.4000000000000001E-2</v>
      </c>
      <c r="M15" s="185">
        <v>6.4000000000000001E-2</v>
      </c>
      <c r="N15" s="185">
        <v>6.4000000000000001E-2</v>
      </c>
      <c r="O15" s="185">
        <v>6.4000000000000001E-2</v>
      </c>
      <c r="P15" s="185">
        <v>6.6000000000000003E-2</v>
      </c>
      <c r="Q15" s="185">
        <v>6.6000000000000003E-2</v>
      </c>
      <c r="R15" s="185">
        <v>6.6000000000000003E-2</v>
      </c>
      <c r="S15" s="185">
        <v>7.0999999999999994E-2</v>
      </c>
      <c r="T15" s="185">
        <v>7.0999999999999994E-2</v>
      </c>
      <c r="U15" s="185">
        <v>7.0999999999999994E-2</v>
      </c>
      <c r="V15" s="185">
        <v>7.0999999999999994E-2</v>
      </c>
      <c r="W15" s="185">
        <v>7.0999999999999994E-2</v>
      </c>
      <c r="X15" s="185">
        <v>7.5999999999999998E-2</v>
      </c>
      <c r="Y15" s="185">
        <v>7.5999999999999998E-2</v>
      </c>
      <c r="Z15" s="185">
        <v>7.5999999999999998E-2</v>
      </c>
      <c r="AA15" s="185">
        <v>7.5999999999999998E-2</v>
      </c>
      <c r="AB15" s="185">
        <v>7.5999999999999998E-2</v>
      </c>
      <c r="AC15" s="185">
        <v>8.1000000000000003E-2</v>
      </c>
      <c r="AD15" s="185">
        <v>8.1000000000000003E-2</v>
      </c>
      <c r="AE15" s="185">
        <v>8.1000000000000003E-2</v>
      </c>
      <c r="AF15" s="185">
        <v>8.1000000000000003E-2</v>
      </c>
      <c r="AG15" s="185">
        <v>8.1000000000000003E-2</v>
      </c>
      <c r="AH15" s="185">
        <v>8.5999999999999993E-2</v>
      </c>
      <c r="AI15" s="185">
        <v>8.5999999999999993E-2</v>
      </c>
      <c r="AJ15" s="185">
        <v>8.5999999999999993E-2</v>
      </c>
      <c r="AK15" s="185">
        <v>8.5999999999999993E-2</v>
      </c>
      <c r="AL15" s="185">
        <v>8.5999999999999993E-2</v>
      </c>
      <c r="AM15" s="185">
        <v>8.5999999999999993E-2</v>
      </c>
      <c r="AN15" s="185">
        <v>8.5999999999999993E-2</v>
      </c>
      <c r="AO15" s="185">
        <v>8.5999999999999993E-2</v>
      </c>
      <c r="AP15" s="185">
        <v>8.5999999999999993E-2</v>
      </c>
      <c r="AQ15" s="185">
        <v>8.5999999999999993E-2</v>
      </c>
      <c r="AR15" s="185">
        <v>8.5999999999999993E-2</v>
      </c>
      <c r="AS15" s="185">
        <v>8.5999999999999993E-2</v>
      </c>
      <c r="AT15" s="185">
        <v>8.5999999999999993E-2</v>
      </c>
      <c r="AU15" s="185">
        <v>8.5999999999999993E-2</v>
      </c>
      <c r="AV15" s="185">
        <v>8.5999999999999993E-2</v>
      </c>
      <c r="AW15" s="185">
        <v>8.5999999999999993E-2</v>
      </c>
      <c r="AX15" s="185">
        <v>8.5999999999999993E-2</v>
      </c>
      <c r="AY15" s="185">
        <v>8.5999999999999993E-2</v>
      </c>
      <c r="AZ15" s="185">
        <v>8.5999999999999993E-2</v>
      </c>
      <c r="BA15" s="185">
        <v>8.5999999999999993E-2</v>
      </c>
      <c r="BB15" s="185">
        <v>8.5999999999999993E-2</v>
      </c>
      <c r="BC15" s="185">
        <v>8.5999999999999993E-2</v>
      </c>
      <c r="BD15" s="185">
        <v>8.5999999999999993E-2</v>
      </c>
      <c r="BE15" s="185">
        <v>8.5999999999999993E-2</v>
      </c>
    </row>
    <row r="16" spans="1:57" x14ac:dyDescent="0.2">
      <c r="A16" s="215">
        <f t="shared" si="1"/>
        <v>10</v>
      </c>
      <c r="B16" s="207">
        <v>0</v>
      </c>
      <c r="C16" s="207">
        <v>0</v>
      </c>
      <c r="D16" s="207">
        <v>0</v>
      </c>
      <c r="E16" s="207">
        <v>0</v>
      </c>
      <c r="F16" s="185">
        <v>6.6000000000000003E-2</v>
      </c>
      <c r="G16" s="185">
        <v>6.6000000000000003E-2</v>
      </c>
      <c r="H16" s="185">
        <v>6.6000000000000003E-2</v>
      </c>
      <c r="I16" s="185">
        <v>6.6000000000000003E-2</v>
      </c>
      <c r="J16" s="185">
        <v>6.6000000000000003E-2</v>
      </c>
      <c r="K16" s="185">
        <v>6.6000000000000003E-2</v>
      </c>
      <c r="L16" s="185">
        <v>6.6000000000000003E-2</v>
      </c>
      <c r="M16" s="185">
        <v>6.6000000000000003E-2</v>
      </c>
      <c r="N16" s="185">
        <v>6.6000000000000003E-2</v>
      </c>
      <c r="O16" s="185">
        <v>6.6000000000000003E-2</v>
      </c>
      <c r="P16" s="185">
        <v>6.8000000000000005E-2</v>
      </c>
      <c r="Q16" s="185">
        <v>6.8000000000000005E-2</v>
      </c>
      <c r="R16" s="185">
        <v>6.8000000000000005E-2</v>
      </c>
      <c r="S16" s="185">
        <v>7.2999999999999995E-2</v>
      </c>
      <c r="T16" s="185">
        <v>7.2999999999999995E-2</v>
      </c>
      <c r="U16" s="185">
        <v>7.2999999999999995E-2</v>
      </c>
      <c r="V16" s="185">
        <v>7.2999999999999995E-2</v>
      </c>
      <c r="W16" s="185">
        <v>7.2999999999999995E-2</v>
      </c>
      <c r="X16" s="185">
        <v>7.8E-2</v>
      </c>
      <c r="Y16" s="185">
        <v>7.8E-2</v>
      </c>
      <c r="Z16" s="185">
        <v>7.8E-2</v>
      </c>
      <c r="AA16" s="185">
        <v>7.8E-2</v>
      </c>
      <c r="AB16" s="185">
        <v>7.8E-2</v>
      </c>
      <c r="AC16" s="185">
        <v>8.3000000000000004E-2</v>
      </c>
      <c r="AD16" s="185">
        <v>8.3000000000000004E-2</v>
      </c>
      <c r="AE16" s="185">
        <v>8.3000000000000004E-2</v>
      </c>
      <c r="AF16" s="185">
        <v>8.3000000000000004E-2</v>
      </c>
      <c r="AG16" s="185">
        <v>8.3000000000000004E-2</v>
      </c>
      <c r="AH16" s="185">
        <v>8.7999999999999995E-2</v>
      </c>
      <c r="AI16" s="185">
        <v>8.7999999999999995E-2</v>
      </c>
      <c r="AJ16" s="185">
        <v>8.7999999999999995E-2</v>
      </c>
      <c r="AK16" s="185">
        <v>8.7999999999999995E-2</v>
      </c>
      <c r="AL16" s="185">
        <v>8.7999999999999995E-2</v>
      </c>
      <c r="AM16" s="185">
        <v>8.7999999999999995E-2</v>
      </c>
      <c r="AN16" s="185">
        <v>8.7999999999999995E-2</v>
      </c>
      <c r="AO16" s="185">
        <v>8.7999999999999995E-2</v>
      </c>
      <c r="AP16" s="185">
        <v>8.7999999999999995E-2</v>
      </c>
      <c r="AQ16" s="185">
        <v>8.7999999999999995E-2</v>
      </c>
      <c r="AR16" s="185">
        <v>8.7999999999999995E-2</v>
      </c>
      <c r="AS16" s="185">
        <v>8.7999999999999995E-2</v>
      </c>
      <c r="AT16" s="185">
        <v>8.7999999999999995E-2</v>
      </c>
      <c r="AU16" s="185">
        <v>8.7999999999999995E-2</v>
      </c>
      <c r="AV16" s="185">
        <v>8.7999999999999995E-2</v>
      </c>
      <c r="AW16" s="185">
        <v>8.7999999999999995E-2</v>
      </c>
      <c r="AX16" s="185">
        <v>8.7999999999999995E-2</v>
      </c>
      <c r="AY16" s="185">
        <v>8.7999999999999995E-2</v>
      </c>
      <c r="AZ16" s="185">
        <v>8.7999999999999995E-2</v>
      </c>
      <c r="BA16" s="185">
        <v>8.7999999999999995E-2</v>
      </c>
      <c r="BB16" s="185">
        <v>8.7999999999999995E-2</v>
      </c>
      <c r="BC16" s="185">
        <v>8.7999999999999995E-2</v>
      </c>
      <c r="BD16" s="185">
        <v>8.7999999999999995E-2</v>
      </c>
      <c r="BE16" s="185">
        <v>8.7999999999999995E-2</v>
      </c>
    </row>
    <row r="17" spans="1:57" x14ac:dyDescent="0.2">
      <c r="A17" s="215">
        <f t="shared" si="1"/>
        <v>11</v>
      </c>
      <c r="B17" s="207">
        <v>0</v>
      </c>
      <c r="C17" s="207">
        <v>0</v>
      </c>
      <c r="D17" s="207">
        <v>0</v>
      </c>
      <c r="E17" s="185">
        <v>6.8000000000000005E-2</v>
      </c>
      <c r="F17" s="185">
        <v>6.8000000000000005E-2</v>
      </c>
      <c r="G17" s="185">
        <v>6.8000000000000005E-2</v>
      </c>
      <c r="H17" s="185">
        <v>6.8000000000000005E-2</v>
      </c>
      <c r="I17" s="185">
        <v>6.8000000000000005E-2</v>
      </c>
      <c r="J17" s="185">
        <v>6.8000000000000005E-2</v>
      </c>
      <c r="K17" s="185">
        <v>6.8000000000000005E-2</v>
      </c>
      <c r="L17" s="185">
        <v>6.8000000000000005E-2</v>
      </c>
      <c r="M17" s="185">
        <v>6.8000000000000005E-2</v>
      </c>
      <c r="N17" s="185">
        <v>6.8000000000000005E-2</v>
      </c>
      <c r="O17" s="185">
        <v>6.8000000000000005E-2</v>
      </c>
      <c r="P17" s="185">
        <v>6.8000000000000005E-2</v>
      </c>
      <c r="Q17" s="185">
        <v>6.8000000000000005E-2</v>
      </c>
      <c r="R17" s="185">
        <v>6.8000000000000005E-2</v>
      </c>
      <c r="S17" s="185">
        <v>7.2999999999999995E-2</v>
      </c>
      <c r="T17" s="185">
        <v>7.2999999999999995E-2</v>
      </c>
      <c r="U17" s="185">
        <v>7.2999999999999995E-2</v>
      </c>
      <c r="V17" s="185">
        <v>7.2999999999999995E-2</v>
      </c>
      <c r="W17" s="185">
        <v>7.2999999999999995E-2</v>
      </c>
      <c r="X17" s="185">
        <v>7.8E-2</v>
      </c>
      <c r="Y17" s="185">
        <v>7.8E-2</v>
      </c>
      <c r="Z17" s="185">
        <v>7.8E-2</v>
      </c>
      <c r="AA17" s="185">
        <v>7.8E-2</v>
      </c>
      <c r="AB17" s="185">
        <v>7.8E-2</v>
      </c>
      <c r="AC17" s="185">
        <v>8.3000000000000004E-2</v>
      </c>
      <c r="AD17" s="185">
        <v>8.3000000000000004E-2</v>
      </c>
      <c r="AE17" s="185">
        <v>8.3000000000000004E-2</v>
      </c>
      <c r="AF17" s="185">
        <v>8.3000000000000004E-2</v>
      </c>
      <c r="AG17" s="185">
        <v>8.3000000000000004E-2</v>
      </c>
      <c r="AH17" s="185">
        <v>8.7999999999999995E-2</v>
      </c>
      <c r="AI17" s="185">
        <v>8.7999999999999995E-2</v>
      </c>
      <c r="AJ17" s="185">
        <v>8.7999999999999995E-2</v>
      </c>
      <c r="AK17" s="185">
        <v>8.7999999999999995E-2</v>
      </c>
      <c r="AL17" s="185">
        <v>8.7999999999999995E-2</v>
      </c>
      <c r="AM17" s="185">
        <v>8.7999999999999995E-2</v>
      </c>
      <c r="AN17" s="185">
        <v>8.7999999999999995E-2</v>
      </c>
      <c r="AO17" s="185">
        <v>8.7999999999999995E-2</v>
      </c>
      <c r="AP17" s="185">
        <v>8.7999999999999995E-2</v>
      </c>
      <c r="AQ17" s="185">
        <v>8.7999999999999995E-2</v>
      </c>
      <c r="AR17" s="185">
        <v>8.7999999999999995E-2</v>
      </c>
      <c r="AS17" s="185">
        <v>8.7999999999999995E-2</v>
      </c>
      <c r="AT17" s="185">
        <v>8.7999999999999995E-2</v>
      </c>
      <c r="AU17" s="185">
        <v>8.7999999999999995E-2</v>
      </c>
      <c r="AV17" s="185">
        <v>8.7999999999999995E-2</v>
      </c>
      <c r="AW17" s="185">
        <v>8.7999999999999995E-2</v>
      </c>
      <c r="AX17" s="185">
        <v>8.7999999999999995E-2</v>
      </c>
      <c r="AY17" s="185">
        <v>8.7999999999999995E-2</v>
      </c>
      <c r="AZ17" s="185">
        <v>8.7999999999999995E-2</v>
      </c>
      <c r="BA17" s="185">
        <v>8.7999999999999995E-2</v>
      </c>
      <c r="BB17" s="185">
        <v>8.7999999999999995E-2</v>
      </c>
      <c r="BC17" s="185">
        <v>8.7999999999999995E-2</v>
      </c>
      <c r="BD17" s="185">
        <v>8.7999999999999995E-2</v>
      </c>
      <c r="BE17" s="185">
        <v>8.7999999999999995E-2</v>
      </c>
    </row>
    <row r="18" spans="1:57" x14ac:dyDescent="0.2">
      <c r="A18" s="215">
        <f t="shared" si="1"/>
        <v>12</v>
      </c>
      <c r="B18" s="207">
        <v>0</v>
      </c>
      <c r="C18" s="207">
        <v>0</v>
      </c>
      <c r="D18" s="185">
        <v>6.8000000000000005E-2</v>
      </c>
      <c r="E18" s="185">
        <v>6.8000000000000005E-2</v>
      </c>
      <c r="F18" s="185">
        <v>6.8000000000000005E-2</v>
      </c>
      <c r="G18" s="185">
        <v>6.8000000000000005E-2</v>
      </c>
      <c r="H18" s="185">
        <v>6.8000000000000005E-2</v>
      </c>
      <c r="I18" s="185">
        <v>6.8000000000000005E-2</v>
      </c>
      <c r="J18" s="185">
        <v>6.8000000000000005E-2</v>
      </c>
      <c r="K18" s="185">
        <v>6.8000000000000005E-2</v>
      </c>
      <c r="L18" s="185">
        <v>6.8000000000000005E-2</v>
      </c>
      <c r="M18" s="185">
        <v>6.8000000000000005E-2</v>
      </c>
      <c r="N18" s="185">
        <v>6.8000000000000005E-2</v>
      </c>
      <c r="O18" s="185">
        <v>6.8000000000000005E-2</v>
      </c>
      <c r="P18" s="185">
        <v>6.8000000000000005E-2</v>
      </c>
      <c r="Q18" s="185">
        <v>6.8000000000000005E-2</v>
      </c>
      <c r="R18" s="185">
        <v>6.8000000000000005E-2</v>
      </c>
      <c r="S18" s="185">
        <v>7.2999999999999995E-2</v>
      </c>
      <c r="T18" s="185">
        <v>7.2999999999999995E-2</v>
      </c>
      <c r="U18" s="185">
        <v>7.2999999999999995E-2</v>
      </c>
      <c r="V18" s="185">
        <v>7.2999999999999995E-2</v>
      </c>
      <c r="W18" s="185">
        <v>7.2999999999999995E-2</v>
      </c>
      <c r="X18" s="185">
        <v>7.8E-2</v>
      </c>
      <c r="Y18" s="185">
        <v>7.8E-2</v>
      </c>
      <c r="Z18" s="185">
        <v>7.8E-2</v>
      </c>
      <c r="AA18" s="185">
        <v>7.8E-2</v>
      </c>
      <c r="AB18" s="185">
        <v>7.8E-2</v>
      </c>
      <c r="AC18" s="185">
        <v>8.3000000000000004E-2</v>
      </c>
      <c r="AD18" s="185">
        <v>8.3000000000000004E-2</v>
      </c>
      <c r="AE18" s="185">
        <v>8.3000000000000004E-2</v>
      </c>
      <c r="AF18" s="185">
        <v>8.3000000000000004E-2</v>
      </c>
      <c r="AG18" s="185">
        <v>8.3000000000000004E-2</v>
      </c>
      <c r="AH18" s="185">
        <v>8.7999999999999995E-2</v>
      </c>
      <c r="AI18" s="185">
        <v>8.7999999999999995E-2</v>
      </c>
      <c r="AJ18" s="185">
        <v>8.7999999999999995E-2</v>
      </c>
      <c r="AK18" s="185">
        <v>8.7999999999999995E-2</v>
      </c>
      <c r="AL18" s="185">
        <v>8.7999999999999995E-2</v>
      </c>
      <c r="AM18" s="185">
        <v>8.7999999999999995E-2</v>
      </c>
      <c r="AN18" s="185">
        <v>8.7999999999999995E-2</v>
      </c>
      <c r="AO18" s="185">
        <v>8.7999999999999995E-2</v>
      </c>
      <c r="AP18" s="185">
        <v>8.7999999999999995E-2</v>
      </c>
      <c r="AQ18" s="185">
        <v>8.7999999999999995E-2</v>
      </c>
      <c r="AR18" s="185">
        <v>8.7999999999999995E-2</v>
      </c>
      <c r="AS18" s="185">
        <v>8.7999999999999995E-2</v>
      </c>
      <c r="AT18" s="185">
        <v>8.7999999999999995E-2</v>
      </c>
      <c r="AU18" s="185">
        <v>8.7999999999999995E-2</v>
      </c>
      <c r="AV18" s="185">
        <v>8.7999999999999995E-2</v>
      </c>
      <c r="AW18" s="185">
        <v>8.7999999999999995E-2</v>
      </c>
      <c r="AX18" s="185">
        <v>8.7999999999999995E-2</v>
      </c>
      <c r="AY18" s="185">
        <v>8.7999999999999995E-2</v>
      </c>
      <c r="AZ18" s="185">
        <v>8.7999999999999995E-2</v>
      </c>
      <c r="BA18" s="185">
        <v>8.7999999999999995E-2</v>
      </c>
      <c r="BB18" s="185">
        <v>8.7999999999999995E-2</v>
      </c>
      <c r="BC18" s="185">
        <v>8.7999999999999995E-2</v>
      </c>
      <c r="BD18" s="185">
        <v>8.7999999999999995E-2</v>
      </c>
      <c r="BE18" s="185">
        <v>8.7999999999999995E-2</v>
      </c>
    </row>
    <row r="19" spans="1:57" x14ac:dyDescent="0.2">
      <c r="A19" s="215">
        <f t="shared" si="1"/>
        <v>13</v>
      </c>
      <c r="B19" s="207">
        <v>0</v>
      </c>
      <c r="C19" s="185">
        <v>6.8000000000000005E-2</v>
      </c>
      <c r="D19" s="185">
        <v>6.8000000000000005E-2</v>
      </c>
      <c r="E19" s="185">
        <v>6.8000000000000005E-2</v>
      </c>
      <c r="F19" s="185">
        <v>6.8000000000000005E-2</v>
      </c>
      <c r="G19" s="185">
        <v>6.8000000000000005E-2</v>
      </c>
      <c r="H19" s="185">
        <v>6.8000000000000005E-2</v>
      </c>
      <c r="I19" s="185">
        <v>6.8000000000000005E-2</v>
      </c>
      <c r="J19" s="185">
        <v>6.8000000000000005E-2</v>
      </c>
      <c r="K19" s="185">
        <v>6.8000000000000005E-2</v>
      </c>
      <c r="L19" s="185">
        <v>6.8000000000000005E-2</v>
      </c>
      <c r="M19" s="185">
        <v>6.8000000000000005E-2</v>
      </c>
      <c r="N19" s="185">
        <v>6.8000000000000005E-2</v>
      </c>
      <c r="O19" s="185">
        <v>6.8000000000000005E-2</v>
      </c>
      <c r="P19" s="185">
        <v>6.8000000000000005E-2</v>
      </c>
      <c r="Q19" s="185">
        <v>6.8000000000000005E-2</v>
      </c>
      <c r="R19" s="185">
        <v>6.8000000000000005E-2</v>
      </c>
      <c r="S19" s="185">
        <v>7.2999999999999995E-2</v>
      </c>
      <c r="T19" s="185">
        <v>7.2999999999999995E-2</v>
      </c>
      <c r="U19" s="185">
        <v>7.2999999999999995E-2</v>
      </c>
      <c r="V19" s="185">
        <v>7.2999999999999995E-2</v>
      </c>
      <c r="W19" s="185">
        <v>7.2999999999999995E-2</v>
      </c>
      <c r="X19" s="185">
        <v>7.8E-2</v>
      </c>
      <c r="Y19" s="185">
        <v>7.8E-2</v>
      </c>
      <c r="Z19" s="185">
        <v>7.8E-2</v>
      </c>
      <c r="AA19" s="185">
        <v>7.8E-2</v>
      </c>
      <c r="AB19" s="185">
        <v>7.8E-2</v>
      </c>
      <c r="AC19" s="185">
        <v>8.3000000000000004E-2</v>
      </c>
      <c r="AD19" s="185">
        <v>8.3000000000000004E-2</v>
      </c>
      <c r="AE19" s="185">
        <v>8.3000000000000004E-2</v>
      </c>
      <c r="AF19" s="185">
        <v>8.3000000000000004E-2</v>
      </c>
      <c r="AG19" s="185">
        <v>8.3000000000000004E-2</v>
      </c>
      <c r="AH19" s="185">
        <v>8.7999999999999995E-2</v>
      </c>
      <c r="AI19" s="185">
        <v>8.7999999999999995E-2</v>
      </c>
      <c r="AJ19" s="185">
        <v>8.7999999999999995E-2</v>
      </c>
      <c r="AK19" s="185">
        <v>8.7999999999999995E-2</v>
      </c>
      <c r="AL19" s="185">
        <v>8.7999999999999995E-2</v>
      </c>
      <c r="AM19" s="185">
        <v>8.7999999999999995E-2</v>
      </c>
      <c r="AN19" s="185">
        <v>8.7999999999999995E-2</v>
      </c>
      <c r="AO19" s="185">
        <v>8.7999999999999995E-2</v>
      </c>
      <c r="AP19" s="185">
        <v>8.7999999999999995E-2</v>
      </c>
      <c r="AQ19" s="185">
        <v>8.7999999999999995E-2</v>
      </c>
      <c r="AR19" s="185">
        <v>8.7999999999999995E-2</v>
      </c>
      <c r="AS19" s="185">
        <v>8.7999999999999995E-2</v>
      </c>
      <c r="AT19" s="185">
        <v>8.7999999999999995E-2</v>
      </c>
      <c r="AU19" s="185">
        <v>8.7999999999999995E-2</v>
      </c>
      <c r="AV19" s="185">
        <v>8.7999999999999995E-2</v>
      </c>
      <c r="AW19" s="185">
        <v>8.7999999999999995E-2</v>
      </c>
      <c r="AX19" s="185">
        <v>8.7999999999999995E-2</v>
      </c>
      <c r="AY19" s="185">
        <v>8.7999999999999995E-2</v>
      </c>
      <c r="AZ19" s="185">
        <v>8.7999999999999995E-2</v>
      </c>
      <c r="BA19" s="185">
        <v>8.7999999999999995E-2</v>
      </c>
      <c r="BB19" s="185">
        <v>8.7999999999999995E-2</v>
      </c>
      <c r="BC19" s="185">
        <v>8.7999999999999995E-2</v>
      </c>
      <c r="BD19" s="185">
        <v>8.7999999999999995E-2</v>
      </c>
      <c r="BE19" s="185">
        <v>8.7999999999999995E-2</v>
      </c>
    </row>
    <row r="20" spans="1:57" x14ac:dyDescent="0.2">
      <c r="A20" s="215">
        <f t="shared" si="1"/>
        <v>14</v>
      </c>
      <c r="B20" s="185">
        <v>6.8000000000000005E-2</v>
      </c>
      <c r="C20" s="185">
        <v>6.8000000000000005E-2</v>
      </c>
      <c r="D20" s="185">
        <v>6.8000000000000005E-2</v>
      </c>
      <c r="E20" s="185">
        <v>6.8000000000000005E-2</v>
      </c>
      <c r="F20" s="185">
        <v>6.8000000000000005E-2</v>
      </c>
      <c r="G20" s="185">
        <v>6.8000000000000005E-2</v>
      </c>
      <c r="H20" s="185">
        <v>6.8000000000000005E-2</v>
      </c>
      <c r="I20" s="185">
        <v>6.8000000000000005E-2</v>
      </c>
      <c r="J20" s="185">
        <v>6.8000000000000005E-2</v>
      </c>
      <c r="K20" s="185">
        <v>6.8000000000000005E-2</v>
      </c>
      <c r="L20" s="185">
        <v>6.8000000000000005E-2</v>
      </c>
      <c r="M20" s="185">
        <v>6.8000000000000005E-2</v>
      </c>
      <c r="N20" s="185">
        <v>6.8000000000000005E-2</v>
      </c>
      <c r="O20" s="185">
        <v>6.8000000000000005E-2</v>
      </c>
      <c r="P20" s="185">
        <v>6.8000000000000005E-2</v>
      </c>
      <c r="Q20" s="185">
        <v>6.8000000000000005E-2</v>
      </c>
      <c r="R20" s="185">
        <v>6.8000000000000005E-2</v>
      </c>
      <c r="S20" s="185">
        <v>7.2999999999999995E-2</v>
      </c>
      <c r="T20" s="185">
        <v>7.2999999999999995E-2</v>
      </c>
      <c r="U20" s="185">
        <v>7.2999999999999995E-2</v>
      </c>
      <c r="V20" s="185">
        <v>7.2999999999999995E-2</v>
      </c>
      <c r="W20" s="185">
        <v>7.2999999999999995E-2</v>
      </c>
      <c r="X20" s="185">
        <v>7.8E-2</v>
      </c>
      <c r="Y20" s="185">
        <v>7.8E-2</v>
      </c>
      <c r="Z20" s="185">
        <v>7.8E-2</v>
      </c>
      <c r="AA20" s="185">
        <v>7.8E-2</v>
      </c>
      <c r="AB20" s="185">
        <v>7.8E-2</v>
      </c>
      <c r="AC20" s="185">
        <v>8.3000000000000004E-2</v>
      </c>
      <c r="AD20" s="185">
        <v>8.3000000000000004E-2</v>
      </c>
      <c r="AE20" s="185">
        <v>8.3000000000000004E-2</v>
      </c>
      <c r="AF20" s="185">
        <v>8.3000000000000004E-2</v>
      </c>
      <c r="AG20" s="185">
        <v>8.3000000000000004E-2</v>
      </c>
      <c r="AH20" s="185">
        <v>8.7999999999999995E-2</v>
      </c>
      <c r="AI20" s="185">
        <v>8.7999999999999995E-2</v>
      </c>
      <c r="AJ20" s="185">
        <v>8.7999999999999995E-2</v>
      </c>
      <c r="AK20" s="185">
        <v>8.7999999999999995E-2</v>
      </c>
      <c r="AL20" s="185">
        <v>8.7999999999999995E-2</v>
      </c>
      <c r="AM20" s="185">
        <v>8.7999999999999995E-2</v>
      </c>
      <c r="AN20" s="185">
        <v>8.7999999999999995E-2</v>
      </c>
      <c r="AO20" s="185">
        <v>8.7999999999999995E-2</v>
      </c>
      <c r="AP20" s="185">
        <v>8.7999999999999995E-2</v>
      </c>
      <c r="AQ20" s="185">
        <v>8.7999999999999995E-2</v>
      </c>
      <c r="AR20" s="185">
        <v>8.7999999999999995E-2</v>
      </c>
      <c r="AS20" s="185">
        <v>8.7999999999999995E-2</v>
      </c>
      <c r="AT20" s="185">
        <v>8.7999999999999995E-2</v>
      </c>
      <c r="AU20" s="185">
        <v>8.7999999999999995E-2</v>
      </c>
      <c r="AV20" s="185">
        <v>8.7999999999999995E-2</v>
      </c>
      <c r="AW20" s="185">
        <v>8.7999999999999995E-2</v>
      </c>
      <c r="AX20" s="185">
        <v>8.7999999999999995E-2</v>
      </c>
      <c r="AY20" s="185">
        <v>8.7999999999999995E-2</v>
      </c>
      <c r="AZ20" s="185">
        <v>8.7999999999999995E-2</v>
      </c>
      <c r="BA20" s="185">
        <v>8.7999999999999995E-2</v>
      </c>
      <c r="BB20" s="185">
        <v>8.7999999999999995E-2</v>
      </c>
      <c r="BC20" s="185">
        <v>8.7999999999999995E-2</v>
      </c>
      <c r="BD20" s="185">
        <v>8.7999999999999995E-2</v>
      </c>
      <c r="BE20" s="185">
        <v>8.7999999999999995E-2</v>
      </c>
    </row>
    <row r="21" spans="1:57" x14ac:dyDescent="0.2">
      <c r="A21" s="215">
        <f t="shared" si="1"/>
        <v>15</v>
      </c>
      <c r="B21" s="185">
        <v>6.8000000000000005E-2</v>
      </c>
      <c r="C21" s="185">
        <v>6.8000000000000005E-2</v>
      </c>
      <c r="D21" s="185">
        <v>6.8000000000000005E-2</v>
      </c>
      <c r="E21" s="185">
        <v>6.8000000000000005E-2</v>
      </c>
      <c r="F21" s="185">
        <v>6.8000000000000005E-2</v>
      </c>
      <c r="G21" s="185">
        <v>6.8000000000000005E-2</v>
      </c>
      <c r="H21" s="185">
        <v>6.8000000000000005E-2</v>
      </c>
      <c r="I21" s="185">
        <v>6.8000000000000005E-2</v>
      </c>
      <c r="J21" s="185">
        <v>6.8000000000000005E-2</v>
      </c>
      <c r="K21" s="185">
        <v>6.8000000000000005E-2</v>
      </c>
      <c r="L21" s="185">
        <v>6.8000000000000005E-2</v>
      </c>
      <c r="M21" s="185">
        <v>6.8000000000000005E-2</v>
      </c>
      <c r="N21" s="185">
        <v>6.8000000000000005E-2</v>
      </c>
      <c r="O21" s="185">
        <v>6.8000000000000005E-2</v>
      </c>
      <c r="P21" s="185">
        <v>6.8000000000000005E-2</v>
      </c>
      <c r="Q21" s="185">
        <v>6.8000000000000005E-2</v>
      </c>
      <c r="R21" s="185">
        <v>6.8000000000000005E-2</v>
      </c>
      <c r="S21" s="185">
        <v>7.2999999999999995E-2</v>
      </c>
      <c r="T21" s="185">
        <v>7.2999999999999995E-2</v>
      </c>
      <c r="U21" s="185">
        <v>7.2999999999999995E-2</v>
      </c>
      <c r="V21" s="185">
        <v>7.2999999999999995E-2</v>
      </c>
      <c r="W21" s="185">
        <v>7.2999999999999995E-2</v>
      </c>
      <c r="X21" s="185">
        <v>7.8E-2</v>
      </c>
      <c r="Y21" s="185">
        <v>7.8E-2</v>
      </c>
      <c r="Z21" s="185">
        <v>7.8E-2</v>
      </c>
      <c r="AA21" s="185">
        <v>7.8E-2</v>
      </c>
      <c r="AB21" s="185">
        <v>7.8E-2</v>
      </c>
      <c r="AC21" s="185">
        <v>8.3000000000000004E-2</v>
      </c>
      <c r="AD21" s="185">
        <v>8.3000000000000004E-2</v>
      </c>
      <c r="AE21" s="185">
        <v>8.3000000000000004E-2</v>
      </c>
      <c r="AF21" s="185">
        <v>8.3000000000000004E-2</v>
      </c>
      <c r="AG21" s="185">
        <v>8.3000000000000004E-2</v>
      </c>
      <c r="AH21" s="185">
        <v>8.7999999999999995E-2</v>
      </c>
      <c r="AI21" s="185">
        <v>8.7999999999999995E-2</v>
      </c>
      <c r="AJ21" s="185">
        <v>8.7999999999999995E-2</v>
      </c>
      <c r="AK21" s="185">
        <v>8.7999999999999995E-2</v>
      </c>
      <c r="AL21" s="185">
        <v>8.7999999999999995E-2</v>
      </c>
      <c r="AM21" s="185">
        <v>8.7999999999999995E-2</v>
      </c>
      <c r="AN21" s="185">
        <v>8.7999999999999995E-2</v>
      </c>
      <c r="AO21" s="185">
        <v>8.7999999999999995E-2</v>
      </c>
      <c r="AP21" s="185">
        <v>8.7999999999999995E-2</v>
      </c>
      <c r="AQ21" s="185">
        <v>8.7999999999999995E-2</v>
      </c>
      <c r="AR21" s="185">
        <v>8.7999999999999995E-2</v>
      </c>
      <c r="AS21" s="185">
        <v>8.7999999999999995E-2</v>
      </c>
      <c r="AT21" s="185">
        <v>8.7999999999999995E-2</v>
      </c>
      <c r="AU21" s="185">
        <v>8.7999999999999995E-2</v>
      </c>
      <c r="AV21" s="185">
        <v>8.7999999999999995E-2</v>
      </c>
      <c r="AW21" s="185">
        <v>8.7999999999999995E-2</v>
      </c>
      <c r="AX21" s="185">
        <v>8.7999999999999995E-2</v>
      </c>
      <c r="AY21" s="185">
        <v>8.7999999999999995E-2</v>
      </c>
      <c r="AZ21" s="185">
        <v>8.7999999999999995E-2</v>
      </c>
      <c r="BA21" s="185">
        <v>8.7999999999999995E-2</v>
      </c>
      <c r="BB21" s="185">
        <v>8.7999999999999995E-2</v>
      </c>
      <c r="BC21" s="185">
        <v>8.7999999999999995E-2</v>
      </c>
      <c r="BD21" s="185">
        <v>8.7999999999999995E-2</v>
      </c>
      <c r="BE21" s="185">
        <v>8.7999999999999995E-2</v>
      </c>
    </row>
    <row r="22" spans="1:57" x14ac:dyDescent="0.2">
      <c r="A22" s="215">
        <f t="shared" si="1"/>
        <v>16</v>
      </c>
      <c r="B22" s="185">
        <v>6.8000000000000005E-2</v>
      </c>
      <c r="C22" s="185">
        <v>6.8000000000000005E-2</v>
      </c>
      <c r="D22" s="185">
        <v>6.8000000000000005E-2</v>
      </c>
      <c r="E22" s="185">
        <v>6.8000000000000005E-2</v>
      </c>
      <c r="F22" s="185">
        <v>6.8000000000000005E-2</v>
      </c>
      <c r="G22" s="185">
        <v>6.8000000000000005E-2</v>
      </c>
      <c r="H22" s="185">
        <v>6.8000000000000005E-2</v>
      </c>
      <c r="I22" s="185">
        <v>6.8000000000000005E-2</v>
      </c>
      <c r="J22" s="185">
        <v>6.8000000000000005E-2</v>
      </c>
      <c r="K22" s="185">
        <v>6.8000000000000005E-2</v>
      </c>
      <c r="L22" s="185">
        <v>6.8000000000000005E-2</v>
      </c>
      <c r="M22" s="185">
        <v>6.8000000000000005E-2</v>
      </c>
      <c r="N22" s="185">
        <v>6.8000000000000005E-2</v>
      </c>
      <c r="O22" s="185">
        <v>6.8000000000000005E-2</v>
      </c>
      <c r="P22" s="185">
        <v>6.8000000000000005E-2</v>
      </c>
      <c r="Q22" s="185">
        <v>6.8000000000000005E-2</v>
      </c>
      <c r="R22" s="185">
        <v>6.8000000000000005E-2</v>
      </c>
      <c r="S22" s="185">
        <v>7.2999999999999995E-2</v>
      </c>
      <c r="T22" s="185">
        <v>7.2999999999999995E-2</v>
      </c>
      <c r="U22" s="185">
        <v>7.2999999999999995E-2</v>
      </c>
      <c r="V22" s="185">
        <v>7.2999999999999995E-2</v>
      </c>
      <c r="W22" s="185">
        <v>7.2999999999999995E-2</v>
      </c>
      <c r="X22" s="185">
        <v>7.8E-2</v>
      </c>
      <c r="Y22" s="185">
        <v>7.8E-2</v>
      </c>
      <c r="Z22" s="185">
        <v>7.8E-2</v>
      </c>
      <c r="AA22" s="185">
        <v>7.8E-2</v>
      </c>
      <c r="AB22" s="185">
        <v>7.8E-2</v>
      </c>
      <c r="AC22" s="185">
        <v>8.3000000000000004E-2</v>
      </c>
      <c r="AD22" s="185">
        <v>8.3000000000000004E-2</v>
      </c>
      <c r="AE22" s="185">
        <v>8.3000000000000004E-2</v>
      </c>
      <c r="AF22" s="185">
        <v>8.3000000000000004E-2</v>
      </c>
      <c r="AG22" s="185">
        <v>8.3000000000000004E-2</v>
      </c>
      <c r="AH22" s="185">
        <v>8.7999999999999995E-2</v>
      </c>
      <c r="AI22" s="185">
        <v>8.7999999999999995E-2</v>
      </c>
      <c r="AJ22" s="185">
        <v>8.7999999999999995E-2</v>
      </c>
      <c r="AK22" s="185">
        <v>8.7999999999999995E-2</v>
      </c>
      <c r="AL22" s="185">
        <v>8.7999999999999995E-2</v>
      </c>
      <c r="AM22" s="185">
        <v>8.7999999999999995E-2</v>
      </c>
      <c r="AN22" s="185">
        <v>8.7999999999999995E-2</v>
      </c>
      <c r="AO22" s="185">
        <v>8.7999999999999995E-2</v>
      </c>
      <c r="AP22" s="185">
        <v>8.7999999999999995E-2</v>
      </c>
      <c r="AQ22" s="185">
        <v>8.7999999999999995E-2</v>
      </c>
      <c r="AR22" s="185">
        <v>8.7999999999999995E-2</v>
      </c>
      <c r="AS22" s="185">
        <v>8.7999999999999995E-2</v>
      </c>
      <c r="AT22" s="185">
        <v>8.7999999999999995E-2</v>
      </c>
      <c r="AU22" s="185">
        <v>8.7999999999999995E-2</v>
      </c>
      <c r="AV22" s="185">
        <v>8.7999999999999995E-2</v>
      </c>
      <c r="AW22" s="185">
        <v>8.7999999999999995E-2</v>
      </c>
      <c r="AX22" s="185">
        <v>8.7999999999999995E-2</v>
      </c>
      <c r="AY22" s="185">
        <v>8.7999999999999995E-2</v>
      </c>
      <c r="AZ22" s="185">
        <v>8.7999999999999995E-2</v>
      </c>
      <c r="BA22" s="185">
        <v>8.7999999999999995E-2</v>
      </c>
      <c r="BB22" s="185">
        <v>8.7999999999999995E-2</v>
      </c>
      <c r="BC22" s="185">
        <v>8.7999999999999995E-2</v>
      </c>
      <c r="BD22" s="185">
        <v>8.7999999999999995E-2</v>
      </c>
      <c r="BE22" s="185">
        <v>8.7999999999999995E-2</v>
      </c>
    </row>
    <row r="23" spans="1:57" x14ac:dyDescent="0.2">
      <c r="A23" s="215">
        <f t="shared" si="1"/>
        <v>17</v>
      </c>
      <c r="B23" s="185">
        <v>6.8000000000000005E-2</v>
      </c>
      <c r="C23" s="185">
        <v>6.8000000000000005E-2</v>
      </c>
      <c r="D23" s="185">
        <v>6.8000000000000005E-2</v>
      </c>
      <c r="E23" s="185">
        <v>6.8000000000000005E-2</v>
      </c>
      <c r="F23" s="185">
        <v>6.8000000000000005E-2</v>
      </c>
      <c r="G23" s="185">
        <v>6.8000000000000005E-2</v>
      </c>
      <c r="H23" s="185">
        <v>6.8000000000000005E-2</v>
      </c>
      <c r="I23" s="185">
        <v>6.8000000000000005E-2</v>
      </c>
      <c r="J23" s="185">
        <v>6.8000000000000005E-2</v>
      </c>
      <c r="K23" s="185">
        <v>6.8000000000000005E-2</v>
      </c>
      <c r="L23" s="185">
        <v>6.8000000000000005E-2</v>
      </c>
      <c r="M23" s="185">
        <v>6.8000000000000005E-2</v>
      </c>
      <c r="N23" s="185">
        <v>6.8000000000000005E-2</v>
      </c>
      <c r="O23" s="185">
        <v>6.8000000000000005E-2</v>
      </c>
      <c r="P23" s="185">
        <v>6.8000000000000005E-2</v>
      </c>
      <c r="Q23" s="185">
        <v>6.8000000000000005E-2</v>
      </c>
      <c r="R23" s="185">
        <v>6.8000000000000005E-2</v>
      </c>
      <c r="S23" s="185">
        <v>7.2999999999999995E-2</v>
      </c>
      <c r="T23" s="185">
        <v>7.2999999999999995E-2</v>
      </c>
      <c r="U23" s="185">
        <v>7.2999999999999995E-2</v>
      </c>
      <c r="V23" s="185">
        <v>7.2999999999999995E-2</v>
      </c>
      <c r="W23" s="185">
        <v>7.2999999999999995E-2</v>
      </c>
      <c r="X23" s="185">
        <v>7.8E-2</v>
      </c>
      <c r="Y23" s="185">
        <v>7.8E-2</v>
      </c>
      <c r="Z23" s="185">
        <v>7.8E-2</v>
      </c>
      <c r="AA23" s="185">
        <v>7.8E-2</v>
      </c>
      <c r="AB23" s="185">
        <v>7.8E-2</v>
      </c>
      <c r="AC23" s="185">
        <v>8.3000000000000004E-2</v>
      </c>
      <c r="AD23" s="185">
        <v>8.3000000000000004E-2</v>
      </c>
      <c r="AE23" s="185">
        <v>8.3000000000000004E-2</v>
      </c>
      <c r="AF23" s="185">
        <v>8.3000000000000004E-2</v>
      </c>
      <c r="AG23" s="185">
        <v>8.3000000000000004E-2</v>
      </c>
      <c r="AH23" s="185">
        <v>8.7999999999999995E-2</v>
      </c>
      <c r="AI23" s="185">
        <v>8.7999999999999995E-2</v>
      </c>
      <c r="AJ23" s="185">
        <v>8.7999999999999995E-2</v>
      </c>
      <c r="AK23" s="185">
        <v>8.7999999999999995E-2</v>
      </c>
      <c r="AL23" s="185">
        <v>8.7999999999999995E-2</v>
      </c>
      <c r="AM23" s="185">
        <v>8.7999999999999995E-2</v>
      </c>
      <c r="AN23" s="185">
        <v>8.7999999999999995E-2</v>
      </c>
      <c r="AO23" s="185">
        <v>8.7999999999999995E-2</v>
      </c>
      <c r="AP23" s="185">
        <v>8.7999999999999995E-2</v>
      </c>
      <c r="AQ23" s="185">
        <v>8.7999999999999995E-2</v>
      </c>
      <c r="AR23" s="185">
        <v>8.7999999999999995E-2</v>
      </c>
      <c r="AS23" s="185">
        <v>8.7999999999999995E-2</v>
      </c>
      <c r="AT23" s="185">
        <v>8.7999999999999995E-2</v>
      </c>
      <c r="AU23" s="185">
        <v>8.7999999999999995E-2</v>
      </c>
      <c r="AV23" s="185">
        <v>8.7999999999999995E-2</v>
      </c>
      <c r="AW23" s="185">
        <v>8.7999999999999995E-2</v>
      </c>
      <c r="AX23" s="185">
        <v>8.7999999999999995E-2</v>
      </c>
      <c r="AY23" s="185">
        <v>8.7999999999999995E-2</v>
      </c>
      <c r="AZ23" s="185">
        <v>8.7999999999999995E-2</v>
      </c>
      <c r="BA23" s="185">
        <v>8.7999999999999995E-2</v>
      </c>
      <c r="BB23" s="185">
        <v>8.7999999999999995E-2</v>
      </c>
      <c r="BC23" s="185">
        <v>8.7999999999999995E-2</v>
      </c>
      <c r="BD23" s="185">
        <v>8.7999999999999995E-2</v>
      </c>
      <c r="BE23" s="185">
        <v>8.7999999999999995E-2</v>
      </c>
    </row>
    <row r="24" spans="1:57" x14ac:dyDescent="0.2">
      <c r="A24" s="215">
        <f t="shared" si="1"/>
        <v>18</v>
      </c>
      <c r="B24" s="185">
        <v>6.8000000000000005E-2</v>
      </c>
      <c r="C24" s="185">
        <v>6.8000000000000005E-2</v>
      </c>
      <c r="D24" s="185">
        <v>6.8000000000000005E-2</v>
      </c>
      <c r="E24" s="185">
        <v>6.8000000000000005E-2</v>
      </c>
      <c r="F24" s="185">
        <v>6.8000000000000005E-2</v>
      </c>
      <c r="G24" s="185">
        <v>6.8000000000000005E-2</v>
      </c>
      <c r="H24" s="185">
        <v>6.8000000000000005E-2</v>
      </c>
      <c r="I24" s="185">
        <v>6.8000000000000005E-2</v>
      </c>
      <c r="J24" s="185">
        <v>6.8000000000000005E-2</v>
      </c>
      <c r="K24" s="185">
        <v>6.8000000000000005E-2</v>
      </c>
      <c r="L24" s="185">
        <v>6.8000000000000005E-2</v>
      </c>
      <c r="M24" s="185">
        <v>6.8000000000000005E-2</v>
      </c>
      <c r="N24" s="185">
        <v>6.8000000000000005E-2</v>
      </c>
      <c r="O24" s="185">
        <v>6.8000000000000005E-2</v>
      </c>
      <c r="P24" s="185">
        <v>6.8000000000000005E-2</v>
      </c>
      <c r="Q24" s="185">
        <v>6.8000000000000005E-2</v>
      </c>
      <c r="R24" s="185">
        <v>6.8000000000000005E-2</v>
      </c>
      <c r="S24" s="185">
        <v>7.2999999999999995E-2</v>
      </c>
      <c r="T24" s="185">
        <v>7.2999999999999995E-2</v>
      </c>
      <c r="U24" s="185">
        <v>7.2999999999999995E-2</v>
      </c>
      <c r="V24" s="185">
        <v>7.2999999999999995E-2</v>
      </c>
      <c r="W24" s="185">
        <v>7.2999999999999995E-2</v>
      </c>
      <c r="X24" s="185">
        <v>7.8E-2</v>
      </c>
      <c r="Y24" s="185">
        <v>7.8E-2</v>
      </c>
      <c r="Z24" s="185">
        <v>7.8E-2</v>
      </c>
      <c r="AA24" s="185">
        <v>7.8E-2</v>
      </c>
      <c r="AB24" s="185">
        <v>7.8E-2</v>
      </c>
      <c r="AC24" s="185">
        <v>8.3000000000000004E-2</v>
      </c>
      <c r="AD24" s="185">
        <v>8.3000000000000004E-2</v>
      </c>
      <c r="AE24" s="185">
        <v>8.3000000000000004E-2</v>
      </c>
      <c r="AF24" s="185">
        <v>8.3000000000000004E-2</v>
      </c>
      <c r="AG24" s="185">
        <v>8.3000000000000004E-2</v>
      </c>
      <c r="AH24" s="185">
        <v>8.7999999999999995E-2</v>
      </c>
      <c r="AI24" s="185">
        <v>8.7999999999999995E-2</v>
      </c>
      <c r="AJ24" s="185">
        <v>8.7999999999999995E-2</v>
      </c>
      <c r="AK24" s="185">
        <v>8.7999999999999995E-2</v>
      </c>
      <c r="AL24" s="185">
        <v>8.7999999999999995E-2</v>
      </c>
      <c r="AM24" s="185">
        <v>8.7999999999999995E-2</v>
      </c>
      <c r="AN24" s="185">
        <v>8.7999999999999995E-2</v>
      </c>
      <c r="AO24" s="185">
        <v>8.7999999999999995E-2</v>
      </c>
      <c r="AP24" s="185">
        <v>8.7999999999999995E-2</v>
      </c>
      <c r="AQ24" s="185">
        <v>8.7999999999999995E-2</v>
      </c>
      <c r="AR24" s="185">
        <v>8.7999999999999995E-2</v>
      </c>
      <c r="AS24" s="185">
        <v>8.7999999999999995E-2</v>
      </c>
      <c r="AT24" s="185">
        <v>8.7999999999999995E-2</v>
      </c>
      <c r="AU24" s="185">
        <v>8.7999999999999995E-2</v>
      </c>
      <c r="AV24" s="185">
        <v>8.7999999999999995E-2</v>
      </c>
      <c r="AW24" s="185">
        <v>8.7999999999999995E-2</v>
      </c>
      <c r="AX24" s="185">
        <v>8.7999999999999995E-2</v>
      </c>
      <c r="AY24" s="185">
        <v>8.7999999999999995E-2</v>
      </c>
      <c r="AZ24" s="185">
        <v>8.7999999999999995E-2</v>
      </c>
      <c r="BA24" s="185">
        <v>8.7999999999999995E-2</v>
      </c>
      <c r="BB24" s="185">
        <v>8.7999999999999995E-2</v>
      </c>
      <c r="BC24" s="185">
        <v>8.7999999999999995E-2</v>
      </c>
      <c r="BD24" s="185">
        <v>8.7999999999999995E-2</v>
      </c>
      <c r="BE24" s="185">
        <v>8.7999999999999995E-2</v>
      </c>
    </row>
    <row r="25" spans="1:57" x14ac:dyDescent="0.2">
      <c r="A25" s="215">
        <f t="shared" si="1"/>
        <v>19</v>
      </c>
      <c r="B25" s="185">
        <v>6.8000000000000005E-2</v>
      </c>
      <c r="C25" s="185">
        <v>6.8000000000000005E-2</v>
      </c>
      <c r="D25" s="185">
        <v>6.8000000000000005E-2</v>
      </c>
      <c r="E25" s="185">
        <v>6.8000000000000005E-2</v>
      </c>
      <c r="F25" s="185">
        <v>6.8000000000000005E-2</v>
      </c>
      <c r="G25" s="185">
        <v>6.8000000000000005E-2</v>
      </c>
      <c r="H25" s="185">
        <v>6.8000000000000005E-2</v>
      </c>
      <c r="I25" s="185">
        <v>6.8000000000000005E-2</v>
      </c>
      <c r="J25" s="185">
        <v>6.8000000000000005E-2</v>
      </c>
      <c r="K25" s="185">
        <v>6.8000000000000005E-2</v>
      </c>
      <c r="L25" s="185">
        <v>6.8000000000000005E-2</v>
      </c>
      <c r="M25" s="185">
        <v>6.8000000000000005E-2</v>
      </c>
      <c r="N25" s="185">
        <v>6.8000000000000005E-2</v>
      </c>
      <c r="O25" s="185">
        <v>6.8000000000000005E-2</v>
      </c>
      <c r="P25" s="185">
        <v>6.8000000000000005E-2</v>
      </c>
      <c r="Q25" s="185">
        <v>6.8000000000000005E-2</v>
      </c>
      <c r="R25" s="185">
        <v>6.8000000000000005E-2</v>
      </c>
      <c r="S25" s="185">
        <v>7.2999999999999995E-2</v>
      </c>
      <c r="T25" s="185">
        <v>7.2999999999999995E-2</v>
      </c>
      <c r="U25" s="185">
        <v>7.2999999999999995E-2</v>
      </c>
      <c r="V25" s="185">
        <v>7.2999999999999995E-2</v>
      </c>
      <c r="W25" s="185">
        <v>7.2999999999999995E-2</v>
      </c>
      <c r="X25" s="185">
        <v>7.8E-2</v>
      </c>
      <c r="Y25" s="185">
        <v>7.8E-2</v>
      </c>
      <c r="Z25" s="185">
        <v>7.8E-2</v>
      </c>
      <c r="AA25" s="185">
        <v>7.8E-2</v>
      </c>
      <c r="AB25" s="185">
        <v>7.8E-2</v>
      </c>
      <c r="AC25" s="185">
        <v>8.3000000000000004E-2</v>
      </c>
      <c r="AD25" s="185">
        <v>8.3000000000000004E-2</v>
      </c>
      <c r="AE25" s="185">
        <v>8.3000000000000004E-2</v>
      </c>
      <c r="AF25" s="185">
        <v>8.3000000000000004E-2</v>
      </c>
      <c r="AG25" s="185">
        <v>8.3000000000000004E-2</v>
      </c>
      <c r="AH25" s="185">
        <v>8.7999999999999995E-2</v>
      </c>
      <c r="AI25" s="185">
        <v>8.7999999999999995E-2</v>
      </c>
      <c r="AJ25" s="185">
        <v>8.7999999999999995E-2</v>
      </c>
      <c r="AK25" s="185">
        <v>8.7999999999999995E-2</v>
      </c>
      <c r="AL25" s="185">
        <v>8.7999999999999995E-2</v>
      </c>
      <c r="AM25" s="185">
        <v>8.7999999999999995E-2</v>
      </c>
      <c r="AN25" s="185">
        <v>8.7999999999999995E-2</v>
      </c>
      <c r="AO25" s="185">
        <v>8.7999999999999995E-2</v>
      </c>
      <c r="AP25" s="185">
        <v>8.7999999999999995E-2</v>
      </c>
      <c r="AQ25" s="185">
        <v>8.7999999999999995E-2</v>
      </c>
      <c r="AR25" s="185">
        <v>8.7999999999999995E-2</v>
      </c>
      <c r="AS25" s="185">
        <v>8.7999999999999995E-2</v>
      </c>
      <c r="AT25" s="185">
        <v>8.7999999999999995E-2</v>
      </c>
      <c r="AU25" s="185">
        <v>8.7999999999999995E-2</v>
      </c>
      <c r="AV25" s="185">
        <v>8.7999999999999995E-2</v>
      </c>
      <c r="AW25" s="185">
        <v>8.7999999999999995E-2</v>
      </c>
      <c r="AX25" s="185">
        <v>8.7999999999999995E-2</v>
      </c>
      <c r="AY25" s="185">
        <v>8.7999999999999995E-2</v>
      </c>
      <c r="AZ25" s="185">
        <v>8.7999999999999995E-2</v>
      </c>
      <c r="BA25" s="185">
        <v>8.7999999999999995E-2</v>
      </c>
      <c r="BB25" s="185">
        <v>8.7999999999999995E-2</v>
      </c>
      <c r="BC25" s="185">
        <v>8.7999999999999995E-2</v>
      </c>
      <c r="BD25" s="185">
        <v>8.7999999999999995E-2</v>
      </c>
      <c r="BE25" s="185">
        <v>8.7999999999999995E-2</v>
      </c>
    </row>
    <row r="26" spans="1:57" x14ac:dyDescent="0.2">
      <c r="A26" s="215">
        <f t="shared" si="1"/>
        <v>20</v>
      </c>
      <c r="B26" s="185">
        <v>6.8000000000000005E-2</v>
      </c>
      <c r="C26" s="185">
        <v>6.8000000000000005E-2</v>
      </c>
      <c r="D26" s="185">
        <v>6.8000000000000005E-2</v>
      </c>
      <c r="E26" s="185">
        <v>6.8000000000000005E-2</v>
      </c>
      <c r="F26" s="185">
        <v>6.8000000000000005E-2</v>
      </c>
      <c r="G26" s="185">
        <v>6.8000000000000005E-2</v>
      </c>
      <c r="H26" s="185">
        <v>6.8000000000000005E-2</v>
      </c>
      <c r="I26" s="185">
        <v>6.8000000000000005E-2</v>
      </c>
      <c r="J26" s="185">
        <v>6.8000000000000005E-2</v>
      </c>
      <c r="K26" s="185">
        <v>6.8000000000000005E-2</v>
      </c>
      <c r="L26" s="185">
        <v>6.8000000000000005E-2</v>
      </c>
      <c r="M26" s="185">
        <v>6.8000000000000005E-2</v>
      </c>
      <c r="N26" s="185">
        <v>6.8000000000000005E-2</v>
      </c>
      <c r="O26" s="185">
        <v>6.8000000000000005E-2</v>
      </c>
      <c r="P26" s="185">
        <v>6.8000000000000005E-2</v>
      </c>
      <c r="Q26" s="185">
        <v>6.8000000000000005E-2</v>
      </c>
      <c r="R26" s="185">
        <v>6.8000000000000005E-2</v>
      </c>
      <c r="S26" s="185">
        <v>7.2999999999999995E-2</v>
      </c>
      <c r="T26" s="185">
        <v>7.2999999999999995E-2</v>
      </c>
      <c r="U26" s="185">
        <v>7.2999999999999995E-2</v>
      </c>
      <c r="V26" s="185">
        <v>7.2999999999999995E-2</v>
      </c>
      <c r="W26" s="185">
        <v>7.2999999999999995E-2</v>
      </c>
      <c r="X26" s="185">
        <v>7.8E-2</v>
      </c>
      <c r="Y26" s="185">
        <v>7.8E-2</v>
      </c>
      <c r="Z26" s="185">
        <v>7.8E-2</v>
      </c>
      <c r="AA26" s="185">
        <v>7.8E-2</v>
      </c>
      <c r="AB26" s="185">
        <v>7.8E-2</v>
      </c>
      <c r="AC26" s="185">
        <v>8.3000000000000004E-2</v>
      </c>
      <c r="AD26" s="185">
        <v>8.3000000000000004E-2</v>
      </c>
      <c r="AE26" s="185">
        <v>8.3000000000000004E-2</v>
      </c>
      <c r="AF26" s="185">
        <v>8.3000000000000004E-2</v>
      </c>
      <c r="AG26" s="185">
        <v>8.3000000000000004E-2</v>
      </c>
      <c r="AH26" s="185">
        <v>8.7999999999999995E-2</v>
      </c>
      <c r="AI26" s="185">
        <v>8.7999999999999995E-2</v>
      </c>
      <c r="AJ26" s="185">
        <v>8.7999999999999995E-2</v>
      </c>
      <c r="AK26" s="185">
        <v>8.7999999999999995E-2</v>
      </c>
      <c r="AL26" s="185">
        <v>8.7999999999999995E-2</v>
      </c>
      <c r="AM26" s="185">
        <v>8.7999999999999995E-2</v>
      </c>
      <c r="AN26" s="185">
        <v>8.7999999999999995E-2</v>
      </c>
      <c r="AO26" s="185">
        <v>8.7999999999999995E-2</v>
      </c>
      <c r="AP26" s="185">
        <v>8.7999999999999995E-2</v>
      </c>
      <c r="AQ26" s="185">
        <v>8.7999999999999995E-2</v>
      </c>
      <c r="AR26" s="185">
        <v>8.7999999999999995E-2</v>
      </c>
      <c r="AS26" s="185">
        <v>8.7999999999999995E-2</v>
      </c>
      <c r="AT26" s="185">
        <v>8.7999999999999995E-2</v>
      </c>
      <c r="AU26" s="185">
        <v>8.7999999999999995E-2</v>
      </c>
      <c r="AV26" s="185">
        <v>8.7999999999999995E-2</v>
      </c>
      <c r="AW26" s="185">
        <v>8.7999999999999995E-2</v>
      </c>
      <c r="AX26" s="185">
        <v>8.7999999999999995E-2</v>
      </c>
      <c r="AY26" s="185">
        <v>8.7999999999999995E-2</v>
      </c>
      <c r="AZ26" s="185">
        <v>8.7999999999999995E-2</v>
      </c>
      <c r="BA26" s="185">
        <v>8.7999999999999995E-2</v>
      </c>
      <c r="BB26" s="185">
        <v>8.7999999999999995E-2</v>
      </c>
      <c r="BC26" s="185">
        <v>8.7999999999999995E-2</v>
      </c>
      <c r="BD26" s="185">
        <v>8.7999999999999995E-2</v>
      </c>
      <c r="BE26" s="185">
        <v>8.7999999999999995E-2</v>
      </c>
    </row>
    <row r="27" spans="1:57" x14ac:dyDescent="0.2">
      <c r="A27" s="215">
        <f t="shared" si="1"/>
        <v>21</v>
      </c>
      <c r="B27" s="185">
        <v>6.8000000000000005E-2</v>
      </c>
      <c r="C27" s="185">
        <v>6.8000000000000005E-2</v>
      </c>
      <c r="D27" s="185">
        <v>6.8000000000000005E-2</v>
      </c>
      <c r="E27" s="185">
        <v>6.8000000000000005E-2</v>
      </c>
      <c r="F27" s="185">
        <v>6.8000000000000005E-2</v>
      </c>
      <c r="G27" s="185">
        <v>6.8000000000000005E-2</v>
      </c>
      <c r="H27" s="185">
        <v>6.8000000000000005E-2</v>
      </c>
      <c r="I27" s="185">
        <v>6.8000000000000005E-2</v>
      </c>
      <c r="J27" s="185">
        <v>6.8000000000000005E-2</v>
      </c>
      <c r="K27" s="185">
        <v>6.8000000000000005E-2</v>
      </c>
      <c r="L27" s="185">
        <v>6.8000000000000005E-2</v>
      </c>
      <c r="M27" s="185">
        <v>6.8000000000000005E-2</v>
      </c>
      <c r="N27" s="185">
        <v>6.8000000000000005E-2</v>
      </c>
      <c r="O27" s="185">
        <v>6.8000000000000005E-2</v>
      </c>
      <c r="P27" s="185">
        <v>6.8000000000000005E-2</v>
      </c>
      <c r="Q27" s="185">
        <v>6.8000000000000005E-2</v>
      </c>
      <c r="R27" s="185">
        <v>6.8000000000000005E-2</v>
      </c>
      <c r="S27" s="185">
        <v>7.2999999999999995E-2</v>
      </c>
      <c r="T27" s="185">
        <v>7.2999999999999995E-2</v>
      </c>
      <c r="U27" s="185">
        <v>7.2999999999999995E-2</v>
      </c>
      <c r="V27" s="185">
        <v>7.2999999999999995E-2</v>
      </c>
      <c r="W27" s="185">
        <v>7.2999999999999995E-2</v>
      </c>
      <c r="X27" s="185">
        <v>7.8E-2</v>
      </c>
      <c r="Y27" s="185">
        <v>7.8E-2</v>
      </c>
      <c r="Z27" s="185">
        <v>7.8E-2</v>
      </c>
      <c r="AA27" s="185">
        <v>7.8E-2</v>
      </c>
      <c r="AB27" s="185">
        <v>7.8E-2</v>
      </c>
      <c r="AC27" s="185">
        <v>8.3000000000000004E-2</v>
      </c>
      <c r="AD27" s="185">
        <v>8.3000000000000004E-2</v>
      </c>
      <c r="AE27" s="185">
        <v>8.3000000000000004E-2</v>
      </c>
      <c r="AF27" s="185">
        <v>8.3000000000000004E-2</v>
      </c>
      <c r="AG27" s="185">
        <v>8.3000000000000004E-2</v>
      </c>
      <c r="AH27" s="185">
        <v>8.7999999999999995E-2</v>
      </c>
      <c r="AI27" s="185">
        <v>8.7999999999999995E-2</v>
      </c>
      <c r="AJ27" s="185">
        <v>8.7999999999999995E-2</v>
      </c>
      <c r="AK27" s="185">
        <v>8.7999999999999995E-2</v>
      </c>
      <c r="AL27" s="185">
        <v>8.7999999999999995E-2</v>
      </c>
      <c r="AM27" s="185">
        <v>8.7999999999999995E-2</v>
      </c>
      <c r="AN27" s="185">
        <v>8.7999999999999995E-2</v>
      </c>
      <c r="AO27" s="185">
        <v>8.7999999999999995E-2</v>
      </c>
      <c r="AP27" s="185">
        <v>8.7999999999999995E-2</v>
      </c>
      <c r="AQ27" s="185">
        <v>8.7999999999999995E-2</v>
      </c>
      <c r="AR27" s="185">
        <v>8.7999999999999995E-2</v>
      </c>
      <c r="AS27" s="185">
        <v>8.7999999999999995E-2</v>
      </c>
      <c r="AT27" s="185">
        <v>8.7999999999999995E-2</v>
      </c>
      <c r="AU27" s="185">
        <v>8.7999999999999995E-2</v>
      </c>
      <c r="AV27" s="185">
        <v>8.7999999999999995E-2</v>
      </c>
      <c r="AW27" s="185">
        <v>8.7999999999999995E-2</v>
      </c>
      <c r="AX27" s="185">
        <v>8.7999999999999995E-2</v>
      </c>
      <c r="AY27" s="185">
        <v>8.7999999999999995E-2</v>
      </c>
      <c r="AZ27" s="185">
        <v>8.7999999999999995E-2</v>
      </c>
      <c r="BA27" s="185">
        <v>8.7999999999999995E-2</v>
      </c>
      <c r="BB27" s="185">
        <v>8.7999999999999995E-2</v>
      </c>
      <c r="BC27" s="185">
        <v>8.7999999999999995E-2</v>
      </c>
      <c r="BD27" s="185">
        <v>8.7999999999999995E-2</v>
      </c>
      <c r="BE27" s="185">
        <v>8.7999999999999995E-2</v>
      </c>
    </row>
    <row r="28" spans="1:57" x14ac:dyDescent="0.2">
      <c r="A28" s="215">
        <f t="shared" si="1"/>
        <v>22</v>
      </c>
      <c r="B28" s="185">
        <v>6.8000000000000005E-2</v>
      </c>
      <c r="C28" s="185">
        <v>6.8000000000000005E-2</v>
      </c>
      <c r="D28" s="185">
        <v>6.8000000000000005E-2</v>
      </c>
      <c r="E28" s="185">
        <v>6.8000000000000005E-2</v>
      </c>
      <c r="F28" s="185">
        <v>6.8000000000000005E-2</v>
      </c>
      <c r="G28" s="185">
        <v>6.8000000000000005E-2</v>
      </c>
      <c r="H28" s="185">
        <v>6.8000000000000005E-2</v>
      </c>
      <c r="I28" s="185">
        <v>6.8000000000000005E-2</v>
      </c>
      <c r="J28" s="185">
        <v>6.8000000000000005E-2</v>
      </c>
      <c r="K28" s="185">
        <v>6.8000000000000005E-2</v>
      </c>
      <c r="L28" s="185">
        <v>6.8000000000000005E-2</v>
      </c>
      <c r="M28" s="185">
        <v>6.8000000000000005E-2</v>
      </c>
      <c r="N28" s="185">
        <v>6.8000000000000005E-2</v>
      </c>
      <c r="O28" s="185">
        <v>6.8000000000000005E-2</v>
      </c>
      <c r="P28" s="185">
        <v>6.8000000000000005E-2</v>
      </c>
      <c r="Q28" s="185">
        <v>6.8000000000000005E-2</v>
      </c>
      <c r="R28" s="185">
        <v>6.8000000000000005E-2</v>
      </c>
      <c r="S28" s="185">
        <v>7.2999999999999995E-2</v>
      </c>
      <c r="T28" s="185">
        <v>7.2999999999999995E-2</v>
      </c>
      <c r="U28" s="185">
        <v>7.2999999999999995E-2</v>
      </c>
      <c r="V28" s="185">
        <v>7.2999999999999995E-2</v>
      </c>
      <c r="W28" s="185">
        <v>7.2999999999999995E-2</v>
      </c>
      <c r="X28" s="185">
        <v>7.8E-2</v>
      </c>
      <c r="Y28" s="185">
        <v>7.8E-2</v>
      </c>
      <c r="Z28" s="185">
        <v>7.8E-2</v>
      </c>
      <c r="AA28" s="185">
        <v>7.8E-2</v>
      </c>
      <c r="AB28" s="185">
        <v>7.8E-2</v>
      </c>
      <c r="AC28" s="185">
        <v>8.3000000000000004E-2</v>
      </c>
      <c r="AD28" s="185">
        <v>8.3000000000000004E-2</v>
      </c>
      <c r="AE28" s="185">
        <v>8.3000000000000004E-2</v>
      </c>
      <c r="AF28" s="185">
        <v>8.3000000000000004E-2</v>
      </c>
      <c r="AG28" s="185">
        <v>8.3000000000000004E-2</v>
      </c>
      <c r="AH28" s="185">
        <v>8.7999999999999995E-2</v>
      </c>
      <c r="AI28" s="185">
        <v>8.7999999999999995E-2</v>
      </c>
      <c r="AJ28" s="185">
        <v>8.7999999999999995E-2</v>
      </c>
      <c r="AK28" s="185">
        <v>8.7999999999999995E-2</v>
      </c>
      <c r="AL28" s="185">
        <v>8.7999999999999995E-2</v>
      </c>
      <c r="AM28" s="185">
        <v>8.7999999999999995E-2</v>
      </c>
      <c r="AN28" s="185">
        <v>8.7999999999999995E-2</v>
      </c>
      <c r="AO28" s="185">
        <v>8.7999999999999995E-2</v>
      </c>
      <c r="AP28" s="185">
        <v>8.7999999999999995E-2</v>
      </c>
      <c r="AQ28" s="185">
        <v>8.7999999999999995E-2</v>
      </c>
      <c r="AR28" s="185">
        <v>8.7999999999999995E-2</v>
      </c>
      <c r="AS28" s="185">
        <v>8.7999999999999995E-2</v>
      </c>
      <c r="AT28" s="185">
        <v>8.7999999999999995E-2</v>
      </c>
      <c r="AU28" s="185">
        <v>8.7999999999999995E-2</v>
      </c>
      <c r="AV28" s="185">
        <v>8.7999999999999995E-2</v>
      </c>
      <c r="AW28" s="185">
        <v>8.7999999999999995E-2</v>
      </c>
      <c r="AX28" s="185">
        <v>8.7999999999999995E-2</v>
      </c>
      <c r="AY28" s="185">
        <v>8.7999999999999995E-2</v>
      </c>
      <c r="AZ28" s="185">
        <v>8.7999999999999995E-2</v>
      </c>
      <c r="BA28" s="185">
        <v>8.7999999999999995E-2</v>
      </c>
      <c r="BB28" s="185">
        <v>8.7999999999999995E-2</v>
      </c>
      <c r="BC28" s="185">
        <v>8.7999999999999995E-2</v>
      </c>
      <c r="BD28" s="185">
        <v>8.7999999999999995E-2</v>
      </c>
      <c r="BE28" s="185">
        <v>8.7999999999999995E-2</v>
      </c>
    </row>
    <row r="29" spans="1:57" x14ac:dyDescent="0.2">
      <c r="A29" s="215">
        <f t="shared" si="1"/>
        <v>23</v>
      </c>
      <c r="B29" s="185">
        <v>6.8000000000000005E-2</v>
      </c>
      <c r="C29" s="185">
        <v>6.8000000000000005E-2</v>
      </c>
      <c r="D29" s="185">
        <v>6.8000000000000005E-2</v>
      </c>
      <c r="E29" s="185">
        <v>6.8000000000000005E-2</v>
      </c>
      <c r="F29" s="185">
        <v>6.8000000000000005E-2</v>
      </c>
      <c r="G29" s="185">
        <v>6.8000000000000005E-2</v>
      </c>
      <c r="H29" s="185">
        <v>6.8000000000000005E-2</v>
      </c>
      <c r="I29" s="185">
        <v>6.8000000000000005E-2</v>
      </c>
      <c r="J29" s="185">
        <v>6.8000000000000005E-2</v>
      </c>
      <c r="K29" s="185">
        <v>6.8000000000000005E-2</v>
      </c>
      <c r="L29" s="185">
        <v>6.8000000000000005E-2</v>
      </c>
      <c r="M29" s="185">
        <v>6.8000000000000005E-2</v>
      </c>
      <c r="N29" s="185">
        <v>6.8000000000000005E-2</v>
      </c>
      <c r="O29" s="185">
        <v>6.8000000000000005E-2</v>
      </c>
      <c r="P29" s="185">
        <v>6.8000000000000005E-2</v>
      </c>
      <c r="Q29" s="185">
        <v>6.8000000000000005E-2</v>
      </c>
      <c r="R29" s="185">
        <v>6.8000000000000005E-2</v>
      </c>
      <c r="S29" s="185">
        <v>7.2999999999999995E-2</v>
      </c>
      <c r="T29" s="185">
        <v>7.2999999999999995E-2</v>
      </c>
      <c r="U29" s="185">
        <v>7.2999999999999995E-2</v>
      </c>
      <c r="V29" s="185">
        <v>7.2999999999999995E-2</v>
      </c>
      <c r="W29" s="185">
        <v>7.2999999999999995E-2</v>
      </c>
      <c r="X29" s="185">
        <v>7.8E-2</v>
      </c>
      <c r="Y29" s="185">
        <v>7.8E-2</v>
      </c>
      <c r="Z29" s="185">
        <v>7.8E-2</v>
      </c>
      <c r="AA29" s="185">
        <v>7.8E-2</v>
      </c>
      <c r="AB29" s="185">
        <v>7.8E-2</v>
      </c>
      <c r="AC29" s="185">
        <v>8.3000000000000004E-2</v>
      </c>
      <c r="AD29" s="185">
        <v>8.3000000000000004E-2</v>
      </c>
      <c r="AE29" s="185">
        <v>8.3000000000000004E-2</v>
      </c>
      <c r="AF29" s="185">
        <v>8.3000000000000004E-2</v>
      </c>
      <c r="AG29" s="185">
        <v>8.3000000000000004E-2</v>
      </c>
      <c r="AH29" s="185">
        <v>8.7999999999999995E-2</v>
      </c>
      <c r="AI29" s="185">
        <v>8.7999999999999995E-2</v>
      </c>
      <c r="AJ29" s="185">
        <v>8.7999999999999995E-2</v>
      </c>
      <c r="AK29" s="185">
        <v>8.7999999999999995E-2</v>
      </c>
      <c r="AL29" s="185">
        <v>8.7999999999999995E-2</v>
      </c>
      <c r="AM29" s="185">
        <v>8.7999999999999995E-2</v>
      </c>
      <c r="AN29" s="185">
        <v>8.7999999999999995E-2</v>
      </c>
      <c r="AO29" s="185">
        <v>8.7999999999999995E-2</v>
      </c>
      <c r="AP29" s="185">
        <v>8.7999999999999995E-2</v>
      </c>
      <c r="AQ29" s="185">
        <v>8.7999999999999995E-2</v>
      </c>
      <c r="AR29" s="185">
        <v>8.7999999999999995E-2</v>
      </c>
      <c r="AS29" s="185">
        <v>8.7999999999999995E-2</v>
      </c>
      <c r="AT29" s="185">
        <v>8.7999999999999995E-2</v>
      </c>
      <c r="AU29" s="185">
        <v>8.7999999999999995E-2</v>
      </c>
      <c r="AV29" s="185">
        <v>8.7999999999999995E-2</v>
      </c>
      <c r="AW29" s="185">
        <v>8.7999999999999995E-2</v>
      </c>
      <c r="AX29" s="185">
        <v>8.7999999999999995E-2</v>
      </c>
      <c r="AY29" s="185">
        <v>8.7999999999999995E-2</v>
      </c>
      <c r="AZ29" s="185">
        <v>8.7999999999999995E-2</v>
      </c>
      <c r="BA29" s="185">
        <v>8.7999999999999995E-2</v>
      </c>
      <c r="BB29" s="185">
        <v>8.7999999999999995E-2</v>
      </c>
      <c r="BC29" s="185">
        <v>8.7999999999999995E-2</v>
      </c>
      <c r="BD29" s="185">
        <v>8.7999999999999995E-2</v>
      </c>
      <c r="BE29" s="185">
        <v>8.7999999999999995E-2</v>
      </c>
    </row>
    <row r="30" spans="1:57" x14ac:dyDescent="0.2">
      <c r="A30" s="215">
        <f t="shared" si="1"/>
        <v>24</v>
      </c>
      <c r="B30" s="185">
        <v>6.8000000000000005E-2</v>
      </c>
      <c r="C30" s="185">
        <v>6.8000000000000005E-2</v>
      </c>
      <c r="D30" s="185">
        <v>6.8000000000000005E-2</v>
      </c>
      <c r="E30" s="185">
        <v>6.8000000000000005E-2</v>
      </c>
      <c r="F30" s="185">
        <v>6.8000000000000005E-2</v>
      </c>
      <c r="G30" s="185">
        <v>6.8000000000000005E-2</v>
      </c>
      <c r="H30" s="185">
        <v>6.8000000000000005E-2</v>
      </c>
      <c r="I30" s="185">
        <v>6.8000000000000005E-2</v>
      </c>
      <c r="J30" s="185">
        <v>6.8000000000000005E-2</v>
      </c>
      <c r="K30" s="185">
        <v>6.8000000000000005E-2</v>
      </c>
      <c r="L30" s="185">
        <v>6.8000000000000005E-2</v>
      </c>
      <c r="M30" s="185">
        <v>6.8000000000000005E-2</v>
      </c>
      <c r="N30" s="185">
        <v>6.8000000000000005E-2</v>
      </c>
      <c r="O30" s="185">
        <v>6.8000000000000005E-2</v>
      </c>
      <c r="P30" s="185">
        <v>6.8000000000000005E-2</v>
      </c>
      <c r="Q30" s="185">
        <v>6.8000000000000005E-2</v>
      </c>
      <c r="R30" s="185">
        <v>6.8000000000000005E-2</v>
      </c>
      <c r="S30" s="185">
        <v>7.2999999999999995E-2</v>
      </c>
      <c r="T30" s="185">
        <v>7.2999999999999995E-2</v>
      </c>
      <c r="U30" s="185">
        <v>7.2999999999999995E-2</v>
      </c>
      <c r="V30" s="185">
        <v>7.2999999999999995E-2</v>
      </c>
      <c r="W30" s="185">
        <v>7.2999999999999995E-2</v>
      </c>
      <c r="X30" s="185">
        <v>7.8E-2</v>
      </c>
      <c r="Y30" s="185">
        <v>7.8E-2</v>
      </c>
      <c r="Z30" s="185">
        <v>7.8E-2</v>
      </c>
      <c r="AA30" s="185">
        <v>7.8E-2</v>
      </c>
      <c r="AB30" s="185">
        <v>7.8E-2</v>
      </c>
      <c r="AC30" s="185">
        <v>8.3000000000000004E-2</v>
      </c>
      <c r="AD30" s="185">
        <v>8.3000000000000004E-2</v>
      </c>
      <c r="AE30" s="185">
        <v>8.3000000000000004E-2</v>
      </c>
      <c r="AF30" s="185">
        <v>8.3000000000000004E-2</v>
      </c>
      <c r="AG30" s="185">
        <v>8.3000000000000004E-2</v>
      </c>
      <c r="AH30" s="185">
        <v>8.7999999999999995E-2</v>
      </c>
      <c r="AI30" s="185">
        <v>8.7999999999999995E-2</v>
      </c>
      <c r="AJ30" s="185">
        <v>8.7999999999999995E-2</v>
      </c>
      <c r="AK30" s="185">
        <v>8.7999999999999995E-2</v>
      </c>
      <c r="AL30" s="185">
        <v>8.7999999999999995E-2</v>
      </c>
      <c r="AM30" s="185">
        <v>8.7999999999999995E-2</v>
      </c>
      <c r="AN30" s="185">
        <v>8.7999999999999995E-2</v>
      </c>
      <c r="AO30" s="185">
        <v>8.7999999999999995E-2</v>
      </c>
      <c r="AP30" s="185">
        <v>8.7999999999999995E-2</v>
      </c>
      <c r="AQ30" s="185">
        <v>8.7999999999999995E-2</v>
      </c>
      <c r="AR30" s="185">
        <v>8.7999999999999995E-2</v>
      </c>
      <c r="AS30" s="185">
        <v>8.7999999999999995E-2</v>
      </c>
      <c r="AT30" s="185">
        <v>8.7999999999999995E-2</v>
      </c>
      <c r="AU30" s="185">
        <v>8.7999999999999995E-2</v>
      </c>
      <c r="AV30" s="185">
        <v>8.7999999999999995E-2</v>
      </c>
      <c r="AW30" s="185">
        <v>8.7999999999999995E-2</v>
      </c>
      <c r="AX30" s="185">
        <v>8.7999999999999995E-2</v>
      </c>
      <c r="AY30" s="185">
        <v>8.7999999999999995E-2</v>
      </c>
      <c r="AZ30" s="185">
        <v>8.7999999999999995E-2</v>
      </c>
      <c r="BA30" s="185">
        <v>8.7999999999999995E-2</v>
      </c>
      <c r="BB30" s="185">
        <v>8.7999999999999995E-2</v>
      </c>
      <c r="BC30" s="185">
        <v>8.7999999999999995E-2</v>
      </c>
      <c r="BD30" s="185">
        <v>8.7999999999999995E-2</v>
      </c>
      <c r="BE30" s="185">
        <v>8.7999999999999995E-2</v>
      </c>
    </row>
    <row r="31" spans="1:57" x14ac:dyDescent="0.2">
      <c r="A31" s="215">
        <f t="shared" si="1"/>
        <v>25</v>
      </c>
      <c r="B31" s="185">
        <v>6.8000000000000005E-2</v>
      </c>
      <c r="C31" s="185">
        <v>6.8000000000000005E-2</v>
      </c>
      <c r="D31" s="185">
        <v>6.8000000000000005E-2</v>
      </c>
      <c r="E31" s="185">
        <v>6.8000000000000005E-2</v>
      </c>
      <c r="F31" s="185">
        <v>6.8000000000000005E-2</v>
      </c>
      <c r="G31" s="185">
        <v>6.8000000000000005E-2</v>
      </c>
      <c r="H31" s="185">
        <v>6.8000000000000005E-2</v>
      </c>
      <c r="I31" s="185">
        <v>6.8000000000000005E-2</v>
      </c>
      <c r="J31" s="185">
        <v>6.8000000000000005E-2</v>
      </c>
      <c r="K31" s="185">
        <v>6.8000000000000005E-2</v>
      </c>
      <c r="L31" s="185">
        <v>6.8000000000000005E-2</v>
      </c>
      <c r="M31" s="185">
        <v>6.8000000000000005E-2</v>
      </c>
      <c r="N31" s="185">
        <v>6.8000000000000005E-2</v>
      </c>
      <c r="O31" s="185">
        <v>6.8000000000000005E-2</v>
      </c>
      <c r="P31" s="185">
        <v>6.8000000000000005E-2</v>
      </c>
      <c r="Q31" s="185">
        <v>6.8000000000000005E-2</v>
      </c>
      <c r="R31" s="185">
        <v>6.8000000000000005E-2</v>
      </c>
      <c r="S31" s="185">
        <v>7.2999999999999995E-2</v>
      </c>
      <c r="T31" s="185">
        <v>7.2999999999999995E-2</v>
      </c>
      <c r="U31" s="185">
        <v>7.2999999999999995E-2</v>
      </c>
      <c r="V31" s="185">
        <v>7.2999999999999995E-2</v>
      </c>
      <c r="W31" s="185">
        <v>7.2999999999999995E-2</v>
      </c>
      <c r="X31" s="185">
        <v>7.8E-2</v>
      </c>
      <c r="Y31" s="185">
        <v>7.8E-2</v>
      </c>
      <c r="Z31" s="185">
        <v>7.8E-2</v>
      </c>
      <c r="AA31" s="185">
        <v>7.8E-2</v>
      </c>
      <c r="AB31" s="185">
        <v>7.8E-2</v>
      </c>
      <c r="AC31" s="185">
        <v>8.3000000000000004E-2</v>
      </c>
      <c r="AD31" s="185">
        <v>8.3000000000000004E-2</v>
      </c>
      <c r="AE31" s="185">
        <v>8.3000000000000004E-2</v>
      </c>
      <c r="AF31" s="185">
        <v>8.3000000000000004E-2</v>
      </c>
      <c r="AG31" s="185">
        <v>8.3000000000000004E-2</v>
      </c>
      <c r="AH31" s="185">
        <v>8.7999999999999995E-2</v>
      </c>
      <c r="AI31" s="185">
        <v>8.7999999999999995E-2</v>
      </c>
      <c r="AJ31" s="185">
        <v>8.7999999999999995E-2</v>
      </c>
      <c r="AK31" s="185">
        <v>8.7999999999999995E-2</v>
      </c>
      <c r="AL31" s="185">
        <v>8.7999999999999995E-2</v>
      </c>
      <c r="AM31" s="185">
        <v>8.7999999999999995E-2</v>
      </c>
      <c r="AN31" s="185">
        <v>8.7999999999999995E-2</v>
      </c>
      <c r="AO31" s="185">
        <v>8.7999999999999995E-2</v>
      </c>
      <c r="AP31" s="185">
        <v>8.7999999999999995E-2</v>
      </c>
      <c r="AQ31" s="185">
        <v>8.7999999999999995E-2</v>
      </c>
      <c r="AR31" s="185">
        <v>8.7999999999999995E-2</v>
      </c>
      <c r="AS31" s="185">
        <v>8.7999999999999995E-2</v>
      </c>
      <c r="AT31" s="185">
        <v>8.7999999999999995E-2</v>
      </c>
      <c r="AU31" s="185">
        <v>8.7999999999999995E-2</v>
      </c>
      <c r="AV31" s="185">
        <v>8.7999999999999995E-2</v>
      </c>
      <c r="AW31" s="185">
        <v>8.7999999999999995E-2</v>
      </c>
      <c r="AX31" s="185">
        <v>8.7999999999999995E-2</v>
      </c>
      <c r="AY31" s="185">
        <v>8.7999999999999995E-2</v>
      </c>
      <c r="AZ31" s="185">
        <v>8.7999999999999995E-2</v>
      </c>
      <c r="BA31" s="185">
        <v>8.7999999999999995E-2</v>
      </c>
      <c r="BB31" s="185">
        <v>8.7999999999999995E-2</v>
      </c>
      <c r="BC31" s="185">
        <v>8.7999999999999995E-2</v>
      </c>
      <c r="BD31" s="185">
        <v>8.7999999999999995E-2</v>
      </c>
      <c r="BE31" s="185">
        <v>8.7999999999999995E-2</v>
      </c>
    </row>
    <row r="32" spans="1:57" x14ac:dyDescent="0.2">
      <c r="A32" s="215">
        <f t="shared" si="1"/>
        <v>26</v>
      </c>
      <c r="B32" s="185">
        <v>6.8000000000000005E-2</v>
      </c>
      <c r="C32" s="185">
        <v>6.8000000000000005E-2</v>
      </c>
      <c r="D32" s="185">
        <v>6.8000000000000005E-2</v>
      </c>
      <c r="E32" s="185">
        <v>6.8000000000000005E-2</v>
      </c>
      <c r="F32" s="185">
        <v>6.8000000000000005E-2</v>
      </c>
      <c r="G32" s="185">
        <v>6.8000000000000005E-2</v>
      </c>
      <c r="H32" s="185">
        <v>6.8000000000000005E-2</v>
      </c>
      <c r="I32" s="185">
        <v>6.8000000000000005E-2</v>
      </c>
      <c r="J32" s="185">
        <v>6.8000000000000005E-2</v>
      </c>
      <c r="K32" s="185">
        <v>6.8000000000000005E-2</v>
      </c>
      <c r="L32" s="185">
        <v>6.8000000000000005E-2</v>
      </c>
      <c r="M32" s="185">
        <v>6.8000000000000005E-2</v>
      </c>
      <c r="N32" s="185">
        <v>6.8000000000000005E-2</v>
      </c>
      <c r="O32" s="185">
        <v>6.8000000000000005E-2</v>
      </c>
      <c r="P32" s="185">
        <v>6.8000000000000005E-2</v>
      </c>
      <c r="Q32" s="185">
        <v>6.8000000000000005E-2</v>
      </c>
      <c r="R32" s="185">
        <v>6.8000000000000005E-2</v>
      </c>
      <c r="S32" s="185">
        <v>7.2999999999999995E-2</v>
      </c>
      <c r="T32" s="185">
        <v>7.2999999999999995E-2</v>
      </c>
      <c r="U32" s="185">
        <v>7.2999999999999995E-2</v>
      </c>
      <c r="V32" s="185">
        <v>7.2999999999999995E-2</v>
      </c>
      <c r="W32" s="185">
        <v>7.2999999999999995E-2</v>
      </c>
      <c r="X32" s="185">
        <v>7.8E-2</v>
      </c>
      <c r="Y32" s="185">
        <v>7.8E-2</v>
      </c>
      <c r="Z32" s="185">
        <v>7.8E-2</v>
      </c>
      <c r="AA32" s="185">
        <v>7.8E-2</v>
      </c>
      <c r="AB32" s="185">
        <v>7.8E-2</v>
      </c>
      <c r="AC32" s="185">
        <v>8.3000000000000004E-2</v>
      </c>
      <c r="AD32" s="185">
        <v>8.3000000000000004E-2</v>
      </c>
      <c r="AE32" s="185">
        <v>8.3000000000000004E-2</v>
      </c>
      <c r="AF32" s="185">
        <v>8.3000000000000004E-2</v>
      </c>
      <c r="AG32" s="185">
        <v>8.3000000000000004E-2</v>
      </c>
      <c r="AH32" s="185">
        <v>8.7999999999999995E-2</v>
      </c>
      <c r="AI32" s="185">
        <v>8.7999999999999995E-2</v>
      </c>
      <c r="AJ32" s="185">
        <v>8.7999999999999995E-2</v>
      </c>
      <c r="AK32" s="185">
        <v>8.7999999999999995E-2</v>
      </c>
      <c r="AL32" s="185">
        <v>8.7999999999999995E-2</v>
      </c>
      <c r="AM32" s="185">
        <v>8.7999999999999995E-2</v>
      </c>
      <c r="AN32" s="185">
        <v>8.7999999999999995E-2</v>
      </c>
      <c r="AO32" s="185">
        <v>8.7999999999999995E-2</v>
      </c>
      <c r="AP32" s="185">
        <v>8.7999999999999995E-2</v>
      </c>
      <c r="AQ32" s="185">
        <v>8.7999999999999995E-2</v>
      </c>
      <c r="AR32" s="185">
        <v>8.7999999999999995E-2</v>
      </c>
      <c r="AS32" s="185">
        <v>8.7999999999999995E-2</v>
      </c>
      <c r="AT32" s="185">
        <v>8.7999999999999995E-2</v>
      </c>
      <c r="AU32" s="185">
        <v>8.7999999999999995E-2</v>
      </c>
      <c r="AV32" s="185">
        <v>8.7999999999999995E-2</v>
      </c>
      <c r="AW32" s="185">
        <v>8.7999999999999995E-2</v>
      </c>
      <c r="AX32" s="185">
        <v>8.7999999999999995E-2</v>
      </c>
      <c r="AY32" s="185">
        <v>8.7999999999999995E-2</v>
      </c>
      <c r="AZ32" s="185">
        <v>8.7999999999999995E-2</v>
      </c>
      <c r="BA32" s="185">
        <v>8.7999999999999995E-2</v>
      </c>
      <c r="BB32" s="185">
        <v>8.7999999999999995E-2</v>
      </c>
      <c r="BC32" s="185">
        <v>8.7999999999999995E-2</v>
      </c>
      <c r="BD32" s="185">
        <v>8.7999999999999995E-2</v>
      </c>
      <c r="BE32" s="185">
        <v>8.7999999999999995E-2</v>
      </c>
    </row>
    <row r="33" spans="1:57" x14ac:dyDescent="0.2">
      <c r="A33" s="215">
        <f t="shared" si="1"/>
        <v>27</v>
      </c>
      <c r="B33" s="185">
        <v>6.8000000000000005E-2</v>
      </c>
      <c r="C33" s="185">
        <v>6.8000000000000005E-2</v>
      </c>
      <c r="D33" s="185">
        <v>6.8000000000000005E-2</v>
      </c>
      <c r="E33" s="185">
        <v>6.8000000000000005E-2</v>
      </c>
      <c r="F33" s="185">
        <v>6.8000000000000005E-2</v>
      </c>
      <c r="G33" s="185">
        <v>6.8000000000000005E-2</v>
      </c>
      <c r="H33" s="185">
        <v>6.8000000000000005E-2</v>
      </c>
      <c r="I33" s="185">
        <v>6.8000000000000005E-2</v>
      </c>
      <c r="J33" s="185">
        <v>6.8000000000000005E-2</v>
      </c>
      <c r="K33" s="185">
        <v>6.8000000000000005E-2</v>
      </c>
      <c r="L33" s="185">
        <v>6.8000000000000005E-2</v>
      </c>
      <c r="M33" s="185">
        <v>6.8000000000000005E-2</v>
      </c>
      <c r="N33" s="185">
        <v>6.8000000000000005E-2</v>
      </c>
      <c r="O33" s="185">
        <v>6.8000000000000005E-2</v>
      </c>
      <c r="P33" s="185">
        <v>6.8000000000000005E-2</v>
      </c>
      <c r="Q33" s="185">
        <v>6.8000000000000005E-2</v>
      </c>
      <c r="R33" s="185">
        <v>6.8000000000000005E-2</v>
      </c>
      <c r="S33" s="185">
        <v>7.2999999999999995E-2</v>
      </c>
      <c r="T33" s="185">
        <v>7.2999999999999995E-2</v>
      </c>
      <c r="U33" s="185">
        <v>7.2999999999999995E-2</v>
      </c>
      <c r="V33" s="185">
        <v>7.2999999999999995E-2</v>
      </c>
      <c r="W33" s="185">
        <v>7.2999999999999995E-2</v>
      </c>
      <c r="X33" s="185">
        <v>7.8E-2</v>
      </c>
      <c r="Y33" s="185">
        <v>7.8E-2</v>
      </c>
      <c r="Z33" s="185">
        <v>7.8E-2</v>
      </c>
      <c r="AA33" s="185">
        <v>7.8E-2</v>
      </c>
      <c r="AB33" s="185">
        <v>7.8E-2</v>
      </c>
      <c r="AC33" s="185">
        <v>8.3000000000000004E-2</v>
      </c>
      <c r="AD33" s="185">
        <v>8.3000000000000004E-2</v>
      </c>
      <c r="AE33" s="185">
        <v>8.3000000000000004E-2</v>
      </c>
      <c r="AF33" s="185">
        <v>8.3000000000000004E-2</v>
      </c>
      <c r="AG33" s="185">
        <v>8.3000000000000004E-2</v>
      </c>
      <c r="AH33" s="185">
        <v>8.7999999999999995E-2</v>
      </c>
      <c r="AI33" s="185">
        <v>8.7999999999999995E-2</v>
      </c>
      <c r="AJ33" s="185">
        <v>8.7999999999999995E-2</v>
      </c>
      <c r="AK33" s="185">
        <v>8.7999999999999995E-2</v>
      </c>
      <c r="AL33" s="185">
        <v>8.7999999999999995E-2</v>
      </c>
      <c r="AM33" s="185">
        <v>8.7999999999999995E-2</v>
      </c>
      <c r="AN33" s="185">
        <v>8.7999999999999995E-2</v>
      </c>
      <c r="AO33" s="185">
        <v>8.7999999999999995E-2</v>
      </c>
      <c r="AP33" s="185">
        <v>8.7999999999999995E-2</v>
      </c>
      <c r="AQ33" s="185">
        <v>8.7999999999999995E-2</v>
      </c>
      <c r="AR33" s="185">
        <v>8.7999999999999995E-2</v>
      </c>
      <c r="AS33" s="185">
        <v>8.7999999999999995E-2</v>
      </c>
      <c r="AT33" s="185">
        <v>8.7999999999999995E-2</v>
      </c>
      <c r="AU33" s="185">
        <v>8.7999999999999995E-2</v>
      </c>
      <c r="AV33" s="185">
        <v>8.7999999999999995E-2</v>
      </c>
      <c r="AW33" s="185">
        <v>8.7999999999999995E-2</v>
      </c>
      <c r="AX33" s="185">
        <v>8.7999999999999995E-2</v>
      </c>
      <c r="AY33" s="185">
        <v>8.7999999999999995E-2</v>
      </c>
      <c r="AZ33" s="185">
        <v>8.7999999999999995E-2</v>
      </c>
      <c r="BA33" s="185">
        <v>8.7999999999999995E-2</v>
      </c>
      <c r="BB33" s="185">
        <v>8.7999999999999995E-2</v>
      </c>
      <c r="BC33" s="185">
        <v>8.7999999999999995E-2</v>
      </c>
      <c r="BD33" s="185">
        <v>8.7999999999999995E-2</v>
      </c>
      <c r="BE33" s="185">
        <v>8.7999999999999995E-2</v>
      </c>
    </row>
    <row r="34" spans="1:57" x14ac:dyDescent="0.2">
      <c r="A34" s="215">
        <f t="shared" si="1"/>
        <v>28</v>
      </c>
      <c r="B34" s="185">
        <v>6.8000000000000005E-2</v>
      </c>
      <c r="C34" s="185">
        <v>6.8000000000000005E-2</v>
      </c>
      <c r="D34" s="185">
        <v>6.8000000000000005E-2</v>
      </c>
      <c r="E34" s="185">
        <v>6.8000000000000005E-2</v>
      </c>
      <c r="F34" s="185">
        <v>6.8000000000000005E-2</v>
      </c>
      <c r="G34" s="185">
        <v>6.8000000000000005E-2</v>
      </c>
      <c r="H34" s="185">
        <v>6.8000000000000005E-2</v>
      </c>
      <c r="I34" s="185">
        <v>6.8000000000000005E-2</v>
      </c>
      <c r="J34" s="185">
        <v>6.8000000000000005E-2</v>
      </c>
      <c r="K34" s="185">
        <v>6.8000000000000005E-2</v>
      </c>
      <c r="L34" s="185">
        <v>6.8000000000000005E-2</v>
      </c>
      <c r="M34" s="185">
        <v>6.8000000000000005E-2</v>
      </c>
      <c r="N34" s="185">
        <v>6.8000000000000005E-2</v>
      </c>
      <c r="O34" s="185">
        <v>6.8000000000000005E-2</v>
      </c>
      <c r="P34" s="185">
        <v>6.8000000000000005E-2</v>
      </c>
      <c r="Q34" s="185">
        <v>6.8000000000000005E-2</v>
      </c>
      <c r="R34" s="185">
        <v>6.8000000000000005E-2</v>
      </c>
      <c r="S34" s="185">
        <v>7.2999999999999995E-2</v>
      </c>
      <c r="T34" s="185">
        <v>7.2999999999999995E-2</v>
      </c>
      <c r="U34" s="185">
        <v>7.2999999999999995E-2</v>
      </c>
      <c r="V34" s="185">
        <v>7.2999999999999995E-2</v>
      </c>
      <c r="W34" s="185">
        <v>7.2999999999999995E-2</v>
      </c>
      <c r="X34" s="185">
        <v>7.8E-2</v>
      </c>
      <c r="Y34" s="185">
        <v>7.8E-2</v>
      </c>
      <c r="Z34" s="185">
        <v>7.8E-2</v>
      </c>
      <c r="AA34" s="185">
        <v>7.8E-2</v>
      </c>
      <c r="AB34" s="185">
        <v>7.8E-2</v>
      </c>
      <c r="AC34" s="185">
        <v>8.3000000000000004E-2</v>
      </c>
      <c r="AD34" s="185">
        <v>8.3000000000000004E-2</v>
      </c>
      <c r="AE34" s="185">
        <v>8.3000000000000004E-2</v>
      </c>
      <c r="AF34" s="185">
        <v>8.3000000000000004E-2</v>
      </c>
      <c r="AG34" s="185">
        <v>8.3000000000000004E-2</v>
      </c>
      <c r="AH34" s="185">
        <v>8.7999999999999995E-2</v>
      </c>
      <c r="AI34" s="185">
        <v>8.7999999999999995E-2</v>
      </c>
      <c r="AJ34" s="185">
        <v>8.7999999999999995E-2</v>
      </c>
      <c r="AK34" s="185">
        <v>8.7999999999999995E-2</v>
      </c>
      <c r="AL34" s="185">
        <v>8.7999999999999995E-2</v>
      </c>
      <c r="AM34" s="185">
        <v>8.7999999999999995E-2</v>
      </c>
      <c r="AN34" s="185">
        <v>8.7999999999999995E-2</v>
      </c>
      <c r="AO34" s="185">
        <v>8.7999999999999995E-2</v>
      </c>
      <c r="AP34" s="185">
        <v>8.7999999999999995E-2</v>
      </c>
      <c r="AQ34" s="185">
        <v>8.7999999999999995E-2</v>
      </c>
      <c r="AR34" s="185">
        <v>8.7999999999999995E-2</v>
      </c>
      <c r="AS34" s="185">
        <v>8.7999999999999995E-2</v>
      </c>
      <c r="AT34" s="185">
        <v>8.7999999999999995E-2</v>
      </c>
      <c r="AU34" s="185">
        <v>8.7999999999999995E-2</v>
      </c>
      <c r="AV34" s="185">
        <v>8.7999999999999995E-2</v>
      </c>
      <c r="AW34" s="185">
        <v>8.7999999999999995E-2</v>
      </c>
      <c r="AX34" s="185">
        <v>8.7999999999999995E-2</v>
      </c>
      <c r="AY34" s="185">
        <v>8.7999999999999995E-2</v>
      </c>
      <c r="AZ34" s="185">
        <v>8.7999999999999995E-2</v>
      </c>
      <c r="BA34" s="185">
        <v>8.7999999999999995E-2</v>
      </c>
      <c r="BB34" s="185">
        <v>8.7999999999999995E-2</v>
      </c>
      <c r="BC34" s="185">
        <v>8.7999999999999995E-2</v>
      </c>
      <c r="BD34" s="185">
        <v>8.7999999999999995E-2</v>
      </c>
      <c r="BE34" s="185">
        <v>8.7999999999999995E-2</v>
      </c>
    </row>
    <row r="35" spans="1:57" x14ac:dyDescent="0.2">
      <c r="A35" s="215">
        <f t="shared" si="1"/>
        <v>29</v>
      </c>
      <c r="B35" s="185">
        <v>6.8000000000000005E-2</v>
      </c>
      <c r="C35" s="185">
        <v>6.8000000000000005E-2</v>
      </c>
      <c r="D35" s="185">
        <v>6.8000000000000005E-2</v>
      </c>
      <c r="E35" s="185">
        <v>6.8000000000000005E-2</v>
      </c>
      <c r="F35" s="185">
        <v>6.8000000000000005E-2</v>
      </c>
      <c r="G35" s="185">
        <v>6.8000000000000005E-2</v>
      </c>
      <c r="H35" s="185">
        <v>6.8000000000000005E-2</v>
      </c>
      <c r="I35" s="185">
        <v>6.8000000000000005E-2</v>
      </c>
      <c r="J35" s="185">
        <v>6.8000000000000005E-2</v>
      </c>
      <c r="K35" s="185">
        <v>6.8000000000000005E-2</v>
      </c>
      <c r="L35" s="185">
        <v>6.8000000000000005E-2</v>
      </c>
      <c r="M35" s="185">
        <v>6.8000000000000005E-2</v>
      </c>
      <c r="N35" s="185">
        <v>6.8000000000000005E-2</v>
      </c>
      <c r="O35" s="185">
        <v>6.8000000000000005E-2</v>
      </c>
      <c r="P35" s="185">
        <v>6.8000000000000005E-2</v>
      </c>
      <c r="Q35" s="185">
        <v>6.8000000000000005E-2</v>
      </c>
      <c r="R35" s="185">
        <v>6.8000000000000005E-2</v>
      </c>
      <c r="S35" s="185">
        <v>7.2999999999999995E-2</v>
      </c>
      <c r="T35" s="185">
        <v>7.2999999999999995E-2</v>
      </c>
      <c r="U35" s="185">
        <v>7.2999999999999995E-2</v>
      </c>
      <c r="V35" s="185">
        <v>7.2999999999999995E-2</v>
      </c>
      <c r="W35" s="185">
        <v>7.2999999999999995E-2</v>
      </c>
      <c r="X35" s="185">
        <v>7.8E-2</v>
      </c>
      <c r="Y35" s="185">
        <v>7.8E-2</v>
      </c>
      <c r="Z35" s="185">
        <v>7.8E-2</v>
      </c>
      <c r="AA35" s="185">
        <v>7.8E-2</v>
      </c>
      <c r="AB35" s="185">
        <v>7.8E-2</v>
      </c>
      <c r="AC35" s="185">
        <v>8.3000000000000004E-2</v>
      </c>
      <c r="AD35" s="185">
        <v>8.3000000000000004E-2</v>
      </c>
      <c r="AE35" s="185">
        <v>8.3000000000000004E-2</v>
      </c>
      <c r="AF35" s="185">
        <v>8.3000000000000004E-2</v>
      </c>
      <c r="AG35" s="185">
        <v>8.3000000000000004E-2</v>
      </c>
      <c r="AH35" s="185">
        <v>8.7999999999999995E-2</v>
      </c>
      <c r="AI35" s="185">
        <v>8.7999999999999995E-2</v>
      </c>
      <c r="AJ35" s="185">
        <v>8.7999999999999995E-2</v>
      </c>
      <c r="AK35" s="185">
        <v>8.7999999999999995E-2</v>
      </c>
      <c r="AL35" s="185">
        <v>8.7999999999999995E-2</v>
      </c>
      <c r="AM35" s="185">
        <v>8.7999999999999995E-2</v>
      </c>
      <c r="AN35" s="185">
        <v>8.7999999999999995E-2</v>
      </c>
      <c r="AO35" s="185">
        <v>8.7999999999999995E-2</v>
      </c>
      <c r="AP35" s="185">
        <v>8.7999999999999995E-2</v>
      </c>
      <c r="AQ35" s="185">
        <v>8.7999999999999995E-2</v>
      </c>
      <c r="AR35" s="185">
        <v>8.7999999999999995E-2</v>
      </c>
      <c r="AS35" s="185">
        <v>8.7999999999999995E-2</v>
      </c>
      <c r="AT35" s="185">
        <v>8.7999999999999995E-2</v>
      </c>
      <c r="AU35" s="185">
        <v>8.7999999999999995E-2</v>
      </c>
      <c r="AV35" s="185">
        <v>8.7999999999999995E-2</v>
      </c>
      <c r="AW35" s="185">
        <v>8.7999999999999995E-2</v>
      </c>
      <c r="AX35" s="185">
        <v>8.7999999999999995E-2</v>
      </c>
      <c r="AY35" s="185">
        <v>8.7999999999999995E-2</v>
      </c>
      <c r="AZ35" s="185">
        <v>8.7999999999999995E-2</v>
      </c>
      <c r="BA35" s="185">
        <v>8.7999999999999995E-2</v>
      </c>
      <c r="BB35" s="185">
        <v>8.7999999999999995E-2</v>
      </c>
      <c r="BC35" s="185">
        <v>8.7999999999999995E-2</v>
      </c>
      <c r="BD35" s="185">
        <v>8.7999999999999995E-2</v>
      </c>
      <c r="BE35" s="185">
        <v>8.7999999999999995E-2</v>
      </c>
    </row>
    <row r="36" spans="1:57" x14ac:dyDescent="0.2">
      <c r="A36" s="215">
        <f t="shared" si="1"/>
        <v>30</v>
      </c>
      <c r="B36" s="185">
        <v>6.8000000000000005E-2</v>
      </c>
      <c r="C36" s="185">
        <v>6.8000000000000005E-2</v>
      </c>
      <c r="D36" s="185">
        <v>6.8000000000000005E-2</v>
      </c>
      <c r="E36" s="185">
        <v>6.8000000000000005E-2</v>
      </c>
      <c r="F36" s="185">
        <v>6.8000000000000005E-2</v>
      </c>
      <c r="G36" s="185">
        <v>6.8000000000000005E-2</v>
      </c>
      <c r="H36" s="185">
        <v>6.8000000000000005E-2</v>
      </c>
      <c r="I36" s="185">
        <v>6.8000000000000005E-2</v>
      </c>
      <c r="J36" s="185">
        <v>6.8000000000000005E-2</v>
      </c>
      <c r="K36" s="185">
        <v>6.8000000000000005E-2</v>
      </c>
      <c r="L36" s="185">
        <v>6.8000000000000005E-2</v>
      </c>
      <c r="M36" s="185">
        <v>6.8000000000000005E-2</v>
      </c>
      <c r="N36" s="185">
        <v>6.8000000000000005E-2</v>
      </c>
      <c r="O36" s="185">
        <v>6.8000000000000005E-2</v>
      </c>
      <c r="P36" s="185">
        <v>6.8000000000000005E-2</v>
      </c>
      <c r="Q36" s="185">
        <v>6.8000000000000005E-2</v>
      </c>
      <c r="R36" s="185">
        <v>6.8000000000000005E-2</v>
      </c>
      <c r="S36" s="185">
        <v>7.2999999999999995E-2</v>
      </c>
      <c r="T36" s="185">
        <v>7.2999999999999995E-2</v>
      </c>
      <c r="U36" s="185">
        <v>7.2999999999999995E-2</v>
      </c>
      <c r="V36" s="185">
        <v>7.2999999999999995E-2</v>
      </c>
      <c r="W36" s="185">
        <v>7.2999999999999995E-2</v>
      </c>
      <c r="X36" s="185">
        <v>7.8E-2</v>
      </c>
      <c r="Y36" s="185">
        <v>7.8E-2</v>
      </c>
      <c r="Z36" s="185">
        <v>7.8E-2</v>
      </c>
      <c r="AA36" s="185">
        <v>7.8E-2</v>
      </c>
      <c r="AB36" s="185">
        <v>7.8E-2</v>
      </c>
      <c r="AC36" s="185">
        <v>8.3000000000000004E-2</v>
      </c>
      <c r="AD36" s="185">
        <v>8.3000000000000004E-2</v>
      </c>
      <c r="AE36" s="185">
        <v>8.3000000000000004E-2</v>
      </c>
      <c r="AF36" s="185">
        <v>8.3000000000000004E-2</v>
      </c>
      <c r="AG36" s="185">
        <v>8.3000000000000004E-2</v>
      </c>
      <c r="AH36" s="185">
        <v>8.7999999999999995E-2</v>
      </c>
      <c r="AI36" s="185">
        <v>8.7999999999999995E-2</v>
      </c>
      <c r="AJ36" s="185">
        <v>8.7999999999999995E-2</v>
      </c>
      <c r="AK36" s="185">
        <v>8.7999999999999995E-2</v>
      </c>
      <c r="AL36" s="185">
        <v>8.7999999999999995E-2</v>
      </c>
      <c r="AM36" s="185">
        <v>8.7999999999999995E-2</v>
      </c>
      <c r="AN36" s="185">
        <v>8.7999999999999995E-2</v>
      </c>
      <c r="AO36" s="185">
        <v>8.7999999999999995E-2</v>
      </c>
      <c r="AP36" s="185">
        <v>8.7999999999999995E-2</v>
      </c>
      <c r="AQ36" s="185">
        <v>8.7999999999999995E-2</v>
      </c>
      <c r="AR36" s="185">
        <v>8.7999999999999995E-2</v>
      </c>
      <c r="AS36" s="185">
        <v>8.7999999999999995E-2</v>
      </c>
      <c r="AT36" s="185">
        <v>8.7999999999999995E-2</v>
      </c>
      <c r="AU36" s="185">
        <v>8.7999999999999995E-2</v>
      </c>
      <c r="AV36" s="185">
        <v>8.7999999999999995E-2</v>
      </c>
      <c r="AW36" s="185">
        <v>8.7999999999999995E-2</v>
      </c>
      <c r="AX36" s="185">
        <v>8.7999999999999995E-2</v>
      </c>
      <c r="AY36" s="185">
        <v>8.7999999999999995E-2</v>
      </c>
      <c r="AZ36" s="185">
        <v>8.7999999999999995E-2</v>
      </c>
      <c r="BA36" s="185">
        <v>8.7999999999999995E-2</v>
      </c>
      <c r="BB36" s="185">
        <v>8.7999999999999995E-2</v>
      </c>
      <c r="BC36" s="185">
        <v>8.7999999999999995E-2</v>
      </c>
      <c r="BD36" s="185">
        <v>8.7999999999999995E-2</v>
      </c>
      <c r="BE36" s="185">
        <v>8.7999999999999995E-2</v>
      </c>
    </row>
    <row r="37" spans="1:57" x14ac:dyDescent="0.2">
      <c r="A37" s="215">
        <f t="shared" si="1"/>
        <v>31</v>
      </c>
      <c r="B37" s="185">
        <v>6.8000000000000005E-2</v>
      </c>
      <c r="C37" s="185">
        <v>6.8000000000000005E-2</v>
      </c>
      <c r="D37" s="185">
        <v>6.8000000000000005E-2</v>
      </c>
      <c r="E37" s="185">
        <v>6.8000000000000005E-2</v>
      </c>
      <c r="F37" s="185">
        <v>6.8000000000000005E-2</v>
      </c>
      <c r="G37" s="185">
        <v>6.8000000000000005E-2</v>
      </c>
      <c r="H37" s="185">
        <v>6.8000000000000005E-2</v>
      </c>
      <c r="I37" s="185">
        <v>6.8000000000000005E-2</v>
      </c>
      <c r="J37" s="185">
        <v>6.8000000000000005E-2</v>
      </c>
      <c r="K37" s="185">
        <v>6.8000000000000005E-2</v>
      </c>
      <c r="L37" s="185">
        <v>6.8000000000000005E-2</v>
      </c>
      <c r="M37" s="185">
        <v>6.8000000000000005E-2</v>
      </c>
      <c r="N37" s="185">
        <v>6.8000000000000005E-2</v>
      </c>
      <c r="O37" s="185">
        <v>6.8000000000000005E-2</v>
      </c>
      <c r="P37" s="185">
        <v>6.8000000000000005E-2</v>
      </c>
      <c r="Q37" s="185">
        <v>6.8000000000000005E-2</v>
      </c>
      <c r="R37" s="185">
        <v>6.8000000000000005E-2</v>
      </c>
      <c r="S37" s="185">
        <v>7.2999999999999995E-2</v>
      </c>
      <c r="T37" s="185">
        <v>7.2999999999999995E-2</v>
      </c>
      <c r="U37" s="185">
        <v>7.2999999999999995E-2</v>
      </c>
      <c r="V37" s="185">
        <v>7.2999999999999995E-2</v>
      </c>
      <c r="W37" s="185">
        <v>7.2999999999999995E-2</v>
      </c>
      <c r="X37" s="185">
        <v>7.8E-2</v>
      </c>
      <c r="Y37" s="185">
        <v>7.8E-2</v>
      </c>
      <c r="Z37" s="185">
        <v>7.8E-2</v>
      </c>
      <c r="AA37" s="185">
        <v>7.8E-2</v>
      </c>
      <c r="AB37" s="185">
        <v>7.8E-2</v>
      </c>
      <c r="AC37" s="185">
        <v>8.3000000000000004E-2</v>
      </c>
      <c r="AD37" s="185">
        <v>8.3000000000000004E-2</v>
      </c>
      <c r="AE37" s="185">
        <v>8.3000000000000004E-2</v>
      </c>
      <c r="AF37" s="185">
        <v>8.3000000000000004E-2</v>
      </c>
      <c r="AG37" s="185">
        <v>8.3000000000000004E-2</v>
      </c>
      <c r="AH37" s="185">
        <v>8.7999999999999995E-2</v>
      </c>
      <c r="AI37" s="185">
        <v>8.7999999999999995E-2</v>
      </c>
      <c r="AJ37" s="185">
        <v>8.7999999999999995E-2</v>
      </c>
      <c r="AK37" s="185">
        <v>8.7999999999999995E-2</v>
      </c>
      <c r="AL37" s="185">
        <v>8.7999999999999995E-2</v>
      </c>
      <c r="AM37" s="185">
        <v>8.7999999999999995E-2</v>
      </c>
      <c r="AN37" s="185">
        <v>8.7999999999999995E-2</v>
      </c>
      <c r="AO37" s="185">
        <v>8.7999999999999995E-2</v>
      </c>
      <c r="AP37" s="185">
        <v>8.7999999999999995E-2</v>
      </c>
      <c r="AQ37" s="185">
        <v>8.7999999999999995E-2</v>
      </c>
      <c r="AR37" s="185">
        <v>8.7999999999999995E-2</v>
      </c>
      <c r="AS37" s="185">
        <v>8.7999999999999995E-2</v>
      </c>
      <c r="AT37" s="185">
        <v>8.7999999999999995E-2</v>
      </c>
      <c r="AU37" s="185">
        <v>8.7999999999999995E-2</v>
      </c>
      <c r="AV37" s="185">
        <v>8.7999999999999995E-2</v>
      </c>
      <c r="AW37" s="185">
        <v>8.7999999999999995E-2</v>
      </c>
      <c r="AX37" s="185">
        <v>8.7999999999999995E-2</v>
      </c>
      <c r="AY37" s="185">
        <v>8.7999999999999995E-2</v>
      </c>
      <c r="AZ37" s="185">
        <v>8.7999999999999995E-2</v>
      </c>
      <c r="BA37" s="185">
        <v>8.7999999999999995E-2</v>
      </c>
      <c r="BB37" s="185">
        <v>8.7999999999999995E-2</v>
      </c>
      <c r="BC37" s="185">
        <v>8.7999999999999995E-2</v>
      </c>
      <c r="BD37" s="185">
        <v>8.7999999999999995E-2</v>
      </c>
      <c r="BE37" s="185">
        <v>8.7999999999999995E-2</v>
      </c>
    </row>
    <row r="38" spans="1:57" x14ac:dyDescent="0.2">
      <c r="A38" s="215">
        <f t="shared" si="1"/>
        <v>32</v>
      </c>
      <c r="B38" s="185">
        <v>6.8000000000000005E-2</v>
      </c>
      <c r="C38" s="185">
        <v>6.8000000000000005E-2</v>
      </c>
      <c r="D38" s="185">
        <v>6.8000000000000005E-2</v>
      </c>
      <c r="E38" s="185">
        <v>6.8000000000000005E-2</v>
      </c>
      <c r="F38" s="185">
        <v>6.8000000000000005E-2</v>
      </c>
      <c r="G38" s="185">
        <v>6.8000000000000005E-2</v>
      </c>
      <c r="H38" s="185">
        <v>6.8000000000000005E-2</v>
      </c>
      <c r="I38" s="185">
        <v>6.8000000000000005E-2</v>
      </c>
      <c r="J38" s="185">
        <v>6.8000000000000005E-2</v>
      </c>
      <c r="K38" s="185">
        <v>6.8000000000000005E-2</v>
      </c>
      <c r="L38" s="185">
        <v>6.8000000000000005E-2</v>
      </c>
      <c r="M38" s="185">
        <v>6.8000000000000005E-2</v>
      </c>
      <c r="N38" s="185">
        <v>6.8000000000000005E-2</v>
      </c>
      <c r="O38" s="185">
        <v>6.8000000000000005E-2</v>
      </c>
      <c r="P38" s="185">
        <v>6.8000000000000005E-2</v>
      </c>
      <c r="Q38" s="185">
        <v>6.8000000000000005E-2</v>
      </c>
      <c r="R38" s="185">
        <v>6.8000000000000005E-2</v>
      </c>
      <c r="S38" s="185">
        <v>7.2999999999999995E-2</v>
      </c>
      <c r="T38" s="185">
        <v>7.2999999999999995E-2</v>
      </c>
      <c r="U38" s="185">
        <v>7.2999999999999995E-2</v>
      </c>
      <c r="V38" s="185">
        <v>7.2999999999999995E-2</v>
      </c>
      <c r="W38" s="185">
        <v>7.2999999999999995E-2</v>
      </c>
      <c r="X38" s="185">
        <v>7.8E-2</v>
      </c>
      <c r="Y38" s="185">
        <v>7.8E-2</v>
      </c>
      <c r="Z38" s="185">
        <v>7.8E-2</v>
      </c>
      <c r="AA38" s="185">
        <v>7.8E-2</v>
      </c>
      <c r="AB38" s="185">
        <v>7.8E-2</v>
      </c>
      <c r="AC38" s="185">
        <v>8.3000000000000004E-2</v>
      </c>
      <c r="AD38" s="185">
        <v>8.3000000000000004E-2</v>
      </c>
      <c r="AE38" s="185">
        <v>8.3000000000000004E-2</v>
      </c>
      <c r="AF38" s="185">
        <v>8.3000000000000004E-2</v>
      </c>
      <c r="AG38" s="185">
        <v>8.3000000000000004E-2</v>
      </c>
      <c r="AH38" s="185">
        <v>8.7999999999999995E-2</v>
      </c>
      <c r="AI38" s="185">
        <v>8.7999999999999995E-2</v>
      </c>
      <c r="AJ38" s="185">
        <v>8.7999999999999995E-2</v>
      </c>
      <c r="AK38" s="185">
        <v>8.7999999999999995E-2</v>
      </c>
      <c r="AL38" s="185">
        <v>8.7999999999999995E-2</v>
      </c>
      <c r="AM38" s="185">
        <v>8.7999999999999995E-2</v>
      </c>
      <c r="AN38" s="185">
        <v>8.7999999999999995E-2</v>
      </c>
      <c r="AO38" s="185">
        <v>8.7999999999999995E-2</v>
      </c>
      <c r="AP38" s="185">
        <v>8.7999999999999995E-2</v>
      </c>
      <c r="AQ38" s="185">
        <v>8.7999999999999995E-2</v>
      </c>
      <c r="AR38" s="185">
        <v>8.7999999999999995E-2</v>
      </c>
      <c r="AS38" s="185">
        <v>8.7999999999999995E-2</v>
      </c>
      <c r="AT38" s="185">
        <v>8.7999999999999995E-2</v>
      </c>
      <c r="AU38" s="185">
        <v>8.7999999999999995E-2</v>
      </c>
      <c r="AV38" s="185">
        <v>8.7999999999999995E-2</v>
      </c>
      <c r="AW38" s="185">
        <v>8.7999999999999995E-2</v>
      </c>
      <c r="AX38" s="185">
        <v>8.7999999999999995E-2</v>
      </c>
      <c r="AY38" s="185">
        <v>8.7999999999999995E-2</v>
      </c>
      <c r="AZ38" s="185">
        <v>8.7999999999999995E-2</v>
      </c>
      <c r="BA38" s="185">
        <v>8.7999999999999995E-2</v>
      </c>
      <c r="BB38" s="185">
        <v>8.7999999999999995E-2</v>
      </c>
      <c r="BC38" s="185">
        <v>8.7999999999999995E-2</v>
      </c>
      <c r="BD38" s="185">
        <v>8.7999999999999995E-2</v>
      </c>
      <c r="BE38" s="185">
        <v>8.7999999999999995E-2</v>
      </c>
    </row>
    <row r="39" spans="1:57" x14ac:dyDescent="0.2">
      <c r="A39" s="215">
        <f t="shared" si="1"/>
        <v>33</v>
      </c>
      <c r="B39" s="185">
        <v>6.8000000000000005E-2</v>
      </c>
      <c r="C39" s="185">
        <v>6.8000000000000005E-2</v>
      </c>
      <c r="D39" s="185">
        <v>6.8000000000000005E-2</v>
      </c>
      <c r="E39" s="185">
        <v>6.8000000000000005E-2</v>
      </c>
      <c r="F39" s="185">
        <v>6.8000000000000005E-2</v>
      </c>
      <c r="G39" s="185">
        <v>6.8000000000000005E-2</v>
      </c>
      <c r="H39" s="185">
        <v>6.8000000000000005E-2</v>
      </c>
      <c r="I39" s="185">
        <v>6.8000000000000005E-2</v>
      </c>
      <c r="J39" s="185">
        <v>6.8000000000000005E-2</v>
      </c>
      <c r="K39" s="185">
        <v>6.8000000000000005E-2</v>
      </c>
      <c r="L39" s="185">
        <v>6.8000000000000005E-2</v>
      </c>
      <c r="M39" s="185">
        <v>6.8000000000000005E-2</v>
      </c>
      <c r="N39" s="185">
        <v>6.8000000000000005E-2</v>
      </c>
      <c r="O39" s="185">
        <v>6.8000000000000005E-2</v>
      </c>
      <c r="P39" s="185">
        <v>6.8000000000000005E-2</v>
      </c>
      <c r="Q39" s="185">
        <v>6.8000000000000005E-2</v>
      </c>
      <c r="R39" s="185">
        <v>6.8000000000000005E-2</v>
      </c>
      <c r="S39" s="185">
        <v>7.2999999999999995E-2</v>
      </c>
      <c r="T39" s="185">
        <v>7.2999999999999995E-2</v>
      </c>
      <c r="U39" s="185">
        <v>7.2999999999999995E-2</v>
      </c>
      <c r="V39" s="185">
        <v>7.2999999999999995E-2</v>
      </c>
      <c r="W39" s="185">
        <v>7.2999999999999995E-2</v>
      </c>
      <c r="X39" s="185">
        <v>7.8E-2</v>
      </c>
      <c r="Y39" s="185">
        <v>7.8E-2</v>
      </c>
      <c r="Z39" s="185">
        <v>7.8E-2</v>
      </c>
      <c r="AA39" s="185">
        <v>7.8E-2</v>
      </c>
      <c r="AB39" s="185">
        <v>7.8E-2</v>
      </c>
      <c r="AC39" s="185">
        <v>8.3000000000000004E-2</v>
      </c>
      <c r="AD39" s="185">
        <v>8.3000000000000004E-2</v>
      </c>
      <c r="AE39" s="185">
        <v>8.3000000000000004E-2</v>
      </c>
      <c r="AF39" s="185">
        <v>8.3000000000000004E-2</v>
      </c>
      <c r="AG39" s="185">
        <v>8.3000000000000004E-2</v>
      </c>
      <c r="AH39" s="185">
        <v>8.7999999999999995E-2</v>
      </c>
      <c r="AI39" s="185">
        <v>8.7999999999999995E-2</v>
      </c>
      <c r="AJ39" s="185">
        <v>8.7999999999999995E-2</v>
      </c>
      <c r="AK39" s="185">
        <v>8.7999999999999995E-2</v>
      </c>
      <c r="AL39" s="185">
        <v>8.7999999999999995E-2</v>
      </c>
      <c r="AM39" s="185">
        <v>8.7999999999999995E-2</v>
      </c>
      <c r="AN39" s="185">
        <v>8.7999999999999995E-2</v>
      </c>
      <c r="AO39" s="185">
        <v>8.7999999999999995E-2</v>
      </c>
      <c r="AP39" s="185">
        <v>8.7999999999999995E-2</v>
      </c>
      <c r="AQ39" s="185">
        <v>8.7999999999999995E-2</v>
      </c>
      <c r="AR39" s="185">
        <v>8.7999999999999995E-2</v>
      </c>
      <c r="AS39" s="185">
        <v>8.7999999999999995E-2</v>
      </c>
      <c r="AT39" s="185">
        <v>8.7999999999999995E-2</v>
      </c>
      <c r="AU39" s="185">
        <v>8.7999999999999995E-2</v>
      </c>
      <c r="AV39" s="185">
        <v>8.7999999999999995E-2</v>
      </c>
      <c r="AW39" s="185">
        <v>8.7999999999999995E-2</v>
      </c>
      <c r="AX39" s="185">
        <v>8.7999999999999995E-2</v>
      </c>
      <c r="AY39" s="185">
        <v>8.7999999999999995E-2</v>
      </c>
      <c r="AZ39" s="185">
        <v>8.7999999999999995E-2</v>
      </c>
      <c r="BA39" s="185">
        <v>8.7999999999999995E-2</v>
      </c>
      <c r="BB39" s="185">
        <v>8.7999999999999995E-2</v>
      </c>
      <c r="BC39" s="185">
        <v>8.7999999999999995E-2</v>
      </c>
      <c r="BD39" s="185">
        <v>8.7999999999999995E-2</v>
      </c>
      <c r="BE39" s="185">
        <v>8.7999999999999995E-2</v>
      </c>
    </row>
    <row r="40" spans="1:57" x14ac:dyDescent="0.2">
      <c r="A40" s="215">
        <f t="shared" si="1"/>
        <v>34</v>
      </c>
      <c r="B40" s="185">
        <v>6.8000000000000005E-2</v>
      </c>
      <c r="C40" s="185">
        <v>6.8000000000000005E-2</v>
      </c>
      <c r="D40" s="185">
        <v>6.8000000000000005E-2</v>
      </c>
      <c r="E40" s="185">
        <v>6.8000000000000005E-2</v>
      </c>
      <c r="F40" s="185">
        <v>6.8000000000000005E-2</v>
      </c>
      <c r="G40" s="185">
        <v>6.8000000000000005E-2</v>
      </c>
      <c r="H40" s="185">
        <v>6.8000000000000005E-2</v>
      </c>
      <c r="I40" s="185">
        <v>6.8000000000000005E-2</v>
      </c>
      <c r="J40" s="185">
        <v>6.8000000000000005E-2</v>
      </c>
      <c r="K40" s="185">
        <v>6.8000000000000005E-2</v>
      </c>
      <c r="L40" s="185">
        <v>6.8000000000000005E-2</v>
      </c>
      <c r="M40" s="185">
        <v>6.8000000000000005E-2</v>
      </c>
      <c r="N40" s="185">
        <v>6.8000000000000005E-2</v>
      </c>
      <c r="O40" s="185">
        <v>6.8000000000000005E-2</v>
      </c>
      <c r="P40" s="185">
        <v>6.8000000000000005E-2</v>
      </c>
      <c r="Q40" s="185">
        <v>6.8000000000000005E-2</v>
      </c>
      <c r="R40" s="185">
        <v>6.8000000000000005E-2</v>
      </c>
      <c r="S40" s="185">
        <v>7.2999999999999995E-2</v>
      </c>
      <c r="T40" s="185">
        <v>7.2999999999999995E-2</v>
      </c>
      <c r="U40" s="185">
        <v>7.2999999999999995E-2</v>
      </c>
      <c r="V40" s="185">
        <v>7.2999999999999995E-2</v>
      </c>
      <c r="W40" s="185">
        <v>7.2999999999999995E-2</v>
      </c>
      <c r="X40" s="185">
        <v>7.8E-2</v>
      </c>
      <c r="Y40" s="185">
        <v>7.8E-2</v>
      </c>
      <c r="Z40" s="185">
        <v>7.8E-2</v>
      </c>
      <c r="AA40" s="185">
        <v>7.8E-2</v>
      </c>
      <c r="AB40" s="185">
        <v>7.8E-2</v>
      </c>
      <c r="AC40" s="185">
        <v>8.3000000000000004E-2</v>
      </c>
      <c r="AD40" s="185">
        <v>8.3000000000000004E-2</v>
      </c>
      <c r="AE40" s="185">
        <v>8.3000000000000004E-2</v>
      </c>
      <c r="AF40" s="185">
        <v>8.3000000000000004E-2</v>
      </c>
      <c r="AG40" s="185">
        <v>8.3000000000000004E-2</v>
      </c>
      <c r="AH40" s="185">
        <v>8.7999999999999995E-2</v>
      </c>
      <c r="AI40" s="185">
        <v>8.7999999999999995E-2</v>
      </c>
      <c r="AJ40" s="185">
        <v>8.7999999999999995E-2</v>
      </c>
      <c r="AK40" s="185">
        <v>8.7999999999999995E-2</v>
      </c>
      <c r="AL40" s="185">
        <v>8.7999999999999995E-2</v>
      </c>
      <c r="AM40" s="185">
        <v>8.7999999999999995E-2</v>
      </c>
      <c r="AN40" s="185">
        <v>8.7999999999999995E-2</v>
      </c>
      <c r="AO40" s="185">
        <v>8.7999999999999995E-2</v>
      </c>
      <c r="AP40" s="185">
        <v>8.7999999999999995E-2</v>
      </c>
      <c r="AQ40" s="185">
        <v>8.7999999999999995E-2</v>
      </c>
      <c r="AR40" s="185">
        <v>8.7999999999999995E-2</v>
      </c>
      <c r="AS40" s="185">
        <v>8.7999999999999995E-2</v>
      </c>
      <c r="AT40" s="185">
        <v>8.7999999999999995E-2</v>
      </c>
      <c r="AU40" s="185">
        <v>8.7999999999999995E-2</v>
      </c>
      <c r="AV40" s="185">
        <v>8.7999999999999995E-2</v>
      </c>
      <c r="AW40" s="185">
        <v>8.7999999999999995E-2</v>
      </c>
      <c r="AX40" s="185">
        <v>8.7999999999999995E-2</v>
      </c>
      <c r="AY40" s="185">
        <v>8.7999999999999995E-2</v>
      </c>
      <c r="AZ40" s="185">
        <v>8.7999999999999995E-2</v>
      </c>
      <c r="BA40" s="185">
        <v>8.7999999999999995E-2</v>
      </c>
      <c r="BB40" s="185">
        <v>8.7999999999999995E-2</v>
      </c>
      <c r="BC40" s="185">
        <v>8.7999999999999995E-2</v>
      </c>
      <c r="BD40" s="185">
        <v>8.7999999999999995E-2</v>
      </c>
      <c r="BE40" s="185">
        <v>8.7999999999999995E-2</v>
      </c>
    </row>
    <row r="41" spans="1:57" x14ac:dyDescent="0.2">
      <c r="A41" s="215">
        <f t="shared" si="1"/>
        <v>35</v>
      </c>
      <c r="B41" s="185">
        <v>6.8000000000000005E-2</v>
      </c>
      <c r="C41" s="185">
        <v>6.8000000000000005E-2</v>
      </c>
      <c r="D41" s="185">
        <v>6.8000000000000005E-2</v>
      </c>
      <c r="E41" s="185">
        <v>6.8000000000000005E-2</v>
      </c>
      <c r="F41" s="185">
        <v>6.8000000000000005E-2</v>
      </c>
      <c r="G41" s="185">
        <v>6.8000000000000005E-2</v>
      </c>
      <c r="H41" s="185">
        <v>6.8000000000000005E-2</v>
      </c>
      <c r="I41" s="185">
        <v>6.8000000000000005E-2</v>
      </c>
      <c r="J41" s="185">
        <v>6.8000000000000005E-2</v>
      </c>
      <c r="K41" s="185">
        <v>6.8000000000000005E-2</v>
      </c>
      <c r="L41" s="185">
        <v>6.8000000000000005E-2</v>
      </c>
      <c r="M41" s="185">
        <v>6.8000000000000005E-2</v>
      </c>
      <c r="N41" s="185">
        <v>6.8000000000000005E-2</v>
      </c>
      <c r="O41" s="185">
        <v>6.8000000000000005E-2</v>
      </c>
      <c r="P41" s="185">
        <v>6.8000000000000005E-2</v>
      </c>
      <c r="Q41" s="185">
        <v>6.8000000000000005E-2</v>
      </c>
      <c r="R41" s="185">
        <v>6.8000000000000005E-2</v>
      </c>
      <c r="S41" s="185">
        <v>7.2999999999999995E-2</v>
      </c>
      <c r="T41" s="185">
        <v>7.2999999999999995E-2</v>
      </c>
      <c r="U41" s="185">
        <v>7.2999999999999995E-2</v>
      </c>
      <c r="V41" s="185">
        <v>7.2999999999999995E-2</v>
      </c>
      <c r="W41" s="185">
        <v>7.2999999999999995E-2</v>
      </c>
      <c r="X41" s="185">
        <v>7.8E-2</v>
      </c>
      <c r="Y41" s="185">
        <v>7.8E-2</v>
      </c>
      <c r="Z41" s="185">
        <v>7.8E-2</v>
      </c>
      <c r="AA41" s="185">
        <v>7.8E-2</v>
      </c>
      <c r="AB41" s="185">
        <v>7.8E-2</v>
      </c>
      <c r="AC41" s="185">
        <v>8.3000000000000004E-2</v>
      </c>
      <c r="AD41" s="185">
        <v>8.3000000000000004E-2</v>
      </c>
      <c r="AE41" s="185">
        <v>8.3000000000000004E-2</v>
      </c>
      <c r="AF41" s="185">
        <v>8.3000000000000004E-2</v>
      </c>
      <c r="AG41" s="185">
        <v>8.3000000000000004E-2</v>
      </c>
      <c r="AH41" s="185">
        <v>8.7999999999999995E-2</v>
      </c>
      <c r="AI41" s="185">
        <v>8.7999999999999995E-2</v>
      </c>
      <c r="AJ41" s="185">
        <v>8.7999999999999995E-2</v>
      </c>
      <c r="AK41" s="185">
        <v>8.7999999999999995E-2</v>
      </c>
      <c r="AL41" s="185">
        <v>8.7999999999999995E-2</v>
      </c>
      <c r="AM41" s="185">
        <v>8.7999999999999995E-2</v>
      </c>
      <c r="AN41" s="185">
        <v>8.7999999999999995E-2</v>
      </c>
      <c r="AO41" s="185">
        <v>8.7999999999999995E-2</v>
      </c>
      <c r="AP41" s="185">
        <v>8.7999999999999995E-2</v>
      </c>
      <c r="AQ41" s="185">
        <v>8.7999999999999995E-2</v>
      </c>
      <c r="AR41" s="185">
        <v>8.7999999999999995E-2</v>
      </c>
      <c r="AS41" s="185">
        <v>8.7999999999999995E-2</v>
      </c>
      <c r="AT41" s="185">
        <v>8.7999999999999995E-2</v>
      </c>
      <c r="AU41" s="185">
        <v>8.7999999999999995E-2</v>
      </c>
      <c r="AV41" s="185">
        <v>8.7999999999999995E-2</v>
      </c>
      <c r="AW41" s="185">
        <v>8.7999999999999995E-2</v>
      </c>
      <c r="AX41" s="185">
        <v>8.7999999999999995E-2</v>
      </c>
      <c r="AY41" s="185">
        <v>8.7999999999999995E-2</v>
      </c>
      <c r="AZ41" s="185">
        <v>8.7999999999999995E-2</v>
      </c>
      <c r="BA41" s="185">
        <v>8.7999999999999995E-2</v>
      </c>
      <c r="BB41" s="185">
        <v>8.7999999999999995E-2</v>
      </c>
      <c r="BC41" s="185">
        <v>8.7999999999999995E-2</v>
      </c>
      <c r="BD41" s="185">
        <v>8.7999999999999995E-2</v>
      </c>
      <c r="BE41" s="185">
        <v>8.7999999999999995E-2</v>
      </c>
    </row>
    <row r="42" spans="1:57" x14ac:dyDescent="0.2">
      <c r="A42" s="215">
        <f t="shared" si="1"/>
        <v>36</v>
      </c>
      <c r="B42" s="185">
        <v>6.8000000000000005E-2</v>
      </c>
      <c r="C42" s="185">
        <v>6.8000000000000005E-2</v>
      </c>
      <c r="D42" s="185">
        <v>6.8000000000000005E-2</v>
      </c>
      <c r="E42" s="185">
        <v>6.8000000000000005E-2</v>
      </c>
      <c r="F42" s="185">
        <v>6.8000000000000005E-2</v>
      </c>
      <c r="G42" s="185">
        <v>6.8000000000000005E-2</v>
      </c>
      <c r="H42" s="185">
        <v>6.8000000000000005E-2</v>
      </c>
      <c r="I42" s="185">
        <v>6.8000000000000005E-2</v>
      </c>
      <c r="J42" s="185">
        <v>6.8000000000000005E-2</v>
      </c>
      <c r="K42" s="185">
        <v>6.8000000000000005E-2</v>
      </c>
      <c r="L42" s="185">
        <v>6.8000000000000005E-2</v>
      </c>
      <c r="M42" s="185">
        <v>6.8000000000000005E-2</v>
      </c>
      <c r="N42" s="185">
        <v>6.8000000000000005E-2</v>
      </c>
      <c r="O42" s="185">
        <v>6.8000000000000005E-2</v>
      </c>
      <c r="P42" s="185">
        <v>6.8000000000000005E-2</v>
      </c>
      <c r="Q42" s="185">
        <v>6.8000000000000005E-2</v>
      </c>
      <c r="R42" s="185">
        <v>6.8000000000000005E-2</v>
      </c>
      <c r="S42" s="185">
        <v>7.2999999999999995E-2</v>
      </c>
      <c r="T42" s="185">
        <v>7.2999999999999995E-2</v>
      </c>
      <c r="U42" s="185">
        <v>7.2999999999999995E-2</v>
      </c>
      <c r="V42" s="185">
        <v>7.2999999999999995E-2</v>
      </c>
      <c r="W42" s="185">
        <v>7.2999999999999995E-2</v>
      </c>
      <c r="X42" s="185">
        <v>7.8E-2</v>
      </c>
      <c r="Y42" s="185">
        <v>7.8E-2</v>
      </c>
      <c r="Z42" s="185">
        <v>7.8E-2</v>
      </c>
      <c r="AA42" s="185">
        <v>7.8E-2</v>
      </c>
      <c r="AB42" s="185">
        <v>7.8E-2</v>
      </c>
      <c r="AC42" s="185">
        <v>8.3000000000000004E-2</v>
      </c>
      <c r="AD42" s="185">
        <v>8.3000000000000004E-2</v>
      </c>
      <c r="AE42" s="185">
        <v>8.3000000000000004E-2</v>
      </c>
      <c r="AF42" s="185">
        <v>8.3000000000000004E-2</v>
      </c>
      <c r="AG42" s="185">
        <v>8.3000000000000004E-2</v>
      </c>
      <c r="AH42" s="185">
        <v>8.7999999999999995E-2</v>
      </c>
      <c r="AI42" s="185">
        <v>8.7999999999999995E-2</v>
      </c>
      <c r="AJ42" s="185">
        <v>8.7999999999999995E-2</v>
      </c>
      <c r="AK42" s="185">
        <v>8.7999999999999995E-2</v>
      </c>
      <c r="AL42" s="185">
        <v>8.7999999999999995E-2</v>
      </c>
      <c r="AM42" s="185">
        <v>8.7999999999999995E-2</v>
      </c>
      <c r="AN42" s="185">
        <v>8.7999999999999995E-2</v>
      </c>
      <c r="AO42" s="185">
        <v>8.7999999999999995E-2</v>
      </c>
      <c r="AP42" s="185">
        <v>8.7999999999999995E-2</v>
      </c>
      <c r="AQ42" s="185">
        <v>8.7999999999999995E-2</v>
      </c>
      <c r="AR42" s="185">
        <v>8.7999999999999995E-2</v>
      </c>
      <c r="AS42" s="185">
        <v>8.7999999999999995E-2</v>
      </c>
      <c r="AT42" s="185">
        <v>8.7999999999999995E-2</v>
      </c>
      <c r="AU42" s="185">
        <v>8.7999999999999995E-2</v>
      </c>
      <c r="AV42" s="185">
        <v>8.7999999999999995E-2</v>
      </c>
      <c r="AW42" s="185">
        <v>8.7999999999999995E-2</v>
      </c>
      <c r="AX42" s="185">
        <v>8.7999999999999995E-2</v>
      </c>
      <c r="AY42" s="185">
        <v>8.7999999999999995E-2</v>
      </c>
      <c r="AZ42" s="185">
        <v>8.7999999999999995E-2</v>
      </c>
      <c r="BA42" s="185">
        <v>8.7999999999999995E-2</v>
      </c>
      <c r="BB42" s="185">
        <v>8.7999999999999995E-2</v>
      </c>
      <c r="BC42" s="185">
        <v>8.7999999999999995E-2</v>
      </c>
      <c r="BD42" s="185">
        <v>8.7999999999999995E-2</v>
      </c>
      <c r="BE42" s="185">
        <v>8.7999999999999995E-2</v>
      </c>
    </row>
    <row r="43" spans="1:57" x14ac:dyDescent="0.2">
      <c r="A43" s="215">
        <f t="shared" si="1"/>
        <v>37</v>
      </c>
      <c r="B43" s="185">
        <v>6.8000000000000005E-2</v>
      </c>
      <c r="C43" s="185">
        <v>6.8000000000000005E-2</v>
      </c>
      <c r="D43" s="185">
        <v>6.8000000000000005E-2</v>
      </c>
      <c r="E43" s="185">
        <v>6.8000000000000005E-2</v>
      </c>
      <c r="F43" s="185">
        <v>6.8000000000000005E-2</v>
      </c>
      <c r="G43" s="185">
        <v>6.8000000000000005E-2</v>
      </c>
      <c r="H43" s="185">
        <v>6.8000000000000005E-2</v>
      </c>
      <c r="I43" s="185">
        <v>6.8000000000000005E-2</v>
      </c>
      <c r="J43" s="185">
        <v>6.8000000000000005E-2</v>
      </c>
      <c r="K43" s="185">
        <v>6.8000000000000005E-2</v>
      </c>
      <c r="L43" s="185">
        <v>6.8000000000000005E-2</v>
      </c>
      <c r="M43" s="185">
        <v>6.8000000000000005E-2</v>
      </c>
      <c r="N43" s="185">
        <v>6.8000000000000005E-2</v>
      </c>
      <c r="O43" s="185">
        <v>6.8000000000000005E-2</v>
      </c>
      <c r="P43" s="185">
        <v>6.8000000000000005E-2</v>
      </c>
      <c r="Q43" s="185">
        <v>6.8000000000000005E-2</v>
      </c>
      <c r="R43" s="185">
        <v>6.8000000000000005E-2</v>
      </c>
      <c r="S43" s="185">
        <v>7.2999999999999995E-2</v>
      </c>
      <c r="T43" s="185">
        <v>7.2999999999999995E-2</v>
      </c>
      <c r="U43" s="185">
        <v>7.2999999999999995E-2</v>
      </c>
      <c r="V43" s="185">
        <v>7.2999999999999995E-2</v>
      </c>
      <c r="W43" s="185">
        <v>7.2999999999999995E-2</v>
      </c>
      <c r="X43" s="185">
        <v>7.8E-2</v>
      </c>
      <c r="Y43" s="185">
        <v>7.8E-2</v>
      </c>
      <c r="Z43" s="185">
        <v>7.8E-2</v>
      </c>
      <c r="AA43" s="185">
        <v>7.8E-2</v>
      </c>
      <c r="AB43" s="185">
        <v>7.8E-2</v>
      </c>
      <c r="AC43" s="185">
        <v>8.3000000000000004E-2</v>
      </c>
      <c r="AD43" s="185">
        <v>8.3000000000000004E-2</v>
      </c>
      <c r="AE43" s="185">
        <v>8.3000000000000004E-2</v>
      </c>
      <c r="AF43" s="185">
        <v>8.3000000000000004E-2</v>
      </c>
      <c r="AG43" s="185">
        <v>8.3000000000000004E-2</v>
      </c>
      <c r="AH43" s="185">
        <v>8.7999999999999995E-2</v>
      </c>
      <c r="AI43" s="185">
        <v>8.7999999999999995E-2</v>
      </c>
      <c r="AJ43" s="185">
        <v>8.7999999999999995E-2</v>
      </c>
      <c r="AK43" s="185">
        <v>8.7999999999999995E-2</v>
      </c>
      <c r="AL43" s="185">
        <v>8.7999999999999995E-2</v>
      </c>
      <c r="AM43" s="185">
        <v>8.7999999999999995E-2</v>
      </c>
      <c r="AN43" s="185">
        <v>8.7999999999999995E-2</v>
      </c>
      <c r="AO43" s="185">
        <v>8.7999999999999995E-2</v>
      </c>
      <c r="AP43" s="185">
        <v>8.7999999999999995E-2</v>
      </c>
      <c r="AQ43" s="185">
        <v>8.7999999999999995E-2</v>
      </c>
      <c r="AR43" s="185">
        <v>8.7999999999999995E-2</v>
      </c>
      <c r="AS43" s="185">
        <v>8.7999999999999995E-2</v>
      </c>
      <c r="AT43" s="185">
        <v>8.7999999999999995E-2</v>
      </c>
      <c r="AU43" s="185">
        <v>8.7999999999999995E-2</v>
      </c>
      <c r="AV43" s="185">
        <v>8.7999999999999995E-2</v>
      </c>
      <c r="AW43" s="185">
        <v>8.7999999999999995E-2</v>
      </c>
      <c r="AX43" s="185">
        <v>8.7999999999999995E-2</v>
      </c>
      <c r="AY43" s="185">
        <v>8.7999999999999995E-2</v>
      </c>
      <c r="AZ43" s="185">
        <v>8.7999999999999995E-2</v>
      </c>
      <c r="BA43" s="185">
        <v>8.7999999999999995E-2</v>
      </c>
      <c r="BB43" s="185">
        <v>8.7999999999999995E-2</v>
      </c>
      <c r="BC43" s="185">
        <v>8.7999999999999995E-2</v>
      </c>
      <c r="BD43" s="185">
        <v>8.7999999999999995E-2</v>
      </c>
      <c r="BE43" s="185">
        <v>8.7999999999999995E-2</v>
      </c>
    </row>
    <row r="44" spans="1:57" x14ac:dyDescent="0.2">
      <c r="A44" s="215">
        <f t="shared" si="1"/>
        <v>38</v>
      </c>
      <c r="B44" s="185">
        <v>6.8000000000000005E-2</v>
      </c>
      <c r="C44" s="185">
        <v>6.8000000000000005E-2</v>
      </c>
      <c r="D44" s="185">
        <v>6.8000000000000005E-2</v>
      </c>
      <c r="E44" s="185">
        <v>6.8000000000000005E-2</v>
      </c>
      <c r="F44" s="185">
        <v>6.8000000000000005E-2</v>
      </c>
      <c r="G44" s="185">
        <v>6.8000000000000005E-2</v>
      </c>
      <c r="H44" s="185">
        <v>6.8000000000000005E-2</v>
      </c>
      <c r="I44" s="185">
        <v>6.8000000000000005E-2</v>
      </c>
      <c r="J44" s="185">
        <v>6.8000000000000005E-2</v>
      </c>
      <c r="K44" s="185">
        <v>6.8000000000000005E-2</v>
      </c>
      <c r="L44" s="185">
        <v>6.8000000000000005E-2</v>
      </c>
      <c r="M44" s="185">
        <v>6.8000000000000005E-2</v>
      </c>
      <c r="N44" s="185">
        <v>6.8000000000000005E-2</v>
      </c>
      <c r="O44" s="185">
        <v>6.8000000000000005E-2</v>
      </c>
      <c r="P44" s="185">
        <v>6.8000000000000005E-2</v>
      </c>
      <c r="Q44" s="185">
        <v>6.8000000000000005E-2</v>
      </c>
      <c r="R44" s="185">
        <v>6.8000000000000005E-2</v>
      </c>
      <c r="S44" s="185">
        <v>7.2999999999999995E-2</v>
      </c>
      <c r="T44" s="185">
        <v>7.2999999999999995E-2</v>
      </c>
      <c r="U44" s="185">
        <v>7.2999999999999995E-2</v>
      </c>
      <c r="V44" s="185">
        <v>7.2999999999999995E-2</v>
      </c>
      <c r="W44" s="185">
        <v>7.2999999999999995E-2</v>
      </c>
      <c r="X44" s="185">
        <v>7.8E-2</v>
      </c>
      <c r="Y44" s="185">
        <v>7.8E-2</v>
      </c>
      <c r="Z44" s="185">
        <v>7.8E-2</v>
      </c>
      <c r="AA44" s="185">
        <v>7.8E-2</v>
      </c>
      <c r="AB44" s="185">
        <v>7.8E-2</v>
      </c>
      <c r="AC44" s="185">
        <v>8.3000000000000004E-2</v>
      </c>
      <c r="AD44" s="185">
        <v>8.3000000000000004E-2</v>
      </c>
      <c r="AE44" s="185">
        <v>8.3000000000000004E-2</v>
      </c>
      <c r="AF44" s="185">
        <v>8.3000000000000004E-2</v>
      </c>
      <c r="AG44" s="185">
        <v>8.3000000000000004E-2</v>
      </c>
      <c r="AH44" s="185">
        <v>8.7999999999999995E-2</v>
      </c>
      <c r="AI44" s="185">
        <v>8.7999999999999995E-2</v>
      </c>
      <c r="AJ44" s="185">
        <v>8.7999999999999995E-2</v>
      </c>
      <c r="AK44" s="185">
        <v>8.7999999999999995E-2</v>
      </c>
      <c r="AL44" s="185">
        <v>8.7999999999999995E-2</v>
      </c>
      <c r="AM44" s="185">
        <v>8.7999999999999995E-2</v>
      </c>
      <c r="AN44" s="185">
        <v>8.7999999999999995E-2</v>
      </c>
      <c r="AO44" s="185">
        <v>8.7999999999999995E-2</v>
      </c>
      <c r="AP44" s="185">
        <v>8.7999999999999995E-2</v>
      </c>
      <c r="AQ44" s="185">
        <v>8.7999999999999995E-2</v>
      </c>
      <c r="AR44" s="185">
        <v>8.7999999999999995E-2</v>
      </c>
      <c r="AS44" s="185">
        <v>8.7999999999999995E-2</v>
      </c>
      <c r="AT44" s="185">
        <v>8.7999999999999995E-2</v>
      </c>
      <c r="AU44" s="185">
        <v>8.7999999999999995E-2</v>
      </c>
      <c r="AV44" s="185">
        <v>8.7999999999999995E-2</v>
      </c>
      <c r="AW44" s="185">
        <v>8.7999999999999995E-2</v>
      </c>
      <c r="AX44" s="185">
        <v>8.7999999999999995E-2</v>
      </c>
      <c r="AY44" s="185">
        <v>8.7999999999999995E-2</v>
      </c>
      <c r="AZ44" s="185">
        <v>8.7999999999999995E-2</v>
      </c>
      <c r="BA44" s="185">
        <v>8.7999999999999995E-2</v>
      </c>
      <c r="BB44" s="185">
        <v>8.7999999999999995E-2</v>
      </c>
      <c r="BC44" s="185">
        <v>8.7999999999999995E-2</v>
      </c>
      <c r="BD44" s="185">
        <v>8.7999999999999995E-2</v>
      </c>
      <c r="BE44" s="185">
        <v>8.7999999999999995E-2</v>
      </c>
    </row>
    <row r="45" spans="1:57" x14ac:dyDescent="0.2">
      <c r="A45" s="215">
        <f t="shared" si="1"/>
        <v>39</v>
      </c>
      <c r="B45" s="185">
        <v>6.8000000000000005E-2</v>
      </c>
      <c r="C45" s="185">
        <v>6.8000000000000005E-2</v>
      </c>
      <c r="D45" s="185">
        <v>6.8000000000000005E-2</v>
      </c>
      <c r="E45" s="185">
        <v>6.8000000000000005E-2</v>
      </c>
      <c r="F45" s="185">
        <v>6.8000000000000005E-2</v>
      </c>
      <c r="G45" s="185">
        <v>6.8000000000000005E-2</v>
      </c>
      <c r="H45" s="185">
        <v>6.8000000000000005E-2</v>
      </c>
      <c r="I45" s="185">
        <v>6.8000000000000005E-2</v>
      </c>
      <c r="J45" s="185">
        <v>6.8000000000000005E-2</v>
      </c>
      <c r="K45" s="185">
        <v>6.8000000000000005E-2</v>
      </c>
      <c r="L45" s="185">
        <v>6.8000000000000005E-2</v>
      </c>
      <c r="M45" s="185">
        <v>6.8000000000000005E-2</v>
      </c>
      <c r="N45" s="185">
        <v>6.8000000000000005E-2</v>
      </c>
      <c r="O45" s="185">
        <v>6.8000000000000005E-2</v>
      </c>
      <c r="P45" s="185">
        <v>6.8000000000000005E-2</v>
      </c>
      <c r="Q45" s="185">
        <v>6.8000000000000005E-2</v>
      </c>
      <c r="R45" s="185">
        <v>6.8000000000000005E-2</v>
      </c>
      <c r="S45" s="185">
        <v>7.2999999999999995E-2</v>
      </c>
      <c r="T45" s="185">
        <v>7.2999999999999995E-2</v>
      </c>
      <c r="U45" s="185">
        <v>7.2999999999999995E-2</v>
      </c>
      <c r="V45" s="185">
        <v>7.2999999999999995E-2</v>
      </c>
      <c r="W45" s="185">
        <v>7.2999999999999995E-2</v>
      </c>
      <c r="X45" s="185">
        <v>7.8E-2</v>
      </c>
      <c r="Y45" s="185">
        <v>7.8E-2</v>
      </c>
      <c r="Z45" s="185">
        <v>7.8E-2</v>
      </c>
      <c r="AA45" s="185">
        <v>7.8E-2</v>
      </c>
      <c r="AB45" s="185">
        <v>7.8E-2</v>
      </c>
      <c r="AC45" s="185">
        <v>8.3000000000000004E-2</v>
      </c>
      <c r="AD45" s="185">
        <v>8.3000000000000004E-2</v>
      </c>
      <c r="AE45" s="185">
        <v>8.3000000000000004E-2</v>
      </c>
      <c r="AF45" s="185">
        <v>8.3000000000000004E-2</v>
      </c>
      <c r="AG45" s="185">
        <v>8.3000000000000004E-2</v>
      </c>
      <c r="AH45" s="185">
        <v>8.7999999999999995E-2</v>
      </c>
      <c r="AI45" s="185">
        <v>8.7999999999999995E-2</v>
      </c>
      <c r="AJ45" s="185">
        <v>8.7999999999999995E-2</v>
      </c>
      <c r="AK45" s="185">
        <v>8.7999999999999995E-2</v>
      </c>
      <c r="AL45" s="185">
        <v>8.7999999999999995E-2</v>
      </c>
      <c r="AM45" s="185">
        <v>8.7999999999999995E-2</v>
      </c>
      <c r="AN45" s="185">
        <v>8.7999999999999995E-2</v>
      </c>
      <c r="AO45" s="185">
        <v>8.7999999999999995E-2</v>
      </c>
      <c r="AP45" s="185">
        <v>8.7999999999999995E-2</v>
      </c>
      <c r="AQ45" s="185">
        <v>8.7999999999999995E-2</v>
      </c>
      <c r="AR45" s="185">
        <v>8.7999999999999995E-2</v>
      </c>
      <c r="AS45" s="185">
        <v>8.7999999999999995E-2</v>
      </c>
      <c r="AT45" s="185">
        <v>8.7999999999999995E-2</v>
      </c>
      <c r="AU45" s="185">
        <v>8.7999999999999995E-2</v>
      </c>
      <c r="AV45" s="185">
        <v>8.7999999999999995E-2</v>
      </c>
      <c r="AW45" s="185">
        <v>8.7999999999999995E-2</v>
      </c>
      <c r="AX45" s="185">
        <v>8.7999999999999995E-2</v>
      </c>
      <c r="AY45" s="185">
        <v>8.7999999999999995E-2</v>
      </c>
      <c r="AZ45" s="185">
        <v>8.7999999999999995E-2</v>
      </c>
      <c r="BA45" s="185">
        <v>8.7999999999999995E-2</v>
      </c>
      <c r="BB45" s="185">
        <v>8.7999999999999995E-2</v>
      </c>
      <c r="BC45" s="185">
        <v>8.7999999999999995E-2</v>
      </c>
      <c r="BD45" s="185">
        <v>8.7999999999999995E-2</v>
      </c>
      <c r="BE45" s="185">
        <v>8.7999999999999995E-2</v>
      </c>
    </row>
    <row r="46" spans="1:57" x14ac:dyDescent="0.2">
      <c r="A46" s="215">
        <f t="shared" si="1"/>
        <v>40</v>
      </c>
      <c r="B46" s="185">
        <v>6.8000000000000005E-2</v>
      </c>
      <c r="C46" s="185">
        <v>6.8000000000000005E-2</v>
      </c>
      <c r="D46" s="185">
        <v>6.8000000000000005E-2</v>
      </c>
      <c r="E46" s="185">
        <v>6.8000000000000005E-2</v>
      </c>
      <c r="F46" s="185">
        <v>6.8000000000000005E-2</v>
      </c>
      <c r="G46" s="185">
        <v>6.8000000000000005E-2</v>
      </c>
      <c r="H46" s="185">
        <v>6.8000000000000005E-2</v>
      </c>
      <c r="I46" s="185">
        <v>6.8000000000000005E-2</v>
      </c>
      <c r="J46" s="185">
        <v>6.8000000000000005E-2</v>
      </c>
      <c r="K46" s="185">
        <v>6.8000000000000005E-2</v>
      </c>
      <c r="L46" s="185">
        <v>6.8000000000000005E-2</v>
      </c>
      <c r="M46" s="185">
        <v>6.8000000000000005E-2</v>
      </c>
      <c r="N46" s="185">
        <v>6.8000000000000005E-2</v>
      </c>
      <c r="O46" s="185">
        <v>6.8000000000000005E-2</v>
      </c>
      <c r="P46" s="185">
        <v>6.8000000000000005E-2</v>
      </c>
      <c r="Q46" s="185">
        <v>6.8000000000000005E-2</v>
      </c>
      <c r="R46" s="185">
        <v>6.8000000000000005E-2</v>
      </c>
      <c r="S46" s="185">
        <v>7.2999999999999995E-2</v>
      </c>
      <c r="T46" s="185">
        <v>7.2999999999999995E-2</v>
      </c>
      <c r="U46" s="185">
        <v>7.2999999999999995E-2</v>
      </c>
      <c r="V46" s="185">
        <v>7.2999999999999995E-2</v>
      </c>
      <c r="W46" s="185">
        <v>7.2999999999999995E-2</v>
      </c>
      <c r="X46" s="185">
        <v>7.8E-2</v>
      </c>
      <c r="Y46" s="185">
        <v>7.8E-2</v>
      </c>
      <c r="Z46" s="185">
        <v>7.8E-2</v>
      </c>
      <c r="AA46" s="185">
        <v>7.8E-2</v>
      </c>
      <c r="AB46" s="185">
        <v>7.8E-2</v>
      </c>
      <c r="AC46" s="185">
        <v>8.3000000000000004E-2</v>
      </c>
      <c r="AD46" s="185">
        <v>8.3000000000000004E-2</v>
      </c>
      <c r="AE46" s="185">
        <v>8.3000000000000004E-2</v>
      </c>
      <c r="AF46" s="185">
        <v>8.3000000000000004E-2</v>
      </c>
      <c r="AG46" s="185">
        <v>8.3000000000000004E-2</v>
      </c>
      <c r="AH46" s="185">
        <v>8.7999999999999995E-2</v>
      </c>
      <c r="AI46" s="185">
        <v>8.7999999999999995E-2</v>
      </c>
      <c r="AJ46" s="185">
        <v>8.7999999999999995E-2</v>
      </c>
      <c r="AK46" s="185">
        <v>8.7999999999999995E-2</v>
      </c>
      <c r="AL46" s="185">
        <v>8.7999999999999995E-2</v>
      </c>
      <c r="AM46" s="185">
        <v>8.7999999999999995E-2</v>
      </c>
      <c r="AN46" s="185">
        <v>8.7999999999999995E-2</v>
      </c>
      <c r="AO46" s="185">
        <v>8.7999999999999995E-2</v>
      </c>
      <c r="AP46" s="185">
        <v>8.7999999999999995E-2</v>
      </c>
      <c r="AQ46" s="185">
        <v>8.7999999999999995E-2</v>
      </c>
      <c r="AR46" s="185">
        <v>8.7999999999999995E-2</v>
      </c>
      <c r="AS46" s="185">
        <v>8.7999999999999995E-2</v>
      </c>
      <c r="AT46" s="185">
        <v>8.7999999999999995E-2</v>
      </c>
      <c r="AU46" s="185">
        <v>8.7999999999999995E-2</v>
      </c>
      <c r="AV46" s="185">
        <v>8.7999999999999995E-2</v>
      </c>
      <c r="AW46" s="185">
        <v>8.7999999999999995E-2</v>
      </c>
      <c r="AX46" s="185">
        <v>8.7999999999999995E-2</v>
      </c>
      <c r="AY46" s="185">
        <v>8.7999999999999995E-2</v>
      </c>
      <c r="AZ46" s="185">
        <v>8.7999999999999995E-2</v>
      </c>
      <c r="BA46" s="185">
        <v>8.7999999999999995E-2</v>
      </c>
      <c r="BB46" s="185">
        <v>8.7999999999999995E-2</v>
      </c>
      <c r="BC46" s="185">
        <v>8.7999999999999995E-2</v>
      </c>
      <c r="BD46" s="185">
        <v>8.7999999999999995E-2</v>
      </c>
      <c r="BE46" s="185">
        <v>8.7999999999999995E-2</v>
      </c>
    </row>
    <row r="47" spans="1:57" x14ac:dyDescent="0.2">
      <c r="A47" s="215">
        <f t="shared" si="1"/>
        <v>41</v>
      </c>
      <c r="B47" s="185">
        <v>6.8000000000000005E-2</v>
      </c>
      <c r="C47" s="185">
        <v>6.8000000000000005E-2</v>
      </c>
      <c r="D47" s="185">
        <v>6.8000000000000005E-2</v>
      </c>
      <c r="E47" s="185">
        <v>6.8000000000000005E-2</v>
      </c>
      <c r="F47" s="185">
        <v>6.8000000000000005E-2</v>
      </c>
      <c r="G47" s="185">
        <v>6.8000000000000005E-2</v>
      </c>
      <c r="H47" s="185">
        <v>6.8000000000000005E-2</v>
      </c>
      <c r="I47" s="185">
        <v>6.8000000000000005E-2</v>
      </c>
      <c r="J47" s="185">
        <v>6.8000000000000005E-2</v>
      </c>
      <c r="K47" s="185">
        <v>6.8000000000000005E-2</v>
      </c>
      <c r="L47" s="185">
        <v>6.8000000000000005E-2</v>
      </c>
      <c r="M47" s="185">
        <v>6.8000000000000005E-2</v>
      </c>
      <c r="N47" s="185">
        <v>6.8000000000000005E-2</v>
      </c>
      <c r="O47" s="185">
        <v>6.8000000000000005E-2</v>
      </c>
      <c r="P47" s="185">
        <v>6.8000000000000005E-2</v>
      </c>
      <c r="Q47" s="185">
        <v>6.8000000000000005E-2</v>
      </c>
      <c r="R47" s="185">
        <v>6.8000000000000005E-2</v>
      </c>
      <c r="S47" s="185">
        <v>7.2999999999999995E-2</v>
      </c>
      <c r="T47" s="185">
        <v>7.2999999999999995E-2</v>
      </c>
      <c r="U47" s="185">
        <v>7.2999999999999995E-2</v>
      </c>
      <c r="V47" s="185">
        <v>7.2999999999999995E-2</v>
      </c>
      <c r="W47" s="185">
        <v>7.2999999999999995E-2</v>
      </c>
      <c r="X47" s="185">
        <v>7.8E-2</v>
      </c>
      <c r="Y47" s="185">
        <v>7.8E-2</v>
      </c>
      <c r="Z47" s="185">
        <v>7.8E-2</v>
      </c>
      <c r="AA47" s="185">
        <v>7.8E-2</v>
      </c>
      <c r="AB47" s="185">
        <v>7.8E-2</v>
      </c>
      <c r="AC47" s="185">
        <v>8.3000000000000004E-2</v>
      </c>
      <c r="AD47" s="185">
        <v>8.3000000000000004E-2</v>
      </c>
      <c r="AE47" s="185">
        <v>8.3000000000000004E-2</v>
      </c>
      <c r="AF47" s="185">
        <v>8.3000000000000004E-2</v>
      </c>
      <c r="AG47" s="185">
        <v>8.3000000000000004E-2</v>
      </c>
      <c r="AH47" s="185">
        <v>8.7999999999999995E-2</v>
      </c>
      <c r="AI47" s="185">
        <v>8.7999999999999995E-2</v>
      </c>
      <c r="AJ47" s="185">
        <v>8.7999999999999995E-2</v>
      </c>
      <c r="AK47" s="185">
        <v>8.7999999999999995E-2</v>
      </c>
      <c r="AL47" s="185">
        <v>8.7999999999999995E-2</v>
      </c>
      <c r="AM47" s="185">
        <v>8.7999999999999995E-2</v>
      </c>
      <c r="AN47" s="185">
        <v>8.7999999999999995E-2</v>
      </c>
      <c r="AO47" s="185">
        <v>8.7999999999999995E-2</v>
      </c>
      <c r="AP47" s="185">
        <v>8.7999999999999995E-2</v>
      </c>
      <c r="AQ47" s="185">
        <v>8.7999999999999995E-2</v>
      </c>
      <c r="AR47" s="185">
        <v>8.7999999999999995E-2</v>
      </c>
      <c r="AS47" s="185">
        <v>8.7999999999999995E-2</v>
      </c>
      <c r="AT47" s="185">
        <v>8.7999999999999995E-2</v>
      </c>
      <c r="AU47" s="185">
        <v>8.7999999999999995E-2</v>
      </c>
      <c r="AV47" s="185">
        <v>8.7999999999999995E-2</v>
      </c>
      <c r="AW47" s="185">
        <v>8.7999999999999995E-2</v>
      </c>
      <c r="AX47" s="185">
        <v>8.7999999999999995E-2</v>
      </c>
      <c r="AY47" s="185">
        <v>8.7999999999999995E-2</v>
      </c>
      <c r="AZ47" s="185">
        <v>8.7999999999999995E-2</v>
      </c>
      <c r="BA47" s="185">
        <v>8.7999999999999995E-2</v>
      </c>
      <c r="BB47" s="185">
        <v>8.7999999999999995E-2</v>
      </c>
      <c r="BC47" s="185">
        <v>8.7999999999999995E-2</v>
      </c>
      <c r="BD47" s="185">
        <v>8.7999999999999995E-2</v>
      </c>
      <c r="BE47" s="185">
        <v>8.7999999999999995E-2</v>
      </c>
    </row>
    <row r="48" spans="1:57" x14ac:dyDescent="0.2">
      <c r="A48" s="215">
        <f t="shared" si="1"/>
        <v>42</v>
      </c>
      <c r="B48" s="185">
        <v>6.8000000000000005E-2</v>
      </c>
      <c r="C48" s="185">
        <v>6.8000000000000005E-2</v>
      </c>
      <c r="D48" s="185">
        <v>6.8000000000000005E-2</v>
      </c>
      <c r="E48" s="185">
        <v>6.8000000000000005E-2</v>
      </c>
      <c r="F48" s="185">
        <v>6.8000000000000005E-2</v>
      </c>
      <c r="G48" s="185">
        <v>6.8000000000000005E-2</v>
      </c>
      <c r="H48" s="185">
        <v>6.8000000000000005E-2</v>
      </c>
      <c r="I48" s="185">
        <v>6.8000000000000005E-2</v>
      </c>
      <c r="J48" s="185">
        <v>6.8000000000000005E-2</v>
      </c>
      <c r="K48" s="185">
        <v>6.8000000000000005E-2</v>
      </c>
      <c r="L48" s="185">
        <v>6.8000000000000005E-2</v>
      </c>
      <c r="M48" s="185">
        <v>6.8000000000000005E-2</v>
      </c>
      <c r="N48" s="185">
        <v>6.8000000000000005E-2</v>
      </c>
      <c r="O48" s="185">
        <v>6.8000000000000005E-2</v>
      </c>
      <c r="P48" s="185">
        <v>6.8000000000000005E-2</v>
      </c>
      <c r="Q48" s="185">
        <v>6.8000000000000005E-2</v>
      </c>
      <c r="R48" s="185">
        <v>6.8000000000000005E-2</v>
      </c>
      <c r="S48" s="185">
        <v>7.2999999999999995E-2</v>
      </c>
      <c r="T48" s="185">
        <v>7.2999999999999995E-2</v>
      </c>
      <c r="U48" s="185">
        <v>7.2999999999999995E-2</v>
      </c>
      <c r="V48" s="185">
        <v>7.2999999999999995E-2</v>
      </c>
      <c r="W48" s="185">
        <v>7.2999999999999995E-2</v>
      </c>
      <c r="X48" s="185">
        <v>7.8E-2</v>
      </c>
      <c r="Y48" s="185">
        <v>7.8E-2</v>
      </c>
      <c r="Z48" s="185">
        <v>7.8E-2</v>
      </c>
      <c r="AA48" s="185">
        <v>7.8E-2</v>
      </c>
      <c r="AB48" s="185">
        <v>7.8E-2</v>
      </c>
      <c r="AC48" s="185">
        <v>8.3000000000000004E-2</v>
      </c>
      <c r="AD48" s="185">
        <v>8.3000000000000004E-2</v>
      </c>
      <c r="AE48" s="185">
        <v>8.3000000000000004E-2</v>
      </c>
      <c r="AF48" s="185">
        <v>8.3000000000000004E-2</v>
      </c>
      <c r="AG48" s="185">
        <v>8.3000000000000004E-2</v>
      </c>
      <c r="AH48" s="185">
        <v>8.7999999999999995E-2</v>
      </c>
      <c r="AI48" s="185">
        <v>8.7999999999999995E-2</v>
      </c>
      <c r="AJ48" s="185">
        <v>8.7999999999999995E-2</v>
      </c>
      <c r="AK48" s="185">
        <v>8.7999999999999995E-2</v>
      </c>
      <c r="AL48" s="185">
        <v>8.7999999999999995E-2</v>
      </c>
      <c r="AM48" s="185">
        <v>8.7999999999999995E-2</v>
      </c>
      <c r="AN48" s="185">
        <v>8.7999999999999995E-2</v>
      </c>
      <c r="AO48" s="185">
        <v>8.7999999999999995E-2</v>
      </c>
      <c r="AP48" s="185">
        <v>8.7999999999999995E-2</v>
      </c>
      <c r="AQ48" s="185">
        <v>8.7999999999999995E-2</v>
      </c>
      <c r="AR48" s="185">
        <v>8.7999999999999995E-2</v>
      </c>
      <c r="AS48" s="185">
        <v>8.7999999999999995E-2</v>
      </c>
      <c r="AT48" s="185">
        <v>8.7999999999999995E-2</v>
      </c>
      <c r="AU48" s="185">
        <v>8.7999999999999995E-2</v>
      </c>
      <c r="AV48" s="185">
        <v>8.7999999999999995E-2</v>
      </c>
      <c r="AW48" s="185">
        <v>8.7999999999999995E-2</v>
      </c>
      <c r="AX48" s="185">
        <v>8.7999999999999995E-2</v>
      </c>
      <c r="AY48" s="185">
        <v>8.7999999999999995E-2</v>
      </c>
      <c r="AZ48" s="185">
        <v>8.7999999999999995E-2</v>
      </c>
      <c r="BA48" s="185">
        <v>8.7999999999999995E-2</v>
      </c>
      <c r="BB48" s="185">
        <v>8.7999999999999995E-2</v>
      </c>
      <c r="BC48" s="185">
        <v>8.7999999999999995E-2</v>
      </c>
      <c r="BD48" s="185">
        <v>8.7999999999999995E-2</v>
      </c>
      <c r="BE48" s="185">
        <v>8.7999999999999995E-2</v>
      </c>
    </row>
    <row r="49" spans="1:57" x14ac:dyDescent="0.2">
      <c r="A49" s="215">
        <f t="shared" si="1"/>
        <v>43</v>
      </c>
      <c r="B49" s="185">
        <v>6.8000000000000005E-2</v>
      </c>
      <c r="C49" s="185">
        <v>6.8000000000000005E-2</v>
      </c>
      <c r="D49" s="185">
        <v>6.8000000000000005E-2</v>
      </c>
      <c r="E49" s="185">
        <v>6.8000000000000005E-2</v>
      </c>
      <c r="F49" s="185">
        <v>6.8000000000000005E-2</v>
      </c>
      <c r="G49" s="185">
        <v>6.8000000000000005E-2</v>
      </c>
      <c r="H49" s="185">
        <v>6.8000000000000005E-2</v>
      </c>
      <c r="I49" s="185">
        <v>6.8000000000000005E-2</v>
      </c>
      <c r="J49" s="185">
        <v>6.8000000000000005E-2</v>
      </c>
      <c r="K49" s="185">
        <v>6.8000000000000005E-2</v>
      </c>
      <c r="L49" s="185">
        <v>6.8000000000000005E-2</v>
      </c>
      <c r="M49" s="185">
        <v>6.8000000000000005E-2</v>
      </c>
      <c r="N49" s="185">
        <v>6.8000000000000005E-2</v>
      </c>
      <c r="O49" s="185">
        <v>6.8000000000000005E-2</v>
      </c>
      <c r="P49" s="185">
        <v>6.8000000000000005E-2</v>
      </c>
      <c r="Q49" s="185">
        <v>6.8000000000000005E-2</v>
      </c>
      <c r="R49" s="185">
        <v>6.8000000000000005E-2</v>
      </c>
      <c r="S49" s="185">
        <v>7.2999999999999995E-2</v>
      </c>
      <c r="T49" s="185">
        <v>7.2999999999999995E-2</v>
      </c>
      <c r="U49" s="185">
        <v>7.2999999999999995E-2</v>
      </c>
      <c r="V49" s="185">
        <v>7.2999999999999995E-2</v>
      </c>
      <c r="W49" s="185">
        <v>7.2999999999999995E-2</v>
      </c>
      <c r="X49" s="185">
        <v>7.8E-2</v>
      </c>
      <c r="Y49" s="185">
        <v>7.8E-2</v>
      </c>
      <c r="Z49" s="185">
        <v>7.8E-2</v>
      </c>
      <c r="AA49" s="185">
        <v>7.8E-2</v>
      </c>
      <c r="AB49" s="185">
        <v>7.8E-2</v>
      </c>
      <c r="AC49" s="185">
        <v>8.3000000000000004E-2</v>
      </c>
      <c r="AD49" s="185">
        <v>8.3000000000000004E-2</v>
      </c>
      <c r="AE49" s="185">
        <v>8.3000000000000004E-2</v>
      </c>
      <c r="AF49" s="185">
        <v>8.3000000000000004E-2</v>
      </c>
      <c r="AG49" s="185">
        <v>8.3000000000000004E-2</v>
      </c>
      <c r="AH49" s="185">
        <v>8.7999999999999995E-2</v>
      </c>
      <c r="AI49" s="185">
        <v>8.7999999999999995E-2</v>
      </c>
      <c r="AJ49" s="185">
        <v>8.7999999999999995E-2</v>
      </c>
      <c r="AK49" s="185">
        <v>8.7999999999999995E-2</v>
      </c>
      <c r="AL49" s="185">
        <v>8.7999999999999995E-2</v>
      </c>
      <c r="AM49" s="185">
        <v>8.7999999999999995E-2</v>
      </c>
      <c r="AN49" s="185">
        <v>8.7999999999999995E-2</v>
      </c>
      <c r="AO49" s="185">
        <v>8.7999999999999995E-2</v>
      </c>
      <c r="AP49" s="185">
        <v>8.7999999999999995E-2</v>
      </c>
      <c r="AQ49" s="185">
        <v>8.7999999999999995E-2</v>
      </c>
      <c r="AR49" s="185">
        <v>8.7999999999999995E-2</v>
      </c>
      <c r="AS49" s="185">
        <v>8.7999999999999995E-2</v>
      </c>
      <c r="AT49" s="185">
        <v>8.7999999999999995E-2</v>
      </c>
      <c r="AU49" s="185">
        <v>8.7999999999999995E-2</v>
      </c>
      <c r="AV49" s="185">
        <v>8.7999999999999995E-2</v>
      </c>
      <c r="AW49" s="185">
        <v>8.7999999999999995E-2</v>
      </c>
      <c r="AX49" s="185">
        <v>8.7999999999999995E-2</v>
      </c>
      <c r="AY49" s="185">
        <v>8.7999999999999995E-2</v>
      </c>
      <c r="AZ49" s="185">
        <v>8.7999999999999995E-2</v>
      </c>
      <c r="BA49" s="185">
        <v>8.7999999999999995E-2</v>
      </c>
      <c r="BB49" s="185">
        <v>8.7999999999999995E-2</v>
      </c>
      <c r="BC49" s="185">
        <v>8.7999999999999995E-2</v>
      </c>
      <c r="BD49" s="185">
        <v>8.7999999999999995E-2</v>
      </c>
      <c r="BE49" s="185">
        <v>8.7999999999999995E-2</v>
      </c>
    </row>
    <row r="50" spans="1:57" x14ac:dyDescent="0.2">
      <c r="A50" s="215">
        <f t="shared" si="1"/>
        <v>44</v>
      </c>
      <c r="B50" s="185">
        <v>6.8000000000000005E-2</v>
      </c>
      <c r="C50" s="185">
        <v>6.8000000000000005E-2</v>
      </c>
      <c r="D50" s="185">
        <v>6.8000000000000005E-2</v>
      </c>
      <c r="E50" s="185">
        <v>6.8000000000000005E-2</v>
      </c>
      <c r="F50" s="185">
        <v>6.8000000000000005E-2</v>
      </c>
      <c r="G50" s="185">
        <v>6.8000000000000005E-2</v>
      </c>
      <c r="H50" s="185">
        <v>6.8000000000000005E-2</v>
      </c>
      <c r="I50" s="185">
        <v>6.8000000000000005E-2</v>
      </c>
      <c r="J50" s="185">
        <v>6.8000000000000005E-2</v>
      </c>
      <c r="K50" s="185">
        <v>6.8000000000000005E-2</v>
      </c>
      <c r="L50" s="185">
        <v>6.8000000000000005E-2</v>
      </c>
      <c r="M50" s="185">
        <v>6.8000000000000005E-2</v>
      </c>
      <c r="N50" s="185">
        <v>6.8000000000000005E-2</v>
      </c>
      <c r="O50" s="185">
        <v>6.8000000000000005E-2</v>
      </c>
      <c r="P50" s="185">
        <v>6.8000000000000005E-2</v>
      </c>
      <c r="Q50" s="185">
        <v>6.8000000000000005E-2</v>
      </c>
      <c r="R50" s="185">
        <v>6.8000000000000005E-2</v>
      </c>
      <c r="S50" s="185">
        <v>7.2999999999999995E-2</v>
      </c>
      <c r="T50" s="185">
        <v>7.2999999999999995E-2</v>
      </c>
      <c r="U50" s="185">
        <v>7.2999999999999995E-2</v>
      </c>
      <c r="V50" s="185">
        <v>7.2999999999999995E-2</v>
      </c>
      <c r="W50" s="185">
        <v>7.2999999999999995E-2</v>
      </c>
      <c r="X50" s="185">
        <v>7.8E-2</v>
      </c>
      <c r="Y50" s="185">
        <v>7.8E-2</v>
      </c>
      <c r="Z50" s="185">
        <v>7.8E-2</v>
      </c>
      <c r="AA50" s="185">
        <v>7.8E-2</v>
      </c>
      <c r="AB50" s="185">
        <v>7.8E-2</v>
      </c>
      <c r="AC50" s="185">
        <v>8.3000000000000004E-2</v>
      </c>
      <c r="AD50" s="185">
        <v>8.3000000000000004E-2</v>
      </c>
      <c r="AE50" s="185">
        <v>8.3000000000000004E-2</v>
      </c>
      <c r="AF50" s="185">
        <v>8.3000000000000004E-2</v>
      </c>
      <c r="AG50" s="185">
        <v>8.3000000000000004E-2</v>
      </c>
      <c r="AH50" s="185">
        <v>8.7999999999999995E-2</v>
      </c>
      <c r="AI50" s="185">
        <v>8.7999999999999995E-2</v>
      </c>
      <c r="AJ50" s="185">
        <v>8.7999999999999995E-2</v>
      </c>
      <c r="AK50" s="185">
        <v>8.7999999999999995E-2</v>
      </c>
      <c r="AL50" s="185">
        <v>8.7999999999999995E-2</v>
      </c>
      <c r="AM50" s="185">
        <v>8.7999999999999995E-2</v>
      </c>
      <c r="AN50" s="185">
        <v>8.7999999999999995E-2</v>
      </c>
      <c r="AO50" s="185">
        <v>8.7999999999999995E-2</v>
      </c>
      <c r="AP50" s="185">
        <v>8.7999999999999995E-2</v>
      </c>
      <c r="AQ50" s="185">
        <v>8.7999999999999995E-2</v>
      </c>
      <c r="AR50" s="185">
        <v>8.7999999999999995E-2</v>
      </c>
      <c r="AS50" s="185">
        <v>8.7999999999999995E-2</v>
      </c>
      <c r="AT50" s="185">
        <v>8.7999999999999995E-2</v>
      </c>
      <c r="AU50" s="185">
        <v>8.7999999999999995E-2</v>
      </c>
      <c r="AV50" s="185">
        <v>8.7999999999999995E-2</v>
      </c>
      <c r="AW50" s="185">
        <v>8.7999999999999995E-2</v>
      </c>
      <c r="AX50" s="185">
        <v>8.7999999999999995E-2</v>
      </c>
      <c r="AY50" s="185">
        <v>8.7999999999999995E-2</v>
      </c>
      <c r="AZ50" s="185">
        <v>8.7999999999999995E-2</v>
      </c>
      <c r="BA50" s="185">
        <v>8.7999999999999995E-2</v>
      </c>
      <c r="BB50" s="185">
        <v>8.7999999999999995E-2</v>
      </c>
      <c r="BC50" s="185">
        <v>8.7999999999999995E-2</v>
      </c>
      <c r="BD50" s="185">
        <v>8.7999999999999995E-2</v>
      </c>
      <c r="BE50" s="185">
        <v>8.7999999999999995E-2</v>
      </c>
    </row>
    <row r="51" spans="1:57" x14ac:dyDescent="0.2">
      <c r="A51" s="215">
        <f t="shared" si="1"/>
        <v>45</v>
      </c>
      <c r="B51" s="185">
        <v>6.8000000000000005E-2</v>
      </c>
      <c r="C51" s="185">
        <v>6.8000000000000005E-2</v>
      </c>
      <c r="D51" s="185">
        <v>6.8000000000000005E-2</v>
      </c>
      <c r="E51" s="185">
        <v>6.8000000000000005E-2</v>
      </c>
      <c r="F51" s="185">
        <v>6.8000000000000005E-2</v>
      </c>
      <c r="G51" s="185">
        <v>6.8000000000000005E-2</v>
      </c>
      <c r="H51" s="185">
        <v>6.8000000000000005E-2</v>
      </c>
      <c r="I51" s="185">
        <v>6.8000000000000005E-2</v>
      </c>
      <c r="J51" s="185">
        <v>6.8000000000000005E-2</v>
      </c>
      <c r="K51" s="185">
        <v>6.8000000000000005E-2</v>
      </c>
      <c r="L51" s="185">
        <v>6.8000000000000005E-2</v>
      </c>
      <c r="M51" s="185">
        <v>6.8000000000000005E-2</v>
      </c>
      <c r="N51" s="185">
        <v>6.8000000000000005E-2</v>
      </c>
      <c r="O51" s="185">
        <v>6.8000000000000005E-2</v>
      </c>
      <c r="P51" s="185">
        <v>6.8000000000000005E-2</v>
      </c>
      <c r="Q51" s="185">
        <v>6.8000000000000005E-2</v>
      </c>
      <c r="R51" s="185">
        <v>6.8000000000000005E-2</v>
      </c>
      <c r="S51" s="185">
        <v>7.2999999999999995E-2</v>
      </c>
      <c r="T51" s="185">
        <v>7.2999999999999995E-2</v>
      </c>
      <c r="U51" s="185">
        <v>7.2999999999999995E-2</v>
      </c>
      <c r="V51" s="185">
        <v>7.2999999999999995E-2</v>
      </c>
      <c r="W51" s="185">
        <v>7.2999999999999995E-2</v>
      </c>
      <c r="X51" s="185">
        <v>7.8E-2</v>
      </c>
      <c r="Y51" s="185">
        <v>7.8E-2</v>
      </c>
      <c r="Z51" s="185">
        <v>7.8E-2</v>
      </c>
      <c r="AA51" s="185">
        <v>7.8E-2</v>
      </c>
      <c r="AB51" s="185">
        <v>7.8E-2</v>
      </c>
      <c r="AC51" s="185">
        <v>8.3000000000000004E-2</v>
      </c>
      <c r="AD51" s="185">
        <v>8.3000000000000004E-2</v>
      </c>
      <c r="AE51" s="185">
        <v>8.3000000000000004E-2</v>
      </c>
      <c r="AF51" s="185">
        <v>8.3000000000000004E-2</v>
      </c>
      <c r="AG51" s="185">
        <v>8.3000000000000004E-2</v>
      </c>
      <c r="AH51" s="185">
        <v>8.7999999999999995E-2</v>
      </c>
      <c r="AI51" s="185">
        <v>8.7999999999999995E-2</v>
      </c>
      <c r="AJ51" s="185">
        <v>8.7999999999999995E-2</v>
      </c>
      <c r="AK51" s="185">
        <v>8.7999999999999995E-2</v>
      </c>
      <c r="AL51" s="185">
        <v>8.7999999999999995E-2</v>
      </c>
      <c r="AM51" s="185">
        <v>8.7999999999999995E-2</v>
      </c>
      <c r="AN51" s="185">
        <v>8.7999999999999995E-2</v>
      </c>
      <c r="AO51" s="185">
        <v>8.7999999999999995E-2</v>
      </c>
      <c r="AP51" s="185">
        <v>8.7999999999999995E-2</v>
      </c>
      <c r="AQ51" s="185">
        <v>8.7999999999999995E-2</v>
      </c>
      <c r="AR51" s="185">
        <v>8.7999999999999995E-2</v>
      </c>
      <c r="AS51" s="185">
        <v>8.7999999999999995E-2</v>
      </c>
      <c r="AT51" s="185">
        <v>8.7999999999999995E-2</v>
      </c>
      <c r="AU51" s="185">
        <v>8.7999999999999995E-2</v>
      </c>
      <c r="AV51" s="185">
        <v>8.7999999999999995E-2</v>
      </c>
      <c r="AW51" s="185">
        <v>8.7999999999999995E-2</v>
      </c>
      <c r="AX51" s="185">
        <v>8.7999999999999995E-2</v>
      </c>
      <c r="AY51" s="185">
        <v>8.7999999999999995E-2</v>
      </c>
      <c r="AZ51" s="185">
        <v>8.7999999999999995E-2</v>
      </c>
      <c r="BA51" s="185">
        <v>8.7999999999999995E-2</v>
      </c>
      <c r="BB51" s="185">
        <v>8.7999999999999995E-2</v>
      </c>
      <c r="BC51" s="185">
        <v>8.7999999999999995E-2</v>
      </c>
      <c r="BD51" s="185">
        <v>8.7999999999999995E-2</v>
      </c>
      <c r="BE51" s="185">
        <v>8.7999999999999995E-2</v>
      </c>
    </row>
    <row r="52" spans="1:57" x14ac:dyDescent="0.2">
      <c r="A52" s="215">
        <f t="shared" si="1"/>
        <v>46</v>
      </c>
      <c r="B52" s="185">
        <v>6.8000000000000005E-2</v>
      </c>
      <c r="C52" s="185">
        <v>6.8000000000000005E-2</v>
      </c>
      <c r="D52" s="185">
        <v>6.8000000000000005E-2</v>
      </c>
      <c r="E52" s="185">
        <v>6.8000000000000005E-2</v>
      </c>
      <c r="F52" s="185">
        <v>6.8000000000000005E-2</v>
      </c>
      <c r="G52" s="185">
        <v>6.8000000000000005E-2</v>
      </c>
      <c r="H52" s="185">
        <v>6.8000000000000005E-2</v>
      </c>
      <c r="I52" s="185">
        <v>6.8000000000000005E-2</v>
      </c>
      <c r="J52" s="185">
        <v>6.8000000000000005E-2</v>
      </c>
      <c r="K52" s="185">
        <v>6.8000000000000005E-2</v>
      </c>
      <c r="L52" s="185">
        <v>6.8000000000000005E-2</v>
      </c>
      <c r="M52" s="185">
        <v>6.8000000000000005E-2</v>
      </c>
      <c r="N52" s="185">
        <v>6.8000000000000005E-2</v>
      </c>
      <c r="O52" s="185">
        <v>6.8000000000000005E-2</v>
      </c>
      <c r="P52" s="185">
        <v>6.8000000000000005E-2</v>
      </c>
      <c r="Q52" s="185">
        <v>6.8000000000000005E-2</v>
      </c>
      <c r="R52" s="185">
        <v>6.8000000000000005E-2</v>
      </c>
      <c r="S52" s="185">
        <v>7.2999999999999995E-2</v>
      </c>
      <c r="T52" s="185">
        <v>7.2999999999999995E-2</v>
      </c>
      <c r="U52" s="185">
        <v>7.2999999999999995E-2</v>
      </c>
      <c r="V52" s="185">
        <v>7.2999999999999995E-2</v>
      </c>
      <c r="W52" s="185">
        <v>7.2999999999999995E-2</v>
      </c>
      <c r="X52" s="185">
        <v>7.8E-2</v>
      </c>
      <c r="Y52" s="185">
        <v>7.8E-2</v>
      </c>
      <c r="Z52" s="185">
        <v>7.8E-2</v>
      </c>
      <c r="AA52" s="185">
        <v>7.8E-2</v>
      </c>
      <c r="AB52" s="185">
        <v>7.8E-2</v>
      </c>
      <c r="AC52" s="185">
        <v>8.3000000000000004E-2</v>
      </c>
      <c r="AD52" s="185">
        <v>8.3000000000000004E-2</v>
      </c>
      <c r="AE52" s="185">
        <v>8.3000000000000004E-2</v>
      </c>
      <c r="AF52" s="185">
        <v>8.3000000000000004E-2</v>
      </c>
      <c r="AG52" s="185">
        <v>8.3000000000000004E-2</v>
      </c>
      <c r="AH52" s="185">
        <v>8.7999999999999995E-2</v>
      </c>
      <c r="AI52" s="185">
        <v>8.7999999999999995E-2</v>
      </c>
      <c r="AJ52" s="185">
        <v>8.7999999999999995E-2</v>
      </c>
      <c r="AK52" s="185">
        <v>8.7999999999999995E-2</v>
      </c>
      <c r="AL52" s="185">
        <v>8.7999999999999995E-2</v>
      </c>
      <c r="AM52" s="185">
        <v>8.7999999999999995E-2</v>
      </c>
      <c r="AN52" s="185">
        <v>8.7999999999999995E-2</v>
      </c>
      <c r="AO52" s="185">
        <v>8.7999999999999995E-2</v>
      </c>
      <c r="AP52" s="185">
        <v>8.7999999999999995E-2</v>
      </c>
      <c r="AQ52" s="185">
        <v>8.7999999999999995E-2</v>
      </c>
      <c r="AR52" s="185">
        <v>8.7999999999999995E-2</v>
      </c>
      <c r="AS52" s="185">
        <v>8.7999999999999995E-2</v>
      </c>
      <c r="AT52" s="185">
        <v>8.7999999999999995E-2</v>
      </c>
      <c r="AU52" s="185">
        <v>8.7999999999999995E-2</v>
      </c>
      <c r="AV52" s="185">
        <v>8.7999999999999995E-2</v>
      </c>
      <c r="AW52" s="185">
        <v>8.7999999999999995E-2</v>
      </c>
      <c r="AX52" s="185">
        <v>8.7999999999999995E-2</v>
      </c>
      <c r="AY52" s="185">
        <v>8.7999999999999995E-2</v>
      </c>
      <c r="AZ52" s="185">
        <v>8.7999999999999995E-2</v>
      </c>
      <c r="BA52" s="185">
        <v>8.7999999999999995E-2</v>
      </c>
      <c r="BB52" s="185">
        <v>8.7999999999999995E-2</v>
      </c>
      <c r="BC52" s="185">
        <v>8.7999999999999995E-2</v>
      </c>
      <c r="BD52" s="185">
        <v>8.7999999999999995E-2</v>
      </c>
      <c r="BE52" s="185">
        <v>8.7999999999999995E-2</v>
      </c>
    </row>
    <row r="53" spans="1:57" x14ac:dyDescent="0.2">
      <c r="A53" s="215">
        <f t="shared" si="1"/>
        <v>47</v>
      </c>
      <c r="B53" s="185">
        <v>6.8000000000000005E-2</v>
      </c>
      <c r="C53" s="185">
        <v>6.8000000000000005E-2</v>
      </c>
      <c r="D53" s="185">
        <v>6.8000000000000005E-2</v>
      </c>
      <c r="E53" s="185">
        <v>6.8000000000000005E-2</v>
      </c>
      <c r="F53" s="185">
        <v>6.8000000000000005E-2</v>
      </c>
      <c r="G53" s="185">
        <v>6.8000000000000005E-2</v>
      </c>
      <c r="H53" s="185">
        <v>6.8000000000000005E-2</v>
      </c>
      <c r="I53" s="185">
        <v>6.8000000000000005E-2</v>
      </c>
      <c r="J53" s="185">
        <v>6.8000000000000005E-2</v>
      </c>
      <c r="K53" s="185">
        <v>6.8000000000000005E-2</v>
      </c>
      <c r="L53" s="185">
        <v>6.8000000000000005E-2</v>
      </c>
      <c r="M53" s="185">
        <v>6.8000000000000005E-2</v>
      </c>
      <c r="N53" s="185">
        <v>6.8000000000000005E-2</v>
      </c>
      <c r="O53" s="185">
        <v>6.8000000000000005E-2</v>
      </c>
      <c r="P53" s="185">
        <v>6.8000000000000005E-2</v>
      </c>
      <c r="Q53" s="185">
        <v>6.8000000000000005E-2</v>
      </c>
      <c r="R53" s="185">
        <v>6.8000000000000005E-2</v>
      </c>
      <c r="S53" s="185">
        <v>7.2999999999999995E-2</v>
      </c>
      <c r="T53" s="185">
        <v>7.2999999999999995E-2</v>
      </c>
      <c r="U53" s="185">
        <v>7.2999999999999995E-2</v>
      </c>
      <c r="V53" s="185">
        <v>7.2999999999999995E-2</v>
      </c>
      <c r="W53" s="185">
        <v>7.2999999999999995E-2</v>
      </c>
      <c r="X53" s="185">
        <v>7.8E-2</v>
      </c>
      <c r="Y53" s="185">
        <v>7.8E-2</v>
      </c>
      <c r="Z53" s="185">
        <v>7.8E-2</v>
      </c>
      <c r="AA53" s="185">
        <v>7.8E-2</v>
      </c>
      <c r="AB53" s="185">
        <v>7.8E-2</v>
      </c>
      <c r="AC53" s="185">
        <v>8.3000000000000004E-2</v>
      </c>
      <c r="AD53" s="185">
        <v>8.3000000000000004E-2</v>
      </c>
      <c r="AE53" s="185">
        <v>8.3000000000000004E-2</v>
      </c>
      <c r="AF53" s="185">
        <v>8.3000000000000004E-2</v>
      </c>
      <c r="AG53" s="185">
        <v>8.3000000000000004E-2</v>
      </c>
      <c r="AH53" s="185">
        <v>8.7999999999999995E-2</v>
      </c>
      <c r="AI53" s="185">
        <v>8.7999999999999995E-2</v>
      </c>
      <c r="AJ53" s="185">
        <v>8.7999999999999995E-2</v>
      </c>
      <c r="AK53" s="185">
        <v>8.7999999999999995E-2</v>
      </c>
      <c r="AL53" s="185">
        <v>8.7999999999999995E-2</v>
      </c>
      <c r="AM53" s="185">
        <v>8.7999999999999995E-2</v>
      </c>
      <c r="AN53" s="185">
        <v>8.7999999999999995E-2</v>
      </c>
      <c r="AO53" s="185">
        <v>8.7999999999999995E-2</v>
      </c>
      <c r="AP53" s="185">
        <v>8.7999999999999995E-2</v>
      </c>
      <c r="AQ53" s="185">
        <v>8.7999999999999995E-2</v>
      </c>
      <c r="AR53" s="185">
        <v>8.7999999999999995E-2</v>
      </c>
      <c r="AS53" s="185">
        <v>8.7999999999999995E-2</v>
      </c>
      <c r="AT53" s="185">
        <v>8.7999999999999995E-2</v>
      </c>
      <c r="AU53" s="185">
        <v>8.7999999999999995E-2</v>
      </c>
      <c r="AV53" s="185">
        <v>8.7999999999999995E-2</v>
      </c>
      <c r="AW53" s="185">
        <v>8.7999999999999995E-2</v>
      </c>
      <c r="AX53" s="185">
        <v>8.7999999999999995E-2</v>
      </c>
      <c r="AY53" s="185">
        <v>8.7999999999999995E-2</v>
      </c>
      <c r="AZ53" s="185">
        <v>8.7999999999999995E-2</v>
      </c>
      <c r="BA53" s="185">
        <v>8.7999999999999995E-2</v>
      </c>
      <c r="BB53" s="185">
        <v>8.7999999999999995E-2</v>
      </c>
      <c r="BC53" s="185">
        <v>8.7999999999999995E-2</v>
      </c>
      <c r="BD53" s="185">
        <v>8.7999999999999995E-2</v>
      </c>
      <c r="BE53" s="185">
        <v>8.7999999999999995E-2</v>
      </c>
    </row>
    <row r="54" spans="1:57" x14ac:dyDescent="0.2">
      <c r="A54" s="215">
        <f t="shared" si="1"/>
        <v>48</v>
      </c>
      <c r="B54" s="185">
        <v>6.8000000000000005E-2</v>
      </c>
      <c r="C54" s="185">
        <v>6.8000000000000005E-2</v>
      </c>
      <c r="D54" s="185">
        <v>6.8000000000000005E-2</v>
      </c>
      <c r="E54" s="185">
        <v>6.8000000000000005E-2</v>
      </c>
      <c r="F54" s="185">
        <v>6.8000000000000005E-2</v>
      </c>
      <c r="G54" s="185">
        <v>6.8000000000000005E-2</v>
      </c>
      <c r="H54" s="185">
        <v>6.8000000000000005E-2</v>
      </c>
      <c r="I54" s="185">
        <v>6.8000000000000005E-2</v>
      </c>
      <c r="J54" s="185">
        <v>6.8000000000000005E-2</v>
      </c>
      <c r="K54" s="185">
        <v>6.8000000000000005E-2</v>
      </c>
      <c r="L54" s="185">
        <v>6.8000000000000005E-2</v>
      </c>
      <c r="M54" s="185">
        <v>6.8000000000000005E-2</v>
      </c>
      <c r="N54" s="185">
        <v>6.8000000000000005E-2</v>
      </c>
      <c r="O54" s="185">
        <v>6.8000000000000005E-2</v>
      </c>
      <c r="P54" s="185">
        <v>6.8000000000000005E-2</v>
      </c>
      <c r="Q54" s="185">
        <v>6.8000000000000005E-2</v>
      </c>
      <c r="R54" s="185">
        <v>6.8000000000000005E-2</v>
      </c>
      <c r="S54" s="185">
        <v>7.2999999999999995E-2</v>
      </c>
      <c r="T54" s="185">
        <v>7.2999999999999995E-2</v>
      </c>
      <c r="U54" s="185">
        <v>7.2999999999999995E-2</v>
      </c>
      <c r="V54" s="185">
        <v>7.2999999999999995E-2</v>
      </c>
      <c r="W54" s="185">
        <v>7.2999999999999995E-2</v>
      </c>
      <c r="X54" s="185">
        <v>7.8E-2</v>
      </c>
      <c r="Y54" s="185">
        <v>7.8E-2</v>
      </c>
      <c r="Z54" s="185">
        <v>7.8E-2</v>
      </c>
      <c r="AA54" s="185">
        <v>7.8E-2</v>
      </c>
      <c r="AB54" s="185">
        <v>7.8E-2</v>
      </c>
      <c r="AC54" s="185">
        <v>8.3000000000000004E-2</v>
      </c>
      <c r="AD54" s="185">
        <v>8.3000000000000004E-2</v>
      </c>
      <c r="AE54" s="185">
        <v>8.3000000000000004E-2</v>
      </c>
      <c r="AF54" s="185">
        <v>8.3000000000000004E-2</v>
      </c>
      <c r="AG54" s="185">
        <v>8.3000000000000004E-2</v>
      </c>
      <c r="AH54" s="185">
        <v>8.7999999999999995E-2</v>
      </c>
      <c r="AI54" s="185">
        <v>8.7999999999999995E-2</v>
      </c>
      <c r="AJ54" s="185">
        <v>8.7999999999999995E-2</v>
      </c>
      <c r="AK54" s="185">
        <v>8.7999999999999995E-2</v>
      </c>
      <c r="AL54" s="185">
        <v>8.7999999999999995E-2</v>
      </c>
      <c r="AM54" s="185">
        <v>8.7999999999999995E-2</v>
      </c>
      <c r="AN54" s="185">
        <v>8.7999999999999995E-2</v>
      </c>
      <c r="AO54" s="185">
        <v>8.7999999999999995E-2</v>
      </c>
      <c r="AP54" s="185">
        <v>8.7999999999999995E-2</v>
      </c>
      <c r="AQ54" s="185">
        <v>8.7999999999999995E-2</v>
      </c>
      <c r="AR54" s="185">
        <v>8.7999999999999995E-2</v>
      </c>
      <c r="AS54" s="185">
        <v>8.7999999999999995E-2</v>
      </c>
      <c r="AT54" s="185">
        <v>8.7999999999999995E-2</v>
      </c>
      <c r="AU54" s="185">
        <v>8.7999999999999995E-2</v>
      </c>
      <c r="AV54" s="185">
        <v>8.7999999999999995E-2</v>
      </c>
      <c r="AW54" s="185">
        <v>8.7999999999999995E-2</v>
      </c>
      <c r="AX54" s="185">
        <v>8.7999999999999995E-2</v>
      </c>
      <c r="AY54" s="185">
        <v>8.7999999999999995E-2</v>
      </c>
      <c r="AZ54" s="185">
        <v>8.7999999999999995E-2</v>
      </c>
      <c r="BA54" s="185">
        <v>8.7999999999999995E-2</v>
      </c>
      <c r="BB54" s="185">
        <v>8.7999999999999995E-2</v>
      </c>
      <c r="BC54" s="185">
        <v>8.7999999999999995E-2</v>
      </c>
      <c r="BD54" s="185">
        <v>8.7999999999999995E-2</v>
      </c>
      <c r="BE54" s="185">
        <v>8.7999999999999995E-2</v>
      </c>
    </row>
    <row r="55" spans="1:57" x14ac:dyDescent="0.2">
      <c r="A55" s="215">
        <f t="shared" si="1"/>
        <v>49</v>
      </c>
      <c r="B55" s="185">
        <v>6.8000000000000005E-2</v>
      </c>
      <c r="C55" s="185">
        <v>6.8000000000000005E-2</v>
      </c>
      <c r="D55" s="185">
        <v>6.8000000000000005E-2</v>
      </c>
      <c r="E55" s="185">
        <v>6.8000000000000005E-2</v>
      </c>
      <c r="F55" s="185">
        <v>6.8000000000000005E-2</v>
      </c>
      <c r="G55" s="185">
        <v>6.8000000000000005E-2</v>
      </c>
      <c r="H55" s="185">
        <v>6.8000000000000005E-2</v>
      </c>
      <c r="I55" s="185">
        <v>6.8000000000000005E-2</v>
      </c>
      <c r="J55" s="185">
        <v>6.8000000000000005E-2</v>
      </c>
      <c r="K55" s="185">
        <v>6.8000000000000005E-2</v>
      </c>
      <c r="L55" s="185">
        <v>6.8000000000000005E-2</v>
      </c>
      <c r="M55" s="185">
        <v>6.8000000000000005E-2</v>
      </c>
      <c r="N55" s="185">
        <v>6.8000000000000005E-2</v>
      </c>
      <c r="O55" s="185">
        <v>6.8000000000000005E-2</v>
      </c>
      <c r="P55" s="185">
        <v>6.8000000000000005E-2</v>
      </c>
      <c r="Q55" s="185">
        <v>6.8000000000000005E-2</v>
      </c>
      <c r="R55" s="185">
        <v>6.8000000000000005E-2</v>
      </c>
      <c r="S55" s="185">
        <v>7.2999999999999995E-2</v>
      </c>
      <c r="T55" s="185">
        <v>7.2999999999999995E-2</v>
      </c>
      <c r="U55" s="185">
        <v>7.2999999999999995E-2</v>
      </c>
      <c r="V55" s="185">
        <v>7.2999999999999995E-2</v>
      </c>
      <c r="W55" s="185">
        <v>7.2999999999999995E-2</v>
      </c>
      <c r="X55" s="185">
        <v>7.8E-2</v>
      </c>
      <c r="Y55" s="185">
        <v>7.8E-2</v>
      </c>
      <c r="Z55" s="185">
        <v>7.8E-2</v>
      </c>
      <c r="AA55" s="185">
        <v>7.8E-2</v>
      </c>
      <c r="AB55" s="185">
        <v>7.8E-2</v>
      </c>
      <c r="AC55" s="185">
        <v>8.3000000000000004E-2</v>
      </c>
      <c r="AD55" s="185">
        <v>8.3000000000000004E-2</v>
      </c>
      <c r="AE55" s="185">
        <v>8.3000000000000004E-2</v>
      </c>
      <c r="AF55" s="185">
        <v>8.3000000000000004E-2</v>
      </c>
      <c r="AG55" s="185">
        <v>8.3000000000000004E-2</v>
      </c>
      <c r="AH55" s="185">
        <v>8.7999999999999995E-2</v>
      </c>
      <c r="AI55" s="185">
        <v>8.7999999999999995E-2</v>
      </c>
      <c r="AJ55" s="185">
        <v>8.7999999999999995E-2</v>
      </c>
      <c r="AK55" s="185">
        <v>8.7999999999999995E-2</v>
      </c>
      <c r="AL55" s="185">
        <v>8.7999999999999995E-2</v>
      </c>
      <c r="AM55" s="185">
        <v>8.7999999999999995E-2</v>
      </c>
      <c r="AN55" s="185">
        <v>8.7999999999999995E-2</v>
      </c>
      <c r="AO55" s="185">
        <v>8.7999999999999995E-2</v>
      </c>
      <c r="AP55" s="185">
        <v>8.7999999999999995E-2</v>
      </c>
      <c r="AQ55" s="185">
        <v>8.7999999999999995E-2</v>
      </c>
      <c r="AR55" s="185">
        <v>8.7999999999999995E-2</v>
      </c>
      <c r="AS55" s="185">
        <v>8.7999999999999995E-2</v>
      </c>
      <c r="AT55" s="185">
        <v>8.7999999999999995E-2</v>
      </c>
      <c r="AU55" s="185">
        <v>8.7999999999999995E-2</v>
      </c>
      <c r="AV55" s="185">
        <v>8.7999999999999995E-2</v>
      </c>
      <c r="AW55" s="185">
        <v>8.7999999999999995E-2</v>
      </c>
      <c r="AX55" s="185">
        <v>8.7999999999999995E-2</v>
      </c>
      <c r="AY55" s="185">
        <v>8.7999999999999995E-2</v>
      </c>
      <c r="AZ55" s="185">
        <v>8.7999999999999995E-2</v>
      </c>
      <c r="BA55" s="185">
        <v>8.7999999999999995E-2</v>
      </c>
      <c r="BB55" s="185">
        <v>8.7999999999999995E-2</v>
      </c>
      <c r="BC55" s="185">
        <v>8.7999999999999995E-2</v>
      </c>
      <c r="BD55" s="185">
        <v>8.7999999999999995E-2</v>
      </c>
      <c r="BE55" s="185">
        <v>8.7999999999999995E-2</v>
      </c>
    </row>
    <row r="56" spans="1:57" x14ac:dyDescent="0.2">
      <c r="A56" s="215">
        <f t="shared" si="1"/>
        <v>50</v>
      </c>
      <c r="B56" s="185">
        <v>6.8000000000000005E-2</v>
      </c>
      <c r="C56" s="185">
        <v>6.8000000000000005E-2</v>
      </c>
      <c r="D56" s="185">
        <v>6.8000000000000005E-2</v>
      </c>
      <c r="E56" s="185">
        <v>6.8000000000000005E-2</v>
      </c>
      <c r="F56" s="185">
        <v>6.8000000000000005E-2</v>
      </c>
      <c r="G56" s="185">
        <v>6.8000000000000005E-2</v>
      </c>
      <c r="H56" s="185">
        <v>6.8000000000000005E-2</v>
      </c>
      <c r="I56" s="185">
        <v>6.8000000000000005E-2</v>
      </c>
      <c r="J56" s="185">
        <v>6.8000000000000005E-2</v>
      </c>
      <c r="K56" s="185">
        <v>6.8000000000000005E-2</v>
      </c>
      <c r="L56" s="185">
        <v>6.8000000000000005E-2</v>
      </c>
      <c r="M56" s="185">
        <v>6.8000000000000005E-2</v>
      </c>
      <c r="N56" s="185">
        <v>6.8000000000000005E-2</v>
      </c>
      <c r="O56" s="185">
        <v>6.8000000000000005E-2</v>
      </c>
      <c r="P56" s="185">
        <v>6.8000000000000005E-2</v>
      </c>
      <c r="Q56" s="185">
        <v>6.8000000000000005E-2</v>
      </c>
      <c r="R56" s="185">
        <v>6.8000000000000005E-2</v>
      </c>
      <c r="S56" s="185">
        <v>7.2999999999999995E-2</v>
      </c>
      <c r="T56" s="185">
        <v>7.2999999999999995E-2</v>
      </c>
      <c r="U56" s="185">
        <v>7.2999999999999995E-2</v>
      </c>
      <c r="V56" s="185">
        <v>7.2999999999999995E-2</v>
      </c>
      <c r="W56" s="185">
        <v>7.2999999999999995E-2</v>
      </c>
      <c r="X56" s="185">
        <v>7.8E-2</v>
      </c>
      <c r="Y56" s="185">
        <v>7.8E-2</v>
      </c>
      <c r="Z56" s="185">
        <v>7.8E-2</v>
      </c>
      <c r="AA56" s="185">
        <v>7.8E-2</v>
      </c>
      <c r="AB56" s="185">
        <v>7.8E-2</v>
      </c>
      <c r="AC56" s="185">
        <v>8.3000000000000004E-2</v>
      </c>
      <c r="AD56" s="185">
        <v>8.3000000000000004E-2</v>
      </c>
      <c r="AE56" s="185">
        <v>8.3000000000000004E-2</v>
      </c>
      <c r="AF56" s="185">
        <v>8.3000000000000004E-2</v>
      </c>
      <c r="AG56" s="185">
        <v>8.3000000000000004E-2</v>
      </c>
      <c r="AH56" s="185">
        <v>8.7999999999999995E-2</v>
      </c>
      <c r="AI56" s="185">
        <v>8.7999999999999995E-2</v>
      </c>
      <c r="AJ56" s="185">
        <v>8.7999999999999995E-2</v>
      </c>
      <c r="AK56" s="185">
        <v>8.7999999999999995E-2</v>
      </c>
      <c r="AL56" s="185">
        <v>8.7999999999999995E-2</v>
      </c>
      <c r="AM56" s="185">
        <v>8.7999999999999995E-2</v>
      </c>
      <c r="AN56" s="185">
        <v>8.7999999999999995E-2</v>
      </c>
      <c r="AO56" s="185">
        <v>8.7999999999999995E-2</v>
      </c>
      <c r="AP56" s="185">
        <v>8.7999999999999995E-2</v>
      </c>
      <c r="AQ56" s="185">
        <v>8.7999999999999995E-2</v>
      </c>
      <c r="AR56" s="185">
        <v>8.7999999999999995E-2</v>
      </c>
      <c r="AS56" s="185">
        <v>8.7999999999999995E-2</v>
      </c>
      <c r="AT56" s="185">
        <v>8.7999999999999995E-2</v>
      </c>
      <c r="AU56" s="185">
        <v>8.7999999999999995E-2</v>
      </c>
      <c r="AV56" s="185">
        <v>8.7999999999999995E-2</v>
      </c>
      <c r="AW56" s="185">
        <v>8.7999999999999995E-2</v>
      </c>
      <c r="AX56" s="185">
        <v>8.7999999999999995E-2</v>
      </c>
      <c r="AY56" s="185">
        <v>8.7999999999999995E-2</v>
      </c>
      <c r="AZ56" s="185">
        <v>8.7999999999999995E-2</v>
      </c>
      <c r="BA56" s="185">
        <v>8.7999999999999995E-2</v>
      </c>
      <c r="BB56" s="185">
        <v>8.7999999999999995E-2</v>
      </c>
      <c r="BC56" s="185">
        <v>8.7999999999999995E-2</v>
      </c>
      <c r="BD56" s="185">
        <v>8.7999999999999995E-2</v>
      </c>
      <c r="BE56" s="185">
        <v>8.7999999999999995E-2</v>
      </c>
    </row>
    <row r="57" spans="1:57" x14ac:dyDescent="0.2">
      <c r="A57" s="215">
        <f t="shared" si="1"/>
        <v>51</v>
      </c>
      <c r="B57" s="185">
        <v>6.8000000000000005E-2</v>
      </c>
      <c r="C57" s="185">
        <v>6.8000000000000005E-2</v>
      </c>
      <c r="D57" s="185">
        <v>6.8000000000000005E-2</v>
      </c>
      <c r="E57" s="185">
        <v>6.8000000000000005E-2</v>
      </c>
      <c r="F57" s="185">
        <v>6.8000000000000005E-2</v>
      </c>
      <c r="G57" s="185">
        <v>6.8000000000000005E-2</v>
      </c>
      <c r="H57" s="185">
        <v>6.8000000000000005E-2</v>
      </c>
      <c r="I57" s="185">
        <v>6.8000000000000005E-2</v>
      </c>
      <c r="J57" s="185">
        <v>6.8000000000000005E-2</v>
      </c>
      <c r="K57" s="185">
        <v>6.8000000000000005E-2</v>
      </c>
      <c r="L57" s="185">
        <v>6.8000000000000005E-2</v>
      </c>
      <c r="M57" s="185">
        <v>6.8000000000000005E-2</v>
      </c>
      <c r="N57" s="185">
        <v>6.8000000000000005E-2</v>
      </c>
      <c r="O57" s="185">
        <v>6.8000000000000005E-2</v>
      </c>
      <c r="P57" s="185">
        <v>6.8000000000000005E-2</v>
      </c>
      <c r="Q57" s="185">
        <v>6.8000000000000005E-2</v>
      </c>
      <c r="R57" s="185">
        <v>6.8000000000000005E-2</v>
      </c>
      <c r="S57" s="185">
        <v>7.2999999999999995E-2</v>
      </c>
      <c r="T57" s="185">
        <v>7.2999999999999995E-2</v>
      </c>
      <c r="U57" s="185">
        <v>7.2999999999999995E-2</v>
      </c>
      <c r="V57" s="185">
        <v>7.2999999999999995E-2</v>
      </c>
      <c r="W57" s="185">
        <v>7.2999999999999995E-2</v>
      </c>
      <c r="X57" s="185">
        <v>7.8E-2</v>
      </c>
      <c r="Y57" s="185">
        <v>7.8E-2</v>
      </c>
      <c r="Z57" s="185">
        <v>7.8E-2</v>
      </c>
      <c r="AA57" s="185">
        <v>7.8E-2</v>
      </c>
      <c r="AB57" s="185">
        <v>7.8E-2</v>
      </c>
      <c r="AC57" s="185">
        <v>8.3000000000000004E-2</v>
      </c>
      <c r="AD57" s="185">
        <v>8.3000000000000004E-2</v>
      </c>
      <c r="AE57" s="185">
        <v>8.3000000000000004E-2</v>
      </c>
      <c r="AF57" s="185">
        <v>8.3000000000000004E-2</v>
      </c>
      <c r="AG57" s="185">
        <v>8.3000000000000004E-2</v>
      </c>
      <c r="AH57" s="185">
        <v>8.7999999999999995E-2</v>
      </c>
      <c r="AI57" s="185">
        <v>8.7999999999999995E-2</v>
      </c>
      <c r="AJ57" s="185">
        <v>8.7999999999999995E-2</v>
      </c>
      <c r="AK57" s="185">
        <v>8.7999999999999995E-2</v>
      </c>
      <c r="AL57" s="185">
        <v>8.7999999999999995E-2</v>
      </c>
      <c r="AM57" s="185">
        <v>8.7999999999999995E-2</v>
      </c>
      <c r="AN57" s="185">
        <v>8.7999999999999995E-2</v>
      </c>
      <c r="AO57" s="185">
        <v>8.7999999999999995E-2</v>
      </c>
      <c r="AP57" s="185">
        <v>8.7999999999999995E-2</v>
      </c>
      <c r="AQ57" s="185">
        <v>8.7999999999999995E-2</v>
      </c>
      <c r="AR57" s="185">
        <v>8.7999999999999995E-2</v>
      </c>
      <c r="AS57" s="185">
        <v>8.7999999999999995E-2</v>
      </c>
      <c r="AT57" s="185">
        <v>8.7999999999999995E-2</v>
      </c>
      <c r="AU57" s="185">
        <v>8.7999999999999995E-2</v>
      </c>
      <c r="AV57" s="185">
        <v>8.7999999999999995E-2</v>
      </c>
      <c r="AW57" s="185">
        <v>8.7999999999999995E-2</v>
      </c>
      <c r="AX57" s="185">
        <v>8.7999999999999995E-2</v>
      </c>
      <c r="AY57" s="185">
        <v>8.7999999999999995E-2</v>
      </c>
      <c r="AZ57" s="185">
        <v>8.7999999999999995E-2</v>
      </c>
      <c r="BA57" s="185">
        <v>8.7999999999999995E-2</v>
      </c>
      <c r="BB57" s="185">
        <v>8.7999999999999995E-2</v>
      </c>
      <c r="BC57" s="185">
        <v>8.7999999999999995E-2</v>
      </c>
      <c r="BD57" s="185">
        <v>8.7999999999999995E-2</v>
      </c>
      <c r="BE57" s="185">
        <v>8.7999999999999995E-2</v>
      </c>
    </row>
    <row r="58" spans="1:57" x14ac:dyDescent="0.2">
      <c r="A58" s="215">
        <f t="shared" si="1"/>
        <v>52</v>
      </c>
      <c r="B58" s="185">
        <v>6.8000000000000005E-2</v>
      </c>
      <c r="C58" s="185">
        <v>6.8000000000000005E-2</v>
      </c>
      <c r="D58" s="185">
        <v>6.8000000000000005E-2</v>
      </c>
      <c r="E58" s="185">
        <v>6.8000000000000005E-2</v>
      </c>
      <c r="F58" s="185">
        <v>6.8000000000000005E-2</v>
      </c>
      <c r="G58" s="185">
        <v>6.8000000000000005E-2</v>
      </c>
      <c r="H58" s="185">
        <v>6.8000000000000005E-2</v>
      </c>
      <c r="I58" s="185">
        <v>6.8000000000000005E-2</v>
      </c>
      <c r="J58" s="185">
        <v>6.8000000000000005E-2</v>
      </c>
      <c r="K58" s="185">
        <v>6.8000000000000005E-2</v>
      </c>
      <c r="L58" s="185">
        <v>6.8000000000000005E-2</v>
      </c>
      <c r="M58" s="185">
        <v>6.8000000000000005E-2</v>
      </c>
      <c r="N58" s="185">
        <v>6.8000000000000005E-2</v>
      </c>
      <c r="O58" s="185">
        <v>6.8000000000000005E-2</v>
      </c>
      <c r="P58" s="185">
        <v>6.8000000000000005E-2</v>
      </c>
      <c r="Q58" s="185">
        <v>6.8000000000000005E-2</v>
      </c>
      <c r="R58" s="185">
        <v>6.8000000000000005E-2</v>
      </c>
      <c r="S58" s="185">
        <v>7.2999999999999995E-2</v>
      </c>
      <c r="T58" s="185">
        <v>7.2999999999999995E-2</v>
      </c>
      <c r="U58" s="185">
        <v>7.2999999999999995E-2</v>
      </c>
      <c r="V58" s="185">
        <v>7.2999999999999995E-2</v>
      </c>
      <c r="W58" s="185">
        <v>7.2999999999999995E-2</v>
      </c>
      <c r="X58" s="185">
        <v>7.8E-2</v>
      </c>
      <c r="Y58" s="185">
        <v>7.8E-2</v>
      </c>
      <c r="Z58" s="185">
        <v>7.8E-2</v>
      </c>
      <c r="AA58" s="185">
        <v>7.8E-2</v>
      </c>
      <c r="AB58" s="185">
        <v>7.8E-2</v>
      </c>
      <c r="AC58" s="185">
        <v>8.3000000000000004E-2</v>
      </c>
      <c r="AD58" s="185">
        <v>8.3000000000000004E-2</v>
      </c>
      <c r="AE58" s="185">
        <v>8.3000000000000004E-2</v>
      </c>
      <c r="AF58" s="185">
        <v>8.3000000000000004E-2</v>
      </c>
      <c r="AG58" s="185">
        <v>8.3000000000000004E-2</v>
      </c>
      <c r="AH58" s="185">
        <v>8.7999999999999995E-2</v>
      </c>
      <c r="AI58" s="185">
        <v>8.7999999999999995E-2</v>
      </c>
      <c r="AJ58" s="185">
        <v>8.7999999999999995E-2</v>
      </c>
      <c r="AK58" s="185">
        <v>8.7999999999999995E-2</v>
      </c>
      <c r="AL58" s="185">
        <v>8.7999999999999995E-2</v>
      </c>
      <c r="AM58" s="185">
        <v>8.7999999999999995E-2</v>
      </c>
      <c r="AN58" s="185">
        <v>8.7999999999999995E-2</v>
      </c>
      <c r="AO58" s="185">
        <v>8.7999999999999995E-2</v>
      </c>
      <c r="AP58" s="185">
        <v>8.7999999999999995E-2</v>
      </c>
      <c r="AQ58" s="185">
        <v>8.7999999999999995E-2</v>
      </c>
      <c r="AR58" s="185">
        <v>8.7999999999999995E-2</v>
      </c>
      <c r="AS58" s="185">
        <v>8.7999999999999995E-2</v>
      </c>
      <c r="AT58" s="185">
        <v>8.7999999999999995E-2</v>
      </c>
      <c r="AU58" s="185">
        <v>8.7999999999999995E-2</v>
      </c>
      <c r="AV58" s="185">
        <v>8.7999999999999995E-2</v>
      </c>
      <c r="AW58" s="185">
        <v>8.7999999999999995E-2</v>
      </c>
      <c r="AX58" s="185">
        <v>8.7999999999999995E-2</v>
      </c>
      <c r="AY58" s="185">
        <v>8.7999999999999995E-2</v>
      </c>
      <c r="AZ58" s="185">
        <v>8.7999999999999995E-2</v>
      </c>
      <c r="BA58" s="185">
        <v>8.7999999999999995E-2</v>
      </c>
      <c r="BB58" s="185">
        <v>8.7999999999999995E-2</v>
      </c>
      <c r="BC58" s="185">
        <v>8.7999999999999995E-2</v>
      </c>
      <c r="BD58" s="185">
        <v>8.7999999999999995E-2</v>
      </c>
      <c r="BE58" s="185">
        <v>8.7999999999999995E-2</v>
      </c>
    </row>
    <row r="59" spans="1:57" x14ac:dyDescent="0.2">
      <c r="A59" s="215">
        <f t="shared" si="1"/>
        <v>53</v>
      </c>
      <c r="B59" s="185">
        <v>6.8000000000000005E-2</v>
      </c>
      <c r="C59" s="185">
        <v>6.8000000000000005E-2</v>
      </c>
      <c r="D59" s="185">
        <v>6.8000000000000005E-2</v>
      </c>
      <c r="E59" s="185">
        <v>6.8000000000000005E-2</v>
      </c>
      <c r="F59" s="185">
        <v>6.8000000000000005E-2</v>
      </c>
      <c r="G59" s="185">
        <v>6.8000000000000005E-2</v>
      </c>
      <c r="H59" s="185">
        <v>6.8000000000000005E-2</v>
      </c>
      <c r="I59" s="185">
        <v>6.8000000000000005E-2</v>
      </c>
      <c r="J59" s="185">
        <v>6.8000000000000005E-2</v>
      </c>
      <c r="K59" s="185">
        <v>6.8000000000000005E-2</v>
      </c>
      <c r="L59" s="185">
        <v>6.8000000000000005E-2</v>
      </c>
      <c r="M59" s="185">
        <v>6.8000000000000005E-2</v>
      </c>
      <c r="N59" s="185">
        <v>6.8000000000000005E-2</v>
      </c>
      <c r="O59" s="185">
        <v>6.8000000000000005E-2</v>
      </c>
      <c r="P59" s="185">
        <v>6.8000000000000005E-2</v>
      </c>
      <c r="Q59" s="185">
        <v>6.8000000000000005E-2</v>
      </c>
      <c r="R59" s="185">
        <v>6.8000000000000005E-2</v>
      </c>
      <c r="S59" s="185">
        <v>7.2999999999999995E-2</v>
      </c>
      <c r="T59" s="185">
        <v>7.2999999999999995E-2</v>
      </c>
      <c r="U59" s="185">
        <v>7.2999999999999995E-2</v>
      </c>
      <c r="V59" s="185">
        <v>7.2999999999999995E-2</v>
      </c>
      <c r="W59" s="185">
        <v>7.2999999999999995E-2</v>
      </c>
      <c r="X59" s="185">
        <v>7.8E-2</v>
      </c>
      <c r="Y59" s="185">
        <v>7.8E-2</v>
      </c>
      <c r="Z59" s="185">
        <v>7.8E-2</v>
      </c>
      <c r="AA59" s="185">
        <v>7.8E-2</v>
      </c>
      <c r="AB59" s="185">
        <v>7.8E-2</v>
      </c>
      <c r="AC59" s="185">
        <v>8.3000000000000004E-2</v>
      </c>
      <c r="AD59" s="185">
        <v>8.3000000000000004E-2</v>
      </c>
      <c r="AE59" s="185">
        <v>8.3000000000000004E-2</v>
      </c>
      <c r="AF59" s="185">
        <v>8.3000000000000004E-2</v>
      </c>
      <c r="AG59" s="185">
        <v>8.3000000000000004E-2</v>
      </c>
      <c r="AH59" s="185">
        <v>8.7999999999999995E-2</v>
      </c>
      <c r="AI59" s="185">
        <v>8.7999999999999995E-2</v>
      </c>
      <c r="AJ59" s="185">
        <v>8.7999999999999995E-2</v>
      </c>
      <c r="AK59" s="185">
        <v>8.7999999999999995E-2</v>
      </c>
      <c r="AL59" s="185">
        <v>8.7999999999999995E-2</v>
      </c>
      <c r="AM59" s="185">
        <v>8.7999999999999995E-2</v>
      </c>
      <c r="AN59" s="185">
        <v>8.7999999999999995E-2</v>
      </c>
      <c r="AO59" s="185">
        <v>8.7999999999999995E-2</v>
      </c>
      <c r="AP59" s="185">
        <v>8.7999999999999995E-2</v>
      </c>
      <c r="AQ59" s="185">
        <v>8.7999999999999995E-2</v>
      </c>
      <c r="AR59" s="185">
        <v>8.7999999999999995E-2</v>
      </c>
      <c r="AS59" s="185">
        <v>8.7999999999999995E-2</v>
      </c>
      <c r="AT59" s="185">
        <v>8.7999999999999995E-2</v>
      </c>
      <c r="AU59" s="185">
        <v>8.7999999999999995E-2</v>
      </c>
      <c r="AV59" s="185">
        <v>8.7999999999999995E-2</v>
      </c>
      <c r="AW59" s="185">
        <v>8.7999999999999995E-2</v>
      </c>
      <c r="AX59" s="185">
        <v>8.7999999999999995E-2</v>
      </c>
      <c r="AY59" s="185">
        <v>8.7999999999999995E-2</v>
      </c>
      <c r="AZ59" s="185">
        <v>8.7999999999999995E-2</v>
      </c>
      <c r="BA59" s="185">
        <v>8.7999999999999995E-2</v>
      </c>
      <c r="BB59" s="185">
        <v>8.7999999999999995E-2</v>
      </c>
      <c r="BC59" s="185">
        <v>8.7999999999999995E-2</v>
      </c>
      <c r="BD59" s="185">
        <v>8.7999999999999995E-2</v>
      </c>
      <c r="BE59" s="185">
        <v>8.7999999999999995E-2</v>
      </c>
    </row>
    <row r="60" spans="1:57" x14ac:dyDescent="0.2">
      <c r="A60" s="215">
        <f t="shared" si="1"/>
        <v>54</v>
      </c>
      <c r="B60" s="185">
        <v>6.8000000000000005E-2</v>
      </c>
      <c r="C60" s="185">
        <v>6.8000000000000005E-2</v>
      </c>
      <c r="D60" s="185">
        <v>6.8000000000000005E-2</v>
      </c>
      <c r="E60" s="185">
        <v>6.8000000000000005E-2</v>
      </c>
      <c r="F60" s="185">
        <v>6.8000000000000005E-2</v>
      </c>
      <c r="G60" s="185">
        <v>6.8000000000000005E-2</v>
      </c>
      <c r="H60" s="185">
        <v>6.8000000000000005E-2</v>
      </c>
      <c r="I60" s="185">
        <v>6.8000000000000005E-2</v>
      </c>
      <c r="J60" s="185">
        <v>6.8000000000000005E-2</v>
      </c>
      <c r="K60" s="185">
        <v>6.8000000000000005E-2</v>
      </c>
      <c r="L60" s="185">
        <v>6.8000000000000005E-2</v>
      </c>
      <c r="M60" s="185">
        <v>6.8000000000000005E-2</v>
      </c>
      <c r="N60" s="185">
        <v>6.8000000000000005E-2</v>
      </c>
      <c r="O60" s="185">
        <v>6.8000000000000005E-2</v>
      </c>
      <c r="P60" s="185">
        <v>6.8000000000000005E-2</v>
      </c>
      <c r="Q60" s="185">
        <v>6.8000000000000005E-2</v>
      </c>
      <c r="R60" s="185">
        <v>6.8000000000000005E-2</v>
      </c>
      <c r="S60" s="185">
        <v>7.2999999999999995E-2</v>
      </c>
      <c r="T60" s="185">
        <v>7.2999999999999995E-2</v>
      </c>
      <c r="U60" s="185">
        <v>7.2999999999999995E-2</v>
      </c>
      <c r="V60" s="185">
        <v>7.2999999999999995E-2</v>
      </c>
      <c r="W60" s="185">
        <v>7.2999999999999995E-2</v>
      </c>
      <c r="X60" s="185">
        <v>7.8E-2</v>
      </c>
      <c r="Y60" s="185">
        <v>7.8E-2</v>
      </c>
      <c r="Z60" s="185">
        <v>7.8E-2</v>
      </c>
      <c r="AA60" s="185">
        <v>7.8E-2</v>
      </c>
      <c r="AB60" s="185">
        <v>7.8E-2</v>
      </c>
      <c r="AC60" s="185">
        <v>8.3000000000000004E-2</v>
      </c>
      <c r="AD60" s="185">
        <v>8.3000000000000004E-2</v>
      </c>
      <c r="AE60" s="185">
        <v>8.3000000000000004E-2</v>
      </c>
      <c r="AF60" s="185">
        <v>8.3000000000000004E-2</v>
      </c>
      <c r="AG60" s="185">
        <v>8.3000000000000004E-2</v>
      </c>
      <c r="AH60" s="185">
        <v>8.7999999999999995E-2</v>
      </c>
      <c r="AI60" s="185">
        <v>8.7999999999999995E-2</v>
      </c>
      <c r="AJ60" s="185">
        <v>8.7999999999999995E-2</v>
      </c>
      <c r="AK60" s="185">
        <v>8.7999999999999995E-2</v>
      </c>
      <c r="AL60" s="185">
        <v>8.7999999999999995E-2</v>
      </c>
      <c r="AM60" s="185">
        <v>8.7999999999999995E-2</v>
      </c>
      <c r="AN60" s="185">
        <v>8.7999999999999995E-2</v>
      </c>
      <c r="AO60" s="185">
        <v>8.7999999999999995E-2</v>
      </c>
      <c r="AP60" s="185">
        <v>8.7999999999999995E-2</v>
      </c>
      <c r="AQ60" s="185">
        <v>8.7999999999999995E-2</v>
      </c>
      <c r="AR60" s="185">
        <v>8.7999999999999995E-2</v>
      </c>
      <c r="AS60" s="185">
        <v>8.7999999999999995E-2</v>
      </c>
      <c r="AT60" s="185">
        <v>8.7999999999999995E-2</v>
      </c>
      <c r="AU60" s="185">
        <v>8.7999999999999995E-2</v>
      </c>
      <c r="AV60" s="185">
        <v>8.7999999999999995E-2</v>
      </c>
      <c r="AW60" s="185">
        <v>8.7999999999999995E-2</v>
      </c>
      <c r="AX60" s="185">
        <v>8.7999999999999995E-2</v>
      </c>
      <c r="AY60" s="185">
        <v>8.7999999999999995E-2</v>
      </c>
      <c r="AZ60" s="185">
        <v>8.7999999999999995E-2</v>
      </c>
      <c r="BA60" s="185">
        <v>8.7999999999999995E-2</v>
      </c>
      <c r="BB60" s="185">
        <v>8.7999999999999995E-2</v>
      </c>
      <c r="BC60" s="185">
        <v>8.7999999999999995E-2</v>
      </c>
      <c r="BD60" s="185">
        <v>8.7999999999999995E-2</v>
      </c>
      <c r="BE60" s="185">
        <v>8.7999999999999995E-2</v>
      </c>
    </row>
    <row r="61" spans="1:57" x14ac:dyDescent="0.2">
      <c r="A61" s="215">
        <f t="shared" si="1"/>
        <v>55</v>
      </c>
      <c r="B61" s="185">
        <v>6.8000000000000005E-2</v>
      </c>
      <c r="C61" s="185">
        <v>6.8000000000000005E-2</v>
      </c>
      <c r="D61" s="185">
        <v>6.8000000000000005E-2</v>
      </c>
      <c r="E61" s="185">
        <v>6.8000000000000005E-2</v>
      </c>
      <c r="F61" s="185">
        <v>6.8000000000000005E-2</v>
      </c>
      <c r="G61" s="185">
        <v>6.8000000000000005E-2</v>
      </c>
      <c r="H61" s="185">
        <v>6.8000000000000005E-2</v>
      </c>
      <c r="I61" s="185">
        <v>6.8000000000000005E-2</v>
      </c>
      <c r="J61" s="185">
        <v>6.8000000000000005E-2</v>
      </c>
      <c r="K61" s="185">
        <v>6.8000000000000005E-2</v>
      </c>
      <c r="L61" s="185">
        <v>6.8000000000000005E-2</v>
      </c>
      <c r="M61" s="185">
        <v>6.8000000000000005E-2</v>
      </c>
      <c r="N61" s="185">
        <v>6.8000000000000005E-2</v>
      </c>
      <c r="O61" s="185">
        <v>6.8000000000000005E-2</v>
      </c>
      <c r="P61" s="185">
        <v>6.8000000000000005E-2</v>
      </c>
      <c r="Q61" s="185">
        <v>6.8000000000000005E-2</v>
      </c>
      <c r="R61" s="185">
        <v>6.8000000000000005E-2</v>
      </c>
      <c r="S61" s="185">
        <v>7.2999999999999995E-2</v>
      </c>
      <c r="T61" s="185">
        <v>7.2999999999999995E-2</v>
      </c>
      <c r="U61" s="185">
        <v>7.2999999999999995E-2</v>
      </c>
      <c r="V61" s="185">
        <v>7.2999999999999995E-2</v>
      </c>
      <c r="W61" s="185">
        <v>7.2999999999999995E-2</v>
      </c>
      <c r="X61" s="185">
        <v>7.8E-2</v>
      </c>
      <c r="Y61" s="185">
        <v>7.8E-2</v>
      </c>
      <c r="Z61" s="185">
        <v>7.8E-2</v>
      </c>
      <c r="AA61" s="185">
        <v>7.8E-2</v>
      </c>
      <c r="AB61" s="185">
        <v>7.8E-2</v>
      </c>
      <c r="AC61" s="185">
        <v>8.3000000000000004E-2</v>
      </c>
      <c r="AD61" s="185">
        <v>8.3000000000000004E-2</v>
      </c>
      <c r="AE61" s="185">
        <v>8.3000000000000004E-2</v>
      </c>
      <c r="AF61" s="185">
        <v>8.3000000000000004E-2</v>
      </c>
      <c r="AG61" s="185">
        <v>8.3000000000000004E-2</v>
      </c>
      <c r="AH61" s="185">
        <v>8.7999999999999995E-2</v>
      </c>
      <c r="AI61" s="185">
        <v>8.7999999999999995E-2</v>
      </c>
      <c r="AJ61" s="185">
        <v>8.7999999999999995E-2</v>
      </c>
      <c r="AK61" s="185">
        <v>8.7999999999999995E-2</v>
      </c>
      <c r="AL61" s="185">
        <v>8.7999999999999995E-2</v>
      </c>
      <c r="AM61" s="185">
        <v>8.7999999999999995E-2</v>
      </c>
      <c r="AN61" s="185">
        <v>8.7999999999999995E-2</v>
      </c>
      <c r="AO61" s="185">
        <v>8.7999999999999995E-2</v>
      </c>
      <c r="AP61" s="185">
        <v>8.7999999999999995E-2</v>
      </c>
      <c r="AQ61" s="185">
        <v>8.7999999999999995E-2</v>
      </c>
      <c r="AR61" s="185">
        <v>8.7999999999999995E-2</v>
      </c>
      <c r="AS61" s="185">
        <v>8.7999999999999995E-2</v>
      </c>
      <c r="AT61" s="185">
        <v>8.7999999999999995E-2</v>
      </c>
      <c r="AU61" s="185">
        <v>8.7999999999999995E-2</v>
      </c>
      <c r="AV61" s="185">
        <v>8.7999999999999995E-2</v>
      </c>
      <c r="AW61" s="185">
        <v>8.7999999999999995E-2</v>
      </c>
      <c r="AX61" s="185">
        <v>8.7999999999999995E-2</v>
      </c>
      <c r="AY61" s="185">
        <v>8.7999999999999995E-2</v>
      </c>
      <c r="AZ61" s="185">
        <v>8.7999999999999995E-2</v>
      </c>
      <c r="BA61" s="185">
        <v>8.7999999999999995E-2</v>
      </c>
      <c r="BB61" s="185">
        <v>8.7999999999999995E-2</v>
      </c>
      <c r="BC61" s="185">
        <v>8.7999999999999995E-2</v>
      </c>
      <c r="BD61" s="185">
        <v>8.7999999999999995E-2</v>
      </c>
      <c r="BE61" s="185">
        <v>8.7999999999999995E-2</v>
      </c>
    </row>
    <row r="62" spans="1:57" x14ac:dyDescent="0.2">
      <c r="B62" s="186"/>
      <c r="C62" s="186"/>
      <c r="D62" s="186"/>
      <c r="E62" s="186"/>
      <c r="F62" s="188"/>
      <c r="G62" s="189"/>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row>
    <row r="63" spans="1:57" x14ac:dyDescent="0.2">
      <c r="B63" s="186"/>
      <c r="C63" s="186"/>
      <c r="D63" s="191"/>
      <c r="E63" s="191"/>
      <c r="F63" s="192" t="s">
        <v>127</v>
      </c>
      <c r="G63" s="193">
        <v>0</v>
      </c>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row>
    <row r="64" spans="1:57" x14ac:dyDescent="0.2">
      <c r="B64" s="187"/>
      <c r="C64" s="187"/>
      <c r="D64" s="187"/>
      <c r="E64" s="187"/>
      <c r="F64" s="187"/>
      <c r="G64" s="187"/>
      <c r="H64" s="187"/>
      <c r="I64" s="187"/>
      <c r="J64" s="187"/>
      <c r="K64" s="187"/>
      <c r="L64" s="187"/>
      <c r="M64" s="187"/>
      <c r="N64" s="187"/>
      <c r="O64" s="187"/>
      <c r="P64" s="187"/>
      <c r="Q64" s="187"/>
      <c r="R64" s="187"/>
      <c r="S64" s="194" t="s">
        <v>128</v>
      </c>
      <c r="T64" s="195"/>
      <c r="U64" s="195"/>
      <c r="V64" s="195"/>
      <c r="W64" s="187"/>
      <c r="X64" s="187"/>
      <c r="Y64" s="187"/>
      <c r="Z64" s="187"/>
      <c r="AA64" s="187"/>
      <c r="AB64" s="187"/>
      <c r="AC64" s="187"/>
      <c r="AD64" s="187"/>
      <c r="AE64" s="187"/>
      <c r="AF64" s="187"/>
    </row>
    <row r="65" spans="1:57" x14ac:dyDescent="0.2">
      <c r="B65" s="192"/>
      <c r="C65" s="216" t="s">
        <v>361</v>
      </c>
      <c r="D65" s="196">
        <f>'Single Life Calculator'!E6</f>
        <v>65</v>
      </c>
      <c r="E65" s="191"/>
      <c r="F65" s="192" t="s">
        <v>123</v>
      </c>
      <c r="G65" s="193">
        <f>'Single Life Calculator'!E7</f>
        <v>100000</v>
      </c>
      <c r="H65" s="191"/>
      <c r="I65" s="192" t="s">
        <v>124</v>
      </c>
      <c r="J65" s="196">
        <f>'Single Life Calculator'!E8</f>
        <v>10</v>
      </c>
      <c r="K65" s="191"/>
      <c r="L65" s="192" t="s">
        <v>111</v>
      </c>
      <c r="M65" s="197">
        <f>HLOOKUP($D$65,$B$5:$BE$61,($J$65+2),FALSE)</f>
        <v>7.2999999999999995E-2</v>
      </c>
      <c r="N65" s="186"/>
      <c r="O65" s="191"/>
      <c r="P65" s="191"/>
      <c r="Q65" s="192" t="s">
        <v>125</v>
      </c>
      <c r="R65" s="193">
        <f>G65*M65</f>
        <v>7299.9999999999991</v>
      </c>
      <c r="S65" s="193">
        <f>IF($R$65=0,"N/A",R65)</f>
        <v>7299.9999999999991</v>
      </c>
    </row>
    <row r="69" spans="1:57" x14ac:dyDescent="0.2">
      <c r="A69" s="212" t="s">
        <v>362</v>
      </c>
    </row>
    <row r="71" spans="1:57" x14ac:dyDescent="0.2">
      <c r="A71" s="214" t="s">
        <v>119</v>
      </c>
      <c r="B71" s="215">
        <v>45</v>
      </c>
      <c r="C71" s="215">
        <f>B71+1</f>
        <v>46</v>
      </c>
      <c r="D71" s="215">
        <f t="shared" ref="D71:BE71" si="2">C71+1</f>
        <v>47</v>
      </c>
      <c r="E71" s="215">
        <f t="shared" si="2"/>
        <v>48</v>
      </c>
      <c r="F71" s="215">
        <f t="shared" si="2"/>
        <v>49</v>
      </c>
      <c r="G71" s="215">
        <f t="shared" si="2"/>
        <v>50</v>
      </c>
      <c r="H71" s="215">
        <f t="shared" si="2"/>
        <v>51</v>
      </c>
      <c r="I71" s="215">
        <f t="shared" si="2"/>
        <v>52</v>
      </c>
      <c r="J71" s="215">
        <f t="shared" si="2"/>
        <v>53</v>
      </c>
      <c r="K71" s="215">
        <f t="shared" si="2"/>
        <v>54</v>
      </c>
      <c r="L71" s="215">
        <f t="shared" si="2"/>
        <v>55</v>
      </c>
      <c r="M71" s="215">
        <f t="shared" si="2"/>
        <v>56</v>
      </c>
      <c r="N71" s="215">
        <f t="shared" si="2"/>
        <v>57</v>
      </c>
      <c r="O71" s="215">
        <f t="shared" si="2"/>
        <v>58</v>
      </c>
      <c r="P71" s="215">
        <f t="shared" si="2"/>
        <v>59</v>
      </c>
      <c r="Q71" s="215">
        <f t="shared" si="2"/>
        <v>60</v>
      </c>
      <c r="R71" s="215">
        <f t="shared" si="2"/>
        <v>61</v>
      </c>
      <c r="S71" s="215">
        <f t="shared" si="2"/>
        <v>62</v>
      </c>
      <c r="T71" s="215">
        <f t="shared" si="2"/>
        <v>63</v>
      </c>
      <c r="U71" s="215">
        <f t="shared" si="2"/>
        <v>64</v>
      </c>
      <c r="V71" s="215">
        <f t="shared" si="2"/>
        <v>65</v>
      </c>
      <c r="W71" s="215">
        <f t="shared" si="2"/>
        <v>66</v>
      </c>
      <c r="X71" s="215">
        <f t="shared" si="2"/>
        <v>67</v>
      </c>
      <c r="Y71" s="215">
        <f t="shared" si="2"/>
        <v>68</v>
      </c>
      <c r="Z71" s="215">
        <f t="shared" si="2"/>
        <v>69</v>
      </c>
      <c r="AA71" s="215">
        <f t="shared" si="2"/>
        <v>70</v>
      </c>
      <c r="AB71" s="215">
        <f t="shared" si="2"/>
        <v>71</v>
      </c>
      <c r="AC71" s="215">
        <f t="shared" si="2"/>
        <v>72</v>
      </c>
      <c r="AD71" s="215">
        <f t="shared" si="2"/>
        <v>73</v>
      </c>
      <c r="AE71" s="215">
        <f t="shared" si="2"/>
        <v>74</v>
      </c>
      <c r="AF71" s="215">
        <f t="shared" si="2"/>
        <v>75</v>
      </c>
      <c r="AG71" s="215">
        <f t="shared" si="2"/>
        <v>76</v>
      </c>
      <c r="AH71" s="215">
        <f t="shared" si="2"/>
        <v>77</v>
      </c>
      <c r="AI71" s="215">
        <f t="shared" si="2"/>
        <v>78</v>
      </c>
      <c r="AJ71" s="215">
        <f t="shared" si="2"/>
        <v>79</v>
      </c>
      <c r="AK71" s="215">
        <f t="shared" si="2"/>
        <v>80</v>
      </c>
      <c r="AL71" s="215">
        <f t="shared" si="2"/>
        <v>81</v>
      </c>
      <c r="AM71" s="215">
        <f t="shared" si="2"/>
        <v>82</v>
      </c>
      <c r="AN71" s="215">
        <f t="shared" si="2"/>
        <v>83</v>
      </c>
      <c r="AO71" s="215">
        <f t="shared" si="2"/>
        <v>84</v>
      </c>
      <c r="AP71" s="215">
        <f t="shared" si="2"/>
        <v>85</v>
      </c>
      <c r="AQ71" s="215">
        <f t="shared" si="2"/>
        <v>86</v>
      </c>
      <c r="AR71" s="215">
        <f t="shared" si="2"/>
        <v>87</v>
      </c>
      <c r="AS71" s="215">
        <f t="shared" si="2"/>
        <v>88</v>
      </c>
      <c r="AT71" s="215">
        <f t="shared" si="2"/>
        <v>89</v>
      </c>
      <c r="AU71" s="215">
        <f t="shared" si="2"/>
        <v>90</v>
      </c>
      <c r="AV71" s="215">
        <f t="shared" si="2"/>
        <v>91</v>
      </c>
      <c r="AW71" s="215">
        <f t="shared" si="2"/>
        <v>92</v>
      </c>
      <c r="AX71" s="215">
        <f t="shared" si="2"/>
        <v>93</v>
      </c>
      <c r="AY71" s="215">
        <f t="shared" si="2"/>
        <v>94</v>
      </c>
      <c r="AZ71" s="215">
        <f t="shared" si="2"/>
        <v>95</v>
      </c>
      <c r="BA71" s="215">
        <f t="shared" si="2"/>
        <v>96</v>
      </c>
      <c r="BB71" s="215">
        <f t="shared" si="2"/>
        <v>97</v>
      </c>
      <c r="BC71" s="215">
        <f t="shared" si="2"/>
        <v>98</v>
      </c>
      <c r="BD71" s="215">
        <f t="shared" si="2"/>
        <v>99</v>
      </c>
      <c r="BE71" s="215">
        <f t="shared" si="2"/>
        <v>100</v>
      </c>
    </row>
    <row r="72" spans="1:57" x14ac:dyDescent="0.2">
      <c r="A72" s="215">
        <v>0</v>
      </c>
      <c r="B72" s="218">
        <v>0</v>
      </c>
      <c r="C72" s="218">
        <v>0</v>
      </c>
      <c r="D72" s="218">
        <v>0</v>
      </c>
      <c r="E72" s="218">
        <v>0</v>
      </c>
      <c r="F72" s="218">
        <v>0</v>
      </c>
      <c r="G72" s="218">
        <v>0</v>
      </c>
      <c r="H72" s="218">
        <v>0</v>
      </c>
      <c r="I72" s="218">
        <v>0</v>
      </c>
      <c r="J72" s="218">
        <v>0</v>
      </c>
      <c r="K72" s="218">
        <v>0</v>
      </c>
      <c r="L72" s="218">
        <v>0</v>
      </c>
      <c r="M72" s="218">
        <v>0</v>
      </c>
      <c r="N72" s="218">
        <v>0</v>
      </c>
      <c r="O72" s="218">
        <v>0</v>
      </c>
      <c r="P72" s="219">
        <f t="shared" ref="P72:AY87" si="3">P6-0.0055</f>
        <v>4.2500000000000003E-2</v>
      </c>
      <c r="Q72" s="219">
        <f t="shared" si="3"/>
        <v>4.2500000000000003E-2</v>
      </c>
      <c r="R72" s="219">
        <f t="shared" si="3"/>
        <v>4.2500000000000003E-2</v>
      </c>
      <c r="S72" s="219">
        <f t="shared" si="3"/>
        <v>4.7500000000000001E-2</v>
      </c>
      <c r="T72" s="219">
        <f t="shared" si="3"/>
        <v>4.7500000000000001E-2</v>
      </c>
      <c r="U72" s="219">
        <f t="shared" si="3"/>
        <v>4.7500000000000001E-2</v>
      </c>
      <c r="V72" s="219">
        <f t="shared" si="3"/>
        <v>4.7500000000000001E-2</v>
      </c>
      <c r="W72" s="219">
        <f t="shared" si="3"/>
        <v>4.7500000000000001E-2</v>
      </c>
      <c r="X72" s="219">
        <f t="shared" si="3"/>
        <v>5.2500000000000005E-2</v>
      </c>
      <c r="Y72" s="219">
        <f t="shared" si="3"/>
        <v>5.2500000000000005E-2</v>
      </c>
      <c r="Z72" s="219">
        <f t="shared" si="3"/>
        <v>5.2500000000000005E-2</v>
      </c>
      <c r="AA72" s="219">
        <f t="shared" si="3"/>
        <v>5.2500000000000005E-2</v>
      </c>
      <c r="AB72" s="219">
        <f t="shared" si="3"/>
        <v>5.2500000000000005E-2</v>
      </c>
      <c r="AC72" s="219">
        <f t="shared" si="3"/>
        <v>5.7500000000000002E-2</v>
      </c>
      <c r="AD72" s="219">
        <f t="shared" si="3"/>
        <v>5.7500000000000002E-2</v>
      </c>
      <c r="AE72" s="219">
        <f t="shared" si="3"/>
        <v>5.7500000000000002E-2</v>
      </c>
      <c r="AF72" s="219">
        <f t="shared" si="3"/>
        <v>5.7500000000000002E-2</v>
      </c>
      <c r="AG72" s="219">
        <f t="shared" si="3"/>
        <v>5.7500000000000002E-2</v>
      </c>
      <c r="AH72" s="219">
        <f t="shared" si="3"/>
        <v>6.25E-2</v>
      </c>
      <c r="AI72" s="219">
        <f t="shared" si="3"/>
        <v>6.25E-2</v>
      </c>
      <c r="AJ72" s="219">
        <f t="shared" si="3"/>
        <v>6.25E-2</v>
      </c>
      <c r="AK72" s="219">
        <f t="shared" si="3"/>
        <v>6.25E-2</v>
      </c>
      <c r="AL72" s="219">
        <f t="shared" si="3"/>
        <v>6.25E-2</v>
      </c>
      <c r="AM72" s="219">
        <f t="shared" si="3"/>
        <v>6.25E-2</v>
      </c>
      <c r="AN72" s="219">
        <f t="shared" si="3"/>
        <v>6.25E-2</v>
      </c>
      <c r="AO72" s="219">
        <f t="shared" si="3"/>
        <v>6.25E-2</v>
      </c>
      <c r="AP72" s="219">
        <f t="shared" si="3"/>
        <v>6.25E-2</v>
      </c>
      <c r="AQ72" s="219">
        <f t="shared" si="3"/>
        <v>6.25E-2</v>
      </c>
      <c r="AR72" s="219">
        <f t="shared" si="3"/>
        <v>6.25E-2</v>
      </c>
      <c r="AS72" s="219">
        <f t="shared" si="3"/>
        <v>6.25E-2</v>
      </c>
      <c r="AT72" s="219">
        <f t="shared" si="3"/>
        <v>6.25E-2</v>
      </c>
      <c r="AU72" s="219">
        <f>AU6-0.0055</f>
        <v>6.25E-2</v>
      </c>
      <c r="AV72" s="219">
        <f t="shared" ref="AV72:BE87" si="4">AV6-0.0055</f>
        <v>6.25E-2</v>
      </c>
      <c r="AW72" s="219">
        <f t="shared" si="4"/>
        <v>6.25E-2</v>
      </c>
      <c r="AX72" s="219">
        <f t="shared" si="4"/>
        <v>6.25E-2</v>
      </c>
      <c r="AY72" s="219">
        <f t="shared" si="4"/>
        <v>6.25E-2</v>
      </c>
      <c r="AZ72" s="219">
        <f t="shared" si="4"/>
        <v>6.25E-2</v>
      </c>
      <c r="BA72" s="219">
        <f t="shared" si="4"/>
        <v>6.25E-2</v>
      </c>
      <c r="BB72" s="219">
        <f t="shared" si="4"/>
        <v>6.25E-2</v>
      </c>
      <c r="BC72" s="219">
        <f t="shared" si="4"/>
        <v>6.25E-2</v>
      </c>
      <c r="BD72" s="219">
        <f t="shared" si="4"/>
        <v>6.25E-2</v>
      </c>
      <c r="BE72" s="219">
        <f t="shared" si="4"/>
        <v>6.25E-2</v>
      </c>
    </row>
    <row r="73" spans="1:57" x14ac:dyDescent="0.2">
      <c r="A73" s="215">
        <v>1</v>
      </c>
      <c r="B73" s="218">
        <v>0</v>
      </c>
      <c r="C73" s="218">
        <v>0</v>
      </c>
      <c r="D73" s="218">
        <v>0</v>
      </c>
      <c r="E73" s="218">
        <v>0</v>
      </c>
      <c r="F73" s="218">
        <v>0</v>
      </c>
      <c r="G73" s="218">
        <v>0</v>
      </c>
      <c r="H73" s="218">
        <v>0</v>
      </c>
      <c r="I73" s="218">
        <v>0</v>
      </c>
      <c r="J73" s="218">
        <v>0</v>
      </c>
      <c r="K73" s="218">
        <v>0</v>
      </c>
      <c r="L73" s="218">
        <v>0</v>
      </c>
      <c r="M73" s="218">
        <v>0</v>
      </c>
      <c r="N73" s="218">
        <v>0</v>
      </c>
      <c r="O73" s="219">
        <f t="shared" ref="O73" si="5">O7-0.0055</f>
        <v>4.2500000000000003E-2</v>
      </c>
      <c r="P73" s="219">
        <f t="shared" si="3"/>
        <v>4.4500000000000005E-2</v>
      </c>
      <c r="Q73" s="219">
        <f t="shared" si="3"/>
        <v>4.4500000000000005E-2</v>
      </c>
      <c r="R73" s="219">
        <f t="shared" si="3"/>
        <v>4.4500000000000005E-2</v>
      </c>
      <c r="S73" s="219">
        <f t="shared" si="3"/>
        <v>4.9500000000000002E-2</v>
      </c>
      <c r="T73" s="219">
        <f t="shared" si="3"/>
        <v>4.9500000000000002E-2</v>
      </c>
      <c r="U73" s="219">
        <f t="shared" si="3"/>
        <v>4.9500000000000002E-2</v>
      </c>
      <c r="V73" s="219">
        <f t="shared" si="3"/>
        <v>4.9500000000000002E-2</v>
      </c>
      <c r="W73" s="219">
        <f t="shared" si="3"/>
        <v>4.9500000000000002E-2</v>
      </c>
      <c r="X73" s="219">
        <f t="shared" si="3"/>
        <v>5.45E-2</v>
      </c>
      <c r="Y73" s="219">
        <f t="shared" si="3"/>
        <v>5.45E-2</v>
      </c>
      <c r="Z73" s="219">
        <f t="shared" si="3"/>
        <v>5.45E-2</v>
      </c>
      <c r="AA73" s="219">
        <f t="shared" si="3"/>
        <v>5.45E-2</v>
      </c>
      <c r="AB73" s="219">
        <f t="shared" si="3"/>
        <v>5.45E-2</v>
      </c>
      <c r="AC73" s="219">
        <f t="shared" si="3"/>
        <v>5.9500000000000004E-2</v>
      </c>
      <c r="AD73" s="219">
        <f t="shared" si="3"/>
        <v>5.9500000000000004E-2</v>
      </c>
      <c r="AE73" s="219">
        <f t="shared" si="3"/>
        <v>5.9500000000000004E-2</v>
      </c>
      <c r="AF73" s="219">
        <f t="shared" si="3"/>
        <v>5.9500000000000004E-2</v>
      </c>
      <c r="AG73" s="219">
        <f t="shared" si="3"/>
        <v>5.9500000000000004E-2</v>
      </c>
      <c r="AH73" s="219">
        <f t="shared" si="3"/>
        <v>6.4500000000000002E-2</v>
      </c>
      <c r="AI73" s="219">
        <f t="shared" si="3"/>
        <v>6.4500000000000002E-2</v>
      </c>
      <c r="AJ73" s="219">
        <f t="shared" si="3"/>
        <v>6.4500000000000002E-2</v>
      </c>
      <c r="AK73" s="219">
        <f t="shared" si="3"/>
        <v>6.4500000000000002E-2</v>
      </c>
      <c r="AL73" s="219">
        <f t="shared" si="3"/>
        <v>6.4500000000000002E-2</v>
      </c>
      <c r="AM73" s="219">
        <f t="shared" si="3"/>
        <v>6.4500000000000002E-2</v>
      </c>
      <c r="AN73" s="219">
        <f t="shared" si="3"/>
        <v>6.4500000000000002E-2</v>
      </c>
      <c r="AO73" s="219">
        <f t="shared" si="3"/>
        <v>6.4500000000000002E-2</v>
      </c>
      <c r="AP73" s="219">
        <f t="shared" si="3"/>
        <v>6.4500000000000002E-2</v>
      </c>
      <c r="AQ73" s="219">
        <f t="shared" si="3"/>
        <v>6.4500000000000002E-2</v>
      </c>
      <c r="AR73" s="219">
        <f t="shared" si="3"/>
        <v>6.4500000000000002E-2</v>
      </c>
      <c r="AS73" s="219">
        <f t="shared" si="3"/>
        <v>6.4500000000000002E-2</v>
      </c>
      <c r="AT73" s="219">
        <f t="shared" si="3"/>
        <v>6.4500000000000002E-2</v>
      </c>
      <c r="AU73" s="219">
        <f t="shared" si="3"/>
        <v>6.4500000000000002E-2</v>
      </c>
      <c r="AV73" s="219">
        <f t="shared" si="3"/>
        <v>6.4500000000000002E-2</v>
      </c>
      <c r="AW73" s="219">
        <f t="shared" si="3"/>
        <v>6.4500000000000002E-2</v>
      </c>
      <c r="AX73" s="219">
        <f t="shared" si="3"/>
        <v>6.4500000000000002E-2</v>
      </c>
      <c r="AY73" s="219">
        <f t="shared" si="3"/>
        <v>6.4500000000000002E-2</v>
      </c>
      <c r="AZ73" s="219">
        <f t="shared" si="4"/>
        <v>6.4500000000000002E-2</v>
      </c>
      <c r="BA73" s="219">
        <f t="shared" si="4"/>
        <v>6.4500000000000002E-2</v>
      </c>
      <c r="BB73" s="219">
        <f t="shared" si="4"/>
        <v>6.4500000000000002E-2</v>
      </c>
      <c r="BC73" s="219">
        <f t="shared" si="4"/>
        <v>6.4500000000000002E-2</v>
      </c>
      <c r="BD73" s="219">
        <f t="shared" si="4"/>
        <v>6.4500000000000002E-2</v>
      </c>
      <c r="BE73" s="219">
        <f t="shared" si="4"/>
        <v>6.4500000000000002E-2</v>
      </c>
    </row>
    <row r="74" spans="1:57" x14ac:dyDescent="0.2">
      <c r="A74" s="215">
        <f>A73+1</f>
        <v>2</v>
      </c>
      <c r="B74" s="218">
        <v>0</v>
      </c>
      <c r="C74" s="218">
        <v>0</v>
      </c>
      <c r="D74" s="218">
        <v>0</v>
      </c>
      <c r="E74" s="218">
        <v>0</v>
      </c>
      <c r="F74" s="218">
        <v>0</v>
      </c>
      <c r="G74" s="218">
        <v>0</v>
      </c>
      <c r="H74" s="218">
        <v>0</v>
      </c>
      <c r="I74" s="218">
        <v>0</v>
      </c>
      <c r="J74" s="218">
        <v>0</v>
      </c>
      <c r="K74" s="218">
        <v>0</v>
      </c>
      <c r="L74" s="218">
        <v>0</v>
      </c>
      <c r="M74" s="218">
        <v>0</v>
      </c>
      <c r="N74" s="219">
        <f t="shared" ref="M74:AT75" si="6">N8-0.0055</f>
        <v>4.4500000000000005E-2</v>
      </c>
      <c r="O74" s="219">
        <f t="shared" si="6"/>
        <v>4.4500000000000005E-2</v>
      </c>
      <c r="P74" s="219">
        <f t="shared" si="6"/>
        <v>4.65E-2</v>
      </c>
      <c r="Q74" s="219">
        <f t="shared" si="6"/>
        <v>4.65E-2</v>
      </c>
      <c r="R74" s="219">
        <f t="shared" si="6"/>
        <v>4.65E-2</v>
      </c>
      <c r="S74" s="219">
        <f t="shared" si="6"/>
        <v>5.1500000000000004E-2</v>
      </c>
      <c r="T74" s="219">
        <f t="shared" si="6"/>
        <v>5.1500000000000004E-2</v>
      </c>
      <c r="U74" s="219">
        <f t="shared" si="6"/>
        <v>5.1500000000000004E-2</v>
      </c>
      <c r="V74" s="219">
        <f t="shared" si="6"/>
        <v>5.1500000000000004E-2</v>
      </c>
      <c r="W74" s="219">
        <f t="shared" si="6"/>
        <v>5.1500000000000004E-2</v>
      </c>
      <c r="X74" s="219">
        <f t="shared" si="6"/>
        <v>5.6500000000000002E-2</v>
      </c>
      <c r="Y74" s="219">
        <f t="shared" si="6"/>
        <v>5.6500000000000002E-2</v>
      </c>
      <c r="Z74" s="219">
        <f t="shared" si="6"/>
        <v>5.6500000000000002E-2</v>
      </c>
      <c r="AA74" s="219">
        <f t="shared" si="6"/>
        <v>5.6500000000000002E-2</v>
      </c>
      <c r="AB74" s="219">
        <f t="shared" si="6"/>
        <v>5.6500000000000002E-2</v>
      </c>
      <c r="AC74" s="219">
        <f t="shared" si="6"/>
        <v>6.1500000000000006E-2</v>
      </c>
      <c r="AD74" s="219">
        <f t="shared" si="6"/>
        <v>6.1500000000000006E-2</v>
      </c>
      <c r="AE74" s="219">
        <f t="shared" si="6"/>
        <v>6.1500000000000006E-2</v>
      </c>
      <c r="AF74" s="219">
        <f t="shared" si="6"/>
        <v>6.1500000000000006E-2</v>
      </c>
      <c r="AG74" s="219">
        <f t="shared" si="6"/>
        <v>6.1500000000000006E-2</v>
      </c>
      <c r="AH74" s="219">
        <f t="shared" si="6"/>
        <v>6.649999999999999E-2</v>
      </c>
      <c r="AI74" s="219">
        <f t="shared" si="6"/>
        <v>6.649999999999999E-2</v>
      </c>
      <c r="AJ74" s="219">
        <f t="shared" si="6"/>
        <v>6.649999999999999E-2</v>
      </c>
      <c r="AK74" s="219">
        <f t="shared" si="6"/>
        <v>6.649999999999999E-2</v>
      </c>
      <c r="AL74" s="219">
        <f t="shared" si="6"/>
        <v>6.649999999999999E-2</v>
      </c>
      <c r="AM74" s="219">
        <f t="shared" si="6"/>
        <v>6.649999999999999E-2</v>
      </c>
      <c r="AN74" s="219">
        <f t="shared" si="6"/>
        <v>6.649999999999999E-2</v>
      </c>
      <c r="AO74" s="219">
        <f t="shared" si="6"/>
        <v>6.649999999999999E-2</v>
      </c>
      <c r="AP74" s="219">
        <f t="shared" si="6"/>
        <v>6.649999999999999E-2</v>
      </c>
      <c r="AQ74" s="219">
        <f t="shared" si="6"/>
        <v>6.649999999999999E-2</v>
      </c>
      <c r="AR74" s="219">
        <f t="shared" si="6"/>
        <v>6.649999999999999E-2</v>
      </c>
      <c r="AS74" s="219">
        <f t="shared" si="6"/>
        <v>6.649999999999999E-2</v>
      </c>
      <c r="AT74" s="219">
        <f t="shared" si="6"/>
        <v>6.649999999999999E-2</v>
      </c>
      <c r="AU74" s="219">
        <f t="shared" si="3"/>
        <v>6.649999999999999E-2</v>
      </c>
      <c r="AV74" s="219">
        <f t="shared" si="4"/>
        <v>6.649999999999999E-2</v>
      </c>
      <c r="AW74" s="219">
        <f t="shared" si="4"/>
        <v>6.649999999999999E-2</v>
      </c>
      <c r="AX74" s="219">
        <f t="shared" si="4"/>
        <v>6.649999999999999E-2</v>
      </c>
      <c r="AY74" s="219">
        <f t="shared" si="4"/>
        <v>6.649999999999999E-2</v>
      </c>
      <c r="AZ74" s="219">
        <f t="shared" si="4"/>
        <v>6.649999999999999E-2</v>
      </c>
      <c r="BA74" s="219">
        <f t="shared" si="4"/>
        <v>6.649999999999999E-2</v>
      </c>
      <c r="BB74" s="219">
        <f t="shared" si="4"/>
        <v>6.649999999999999E-2</v>
      </c>
      <c r="BC74" s="219">
        <f t="shared" si="4"/>
        <v>6.649999999999999E-2</v>
      </c>
      <c r="BD74" s="219">
        <f t="shared" si="4"/>
        <v>6.649999999999999E-2</v>
      </c>
      <c r="BE74" s="219">
        <f t="shared" si="4"/>
        <v>6.649999999999999E-2</v>
      </c>
    </row>
    <row r="75" spans="1:57" x14ac:dyDescent="0.2">
      <c r="A75" s="215">
        <f t="shared" ref="A75:A127" si="7">A74+1</f>
        <v>3</v>
      </c>
      <c r="B75" s="218">
        <v>0</v>
      </c>
      <c r="C75" s="218">
        <v>0</v>
      </c>
      <c r="D75" s="218">
        <v>0</v>
      </c>
      <c r="E75" s="218">
        <v>0</v>
      </c>
      <c r="F75" s="218">
        <v>0</v>
      </c>
      <c r="G75" s="218">
        <v>0</v>
      </c>
      <c r="H75" s="218">
        <v>0</v>
      </c>
      <c r="I75" s="218">
        <v>0</v>
      </c>
      <c r="J75" s="218">
        <v>0</v>
      </c>
      <c r="K75" s="218">
        <v>0</v>
      </c>
      <c r="L75" s="218">
        <v>0</v>
      </c>
      <c r="M75" s="219">
        <f t="shared" si="6"/>
        <v>4.65E-2</v>
      </c>
      <c r="N75" s="219">
        <f t="shared" si="6"/>
        <v>4.65E-2</v>
      </c>
      <c r="O75" s="219">
        <f t="shared" si="6"/>
        <v>4.65E-2</v>
      </c>
      <c r="P75" s="219">
        <f t="shared" si="6"/>
        <v>4.8500000000000001E-2</v>
      </c>
      <c r="Q75" s="219">
        <f t="shared" si="6"/>
        <v>4.8500000000000001E-2</v>
      </c>
      <c r="R75" s="219">
        <f t="shared" si="6"/>
        <v>4.8500000000000001E-2</v>
      </c>
      <c r="S75" s="219">
        <f t="shared" si="6"/>
        <v>5.3499999999999999E-2</v>
      </c>
      <c r="T75" s="219">
        <f t="shared" si="6"/>
        <v>5.3499999999999999E-2</v>
      </c>
      <c r="U75" s="219">
        <f t="shared" si="6"/>
        <v>5.3499999999999999E-2</v>
      </c>
      <c r="V75" s="219">
        <f t="shared" si="6"/>
        <v>5.3499999999999999E-2</v>
      </c>
      <c r="W75" s="219">
        <f t="shared" si="6"/>
        <v>5.3499999999999999E-2</v>
      </c>
      <c r="X75" s="219">
        <f t="shared" si="6"/>
        <v>5.8500000000000003E-2</v>
      </c>
      <c r="Y75" s="219">
        <f t="shared" si="6"/>
        <v>5.8500000000000003E-2</v>
      </c>
      <c r="Z75" s="219">
        <f t="shared" si="6"/>
        <v>5.8500000000000003E-2</v>
      </c>
      <c r="AA75" s="219">
        <f t="shared" si="6"/>
        <v>5.8500000000000003E-2</v>
      </c>
      <c r="AB75" s="219">
        <f t="shared" si="6"/>
        <v>5.8500000000000003E-2</v>
      </c>
      <c r="AC75" s="219">
        <f t="shared" si="6"/>
        <v>6.3500000000000001E-2</v>
      </c>
      <c r="AD75" s="219">
        <f t="shared" si="6"/>
        <v>6.3500000000000001E-2</v>
      </c>
      <c r="AE75" s="219">
        <f t="shared" si="6"/>
        <v>6.3500000000000001E-2</v>
      </c>
      <c r="AF75" s="219">
        <f t="shared" si="6"/>
        <v>6.3500000000000001E-2</v>
      </c>
      <c r="AG75" s="219">
        <f t="shared" si="6"/>
        <v>6.3500000000000001E-2</v>
      </c>
      <c r="AH75" s="219">
        <f t="shared" si="6"/>
        <v>6.8499999999999991E-2</v>
      </c>
      <c r="AI75" s="219">
        <f t="shared" si="6"/>
        <v>6.8499999999999991E-2</v>
      </c>
      <c r="AJ75" s="219">
        <f t="shared" si="6"/>
        <v>6.8499999999999991E-2</v>
      </c>
      <c r="AK75" s="219">
        <f t="shared" si="6"/>
        <v>6.8499999999999991E-2</v>
      </c>
      <c r="AL75" s="219">
        <f t="shared" si="6"/>
        <v>6.8499999999999991E-2</v>
      </c>
      <c r="AM75" s="219">
        <f t="shared" si="6"/>
        <v>6.8499999999999991E-2</v>
      </c>
      <c r="AN75" s="219">
        <f t="shared" si="6"/>
        <v>6.8499999999999991E-2</v>
      </c>
      <c r="AO75" s="219">
        <f t="shared" si="6"/>
        <v>6.8499999999999991E-2</v>
      </c>
      <c r="AP75" s="219">
        <f t="shared" si="6"/>
        <v>6.8499999999999991E-2</v>
      </c>
      <c r="AQ75" s="219">
        <f t="shared" si="6"/>
        <v>6.8499999999999991E-2</v>
      </c>
      <c r="AR75" s="219">
        <f t="shared" si="6"/>
        <v>6.8499999999999991E-2</v>
      </c>
      <c r="AS75" s="219">
        <f t="shared" si="6"/>
        <v>6.8499999999999991E-2</v>
      </c>
      <c r="AT75" s="219">
        <f t="shared" si="6"/>
        <v>6.8499999999999991E-2</v>
      </c>
      <c r="AU75" s="219">
        <f t="shared" si="3"/>
        <v>6.8499999999999991E-2</v>
      </c>
      <c r="AV75" s="219">
        <f t="shared" si="4"/>
        <v>6.8499999999999991E-2</v>
      </c>
      <c r="AW75" s="219">
        <f t="shared" si="4"/>
        <v>6.8499999999999991E-2</v>
      </c>
      <c r="AX75" s="219">
        <f t="shared" si="4"/>
        <v>6.8499999999999991E-2</v>
      </c>
      <c r="AY75" s="219">
        <f t="shared" si="4"/>
        <v>6.8499999999999991E-2</v>
      </c>
      <c r="AZ75" s="219">
        <f t="shared" si="4"/>
        <v>6.8499999999999991E-2</v>
      </c>
      <c r="BA75" s="219">
        <f t="shared" si="4"/>
        <v>6.8499999999999991E-2</v>
      </c>
      <c r="BB75" s="219">
        <f t="shared" si="4"/>
        <v>6.8499999999999991E-2</v>
      </c>
      <c r="BC75" s="219">
        <f t="shared" si="4"/>
        <v>6.8499999999999991E-2</v>
      </c>
      <c r="BD75" s="219">
        <f t="shared" si="4"/>
        <v>6.8499999999999991E-2</v>
      </c>
      <c r="BE75" s="219">
        <f t="shared" si="4"/>
        <v>6.8499999999999991E-2</v>
      </c>
    </row>
    <row r="76" spans="1:57" x14ac:dyDescent="0.2">
      <c r="A76" s="215">
        <f t="shared" si="7"/>
        <v>4</v>
      </c>
      <c r="B76" s="218">
        <v>0</v>
      </c>
      <c r="C76" s="218">
        <v>0</v>
      </c>
      <c r="D76" s="218">
        <v>0</v>
      </c>
      <c r="E76" s="218">
        <v>0</v>
      </c>
      <c r="F76" s="218">
        <v>0</v>
      </c>
      <c r="G76" s="218">
        <v>0</v>
      </c>
      <c r="H76" s="218">
        <v>0</v>
      </c>
      <c r="I76" s="218">
        <v>0</v>
      </c>
      <c r="J76" s="218">
        <v>0</v>
      </c>
      <c r="K76" s="218">
        <v>0</v>
      </c>
      <c r="L76" s="219">
        <f t="shared" ref="K76:AT77" si="8">L10-0.0055</f>
        <v>4.8500000000000001E-2</v>
      </c>
      <c r="M76" s="219">
        <f t="shared" si="8"/>
        <v>4.8500000000000001E-2</v>
      </c>
      <c r="N76" s="219">
        <f t="shared" si="8"/>
        <v>4.8500000000000001E-2</v>
      </c>
      <c r="O76" s="219">
        <f t="shared" si="8"/>
        <v>4.8500000000000001E-2</v>
      </c>
      <c r="P76" s="219">
        <f t="shared" si="8"/>
        <v>5.0500000000000003E-2</v>
      </c>
      <c r="Q76" s="219">
        <f t="shared" si="8"/>
        <v>5.0500000000000003E-2</v>
      </c>
      <c r="R76" s="219">
        <f t="shared" si="8"/>
        <v>5.0500000000000003E-2</v>
      </c>
      <c r="S76" s="219">
        <f t="shared" si="8"/>
        <v>5.5500000000000001E-2</v>
      </c>
      <c r="T76" s="219">
        <f t="shared" si="8"/>
        <v>5.5500000000000001E-2</v>
      </c>
      <c r="U76" s="219">
        <f t="shared" si="8"/>
        <v>5.5500000000000001E-2</v>
      </c>
      <c r="V76" s="219">
        <f t="shared" si="8"/>
        <v>5.5500000000000001E-2</v>
      </c>
      <c r="W76" s="219">
        <f t="shared" si="8"/>
        <v>5.5500000000000001E-2</v>
      </c>
      <c r="X76" s="219">
        <f t="shared" si="8"/>
        <v>6.0500000000000005E-2</v>
      </c>
      <c r="Y76" s="219">
        <f t="shared" si="8"/>
        <v>6.0500000000000005E-2</v>
      </c>
      <c r="Z76" s="219">
        <f t="shared" si="8"/>
        <v>6.0500000000000005E-2</v>
      </c>
      <c r="AA76" s="219">
        <f t="shared" si="8"/>
        <v>6.0500000000000005E-2</v>
      </c>
      <c r="AB76" s="219">
        <f t="shared" si="8"/>
        <v>6.0500000000000005E-2</v>
      </c>
      <c r="AC76" s="219">
        <f t="shared" si="8"/>
        <v>6.5499999999999989E-2</v>
      </c>
      <c r="AD76" s="219">
        <f t="shared" si="8"/>
        <v>6.5499999999999989E-2</v>
      </c>
      <c r="AE76" s="219">
        <f t="shared" si="8"/>
        <v>6.5499999999999989E-2</v>
      </c>
      <c r="AF76" s="219">
        <f t="shared" si="8"/>
        <v>6.5499999999999989E-2</v>
      </c>
      <c r="AG76" s="219">
        <f t="shared" si="8"/>
        <v>6.5499999999999989E-2</v>
      </c>
      <c r="AH76" s="219">
        <f t="shared" si="8"/>
        <v>7.0499999999999993E-2</v>
      </c>
      <c r="AI76" s="219">
        <f t="shared" si="8"/>
        <v>7.0499999999999993E-2</v>
      </c>
      <c r="AJ76" s="219">
        <f t="shared" si="8"/>
        <v>7.0499999999999993E-2</v>
      </c>
      <c r="AK76" s="219">
        <f t="shared" si="8"/>
        <v>7.0499999999999993E-2</v>
      </c>
      <c r="AL76" s="219">
        <f t="shared" si="8"/>
        <v>7.0499999999999993E-2</v>
      </c>
      <c r="AM76" s="219">
        <f t="shared" si="8"/>
        <v>7.0499999999999993E-2</v>
      </c>
      <c r="AN76" s="219">
        <f t="shared" si="8"/>
        <v>7.0499999999999993E-2</v>
      </c>
      <c r="AO76" s="219">
        <f t="shared" si="8"/>
        <v>7.0499999999999993E-2</v>
      </c>
      <c r="AP76" s="219">
        <f t="shared" si="8"/>
        <v>7.0499999999999993E-2</v>
      </c>
      <c r="AQ76" s="219">
        <f t="shared" si="8"/>
        <v>7.0499999999999993E-2</v>
      </c>
      <c r="AR76" s="219">
        <f t="shared" si="8"/>
        <v>7.0499999999999993E-2</v>
      </c>
      <c r="AS76" s="219">
        <f t="shared" si="8"/>
        <v>7.0499999999999993E-2</v>
      </c>
      <c r="AT76" s="219">
        <f t="shared" si="8"/>
        <v>7.0499999999999993E-2</v>
      </c>
      <c r="AU76" s="219">
        <f t="shared" si="3"/>
        <v>7.0499999999999993E-2</v>
      </c>
      <c r="AV76" s="219">
        <f t="shared" si="4"/>
        <v>7.0499999999999993E-2</v>
      </c>
      <c r="AW76" s="219">
        <f t="shared" si="4"/>
        <v>7.0499999999999993E-2</v>
      </c>
      <c r="AX76" s="219">
        <f t="shared" si="4"/>
        <v>7.0499999999999993E-2</v>
      </c>
      <c r="AY76" s="219">
        <f t="shared" si="4"/>
        <v>7.0499999999999993E-2</v>
      </c>
      <c r="AZ76" s="219">
        <f t="shared" si="4"/>
        <v>7.0499999999999993E-2</v>
      </c>
      <c r="BA76" s="219">
        <f t="shared" si="4"/>
        <v>7.0499999999999993E-2</v>
      </c>
      <c r="BB76" s="219">
        <f t="shared" si="4"/>
        <v>7.0499999999999993E-2</v>
      </c>
      <c r="BC76" s="219">
        <f t="shared" si="4"/>
        <v>7.0499999999999993E-2</v>
      </c>
      <c r="BD76" s="219">
        <f t="shared" si="4"/>
        <v>7.0499999999999993E-2</v>
      </c>
      <c r="BE76" s="219">
        <f t="shared" si="4"/>
        <v>7.0499999999999993E-2</v>
      </c>
    </row>
    <row r="77" spans="1:57" x14ac:dyDescent="0.2">
      <c r="A77" s="215">
        <f t="shared" si="7"/>
        <v>5</v>
      </c>
      <c r="B77" s="218">
        <v>0</v>
      </c>
      <c r="C77" s="218">
        <v>0</v>
      </c>
      <c r="D77" s="218">
        <v>0</v>
      </c>
      <c r="E77" s="218">
        <v>0</v>
      </c>
      <c r="F77" s="218">
        <v>0</v>
      </c>
      <c r="G77" s="218">
        <v>0</v>
      </c>
      <c r="H77" s="218">
        <v>0</v>
      </c>
      <c r="I77" s="218">
        <v>0</v>
      </c>
      <c r="J77" s="218">
        <v>0</v>
      </c>
      <c r="K77" s="219">
        <f t="shared" si="8"/>
        <v>5.0500000000000003E-2</v>
      </c>
      <c r="L77" s="219">
        <f t="shared" si="8"/>
        <v>5.0500000000000003E-2</v>
      </c>
      <c r="M77" s="219">
        <f t="shared" si="8"/>
        <v>5.0500000000000003E-2</v>
      </c>
      <c r="N77" s="219">
        <f t="shared" si="8"/>
        <v>5.0500000000000003E-2</v>
      </c>
      <c r="O77" s="219">
        <f t="shared" si="8"/>
        <v>5.0500000000000003E-2</v>
      </c>
      <c r="P77" s="219">
        <f t="shared" si="8"/>
        <v>5.2500000000000005E-2</v>
      </c>
      <c r="Q77" s="219">
        <f t="shared" si="8"/>
        <v>5.2500000000000005E-2</v>
      </c>
      <c r="R77" s="219">
        <f t="shared" si="8"/>
        <v>5.2500000000000005E-2</v>
      </c>
      <c r="S77" s="219">
        <f t="shared" si="8"/>
        <v>5.7500000000000002E-2</v>
      </c>
      <c r="T77" s="219">
        <f t="shared" si="8"/>
        <v>5.7500000000000002E-2</v>
      </c>
      <c r="U77" s="219">
        <f t="shared" si="8"/>
        <v>5.7500000000000002E-2</v>
      </c>
      <c r="V77" s="219">
        <f t="shared" si="8"/>
        <v>5.7500000000000002E-2</v>
      </c>
      <c r="W77" s="219">
        <f t="shared" si="8"/>
        <v>5.7500000000000002E-2</v>
      </c>
      <c r="X77" s="219">
        <f t="shared" si="8"/>
        <v>6.25E-2</v>
      </c>
      <c r="Y77" s="219">
        <f t="shared" si="8"/>
        <v>6.25E-2</v>
      </c>
      <c r="Z77" s="219">
        <f t="shared" si="8"/>
        <v>6.25E-2</v>
      </c>
      <c r="AA77" s="219">
        <f t="shared" si="8"/>
        <v>6.25E-2</v>
      </c>
      <c r="AB77" s="219">
        <f t="shared" si="8"/>
        <v>6.25E-2</v>
      </c>
      <c r="AC77" s="219">
        <f t="shared" si="8"/>
        <v>6.7499999999999991E-2</v>
      </c>
      <c r="AD77" s="219">
        <f t="shared" si="8"/>
        <v>6.7499999999999991E-2</v>
      </c>
      <c r="AE77" s="219">
        <f t="shared" si="8"/>
        <v>6.7499999999999991E-2</v>
      </c>
      <c r="AF77" s="219">
        <f t="shared" si="8"/>
        <v>6.7499999999999991E-2</v>
      </c>
      <c r="AG77" s="219">
        <f t="shared" si="8"/>
        <v>6.7499999999999991E-2</v>
      </c>
      <c r="AH77" s="219">
        <f t="shared" si="8"/>
        <v>7.2499999999999995E-2</v>
      </c>
      <c r="AI77" s="219">
        <f t="shared" si="8"/>
        <v>7.2499999999999995E-2</v>
      </c>
      <c r="AJ77" s="219">
        <f t="shared" si="8"/>
        <v>7.2499999999999995E-2</v>
      </c>
      <c r="AK77" s="219">
        <f t="shared" si="8"/>
        <v>7.2499999999999995E-2</v>
      </c>
      <c r="AL77" s="219">
        <f t="shared" si="8"/>
        <v>7.2499999999999995E-2</v>
      </c>
      <c r="AM77" s="219">
        <f t="shared" si="8"/>
        <v>7.2499999999999995E-2</v>
      </c>
      <c r="AN77" s="219">
        <f t="shared" si="8"/>
        <v>7.2499999999999995E-2</v>
      </c>
      <c r="AO77" s="219">
        <f t="shared" si="8"/>
        <v>7.2499999999999995E-2</v>
      </c>
      <c r="AP77" s="219">
        <f t="shared" si="8"/>
        <v>7.2499999999999995E-2</v>
      </c>
      <c r="AQ77" s="219">
        <f t="shared" si="8"/>
        <v>7.2499999999999995E-2</v>
      </c>
      <c r="AR77" s="219">
        <f t="shared" si="8"/>
        <v>7.2499999999999995E-2</v>
      </c>
      <c r="AS77" s="219">
        <f t="shared" si="8"/>
        <v>7.2499999999999995E-2</v>
      </c>
      <c r="AT77" s="219">
        <f t="shared" si="8"/>
        <v>7.2499999999999995E-2</v>
      </c>
      <c r="AU77" s="219">
        <f t="shared" si="3"/>
        <v>7.2499999999999995E-2</v>
      </c>
      <c r="AV77" s="219">
        <f t="shared" si="4"/>
        <v>7.2499999999999995E-2</v>
      </c>
      <c r="AW77" s="219">
        <f t="shared" si="4"/>
        <v>7.2499999999999995E-2</v>
      </c>
      <c r="AX77" s="219">
        <f t="shared" si="4"/>
        <v>7.2499999999999995E-2</v>
      </c>
      <c r="AY77" s="219">
        <f t="shared" si="4"/>
        <v>7.2499999999999995E-2</v>
      </c>
      <c r="AZ77" s="219">
        <f t="shared" si="4"/>
        <v>7.2499999999999995E-2</v>
      </c>
      <c r="BA77" s="219">
        <f t="shared" si="4"/>
        <v>7.2499999999999995E-2</v>
      </c>
      <c r="BB77" s="219">
        <f t="shared" si="4"/>
        <v>7.2499999999999995E-2</v>
      </c>
      <c r="BC77" s="219">
        <f t="shared" si="4"/>
        <v>7.2499999999999995E-2</v>
      </c>
      <c r="BD77" s="219">
        <f t="shared" si="4"/>
        <v>7.2499999999999995E-2</v>
      </c>
      <c r="BE77" s="219">
        <f t="shared" si="4"/>
        <v>7.2499999999999995E-2</v>
      </c>
    </row>
    <row r="78" spans="1:57" x14ac:dyDescent="0.2">
      <c r="A78" s="215">
        <f t="shared" si="7"/>
        <v>6</v>
      </c>
      <c r="B78" s="218">
        <v>0</v>
      </c>
      <c r="C78" s="218">
        <v>0</v>
      </c>
      <c r="D78" s="218">
        <v>0</v>
      </c>
      <c r="E78" s="218">
        <v>0</v>
      </c>
      <c r="F78" s="218">
        <v>0</v>
      </c>
      <c r="G78" s="218">
        <v>0</v>
      </c>
      <c r="H78" s="218">
        <v>0</v>
      </c>
      <c r="I78" s="218">
        <v>0</v>
      </c>
      <c r="J78" s="219">
        <f t="shared" ref="I78:AT79" si="9">J12-0.0055</f>
        <v>5.2500000000000005E-2</v>
      </c>
      <c r="K78" s="219">
        <f t="shared" si="9"/>
        <v>5.2500000000000005E-2</v>
      </c>
      <c r="L78" s="219">
        <f t="shared" si="9"/>
        <v>5.2500000000000005E-2</v>
      </c>
      <c r="M78" s="219">
        <f t="shared" si="9"/>
        <v>5.2500000000000005E-2</v>
      </c>
      <c r="N78" s="219">
        <f t="shared" si="9"/>
        <v>5.2500000000000005E-2</v>
      </c>
      <c r="O78" s="219">
        <f t="shared" si="9"/>
        <v>5.2500000000000005E-2</v>
      </c>
      <c r="P78" s="219">
        <f t="shared" si="9"/>
        <v>5.45E-2</v>
      </c>
      <c r="Q78" s="219">
        <f t="shared" si="9"/>
        <v>5.45E-2</v>
      </c>
      <c r="R78" s="219">
        <f t="shared" si="9"/>
        <v>5.45E-2</v>
      </c>
      <c r="S78" s="219">
        <f t="shared" si="9"/>
        <v>5.9500000000000004E-2</v>
      </c>
      <c r="T78" s="219">
        <f t="shared" si="9"/>
        <v>5.9500000000000004E-2</v>
      </c>
      <c r="U78" s="219">
        <f t="shared" si="9"/>
        <v>5.9500000000000004E-2</v>
      </c>
      <c r="V78" s="219">
        <f t="shared" si="9"/>
        <v>5.9500000000000004E-2</v>
      </c>
      <c r="W78" s="219">
        <f t="shared" si="9"/>
        <v>5.9500000000000004E-2</v>
      </c>
      <c r="X78" s="219">
        <f t="shared" si="9"/>
        <v>6.4500000000000002E-2</v>
      </c>
      <c r="Y78" s="219">
        <f t="shared" si="9"/>
        <v>6.4500000000000002E-2</v>
      </c>
      <c r="Z78" s="219">
        <f t="shared" si="9"/>
        <v>6.4500000000000002E-2</v>
      </c>
      <c r="AA78" s="219">
        <f t="shared" si="9"/>
        <v>6.4500000000000002E-2</v>
      </c>
      <c r="AB78" s="219">
        <f t="shared" si="9"/>
        <v>6.4500000000000002E-2</v>
      </c>
      <c r="AC78" s="219">
        <f t="shared" si="9"/>
        <v>6.9499999999999992E-2</v>
      </c>
      <c r="AD78" s="219">
        <f t="shared" si="9"/>
        <v>6.9499999999999992E-2</v>
      </c>
      <c r="AE78" s="219">
        <f t="shared" si="9"/>
        <v>6.9499999999999992E-2</v>
      </c>
      <c r="AF78" s="219">
        <f t="shared" si="9"/>
        <v>6.9499999999999992E-2</v>
      </c>
      <c r="AG78" s="219">
        <f t="shared" si="9"/>
        <v>6.9499999999999992E-2</v>
      </c>
      <c r="AH78" s="219">
        <f t="shared" si="9"/>
        <v>7.4499999999999997E-2</v>
      </c>
      <c r="AI78" s="219">
        <f t="shared" si="9"/>
        <v>7.4499999999999997E-2</v>
      </c>
      <c r="AJ78" s="219">
        <f t="shared" si="9"/>
        <v>7.4499999999999997E-2</v>
      </c>
      <c r="AK78" s="219">
        <f t="shared" si="9"/>
        <v>7.4499999999999997E-2</v>
      </c>
      <c r="AL78" s="219">
        <f t="shared" si="9"/>
        <v>7.4499999999999997E-2</v>
      </c>
      <c r="AM78" s="219">
        <f t="shared" si="9"/>
        <v>7.4499999999999997E-2</v>
      </c>
      <c r="AN78" s="219">
        <f t="shared" si="9"/>
        <v>7.4499999999999997E-2</v>
      </c>
      <c r="AO78" s="219">
        <f t="shared" si="9"/>
        <v>7.4499999999999997E-2</v>
      </c>
      <c r="AP78" s="219">
        <f t="shared" si="9"/>
        <v>7.4499999999999997E-2</v>
      </c>
      <c r="AQ78" s="219">
        <f t="shared" si="9"/>
        <v>7.4499999999999997E-2</v>
      </c>
      <c r="AR78" s="219">
        <f t="shared" si="9"/>
        <v>7.4499999999999997E-2</v>
      </c>
      <c r="AS78" s="219">
        <f t="shared" si="9"/>
        <v>7.4499999999999997E-2</v>
      </c>
      <c r="AT78" s="219">
        <f t="shared" si="9"/>
        <v>7.4499999999999997E-2</v>
      </c>
      <c r="AU78" s="219">
        <f t="shared" si="3"/>
        <v>7.4499999999999997E-2</v>
      </c>
      <c r="AV78" s="219">
        <f t="shared" si="4"/>
        <v>7.4499999999999997E-2</v>
      </c>
      <c r="AW78" s="219">
        <f t="shared" si="4"/>
        <v>7.4499999999999997E-2</v>
      </c>
      <c r="AX78" s="219">
        <f t="shared" si="4"/>
        <v>7.4499999999999997E-2</v>
      </c>
      <c r="AY78" s="219">
        <f t="shared" si="4"/>
        <v>7.4499999999999997E-2</v>
      </c>
      <c r="AZ78" s="219">
        <f t="shared" si="4"/>
        <v>7.4499999999999997E-2</v>
      </c>
      <c r="BA78" s="219">
        <f t="shared" si="4"/>
        <v>7.4499999999999997E-2</v>
      </c>
      <c r="BB78" s="219">
        <f t="shared" si="4"/>
        <v>7.4499999999999997E-2</v>
      </c>
      <c r="BC78" s="219">
        <f t="shared" si="4"/>
        <v>7.4499999999999997E-2</v>
      </c>
      <c r="BD78" s="219">
        <f t="shared" si="4"/>
        <v>7.4499999999999997E-2</v>
      </c>
      <c r="BE78" s="219">
        <f t="shared" si="4"/>
        <v>7.4499999999999997E-2</v>
      </c>
    </row>
    <row r="79" spans="1:57" x14ac:dyDescent="0.2">
      <c r="A79" s="215">
        <f t="shared" si="7"/>
        <v>7</v>
      </c>
      <c r="B79" s="218">
        <v>0</v>
      </c>
      <c r="C79" s="218">
        <v>0</v>
      </c>
      <c r="D79" s="218">
        <v>0</v>
      </c>
      <c r="E79" s="218">
        <v>0</v>
      </c>
      <c r="F79" s="218">
        <v>0</v>
      </c>
      <c r="G79" s="218">
        <v>0</v>
      </c>
      <c r="H79" s="218">
        <v>0</v>
      </c>
      <c r="I79" s="219">
        <f t="shared" si="9"/>
        <v>5.45E-2</v>
      </c>
      <c r="J79" s="219">
        <f t="shared" si="9"/>
        <v>5.45E-2</v>
      </c>
      <c r="K79" s="219">
        <f t="shared" si="9"/>
        <v>5.45E-2</v>
      </c>
      <c r="L79" s="219">
        <f t="shared" si="9"/>
        <v>5.45E-2</v>
      </c>
      <c r="M79" s="219">
        <f t="shared" si="9"/>
        <v>5.45E-2</v>
      </c>
      <c r="N79" s="219">
        <f t="shared" si="9"/>
        <v>5.45E-2</v>
      </c>
      <c r="O79" s="219">
        <f t="shared" si="9"/>
        <v>5.45E-2</v>
      </c>
      <c r="P79" s="219">
        <f t="shared" si="9"/>
        <v>5.6500000000000002E-2</v>
      </c>
      <c r="Q79" s="219">
        <f t="shared" si="9"/>
        <v>5.6500000000000002E-2</v>
      </c>
      <c r="R79" s="219">
        <f t="shared" si="9"/>
        <v>5.6500000000000002E-2</v>
      </c>
      <c r="S79" s="219">
        <f t="shared" si="9"/>
        <v>6.1500000000000006E-2</v>
      </c>
      <c r="T79" s="219">
        <f t="shared" si="9"/>
        <v>6.1500000000000006E-2</v>
      </c>
      <c r="U79" s="219">
        <f t="shared" si="9"/>
        <v>6.1500000000000006E-2</v>
      </c>
      <c r="V79" s="219">
        <f t="shared" si="9"/>
        <v>6.1500000000000006E-2</v>
      </c>
      <c r="W79" s="219">
        <f t="shared" si="9"/>
        <v>6.1500000000000006E-2</v>
      </c>
      <c r="X79" s="219">
        <f t="shared" si="9"/>
        <v>6.649999999999999E-2</v>
      </c>
      <c r="Y79" s="219">
        <f t="shared" si="9"/>
        <v>6.649999999999999E-2</v>
      </c>
      <c r="Z79" s="219">
        <f t="shared" si="9"/>
        <v>6.649999999999999E-2</v>
      </c>
      <c r="AA79" s="219">
        <f t="shared" si="9"/>
        <v>6.649999999999999E-2</v>
      </c>
      <c r="AB79" s="219">
        <f t="shared" si="9"/>
        <v>6.649999999999999E-2</v>
      </c>
      <c r="AC79" s="219">
        <f t="shared" si="9"/>
        <v>7.1499999999999994E-2</v>
      </c>
      <c r="AD79" s="219">
        <f t="shared" si="9"/>
        <v>7.1499999999999994E-2</v>
      </c>
      <c r="AE79" s="219">
        <f t="shared" si="9"/>
        <v>7.1499999999999994E-2</v>
      </c>
      <c r="AF79" s="219">
        <f t="shared" si="9"/>
        <v>7.1499999999999994E-2</v>
      </c>
      <c r="AG79" s="219">
        <f t="shared" si="9"/>
        <v>7.1499999999999994E-2</v>
      </c>
      <c r="AH79" s="219">
        <f t="shared" si="9"/>
        <v>7.6499999999999999E-2</v>
      </c>
      <c r="AI79" s="219">
        <f t="shared" si="9"/>
        <v>7.6499999999999999E-2</v>
      </c>
      <c r="AJ79" s="219">
        <f t="shared" si="9"/>
        <v>7.6499999999999999E-2</v>
      </c>
      <c r="AK79" s="219">
        <f t="shared" si="9"/>
        <v>7.6499999999999999E-2</v>
      </c>
      <c r="AL79" s="219">
        <f t="shared" si="9"/>
        <v>7.6499999999999999E-2</v>
      </c>
      <c r="AM79" s="219">
        <f t="shared" si="9"/>
        <v>7.6499999999999999E-2</v>
      </c>
      <c r="AN79" s="219">
        <f t="shared" si="9"/>
        <v>7.6499999999999999E-2</v>
      </c>
      <c r="AO79" s="219">
        <f t="shared" si="9"/>
        <v>7.6499999999999999E-2</v>
      </c>
      <c r="AP79" s="219">
        <f t="shared" si="9"/>
        <v>7.6499999999999999E-2</v>
      </c>
      <c r="AQ79" s="219">
        <f t="shared" si="9"/>
        <v>7.6499999999999999E-2</v>
      </c>
      <c r="AR79" s="219">
        <f t="shared" si="9"/>
        <v>7.6499999999999999E-2</v>
      </c>
      <c r="AS79" s="219">
        <f t="shared" si="9"/>
        <v>7.6499999999999999E-2</v>
      </c>
      <c r="AT79" s="219">
        <f t="shared" si="9"/>
        <v>7.6499999999999999E-2</v>
      </c>
      <c r="AU79" s="219">
        <f t="shared" si="3"/>
        <v>7.6499999999999999E-2</v>
      </c>
      <c r="AV79" s="219">
        <f t="shared" si="4"/>
        <v>7.6499999999999999E-2</v>
      </c>
      <c r="AW79" s="219">
        <f t="shared" si="4"/>
        <v>7.6499999999999999E-2</v>
      </c>
      <c r="AX79" s="219">
        <f t="shared" si="4"/>
        <v>7.6499999999999999E-2</v>
      </c>
      <c r="AY79" s="219">
        <f t="shared" si="4"/>
        <v>7.6499999999999999E-2</v>
      </c>
      <c r="AZ79" s="219">
        <f t="shared" si="4"/>
        <v>7.6499999999999999E-2</v>
      </c>
      <c r="BA79" s="219">
        <f t="shared" si="4"/>
        <v>7.6499999999999999E-2</v>
      </c>
      <c r="BB79" s="219">
        <f t="shared" si="4"/>
        <v>7.6499999999999999E-2</v>
      </c>
      <c r="BC79" s="219">
        <f t="shared" si="4"/>
        <v>7.6499999999999999E-2</v>
      </c>
      <c r="BD79" s="219">
        <f t="shared" si="4"/>
        <v>7.6499999999999999E-2</v>
      </c>
      <c r="BE79" s="219">
        <f t="shared" si="4"/>
        <v>7.6499999999999999E-2</v>
      </c>
    </row>
    <row r="80" spans="1:57" x14ac:dyDescent="0.2">
      <c r="A80" s="215">
        <f t="shared" si="7"/>
        <v>8</v>
      </c>
      <c r="B80" s="218">
        <v>0</v>
      </c>
      <c r="C80" s="218">
        <v>0</v>
      </c>
      <c r="D80" s="218">
        <v>0</v>
      </c>
      <c r="E80" s="218">
        <v>0</v>
      </c>
      <c r="F80" s="218">
        <v>0</v>
      </c>
      <c r="G80" s="218">
        <v>0</v>
      </c>
      <c r="H80" s="219">
        <f t="shared" ref="G80:AT81" si="10">H14-0.0055</f>
        <v>5.6500000000000002E-2</v>
      </c>
      <c r="I80" s="219">
        <f t="shared" si="10"/>
        <v>5.6500000000000002E-2</v>
      </c>
      <c r="J80" s="219">
        <f t="shared" si="10"/>
        <v>5.6500000000000002E-2</v>
      </c>
      <c r="K80" s="219">
        <f t="shared" si="10"/>
        <v>5.6500000000000002E-2</v>
      </c>
      <c r="L80" s="219">
        <f t="shared" si="10"/>
        <v>5.6500000000000002E-2</v>
      </c>
      <c r="M80" s="219">
        <f t="shared" si="10"/>
        <v>5.6500000000000002E-2</v>
      </c>
      <c r="N80" s="219">
        <f t="shared" si="10"/>
        <v>5.6500000000000002E-2</v>
      </c>
      <c r="O80" s="219">
        <f t="shared" si="10"/>
        <v>5.6500000000000002E-2</v>
      </c>
      <c r="P80" s="219">
        <f t="shared" si="10"/>
        <v>5.8500000000000003E-2</v>
      </c>
      <c r="Q80" s="219">
        <f t="shared" si="10"/>
        <v>5.8500000000000003E-2</v>
      </c>
      <c r="R80" s="219">
        <f t="shared" si="10"/>
        <v>5.8500000000000003E-2</v>
      </c>
      <c r="S80" s="219">
        <f t="shared" si="10"/>
        <v>6.3500000000000001E-2</v>
      </c>
      <c r="T80" s="219">
        <f t="shared" si="10"/>
        <v>6.3500000000000001E-2</v>
      </c>
      <c r="U80" s="219">
        <f t="shared" si="10"/>
        <v>6.3500000000000001E-2</v>
      </c>
      <c r="V80" s="219">
        <f t="shared" si="10"/>
        <v>6.3500000000000001E-2</v>
      </c>
      <c r="W80" s="219">
        <f t="shared" si="10"/>
        <v>6.3500000000000001E-2</v>
      </c>
      <c r="X80" s="219">
        <f t="shared" si="10"/>
        <v>6.8499999999999991E-2</v>
      </c>
      <c r="Y80" s="219">
        <f t="shared" si="10"/>
        <v>6.8499999999999991E-2</v>
      </c>
      <c r="Z80" s="219">
        <f t="shared" si="10"/>
        <v>6.8499999999999991E-2</v>
      </c>
      <c r="AA80" s="219">
        <f t="shared" si="10"/>
        <v>6.8499999999999991E-2</v>
      </c>
      <c r="AB80" s="219">
        <f t="shared" si="10"/>
        <v>6.8499999999999991E-2</v>
      </c>
      <c r="AC80" s="219">
        <f t="shared" si="10"/>
        <v>7.3499999999999996E-2</v>
      </c>
      <c r="AD80" s="219">
        <f t="shared" si="10"/>
        <v>7.3499999999999996E-2</v>
      </c>
      <c r="AE80" s="219">
        <f t="shared" si="10"/>
        <v>7.3499999999999996E-2</v>
      </c>
      <c r="AF80" s="219">
        <f t="shared" si="10"/>
        <v>7.3499999999999996E-2</v>
      </c>
      <c r="AG80" s="219">
        <f t="shared" si="10"/>
        <v>7.3499999999999996E-2</v>
      </c>
      <c r="AH80" s="219">
        <f t="shared" si="10"/>
        <v>7.85E-2</v>
      </c>
      <c r="AI80" s="219">
        <f t="shared" si="10"/>
        <v>7.85E-2</v>
      </c>
      <c r="AJ80" s="219">
        <f t="shared" si="10"/>
        <v>7.85E-2</v>
      </c>
      <c r="AK80" s="219">
        <f t="shared" si="10"/>
        <v>7.85E-2</v>
      </c>
      <c r="AL80" s="219">
        <f t="shared" si="10"/>
        <v>7.85E-2</v>
      </c>
      <c r="AM80" s="219">
        <f t="shared" si="10"/>
        <v>7.85E-2</v>
      </c>
      <c r="AN80" s="219">
        <f t="shared" si="10"/>
        <v>7.85E-2</v>
      </c>
      <c r="AO80" s="219">
        <f t="shared" si="10"/>
        <v>7.85E-2</v>
      </c>
      <c r="AP80" s="219">
        <f t="shared" si="10"/>
        <v>7.85E-2</v>
      </c>
      <c r="AQ80" s="219">
        <f t="shared" si="10"/>
        <v>7.85E-2</v>
      </c>
      <c r="AR80" s="219">
        <f t="shared" si="10"/>
        <v>7.85E-2</v>
      </c>
      <c r="AS80" s="219">
        <f t="shared" si="10"/>
        <v>7.85E-2</v>
      </c>
      <c r="AT80" s="219">
        <f t="shared" si="10"/>
        <v>7.85E-2</v>
      </c>
      <c r="AU80" s="219">
        <f t="shared" si="3"/>
        <v>7.85E-2</v>
      </c>
      <c r="AV80" s="219">
        <f t="shared" si="4"/>
        <v>7.85E-2</v>
      </c>
      <c r="AW80" s="219">
        <f t="shared" si="4"/>
        <v>7.85E-2</v>
      </c>
      <c r="AX80" s="219">
        <f t="shared" si="4"/>
        <v>7.85E-2</v>
      </c>
      <c r="AY80" s="219">
        <f t="shared" si="4"/>
        <v>7.85E-2</v>
      </c>
      <c r="AZ80" s="219">
        <f t="shared" si="4"/>
        <v>7.85E-2</v>
      </c>
      <c r="BA80" s="219">
        <f t="shared" si="4"/>
        <v>7.85E-2</v>
      </c>
      <c r="BB80" s="219">
        <f t="shared" si="4"/>
        <v>7.85E-2</v>
      </c>
      <c r="BC80" s="219">
        <f t="shared" si="4"/>
        <v>7.85E-2</v>
      </c>
      <c r="BD80" s="219">
        <f t="shared" si="4"/>
        <v>7.85E-2</v>
      </c>
      <c r="BE80" s="219">
        <f t="shared" si="4"/>
        <v>7.85E-2</v>
      </c>
    </row>
    <row r="81" spans="1:57" x14ac:dyDescent="0.2">
      <c r="A81" s="215">
        <f t="shared" si="7"/>
        <v>9</v>
      </c>
      <c r="B81" s="218">
        <v>0</v>
      </c>
      <c r="C81" s="218">
        <v>0</v>
      </c>
      <c r="D81" s="218">
        <v>0</v>
      </c>
      <c r="E81" s="218">
        <v>0</v>
      </c>
      <c r="F81" s="218">
        <v>0</v>
      </c>
      <c r="G81" s="219">
        <f t="shared" si="10"/>
        <v>5.8500000000000003E-2</v>
      </c>
      <c r="H81" s="219">
        <f t="shared" si="10"/>
        <v>5.8500000000000003E-2</v>
      </c>
      <c r="I81" s="219">
        <f t="shared" si="10"/>
        <v>5.8500000000000003E-2</v>
      </c>
      <c r="J81" s="219">
        <f t="shared" si="10"/>
        <v>5.8500000000000003E-2</v>
      </c>
      <c r="K81" s="219">
        <f t="shared" si="10"/>
        <v>5.8500000000000003E-2</v>
      </c>
      <c r="L81" s="219">
        <f t="shared" si="10"/>
        <v>5.8500000000000003E-2</v>
      </c>
      <c r="M81" s="219">
        <f t="shared" si="10"/>
        <v>5.8500000000000003E-2</v>
      </c>
      <c r="N81" s="219">
        <f t="shared" si="10"/>
        <v>5.8500000000000003E-2</v>
      </c>
      <c r="O81" s="219">
        <f t="shared" si="10"/>
        <v>5.8500000000000003E-2</v>
      </c>
      <c r="P81" s="219">
        <f t="shared" si="10"/>
        <v>6.0500000000000005E-2</v>
      </c>
      <c r="Q81" s="219">
        <f t="shared" si="10"/>
        <v>6.0500000000000005E-2</v>
      </c>
      <c r="R81" s="219">
        <f t="shared" si="10"/>
        <v>6.0500000000000005E-2</v>
      </c>
      <c r="S81" s="219">
        <f t="shared" si="10"/>
        <v>6.5499999999999989E-2</v>
      </c>
      <c r="T81" s="219">
        <f t="shared" si="10"/>
        <v>6.5499999999999989E-2</v>
      </c>
      <c r="U81" s="219">
        <f t="shared" si="10"/>
        <v>6.5499999999999989E-2</v>
      </c>
      <c r="V81" s="219">
        <f t="shared" si="10"/>
        <v>6.5499999999999989E-2</v>
      </c>
      <c r="W81" s="219">
        <f t="shared" si="10"/>
        <v>6.5499999999999989E-2</v>
      </c>
      <c r="X81" s="219">
        <f t="shared" si="10"/>
        <v>7.0499999999999993E-2</v>
      </c>
      <c r="Y81" s="219">
        <f t="shared" si="10"/>
        <v>7.0499999999999993E-2</v>
      </c>
      <c r="Z81" s="219">
        <f t="shared" si="10"/>
        <v>7.0499999999999993E-2</v>
      </c>
      <c r="AA81" s="219">
        <f t="shared" si="10"/>
        <v>7.0499999999999993E-2</v>
      </c>
      <c r="AB81" s="219">
        <f t="shared" si="10"/>
        <v>7.0499999999999993E-2</v>
      </c>
      <c r="AC81" s="219">
        <f t="shared" si="10"/>
        <v>7.5499999999999998E-2</v>
      </c>
      <c r="AD81" s="219">
        <f t="shared" si="10"/>
        <v>7.5499999999999998E-2</v>
      </c>
      <c r="AE81" s="219">
        <f t="shared" si="10"/>
        <v>7.5499999999999998E-2</v>
      </c>
      <c r="AF81" s="219">
        <f t="shared" si="10"/>
        <v>7.5499999999999998E-2</v>
      </c>
      <c r="AG81" s="219">
        <f t="shared" si="10"/>
        <v>7.5499999999999998E-2</v>
      </c>
      <c r="AH81" s="219">
        <f t="shared" si="10"/>
        <v>8.0499999999999988E-2</v>
      </c>
      <c r="AI81" s="219">
        <f t="shared" si="10"/>
        <v>8.0499999999999988E-2</v>
      </c>
      <c r="AJ81" s="219">
        <f t="shared" si="10"/>
        <v>8.0499999999999988E-2</v>
      </c>
      <c r="AK81" s="219">
        <f t="shared" si="10"/>
        <v>8.0499999999999988E-2</v>
      </c>
      <c r="AL81" s="219">
        <f t="shared" si="10"/>
        <v>8.0499999999999988E-2</v>
      </c>
      <c r="AM81" s="219">
        <f t="shared" si="10"/>
        <v>8.0499999999999988E-2</v>
      </c>
      <c r="AN81" s="219">
        <f t="shared" si="10"/>
        <v>8.0499999999999988E-2</v>
      </c>
      <c r="AO81" s="219">
        <f t="shared" si="10"/>
        <v>8.0499999999999988E-2</v>
      </c>
      <c r="AP81" s="219">
        <f t="shared" si="10"/>
        <v>8.0499999999999988E-2</v>
      </c>
      <c r="AQ81" s="219">
        <f t="shared" si="10"/>
        <v>8.0499999999999988E-2</v>
      </c>
      <c r="AR81" s="219">
        <f t="shared" si="10"/>
        <v>8.0499999999999988E-2</v>
      </c>
      <c r="AS81" s="219">
        <f t="shared" si="10"/>
        <v>8.0499999999999988E-2</v>
      </c>
      <c r="AT81" s="219">
        <f t="shared" si="10"/>
        <v>8.0499999999999988E-2</v>
      </c>
      <c r="AU81" s="219">
        <f t="shared" si="3"/>
        <v>8.0499999999999988E-2</v>
      </c>
      <c r="AV81" s="219">
        <f t="shared" si="4"/>
        <v>8.0499999999999988E-2</v>
      </c>
      <c r="AW81" s="219">
        <f t="shared" si="4"/>
        <v>8.0499999999999988E-2</v>
      </c>
      <c r="AX81" s="219">
        <f t="shared" si="4"/>
        <v>8.0499999999999988E-2</v>
      </c>
      <c r="AY81" s="219">
        <f t="shared" si="4"/>
        <v>8.0499999999999988E-2</v>
      </c>
      <c r="AZ81" s="219">
        <f t="shared" si="4"/>
        <v>8.0499999999999988E-2</v>
      </c>
      <c r="BA81" s="219">
        <f t="shared" si="4"/>
        <v>8.0499999999999988E-2</v>
      </c>
      <c r="BB81" s="219">
        <f t="shared" si="4"/>
        <v>8.0499999999999988E-2</v>
      </c>
      <c r="BC81" s="219">
        <f t="shared" si="4"/>
        <v>8.0499999999999988E-2</v>
      </c>
      <c r="BD81" s="219">
        <f t="shared" si="4"/>
        <v>8.0499999999999988E-2</v>
      </c>
      <c r="BE81" s="219">
        <f t="shared" si="4"/>
        <v>8.0499999999999988E-2</v>
      </c>
    </row>
    <row r="82" spans="1:57" x14ac:dyDescent="0.2">
      <c r="A82" s="215">
        <f t="shared" si="7"/>
        <v>10</v>
      </c>
      <c r="B82" s="218">
        <v>0</v>
      </c>
      <c r="C82" s="218">
        <v>0</v>
      </c>
      <c r="D82" s="218">
        <v>0</v>
      </c>
      <c r="E82" s="218">
        <v>0</v>
      </c>
      <c r="F82" s="219">
        <f t="shared" ref="F82:AT83" si="11">F16-0.0055</f>
        <v>6.0500000000000005E-2</v>
      </c>
      <c r="G82" s="219">
        <f t="shared" si="11"/>
        <v>6.0500000000000005E-2</v>
      </c>
      <c r="H82" s="219">
        <f t="shared" si="11"/>
        <v>6.0500000000000005E-2</v>
      </c>
      <c r="I82" s="219">
        <f t="shared" si="11"/>
        <v>6.0500000000000005E-2</v>
      </c>
      <c r="J82" s="219">
        <f t="shared" si="11"/>
        <v>6.0500000000000005E-2</v>
      </c>
      <c r="K82" s="219">
        <f t="shared" si="11"/>
        <v>6.0500000000000005E-2</v>
      </c>
      <c r="L82" s="219">
        <f t="shared" si="11"/>
        <v>6.0500000000000005E-2</v>
      </c>
      <c r="M82" s="219">
        <f t="shared" si="11"/>
        <v>6.0500000000000005E-2</v>
      </c>
      <c r="N82" s="219">
        <f t="shared" si="11"/>
        <v>6.0500000000000005E-2</v>
      </c>
      <c r="O82" s="219">
        <f t="shared" si="11"/>
        <v>6.0500000000000005E-2</v>
      </c>
      <c r="P82" s="219">
        <f t="shared" si="11"/>
        <v>6.25E-2</v>
      </c>
      <c r="Q82" s="219">
        <f t="shared" si="11"/>
        <v>6.25E-2</v>
      </c>
      <c r="R82" s="219">
        <f t="shared" si="11"/>
        <v>6.25E-2</v>
      </c>
      <c r="S82" s="219">
        <f t="shared" si="11"/>
        <v>6.7499999999999991E-2</v>
      </c>
      <c r="T82" s="219">
        <f t="shared" si="11"/>
        <v>6.7499999999999991E-2</v>
      </c>
      <c r="U82" s="219">
        <f t="shared" si="11"/>
        <v>6.7499999999999991E-2</v>
      </c>
      <c r="V82" s="219">
        <f t="shared" si="11"/>
        <v>6.7499999999999991E-2</v>
      </c>
      <c r="W82" s="219">
        <f t="shared" si="11"/>
        <v>6.7499999999999991E-2</v>
      </c>
      <c r="X82" s="219">
        <f t="shared" si="11"/>
        <v>7.2499999999999995E-2</v>
      </c>
      <c r="Y82" s="219">
        <f t="shared" si="11"/>
        <v>7.2499999999999995E-2</v>
      </c>
      <c r="Z82" s="219">
        <f t="shared" si="11"/>
        <v>7.2499999999999995E-2</v>
      </c>
      <c r="AA82" s="219">
        <f t="shared" si="11"/>
        <v>7.2499999999999995E-2</v>
      </c>
      <c r="AB82" s="219">
        <f t="shared" si="11"/>
        <v>7.2499999999999995E-2</v>
      </c>
      <c r="AC82" s="219">
        <f t="shared" si="11"/>
        <v>7.7499999999999999E-2</v>
      </c>
      <c r="AD82" s="219">
        <f t="shared" si="11"/>
        <v>7.7499999999999999E-2</v>
      </c>
      <c r="AE82" s="219">
        <f t="shared" si="11"/>
        <v>7.7499999999999999E-2</v>
      </c>
      <c r="AF82" s="219">
        <f t="shared" si="11"/>
        <v>7.7499999999999999E-2</v>
      </c>
      <c r="AG82" s="219">
        <f t="shared" si="11"/>
        <v>7.7499999999999999E-2</v>
      </c>
      <c r="AH82" s="219">
        <f t="shared" si="11"/>
        <v>8.249999999999999E-2</v>
      </c>
      <c r="AI82" s="219">
        <f t="shared" si="11"/>
        <v>8.249999999999999E-2</v>
      </c>
      <c r="AJ82" s="219">
        <f t="shared" si="11"/>
        <v>8.249999999999999E-2</v>
      </c>
      <c r="AK82" s="219">
        <f t="shared" si="11"/>
        <v>8.249999999999999E-2</v>
      </c>
      <c r="AL82" s="219">
        <f t="shared" si="11"/>
        <v>8.249999999999999E-2</v>
      </c>
      <c r="AM82" s="219">
        <f t="shared" si="11"/>
        <v>8.249999999999999E-2</v>
      </c>
      <c r="AN82" s="219">
        <f t="shared" si="11"/>
        <v>8.249999999999999E-2</v>
      </c>
      <c r="AO82" s="219">
        <f t="shared" si="11"/>
        <v>8.249999999999999E-2</v>
      </c>
      <c r="AP82" s="219">
        <f t="shared" si="11"/>
        <v>8.249999999999999E-2</v>
      </c>
      <c r="AQ82" s="219">
        <f t="shared" si="11"/>
        <v>8.249999999999999E-2</v>
      </c>
      <c r="AR82" s="219">
        <f t="shared" si="11"/>
        <v>8.249999999999999E-2</v>
      </c>
      <c r="AS82" s="219">
        <f t="shared" si="11"/>
        <v>8.249999999999999E-2</v>
      </c>
      <c r="AT82" s="219">
        <f t="shared" si="11"/>
        <v>8.249999999999999E-2</v>
      </c>
      <c r="AU82" s="219">
        <f t="shared" si="3"/>
        <v>8.249999999999999E-2</v>
      </c>
      <c r="AV82" s="219">
        <f t="shared" si="4"/>
        <v>8.249999999999999E-2</v>
      </c>
      <c r="AW82" s="219">
        <f t="shared" si="4"/>
        <v>8.249999999999999E-2</v>
      </c>
      <c r="AX82" s="219">
        <f t="shared" si="4"/>
        <v>8.249999999999999E-2</v>
      </c>
      <c r="AY82" s="219">
        <f t="shared" si="4"/>
        <v>8.249999999999999E-2</v>
      </c>
      <c r="AZ82" s="219">
        <f t="shared" si="4"/>
        <v>8.249999999999999E-2</v>
      </c>
      <c r="BA82" s="219">
        <f t="shared" si="4"/>
        <v>8.249999999999999E-2</v>
      </c>
      <c r="BB82" s="219">
        <f t="shared" si="4"/>
        <v>8.249999999999999E-2</v>
      </c>
      <c r="BC82" s="219">
        <f t="shared" si="4"/>
        <v>8.249999999999999E-2</v>
      </c>
      <c r="BD82" s="219">
        <f t="shared" si="4"/>
        <v>8.249999999999999E-2</v>
      </c>
      <c r="BE82" s="219">
        <f t="shared" si="4"/>
        <v>8.249999999999999E-2</v>
      </c>
    </row>
    <row r="83" spans="1:57" x14ac:dyDescent="0.2">
      <c r="A83" s="215">
        <f t="shared" si="7"/>
        <v>11</v>
      </c>
      <c r="B83" s="218">
        <v>0</v>
      </c>
      <c r="C83" s="218">
        <v>0</v>
      </c>
      <c r="D83" s="218">
        <v>0</v>
      </c>
      <c r="E83" s="219">
        <f t="shared" ref="E83" si="12">E17-0.0055</f>
        <v>6.25E-2</v>
      </c>
      <c r="F83" s="219">
        <f t="shared" si="11"/>
        <v>6.25E-2</v>
      </c>
      <c r="G83" s="219">
        <f t="shared" si="11"/>
        <v>6.25E-2</v>
      </c>
      <c r="H83" s="219">
        <f t="shared" si="11"/>
        <v>6.25E-2</v>
      </c>
      <c r="I83" s="219">
        <f t="shared" si="11"/>
        <v>6.25E-2</v>
      </c>
      <c r="J83" s="219">
        <f t="shared" si="11"/>
        <v>6.25E-2</v>
      </c>
      <c r="K83" s="219">
        <f t="shared" si="11"/>
        <v>6.25E-2</v>
      </c>
      <c r="L83" s="219">
        <f t="shared" si="11"/>
        <v>6.25E-2</v>
      </c>
      <c r="M83" s="219">
        <f t="shared" si="11"/>
        <v>6.25E-2</v>
      </c>
      <c r="N83" s="219">
        <f t="shared" si="11"/>
        <v>6.25E-2</v>
      </c>
      <c r="O83" s="219">
        <f t="shared" si="11"/>
        <v>6.25E-2</v>
      </c>
      <c r="P83" s="219">
        <f t="shared" si="11"/>
        <v>6.25E-2</v>
      </c>
      <c r="Q83" s="219">
        <f t="shared" si="11"/>
        <v>6.25E-2</v>
      </c>
      <c r="R83" s="219">
        <f t="shared" si="11"/>
        <v>6.25E-2</v>
      </c>
      <c r="S83" s="219">
        <f t="shared" si="11"/>
        <v>6.7499999999999991E-2</v>
      </c>
      <c r="T83" s="219">
        <f t="shared" si="11"/>
        <v>6.7499999999999991E-2</v>
      </c>
      <c r="U83" s="219">
        <f t="shared" si="11"/>
        <v>6.7499999999999991E-2</v>
      </c>
      <c r="V83" s="219">
        <f t="shared" si="11"/>
        <v>6.7499999999999991E-2</v>
      </c>
      <c r="W83" s="219">
        <f t="shared" si="11"/>
        <v>6.7499999999999991E-2</v>
      </c>
      <c r="X83" s="219">
        <f t="shared" si="11"/>
        <v>7.2499999999999995E-2</v>
      </c>
      <c r="Y83" s="219">
        <f t="shared" si="11"/>
        <v>7.2499999999999995E-2</v>
      </c>
      <c r="Z83" s="219">
        <f t="shared" si="11"/>
        <v>7.2499999999999995E-2</v>
      </c>
      <c r="AA83" s="219">
        <f t="shared" si="11"/>
        <v>7.2499999999999995E-2</v>
      </c>
      <c r="AB83" s="219">
        <f t="shared" si="11"/>
        <v>7.2499999999999995E-2</v>
      </c>
      <c r="AC83" s="219">
        <f t="shared" si="11"/>
        <v>7.7499999999999999E-2</v>
      </c>
      <c r="AD83" s="219">
        <f t="shared" si="11"/>
        <v>7.7499999999999999E-2</v>
      </c>
      <c r="AE83" s="219">
        <f t="shared" si="11"/>
        <v>7.7499999999999999E-2</v>
      </c>
      <c r="AF83" s="219">
        <f t="shared" si="11"/>
        <v>7.7499999999999999E-2</v>
      </c>
      <c r="AG83" s="219">
        <f t="shared" si="11"/>
        <v>7.7499999999999999E-2</v>
      </c>
      <c r="AH83" s="219">
        <f t="shared" si="11"/>
        <v>8.249999999999999E-2</v>
      </c>
      <c r="AI83" s="219">
        <f t="shared" si="11"/>
        <v>8.249999999999999E-2</v>
      </c>
      <c r="AJ83" s="219">
        <f t="shared" si="11"/>
        <v>8.249999999999999E-2</v>
      </c>
      <c r="AK83" s="219">
        <f t="shared" si="11"/>
        <v>8.249999999999999E-2</v>
      </c>
      <c r="AL83" s="219">
        <f t="shared" si="11"/>
        <v>8.249999999999999E-2</v>
      </c>
      <c r="AM83" s="219">
        <f t="shared" si="11"/>
        <v>8.249999999999999E-2</v>
      </c>
      <c r="AN83" s="219">
        <f t="shared" si="11"/>
        <v>8.249999999999999E-2</v>
      </c>
      <c r="AO83" s="219">
        <f t="shared" si="11"/>
        <v>8.249999999999999E-2</v>
      </c>
      <c r="AP83" s="219">
        <f t="shared" si="11"/>
        <v>8.249999999999999E-2</v>
      </c>
      <c r="AQ83" s="219">
        <f t="shared" si="11"/>
        <v>8.249999999999999E-2</v>
      </c>
      <c r="AR83" s="219">
        <f t="shared" si="11"/>
        <v>8.249999999999999E-2</v>
      </c>
      <c r="AS83" s="219">
        <f t="shared" si="11"/>
        <v>8.249999999999999E-2</v>
      </c>
      <c r="AT83" s="219">
        <f t="shared" si="11"/>
        <v>8.249999999999999E-2</v>
      </c>
      <c r="AU83" s="219">
        <f t="shared" si="3"/>
        <v>8.249999999999999E-2</v>
      </c>
      <c r="AV83" s="219">
        <f t="shared" si="4"/>
        <v>8.249999999999999E-2</v>
      </c>
      <c r="AW83" s="219">
        <f t="shared" si="4"/>
        <v>8.249999999999999E-2</v>
      </c>
      <c r="AX83" s="219">
        <f t="shared" si="4"/>
        <v>8.249999999999999E-2</v>
      </c>
      <c r="AY83" s="219">
        <f t="shared" si="4"/>
        <v>8.249999999999999E-2</v>
      </c>
      <c r="AZ83" s="219">
        <f t="shared" si="4"/>
        <v>8.249999999999999E-2</v>
      </c>
      <c r="BA83" s="219">
        <f t="shared" si="4"/>
        <v>8.249999999999999E-2</v>
      </c>
      <c r="BB83" s="219">
        <f t="shared" si="4"/>
        <v>8.249999999999999E-2</v>
      </c>
      <c r="BC83" s="219">
        <f t="shared" si="4"/>
        <v>8.249999999999999E-2</v>
      </c>
      <c r="BD83" s="219">
        <f t="shared" si="4"/>
        <v>8.249999999999999E-2</v>
      </c>
      <c r="BE83" s="219">
        <f t="shared" si="4"/>
        <v>8.249999999999999E-2</v>
      </c>
    </row>
    <row r="84" spans="1:57" x14ac:dyDescent="0.2">
      <c r="A84" s="215">
        <f t="shared" si="7"/>
        <v>12</v>
      </c>
      <c r="B84" s="218">
        <v>0</v>
      </c>
      <c r="C84" s="218">
        <v>0</v>
      </c>
      <c r="D84" s="219">
        <f t="shared" ref="D84:AT85" si="13">D18-0.0055</f>
        <v>6.25E-2</v>
      </c>
      <c r="E84" s="219">
        <f t="shared" si="13"/>
        <v>6.25E-2</v>
      </c>
      <c r="F84" s="219">
        <f t="shared" si="13"/>
        <v>6.25E-2</v>
      </c>
      <c r="G84" s="219">
        <f t="shared" si="13"/>
        <v>6.25E-2</v>
      </c>
      <c r="H84" s="219">
        <f t="shared" si="13"/>
        <v>6.25E-2</v>
      </c>
      <c r="I84" s="219">
        <f t="shared" si="13"/>
        <v>6.25E-2</v>
      </c>
      <c r="J84" s="219">
        <f t="shared" si="13"/>
        <v>6.25E-2</v>
      </c>
      <c r="K84" s="219">
        <f t="shared" si="13"/>
        <v>6.25E-2</v>
      </c>
      <c r="L84" s="219">
        <f t="shared" si="13"/>
        <v>6.25E-2</v>
      </c>
      <c r="M84" s="219">
        <f t="shared" si="13"/>
        <v>6.25E-2</v>
      </c>
      <c r="N84" s="219">
        <f t="shared" si="13"/>
        <v>6.25E-2</v>
      </c>
      <c r="O84" s="219">
        <f t="shared" si="13"/>
        <v>6.25E-2</v>
      </c>
      <c r="P84" s="219">
        <f t="shared" si="13"/>
        <v>6.25E-2</v>
      </c>
      <c r="Q84" s="219">
        <f t="shared" si="13"/>
        <v>6.25E-2</v>
      </c>
      <c r="R84" s="219">
        <f t="shared" si="13"/>
        <v>6.25E-2</v>
      </c>
      <c r="S84" s="219">
        <f t="shared" si="13"/>
        <v>6.7499999999999991E-2</v>
      </c>
      <c r="T84" s="219">
        <f t="shared" si="13"/>
        <v>6.7499999999999991E-2</v>
      </c>
      <c r="U84" s="219">
        <f t="shared" si="13"/>
        <v>6.7499999999999991E-2</v>
      </c>
      <c r="V84" s="219">
        <f t="shared" si="13"/>
        <v>6.7499999999999991E-2</v>
      </c>
      <c r="W84" s="219">
        <f t="shared" si="13"/>
        <v>6.7499999999999991E-2</v>
      </c>
      <c r="X84" s="219">
        <f t="shared" si="13"/>
        <v>7.2499999999999995E-2</v>
      </c>
      <c r="Y84" s="219">
        <f t="shared" si="13"/>
        <v>7.2499999999999995E-2</v>
      </c>
      <c r="Z84" s="219">
        <f t="shared" si="13"/>
        <v>7.2499999999999995E-2</v>
      </c>
      <c r="AA84" s="219">
        <f t="shared" si="13"/>
        <v>7.2499999999999995E-2</v>
      </c>
      <c r="AB84" s="219">
        <f t="shared" si="13"/>
        <v>7.2499999999999995E-2</v>
      </c>
      <c r="AC84" s="219">
        <f t="shared" si="13"/>
        <v>7.7499999999999999E-2</v>
      </c>
      <c r="AD84" s="219">
        <f t="shared" si="13"/>
        <v>7.7499999999999999E-2</v>
      </c>
      <c r="AE84" s="219">
        <f t="shared" si="13"/>
        <v>7.7499999999999999E-2</v>
      </c>
      <c r="AF84" s="219">
        <f t="shared" si="13"/>
        <v>7.7499999999999999E-2</v>
      </c>
      <c r="AG84" s="219">
        <f t="shared" si="13"/>
        <v>7.7499999999999999E-2</v>
      </c>
      <c r="AH84" s="219">
        <f t="shared" si="13"/>
        <v>8.249999999999999E-2</v>
      </c>
      <c r="AI84" s="219">
        <f t="shared" si="13"/>
        <v>8.249999999999999E-2</v>
      </c>
      <c r="AJ84" s="219">
        <f t="shared" si="13"/>
        <v>8.249999999999999E-2</v>
      </c>
      <c r="AK84" s="219">
        <f t="shared" si="13"/>
        <v>8.249999999999999E-2</v>
      </c>
      <c r="AL84" s="219">
        <f t="shared" si="13"/>
        <v>8.249999999999999E-2</v>
      </c>
      <c r="AM84" s="219">
        <f t="shared" si="13"/>
        <v>8.249999999999999E-2</v>
      </c>
      <c r="AN84" s="219">
        <f t="shared" si="13"/>
        <v>8.249999999999999E-2</v>
      </c>
      <c r="AO84" s="219">
        <f t="shared" si="13"/>
        <v>8.249999999999999E-2</v>
      </c>
      <c r="AP84" s="219">
        <f t="shared" si="13"/>
        <v>8.249999999999999E-2</v>
      </c>
      <c r="AQ84" s="219">
        <f t="shared" si="13"/>
        <v>8.249999999999999E-2</v>
      </c>
      <c r="AR84" s="219">
        <f t="shared" si="13"/>
        <v>8.249999999999999E-2</v>
      </c>
      <c r="AS84" s="219">
        <f t="shared" si="13"/>
        <v>8.249999999999999E-2</v>
      </c>
      <c r="AT84" s="219">
        <f t="shared" si="13"/>
        <v>8.249999999999999E-2</v>
      </c>
      <c r="AU84" s="219">
        <f t="shared" si="3"/>
        <v>8.249999999999999E-2</v>
      </c>
      <c r="AV84" s="219">
        <f t="shared" si="4"/>
        <v>8.249999999999999E-2</v>
      </c>
      <c r="AW84" s="219">
        <f t="shared" si="4"/>
        <v>8.249999999999999E-2</v>
      </c>
      <c r="AX84" s="219">
        <f t="shared" si="4"/>
        <v>8.249999999999999E-2</v>
      </c>
      <c r="AY84" s="219">
        <f t="shared" si="4"/>
        <v>8.249999999999999E-2</v>
      </c>
      <c r="AZ84" s="219">
        <f t="shared" si="4"/>
        <v>8.249999999999999E-2</v>
      </c>
      <c r="BA84" s="219">
        <f t="shared" si="4"/>
        <v>8.249999999999999E-2</v>
      </c>
      <c r="BB84" s="219">
        <f t="shared" si="4"/>
        <v>8.249999999999999E-2</v>
      </c>
      <c r="BC84" s="219">
        <f t="shared" si="4"/>
        <v>8.249999999999999E-2</v>
      </c>
      <c r="BD84" s="219">
        <f t="shared" si="4"/>
        <v>8.249999999999999E-2</v>
      </c>
      <c r="BE84" s="219">
        <f t="shared" si="4"/>
        <v>8.249999999999999E-2</v>
      </c>
    </row>
    <row r="85" spans="1:57" x14ac:dyDescent="0.2">
      <c r="A85" s="215">
        <f t="shared" si="7"/>
        <v>13</v>
      </c>
      <c r="B85" s="218">
        <v>0</v>
      </c>
      <c r="C85" s="218">
        <v>0</v>
      </c>
      <c r="D85" s="219">
        <f t="shared" si="13"/>
        <v>6.25E-2</v>
      </c>
      <c r="E85" s="219">
        <f t="shared" si="13"/>
        <v>6.25E-2</v>
      </c>
      <c r="F85" s="219">
        <f t="shared" si="13"/>
        <v>6.25E-2</v>
      </c>
      <c r="G85" s="219">
        <f t="shared" si="13"/>
        <v>6.25E-2</v>
      </c>
      <c r="H85" s="219">
        <f t="shared" si="13"/>
        <v>6.25E-2</v>
      </c>
      <c r="I85" s="219">
        <f t="shared" si="13"/>
        <v>6.25E-2</v>
      </c>
      <c r="J85" s="219">
        <f t="shared" si="13"/>
        <v>6.25E-2</v>
      </c>
      <c r="K85" s="219">
        <f t="shared" si="13"/>
        <v>6.25E-2</v>
      </c>
      <c r="L85" s="219">
        <f t="shared" si="13"/>
        <v>6.25E-2</v>
      </c>
      <c r="M85" s="219">
        <f t="shared" si="13"/>
        <v>6.25E-2</v>
      </c>
      <c r="N85" s="219">
        <f t="shared" si="13"/>
        <v>6.25E-2</v>
      </c>
      <c r="O85" s="219">
        <f t="shared" si="13"/>
        <v>6.25E-2</v>
      </c>
      <c r="P85" s="219">
        <f t="shared" si="13"/>
        <v>6.25E-2</v>
      </c>
      <c r="Q85" s="219">
        <f t="shared" si="13"/>
        <v>6.25E-2</v>
      </c>
      <c r="R85" s="219">
        <f t="shared" si="13"/>
        <v>6.25E-2</v>
      </c>
      <c r="S85" s="219">
        <f t="shared" si="13"/>
        <v>6.7499999999999991E-2</v>
      </c>
      <c r="T85" s="219">
        <f t="shared" si="13"/>
        <v>6.7499999999999991E-2</v>
      </c>
      <c r="U85" s="219">
        <f t="shared" si="13"/>
        <v>6.7499999999999991E-2</v>
      </c>
      <c r="V85" s="219">
        <f t="shared" si="13"/>
        <v>6.7499999999999991E-2</v>
      </c>
      <c r="W85" s="219">
        <f t="shared" si="13"/>
        <v>6.7499999999999991E-2</v>
      </c>
      <c r="X85" s="219">
        <f t="shared" si="13"/>
        <v>7.2499999999999995E-2</v>
      </c>
      <c r="Y85" s="219">
        <f t="shared" si="13"/>
        <v>7.2499999999999995E-2</v>
      </c>
      <c r="Z85" s="219">
        <f t="shared" si="13"/>
        <v>7.2499999999999995E-2</v>
      </c>
      <c r="AA85" s="219">
        <f t="shared" si="13"/>
        <v>7.2499999999999995E-2</v>
      </c>
      <c r="AB85" s="219">
        <f t="shared" si="13"/>
        <v>7.2499999999999995E-2</v>
      </c>
      <c r="AC85" s="219">
        <f t="shared" si="13"/>
        <v>7.7499999999999999E-2</v>
      </c>
      <c r="AD85" s="219">
        <f t="shared" si="13"/>
        <v>7.7499999999999999E-2</v>
      </c>
      <c r="AE85" s="219">
        <f t="shared" si="13"/>
        <v>7.7499999999999999E-2</v>
      </c>
      <c r="AF85" s="219">
        <f t="shared" si="13"/>
        <v>7.7499999999999999E-2</v>
      </c>
      <c r="AG85" s="219">
        <f t="shared" si="13"/>
        <v>7.7499999999999999E-2</v>
      </c>
      <c r="AH85" s="219">
        <f t="shared" si="13"/>
        <v>8.249999999999999E-2</v>
      </c>
      <c r="AI85" s="219">
        <f t="shared" si="13"/>
        <v>8.249999999999999E-2</v>
      </c>
      <c r="AJ85" s="219">
        <f t="shared" si="13"/>
        <v>8.249999999999999E-2</v>
      </c>
      <c r="AK85" s="219">
        <f t="shared" si="13"/>
        <v>8.249999999999999E-2</v>
      </c>
      <c r="AL85" s="219">
        <f t="shared" si="13"/>
        <v>8.249999999999999E-2</v>
      </c>
      <c r="AM85" s="219">
        <f t="shared" si="13"/>
        <v>8.249999999999999E-2</v>
      </c>
      <c r="AN85" s="219">
        <f t="shared" si="13"/>
        <v>8.249999999999999E-2</v>
      </c>
      <c r="AO85" s="219">
        <f t="shared" si="13"/>
        <v>8.249999999999999E-2</v>
      </c>
      <c r="AP85" s="219">
        <f t="shared" si="13"/>
        <v>8.249999999999999E-2</v>
      </c>
      <c r="AQ85" s="219">
        <f t="shared" si="13"/>
        <v>8.249999999999999E-2</v>
      </c>
      <c r="AR85" s="219">
        <f t="shared" si="13"/>
        <v>8.249999999999999E-2</v>
      </c>
      <c r="AS85" s="219">
        <f t="shared" si="13"/>
        <v>8.249999999999999E-2</v>
      </c>
      <c r="AT85" s="219">
        <f t="shared" si="13"/>
        <v>8.249999999999999E-2</v>
      </c>
      <c r="AU85" s="219">
        <f t="shared" si="3"/>
        <v>8.249999999999999E-2</v>
      </c>
      <c r="AV85" s="219">
        <f t="shared" si="4"/>
        <v>8.249999999999999E-2</v>
      </c>
      <c r="AW85" s="219">
        <f t="shared" si="4"/>
        <v>8.249999999999999E-2</v>
      </c>
      <c r="AX85" s="219">
        <f t="shared" si="4"/>
        <v>8.249999999999999E-2</v>
      </c>
      <c r="AY85" s="219">
        <f t="shared" si="4"/>
        <v>8.249999999999999E-2</v>
      </c>
      <c r="AZ85" s="219">
        <f t="shared" si="4"/>
        <v>8.249999999999999E-2</v>
      </c>
      <c r="BA85" s="219">
        <f t="shared" si="4"/>
        <v>8.249999999999999E-2</v>
      </c>
      <c r="BB85" s="219">
        <f t="shared" si="4"/>
        <v>8.249999999999999E-2</v>
      </c>
      <c r="BC85" s="219">
        <f t="shared" si="4"/>
        <v>8.249999999999999E-2</v>
      </c>
      <c r="BD85" s="219">
        <f t="shared" si="4"/>
        <v>8.249999999999999E-2</v>
      </c>
      <c r="BE85" s="219">
        <f t="shared" si="4"/>
        <v>8.249999999999999E-2</v>
      </c>
    </row>
    <row r="86" spans="1:57" x14ac:dyDescent="0.2">
      <c r="A86" s="215">
        <f t="shared" si="7"/>
        <v>14</v>
      </c>
      <c r="B86" s="219">
        <f t="shared" ref="B86:AT91" si="14">B20-0.0055</f>
        <v>6.25E-2</v>
      </c>
      <c r="C86" s="219">
        <f t="shared" si="14"/>
        <v>6.25E-2</v>
      </c>
      <c r="D86" s="219">
        <f t="shared" si="14"/>
        <v>6.25E-2</v>
      </c>
      <c r="E86" s="219">
        <f t="shared" si="14"/>
        <v>6.25E-2</v>
      </c>
      <c r="F86" s="219">
        <f t="shared" si="14"/>
        <v>6.25E-2</v>
      </c>
      <c r="G86" s="219">
        <f t="shared" si="14"/>
        <v>6.25E-2</v>
      </c>
      <c r="H86" s="219">
        <f t="shared" si="14"/>
        <v>6.25E-2</v>
      </c>
      <c r="I86" s="219">
        <f t="shared" si="14"/>
        <v>6.25E-2</v>
      </c>
      <c r="J86" s="219">
        <f t="shared" si="14"/>
        <v>6.25E-2</v>
      </c>
      <c r="K86" s="219">
        <f t="shared" si="14"/>
        <v>6.25E-2</v>
      </c>
      <c r="L86" s="219">
        <f t="shared" si="14"/>
        <v>6.25E-2</v>
      </c>
      <c r="M86" s="219">
        <f t="shared" si="14"/>
        <v>6.25E-2</v>
      </c>
      <c r="N86" s="219">
        <f t="shared" si="14"/>
        <v>6.25E-2</v>
      </c>
      <c r="O86" s="219">
        <f t="shared" si="14"/>
        <v>6.25E-2</v>
      </c>
      <c r="P86" s="219">
        <f t="shared" si="14"/>
        <v>6.25E-2</v>
      </c>
      <c r="Q86" s="219">
        <f t="shared" si="14"/>
        <v>6.25E-2</v>
      </c>
      <c r="R86" s="219">
        <f t="shared" si="14"/>
        <v>6.25E-2</v>
      </c>
      <c r="S86" s="219">
        <f t="shared" si="14"/>
        <v>6.7499999999999991E-2</v>
      </c>
      <c r="T86" s="219">
        <f t="shared" si="14"/>
        <v>6.7499999999999991E-2</v>
      </c>
      <c r="U86" s="219">
        <f t="shared" si="14"/>
        <v>6.7499999999999991E-2</v>
      </c>
      <c r="V86" s="219">
        <f t="shared" si="14"/>
        <v>6.7499999999999991E-2</v>
      </c>
      <c r="W86" s="219">
        <f t="shared" si="14"/>
        <v>6.7499999999999991E-2</v>
      </c>
      <c r="X86" s="219">
        <f t="shared" si="14"/>
        <v>7.2499999999999995E-2</v>
      </c>
      <c r="Y86" s="219">
        <f t="shared" si="14"/>
        <v>7.2499999999999995E-2</v>
      </c>
      <c r="Z86" s="219">
        <f t="shared" si="14"/>
        <v>7.2499999999999995E-2</v>
      </c>
      <c r="AA86" s="219">
        <f t="shared" si="14"/>
        <v>7.2499999999999995E-2</v>
      </c>
      <c r="AB86" s="219">
        <f t="shared" si="14"/>
        <v>7.2499999999999995E-2</v>
      </c>
      <c r="AC86" s="219">
        <f t="shared" si="14"/>
        <v>7.7499999999999999E-2</v>
      </c>
      <c r="AD86" s="219">
        <f t="shared" si="14"/>
        <v>7.7499999999999999E-2</v>
      </c>
      <c r="AE86" s="219">
        <f t="shared" si="14"/>
        <v>7.7499999999999999E-2</v>
      </c>
      <c r="AF86" s="219">
        <f t="shared" si="14"/>
        <v>7.7499999999999999E-2</v>
      </c>
      <c r="AG86" s="219">
        <f t="shared" si="14"/>
        <v>7.7499999999999999E-2</v>
      </c>
      <c r="AH86" s="219">
        <f t="shared" si="14"/>
        <v>8.249999999999999E-2</v>
      </c>
      <c r="AI86" s="219">
        <f t="shared" si="14"/>
        <v>8.249999999999999E-2</v>
      </c>
      <c r="AJ86" s="219">
        <f t="shared" si="14"/>
        <v>8.249999999999999E-2</v>
      </c>
      <c r="AK86" s="219">
        <f t="shared" si="14"/>
        <v>8.249999999999999E-2</v>
      </c>
      <c r="AL86" s="219">
        <f t="shared" si="14"/>
        <v>8.249999999999999E-2</v>
      </c>
      <c r="AM86" s="219">
        <f t="shared" si="14"/>
        <v>8.249999999999999E-2</v>
      </c>
      <c r="AN86" s="219">
        <f t="shared" si="14"/>
        <v>8.249999999999999E-2</v>
      </c>
      <c r="AO86" s="219">
        <f t="shared" si="14"/>
        <v>8.249999999999999E-2</v>
      </c>
      <c r="AP86" s="219">
        <f t="shared" si="14"/>
        <v>8.249999999999999E-2</v>
      </c>
      <c r="AQ86" s="219">
        <f t="shared" si="14"/>
        <v>8.249999999999999E-2</v>
      </c>
      <c r="AR86" s="219">
        <f t="shared" si="14"/>
        <v>8.249999999999999E-2</v>
      </c>
      <c r="AS86" s="219">
        <f t="shared" si="14"/>
        <v>8.249999999999999E-2</v>
      </c>
      <c r="AT86" s="219">
        <f t="shared" si="14"/>
        <v>8.249999999999999E-2</v>
      </c>
      <c r="AU86" s="219">
        <f t="shared" si="3"/>
        <v>8.249999999999999E-2</v>
      </c>
      <c r="AV86" s="219">
        <f t="shared" si="4"/>
        <v>8.249999999999999E-2</v>
      </c>
      <c r="AW86" s="219">
        <f t="shared" si="4"/>
        <v>8.249999999999999E-2</v>
      </c>
      <c r="AX86" s="219">
        <f t="shared" si="4"/>
        <v>8.249999999999999E-2</v>
      </c>
      <c r="AY86" s="219">
        <f t="shared" si="4"/>
        <v>8.249999999999999E-2</v>
      </c>
      <c r="AZ86" s="219">
        <f t="shared" si="4"/>
        <v>8.249999999999999E-2</v>
      </c>
      <c r="BA86" s="219">
        <f t="shared" si="4"/>
        <v>8.249999999999999E-2</v>
      </c>
      <c r="BB86" s="219">
        <f t="shared" si="4"/>
        <v>8.249999999999999E-2</v>
      </c>
      <c r="BC86" s="219">
        <f t="shared" si="4"/>
        <v>8.249999999999999E-2</v>
      </c>
      <c r="BD86" s="219">
        <f t="shared" si="4"/>
        <v>8.249999999999999E-2</v>
      </c>
      <c r="BE86" s="219">
        <f t="shared" si="4"/>
        <v>8.249999999999999E-2</v>
      </c>
    </row>
    <row r="87" spans="1:57" x14ac:dyDescent="0.2">
      <c r="A87" s="215">
        <f t="shared" si="7"/>
        <v>15</v>
      </c>
      <c r="B87" s="219">
        <f t="shared" si="14"/>
        <v>6.25E-2</v>
      </c>
      <c r="C87" s="219">
        <f t="shared" si="14"/>
        <v>6.25E-2</v>
      </c>
      <c r="D87" s="219">
        <f t="shared" si="14"/>
        <v>6.25E-2</v>
      </c>
      <c r="E87" s="219">
        <f t="shared" si="14"/>
        <v>6.25E-2</v>
      </c>
      <c r="F87" s="219">
        <f t="shared" si="14"/>
        <v>6.25E-2</v>
      </c>
      <c r="G87" s="219">
        <f t="shared" si="14"/>
        <v>6.25E-2</v>
      </c>
      <c r="H87" s="219">
        <f t="shared" si="14"/>
        <v>6.25E-2</v>
      </c>
      <c r="I87" s="219">
        <f t="shared" si="14"/>
        <v>6.25E-2</v>
      </c>
      <c r="J87" s="219">
        <f t="shared" si="14"/>
        <v>6.25E-2</v>
      </c>
      <c r="K87" s="219">
        <f t="shared" si="14"/>
        <v>6.25E-2</v>
      </c>
      <c r="L87" s="219">
        <f t="shared" si="14"/>
        <v>6.25E-2</v>
      </c>
      <c r="M87" s="219">
        <f t="shared" si="14"/>
        <v>6.25E-2</v>
      </c>
      <c r="N87" s="219">
        <f t="shared" si="14"/>
        <v>6.25E-2</v>
      </c>
      <c r="O87" s="219">
        <f t="shared" si="14"/>
        <v>6.25E-2</v>
      </c>
      <c r="P87" s="219">
        <f t="shared" si="14"/>
        <v>6.25E-2</v>
      </c>
      <c r="Q87" s="219">
        <f t="shared" si="14"/>
        <v>6.25E-2</v>
      </c>
      <c r="R87" s="219">
        <f t="shared" si="14"/>
        <v>6.25E-2</v>
      </c>
      <c r="S87" s="219">
        <f t="shared" si="14"/>
        <v>6.7499999999999991E-2</v>
      </c>
      <c r="T87" s="219">
        <f t="shared" si="14"/>
        <v>6.7499999999999991E-2</v>
      </c>
      <c r="U87" s="219">
        <f t="shared" si="14"/>
        <v>6.7499999999999991E-2</v>
      </c>
      <c r="V87" s="219">
        <f t="shared" si="14"/>
        <v>6.7499999999999991E-2</v>
      </c>
      <c r="W87" s="219">
        <f t="shared" si="14"/>
        <v>6.7499999999999991E-2</v>
      </c>
      <c r="X87" s="219">
        <f t="shared" si="14"/>
        <v>7.2499999999999995E-2</v>
      </c>
      <c r="Y87" s="219">
        <f t="shared" si="14"/>
        <v>7.2499999999999995E-2</v>
      </c>
      <c r="Z87" s="219">
        <f t="shared" si="14"/>
        <v>7.2499999999999995E-2</v>
      </c>
      <c r="AA87" s="219">
        <f t="shared" si="14"/>
        <v>7.2499999999999995E-2</v>
      </c>
      <c r="AB87" s="219">
        <f t="shared" si="14"/>
        <v>7.2499999999999995E-2</v>
      </c>
      <c r="AC87" s="219">
        <f t="shared" si="14"/>
        <v>7.7499999999999999E-2</v>
      </c>
      <c r="AD87" s="219">
        <f t="shared" si="14"/>
        <v>7.7499999999999999E-2</v>
      </c>
      <c r="AE87" s="219">
        <f t="shared" si="14"/>
        <v>7.7499999999999999E-2</v>
      </c>
      <c r="AF87" s="219">
        <f t="shared" si="14"/>
        <v>7.7499999999999999E-2</v>
      </c>
      <c r="AG87" s="219">
        <f t="shared" si="14"/>
        <v>7.7499999999999999E-2</v>
      </c>
      <c r="AH87" s="219">
        <f t="shared" si="14"/>
        <v>8.249999999999999E-2</v>
      </c>
      <c r="AI87" s="219">
        <f t="shared" si="14"/>
        <v>8.249999999999999E-2</v>
      </c>
      <c r="AJ87" s="219">
        <f t="shared" si="14"/>
        <v>8.249999999999999E-2</v>
      </c>
      <c r="AK87" s="219">
        <f t="shared" si="14"/>
        <v>8.249999999999999E-2</v>
      </c>
      <c r="AL87" s="219">
        <f t="shared" si="14"/>
        <v>8.249999999999999E-2</v>
      </c>
      <c r="AM87" s="219">
        <f t="shared" si="14"/>
        <v>8.249999999999999E-2</v>
      </c>
      <c r="AN87" s="219">
        <f t="shared" si="14"/>
        <v>8.249999999999999E-2</v>
      </c>
      <c r="AO87" s="219">
        <f t="shared" si="14"/>
        <v>8.249999999999999E-2</v>
      </c>
      <c r="AP87" s="219">
        <f t="shared" si="14"/>
        <v>8.249999999999999E-2</v>
      </c>
      <c r="AQ87" s="219">
        <f t="shared" si="14"/>
        <v>8.249999999999999E-2</v>
      </c>
      <c r="AR87" s="219">
        <f t="shared" si="14"/>
        <v>8.249999999999999E-2</v>
      </c>
      <c r="AS87" s="219">
        <f t="shared" si="14"/>
        <v>8.249999999999999E-2</v>
      </c>
      <c r="AT87" s="219">
        <f t="shared" si="14"/>
        <v>8.249999999999999E-2</v>
      </c>
      <c r="AU87" s="219">
        <f t="shared" si="3"/>
        <v>8.249999999999999E-2</v>
      </c>
      <c r="AV87" s="219">
        <f t="shared" si="4"/>
        <v>8.249999999999999E-2</v>
      </c>
      <c r="AW87" s="219">
        <f t="shared" si="4"/>
        <v>8.249999999999999E-2</v>
      </c>
      <c r="AX87" s="219">
        <f t="shared" si="4"/>
        <v>8.249999999999999E-2</v>
      </c>
      <c r="AY87" s="219">
        <f t="shared" si="4"/>
        <v>8.249999999999999E-2</v>
      </c>
      <c r="AZ87" s="219">
        <f t="shared" si="4"/>
        <v>8.249999999999999E-2</v>
      </c>
      <c r="BA87" s="219">
        <f t="shared" si="4"/>
        <v>8.249999999999999E-2</v>
      </c>
      <c r="BB87" s="219">
        <f t="shared" si="4"/>
        <v>8.249999999999999E-2</v>
      </c>
      <c r="BC87" s="219">
        <f t="shared" si="4"/>
        <v>8.249999999999999E-2</v>
      </c>
      <c r="BD87" s="219">
        <f t="shared" si="4"/>
        <v>8.249999999999999E-2</v>
      </c>
      <c r="BE87" s="219">
        <f t="shared" si="4"/>
        <v>8.249999999999999E-2</v>
      </c>
    </row>
    <row r="88" spans="1:57" x14ac:dyDescent="0.2">
      <c r="A88" s="215">
        <f t="shared" si="7"/>
        <v>16</v>
      </c>
      <c r="B88" s="219">
        <f t="shared" si="14"/>
        <v>6.25E-2</v>
      </c>
      <c r="C88" s="219">
        <f t="shared" si="14"/>
        <v>6.25E-2</v>
      </c>
      <c r="D88" s="219">
        <f t="shared" si="14"/>
        <v>6.25E-2</v>
      </c>
      <c r="E88" s="219">
        <f t="shared" si="14"/>
        <v>6.25E-2</v>
      </c>
      <c r="F88" s="219">
        <f t="shared" si="14"/>
        <v>6.25E-2</v>
      </c>
      <c r="G88" s="219">
        <f t="shared" si="14"/>
        <v>6.25E-2</v>
      </c>
      <c r="H88" s="219">
        <f t="shared" si="14"/>
        <v>6.25E-2</v>
      </c>
      <c r="I88" s="219">
        <f t="shared" si="14"/>
        <v>6.25E-2</v>
      </c>
      <c r="J88" s="219">
        <f t="shared" si="14"/>
        <v>6.25E-2</v>
      </c>
      <c r="K88" s="219">
        <f t="shared" si="14"/>
        <v>6.25E-2</v>
      </c>
      <c r="L88" s="219">
        <f t="shared" si="14"/>
        <v>6.25E-2</v>
      </c>
      <c r="M88" s="219">
        <f t="shared" si="14"/>
        <v>6.25E-2</v>
      </c>
      <c r="N88" s="219">
        <f t="shared" si="14"/>
        <v>6.25E-2</v>
      </c>
      <c r="O88" s="219">
        <f t="shared" si="14"/>
        <v>6.25E-2</v>
      </c>
      <c r="P88" s="219">
        <f t="shared" si="14"/>
        <v>6.25E-2</v>
      </c>
      <c r="Q88" s="219">
        <f t="shared" si="14"/>
        <v>6.25E-2</v>
      </c>
      <c r="R88" s="219">
        <f t="shared" si="14"/>
        <v>6.25E-2</v>
      </c>
      <c r="S88" s="219">
        <f t="shared" si="14"/>
        <v>6.7499999999999991E-2</v>
      </c>
      <c r="T88" s="219">
        <f t="shared" si="14"/>
        <v>6.7499999999999991E-2</v>
      </c>
      <c r="U88" s="219">
        <f t="shared" si="14"/>
        <v>6.7499999999999991E-2</v>
      </c>
      <c r="V88" s="219">
        <f t="shared" si="14"/>
        <v>6.7499999999999991E-2</v>
      </c>
      <c r="W88" s="219">
        <f t="shared" si="14"/>
        <v>6.7499999999999991E-2</v>
      </c>
      <c r="X88" s="219">
        <f t="shared" si="14"/>
        <v>7.2499999999999995E-2</v>
      </c>
      <c r="Y88" s="219">
        <f t="shared" si="14"/>
        <v>7.2499999999999995E-2</v>
      </c>
      <c r="Z88" s="219">
        <f t="shared" si="14"/>
        <v>7.2499999999999995E-2</v>
      </c>
      <c r="AA88" s="219">
        <f t="shared" si="14"/>
        <v>7.2499999999999995E-2</v>
      </c>
      <c r="AB88" s="219">
        <f t="shared" si="14"/>
        <v>7.2499999999999995E-2</v>
      </c>
      <c r="AC88" s="219">
        <f t="shared" si="14"/>
        <v>7.7499999999999999E-2</v>
      </c>
      <c r="AD88" s="219">
        <f t="shared" si="14"/>
        <v>7.7499999999999999E-2</v>
      </c>
      <c r="AE88" s="219">
        <f t="shared" si="14"/>
        <v>7.7499999999999999E-2</v>
      </c>
      <c r="AF88" s="219">
        <f t="shared" si="14"/>
        <v>7.7499999999999999E-2</v>
      </c>
      <c r="AG88" s="219">
        <f t="shared" si="14"/>
        <v>7.7499999999999999E-2</v>
      </c>
      <c r="AH88" s="219">
        <f t="shared" si="14"/>
        <v>8.249999999999999E-2</v>
      </c>
      <c r="AI88" s="219">
        <f t="shared" si="14"/>
        <v>8.249999999999999E-2</v>
      </c>
      <c r="AJ88" s="219">
        <f t="shared" si="14"/>
        <v>8.249999999999999E-2</v>
      </c>
      <c r="AK88" s="219">
        <f t="shared" si="14"/>
        <v>8.249999999999999E-2</v>
      </c>
      <c r="AL88" s="219">
        <f t="shared" si="14"/>
        <v>8.249999999999999E-2</v>
      </c>
      <c r="AM88" s="219">
        <f t="shared" si="14"/>
        <v>8.249999999999999E-2</v>
      </c>
      <c r="AN88" s="219">
        <f t="shared" si="14"/>
        <v>8.249999999999999E-2</v>
      </c>
      <c r="AO88" s="219">
        <f t="shared" si="14"/>
        <v>8.249999999999999E-2</v>
      </c>
      <c r="AP88" s="219">
        <f t="shared" si="14"/>
        <v>8.249999999999999E-2</v>
      </c>
      <c r="AQ88" s="219">
        <f t="shared" si="14"/>
        <v>8.249999999999999E-2</v>
      </c>
      <c r="AR88" s="219">
        <f t="shared" si="14"/>
        <v>8.249999999999999E-2</v>
      </c>
      <c r="AS88" s="219">
        <f t="shared" si="14"/>
        <v>8.249999999999999E-2</v>
      </c>
      <c r="AT88" s="219">
        <f t="shared" si="14"/>
        <v>8.249999999999999E-2</v>
      </c>
      <c r="AU88" s="219">
        <f t="shared" ref="AU88:BE103" si="15">AU22-0.0055</f>
        <v>8.249999999999999E-2</v>
      </c>
      <c r="AV88" s="219">
        <f t="shared" si="15"/>
        <v>8.249999999999999E-2</v>
      </c>
      <c r="AW88" s="219">
        <f t="shared" si="15"/>
        <v>8.249999999999999E-2</v>
      </c>
      <c r="AX88" s="219">
        <f t="shared" si="15"/>
        <v>8.249999999999999E-2</v>
      </c>
      <c r="AY88" s="219">
        <f t="shared" si="15"/>
        <v>8.249999999999999E-2</v>
      </c>
      <c r="AZ88" s="219">
        <f t="shared" si="15"/>
        <v>8.249999999999999E-2</v>
      </c>
      <c r="BA88" s="219">
        <f t="shared" si="15"/>
        <v>8.249999999999999E-2</v>
      </c>
      <c r="BB88" s="219">
        <f t="shared" si="15"/>
        <v>8.249999999999999E-2</v>
      </c>
      <c r="BC88" s="219">
        <f t="shared" si="15"/>
        <v>8.249999999999999E-2</v>
      </c>
      <c r="BD88" s="219">
        <f t="shared" si="15"/>
        <v>8.249999999999999E-2</v>
      </c>
      <c r="BE88" s="219">
        <f t="shared" si="15"/>
        <v>8.249999999999999E-2</v>
      </c>
    </row>
    <row r="89" spans="1:57" x14ac:dyDescent="0.2">
      <c r="A89" s="215">
        <f t="shared" si="7"/>
        <v>17</v>
      </c>
      <c r="B89" s="219">
        <f t="shared" si="14"/>
        <v>6.25E-2</v>
      </c>
      <c r="C89" s="219">
        <f t="shared" si="14"/>
        <v>6.25E-2</v>
      </c>
      <c r="D89" s="219">
        <f t="shared" si="14"/>
        <v>6.25E-2</v>
      </c>
      <c r="E89" s="219">
        <f t="shared" si="14"/>
        <v>6.25E-2</v>
      </c>
      <c r="F89" s="219">
        <f t="shared" si="14"/>
        <v>6.25E-2</v>
      </c>
      <c r="G89" s="219">
        <f t="shared" si="14"/>
        <v>6.25E-2</v>
      </c>
      <c r="H89" s="219">
        <f t="shared" si="14"/>
        <v>6.25E-2</v>
      </c>
      <c r="I89" s="219">
        <f t="shared" si="14"/>
        <v>6.25E-2</v>
      </c>
      <c r="J89" s="219">
        <f t="shared" si="14"/>
        <v>6.25E-2</v>
      </c>
      <c r="K89" s="219">
        <f t="shared" si="14"/>
        <v>6.25E-2</v>
      </c>
      <c r="L89" s="219">
        <f t="shared" si="14"/>
        <v>6.25E-2</v>
      </c>
      <c r="M89" s="219">
        <f t="shared" si="14"/>
        <v>6.25E-2</v>
      </c>
      <c r="N89" s="219">
        <f t="shared" si="14"/>
        <v>6.25E-2</v>
      </c>
      <c r="O89" s="219">
        <f t="shared" si="14"/>
        <v>6.25E-2</v>
      </c>
      <c r="P89" s="219">
        <f t="shared" si="14"/>
        <v>6.25E-2</v>
      </c>
      <c r="Q89" s="219">
        <f t="shared" si="14"/>
        <v>6.25E-2</v>
      </c>
      <c r="R89" s="219">
        <f t="shared" si="14"/>
        <v>6.25E-2</v>
      </c>
      <c r="S89" s="219">
        <f t="shared" si="14"/>
        <v>6.7499999999999991E-2</v>
      </c>
      <c r="T89" s="219">
        <f t="shared" si="14"/>
        <v>6.7499999999999991E-2</v>
      </c>
      <c r="U89" s="219">
        <f t="shared" si="14"/>
        <v>6.7499999999999991E-2</v>
      </c>
      <c r="V89" s="219">
        <f t="shared" si="14"/>
        <v>6.7499999999999991E-2</v>
      </c>
      <c r="W89" s="219">
        <f t="shared" si="14"/>
        <v>6.7499999999999991E-2</v>
      </c>
      <c r="X89" s="219">
        <f t="shared" si="14"/>
        <v>7.2499999999999995E-2</v>
      </c>
      <c r="Y89" s="219">
        <f t="shared" si="14"/>
        <v>7.2499999999999995E-2</v>
      </c>
      <c r="Z89" s="219">
        <f t="shared" si="14"/>
        <v>7.2499999999999995E-2</v>
      </c>
      <c r="AA89" s="219">
        <f t="shared" si="14"/>
        <v>7.2499999999999995E-2</v>
      </c>
      <c r="AB89" s="219">
        <f t="shared" si="14"/>
        <v>7.2499999999999995E-2</v>
      </c>
      <c r="AC89" s="219">
        <f t="shared" si="14"/>
        <v>7.7499999999999999E-2</v>
      </c>
      <c r="AD89" s="219">
        <f t="shared" si="14"/>
        <v>7.7499999999999999E-2</v>
      </c>
      <c r="AE89" s="219">
        <f t="shared" si="14"/>
        <v>7.7499999999999999E-2</v>
      </c>
      <c r="AF89" s="219">
        <f t="shared" si="14"/>
        <v>7.7499999999999999E-2</v>
      </c>
      <c r="AG89" s="219">
        <f t="shared" si="14"/>
        <v>7.7499999999999999E-2</v>
      </c>
      <c r="AH89" s="219">
        <f t="shared" si="14"/>
        <v>8.249999999999999E-2</v>
      </c>
      <c r="AI89" s="219">
        <f t="shared" si="14"/>
        <v>8.249999999999999E-2</v>
      </c>
      <c r="AJ89" s="219">
        <f t="shared" si="14"/>
        <v>8.249999999999999E-2</v>
      </c>
      <c r="AK89" s="219">
        <f t="shared" si="14"/>
        <v>8.249999999999999E-2</v>
      </c>
      <c r="AL89" s="219">
        <f t="shared" si="14"/>
        <v>8.249999999999999E-2</v>
      </c>
      <c r="AM89" s="219">
        <f t="shared" si="14"/>
        <v>8.249999999999999E-2</v>
      </c>
      <c r="AN89" s="219">
        <f t="shared" si="14"/>
        <v>8.249999999999999E-2</v>
      </c>
      <c r="AO89" s="219">
        <f t="shared" si="14"/>
        <v>8.249999999999999E-2</v>
      </c>
      <c r="AP89" s="219">
        <f t="shared" si="14"/>
        <v>8.249999999999999E-2</v>
      </c>
      <c r="AQ89" s="219">
        <f t="shared" si="14"/>
        <v>8.249999999999999E-2</v>
      </c>
      <c r="AR89" s="219">
        <f t="shared" si="14"/>
        <v>8.249999999999999E-2</v>
      </c>
      <c r="AS89" s="219">
        <f t="shared" si="14"/>
        <v>8.249999999999999E-2</v>
      </c>
      <c r="AT89" s="219">
        <f t="shared" si="14"/>
        <v>8.249999999999999E-2</v>
      </c>
      <c r="AU89" s="219">
        <f t="shared" si="15"/>
        <v>8.249999999999999E-2</v>
      </c>
      <c r="AV89" s="219">
        <f t="shared" si="15"/>
        <v>8.249999999999999E-2</v>
      </c>
      <c r="AW89" s="219">
        <f t="shared" si="15"/>
        <v>8.249999999999999E-2</v>
      </c>
      <c r="AX89" s="219">
        <f t="shared" si="15"/>
        <v>8.249999999999999E-2</v>
      </c>
      <c r="AY89" s="219">
        <f t="shared" si="15"/>
        <v>8.249999999999999E-2</v>
      </c>
      <c r="AZ89" s="219">
        <f t="shared" si="15"/>
        <v>8.249999999999999E-2</v>
      </c>
      <c r="BA89" s="219">
        <f t="shared" si="15"/>
        <v>8.249999999999999E-2</v>
      </c>
      <c r="BB89" s="219">
        <f t="shared" si="15"/>
        <v>8.249999999999999E-2</v>
      </c>
      <c r="BC89" s="219">
        <f t="shared" si="15"/>
        <v>8.249999999999999E-2</v>
      </c>
      <c r="BD89" s="219">
        <f t="shared" si="15"/>
        <v>8.249999999999999E-2</v>
      </c>
      <c r="BE89" s="219">
        <f t="shared" si="15"/>
        <v>8.249999999999999E-2</v>
      </c>
    </row>
    <row r="90" spans="1:57" x14ac:dyDescent="0.2">
      <c r="A90" s="215">
        <f t="shared" si="7"/>
        <v>18</v>
      </c>
      <c r="B90" s="219">
        <f t="shared" si="14"/>
        <v>6.25E-2</v>
      </c>
      <c r="C90" s="219">
        <f t="shared" si="14"/>
        <v>6.25E-2</v>
      </c>
      <c r="D90" s="219">
        <f t="shared" si="14"/>
        <v>6.25E-2</v>
      </c>
      <c r="E90" s="219">
        <f t="shared" si="14"/>
        <v>6.25E-2</v>
      </c>
      <c r="F90" s="219">
        <f t="shared" si="14"/>
        <v>6.25E-2</v>
      </c>
      <c r="G90" s="219">
        <f t="shared" si="14"/>
        <v>6.25E-2</v>
      </c>
      <c r="H90" s="219">
        <f t="shared" si="14"/>
        <v>6.25E-2</v>
      </c>
      <c r="I90" s="219">
        <f t="shared" si="14"/>
        <v>6.25E-2</v>
      </c>
      <c r="J90" s="219">
        <f t="shared" si="14"/>
        <v>6.25E-2</v>
      </c>
      <c r="K90" s="219">
        <f t="shared" si="14"/>
        <v>6.25E-2</v>
      </c>
      <c r="L90" s="219">
        <f t="shared" si="14"/>
        <v>6.25E-2</v>
      </c>
      <c r="M90" s="219">
        <f t="shared" si="14"/>
        <v>6.25E-2</v>
      </c>
      <c r="N90" s="219">
        <f t="shared" si="14"/>
        <v>6.25E-2</v>
      </c>
      <c r="O90" s="219">
        <f t="shared" si="14"/>
        <v>6.25E-2</v>
      </c>
      <c r="P90" s="219">
        <f t="shared" si="14"/>
        <v>6.25E-2</v>
      </c>
      <c r="Q90" s="219">
        <f t="shared" si="14"/>
        <v>6.25E-2</v>
      </c>
      <c r="R90" s="219">
        <f t="shared" si="14"/>
        <v>6.25E-2</v>
      </c>
      <c r="S90" s="219">
        <f t="shared" si="14"/>
        <v>6.7499999999999991E-2</v>
      </c>
      <c r="T90" s="219">
        <f t="shared" si="14"/>
        <v>6.7499999999999991E-2</v>
      </c>
      <c r="U90" s="219">
        <f t="shared" si="14"/>
        <v>6.7499999999999991E-2</v>
      </c>
      <c r="V90" s="219">
        <f t="shared" si="14"/>
        <v>6.7499999999999991E-2</v>
      </c>
      <c r="W90" s="219">
        <f t="shared" si="14"/>
        <v>6.7499999999999991E-2</v>
      </c>
      <c r="X90" s="219">
        <f t="shared" si="14"/>
        <v>7.2499999999999995E-2</v>
      </c>
      <c r="Y90" s="219">
        <f t="shared" si="14"/>
        <v>7.2499999999999995E-2</v>
      </c>
      <c r="Z90" s="219">
        <f t="shared" si="14"/>
        <v>7.2499999999999995E-2</v>
      </c>
      <c r="AA90" s="219">
        <f t="shared" si="14"/>
        <v>7.2499999999999995E-2</v>
      </c>
      <c r="AB90" s="219">
        <f t="shared" si="14"/>
        <v>7.2499999999999995E-2</v>
      </c>
      <c r="AC90" s="219">
        <f t="shared" si="14"/>
        <v>7.7499999999999999E-2</v>
      </c>
      <c r="AD90" s="219">
        <f t="shared" si="14"/>
        <v>7.7499999999999999E-2</v>
      </c>
      <c r="AE90" s="219">
        <f t="shared" si="14"/>
        <v>7.7499999999999999E-2</v>
      </c>
      <c r="AF90" s="219">
        <f t="shared" si="14"/>
        <v>7.7499999999999999E-2</v>
      </c>
      <c r="AG90" s="219">
        <f t="shared" si="14"/>
        <v>7.7499999999999999E-2</v>
      </c>
      <c r="AH90" s="219">
        <f t="shared" si="14"/>
        <v>8.249999999999999E-2</v>
      </c>
      <c r="AI90" s="219">
        <f t="shared" si="14"/>
        <v>8.249999999999999E-2</v>
      </c>
      <c r="AJ90" s="219">
        <f t="shared" si="14"/>
        <v>8.249999999999999E-2</v>
      </c>
      <c r="AK90" s="219">
        <f t="shared" si="14"/>
        <v>8.249999999999999E-2</v>
      </c>
      <c r="AL90" s="219">
        <f t="shared" si="14"/>
        <v>8.249999999999999E-2</v>
      </c>
      <c r="AM90" s="219">
        <f t="shared" si="14"/>
        <v>8.249999999999999E-2</v>
      </c>
      <c r="AN90" s="219">
        <f t="shared" si="14"/>
        <v>8.249999999999999E-2</v>
      </c>
      <c r="AO90" s="219">
        <f t="shared" si="14"/>
        <v>8.249999999999999E-2</v>
      </c>
      <c r="AP90" s="219">
        <f t="shared" si="14"/>
        <v>8.249999999999999E-2</v>
      </c>
      <c r="AQ90" s="219">
        <f t="shared" si="14"/>
        <v>8.249999999999999E-2</v>
      </c>
      <c r="AR90" s="219">
        <f t="shared" si="14"/>
        <v>8.249999999999999E-2</v>
      </c>
      <c r="AS90" s="219">
        <f t="shared" si="14"/>
        <v>8.249999999999999E-2</v>
      </c>
      <c r="AT90" s="219">
        <f t="shared" si="14"/>
        <v>8.249999999999999E-2</v>
      </c>
      <c r="AU90" s="219">
        <f t="shared" si="15"/>
        <v>8.249999999999999E-2</v>
      </c>
      <c r="AV90" s="219">
        <f t="shared" si="15"/>
        <v>8.249999999999999E-2</v>
      </c>
      <c r="AW90" s="219">
        <f t="shared" si="15"/>
        <v>8.249999999999999E-2</v>
      </c>
      <c r="AX90" s="219">
        <f t="shared" si="15"/>
        <v>8.249999999999999E-2</v>
      </c>
      <c r="AY90" s="219">
        <f t="shared" si="15"/>
        <v>8.249999999999999E-2</v>
      </c>
      <c r="AZ90" s="219">
        <f t="shared" si="15"/>
        <v>8.249999999999999E-2</v>
      </c>
      <c r="BA90" s="219">
        <f t="shared" si="15"/>
        <v>8.249999999999999E-2</v>
      </c>
      <c r="BB90" s="219">
        <f t="shared" si="15"/>
        <v>8.249999999999999E-2</v>
      </c>
      <c r="BC90" s="219">
        <f t="shared" si="15"/>
        <v>8.249999999999999E-2</v>
      </c>
      <c r="BD90" s="219">
        <f t="shared" si="15"/>
        <v>8.249999999999999E-2</v>
      </c>
      <c r="BE90" s="219">
        <f t="shared" si="15"/>
        <v>8.249999999999999E-2</v>
      </c>
    </row>
    <row r="91" spans="1:57" x14ac:dyDescent="0.2">
      <c r="A91" s="215">
        <f t="shared" si="7"/>
        <v>19</v>
      </c>
      <c r="B91" s="219">
        <f t="shared" si="14"/>
        <v>6.25E-2</v>
      </c>
      <c r="C91" s="219">
        <f t="shared" si="14"/>
        <v>6.25E-2</v>
      </c>
      <c r="D91" s="219">
        <f t="shared" si="14"/>
        <v>6.25E-2</v>
      </c>
      <c r="E91" s="219">
        <f t="shared" si="14"/>
        <v>6.25E-2</v>
      </c>
      <c r="F91" s="219">
        <f t="shared" si="14"/>
        <v>6.25E-2</v>
      </c>
      <c r="G91" s="219">
        <f t="shared" si="14"/>
        <v>6.25E-2</v>
      </c>
      <c r="H91" s="219">
        <f t="shared" si="14"/>
        <v>6.25E-2</v>
      </c>
      <c r="I91" s="219">
        <f t="shared" si="14"/>
        <v>6.25E-2</v>
      </c>
      <c r="J91" s="219">
        <f t="shared" si="14"/>
        <v>6.25E-2</v>
      </c>
      <c r="K91" s="219">
        <f t="shared" si="14"/>
        <v>6.25E-2</v>
      </c>
      <c r="L91" s="219">
        <f t="shared" si="14"/>
        <v>6.25E-2</v>
      </c>
      <c r="M91" s="219">
        <f t="shared" si="14"/>
        <v>6.25E-2</v>
      </c>
      <c r="N91" s="219">
        <f t="shared" si="14"/>
        <v>6.25E-2</v>
      </c>
      <c r="O91" s="219">
        <f t="shared" si="14"/>
        <v>6.25E-2</v>
      </c>
      <c r="P91" s="219">
        <f t="shared" si="14"/>
        <v>6.25E-2</v>
      </c>
      <c r="Q91" s="219">
        <f t="shared" si="14"/>
        <v>6.25E-2</v>
      </c>
      <c r="R91" s="219">
        <f t="shared" si="14"/>
        <v>6.25E-2</v>
      </c>
      <c r="S91" s="219">
        <f t="shared" si="14"/>
        <v>6.7499999999999991E-2</v>
      </c>
      <c r="T91" s="219">
        <f t="shared" si="14"/>
        <v>6.7499999999999991E-2</v>
      </c>
      <c r="U91" s="219">
        <f t="shared" si="14"/>
        <v>6.7499999999999991E-2</v>
      </c>
      <c r="V91" s="219">
        <f t="shared" si="14"/>
        <v>6.7499999999999991E-2</v>
      </c>
      <c r="W91" s="219">
        <f t="shared" si="14"/>
        <v>6.7499999999999991E-2</v>
      </c>
      <c r="X91" s="219">
        <f t="shared" si="14"/>
        <v>7.2499999999999995E-2</v>
      </c>
      <c r="Y91" s="219">
        <f t="shared" si="14"/>
        <v>7.2499999999999995E-2</v>
      </c>
      <c r="Z91" s="219">
        <f t="shared" si="14"/>
        <v>7.2499999999999995E-2</v>
      </c>
      <c r="AA91" s="219">
        <f t="shared" si="14"/>
        <v>7.2499999999999995E-2</v>
      </c>
      <c r="AB91" s="219">
        <f t="shared" si="14"/>
        <v>7.2499999999999995E-2</v>
      </c>
      <c r="AC91" s="219">
        <f t="shared" si="14"/>
        <v>7.7499999999999999E-2</v>
      </c>
      <c r="AD91" s="219">
        <f t="shared" si="14"/>
        <v>7.7499999999999999E-2</v>
      </c>
      <c r="AE91" s="219">
        <f t="shared" si="14"/>
        <v>7.7499999999999999E-2</v>
      </c>
      <c r="AF91" s="219">
        <f t="shared" ref="AF91:AT91" si="16">AF25-0.0055</f>
        <v>7.7499999999999999E-2</v>
      </c>
      <c r="AG91" s="219">
        <f t="shared" si="16"/>
        <v>7.7499999999999999E-2</v>
      </c>
      <c r="AH91" s="219">
        <f t="shared" si="16"/>
        <v>8.249999999999999E-2</v>
      </c>
      <c r="AI91" s="219">
        <f t="shared" si="16"/>
        <v>8.249999999999999E-2</v>
      </c>
      <c r="AJ91" s="219">
        <f t="shared" si="16"/>
        <v>8.249999999999999E-2</v>
      </c>
      <c r="AK91" s="219">
        <f t="shared" si="16"/>
        <v>8.249999999999999E-2</v>
      </c>
      <c r="AL91" s="219">
        <f t="shared" si="16"/>
        <v>8.249999999999999E-2</v>
      </c>
      <c r="AM91" s="219">
        <f t="shared" si="16"/>
        <v>8.249999999999999E-2</v>
      </c>
      <c r="AN91" s="219">
        <f t="shared" si="16"/>
        <v>8.249999999999999E-2</v>
      </c>
      <c r="AO91" s="219">
        <f t="shared" si="16"/>
        <v>8.249999999999999E-2</v>
      </c>
      <c r="AP91" s="219">
        <f t="shared" si="16"/>
        <v>8.249999999999999E-2</v>
      </c>
      <c r="AQ91" s="219">
        <f t="shared" si="16"/>
        <v>8.249999999999999E-2</v>
      </c>
      <c r="AR91" s="219">
        <f t="shared" si="16"/>
        <v>8.249999999999999E-2</v>
      </c>
      <c r="AS91" s="219">
        <f t="shared" si="16"/>
        <v>8.249999999999999E-2</v>
      </c>
      <c r="AT91" s="219">
        <f t="shared" si="16"/>
        <v>8.249999999999999E-2</v>
      </c>
      <c r="AU91" s="219">
        <f t="shared" si="15"/>
        <v>8.249999999999999E-2</v>
      </c>
      <c r="AV91" s="219">
        <f t="shared" si="15"/>
        <v>8.249999999999999E-2</v>
      </c>
      <c r="AW91" s="219">
        <f t="shared" si="15"/>
        <v>8.249999999999999E-2</v>
      </c>
      <c r="AX91" s="219">
        <f t="shared" si="15"/>
        <v>8.249999999999999E-2</v>
      </c>
      <c r="AY91" s="219">
        <f t="shared" si="15"/>
        <v>8.249999999999999E-2</v>
      </c>
      <c r="AZ91" s="219">
        <f t="shared" si="15"/>
        <v>8.249999999999999E-2</v>
      </c>
      <c r="BA91" s="219">
        <f t="shared" si="15"/>
        <v>8.249999999999999E-2</v>
      </c>
      <c r="BB91" s="219">
        <f t="shared" si="15"/>
        <v>8.249999999999999E-2</v>
      </c>
      <c r="BC91" s="219">
        <f t="shared" si="15"/>
        <v>8.249999999999999E-2</v>
      </c>
      <c r="BD91" s="219">
        <f t="shared" si="15"/>
        <v>8.249999999999999E-2</v>
      </c>
      <c r="BE91" s="219">
        <f t="shared" si="15"/>
        <v>8.249999999999999E-2</v>
      </c>
    </row>
    <row r="92" spans="1:57" x14ac:dyDescent="0.2">
      <c r="A92" s="215">
        <f t="shared" si="7"/>
        <v>20</v>
      </c>
      <c r="B92" s="219">
        <f t="shared" ref="B92:AT97" si="17">B26-0.0055</f>
        <v>6.25E-2</v>
      </c>
      <c r="C92" s="219">
        <f t="shared" si="17"/>
        <v>6.25E-2</v>
      </c>
      <c r="D92" s="219">
        <f t="shared" si="17"/>
        <v>6.25E-2</v>
      </c>
      <c r="E92" s="219">
        <f t="shared" si="17"/>
        <v>6.25E-2</v>
      </c>
      <c r="F92" s="219">
        <f t="shared" si="17"/>
        <v>6.25E-2</v>
      </c>
      <c r="G92" s="219">
        <f t="shared" si="17"/>
        <v>6.25E-2</v>
      </c>
      <c r="H92" s="219">
        <f t="shared" si="17"/>
        <v>6.25E-2</v>
      </c>
      <c r="I92" s="219">
        <f t="shared" si="17"/>
        <v>6.25E-2</v>
      </c>
      <c r="J92" s="219">
        <f t="shared" si="17"/>
        <v>6.25E-2</v>
      </c>
      <c r="K92" s="219">
        <f t="shared" si="17"/>
        <v>6.25E-2</v>
      </c>
      <c r="L92" s="219">
        <f t="shared" si="17"/>
        <v>6.25E-2</v>
      </c>
      <c r="M92" s="219">
        <f t="shared" si="17"/>
        <v>6.25E-2</v>
      </c>
      <c r="N92" s="219">
        <f t="shared" si="17"/>
        <v>6.25E-2</v>
      </c>
      <c r="O92" s="219">
        <f t="shared" si="17"/>
        <v>6.25E-2</v>
      </c>
      <c r="P92" s="219">
        <f t="shared" si="17"/>
        <v>6.25E-2</v>
      </c>
      <c r="Q92" s="219">
        <f t="shared" si="17"/>
        <v>6.25E-2</v>
      </c>
      <c r="R92" s="219">
        <f t="shared" si="17"/>
        <v>6.25E-2</v>
      </c>
      <c r="S92" s="219">
        <f t="shared" si="17"/>
        <v>6.7499999999999991E-2</v>
      </c>
      <c r="T92" s="219">
        <f t="shared" si="17"/>
        <v>6.7499999999999991E-2</v>
      </c>
      <c r="U92" s="219">
        <f t="shared" si="17"/>
        <v>6.7499999999999991E-2</v>
      </c>
      <c r="V92" s="219">
        <f t="shared" si="17"/>
        <v>6.7499999999999991E-2</v>
      </c>
      <c r="W92" s="219">
        <f t="shared" si="17"/>
        <v>6.7499999999999991E-2</v>
      </c>
      <c r="X92" s="219">
        <f t="shared" si="17"/>
        <v>7.2499999999999995E-2</v>
      </c>
      <c r="Y92" s="219">
        <f t="shared" si="17"/>
        <v>7.2499999999999995E-2</v>
      </c>
      <c r="Z92" s="219">
        <f t="shared" si="17"/>
        <v>7.2499999999999995E-2</v>
      </c>
      <c r="AA92" s="219">
        <f t="shared" si="17"/>
        <v>7.2499999999999995E-2</v>
      </c>
      <c r="AB92" s="219">
        <f t="shared" si="17"/>
        <v>7.2499999999999995E-2</v>
      </c>
      <c r="AC92" s="219">
        <f t="shared" si="17"/>
        <v>7.7499999999999999E-2</v>
      </c>
      <c r="AD92" s="219">
        <f t="shared" si="17"/>
        <v>7.7499999999999999E-2</v>
      </c>
      <c r="AE92" s="219">
        <f t="shared" si="17"/>
        <v>7.7499999999999999E-2</v>
      </c>
      <c r="AF92" s="219">
        <f t="shared" si="17"/>
        <v>7.7499999999999999E-2</v>
      </c>
      <c r="AG92" s="219">
        <f t="shared" si="17"/>
        <v>7.7499999999999999E-2</v>
      </c>
      <c r="AH92" s="219">
        <f t="shared" si="17"/>
        <v>8.249999999999999E-2</v>
      </c>
      <c r="AI92" s="219">
        <f t="shared" si="17"/>
        <v>8.249999999999999E-2</v>
      </c>
      <c r="AJ92" s="219">
        <f t="shared" si="17"/>
        <v>8.249999999999999E-2</v>
      </c>
      <c r="AK92" s="219">
        <f t="shared" si="17"/>
        <v>8.249999999999999E-2</v>
      </c>
      <c r="AL92" s="219">
        <f t="shared" si="17"/>
        <v>8.249999999999999E-2</v>
      </c>
      <c r="AM92" s="219">
        <f t="shared" si="17"/>
        <v>8.249999999999999E-2</v>
      </c>
      <c r="AN92" s="219">
        <f t="shared" si="17"/>
        <v>8.249999999999999E-2</v>
      </c>
      <c r="AO92" s="219">
        <f t="shared" si="17"/>
        <v>8.249999999999999E-2</v>
      </c>
      <c r="AP92" s="219">
        <f t="shared" si="17"/>
        <v>8.249999999999999E-2</v>
      </c>
      <c r="AQ92" s="219">
        <f t="shared" si="17"/>
        <v>8.249999999999999E-2</v>
      </c>
      <c r="AR92" s="219">
        <f t="shared" si="17"/>
        <v>8.249999999999999E-2</v>
      </c>
      <c r="AS92" s="219">
        <f t="shared" si="17"/>
        <v>8.249999999999999E-2</v>
      </c>
      <c r="AT92" s="219">
        <f t="shared" si="17"/>
        <v>8.249999999999999E-2</v>
      </c>
      <c r="AU92" s="219">
        <f t="shared" si="15"/>
        <v>8.249999999999999E-2</v>
      </c>
      <c r="AV92" s="219">
        <f t="shared" si="15"/>
        <v>8.249999999999999E-2</v>
      </c>
      <c r="AW92" s="219">
        <f t="shared" si="15"/>
        <v>8.249999999999999E-2</v>
      </c>
      <c r="AX92" s="219">
        <f t="shared" si="15"/>
        <v>8.249999999999999E-2</v>
      </c>
      <c r="AY92" s="219">
        <f t="shared" si="15"/>
        <v>8.249999999999999E-2</v>
      </c>
      <c r="AZ92" s="219">
        <f t="shared" si="15"/>
        <v>8.249999999999999E-2</v>
      </c>
      <c r="BA92" s="219">
        <f t="shared" si="15"/>
        <v>8.249999999999999E-2</v>
      </c>
      <c r="BB92" s="219">
        <f t="shared" si="15"/>
        <v>8.249999999999999E-2</v>
      </c>
      <c r="BC92" s="219">
        <f t="shared" si="15"/>
        <v>8.249999999999999E-2</v>
      </c>
      <c r="BD92" s="219">
        <f t="shared" si="15"/>
        <v>8.249999999999999E-2</v>
      </c>
      <c r="BE92" s="219">
        <f t="shared" si="15"/>
        <v>8.249999999999999E-2</v>
      </c>
    </row>
    <row r="93" spans="1:57" x14ac:dyDescent="0.2">
      <c r="A93" s="215">
        <f t="shared" si="7"/>
        <v>21</v>
      </c>
      <c r="B93" s="219">
        <f t="shared" si="17"/>
        <v>6.25E-2</v>
      </c>
      <c r="C93" s="219">
        <f t="shared" si="17"/>
        <v>6.25E-2</v>
      </c>
      <c r="D93" s="219">
        <f t="shared" si="17"/>
        <v>6.25E-2</v>
      </c>
      <c r="E93" s="219">
        <f t="shared" si="17"/>
        <v>6.25E-2</v>
      </c>
      <c r="F93" s="219">
        <f t="shared" si="17"/>
        <v>6.25E-2</v>
      </c>
      <c r="G93" s="219">
        <f t="shared" si="17"/>
        <v>6.25E-2</v>
      </c>
      <c r="H93" s="219">
        <f t="shared" si="17"/>
        <v>6.25E-2</v>
      </c>
      <c r="I93" s="219">
        <f t="shared" si="17"/>
        <v>6.25E-2</v>
      </c>
      <c r="J93" s="219">
        <f t="shared" si="17"/>
        <v>6.25E-2</v>
      </c>
      <c r="K93" s="219">
        <f t="shared" si="17"/>
        <v>6.25E-2</v>
      </c>
      <c r="L93" s="219">
        <f t="shared" si="17"/>
        <v>6.25E-2</v>
      </c>
      <c r="M93" s="219">
        <f t="shared" si="17"/>
        <v>6.25E-2</v>
      </c>
      <c r="N93" s="219">
        <f t="shared" si="17"/>
        <v>6.25E-2</v>
      </c>
      <c r="O93" s="219">
        <f t="shared" si="17"/>
        <v>6.25E-2</v>
      </c>
      <c r="P93" s="219">
        <f t="shared" si="17"/>
        <v>6.25E-2</v>
      </c>
      <c r="Q93" s="219">
        <f t="shared" si="17"/>
        <v>6.25E-2</v>
      </c>
      <c r="R93" s="219">
        <f t="shared" si="17"/>
        <v>6.25E-2</v>
      </c>
      <c r="S93" s="219">
        <f t="shared" si="17"/>
        <v>6.7499999999999991E-2</v>
      </c>
      <c r="T93" s="219">
        <f t="shared" si="17"/>
        <v>6.7499999999999991E-2</v>
      </c>
      <c r="U93" s="219">
        <f t="shared" si="17"/>
        <v>6.7499999999999991E-2</v>
      </c>
      <c r="V93" s="219">
        <f t="shared" si="17"/>
        <v>6.7499999999999991E-2</v>
      </c>
      <c r="W93" s="219">
        <f t="shared" si="17"/>
        <v>6.7499999999999991E-2</v>
      </c>
      <c r="X93" s="219">
        <f t="shared" si="17"/>
        <v>7.2499999999999995E-2</v>
      </c>
      <c r="Y93" s="219">
        <f t="shared" si="17"/>
        <v>7.2499999999999995E-2</v>
      </c>
      <c r="Z93" s="219">
        <f t="shared" si="17"/>
        <v>7.2499999999999995E-2</v>
      </c>
      <c r="AA93" s="219">
        <f t="shared" si="17"/>
        <v>7.2499999999999995E-2</v>
      </c>
      <c r="AB93" s="219">
        <f t="shared" si="17"/>
        <v>7.2499999999999995E-2</v>
      </c>
      <c r="AC93" s="219">
        <f t="shared" si="17"/>
        <v>7.7499999999999999E-2</v>
      </c>
      <c r="AD93" s="219">
        <f t="shared" si="17"/>
        <v>7.7499999999999999E-2</v>
      </c>
      <c r="AE93" s="219">
        <f t="shared" si="17"/>
        <v>7.7499999999999999E-2</v>
      </c>
      <c r="AF93" s="219">
        <f t="shared" si="17"/>
        <v>7.7499999999999999E-2</v>
      </c>
      <c r="AG93" s="219">
        <f t="shared" si="17"/>
        <v>7.7499999999999999E-2</v>
      </c>
      <c r="AH93" s="219">
        <f t="shared" si="17"/>
        <v>8.249999999999999E-2</v>
      </c>
      <c r="AI93" s="219">
        <f t="shared" si="17"/>
        <v>8.249999999999999E-2</v>
      </c>
      <c r="AJ93" s="219">
        <f t="shared" si="17"/>
        <v>8.249999999999999E-2</v>
      </c>
      <c r="AK93" s="219">
        <f t="shared" si="17"/>
        <v>8.249999999999999E-2</v>
      </c>
      <c r="AL93" s="219">
        <f t="shared" si="17"/>
        <v>8.249999999999999E-2</v>
      </c>
      <c r="AM93" s="219">
        <f t="shared" si="17"/>
        <v>8.249999999999999E-2</v>
      </c>
      <c r="AN93" s="219">
        <f t="shared" si="17"/>
        <v>8.249999999999999E-2</v>
      </c>
      <c r="AO93" s="219">
        <f t="shared" si="17"/>
        <v>8.249999999999999E-2</v>
      </c>
      <c r="AP93" s="219">
        <f t="shared" si="17"/>
        <v>8.249999999999999E-2</v>
      </c>
      <c r="AQ93" s="219">
        <f t="shared" si="17"/>
        <v>8.249999999999999E-2</v>
      </c>
      <c r="AR93" s="219">
        <f t="shared" si="17"/>
        <v>8.249999999999999E-2</v>
      </c>
      <c r="AS93" s="219">
        <f t="shared" si="17"/>
        <v>8.249999999999999E-2</v>
      </c>
      <c r="AT93" s="219">
        <f t="shared" si="17"/>
        <v>8.249999999999999E-2</v>
      </c>
      <c r="AU93" s="219">
        <f t="shared" si="15"/>
        <v>8.249999999999999E-2</v>
      </c>
      <c r="AV93" s="219">
        <f t="shared" si="15"/>
        <v>8.249999999999999E-2</v>
      </c>
      <c r="AW93" s="219">
        <f t="shared" si="15"/>
        <v>8.249999999999999E-2</v>
      </c>
      <c r="AX93" s="219">
        <f t="shared" si="15"/>
        <v>8.249999999999999E-2</v>
      </c>
      <c r="AY93" s="219">
        <f t="shared" si="15"/>
        <v>8.249999999999999E-2</v>
      </c>
      <c r="AZ93" s="219">
        <f t="shared" si="15"/>
        <v>8.249999999999999E-2</v>
      </c>
      <c r="BA93" s="219">
        <f t="shared" si="15"/>
        <v>8.249999999999999E-2</v>
      </c>
      <c r="BB93" s="219">
        <f t="shared" si="15"/>
        <v>8.249999999999999E-2</v>
      </c>
      <c r="BC93" s="219">
        <f t="shared" si="15"/>
        <v>8.249999999999999E-2</v>
      </c>
      <c r="BD93" s="219">
        <f t="shared" si="15"/>
        <v>8.249999999999999E-2</v>
      </c>
      <c r="BE93" s="219">
        <f t="shared" si="15"/>
        <v>8.249999999999999E-2</v>
      </c>
    </row>
    <row r="94" spans="1:57" x14ac:dyDescent="0.2">
      <c r="A94" s="215">
        <f t="shared" si="7"/>
        <v>22</v>
      </c>
      <c r="B94" s="219">
        <f t="shared" si="17"/>
        <v>6.25E-2</v>
      </c>
      <c r="C94" s="219">
        <f t="shared" si="17"/>
        <v>6.25E-2</v>
      </c>
      <c r="D94" s="219">
        <f t="shared" si="17"/>
        <v>6.25E-2</v>
      </c>
      <c r="E94" s="219">
        <f t="shared" si="17"/>
        <v>6.25E-2</v>
      </c>
      <c r="F94" s="219">
        <f t="shared" si="17"/>
        <v>6.25E-2</v>
      </c>
      <c r="G94" s="219">
        <f t="shared" si="17"/>
        <v>6.25E-2</v>
      </c>
      <c r="H94" s="219">
        <f t="shared" si="17"/>
        <v>6.25E-2</v>
      </c>
      <c r="I94" s="219">
        <f t="shared" si="17"/>
        <v>6.25E-2</v>
      </c>
      <c r="J94" s="219">
        <f t="shared" si="17"/>
        <v>6.25E-2</v>
      </c>
      <c r="K94" s="219">
        <f t="shared" si="17"/>
        <v>6.25E-2</v>
      </c>
      <c r="L94" s="219">
        <f t="shared" si="17"/>
        <v>6.25E-2</v>
      </c>
      <c r="M94" s="219">
        <f t="shared" si="17"/>
        <v>6.25E-2</v>
      </c>
      <c r="N94" s="219">
        <f t="shared" si="17"/>
        <v>6.25E-2</v>
      </c>
      <c r="O94" s="219">
        <f t="shared" si="17"/>
        <v>6.25E-2</v>
      </c>
      <c r="P94" s="219">
        <f t="shared" si="17"/>
        <v>6.25E-2</v>
      </c>
      <c r="Q94" s="219">
        <f t="shared" si="17"/>
        <v>6.25E-2</v>
      </c>
      <c r="R94" s="219">
        <f t="shared" si="17"/>
        <v>6.25E-2</v>
      </c>
      <c r="S94" s="219">
        <f t="shared" si="17"/>
        <v>6.7499999999999991E-2</v>
      </c>
      <c r="T94" s="219">
        <f t="shared" si="17"/>
        <v>6.7499999999999991E-2</v>
      </c>
      <c r="U94" s="219">
        <f t="shared" si="17"/>
        <v>6.7499999999999991E-2</v>
      </c>
      <c r="V94" s="219">
        <f t="shared" si="17"/>
        <v>6.7499999999999991E-2</v>
      </c>
      <c r="W94" s="219">
        <f t="shared" si="17"/>
        <v>6.7499999999999991E-2</v>
      </c>
      <c r="X94" s="219">
        <f t="shared" si="17"/>
        <v>7.2499999999999995E-2</v>
      </c>
      <c r="Y94" s="219">
        <f t="shared" si="17"/>
        <v>7.2499999999999995E-2</v>
      </c>
      <c r="Z94" s="219">
        <f t="shared" si="17"/>
        <v>7.2499999999999995E-2</v>
      </c>
      <c r="AA94" s="219">
        <f t="shared" si="17"/>
        <v>7.2499999999999995E-2</v>
      </c>
      <c r="AB94" s="219">
        <f t="shared" si="17"/>
        <v>7.2499999999999995E-2</v>
      </c>
      <c r="AC94" s="219">
        <f t="shared" si="17"/>
        <v>7.7499999999999999E-2</v>
      </c>
      <c r="AD94" s="219">
        <f t="shared" si="17"/>
        <v>7.7499999999999999E-2</v>
      </c>
      <c r="AE94" s="219">
        <f t="shared" si="17"/>
        <v>7.7499999999999999E-2</v>
      </c>
      <c r="AF94" s="219">
        <f t="shared" si="17"/>
        <v>7.7499999999999999E-2</v>
      </c>
      <c r="AG94" s="219">
        <f t="shared" si="17"/>
        <v>7.7499999999999999E-2</v>
      </c>
      <c r="AH94" s="219">
        <f t="shared" si="17"/>
        <v>8.249999999999999E-2</v>
      </c>
      <c r="AI94" s="219">
        <f t="shared" si="17"/>
        <v>8.249999999999999E-2</v>
      </c>
      <c r="AJ94" s="219">
        <f t="shared" si="17"/>
        <v>8.249999999999999E-2</v>
      </c>
      <c r="AK94" s="219">
        <f t="shared" si="17"/>
        <v>8.249999999999999E-2</v>
      </c>
      <c r="AL94" s="219">
        <f t="shared" si="17"/>
        <v>8.249999999999999E-2</v>
      </c>
      <c r="AM94" s="219">
        <f t="shared" si="17"/>
        <v>8.249999999999999E-2</v>
      </c>
      <c r="AN94" s="219">
        <f t="shared" si="17"/>
        <v>8.249999999999999E-2</v>
      </c>
      <c r="AO94" s="219">
        <f t="shared" si="17"/>
        <v>8.249999999999999E-2</v>
      </c>
      <c r="AP94" s="219">
        <f t="shared" si="17"/>
        <v>8.249999999999999E-2</v>
      </c>
      <c r="AQ94" s="219">
        <f t="shared" si="17"/>
        <v>8.249999999999999E-2</v>
      </c>
      <c r="AR94" s="219">
        <f t="shared" si="17"/>
        <v>8.249999999999999E-2</v>
      </c>
      <c r="AS94" s="219">
        <f t="shared" si="17"/>
        <v>8.249999999999999E-2</v>
      </c>
      <c r="AT94" s="219">
        <f t="shared" si="17"/>
        <v>8.249999999999999E-2</v>
      </c>
      <c r="AU94" s="219">
        <f t="shared" si="15"/>
        <v>8.249999999999999E-2</v>
      </c>
      <c r="AV94" s="219">
        <f t="shared" si="15"/>
        <v>8.249999999999999E-2</v>
      </c>
      <c r="AW94" s="219">
        <f t="shared" si="15"/>
        <v>8.249999999999999E-2</v>
      </c>
      <c r="AX94" s="219">
        <f t="shared" si="15"/>
        <v>8.249999999999999E-2</v>
      </c>
      <c r="AY94" s="219">
        <f t="shared" si="15"/>
        <v>8.249999999999999E-2</v>
      </c>
      <c r="AZ94" s="219">
        <f t="shared" si="15"/>
        <v>8.249999999999999E-2</v>
      </c>
      <c r="BA94" s="219">
        <f t="shared" si="15"/>
        <v>8.249999999999999E-2</v>
      </c>
      <c r="BB94" s="219">
        <f t="shared" si="15"/>
        <v>8.249999999999999E-2</v>
      </c>
      <c r="BC94" s="219">
        <f t="shared" si="15"/>
        <v>8.249999999999999E-2</v>
      </c>
      <c r="BD94" s="219">
        <f t="shared" si="15"/>
        <v>8.249999999999999E-2</v>
      </c>
      <c r="BE94" s="219">
        <f t="shared" si="15"/>
        <v>8.249999999999999E-2</v>
      </c>
    </row>
    <row r="95" spans="1:57" x14ac:dyDescent="0.2">
      <c r="A95" s="215">
        <f t="shared" si="7"/>
        <v>23</v>
      </c>
      <c r="B95" s="219">
        <f t="shared" si="17"/>
        <v>6.25E-2</v>
      </c>
      <c r="C95" s="219">
        <f t="shared" si="17"/>
        <v>6.25E-2</v>
      </c>
      <c r="D95" s="219">
        <f t="shared" si="17"/>
        <v>6.25E-2</v>
      </c>
      <c r="E95" s="219">
        <f t="shared" si="17"/>
        <v>6.25E-2</v>
      </c>
      <c r="F95" s="219">
        <f t="shared" si="17"/>
        <v>6.25E-2</v>
      </c>
      <c r="G95" s="219">
        <f t="shared" si="17"/>
        <v>6.25E-2</v>
      </c>
      <c r="H95" s="219">
        <f t="shared" si="17"/>
        <v>6.25E-2</v>
      </c>
      <c r="I95" s="219">
        <f t="shared" si="17"/>
        <v>6.25E-2</v>
      </c>
      <c r="J95" s="219">
        <f t="shared" si="17"/>
        <v>6.25E-2</v>
      </c>
      <c r="K95" s="219">
        <f t="shared" si="17"/>
        <v>6.25E-2</v>
      </c>
      <c r="L95" s="219">
        <f t="shared" si="17"/>
        <v>6.25E-2</v>
      </c>
      <c r="M95" s="219">
        <f t="shared" si="17"/>
        <v>6.25E-2</v>
      </c>
      <c r="N95" s="219">
        <f t="shared" si="17"/>
        <v>6.25E-2</v>
      </c>
      <c r="O95" s="219">
        <f t="shared" si="17"/>
        <v>6.25E-2</v>
      </c>
      <c r="P95" s="219">
        <f t="shared" si="17"/>
        <v>6.25E-2</v>
      </c>
      <c r="Q95" s="219">
        <f t="shared" si="17"/>
        <v>6.25E-2</v>
      </c>
      <c r="R95" s="219">
        <f t="shared" si="17"/>
        <v>6.25E-2</v>
      </c>
      <c r="S95" s="219">
        <f t="shared" si="17"/>
        <v>6.7499999999999991E-2</v>
      </c>
      <c r="T95" s="219">
        <f t="shared" si="17"/>
        <v>6.7499999999999991E-2</v>
      </c>
      <c r="U95" s="219">
        <f t="shared" si="17"/>
        <v>6.7499999999999991E-2</v>
      </c>
      <c r="V95" s="219">
        <f t="shared" si="17"/>
        <v>6.7499999999999991E-2</v>
      </c>
      <c r="W95" s="219">
        <f t="shared" si="17"/>
        <v>6.7499999999999991E-2</v>
      </c>
      <c r="X95" s="219">
        <f t="shared" si="17"/>
        <v>7.2499999999999995E-2</v>
      </c>
      <c r="Y95" s="219">
        <f t="shared" si="17"/>
        <v>7.2499999999999995E-2</v>
      </c>
      <c r="Z95" s="219">
        <f t="shared" si="17"/>
        <v>7.2499999999999995E-2</v>
      </c>
      <c r="AA95" s="219">
        <f t="shared" si="17"/>
        <v>7.2499999999999995E-2</v>
      </c>
      <c r="AB95" s="219">
        <f t="shared" si="17"/>
        <v>7.2499999999999995E-2</v>
      </c>
      <c r="AC95" s="219">
        <f t="shared" si="17"/>
        <v>7.7499999999999999E-2</v>
      </c>
      <c r="AD95" s="219">
        <f t="shared" si="17"/>
        <v>7.7499999999999999E-2</v>
      </c>
      <c r="AE95" s="219">
        <f t="shared" si="17"/>
        <v>7.7499999999999999E-2</v>
      </c>
      <c r="AF95" s="219">
        <f t="shared" si="17"/>
        <v>7.7499999999999999E-2</v>
      </c>
      <c r="AG95" s="219">
        <f t="shared" si="17"/>
        <v>7.7499999999999999E-2</v>
      </c>
      <c r="AH95" s="219">
        <f t="shared" si="17"/>
        <v>8.249999999999999E-2</v>
      </c>
      <c r="AI95" s="219">
        <f t="shared" si="17"/>
        <v>8.249999999999999E-2</v>
      </c>
      <c r="AJ95" s="219">
        <f t="shared" si="17"/>
        <v>8.249999999999999E-2</v>
      </c>
      <c r="AK95" s="219">
        <f t="shared" si="17"/>
        <v>8.249999999999999E-2</v>
      </c>
      <c r="AL95" s="219">
        <f t="shared" si="17"/>
        <v>8.249999999999999E-2</v>
      </c>
      <c r="AM95" s="219">
        <f t="shared" si="17"/>
        <v>8.249999999999999E-2</v>
      </c>
      <c r="AN95" s="219">
        <f t="shared" si="17"/>
        <v>8.249999999999999E-2</v>
      </c>
      <c r="AO95" s="219">
        <f t="shared" si="17"/>
        <v>8.249999999999999E-2</v>
      </c>
      <c r="AP95" s="219">
        <f t="shared" si="17"/>
        <v>8.249999999999999E-2</v>
      </c>
      <c r="AQ95" s="219">
        <f t="shared" si="17"/>
        <v>8.249999999999999E-2</v>
      </c>
      <c r="AR95" s="219">
        <f t="shared" si="17"/>
        <v>8.249999999999999E-2</v>
      </c>
      <c r="AS95" s="219">
        <f t="shared" si="17"/>
        <v>8.249999999999999E-2</v>
      </c>
      <c r="AT95" s="219">
        <f t="shared" si="17"/>
        <v>8.249999999999999E-2</v>
      </c>
      <c r="AU95" s="219">
        <f t="shared" si="15"/>
        <v>8.249999999999999E-2</v>
      </c>
      <c r="AV95" s="219">
        <f t="shared" si="15"/>
        <v>8.249999999999999E-2</v>
      </c>
      <c r="AW95" s="219">
        <f t="shared" si="15"/>
        <v>8.249999999999999E-2</v>
      </c>
      <c r="AX95" s="219">
        <f t="shared" si="15"/>
        <v>8.249999999999999E-2</v>
      </c>
      <c r="AY95" s="219">
        <f t="shared" si="15"/>
        <v>8.249999999999999E-2</v>
      </c>
      <c r="AZ95" s="219">
        <f t="shared" si="15"/>
        <v>8.249999999999999E-2</v>
      </c>
      <c r="BA95" s="219">
        <f t="shared" si="15"/>
        <v>8.249999999999999E-2</v>
      </c>
      <c r="BB95" s="219">
        <f t="shared" si="15"/>
        <v>8.249999999999999E-2</v>
      </c>
      <c r="BC95" s="219">
        <f t="shared" si="15"/>
        <v>8.249999999999999E-2</v>
      </c>
      <c r="BD95" s="219">
        <f t="shared" si="15"/>
        <v>8.249999999999999E-2</v>
      </c>
      <c r="BE95" s="219">
        <f t="shared" si="15"/>
        <v>8.249999999999999E-2</v>
      </c>
    </row>
    <row r="96" spans="1:57" x14ac:dyDescent="0.2">
      <c r="A96" s="215">
        <f t="shared" si="7"/>
        <v>24</v>
      </c>
      <c r="B96" s="219">
        <f t="shared" si="17"/>
        <v>6.25E-2</v>
      </c>
      <c r="C96" s="219">
        <f t="shared" si="17"/>
        <v>6.25E-2</v>
      </c>
      <c r="D96" s="219">
        <f t="shared" si="17"/>
        <v>6.25E-2</v>
      </c>
      <c r="E96" s="219">
        <f t="shared" si="17"/>
        <v>6.25E-2</v>
      </c>
      <c r="F96" s="219">
        <f t="shared" si="17"/>
        <v>6.25E-2</v>
      </c>
      <c r="G96" s="219">
        <f t="shared" si="17"/>
        <v>6.25E-2</v>
      </c>
      <c r="H96" s="219">
        <f t="shared" si="17"/>
        <v>6.25E-2</v>
      </c>
      <c r="I96" s="219">
        <f t="shared" si="17"/>
        <v>6.25E-2</v>
      </c>
      <c r="J96" s="219">
        <f t="shared" si="17"/>
        <v>6.25E-2</v>
      </c>
      <c r="K96" s="219">
        <f t="shared" si="17"/>
        <v>6.25E-2</v>
      </c>
      <c r="L96" s="219">
        <f t="shared" si="17"/>
        <v>6.25E-2</v>
      </c>
      <c r="M96" s="219">
        <f t="shared" si="17"/>
        <v>6.25E-2</v>
      </c>
      <c r="N96" s="219">
        <f t="shared" si="17"/>
        <v>6.25E-2</v>
      </c>
      <c r="O96" s="219">
        <f t="shared" si="17"/>
        <v>6.25E-2</v>
      </c>
      <c r="P96" s="219">
        <f t="shared" si="17"/>
        <v>6.25E-2</v>
      </c>
      <c r="Q96" s="219">
        <f t="shared" si="17"/>
        <v>6.25E-2</v>
      </c>
      <c r="R96" s="219">
        <f t="shared" si="17"/>
        <v>6.25E-2</v>
      </c>
      <c r="S96" s="219">
        <f t="shared" si="17"/>
        <v>6.7499999999999991E-2</v>
      </c>
      <c r="T96" s="219">
        <f t="shared" si="17"/>
        <v>6.7499999999999991E-2</v>
      </c>
      <c r="U96" s="219">
        <f t="shared" si="17"/>
        <v>6.7499999999999991E-2</v>
      </c>
      <c r="V96" s="219">
        <f t="shared" si="17"/>
        <v>6.7499999999999991E-2</v>
      </c>
      <c r="W96" s="219">
        <f t="shared" si="17"/>
        <v>6.7499999999999991E-2</v>
      </c>
      <c r="X96" s="219">
        <f t="shared" si="17"/>
        <v>7.2499999999999995E-2</v>
      </c>
      <c r="Y96" s="219">
        <f t="shared" si="17"/>
        <v>7.2499999999999995E-2</v>
      </c>
      <c r="Z96" s="219">
        <f t="shared" si="17"/>
        <v>7.2499999999999995E-2</v>
      </c>
      <c r="AA96" s="219">
        <f t="shared" si="17"/>
        <v>7.2499999999999995E-2</v>
      </c>
      <c r="AB96" s="219">
        <f t="shared" si="17"/>
        <v>7.2499999999999995E-2</v>
      </c>
      <c r="AC96" s="219">
        <f t="shared" si="17"/>
        <v>7.7499999999999999E-2</v>
      </c>
      <c r="AD96" s="219">
        <f t="shared" si="17"/>
        <v>7.7499999999999999E-2</v>
      </c>
      <c r="AE96" s="219">
        <f t="shared" si="17"/>
        <v>7.7499999999999999E-2</v>
      </c>
      <c r="AF96" s="219">
        <f t="shared" si="17"/>
        <v>7.7499999999999999E-2</v>
      </c>
      <c r="AG96" s="219">
        <f t="shared" si="17"/>
        <v>7.7499999999999999E-2</v>
      </c>
      <c r="AH96" s="219">
        <f t="shared" si="17"/>
        <v>8.249999999999999E-2</v>
      </c>
      <c r="AI96" s="219">
        <f t="shared" si="17"/>
        <v>8.249999999999999E-2</v>
      </c>
      <c r="AJ96" s="219">
        <f t="shared" si="17"/>
        <v>8.249999999999999E-2</v>
      </c>
      <c r="AK96" s="219">
        <f t="shared" si="17"/>
        <v>8.249999999999999E-2</v>
      </c>
      <c r="AL96" s="219">
        <f t="shared" si="17"/>
        <v>8.249999999999999E-2</v>
      </c>
      <c r="AM96" s="219">
        <f t="shared" si="17"/>
        <v>8.249999999999999E-2</v>
      </c>
      <c r="AN96" s="219">
        <f t="shared" si="17"/>
        <v>8.249999999999999E-2</v>
      </c>
      <c r="AO96" s="219">
        <f t="shared" si="17"/>
        <v>8.249999999999999E-2</v>
      </c>
      <c r="AP96" s="219">
        <f t="shared" si="17"/>
        <v>8.249999999999999E-2</v>
      </c>
      <c r="AQ96" s="219">
        <f t="shared" si="17"/>
        <v>8.249999999999999E-2</v>
      </c>
      <c r="AR96" s="219">
        <f t="shared" si="17"/>
        <v>8.249999999999999E-2</v>
      </c>
      <c r="AS96" s="219">
        <f t="shared" si="17"/>
        <v>8.249999999999999E-2</v>
      </c>
      <c r="AT96" s="219">
        <f t="shared" si="17"/>
        <v>8.249999999999999E-2</v>
      </c>
      <c r="AU96" s="219">
        <f t="shared" si="15"/>
        <v>8.249999999999999E-2</v>
      </c>
      <c r="AV96" s="219">
        <f t="shared" si="15"/>
        <v>8.249999999999999E-2</v>
      </c>
      <c r="AW96" s="219">
        <f t="shared" si="15"/>
        <v>8.249999999999999E-2</v>
      </c>
      <c r="AX96" s="219">
        <f t="shared" si="15"/>
        <v>8.249999999999999E-2</v>
      </c>
      <c r="AY96" s="219">
        <f t="shared" si="15"/>
        <v>8.249999999999999E-2</v>
      </c>
      <c r="AZ96" s="219">
        <f t="shared" si="15"/>
        <v>8.249999999999999E-2</v>
      </c>
      <c r="BA96" s="219">
        <f t="shared" si="15"/>
        <v>8.249999999999999E-2</v>
      </c>
      <c r="BB96" s="219">
        <f t="shared" si="15"/>
        <v>8.249999999999999E-2</v>
      </c>
      <c r="BC96" s="219">
        <f t="shared" si="15"/>
        <v>8.249999999999999E-2</v>
      </c>
      <c r="BD96" s="219">
        <f t="shared" si="15"/>
        <v>8.249999999999999E-2</v>
      </c>
      <c r="BE96" s="219">
        <f t="shared" si="15"/>
        <v>8.249999999999999E-2</v>
      </c>
    </row>
    <row r="97" spans="1:57" x14ac:dyDescent="0.2">
      <c r="A97" s="215">
        <f t="shared" si="7"/>
        <v>25</v>
      </c>
      <c r="B97" s="219">
        <f t="shared" si="17"/>
        <v>6.25E-2</v>
      </c>
      <c r="C97" s="219">
        <f t="shared" si="17"/>
        <v>6.25E-2</v>
      </c>
      <c r="D97" s="219">
        <f t="shared" si="17"/>
        <v>6.25E-2</v>
      </c>
      <c r="E97" s="219">
        <f t="shared" si="17"/>
        <v>6.25E-2</v>
      </c>
      <c r="F97" s="219">
        <f t="shared" si="17"/>
        <v>6.25E-2</v>
      </c>
      <c r="G97" s="219">
        <f t="shared" si="17"/>
        <v>6.25E-2</v>
      </c>
      <c r="H97" s="219">
        <f t="shared" si="17"/>
        <v>6.25E-2</v>
      </c>
      <c r="I97" s="219">
        <f t="shared" si="17"/>
        <v>6.25E-2</v>
      </c>
      <c r="J97" s="219">
        <f t="shared" si="17"/>
        <v>6.25E-2</v>
      </c>
      <c r="K97" s="219">
        <f t="shared" si="17"/>
        <v>6.25E-2</v>
      </c>
      <c r="L97" s="219">
        <f t="shared" si="17"/>
        <v>6.25E-2</v>
      </c>
      <c r="M97" s="219">
        <f t="shared" si="17"/>
        <v>6.25E-2</v>
      </c>
      <c r="N97" s="219">
        <f t="shared" si="17"/>
        <v>6.25E-2</v>
      </c>
      <c r="O97" s="219">
        <f t="shared" si="17"/>
        <v>6.25E-2</v>
      </c>
      <c r="P97" s="219">
        <f t="shared" si="17"/>
        <v>6.25E-2</v>
      </c>
      <c r="Q97" s="219">
        <f t="shared" si="17"/>
        <v>6.25E-2</v>
      </c>
      <c r="R97" s="219">
        <f t="shared" si="17"/>
        <v>6.25E-2</v>
      </c>
      <c r="S97" s="219">
        <f t="shared" si="17"/>
        <v>6.7499999999999991E-2</v>
      </c>
      <c r="T97" s="219">
        <f t="shared" si="17"/>
        <v>6.7499999999999991E-2</v>
      </c>
      <c r="U97" s="219">
        <f t="shared" si="17"/>
        <v>6.7499999999999991E-2</v>
      </c>
      <c r="V97" s="219">
        <f t="shared" si="17"/>
        <v>6.7499999999999991E-2</v>
      </c>
      <c r="W97" s="219">
        <f t="shared" si="17"/>
        <v>6.7499999999999991E-2</v>
      </c>
      <c r="X97" s="219">
        <f t="shared" si="17"/>
        <v>7.2499999999999995E-2</v>
      </c>
      <c r="Y97" s="219">
        <f t="shared" si="17"/>
        <v>7.2499999999999995E-2</v>
      </c>
      <c r="Z97" s="219">
        <f t="shared" si="17"/>
        <v>7.2499999999999995E-2</v>
      </c>
      <c r="AA97" s="219">
        <f t="shared" si="17"/>
        <v>7.2499999999999995E-2</v>
      </c>
      <c r="AB97" s="219">
        <f t="shared" si="17"/>
        <v>7.2499999999999995E-2</v>
      </c>
      <c r="AC97" s="219">
        <f t="shared" si="17"/>
        <v>7.7499999999999999E-2</v>
      </c>
      <c r="AD97" s="219">
        <f t="shared" si="17"/>
        <v>7.7499999999999999E-2</v>
      </c>
      <c r="AE97" s="219">
        <f t="shared" si="17"/>
        <v>7.7499999999999999E-2</v>
      </c>
      <c r="AF97" s="219">
        <f t="shared" ref="AF97:AT97" si="18">AF31-0.0055</f>
        <v>7.7499999999999999E-2</v>
      </c>
      <c r="AG97" s="219">
        <f t="shared" si="18"/>
        <v>7.7499999999999999E-2</v>
      </c>
      <c r="AH97" s="219">
        <f t="shared" si="18"/>
        <v>8.249999999999999E-2</v>
      </c>
      <c r="AI97" s="219">
        <f t="shared" si="18"/>
        <v>8.249999999999999E-2</v>
      </c>
      <c r="AJ97" s="219">
        <f t="shared" si="18"/>
        <v>8.249999999999999E-2</v>
      </c>
      <c r="AK97" s="219">
        <f t="shared" si="18"/>
        <v>8.249999999999999E-2</v>
      </c>
      <c r="AL97" s="219">
        <f t="shared" si="18"/>
        <v>8.249999999999999E-2</v>
      </c>
      <c r="AM97" s="219">
        <f t="shared" si="18"/>
        <v>8.249999999999999E-2</v>
      </c>
      <c r="AN97" s="219">
        <f t="shared" si="18"/>
        <v>8.249999999999999E-2</v>
      </c>
      <c r="AO97" s="219">
        <f t="shared" si="18"/>
        <v>8.249999999999999E-2</v>
      </c>
      <c r="AP97" s="219">
        <f t="shared" si="18"/>
        <v>8.249999999999999E-2</v>
      </c>
      <c r="AQ97" s="219">
        <f t="shared" si="18"/>
        <v>8.249999999999999E-2</v>
      </c>
      <c r="AR97" s="219">
        <f t="shared" si="18"/>
        <v>8.249999999999999E-2</v>
      </c>
      <c r="AS97" s="219">
        <f t="shared" si="18"/>
        <v>8.249999999999999E-2</v>
      </c>
      <c r="AT97" s="219">
        <f t="shared" si="18"/>
        <v>8.249999999999999E-2</v>
      </c>
      <c r="AU97" s="219">
        <f t="shared" si="15"/>
        <v>8.249999999999999E-2</v>
      </c>
      <c r="AV97" s="219">
        <f t="shared" si="15"/>
        <v>8.249999999999999E-2</v>
      </c>
      <c r="AW97" s="219">
        <f t="shared" si="15"/>
        <v>8.249999999999999E-2</v>
      </c>
      <c r="AX97" s="219">
        <f t="shared" si="15"/>
        <v>8.249999999999999E-2</v>
      </c>
      <c r="AY97" s="219">
        <f t="shared" si="15"/>
        <v>8.249999999999999E-2</v>
      </c>
      <c r="AZ97" s="219">
        <f t="shared" si="15"/>
        <v>8.249999999999999E-2</v>
      </c>
      <c r="BA97" s="219">
        <f t="shared" si="15"/>
        <v>8.249999999999999E-2</v>
      </c>
      <c r="BB97" s="219">
        <f t="shared" si="15"/>
        <v>8.249999999999999E-2</v>
      </c>
      <c r="BC97" s="219">
        <f t="shared" si="15"/>
        <v>8.249999999999999E-2</v>
      </c>
      <c r="BD97" s="219">
        <f t="shared" si="15"/>
        <v>8.249999999999999E-2</v>
      </c>
      <c r="BE97" s="219">
        <f t="shared" si="15"/>
        <v>8.249999999999999E-2</v>
      </c>
    </row>
    <row r="98" spans="1:57" x14ac:dyDescent="0.2">
      <c r="A98" s="215">
        <f t="shared" si="7"/>
        <v>26</v>
      </c>
      <c r="B98" s="219">
        <f t="shared" ref="B98:AT103" si="19">B32-0.0055</f>
        <v>6.25E-2</v>
      </c>
      <c r="C98" s="219">
        <f t="shared" si="19"/>
        <v>6.25E-2</v>
      </c>
      <c r="D98" s="219">
        <f t="shared" si="19"/>
        <v>6.25E-2</v>
      </c>
      <c r="E98" s="219">
        <f t="shared" si="19"/>
        <v>6.25E-2</v>
      </c>
      <c r="F98" s="219">
        <f t="shared" si="19"/>
        <v>6.25E-2</v>
      </c>
      <c r="G98" s="219">
        <f t="shared" si="19"/>
        <v>6.25E-2</v>
      </c>
      <c r="H98" s="219">
        <f t="shared" si="19"/>
        <v>6.25E-2</v>
      </c>
      <c r="I98" s="219">
        <f t="shared" si="19"/>
        <v>6.25E-2</v>
      </c>
      <c r="J98" s="219">
        <f t="shared" si="19"/>
        <v>6.25E-2</v>
      </c>
      <c r="K98" s="219">
        <f t="shared" si="19"/>
        <v>6.25E-2</v>
      </c>
      <c r="L98" s="219">
        <f t="shared" si="19"/>
        <v>6.25E-2</v>
      </c>
      <c r="M98" s="219">
        <f t="shared" si="19"/>
        <v>6.25E-2</v>
      </c>
      <c r="N98" s="219">
        <f t="shared" si="19"/>
        <v>6.25E-2</v>
      </c>
      <c r="O98" s="219">
        <f t="shared" si="19"/>
        <v>6.25E-2</v>
      </c>
      <c r="P98" s="219">
        <f t="shared" si="19"/>
        <v>6.25E-2</v>
      </c>
      <c r="Q98" s="219">
        <f t="shared" si="19"/>
        <v>6.25E-2</v>
      </c>
      <c r="R98" s="219">
        <f t="shared" si="19"/>
        <v>6.25E-2</v>
      </c>
      <c r="S98" s="219">
        <f t="shared" si="19"/>
        <v>6.7499999999999991E-2</v>
      </c>
      <c r="T98" s="219">
        <f t="shared" si="19"/>
        <v>6.7499999999999991E-2</v>
      </c>
      <c r="U98" s="219">
        <f t="shared" si="19"/>
        <v>6.7499999999999991E-2</v>
      </c>
      <c r="V98" s="219">
        <f t="shared" si="19"/>
        <v>6.7499999999999991E-2</v>
      </c>
      <c r="W98" s="219">
        <f t="shared" si="19"/>
        <v>6.7499999999999991E-2</v>
      </c>
      <c r="X98" s="219">
        <f t="shared" si="19"/>
        <v>7.2499999999999995E-2</v>
      </c>
      <c r="Y98" s="219">
        <f t="shared" si="19"/>
        <v>7.2499999999999995E-2</v>
      </c>
      <c r="Z98" s="219">
        <f t="shared" si="19"/>
        <v>7.2499999999999995E-2</v>
      </c>
      <c r="AA98" s="219">
        <f t="shared" si="19"/>
        <v>7.2499999999999995E-2</v>
      </c>
      <c r="AB98" s="219">
        <f t="shared" si="19"/>
        <v>7.2499999999999995E-2</v>
      </c>
      <c r="AC98" s="219">
        <f t="shared" si="19"/>
        <v>7.7499999999999999E-2</v>
      </c>
      <c r="AD98" s="219">
        <f t="shared" si="19"/>
        <v>7.7499999999999999E-2</v>
      </c>
      <c r="AE98" s="219">
        <f t="shared" si="19"/>
        <v>7.7499999999999999E-2</v>
      </c>
      <c r="AF98" s="219">
        <f t="shared" si="19"/>
        <v>7.7499999999999999E-2</v>
      </c>
      <c r="AG98" s="219">
        <f t="shared" si="19"/>
        <v>7.7499999999999999E-2</v>
      </c>
      <c r="AH98" s="219">
        <f t="shared" si="19"/>
        <v>8.249999999999999E-2</v>
      </c>
      <c r="AI98" s="219">
        <f t="shared" si="19"/>
        <v>8.249999999999999E-2</v>
      </c>
      <c r="AJ98" s="219">
        <f t="shared" si="19"/>
        <v>8.249999999999999E-2</v>
      </c>
      <c r="AK98" s="219">
        <f t="shared" si="19"/>
        <v>8.249999999999999E-2</v>
      </c>
      <c r="AL98" s="219">
        <f t="shared" si="19"/>
        <v>8.249999999999999E-2</v>
      </c>
      <c r="AM98" s="219">
        <f t="shared" si="19"/>
        <v>8.249999999999999E-2</v>
      </c>
      <c r="AN98" s="219">
        <f t="shared" si="19"/>
        <v>8.249999999999999E-2</v>
      </c>
      <c r="AO98" s="219">
        <f t="shared" si="19"/>
        <v>8.249999999999999E-2</v>
      </c>
      <c r="AP98" s="219">
        <f t="shared" si="19"/>
        <v>8.249999999999999E-2</v>
      </c>
      <c r="AQ98" s="219">
        <f t="shared" si="19"/>
        <v>8.249999999999999E-2</v>
      </c>
      <c r="AR98" s="219">
        <f t="shared" si="19"/>
        <v>8.249999999999999E-2</v>
      </c>
      <c r="AS98" s="219">
        <f t="shared" si="19"/>
        <v>8.249999999999999E-2</v>
      </c>
      <c r="AT98" s="219">
        <f t="shared" si="19"/>
        <v>8.249999999999999E-2</v>
      </c>
      <c r="AU98" s="219">
        <f t="shared" si="15"/>
        <v>8.249999999999999E-2</v>
      </c>
      <c r="AV98" s="219">
        <f t="shared" si="15"/>
        <v>8.249999999999999E-2</v>
      </c>
      <c r="AW98" s="219">
        <f t="shared" si="15"/>
        <v>8.249999999999999E-2</v>
      </c>
      <c r="AX98" s="219">
        <f t="shared" si="15"/>
        <v>8.249999999999999E-2</v>
      </c>
      <c r="AY98" s="219">
        <f t="shared" si="15"/>
        <v>8.249999999999999E-2</v>
      </c>
      <c r="AZ98" s="219">
        <f t="shared" si="15"/>
        <v>8.249999999999999E-2</v>
      </c>
      <c r="BA98" s="219">
        <f t="shared" si="15"/>
        <v>8.249999999999999E-2</v>
      </c>
      <c r="BB98" s="219">
        <f t="shared" si="15"/>
        <v>8.249999999999999E-2</v>
      </c>
      <c r="BC98" s="219">
        <f t="shared" si="15"/>
        <v>8.249999999999999E-2</v>
      </c>
      <c r="BD98" s="219">
        <f t="shared" si="15"/>
        <v>8.249999999999999E-2</v>
      </c>
      <c r="BE98" s="219">
        <f t="shared" si="15"/>
        <v>8.249999999999999E-2</v>
      </c>
    </row>
    <row r="99" spans="1:57" x14ac:dyDescent="0.2">
      <c r="A99" s="215">
        <f t="shared" si="7"/>
        <v>27</v>
      </c>
      <c r="B99" s="219">
        <f t="shared" si="19"/>
        <v>6.25E-2</v>
      </c>
      <c r="C99" s="219">
        <f t="shared" si="19"/>
        <v>6.25E-2</v>
      </c>
      <c r="D99" s="219">
        <f t="shared" si="19"/>
        <v>6.25E-2</v>
      </c>
      <c r="E99" s="219">
        <f t="shared" si="19"/>
        <v>6.25E-2</v>
      </c>
      <c r="F99" s="219">
        <f t="shared" si="19"/>
        <v>6.25E-2</v>
      </c>
      <c r="G99" s="219">
        <f t="shared" si="19"/>
        <v>6.25E-2</v>
      </c>
      <c r="H99" s="219">
        <f t="shared" si="19"/>
        <v>6.25E-2</v>
      </c>
      <c r="I99" s="219">
        <f t="shared" si="19"/>
        <v>6.25E-2</v>
      </c>
      <c r="J99" s="219">
        <f t="shared" si="19"/>
        <v>6.25E-2</v>
      </c>
      <c r="K99" s="219">
        <f t="shared" si="19"/>
        <v>6.25E-2</v>
      </c>
      <c r="L99" s="219">
        <f t="shared" si="19"/>
        <v>6.25E-2</v>
      </c>
      <c r="M99" s="219">
        <f t="shared" si="19"/>
        <v>6.25E-2</v>
      </c>
      <c r="N99" s="219">
        <f t="shared" si="19"/>
        <v>6.25E-2</v>
      </c>
      <c r="O99" s="219">
        <f t="shared" si="19"/>
        <v>6.25E-2</v>
      </c>
      <c r="P99" s="219">
        <f t="shared" si="19"/>
        <v>6.25E-2</v>
      </c>
      <c r="Q99" s="219">
        <f t="shared" si="19"/>
        <v>6.25E-2</v>
      </c>
      <c r="R99" s="219">
        <f t="shared" si="19"/>
        <v>6.25E-2</v>
      </c>
      <c r="S99" s="219">
        <f t="shared" si="19"/>
        <v>6.7499999999999991E-2</v>
      </c>
      <c r="T99" s="219">
        <f t="shared" si="19"/>
        <v>6.7499999999999991E-2</v>
      </c>
      <c r="U99" s="219">
        <f t="shared" si="19"/>
        <v>6.7499999999999991E-2</v>
      </c>
      <c r="V99" s="219">
        <f t="shared" si="19"/>
        <v>6.7499999999999991E-2</v>
      </c>
      <c r="W99" s="219">
        <f t="shared" si="19"/>
        <v>6.7499999999999991E-2</v>
      </c>
      <c r="X99" s="219">
        <f t="shared" si="19"/>
        <v>7.2499999999999995E-2</v>
      </c>
      <c r="Y99" s="219">
        <f t="shared" si="19"/>
        <v>7.2499999999999995E-2</v>
      </c>
      <c r="Z99" s="219">
        <f t="shared" si="19"/>
        <v>7.2499999999999995E-2</v>
      </c>
      <c r="AA99" s="219">
        <f t="shared" si="19"/>
        <v>7.2499999999999995E-2</v>
      </c>
      <c r="AB99" s="219">
        <f t="shared" si="19"/>
        <v>7.2499999999999995E-2</v>
      </c>
      <c r="AC99" s="219">
        <f t="shared" si="19"/>
        <v>7.7499999999999999E-2</v>
      </c>
      <c r="AD99" s="219">
        <f t="shared" si="19"/>
        <v>7.7499999999999999E-2</v>
      </c>
      <c r="AE99" s="219">
        <f t="shared" si="19"/>
        <v>7.7499999999999999E-2</v>
      </c>
      <c r="AF99" s="219">
        <f t="shared" si="19"/>
        <v>7.7499999999999999E-2</v>
      </c>
      <c r="AG99" s="219">
        <f t="shared" si="19"/>
        <v>7.7499999999999999E-2</v>
      </c>
      <c r="AH99" s="219">
        <f t="shared" si="19"/>
        <v>8.249999999999999E-2</v>
      </c>
      <c r="AI99" s="219">
        <f t="shared" si="19"/>
        <v>8.249999999999999E-2</v>
      </c>
      <c r="AJ99" s="219">
        <f t="shared" si="19"/>
        <v>8.249999999999999E-2</v>
      </c>
      <c r="AK99" s="219">
        <f t="shared" si="19"/>
        <v>8.249999999999999E-2</v>
      </c>
      <c r="AL99" s="219">
        <f t="shared" si="19"/>
        <v>8.249999999999999E-2</v>
      </c>
      <c r="AM99" s="219">
        <f t="shared" si="19"/>
        <v>8.249999999999999E-2</v>
      </c>
      <c r="AN99" s="219">
        <f t="shared" si="19"/>
        <v>8.249999999999999E-2</v>
      </c>
      <c r="AO99" s="219">
        <f t="shared" si="19"/>
        <v>8.249999999999999E-2</v>
      </c>
      <c r="AP99" s="219">
        <f t="shared" si="19"/>
        <v>8.249999999999999E-2</v>
      </c>
      <c r="AQ99" s="219">
        <f t="shared" si="19"/>
        <v>8.249999999999999E-2</v>
      </c>
      <c r="AR99" s="219">
        <f t="shared" si="19"/>
        <v>8.249999999999999E-2</v>
      </c>
      <c r="AS99" s="219">
        <f t="shared" si="19"/>
        <v>8.249999999999999E-2</v>
      </c>
      <c r="AT99" s="219">
        <f t="shared" si="19"/>
        <v>8.249999999999999E-2</v>
      </c>
      <c r="AU99" s="219">
        <f t="shared" si="15"/>
        <v>8.249999999999999E-2</v>
      </c>
      <c r="AV99" s="219">
        <f t="shared" si="15"/>
        <v>8.249999999999999E-2</v>
      </c>
      <c r="AW99" s="219">
        <f t="shared" si="15"/>
        <v>8.249999999999999E-2</v>
      </c>
      <c r="AX99" s="219">
        <f t="shared" si="15"/>
        <v>8.249999999999999E-2</v>
      </c>
      <c r="AY99" s="219">
        <f t="shared" si="15"/>
        <v>8.249999999999999E-2</v>
      </c>
      <c r="AZ99" s="219">
        <f t="shared" si="15"/>
        <v>8.249999999999999E-2</v>
      </c>
      <c r="BA99" s="219">
        <f t="shared" si="15"/>
        <v>8.249999999999999E-2</v>
      </c>
      <c r="BB99" s="219">
        <f t="shared" si="15"/>
        <v>8.249999999999999E-2</v>
      </c>
      <c r="BC99" s="219">
        <f t="shared" si="15"/>
        <v>8.249999999999999E-2</v>
      </c>
      <c r="BD99" s="219">
        <f t="shared" si="15"/>
        <v>8.249999999999999E-2</v>
      </c>
      <c r="BE99" s="219">
        <f t="shared" si="15"/>
        <v>8.249999999999999E-2</v>
      </c>
    </row>
    <row r="100" spans="1:57" x14ac:dyDescent="0.2">
      <c r="A100" s="215">
        <f t="shared" si="7"/>
        <v>28</v>
      </c>
      <c r="B100" s="219">
        <f t="shared" si="19"/>
        <v>6.25E-2</v>
      </c>
      <c r="C100" s="219">
        <f t="shared" si="19"/>
        <v>6.25E-2</v>
      </c>
      <c r="D100" s="219">
        <f t="shared" si="19"/>
        <v>6.25E-2</v>
      </c>
      <c r="E100" s="219">
        <f t="shared" si="19"/>
        <v>6.25E-2</v>
      </c>
      <c r="F100" s="219">
        <f t="shared" si="19"/>
        <v>6.25E-2</v>
      </c>
      <c r="G100" s="219">
        <f t="shared" si="19"/>
        <v>6.25E-2</v>
      </c>
      <c r="H100" s="219">
        <f t="shared" si="19"/>
        <v>6.25E-2</v>
      </c>
      <c r="I100" s="219">
        <f t="shared" si="19"/>
        <v>6.25E-2</v>
      </c>
      <c r="J100" s="219">
        <f t="shared" si="19"/>
        <v>6.25E-2</v>
      </c>
      <c r="K100" s="219">
        <f t="shared" si="19"/>
        <v>6.25E-2</v>
      </c>
      <c r="L100" s="219">
        <f t="shared" si="19"/>
        <v>6.25E-2</v>
      </c>
      <c r="M100" s="219">
        <f t="shared" si="19"/>
        <v>6.25E-2</v>
      </c>
      <c r="N100" s="219">
        <f t="shared" si="19"/>
        <v>6.25E-2</v>
      </c>
      <c r="O100" s="219">
        <f t="shared" si="19"/>
        <v>6.25E-2</v>
      </c>
      <c r="P100" s="219">
        <f t="shared" si="19"/>
        <v>6.25E-2</v>
      </c>
      <c r="Q100" s="219">
        <f t="shared" si="19"/>
        <v>6.25E-2</v>
      </c>
      <c r="R100" s="219">
        <f t="shared" si="19"/>
        <v>6.25E-2</v>
      </c>
      <c r="S100" s="219">
        <f t="shared" si="19"/>
        <v>6.7499999999999991E-2</v>
      </c>
      <c r="T100" s="219">
        <f t="shared" si="19"/>
        <v>6.7499999999999991E-2</v>
      </c>
      <c r="U100" s="219">
        <f t="shared" si="19"/>
        <v>6.7499999999999991E-2</v>
      </c>
      <c r="V100" s="219">
        <f t="shared" si="19"/>
        <v>6.7499999999999991E-2</v>
      </c>
      <c r="W100" s="219">
        <f t="shared" si="19"/>
        <v>6.7499999999999991E-2</v>
      </c>
      <c r="X100" s="219">
        <f t="shared" si="19"/>
        <v>7.2499999999999995E-2</v>
      </c>
      <c r="Y100" s="219">
        <f t="shared" si="19"/>
        <v>7.2499999999999995E-2</v>
      </c>
      <c r="Z100" s="219">
        <f t="shared" si="19"/>
        <v>7.2499999999999995E-2</v>
      </c>
      <c r="AA100" s="219">
        <f t="shared" si="19"/>
        <v>7.2499999999999995E-2</v>
      </c>
      <c r="AB100" s="219">
        <f t="shared" si="19"/>
        <v>7.2499999999999995E-2</v>
      </c>
      <c r="AC100" s="219">
        <f t="shared" si="19"/>
        <v>7.7499999999999999E-2</v>
      </c>
      <c r="AD100" s="219">
        <f t="shared" si="19"/>
        <v>7.7499999999999999E-2</v>
      </c>
      <c r="AE100" s="219">
        <f t="shared" si="19"/>
        <v>7.7499999999999999E-2</v>
      </c>
      <c r="AF100" s="219">
        <f t="shared" si="19"/>
        <v>7.7499999999999999E-2</v>
      </c>
      <c r="AG100" s="219">
        <f t="shared" si="19"/>
        <v>7.7499999999999999E-2</v>
      </c>
      <c r="AH100" s="219">
        <f t="shared" si="19"/>
        <v>8.249999999999999E-2</v>
      </c>
      <c r="AI100" s="219">
        <f t="shared" si="19"/>
        <v>8.249999999999999E-2</v>
      </c>
      <c r="AJ100" s="219">
        <f t="shared" si="19"/>
        <v>8.249999999999999E-2</v>
      </c>
      <c r="AK100" s="219">
        <f t="shared" si="19"/>
        <v>8.249999999999999E-2</v>
      </c>
      <c r="AL100" s="219">
        <f t="shared" si="19"/>
        <v>8.249999999999999E-2</v>
      </c>
      <c r="AM100" s="219">
        <f t="shared" si="19"/>
        <v>8.249999999999999E-2</v>
      </c>
      <c r="AN100" s="219">
        <f t="shared" si="19"/>
        <v>8.249999999999999E-2</v>
      </c>
      <c r="AO100" s="219">
        <f t="shared" si="19"/>
        <v>8.249999999999999E-2</v>
      </c>
      <c r="AP100" s="219">
        <f t="shared" si="19"/>
        <v>8.249999999999999E-2</v>
      </c>
      <c r="AQ100" s="219">
        <f t="shared" si="19"/>
        <v>8.249999999999999E-2</v>
      </c>
      <c r="AR100" s="219">
        <f t="shared" si="19"/>
        <v>8.249999999999999E-2</v>
      </c>
      <c r="AS100" s="219">
        <f t="shared" si="19"/>
        <v>8.249999999999999E-2</v>
      </c>
      <c r="AT100" s="219">
        <f t="shared" si="19"/>
        <v>8.249999999999999E-2</v>
      </c>
      <c r="AU100" s="219">
        <f t="shared" si="15"/>
        <v>8.249999999999999E-2</v>
      </c>
      <c r="AV100" s="219">
        <f t="shared" si="15"/>
        <v>8.249999999999999E-2</v>
      </c>
      <c r="AW100" s="219">
        <f t="shared" si="15"/>
        <v>8.249999999999999E-2</v>
      </c>
      <c r="AX100" s="219">
        <f t="shared" si="15"/>
        <v>8.249999999999999E-2</v>
      </c>
      <c r="AY100" s="219">
        <f t="shared" si="15"/>
        <v>8.249999999999999E-2</v>
      </c>
      <c r="AZ100" s="219">
        <f t="shared" si="15"/>
        <v>8.249999999999999E-2</v>
      </c>
      <c r="BA100" s="219">
        <f t="shared" si="15"/>
        <v>8.249999999999999E-2</v>
      </c>
      <c r="BB100" s="219">
        <f t="shared" si="15"/>
        <v>8.249999999999999E-2</v>
      </c>
      <c r="BC100" s="219">
        <f t="shared" si="15"/>
        <v>8.249999999999999E-2</v>
      </c>
      <c r="BD100" s="219">
        <f t="shared" si="15"/>
        <v>8.249999999999999E-2</v>
      </c>
      <c r="BE100" s="219">
        <f t="shared" si="15"/>
        <v>8.249999999999999E-2</v>
      </c>
    </row>
    <row r="101" spans="1:57" x14ac:dyDescent="0.2">
      <c r="A101" s="215">
        <f t="shared" si="7"/>
        <v>29</v>
      </c>
      <c r="B101" s="219">
        <f t="shared" si="19"/>
        <v>6.25E-2</v>
      </c>
      <c r="C101" s="219">
        <f t="shared" si="19"/>
        <v>6.25E-2</v>
      </c>
      <c r="D101" s="219">
        <f t="shared" si="19"/>
        <v>6.25E-2</v>
      </c>
      <c r="E101" s="219">
        <f t="shared" si="19"/>
        <v>6.25E-2</v>
      </c>
      <c r="F101" s="219">
        <f t="shared" si="19"/>
        <v>6.25E-2</v>
      </c>
      <c r="G101" s="219">
        <f t="shared" si="19"/>
        <v>6.25E-2</v>
      </c>
      <c r="H101" s="219">
        <f t="shared" si="19"/>
        <v>6.25E-2</v>
      </c>
      <c r="I101" s="219">
        <f t="shared" si="19"/>
        <v>6.25E-2</v>
      </c>
      <c r="J101" s="219">
        <f t="shared" si="19"/>
        <v>6.25E-2</v>
      </c>
      <c r="K101" s="219">
        <f t="shared" si="19"/>
        <v>6.25E-2</v>
      </c>
      <c r="L101" s="219">
        <f t="shared" si="19"/>
        <v>6.25E-2</v>
      </c>
      <c r="M101" s="219">
        <f t="shared" si="19"/>
        <v>6.25E-2</v>
      </c>
      <c r="N101" s="219">
        <f t="shared" si="19"/>
        <v>6.25E-2</v>
      </c>
      <c r="O101" s="219">
        <f t="shared" si="19"/>
        <v>6.25E-2</v>
      </c>
      <c r="P101" s="219">
        <f t="shared" si="19"/>
        <v>6.25E-2</v>
      </c>
      <c r="Q101" s="219">
        <f t="shared" si="19"/>
        <v>6.25E-2</v>
      </c>
      <c r="R101" s="219">
        <f t="shared" si="19"/>
        <v>6.25E-2</v>
      </c>
      <c r="S101" s="219">
        <f t="shared" si="19"/>
        <v>6.7499999999999991E-2</v>
      </c>
      <c r="T101" s="219">
        <f t="shared" si="19"/>
        <v>6.7499999999999991E-2</v>
      </c>
      <c r="U101" s="219">
        <f t="shared" si="19"/>
        <v>6.7499999999999991E-2</v>
      </c>
      <c r="V101" s="219">
        <f t="shared" si="19"/>
        <v>6.7499999999999991E-2</v>
      </c>
      <c r="W101" s="219">
        <f t="shared" si="19"/>
        <v>6.7499999999999991E-2</v>
      </c>
      <c r="X101" s="219">
        <f t="shared" si="19"/>
        <v>7.2499999999999995E-2</v>
      </c>
      <c r="Y101" s="219">
        <f t="shared" si="19"/>
        <v>7.2499999999999995E-2</v>
      </c>
      <c r="Z101" s="219">
        <f t="shared" si="19"/>
        <v>7.2499999999999995E-2</v>
      </c>
      <c r="AA101" s="219">
        <f t="shared" si="19"/>
        <v>7.2499999999999995E-2</v>
      </c>
      <c r="AB101" s="219">
        <f t="shared" si="19"/>
        <v>7.2499999999999995E-2</v>
      </c>
      <c r="AC101" s="219">
        <f t="shared" si="19"/>
        <v>7.7499999999999999E-2</v>
      </c>
      <c r="AD101" s="219">
        <f t="shared" si="19"/>
        <v>7.7499999999999999E-2</v>
      </c>
      <c r="AE101" s="219">
        <f t="shared" si="19"/>
        <v>7.7499999999999999E-2</v>
      </c>
      <c r="AF101" s="219">
        <f t="shared" si="19"/>
        <v>7.7499999999999999E-2</v>
      </c>
      <c r="AG101" s="219">
        <f t="shared" si="19"/>
        <v>7.7499999999999999E-2</v>
      </c>
      <c r="AH101" s="219">
        <f t="shared" si="19"/>
        <v>8.249999999999999E-2</v>
      </c>
      <c r="AI101" s="219">
        <f t="shared" si="19"/>
        <v>8.249999999999999E-2</v>
      </c>
      <c r="AJ101" s="219">
        <f t="shared" si="19"/>
        <v>8.249999999999999E-2</v>
      </c>
      <c r="AK101" s="219">
        <f t="shared" si="19"/>
        <v>8.249999999999999E-2</v>
      </c>
      <c r="AL101" s="219">
        <f t="shared" si="19"/>
        <v>8.249999999999999E-2</v>
      </c>
      <c r="AM101" s="219">
        <f t="shared" si="19"/>
        <v>8.249999999999999E-2</v>
      </c>
      <c r="AN101" s="219">
        <f t="shared" si="19"/>
        <v>8.249999999999999E-2</v>
      </c>
      <c r="AO101" s="219">
        <f t="shared" si="19"/>
        <v>8.249999999999999E-2</v>
      </c>
      <c r="AP101" s="219">
        <f t="shared" si="19"/>
        <v>8.249999999999999E-2</v>
      </c>
      <c r="AQ101" s="219">
        <f t="shared" si="19"/>
        <v>8.249999999999999E-2</v>
      </c>
      <c r="AR101" s="219">
        <f t="shared" si="19"/>
        <v>8.249999999999999E-2</v>
      </c>
      <c r="AS101" s="219">
        <f t="shared" si="19"/>
        <v>8.249999999999999E-2</v>
      </c>
      <c r="AT101" s="219">
        <f t="shared" si="19"/>
        <v>8.249999999999999E-2</v>
      </c>
      <c r="AU101" s="219">
        <f t="shared" si="15"/>
        <v>8.249999999999999E-2</v>
      </c>
      <c r="AV101" s="219">
        <f t="shared" si="15"/>
        <v>8.249999999999999E-2</v>
      </c>
      <c r="AW101" s="219">
        <f t="shared" si="15"/>
        <v>8.249999999999999E-2</v>
      </c>
      <c r="AX101" s="219">
        <f t="shared" si="15"/>
        <v>8.249999999999999E-2</v>
      </c>
      <c r="AY101" s="219">
        <f t="shared" si="15"/>
        <v>8.249999999999999E-2</v>
      </c>
      <c r="AZ101" s="219">
        <f t="shared" si="15"/>
        <v>8.249999999999999E-2</v>
      </c>
      <c r="BA101" s="219">
        <f t="shared" si="15"/>
        <v>8.249999999999999E-2</v>
      </c>
      <c r="BB101" s="219">
        <f t="shared" si="15"/>
        <v>8.249999999999999E-2</v>
      </c>
      <c r="BC101" s="219">
        <f t="shared" si="15"/>
        <v>8.249999999999999E-2</v>
      </c>
      <c r="BD101" s="219">
        <f t="shared" si="15"/>
        <v>8.249999999999999E-2</v>
      </c>
      <c r="BE101" s="219">
        <f t="shared" si="15"/>
        <v>8.249999999999999E-2</v>
      </c>
    </row>
    <row r="102" spans="1:57" x14ac:dyDescent="0.2">
      <c r="A102" s="215">
        <f t="shared" si="7"/>
        <v>30</v>
      </c>
      <c r="B102" s="219">
        <f t="shared" si="19"/>
        <v>6.25E-2</v>
      </c>
      <c r="C102" s="219">
        <f t="shared" si="19"/>
        <v>6.25E-2</v>
      </c>
      <c r="D102" s="219">
        <f t="shared" si="19"/>
        <v>6.25E-2</v>
      </c>
      <c r="E102" s="219">
        <f t="shared" si="19"/>
        <v>6.25E-2</v>
      </c>
      <c r="F102" s="219">
        <f t="shared" si="19"/>
        <v>6.25E-2</v>
      </c>
      <c r="G102" s="219">
        <f t="shared" si="19"/>
        <v>6.25E-2</v>
      </c>
      <c r="H102" s="219">
        <f t="shared" si="19"/>
        <v>6.25E-2</v>
      </c>
      <c r="I102" s="219">
        <f t="shared" si="19"/>
        <v>6.25E-2</v>
      </c>
      <c r="J102" s="219">
        <f t="shared" si="19"/>
        <v>6.25E-2</v>
      </c>
      <c r="K102" s="219">
        <f t="shared" si="19"/>
        <v>6.25E-2</v>
      </c>
      <c r="L102" s="219">
        <f t="shared" si="19"/>
        <v>6.25E-2</v>
      </c>
      <c r="M102" s="219">
        <f t="shared" si="19"/>
        <v>6.25E-2</v>
      </c>
      <c r="N102" s="219">
        <f t="shared" si="19"/>
        <v>6.25E-2</v>
      </c>
      <c r="O102" s="219">
        <f t="shared" si="19"/>
        <v>6.25E-2</v>
      </c>
      <c r="P102" s="219">
        <f t="shared" si="19"/>
        <v>6.25E-2</v>
      </c>
      <c r="Q102" s="219">
        <f t="shared" si="19"/>
        <v>6.25E-2</v>
      </c>
      <c r="R102" s="219">
        <f t="shared" si="19"/>
        <v>6.25E-2</v>
      </c>
      <c r="S102" s="219">
        <f t="shared" si="19"/>
        <v>6.7499999999999991E-2</v>
      </c>
      <c r="T102" s="219">
        <f t="shared" si="19"/>
        <v>6.7499999999999991E-2</v>
      </c>
      <c r="U102" s="219">
        <f t="shared" si="19"/>
        <v>6.7499999999999991E-2</v>
      </c>
      <c r="V102" s="219">
        <f t="shared" si="19"/>
        <v>6.7499999999999991E-2</v>
      </c>
      <c r="W102" s="219">
        <f t="shared" si="19"/>
        <v>6.7499999999999991E-2</v>
      </c>
      <c r="X102" s="219">
        <f t="shared" si="19"/>
        <v>7.2499999999999995E-2</v>
      </c>
      <c r="Y102" s="219">
        <f t="shared" si="19"/>
        <v>7.2499999999999995E-2</v>
      </c>
      <c r="Z102" s="219">
        <f t="shared" si="19"/>
        <v>7.2499999999999995E-2</v>
      </c>
      <c r="AA102" s="219">
        <f t="shared" si="19"/>
        <v>7.2499999999999995E-2</v>
      </c>
      <c r="AB102" s="219">
        <f t="shared" si="19"/>
        <v>7.2499999999999995E-2</v>
      </c>
      <c r="AC102" s="219">
        <f t="shared" si="19"/>
        <v>7.7499999999999999E-2</v>
      </c>
      <c r="AD102" s="219">
        <f t="shared" si="19"/>
        <v>7.7499999999999999E-2</v>
      </c>
      <c r="AE102" s="219">
        <f t="shared" si="19"/>
        <v>7.7499999999999999E-2</v>
      </c>
      <c r="AF102" s="219">
        <f t="shared" si="19"/>
        <v>7.7499999999999999E-2</v>
      </c>
      <c r="AG102" s="219">
        <f t="shared" si="19"/>
        <v>7.7499999999999999E-2</v>
      </c>
      <c r="AH102" s="219">
        <f t="shared" si="19"/>
        <v>8.249999999999999E-2</v>
      </c>
      <c r="AI102" s="219">
        <f t="shared" si="19"/>
        <v>8.249999999999999E-2</v>
      </c>
      <c r="AJ102" s="219">
        <f t="shared" si="19"/>
        <v>8.249999999999999E-2</v>
      </c>
      <c r="AK102" s="219">
        <f t="shared" si="19"/>
        <v>8.249999999999999E-2</v>
      </c>
      <c r="AL102" s="219">
        <f t="shared" si="19"/>
        <v>8.249999999999999E-2</v>
      </c>
      <c r="AM102" s="219">
        <f t="shared" si="19"/>
        <v>8.249999999999999E-2</v>
      </c>
      <c r="AN102" s="219">
        <f t="shared" si="19"/>
        <v>8.249999999999999E-2</v>
      </c>
      <c r="AO102" s="219">
        <f t="shared" si="19"/>
        <v>8.249999999999999E-2</v>
      </c>
      <c r="AP102" s="219">
        <f t="shared" si="19"/>
        <v>8.249999999999999E-2</v>
      </c>
      <c r="AQ102" s="219">
        <f t="shared" si="19"/>
        <v>8.249999999999999E-2</v>
      </c>
      <c r="AR102" s="219">
        <f t="shared" si="19"/>
        <v>8.249999999999999E-2</v>
      </c>
      <c r="AS102" s="219">
        <f t="shared" si="19"/>
        <v>8.249999999999999E-2</v>
      </c>
      <c r="AT102" s="219">
        <f t="shared" si="19"/>
        <v>8.249999999999999E-2</v>
      </c>
      <c r="AU102" s="219">
        <f t="shared" si="15"/>
        <v>8.249999999999999E-2</v>
      </c>
      <c r="AV102" s="219">
        <f t="shared" si="15"/>
        <v>8.249999999999999E-2</v>
      </c>
      <c r="AW102" s="219">
        <f t="shared" si="15"/>
        <v>8.249999999999999E-2</v>
      </c>
      <c r="AX102" s="219">
        <f t="shared" si="15"/>
        <v>8.249999999999999E-2</v>
      </c>
      <c r="AY102" s="219">
        <f t="shared" si="15"/>
        <v>8.249999999999999E-2</v>
      </c>
      <c r="AZ102" s="219">
        <f t="shared" si="15"/>
        <v>8.249999999999999E-2</v>
      </c>
      <c r="BA102" s="219">
        <f t="shared" si="15"/>
        <v>8.249999999999999E-2</v>
      </c>
      <c r="BB102" s="219">
        <f t="shared" si="15"/>
        <v>8.249999999999999E-2</v>
      </c>
      <c r="BC102" s="219">
        <f t="shared" si="15"/>
        <v>8.249999999999999E-2</v>
      </c>
      <c r="BD102" s="219">
        <f t="shared" si="15"/>
        <v>8.249999999999999E-2</v>
      </c>
      <c r="BE102" s="219">
        <f t="shared" si="15"/>
        <v>8.249999999999999E-2</v>
      </c>
    </row>
    <row r="103" spans="1:57" x14ac:dyDescent="0.2">
      <c r="A103" s="215">
        <f t="shared" si="7"/>
        <v>31</v>
      </c>
      <c r="B103" s="219">
        <f t="shared" si="19"/>
        <v>6.25E-2</v>
      </c>
      <c r="C103" s="219">
        <f t="shared" si="19"/>
        <v>6.25E-2</v>
      </c>
      <c r="D103" s="219">
        <f t="shared" si="19"/>
        <v>6.25E-2</v>
      </c>
      <c r="E103" s="219">
        <f t="shared" si="19"/>
        <v>6.25E-2</v>
      </c>
      <c r="F103" s="219">
        <f t="shared" si="19"/>
        <v>6.25E-2</v>
      </c>
      <c r="G103" s="219">
        <f t="shared" si="19"/>
        <v>6.25E-2</v>
      </c>
      <c r="H103" s="219">
        <f t="shared" si="19"/>
        <v>6.25E-2</v>
      </c>
      <c r="I103" s="219">
        <f t="shared" si="19"/>
        <v>6.25E-2</v>
      </c>
      <c r="J103" s="219">
        <f t="shared" si="19"/>
        <v>6.25E-2</v>
      </c>
      <c r="K103" s="219">
        <f t="shared" si="19"/>
        <v>6.25E-2</v>
      </c>
      <c r="L103" s="219">
        <f t="shared" si="19"/>
        <v>6.25E-2</v>
      </c>
      <c r="M103" s="219">
        <f t="shared" si="19"/>
        <v>6.25E-2</v>
      </c>
      <c r="N103" s="219">
        <f t="shared" si="19"/>
        <v>6.25E-2</v>
      </c>
      <c r="O103" s="219">
        <f t="shared" si="19"/>
        <v>6.25E-2</v>
      </c>
      <c r="P103" s="219">
        <f t="shared" si="19"/>
        <v>6.25E-2</v>
      </c>
      <c r="Q103" s="219">
        <f t="shared" si="19"/>
        <v>6.25E-2</v>
      </c>
      <c r="R103" s="219">
        <f t="shared" si="19"/>
        <v>6.25E-2</v>
      </c>
      <c r="S103" s="219">
        <f t="shared" si="19"/>
        <v>6.7499999999999991E-2</v>
      </c>
      <c r="T103" s="219">
        <f t="shared" si="19"/>
        <v>6.7499999999999991E-2</v>
      </c>
      <c r="U103" s="219">
        <f t="shared" si="19"/>
        <v>6.7499999999999991E-2</v>
      </c>
      <c r="V103" s="219">
        <f t="shared" si="19"/>
        <v>6.7499999999999991E-2</v>
      </c>
      <c r="W103" s="219">
        <f t="shared" si="19"/>
        <v>6.7499999999999991E-2</v>
      </c>
      <c r="X103" s="219">
        <f t="shared" si="19"/>
        <v>7.2499999999999995E-2</v>
      </c>
      <c r="Y103" s="219">
        <f t="shared" si="19"/>
        <v>7.2499999999999995E-2</v>
      </c>
      <c r="Z103" s="219">
        <f t="shared" si="19"/>
        <v>7.2499999999999995E-2</v>
      </c>
      <c r="AA103" s="219">
        <f t="shared" si="19"/>
        <v>7.2499999999999995E-2</v>
      </c>
      <c r="AB103" s="219">
        <f t="shared" si="19"/>
        <v>7.2499999999999995E-2</v>
      </c>
      <c r="AC103" s="219">
        <f t="shared" si="19"/>
        <v>7.7499999999999999E-2</v>
      </c>
      <c r="AD103" s="219">
        <f t="shared" si="19"/>
        <v>7.7499999999999999E-2</v>
      </c>
      <c r="AE103" s="219">
        <f t="shared" si="19"/>
        <v>7.7499999999999999E-2</v>
      </c>
      <c r="AF103" s="219">
        <f t="shared" ref="AF103:AT103" si="20">AF37-0.0055</f>
        <v>7.7499999999999999E-2</v>
      </c>
      <c r="AG103" s="219">
        <f t="shared" si="20"/>
        <v>7.7499999999999999E-2</v>
      </c>
      <c r="AH103" s="219">
        <f t="shared" si="20"/>
        <v>8.249999999999999E-2</v>
      </c>
      <c r="AI103" s="219">
        <f t="shared" si="20"/>
        <v>8.249999999999999E-2</v>
      </c>
      <c r="AJ103" s="219">
        <f t="shared" si="20"/>
        <v>8.249999999999999E-2</v>
      </c>
      <c r="AK103" s="219">
        <f t="shared" si="20"/>
        <v>8.249999999999999E-2</v>
      </c>
      <c r="AL103" s="219">
        <f t="shared" si="20"/>
        <v>8.249999999999999E-2</v>
      </c>
      <c r="AM103" s="219">
        <f t="shared" si="20"/>
        <v>8.249999999999999E-2</v>
      </c>
      <c r="AN103" s="219">
        <f t="shared" si="20"/>
        <v>8.249999999999999E-2</v>
      </c>
      <c r="AO103" s="219">
        <f t="shared" si="20"/>
        <v>8.249999999999999E-2</v>
      </c>
      <c r="AP103" s="219">
        <f t="shared" si="20"/>
        <v>8.249999999999999E-2</v>
      </c>
      <c r="AQ103" s="219">
        <f t="shared" si="20"/>
        <v>8.249999999999999E-2</v>
      </c>
      <c r="AR103" s="219">
        <f t="shared" si="20"/>
        <v>8.249999999999999E-2</v>
      </c>
      <c r="AS103" s="219">
        <f t="shared" si="20"/>
        <v>8.249999999999999E-2</v>
      </c>
      <c r="AT103" s="219">
        <f t="shared" si="20"/>
        <v>8.249999999999999E-2</v>
      </c>
      <c r="AU103" s="219">
        <f t="shared" si="15"/>
        <v>8.249999999999999E-2</v>
      </c>
      <c r="AV103" s="219">
        <f t="shared" si="15"/>
        <v>8.249999999999999E-2</v>
      </c>
      <c r="AW103" s="219">
        <f t="shared" si="15"/>
        <v>8.249999999999999E-2</v>
      </c>
      <c r="AX103" s="219">
        <f t="shared" si="15"/>
        <v>8.249999999999999E-2</v>
      </c>
      <c r="AY103" s="219">
        <f t="shared" si="15"/>
        <v>8.249999999999999E-2</v>
      </c>
      <c r="AZ103" s="219">
        <f t="shared" si="15"/>
        <v>8.249999999999999E-2</v>
      </c>
      <c r="BA103" s="219">
        <f t="shared" si="15"/>
        <v>8.249999999999999E-2</v>
      </c>
      <c r="BB103" s="219">
        <f t="shared" si="15"/>
        <v>8.249999999999999E-2</v>
      </c>
      <c r="BC103" s="219">
        <f t="shared" si="15"/>
        <v>8.249999999999999E-2</v>
      </c>
      <c r="BD103" s="219">
        <f t="shared" si="15"/>
        <v>8.249999999999999E-2</v>
      </c>
      <c r="BE103" s="219">
        <f t="shared" si="15"/>
        <v>8.249999999999999E-2</v>
      </c>
    </row>
    <row r="104" spans="1:57" x14ac:dyDescent="0.2">
      <c r="A104" s="215">
        <f t="shared" si="7"/>
        <v>32</v>
      </c>
      <c r="B104" s="219">
        <f t="shared" ref="B104:BE108" si="21">B38-0.0055</f>
        <v>6.25E-2</v>
      </c>
      <c r="C104" s="219">
        <f t="shared" si="21"/>
        <v>6.25E-2</v>
      </c>
      <c r="D104" s="219">
        <f t="shared" si="21"/>
        <v>6.25E-2</v>
      </c>
      <c r="E104" s="219">
        <f t="shared" si="21"/>
        <v>6.25E-2</v>
      </c>
      <c r="F104" s="219">
        <f t="shared" si="21"/>
        <v>6.25E-2</v>
      </c>
      <c r="G104" s="219">
        <f t="shared" si="21"/>
        <v>6.25E-2</v>
      </c>
      <c r="H104" s="219">
        <f t="shared" si="21"/>
        <v>6.25E-2</v>
      </c>
      <c r="I104" s="219">
        <f t="shared" si="21"/>
        <v>6.25E-2</v>
      </c>
      <c r="J104" s="219">
        <f t="shared" si="21"/>
        <v>6.25E-2</v>
      </c>
      <c r="K104" s="219">
        <f t="shared" si="21"/>
        <v>6.25E-2</v>
      </c>
      <c r="L104" s="219">
        <f t="shared" si="21"/>
        <v>6.25E-2</v>
      </c>
      <c r="M104" s="219">
        <f t="shared" si="21"/>
        <v>6.25E-2</v>
      </c>
      <c r="N104" s="219">
        <f t="shared" si="21"/>
        <v>6.25E-2</v>
      </c>
      <c r="O104" s="219">
        <f t="shared" si="21"/>
        <v>6.25E-2</v>
      </c>
      <c r="P104" s="219">
        <f t="shared" si="21"/>
        <v>6.25E-2</v>
      </c>
      <c r="Q104" s="219">
        <f t="shared" si="21"/>
        <v>6.25E-2</v>
      </c>
      <c r="R104" s="219">
        <f t="shared" si="21"/>
        <v>6.25E-2</v>
      </c>
      <c r="S104" s="219">
        <f t="shared" si="21"/>
        <v>6.7499999999999991E-2</v>
      </c>
      <c r="T104" s="219">
        <f t="shared" si="21"/>
        <v>6.7499999999999991E-2</v>
      </c>
      <c r="U104" s="219">
        <f t="shared" si="21"/>
        <v>6.7499999999999991E-2</v>
      </c>
      <c r="V104" s="219">
        <f t="shared" si="21"/>
        <v>6.7499999999999991E-2</v>
      </c>
      <c r="W104" s="219">
        <f t="shared" si="21"/>
        <v>6.7499999999999991E-2</v>
      </c>
      <c r="X104" s="219">
        <f t="shared" si="21"/>
        <v>7.2499999999999995E-2</v>
      </c>
      <c r="Y104" s="219">
        <f t="shared" si="21"/>
        <v>7.2499999999999995E-2</v>
      </c>
      <c r="Z104" s="219">
        <f t="shared" si="21"/>
        <v>7.2499999999999995E-2</v>
      </c>
      <c r="AA104" s="219">
        <f t="shared" si="21"/>
        <v>7.2499999999999995E-2</v>
      </c>
      <c r="AB104" s="219">
        <f t="shared" si="21"/>
        <v>7.2499999999999995E-2</v>
      </c>
      <c r="AC104" s="219">
        <f t="shared" si="21"/>
        <v>7.7499999999999999E-2</v>
      </c>
      <c r="AD104" s="219">
        <f t="shared" si="21"/>
        <v>7.7499999999999999E-2</v>
      </c>
      <c r="AE104" s="219">
        <f t="shared" si="21"/>
        <v>7.7499999999999999E-2</v>
      </c>
      <c r="AF104" s="219">
        <f t="shared" si="21"/>
        <v>7.7499999999999999E-2</v>
      </c>
      <c r="AG104" s="219">
        <f t="shared" si="21"/>
        <v>7.7499999999999999E-2</v>
      </c>
      <c r="AH104" s="219">
        <f t="shared" si="21"/>
        <v>8.249999999999999E-2</v>
      </c>
      <c r="AI104" s="219">
        <f t="shared" si="21"/>
        <v>8.249999999999999E-2</v>
      </c>
      <c r="AJ104" s="219">
        <f t="shared" si="21"/>
        <v>8.249999999999999E-2</v>
      </c>
      <c r="AK104" s="219">
        <f t="shared" si="21"/>
        <v>8.249999999999999E-2</v>
      </c>
      <c r="AL104" s="219">
        <f t="shared" si="21"/>
        <v>8.249999999999999E-2</v>
      </c>
      <c r="AM104" s="219">
        <f t="shared" si="21"/>
        <v>8.249999999999999E-2</v>
      </c>
      <c r="AN104" s="219">
        <f t="shared" si="21"/>
        <v>8.249999999999999E-2</v>
      </c>
      <c r="AO104" s="219">
        <f t="shared" si="21"/>
        <v>8.249999999999999E-2</v>
      </c>
      <c r="AP104" s="219">
        <f t="shared" si="21"/>
        <v>8.249999999999999E-2</v>
      </c>
      <c r="AQ104" s="219">
        <f t="shared" si="21"/>
        <v>8.249999999999999E-2</v>
      </c>
      <c r="AR104" s="219">
        <f t="shared" si="21"/>
        <v>8.249999999999999E-2</v>
      </c>
      <c r="AS104" s="219">
        <f t="shared" si="21"/>
        <v>8.249999999999999E-2</v>
      </c>
      <c r="AT104" s="219">
        <f t="shared" si="21"/>
        <v>8.249999999999999E-2</v>
      </c>
      <c r="AU104" s="219">
        <f t="shared" si="21"/>
        <v>8.249999999999999E-2</v>
      </c>
      <c r="AV104" s="219">
        <f t="shared" si="21"/>
        <v>8.249999999999999E-2</v>
      </c>
      <c r="AW104" s="219">
        <f t="shared" si="21"/>
        <v>8.249999999999999E-2</v>
      </c>
      <c r="AX104" s="219">
        <f t="shared" si="21"/>
        <v>8.249999999999999E-2</v>
      </c>
      <c r="AY104" s="219">
        <f t="shared" si="21"/>
        <v>8.249999999999999E-2</v>
      </c>
      <c r="AZ104" s="219">
        <f t="shared" si="21"/>
        <v>8.249999999999999E-2</v>
      </c>
      <c r="BA104" s="219">
        <f t="shared" si="21"/>
        <v>8.249999999999999E-2</v>
      </c>
      <c r="BB104" s="219">
        <f t="shared" si="21"/>
        <v>8.249999999999999E-2</v>
      </c>
      <c r="BC104" s="219">
        <f t="shared" si="21"/>
        <v>8.249999999999999E-2</v>
      </c>
      <c r="BD104" s="219">
        <f t="shared" si="21"/>
        <v>8.249999999999999E-2</v>
      </c>
      <c r="BE104" s="219">
        <f t="shared" si="21"/>
        <v>8.249999999999999E-2</v>
      </c>
    </row>
    <row r="105" spans="1:57" x14ac:dyDescent="0.2">
      <c r="A105" s="215">
        <f t="shared" si="7"/>
        <v>33</v>
      </c>
      <c r="B105" s="219">
        <f t="shared" si="21"/>
        <v>6.25E-2</v>
      </c>
      <c r="C105" s="219">
        <f t="shared" si="21"/>
        <v>6.25E-2</v>
      </c>
      <c r="D105" s="219">
        <f t="shared" si="21"/>
        <v>6.25E-2</v>
      </c>
      <c r="E105" s="219">
        <f t="shared" si="21"/>
        <v>6.25E-2</v>
      </c>
      <c r="F105" s="219">
        <f t="shared" si="21"/>
        <v>6.25E-2</v>
      </c>
      <c r="G105" s="219">
        <f t="shared" si="21"/>
        <v>6.25E-2</v>
      </c>
      <c r="H105" s="219">
        <f t="shared" si="21"/>
        <v>6.25E-2</v>
      </c>
      <c r="I105" s="219">
        <f t="shared" si="21"/>
        <v>6.25E-2</v>
      </c>
      <c r="J105" s="219">
        <f t="shared" si="21"/>
        <v>6.25E-2</v>
      </c>
      <c r="K105" s="219">
        <f t="shared" si="21"/>
        <v>6.25E-2</v>
      </c>
      <c r="L105" s="219">
        <f t="shared" si="21"/>
        <v>6.25E-2</v>
      </c>
      <c r="M105" s="219">
        <f t="shared" si="21"/>
        <v>6.25E-2</v>
      </c>
      <c r="N105" s="219">
        <f t="shared" si="21"/>
        <v>6.25E-2</v>
      </c>
      <c r="O105" s="219">
        <f t="shared" si="21"/>
        <v>6.25E-2</v>
      </c>
      <c r="P105" s="219">
        <f t="shared" si="21"/>
        <v>6.25E-2</v>
      </c>
      <c r="Q105" s="219">
        <f t="shared" si="21"/>
        <v>6.25E-2</v>
      </c>
      <c r="R105" s="219">
        <f t="shared" si="21"/>
        <v>6.25E-2</v>
      </c>
      <c r="S105" s="219">
        <f t="shared" si="21"/>
        <v>6.7499999999999991E-2</v>
      </c>
      <c r="T105" s="219">
        <f t="shared" si="21"/>
        <v>6.7499999999999991E-2</v>
      </c>
      <c r="U105" s="219">
        <f t="shared" si="21"/>
        <v>6.7499999999999991E-2</v>
      </c>
      <c r="V105" s="219">
        <f t="shared" si="21"/>
        <v>6.7499999999999991E-2</v>
      </c>
      <c r="W105" s="219">
        <f t="shared" si="21"/>
        <v>6.7499999999999991E-2</v>
      </c>
      <c r="X105" s="219">
        <f t="shared" si="21"/>
        <v>7.2499999999999995E-2</v>
      </c>
      <c r="Y105" s="219">
        <f t="shared" si="21"/>
        <v>7.2499999999999995E-2</v>
      </c>
      <c r="Z105" s="219">
        <f t="shared" si="21"/>
        <v>7.2499999999999995E-2</v>
      </c>
      <c r="AA105" s="219">
        <f t="shared" si="21"/>
        <v>7.2499999999999995E-2</v>
      </c>
      <c r="AB105" s="219">
        <f t="shared" si="21"/>
        <v>7.2499999999999995E-2</v>
      </c>
      <c r="AC105" s="219">
        <f t="shared" si="21"/>
        <v>7.7499999999999999E-2</v>
      </c>
      <c r="AD105" s="219">
        <f t="shared" si="21"/>
        <v>7.7499999999999999E-2</v>
      </c>
      <c r="AE105" s="219">
        <f t="shared" si="21"/>
        <v>7.7499999999999999E-2</v>
      </c>
      <c r="AF105" s="219">
        <f t="shared" si="21"/>
        <v>7.7499999999999999E-2</v>
      </c>
      <c r="AG105" s="219">
        <f t="shared" si="21"/>
        <v>7.7499999999999999E-2</v>
      </c>
      <c r="AH105" s="219">
        <f t="shared" si="21"/>
        <v>8.249999999999999E-2</v>
      </c>
      <c r="AI105" s="219">
        <f t="shared" si="21"/>
        <v>8.249999999999999E-2</v>
      </c>
      <c r="AJ105" s="219">
        <f t="shared" si="21"/>
        <v>8.249999999999999E-2</v>
      </c>
      <c r="AK105" s="219">
        <f t="shared" si="21"/>
        <v>8.249999999999999E-2</v>
      </c>
      <c r="AL105" s="219">
        <f t="shared" si="21"/>
        <v>8.249999999999999E-2</v>
      </c>
      <c r="AM105" s="219">
        <f t="shared" si="21"/>
        <v>8.249999999999999E-2</v>
      </c>
      <c r="AN105" s="219">
        <f t="shared" si="21"/>
        <v>8.249999999999999E-2</v>
      </c>
      <c r="AO105" s="219">
        <f t="shared" si="21"/>
        <v>8.249999999999999E-2</v>
      </c>
      <c r="AP105" s="219">
        <f t="shared" si="21"/>
        <v>8.249999999999999E-2</v>
      </c>
      <c r="AQ105" s="219">
        <f t="shared" si="21"/>
        <v>8.249999999999999E-2</v>
      </c>
      <c r="AR105" s="219">
        <f t="shared" si="21"/>
        <v>8.249999999999999E-2</v>
      </c>
      <c r="AS105" s="219">
        <f t="shared" si="21"/>
        <v>8.249999999999999E-2</v>
      </c>
      <c r="AT105" s="219">
        <f t="shared" si="21"/>
        <v>8.249999999999999E-2</v>
      </c>
      <c r="AU105" s="219">
        <f t="shared" si="21"/>
        <v>8.249999999999999E-2</v>
      </c>
      <c r="AV105" s="219">
        <f t="shared" si="21"/>
        <v>8.249999999999999E-2</v>
      </c>
      <c r="AW105" s="219">
        <f t="shared" si="21"/>
        <v>8.249999999999999E-2</v>
      </c>
      <c r="AX105" s="219">
        <f t="shared" si="21"/>
        <v>8.249999999999999E-2</v>
      </c>
      <c r="AY105" s="219">
        <f t="shared" si="21"/>
        <v>8.249999999999999E-2</v>
      </c>
      <c r="AZ105" s="219">
        <f t="shared" si="21"/>
        <v>8.249999999999999E-2</v>
      </c>
      <c r="BA105" s="219">
        <f t="shared" si="21"/>
        <v>8.249999999999999E-2</v>
      </c>
      <c r="BB105" s="219">
        <f t="shared" si="21"/>
        <v>8.249999999999999E-2</v>
      </c>
      <c r="BC105" s="219">
        <f t="shared" si="21"/>
        <v>8.249999999999999E-2</v>
      </c>
      <c r="BD105" s="219">
        <f t="shared" si="21"/>
        <v>8.249999999999999E-2</v>
      </c>
      <c r="BE105" s="219">
        <f t="shared" si="21"/>
        <v>8.249999999999999E-2</v>
      </c>
    </row>
    <row r="106" spans="1:57" x14ac:dyDescent="0.2">
      <c r="A106" s="215">
        <f t="shared" si="7"/>
        <v>34</v>
      </c>
      <c r="B106" s="219">
        <f t="shared" si="21"/>
        <v>6.25E-2</v>
      </c>
      <c r="C106" s="219">
        <f t="shared" si="21"/>
        <v>6.25E-2</v>
      </c>
      <c r="D106" s="219">
        <f t="shared" si="21"/>
        <v>6.25E-2</v>
      </c>
      <c r="E106" s="219">
        <f t="shared" si="21"/>
        <v>6.25E-2</v>
      </c>
      <c r="F106" s="219">
        <f t="shared" si="21"/>
        <v>6.25E-2</v>
      </c>
      <c r="G106" s="219">
        <f t="shared" si="21"/>
        <v>6.25E-2</v>
      </c>
      <c r="H106" s="219">
        <f t="shared" si="21"/>
        <v>6.25E-2</v>
      </c>
      <c r="I106" s="219">
        <f t="shared" si="21"/>
        <v>6.25E-2</v>
      </c>
      <c r="J106" s="219">
        <f t="shared" si="21"/>
        <v>6.25E-2</v>
      </c>
      <c r="K106" s="219">
        <f t="shared" si="21"/>
        <v>6.25E-2</v>
      </c>
      <c r="L106" s="219">
        <f t="shared" si="21"/>
        <v>6.25E-2</v>
      </c>
      <c r="M106" s="219">
        <f t="shared" si="21"/>
        <v>6.25E-2</v>
      </c>
      <c r="N106" s="219">
        <f t="shared" si="21"/>
        <v>6.25E-2</v>
      </c>
      <c r="O106" s="219">
        <f t="shared" si="21"/>
        <v>6.25E-2</v>
      </c>
      <c r="P106" s="219">
        <f t="shared" si="21"/>
        <v>6.25E-2</v>
      </c>
      <c r="Q106" s="219">
        <f t="shared" si="21"/>
        <v>6.25E-2</v>
      </c>
      <c r="R106" s="219">
        <f t="shared" si="21"/>
        <v>6.25E-2</v>
      </c>
      <c r="S106" s="219">
        <f t="shared" si="21"/>
        <v>6.7499999999999991E-2</v>
      </c>
      <c r="T106" s="219">
        <f t="shared" si="21"/>
        <v>6.7499999999999991E-2</v>
      </c>
      <c r="U106" s="219">
        <f t="shared" si="21"/>
        <v>6.7499999999999991E-2</v>
      </c>
      <c r="V106" s="219">
        <f t="shared" si="21"/>
        <v>6.7499999999999991E-2</v>
      </c>
      <c r="W106" s="219">
        <f t="shared" si="21"/>
        <v>6.7499999999999991E-2</v>
      </c>
      <c r="X106" s="219">
        <f t="shared" si="21"/>
        <v>7.2499999999999995E-2</v>
      </c>
      <c r="Y106" s="219">
        <f t="shared" si="21"/>
        <v>7.2499999999999995E-2</v>
      </c>
      <c r="Z106" s="219">
        <f t="shared" si="21"/>
        <v>7.2499999999999995E-2</v>
      </c>
      <c r="AA106" s="219">
        <f t="shared" si="21"/>
        <v>7.2499999999999995E-2</v>
      </c>
      <c r="AB106" s="219">
        <f t="shared" si="21"/>
        <v>7.2499999999999995E-2</v>
      </c>
      <c r="AC106" s="219">
        <f t="shared" si="21"/>
        <v>7.7499999999999999E-2</v>
      </c>
      <c r="AD106" s="219">
        <f t="shared" si="21"/>
        <v>7.7499999999999999E-2</v>
      </c>
      <c r="AE106" s="219">
        <f t="shared" si="21"/>
        <v>7.7499999999999999E-2</v>
      </c>
      <c r="AF106" s="219">
        <f t="shared" si="21"/>
        <v>7.7499999999999999E-2</v>
      </c>
      <c r="AG106" s="219">
        <f t="shared" si="21"/>
        <v>7.7499999999999999E-2</v>
      </c>
      <c r="AH106" s="219">
        <f t="shared" si="21"/>
        <v>8.249999999999999E-2</v>
      </c>
      <c r="AI106" s="219">
        <f t="shared" si="21"/>
        <v>8.249999999999999E-2</v>
      </c>
      <c r="AJ106" s="219">
        <f t="shared" si="21"/>
        <v>8.249999999999999E-2</v>
      </c>
      <c r="AK106" s="219">
        <f t="shared" si="21"/>
        <v>8.249999999999999E-2</v>
      </c>
      <c r="AL106" s="219">
        <f t="shared" si="21"/>
        <v>8.249999999999999E-2</v>
      </c>
      <c r="AM106" s="219">
        <f t="shared" si="21"/>
        <v>8.249999999999999E-2</v>
      </c>
      <c r="AN106" s="219">
        <f t="shared" si="21"/>
        <v>8.249999999999999E-2</v>
      </c>
      <c r="AO106" s="219">
        <f t="shared" si="21"/>
        <v>8.249999999999999E-2</v>
      </c>
      <c r="AP106" s="219">
        <f t="shared" si="21"/>
        <v>8.249999999999999E-2</v>
      </c>
      <c r="AQ106" s="219">
        <f t="shared" si="21"/>
        <v>8.249999999999999E-2</v>
      </c>
      <c r="AR106" s="219">
        <f t="shared" si="21"/>
        <v>8.249999999999999E-2</v>
      </c>
      <c r="AS106" s="219">
        <f t="shared" si="21"/>
        <v>8.249999999999999E-2</v>
      </c>
      <c r="AT106" s="219">
        <f t="shared" si="21"/>
        <v>8.249999999999999E-2</v>
      </c>
      <c r="AU106" s="219">
        <f t="shared" si="21"/>
        <v>8.249999999999999E-2</v>
      </c>
      <c r="AV106" s="219">
        <f t="shared" si="21"/>
        <v>8.249999999999999E-2</v>
      </c>
      <c r="AW106" s="219">
        <f t="shared" si="21"/>
        <v>8.249999999999999E-2</v>
      </c>
      <c r="AX106" s="219">
        <f t="shared" si="21"/>
        <v>8.249999999999999E-2</v>
      </c>
      <c r="AY106" s="219">
        <f t="shared" si="21"/>
        <v>8.249999999999999E-2</v>
      </c>
      <c r="AZ106" s="219">
        <f t="shared" si="21"/>
        <v>8.249999999999999E-2</v>
      </c>
      <c r="BA106" s="219">
        <f t="shared" si="21"/>
        <v>8.249999999999999E-2</v>
      </c>
      <c r="BB106" s="219">
        <f t="shared" si="21"/>
        <v>8.249999999999999E-2</v>
      </c>
      <c r="BC106" s="219">
        <f t="shared" si="21"/>
        <v>8.249999999999999E-2</v>
      </c>
      <c r="BD106" s="219">
        <f t="shared" si="21"/>
        <v>8.249999999999999E-2</v>
      </c>
      <c r="BE106" s="219">
        <f t="shared" si="21"/>
        <v>8.249999999999999E-2</v>
      </c>
    </row>
    <row r="107" spans="1:57" x14ac:dyDescent="0.2">
      <c r="A107" s="215">
        <f t="shared" si="7"/>
        <v>35</v>
      </c>
      <c r="B107" s="219">
        <f t="shared" si="21"/>
        <v>6.25E-2</v>
      </c>
      <c r="C107" s="219">
        <f t="shared" si="21"/>
        <v>6.25E-2</v>
      </c>
      <c r="D107" s="219">
        <f t="shared" si="21"/>
        <v>6.25E-2</v>
      </c>
      <c r="E107" s="219">
        <f t="shared" si="21"/>
        <v>6.25E-2</v>
      </c>
      <c r="F107" s="219">
        <f t="shared" si="21"/>
        <v>6.25E-2</v>
      </c>
      <c r="G107" s="219">
        <f t="shared" si="21"/>
        <v>6.25E-2</v>
      </c>
      <c r="H107" s="219">
        <f t="shared" si="21"/>
        <v>6.25E-2</v>
      </c>
      <c r="I107" s="219">
        <f t="shared" si="21"/>
        <v>6.25E-2</v>
      </c>
      <c r="J107" s="219">
        <f t="shared" si="21"/>
        <v>6.25E-2</v>
      </c>
      <c r="K107" s="219">
        <f t="shared" si="21"/>
        <v>6.25E-2</v>
      </c>
      <c r="L107" s="219">
        <f t="shared" si="21"/>
        <v>6.25E-2</v>
      </c>
      <c r="M107" s="219">
        <f t="shared" si="21"/>
        <v>6.25E-2</v>
      </c>
      <c r="N107" s="219">
        <f t="shared" si="21"/>
        <v>6.25E-2</v>
      </c>
      <c r="O107" s="219">
        <f t="shared" si="21"/>
        <v>6.25E-2</v>
      </c>
      <c r="P107" s="219">
        <f t="shared" si="21"/>
        <v>6.25E-2</v>
      </c>
      <c r="Q107" s="219">
        <f t="shared" si="21"/>
        <v>6.25E-2</v>
      </c>
      <c r="R107" s="219">
        <f t="shared" si="21"/>
        <v>6.25E-2</v>
      </c>
      <c r="S107" s="219">
        <f t="shared" si="21"/>
        <v>6.7499999999999991E-2</v>
      </c>
      <c r="T107" s="219">
        <f t="shared" si="21"/>
        <v>6.7499999999999991E-2</v>
      </c>
      <c r="U107" s="219">
        <f t="shared" si="21"/>
        <v>6.7499999999999991E-2</v>
      </c>
      <c r="V107" s="219">
        <f t="shared" si="21"/>
        <v>6.7499999999999991E-2</v>
      </c>
      <c r="W107" s="219">
        <f t="shared" si="21"/>
        <v>6.7499999999999991E-2</v>
      </c>
      <c r="X107" s="219">
        <f t="shared" si="21"/>
        <v>7.2499999999999995E-2</v>
      </c>
      <c r="Y107" s="219">
        <f t="shared" si="21"/>
        <v>7.2499999999999995E-2</v>
      </c>
      <c r="Z107" s="219">
        <f t="shared" si="21"/>
        <v>7.2499999999999995E-2</v>
      </c>
      <c r="AA107" s="219">
        <f t="shared" si="21"/>
        <v>7.2499999999999995E-2</v>
      </c>
      <c r="AB107" s="219">
        <f t="shared" si="21"/>
        <v>7.2499999999999995E-2</v>
      </c>
      <c r="AC107" s="219">
        <f t="shared" si="21"/>
        <v>7.7499999999999999E-2</v>
      </c>
      <c r="AD107" s="219">
        <f t="shared" si="21"/>
        <v>7.7499999999999999E-2</v>
      </c>
      <c r="AE107" s="219">
        <f t="shared" si="21"/>
        <v>7.7499999999999999E-2</v>
      </c>
      <c r="AF107" s="219">
        <f t="shared" si="21"/>
        <v>7.7499999999999999E-2</v>
      </c>
      <c r="AG107" s="219">
        <f t="shared" si="21"/>
        <v>7.7499999999999999E-2</v>
      </c>
      <c r="AH107" s="219">
        <f t="shared" si="21"/>
        <v>8.249999999999999E-2</v>
      </c>
      <c r="AI107" s="219">
        <f t="shared" si="21"/>
        <v>8.249999999999999E-2</v>
      </c>
      <c r="AJ107" s="219">
        <f t="shared" si="21"/>
        <v>8.249999999999999E-2</v>
      </c>
      <c r="AK107" s="219">
        <f t="shared" si="21"/>
        <v>8.249999999999999E-2</v>
      </c>
      <c r="AL107" s="219">
        <f t="shared" si="21"/>
        <v>8.249999999999999E-2</v>
      </c>
      <c r="AM107" s="219">
        <f t="shared" si="21"/>
        <v>8.249999999999999E-2</v>
      </c>
      <c r="AN107" s="219">
        <f t="shared" si="21"/>
        <v>8.249999999999999E-2</v>
      </c>
      <c r="AO107" s="219">
        <f t="shared" si="21"/>
        <v>8.249999999999999E-2</v>
      </c>
      <c r="AP107" s="219">
        <f t="shared" si="21"/>
        <v>8.249999999999999E-2</v>
      </c>
      <c r="AQ107" s="219">
        <f t="shared" si="21"/>
        <v>8.249999999999999E-2</v>
      </c>
      <c r="AR107" s="219">
        <f t="shared" si="21"/>
        <v>8.249999999999999E-2</v>
      </c>
      <c r="AS107" s="219">
        <f t="shared" si="21"/>
        <v>8.249999999999999E-2</v>
      </c>
      <c r="AT107" s="219">
        <f t="shared" si="21"/>
        <v>8.249999999999999E-2</v>
      </c>
      <c r="AU107" s="219">
        <f t="shared" si="21"/>
        <v>8.249999999999999E-2</v>
      </c>
      <c r="AV107" s="219">
        <f t="shared" si="21"/>
        <v>8.249999999999999E-2</v>
      </c>
      <c r="AW107" s="219">
        <f t="shared" si="21"/>
        <v>8.249999999999999E-2</v>
      </c>
      <c r="AX107" s="219">
        <f t="shared" si="21"/>
        <v>8.249999999999999E-2</v>
      </c>
      <c r="AY107" s="219">
        <f t="shared" si="21"/>
        <v>8.249999999999999E-2</v>
      </c>
      <c r="AZ107" s="219">
        <f t="shared" si="21"/>
        <v>8.249999999999999E-2</v>
      </c>
      <c r="BA107" s="219">
        <f t="shared" si="21"/>
        <v>8.249999999999999E-2</v>
      </c>
      <c r="BB107" s="219">
        <f t="shared" si="21"/>
        <v>8.249999999999999E-2</v>
      </c>
      <c r="BC107" s="219">
        <f t="shared" si="21"/>
        <v>8.249999999999999E-2</v>
      </c>
      <c r="BD107" s="219">
        <f t="shared" si="21"/>
        <v>8.249999999999999E-2</v>
      </c>
      <c r="BE107" s="219">
        <f t="shared" si="21"/>
        <v>8.249999999999999E-2</v>
      </c>
    </row>
    <row r="108" spans="1:57" x14ac:dyDescent="0.2">
      <c r="A108" s="215">
        <f t="shared" si="7"/>
        <v>36</v>
      </c>
      <c r="B108" s="219">
        <f t="shared" si="21"/>
        <v>6.25E-2</v>
      </c>
      <c r="C108" s="219">
        <f t="shared" si="21"/>
        <v>6.25E-2</v>
      </c>
      <c r="D108" s="219">
        <f t="shared" si="21"/>
        <v>6.25E-2</v>
      </c>
      <c r="E108" s="219">
        <f t="shared" si="21"/>
        <v>6.25E-2</v>
      </c>
      <c r="F108" s="219">
        <f t="shared" si="21"/>
        <v>6.25E-2</v>
      </c>
      <c r="G108" s="219">
        <f t="shared" si="21"/>
        <v>6.25E-2</v>
      </c>
      <c r="H108" s="219">
        <f t="shared" si="21"/>
        <v>6.25E-2</v>
      </c>
      <c r="I108" s="219">
        <f t="shared" si="21"/>
        <v>6.25E-2</v>
      </c>
      <c r="J108" s="219">
        <f t="shared" si="21"/>
        <v>6.25E-2</v>
      </c>
      <c r="K108" s="219">
        <f t="shared" si="21"/>
        <v>6.25E-2</v>
      </c>
      <c r="L108" s="219">
        <f t="shared" si="21"/>
        <v>6.25E-2</v>
      </c>
      <c r="M108" s="219">
        <f t="shared" si="21"/>
        <v>6.25E-2</v>
      </c>
      <c r="N108" s="219">
        <f t="shared" si="21"/>
        <v>6.25E-2</v>
      </c>
      <c r="O108" s="219">
        <f t="shared" si="21"/>
        <v>6.25E-2</v>
      </c>
      <c r="P108" s="219">
        <f t="shared" si="21"/>
        <v>6.25E-2</v>
      </c>
      <c r="Q108" s="219">
        <f t="shared" si="21"/>
        <v>6.25E-2</v>
      </c>
      <c r="R108" s="219">
        <f t="shared" si="21"/>
        <v>6.25E-2</v>
      </c>
      <c r="S108" s="219">
        <f t="shared" si="21"/>
        <v>6.7499999999999991E-2</v>
      </c>
      <c r="T108" s="219">
        <f t="shared" si="21"/>
        <v>6.7499999999999991E-2</v>
      </c>
      <c r="U108" s="219">
        <f t="shared" si="21"/>
        <v>6.7499999999999991E-2</v>
      </c>
      <c r="V108" s="219">
        <f t="shared" si="21"/>
        <v>6.7499999999999991E-2</v>
      </c>
      <c r="W108" s="219">
        <f t="shared" si="21"/>
        <v>6.7499999999999991E-2</v>
      </c>
      <c r="X108" s="219">
        <f t="shared" si="21"/>
        <v>7.2499999999999995E-2</v>
      </c>
      <c r="Y108" s="219">
        <f t="shared" si="21"/>
        <v>7.2499999999999995E-2</v>
      </c>
      <c r="Z108" s="219">
        <f t="shared" si="21"/>
        <v>7.2499999999999995E-2</v>
      </c>
      <c r="AA108" s="219">
        <f t="shared" si="21"/>
        <v>7.2499999999999995E-2</v>
      </c>
      <c r="AB108" s="219">
        <f t="shared" si="21"/>
        <v>7.2499999999999995E-2</v>
      </c>
      <c r="AC108" s="219">
        <f t="shared" si="21"/>
        <v>7.7499999999999999E-2</v>
      </c>
      <c r="AD108" s="219">
        <f t="shared" si="21"/>
        <v>7.7499999999999999E-2</v>
      </c>
      <c r="AE108" s="219">
        <f t="shared" si="21"/>
        <v>7.7499999999999999E-2</v>
      </c>
      <c r="AF108" s="219">
        <f t="shared" si="21"/>
        <v>7.7499999999999999E-2</v>
      </c>
      <c r="AG108" s="219">
        <f t="shared" ref="AG108:BE123" si="22">AG42-0.0055</f>
        <v>7.7499999999999999E-2</v>
      </c>
      <c r="AH108" s="219">
        <f t="shared" si="22"/>
        <v>8.249999999999999E-2</v>
      </c>
      <c r="AI108" s="219">
        <f t="shared" si="22"/>
        <v>8.249999999999999E-2</v>
      </c>
      <c r="AJ108" s="219">
        <f t="shared" si="22"/>
        <v>8.249999999999999E-2</v>
      </c>
      <c r="AK108" s="219">
        <f t="shared" si="22"/>
        <v>8.249999999999999E-2</v>
      </c>
      <c r="AL108" s="219">
        <f t="shared" si="22"/>
        <v>8.249999999999999E-2</v>
      </c>
      <c r="AM108" s="219">
        <f t="shared" si="22"/>
        <v>8.249999999999999E-2</v>
      </c>
      <c r="AN108" s="219">
        <f t="shared" si="22"/>
        <v>8.249999999999999E-2</v>
      </c>
      <c r="AO108" s="219">
        <f t="shared" si="22"/>
        <v>8.249999999999999E-2</v>
      </c>
      <c r="AP108" s="219">
        <f t="shared" si="22"/>
        <v>8.249999999999999E-2</v>
      </c>
      <c r="AQ108" s="219">
        <f t="shared" si="22"/>
        <v>8.249999999999999E-2</v>
      </c>
      <c r="AR108" s="219">
        <f t="shared" si="22"/>
        <v>8.249999999999999E-2</v>
      </c>
      <c r="AS108" s="219">
        <f t="shared" si="22"/>
        <v>8.249999999999999E-2</v>
      </c>
      <c r="AT108" s="219">
        <f t="shared" si="22"/>
        <v>8.249999999999999E-2</v>
      </c>
      <c r="AU108" s="219">
        <f t="shared" si="22"/>
        <v>8.249999999999999E-2</v>
      </c>
      <c r="AV108" s="219">
        <f t="shared" si="22"/>
        <v>8.249999999999999E-2</v>
      </c>
      <c r="AW108" s="219">
        <f t="shared" si="22"/>
        <v>8.249999999999999E-2</v>
      </c>
      <c r="AX108" s="219">
        <f t="shared" si="22"/>
        <v>8.249999999999999E-2</v>
      </c>
      <c r="AY108" s="219">
        <f t="shared" si="22"/>
        <v>8.249999999999999E-2</v>
      </c>
      <c r="AZ108" s="219">
        <f t="shared" si="22"/>
        <v>8.249999999999999E-2</v>
      </c>
      <c r="BA108" s="219">
        <f t="shared" si="22"/>
        <v>8.249999999999999E-2</v>
      </c>
      <c r="BB108" s="219">
        <f t="shared" si="22"/>
        <v>8.249999999999999E-2</v>
      </c>
      <c r="BC108" s="219">
        <f t="shared" si="22"/>
        <v>8.249999999999999E-2</v>
      </c>
      <c r="BD108" s="219">
        <f t="shared" si="22"/>
        <v>8.249999999999999E-2</v>
      </c>
      <c r="BE108" s="219">
        <f t="shared" si="22"/>
        <v>8.249999999999999E-2</v>
      </c>
    </row>
    <row r="109" spans="1:57" x14ac:dyDescent="0.2">
      <c r="A109" s="215">
        <f t="shared" si="7"/>
        <v>37</v>
      </c>
      <c r="B109" s="219">
        <f t="shared" ref="B109:AT114" si="23">B43-0.0055</f>
        <v>6.25E-2</v>
      </c>
      <c r="C109" s="219">
        <f t="shared" si="23"/>
        <v>6.25E-2</v>
      </c>
      <c r="D109" s="219">
        <f t="shared" si="23"/>
        <v>6.25E-2</v>
      </c>
      <c r="E109" s="219">
        <f t="shared" si="23"/>
        <v>6.25E-2</v>
      </c>
      <c r="F109" s="219">
        <f t="shared" si="23"/>
        <v>6.25E-2</v>
      </c>
      <c r="G109" s="219">
        <f t="shared" si="23"/>
        <v>6.25E-2</v>
      </c>
      <c r="H109" s="219">
        <f t="shared" si="23"/>
        <v>6.25E-2</v>
      </c>
      <c r="I109" s="219">
        <f t="shared" si="23"/>
        <v>6.25E-2</v>
      </c>
      <c r="J109" s="219">
        <f t="shared" si="23"/>
        <v>6.25E-2</v>
      </c>
      <c r="K109" s="219">
        <f t="shared" si="23"/>
        <v>6.25E-2</v>
      </c>
      <c r="L109" s="219">
        <f t="shared" si="23"/>
        <v>6.25E-2</v>
      </c>
      <c r="M109" s="219">
        <f t="shared" si="23"/>
        <v>6.25E-2</v>
      </c>
      <c r="N109" s="219">
        <f t="shared" si="23"/>
        <v>6.25E-2</v>
      </c>
      <c r="O109" s="219">
        <f t="shared" si="23"/>
        <v>6.25E-2</v>
      </c>
      <c r="P109" s="219">
        <f t="shared" si="23"/>
        <v>6.25E-2</v>
      </c>
      <c r="Q109" s="219">
        <f t="shared" si="23"/>
        <v>6.25E-2</v>
      </c>
      <c r="R109" s="219">
        <f t="shared" si="23"/>
        <v>6.25E-2</v>
      </c>
      <c r="S109" s="219">
        <f t="shared" si="23"/>
        <v>6.7499999999999991E-2</v>
      </c>
      <c r="T109" s="219">
        <f t="shared" si="23"/>
        <v>6.7499999999999991E-2</v>
      </c>
      <c r="U109" s="219">
        <f t="shared" si="23"/>
        <v>6.7499999999999991E-2</v>
      </c>
      <c r="V109" s="219">
        <f t="shared" si="23"/>
        <v>6.7499999999999991E-2</v>
      </c>
      <c r="W109" s="219">
        <f t="shared" si="23"/>
        <v>6.7499999999999991E-2</v>
      </c>
      <c r="X109" s="219">
        <f t="shared" si="23"/>
        <v>7.2499999999999995E-2</v>
      </c>
      <c r="Y109" s="219">
        <f t="shared" si="23"/>
        <v>7.2499999999999995E-2</v>
      </c>
      <c r="Z109" s="219">
        <f t="shared" si="23"/>
        <v>7.2499999999999995E-2</v>
      </c>
      <c r="AA109" s="219">
        <f t="shared" si="23"/>
        <v>7.2499999999999995E-2</v>
      </c>
      <c r="AB109" s="219">
        <f t="shared" si="23"/>
        <v>7.2499999999999995E-2</v>
      </c>
      <c r="AC109" s="219">
        <f t="shared" si="23"/>
        <v>7.7499999999999999E-2</v>
      </c>
      <c r="AD109" s="219">
        <f t="shared" si="23"/>
        <v>7.7499999999999999E-2</v>
      </c>
      <c r="AE109" s="219">
        <f t="shared" si="23"/>
        <v>7.7499999999999999E-2</v>
      </c>
      <c r="AF109" s="219">
        <f t="shared" si="23"/>
        <v>7.7499999999999999E-2</v>
      </c>
      <c r="AG109" s="219">
        <f t="shared" si="23"/>
        <v>7.7499999999999999E-2</v>
      </c>
      <c r="AH109" s="219">
        <f t="shared" si="23"/>
        <v>8.249999999999999E-2</v>
      </c>
      <c r="AI109" s="219">
        <f t="shared" si="23"/>
        <v>8.249999999999999E-2</v>
      </c>
      <c r="AJ109" s="219">
        <f t="shared" si="23"/>
        <v>8.249999999999999E-2</v>
      </c>
      <c r="AK109" s="219">
        <f t="shared" si="23"/>
        <v>8.249999999999999E-2</v>
      </c>
      <c r="AL109" s="219">
        <f t="shared" si="23"/>
        <v>8.249999999999999E-2</v>
      </c>
      <c r="AM109" s="219">
        <f t="shared" si="23"/>
        <v>8.249999999999999E-2</v>
      </c>
      <c r="AN109" s="219">
        <f t="shared" si="23"/>
        <v>8.249999999999999E-2</v>
      </c>
      <c r="AO109" s="219">
        <f t="shared" si="23"/>
        <v>8.249999999999999E-2</v>
      </c>
      <c r="AP109" s="219">
        <f t="shared" si="23"/>
        <v>8.249999999999999E-2</v>
      </c>
      <c r="AQ109" s="219">
        <f t="shared" si="23"/>
        <v>8.249999999999999E-2</v>
      </c>
      <c r="AR109" s="219">
        <f t="shared" si="23"/>
        <v>8.249999999999999E-2</v>
      </c>
      <c r="AS109" s="219">
        <f t="shared" si="23"/>
        <v>8.249999999999999E-2</v>
      </c>
      <c r="AT109" s="219">
        <f t="shared" si="23"/>
        <v>8.249999999999999E-2</v>
      </c>
      <c r="AU109" s="219">
        <f t="shared" si="22"/>
        <v>8.249999999999999E-2</v>
      </c>
      <c r="AV109" s="219">
        <f t="shared" si="22"/>
        <v>8.249999999999999E-2</v>
      </c>
      <c r="AW109" s="219">
        <f t="shared" si="22"/>
        <v>8.249999999999999E-2</v>
      </c>
      <c r="AX109" s="219">
        <f t="shared" si="22"/>
        <v>8.249999999999999E-2</v>
      </c>
      <c r="AY109" s="219">
        <f t="shared" si="22"/>
        <v>8.249999999999999E-2</v>
      </c>
      <c r="AZ109" s="219">
        <f t="shared" si="22"/>
        <v>8.249999999999999E-2</v>
      </c>
      <c r="BA109" s="219">
        <f t="shared" si="22"/>
        <v>8.249999999999999E-2</v>
      </c>
      <c r="BB109" s="219">
        <f t="shared" si="22"/>
        <v>8.249999999999999E-2</v>
      </c>
      <c r="BC109" s="219">
        <f t="shared" si="22"/>
        <v>8.249999999999999E-2</v>
      </c>
      <c r="BD109" s="219">
        <f t="shared" si="22"/>
        <v>8.249999999999999E-2</v>
      </c>
      <c r="BE109" s="219">
        <f t="shared" si="22"/>
        <v>8.249999999999999E-2</v>
      </c>
    </row>
    <row r="110" spans="1:57" x14ac:dyDescent="0.2">
      <c r="A110" s="215">
        <f t="shared" si="7"/>
        <v>38</v>
      </c>
      <c r="B110" s="219">
        <f t="shared" si="23"/>
        <v>6.25E-2</v>
      </c>
      <c r="C110" s="219">
        <f t="shared" si="23"/>
        <v>6.25E-2</v>
      </c>
      <c r="D110" s="219">
        <f t="shared" si="23"/>
        <v>6.25E-2</v>
      </c>
      <c r="E110" s="219">
        <f t="shared" si="23"/>
        <v>6.25E-2</v>
      </c>
      <c r="F110" s="219">
        <f t="shared" si="23"/>
        <v>6.25E-2</v>
      </c>
      <c r="G110" s="219">
        <f t="shared" si="23"/>
        <v>6.25E-2</v>
      </c>
      <c r="H110" s="219">
        <f t="shared" si="23"/>
        <v>6.25E-2</v>
      </c>
      <c r="I110" s="219">
        <f t="shared" si="23"/>
        <v>6.25E-2</v>
      </c>
      <c r="J110" s="219">
        <f t="shared" si="23"/>
        <v>6.25E-2</v>
      </c>
      <c r="K110" s="219">
        <f t="shared" si="23"/>
        <v>6.25E-2</v>
      </c>
      <c r="L110" s="219">
        <f t="shared" si="23"/>
        <v>6.25E-2</v>
      </c>
      <c r="M110" s="219">
        <f t="shared" si="23"/>
        <v>6.25E-2</v>
      </c>
      <c r="N110" s="219">
        <f t="shared" si="23"/>
        <v>6.25E-2</v>
      </c>
      <c r="O110" s="219">
        <f t="shared" si="23"/>
        <v>6.25E-2</v>
      </c>
      <c r="P110" s="219">
        <f t="shared" si="23"/>
        <v>6.25E-2</v>
      </c>
      <c r="Q110" s="219">
        <f t="shared" si="23"/>
        <v>6.25E-2</v>
      </c>
      <c r="R110" s="219">
        <f t="shared" si="23"/>
        <v>6.25E-2</v>
      </c>
      <c r="S110" s="219">
        <f t="shared" si="23"/>
        <v>6.7499999999999991E-2</v>
      </c>
      <c r="T110" s="219">
        <f t="shared" si="23"/>
        <v>6.7499999999999991E-2</v>
      </c>
      <c r="U110" s="219">
        <f t="shared" si="23"/>
        <v>6.7499999999999991E-2</v>
      </c>
      <c r="V110" s="219">
        <f t="shared" si="23"/>
        <v>6.7499999999999991E-2</v>
      </c>
      <c r="W110" s="219">
        <f t="shared" si="23"/>
        <v>6.7499999999999991E-2</v>
      </c>
      <c r="X110" s="219">
        <f t="shared" si="23"/>
        <v>7.2499999999999995E-2</v>
      </c>
      <c r="Y110" s="219">
        <f t="shared" si="23"/>
        <v>7.2499999999999995E-2</v>
      </c>
      <c r="Z110" s="219">
        <f t="shared" si="23"/>
        <v>7.2499999999999995E-2</v>
      </c>
      <c r="AA110" s="219">
        <f t="shared" si="23"/>
        <v>7.2499999999999995E-2</v>
      </c>
      <c r="AB110" s="219">
        <f t="shared" si="23"/>
        <v>7.2499999999999995E-2</v>
      </c>
      <c r="AC110" s="219">
        <f t="shared" si="23"/>
        <v>7.7499999999999999E-2</v>
      </c>
      <c r="AD110" s="219">
        <f t="shared" si="23"/>
        <v>7.7499999999999999E-2</v>
      </c>
      <c r="AE110" s="219">
        <f t="shared" si="23"/>
        <v>7.7499999999999999E-2</v>
      </c>
      <c r="AF110" s="219">
        <f t="shared" si="23"/>
        <v>7.7499999999999999E-2</v>
      </c>
      <c r="AG110" s="219">
        <f t="shared" si="23"/>
        <v>7.7499999999999999E-2</v>
      </c>
      <c r="AH110" s="219">
        <f t="shared" si="23"/>
        <v>8.249999999999999E-2</v>
      </c>
      <c r="AI110" s="219">
        <f t="shared" si="23"/>
        <v>8.249999999999999E-2</v>
      </c>
      <c r="AJ110" s="219">
        <f t="shared" si="23"/>
        <v>8.249999999999999E-2</v>
      </c>
      <c r="AK110" s="219">
        <f t="shared" si="23"/>
        <v>8.249999999999999E-2</v>
      </c>
      <c r="AL110" s="219">
        <f t="shared" si="23"/>
        <v>8.249999999999999E-2</v>
      </c>
      <c r="AM110" s="219">
        <f t="shared" si="23"/>
        <v>8.249999999999999E-2</v>
      </c>
      <c r="AN110" s="219">
        <f t="shared" si="23"/>
        <v>8.249999999999999E-2</v>
      </c>
      <c r="AO110" s="219">
        <f t="shared" si="23"/>
        <v>8.249999999999999E-2</v>
      </c>
      <c r="AP110" s="219">
        <f t="shared" si="23"/>
        <v>8.249999999999999E-2</v>
      </c>
      <c r="AQ110" s="219">
        <f t="shared" si="23"/>
        <v>8.249999999999999E-2</v>
      </c>
      <c r="AR110" s="219">
        <f t="shared" si="23"/>
        <v>8.249999999999999E-2</v>
      </c>
      <c r="AS110" s="219">
        <f t="shared" si="23"/>
        <v>8.249999999999999E-2</v>
      </c>
      <c r="AT110" s="219">
        <f t="shared" si="23"/>
        <v>8.249999999999999E-2</v>
      </c>
      <c r="AU110" s="219">
        <f t="shared" si="22"/>
        <v>8.249999999999999E-2</v>
      </c>
      <c r="AV110" s="219">
        <f t="shared" si="22"/>
        <v>8.249999999999999E-2</v>
      </c>
      <c r="AW110" s="219">
        <f t="shared" si="22"/>
        <v>8.249999999999999E-2</v>
      </c>
      <c r="AX110" s="219">
        <f t="shared" si="22"/>
        <v>8.249999999999999E-2</v>
      </c>
      <c r="AY110" s="219">
        <f t="shared" si="22"/>
        <v>8.249999999999999E-2</v>
      </c>
      <c r="AZ110" s="219">
        <f t="shared" si="22"/>
        <v>8.249999999999999E-2</v>
      </c>
      <c r="BA110" s="219">
        <f t="shared" si="22"/>
        <v>8.249999999999999E-2</v>
      </c>
      <c r="BB110" s="219">
        <f t="shared" si="22"/>
        <v>8.249999999999999E-2</v>
      </c>
      <c r="BC110" s="219">
        <f t="shared" si="22"/>
        <v>8.249999999999999E-2</v>
      </c>
      <c r="BD110" s="219">
        <f t="shared" si="22"/>
        <v>8.249999999999999E-2</v>
      </c>
      <c r="BE110" s="219">
        <f t="shared" si="22"/>
        <v>8.249999999999999E-2</v>
      </c>
    </row>
    <row r="111" spans="1:57" x14ac:dyDescent="0.2">
      <c r="A111" s="215">
        <f t="shared" si="7"/>
        <v>39</v>
      </c>
      <c r="B111" s="219">
        <f t="shared" si="23"/>
        <v>6.25E-2</v>
      </c>
      <c r="C111" s="219">
        <f t="shared" si="23"/>
        <v>6.25E-2</v>
      </c>
      <c r="D111" s="219">
        <f t="shared" si="23"/>
        <v>6.25E-2</v>
      </c>
      <c r="E111" s="219">
        <f t="shared" si="23"/>
        <v>6.25E-2</v>
      </c>
      <c r="F111" s="219">
        <f t="shared" si="23"/>
        <v>6.25E-2</v>
      </c>
      <c r="G111" s="219">
        <f t="shared" si="23"/>
        <v>6.25E-2</v>
      </c>
      <c r="H111" s="219">
        <f t="shared" si="23"/>
        <v>6.25E-2</v>
      </c>
      <c r="I111" s="219">
        <f t="shared" si="23"/>
        <v>6.25E-2</v>
      </c>
      <c r="J111" s="219">
        <f t="shared" si="23"/>
        <v>6.25E-2</v>
      </c>
      <c r="K111" s="219">
        <f t="shared" si="23"/>
        <v>6.25E-2</v>
      </c>
      <c r="L111" s="219">
        <f t="shared" si="23"/>
        <v>6.25E-2</v>
      </c>
      <c r="M111" s="219">
        <f t="shared" si="23"/>
        <v>6.25E-2</v>
      </c>
      <c r="N111" s="219">
        <f t="shared" si="23"/>
        <v>6.25E-2</v>
      </c>
      <c r="O111" s="219">
        <f t="shared" si="23"/>
        <v>6.25E-2</v>
      </c>
      <c r="P111" s="219">
        <f t="shared" si="23"/>
        <v>6.25E-2</v>
      </c>
      <c r="Q111" s="219">
        <f t="shared" si="23"/>
        <v>6.25E-2</v>
      </c>
      <c r="R111" s="219">
        <f t="shared" si="23"/>
        <v>6.25E-2</v>
      </c>
      <c r="S111" s="219">
        <f t="shared" si="23"/>
        <v>6.7499999999999991E-2</v>
      </c>
      <c r="T111" s="219">
        <f t="shared" si="23"/>
        <v>6.7499999999999991E-2</v>
      </c>
      <c r="U111" s="219">
        <f t="shared" si="23"/>
        <v>6.7499999999999991E-2</v>
      </c>
      <c r="V111" s="219">
        <f t="shared" si="23"/>
        <v>6.7499999999999991E-2</v>
      </c>
      <c r="W111" s="219">
        <f t="shared" si="23"/>
        <v>6.7499999999999991E-2</v>
      </c>
      <c r="X111" s="219">
        <f t="shared" si="23"/>
        <v>7.2499999999999995E-2</v>
      </c>
      <c r="Y111" s="219">
        <f t="shared" si="23"/>
        <v>7.2499999999999995E-2</v>
      </c>
      <c r="Z111" s="219">
        <f t="shared" si="23"/>
        <v>7.2499999999999995E-2</v>
      </c>
      <c r="AA111" s="219">
        <f t="shared" si="23"/>
        <v>7.2499999999999995E-2</v>
      </c>
      <c r="AB111" s="219">
        <f t="shared" si="23"/>
        <v>7.2499999999999995E-2</v>
      </c>
      <c r="AC111" s="219">
        <f t="shared" si="23"/>
        <v>7.7499999999999999E-2</v>
      </c>
      <c r="AD111" s="219">
        <f t="shared" si="23"/>
        <v>7.7499999999999999E-2</v>
      </c>
      <c r="AE111" s="219">
        <f t="shared" si="23"/>
        <v>7.7499999999999999E-2</v>
      </c>
      <c r="AF111" s="219">
        <f t="shared" si="23"/>
        <v>7.7499999999999999E-2</v>
      </c>
      <c r="AG111" s="219">
        <f t="shared" si="23"/>
        <v>7.7499999999999999E-2</v>
      </c>
      <c r="AH111" s="219">
        <f t="shared" si="23"/>
        <v>8.249999999999999E-2</v>
      </c>
      <c r="AI111" s="219">
        <f t="shared" si="23"/>
        <v>8.249999999999999E-2</v>
      </c>
      <c r="AJ111" s="219">
        <f t="shared" si="23"/>
        <v>8.249999999999999E-2</v>
      </c>
      <c r="AK111" s="219">
        <f t="shared" si="23"/>
        <v>8.249999999999999E-2</v>
      </c>
      <c r="AL111" s="219">
        <f t="shared" si="23"/>
        <v>8.249999999999999E-2</v>
      </c>
      <c r="AM111" s="219">
        <f t="shared" si="23"/>
        <v>8.249999999999999E-2</v>
      </c>
      <c r="AN111" s="219">
        <f t="shared" si="23"/>
        <v>8.249999999999999E-2</v>
      </c>
      <c r="AO111" s="219">
        <f t="shared" si="23"/>
        <v>8.249999999999999E-2</v>
      </c>
      <c r="AP111" s="219">
        <f t="shared" si="23"/>
        <v>8.249999999999999E-2</v>
      </c>
      <c r="AQ111" s="219">
        <f t="shared" si="23"/>
        <v>8.249999999999999E-2</v>
      </c>
      <c r="AR111" s="219">
        <f t="shared" si="23"/>
        <v>8.249999999999999E-2</v>
      </c>
      <c r="AS111" s="219">
        <f t="shared" si="23"/>
        <v>8.249999999999999E-2</v>
      </c>
      <c r="AT111" s="219">
        <f t="shared" si="23"/>
        <v>8.249999999999999E-2</v>
      </c>
      <c r="AU111" s="219">
        <f t="shared" si="22"/>
        <v>8.249999999999999E-2</v>
      </c>
      <c r="AV111" s="219">
        <f t="shared" si="22"/>
        <v>8.249999999999999E-2</v>
      </c>
      <c r="AW111" s="219">
        <f t="shared" si="22"/>
        <v>8.249999999999999E-2</v>
      </c>
      <c r="AX111" s="219">
        <f t="shared" si="22"/>
        <v>8.249999999999999E-2</v>
      </c>
      <c r="AY111" s="219">
        <f t="shared" si="22"/>
        <v>8.249999999999999E-2</v>
      </c>
      <c r="AZ111" s="219">
        <f t="shared" si="22"/>
        <v>8.249999999999999E-2</v>
      </c>
      <c r="BA111" s="219">
        <f t="shared" si="22"/>
        <v>8.249999999999999E-2</v>
      </c>
      <c r="BB111" s="219">
        <f t="shared" si="22"/>
        <v>8.249999999999999E-2</v>
      </c>
      <c r="BC111" s="219">
        <f t="shared" si="22"/>
        <v>8.249999999999999E-2</v>
      </c>
      <c r="BD111" s="219">
        <f t="shared" si="22"/>
        <v>8.249999999999999E-2</v>
      </c>
      <c r="BE111" s="219">
        <f t="shared" si="22"/>
        <v>8.249999999999999E-2</v>
      </c>
    </row>
    <row r="112" spans="1:57" x14ac:dyDescent="0.2">
      <c r="A112" s="215">
        <f t="shared" si="7"/>
        <v>40</v>
      </c>
      <c r="B112" s="219">
        <f t="shared" si="23"/>
        <v>6.25E-2</v>
      </c>
      <c r="C112" s="219">
        <f t="shared" si="23"/>
        <v>6.25E-2</v>
      </c>
      <c r="D112" s="219">
        <f t="shared" si="23"/>
        <v>6.25E-2</v>
      </c>
      <c r="E112" s="219">
        <f t="shared" si="23"/>
        <v>6.25E-2</v>
      </c>
      <c r="F112" s="219">
        <f t="shared" si="23"/>
        <v>6.25E-2</v>
      </c>
      <c r="G112" s="219">
        <f t="shared" si="23"/>
        <v>6.25E-2</v>
      </c>
      <c r="H112" s="219">
        <f t="shared" si="23"/>
        <v>6.25E-2</v>
      </c>
      <c r="I112" s="219">
        <f t="shared" si="23"/>
        <v>6.25E-2</v>
      </c>
      <c r="J112" s="219">
        <f t="shared" si="23"/>
        <v>6.25E-2</v>
      </c>
      <c r="K112" s="219">
        <f t="shared" si="23"/>
        <v>6.25E-2</v>
      </c>
      <c r="L112" s="219">
        <f t="shared" si="23"/>
        <v>6.25E-2</v>
      </c>
      <c r="M112" s="219">
        <f t="shared" si="23"/>
        <v>6.25E-2</v>
      </c>
      <c r="N112" s="219">
        <f t="shared" si="23"/>
        <v>6.25E-2</v>
      </c>
      <c r="O112" s="219">
        <f t="shared" si="23"/>
        <v>6.25E-2</v>
      </c>
      <c r="P112" s="219">
        <f t="shared" si="23"/>
        <v>6.25E-2</v>
      </c>
      <c r="Q112" s="219">
        <f t="shared" si="23"/>
        <v>6.25E-2</v>
      </c>
      <c r="R112" s="219">
        <f t="shared" si="23"/>
        <v>6.25E-2</v>
      </c>
      <c r="S112" s="219">
        <f t="shared" si="23"/>
        <v>6.7499999999999991E-2</v>
      </c>
      <c r="T112" s="219">
        <f t="shared" si="23"/>
        <v>6.7499999999999991E-2</v>
      </c>
      <c r="U112" s="219">
        <f t="shared" si="23"/>
        <v>6.7499999999999991E-2</v>
      </c>
      <c r="V112" s="219">
        <f t="shared" si="23"/>
        <v>6.7499999999999991E-2</v>
      </c>
      <c r="W112" s="219">
        <f t="shared" si="23"/>
        <v>6.7499999999999991E-2</v>
      </c>
      <c r="X112" s="219">
        <f t="shared" si="23"/>
        <v>7.2499999999999995E-2</v>
      </c>
      <c r="Y112" s="219">
        <f t="shared" si="23"/>
        <v>7.2499999999999995E-2</v>
      </c>
      <c r="Z112" s="219">
        <f t="shared" si="23"/>
        <v>7.2499999999999995E-2</v>
      </c>
      <c r="AA112" s="219">
        <f t="shared" si="23"/>
        <v>7.2499999999999995E-2</v>
      </c>
      <c r="AB112" s="219">
        <f t="shared" si="23"/>
        <v>7.2499999999999995E-2</v>
      </c>
      <c r="AC112" s="219">
        <f t="shared" si="23"/>
        <v>7.7499999999999999E-2</v>
      </c>
      <c r="AD112" s="219">
        <f t="shared" si="23"/>
        <v>7.7499999999999999E-2</v>
      </c>
      <c r="AE112" s="219">
        <f t="shared" si="23"/>
        <v>7.7499999999999999E-2</v>
      </c>
      <c r="AF112" s="219">
        <f t="shared" si="23"/>
        <v>7.7499999999999999E-2</v>
      </c>
      <c r="AG112" s="219">
        <f t="shared" si="23"/>
        <v>7.7499999999999999E-2</v>
      </c>
      <c r="AH112" s="219">
        <f t="shared" si="23"/>
        <v>8.249999999999999E-2</v>
      </c>
      <c r="AI112" s="219">
        <f t="shared" si="23"/>
        <v>8.249999999999999E-2</v>
      </c>
      <c r="AJ112" s="219">
        <f t="shared" si="23"/>
        <v>8.249999999999999E-2</v>
      </c>
      <c r="AK112" s="219">
        <f t="shared" si="23"/>
        <v>8.249999999999999E-2</v>
      </c>
      <c r="AL112" s="219">
        <f t="shared" si="23"/>
        <v>8.249999999999999E-2</v>
      </c>
      <c r="AM112" s="219">
        <f t="shared" si="23"/>
        <v>8.249999999999999E-2</v>
      </c>
      <c r="AN112" s="219">
        <f t="shared" si="23"/>
        <v>8.249999999999999E-2</v>
      </c>
      <c r="AO112" s="219">
        <f t="shared" si="23"/>
        <v>8.249999999999999E-2</v>
      </c>
      <c r="AP112" s="219">
        <f t="shared" si="23"/>
        <v>8.249999999999999E-2</v>
      </c>
      <c r="AQ112" s="219">
        <f t="shared" si="23"/>
        <v>8.249999999999999E-2</v>
      </c>
      <c r="AR112" s="219">
        <f t="shared" si="23"/>
        <v>8.249999999999999E-2</v>
      </c>
      <c r="AS112" s="219">
        <f t="shared" si="23"/>
        <v>8.249999999999999E-2</v>
      </c>
      <c r="AT112" s="219">
        <f t="shared" si="23"/>
        <v>8.249999999999999E-2</v>
      </c>
      <c r="AU112" s="219">
        <f t="shared" si="22"/>
        <v>8.249999999999999E-2</v>
      </c>
      <c r="AV112" s="219">
        <f t="shared" si="22"/>
        <v>8.249999999999999E-2</v>
      </c>
      <c r="AW112" s="219">
        <f t="shared" si="22"/>
        <v>8.249999999999999E-2</v>
      </c>
      <c r="AX112" s="219">
        <f t="shared" si="22"/>
        <v>8.249999999999999E-2</v>
      </c>
      <c r="AY112" s="219">
        <f t="shared" si="22"/>
        <v>8.249999999999999E-2</v>
      </c>
      <c r="AZ112" s="219">
        <f t="shared" si="22"/>
        <v>8.249999999999999E-2</v>
      </c>
      <c r="BA112" s="219">
        <f t="shared" si="22"/>
        <v>8.249999999999999E-2</v>
      </c>
      <c r="BB112" s="219">
        <f t="shared" si="22"/>
        <v>8.249999999999999E-2</v>
      </c>
      <c r="BC112" s="219">
        <f t="shared" si="22"/>
        <v>8.249999999999999E-2</v>
      </c>
      <c r="BD112" s="219">
        <f t="shared" si="22"/>
        <v>8.249999999999999E-2</v>
      </c>
      <c r="BE112" s="219">
        <f t="shared" si="22"/>
        <v>8.249999999999999E-2</v>
      </c>
    </row>
    <row r="113" spans="1:57" x14ac:dyDescent="0.2">
      <c r="A113" s="215">
        <f t="shared" si="7"/>
        <v>41</v>
      </c>
      <c r="B113" s="219">
        <f t="shared" si="23"/>
        <v>6.25E-2</v>
      </c>
      <c r="C113" s="219">
        <f t="shared" si="23"/>
        <v>6.25E-2</v>
      </c>
      <c r="D113" s="219">
        <f t="shared" si="23"/>
        <v>6.25E-2</v>
      </c>
      <c r="E113" s="219">
        <f t="shared" si="23"/>
        <v>6.25E-2</v>
      </c>
      <c r="F113" s="219">
        <f t="shared" si="23"/>
        <v>6.25E-2</v>
      </c>
      <c r="G113" s="219">
        <f t="shared" si="23"/>
        <v>6.25E-2</v>
      </c>
      <c r="H113" s="219">
        <f t="shared" si="23"/>
        <v>6.25E-2</v>
      </c>
      <c r="I113" s="219">
        <f t="shared" si="23"/>
        <v>6.25E-2</v>
      </c>
      <c r="J113" s="219">
        <f t="shared" si="23"/>
        <v>6.25E-2</v>
      </c>
      <c r="K113" s="219">
        <f t="shared" si="23"/>
        <v>6.25E-2</v>
      </c>
      <c r="L113" s="219">
        <f t="shared" si="23"/>
        <v>6.25E-2</v>
      </c>
      <c r="M113" s="219">
        <f t="shared" si="23"/>
        <v>6.25E-2</v>
      </c>
      <c r="N113" s="219">
        <f t="shared" si="23"/>
        <v>6.25E-2</v>
      </c>
      <c r="O113" s="219">
        <f t="shared" si="23"/>
        <v>6.25E-2</v>
      </c>
      <c r="P113" s="219">
        <f t="shared" si="23"/>
        <v>6.25E-2</v>
      </c>
      <c r="Q113" s="219">
        <f t="shared" si="23"/>
        <v>6.25E-2</v>
      </c>
      <c r="R113" s="219">
        <f t="shared" si="23"/>
        <v>6.25E-2</v>
      </c>
      <c r="S113" s="219">
        <f t="shared" si="23"/>
        <v>6.7499999999999991E-2</v>
      </c>
      <c r="T113" s="219">
        <f t="shared" si="23"/>
        <v>6.7499999999999991E-2</v>
      </c>
      <c r="U113" s="219">
        <f t="shared" si="23"/>
        <v>6.7499999999999991E-2</v>
      </c>
      <c r="V113" s="219">
        <f t="shared" si="23"/>
        <v>6.7499999999999991E-2</v>
      </c>
      <c r="W113" s="219">
        <f t="shared" si="23"/>
        <v>6.7499999999999991E-2</v>
      </c>
      <c r="X113" s="219">
        <f t="shared" si="23"/>
        <v>7.2499999999999995E-2</v>
      </c>
      <c r="Y113" s="219">
        <f t="shared" si="23"/>
        <v>7.2499999999999995E-2</v>
      </c>
      <c r="Z113" s="219">
        <f t="shared" si="23"/>
        <v>7.2499999999999995E-2</v>
      </c>
      <c r="AA113" s="219">
        <f t="shared" si="23"/>
        <v>7.2499999999999995E-2</v>
      </c>
      <c r="AB113" s="219">
        <f t="shared" si="23"/>
        <v>7.2499999999999995E-2</v>
      </c>
      <c r="AC113" s="219">
        <f t="shared" si="23"/>
        <v>7.7499999999999999E-2</v>
      </c>
      <c r="AD113" s="219">
        <f t="shared" si="23"/>
        <v>7.7499999999999999E-2</v>
      </c>
      <c r="AE113" s="219">
        <f t="shared" si="23"/>
        <v>7.7499999999999999E-2</v>
      </c>
      <c r="AF113" s="219">
        <f t="shared" si="23"/>
        <v>7.7499999999999999E-2</v>
      </c>
      <c r="AG113" s="219">
        <f t="shared" si="23"/>
        <v>7.7499999999999999E-2</v>
      </c>
      <c r="AH113" s="219">
        <f t="shared" si="23"/>
        <v>8.249999999999999E-2</v>
      </c>
      <c r="AI113" s="219">
        <f t="shared" si="23"/>
        <v>8.249999999999999E-2</v>
      </c>
      <c r="AJ113" s="219">
        <f t="shared" si="23"/>
        <v>8.249999999999999E-2</v>
      </c>
      <c r="AK113" s="219">
        <f t="shared" si="23"/>
        <v>8.249999999999999E-2</v>
      </c>
      <c r="AL113" s="219">
        <f t="shared" si="23"/>
        <v>8.249999999999999E-2</v>
      </c>
      <c r="AM113" s="219">
        <f t="shared" si="23"/>
        <v>8.249999999999999E-2</v>
      </c>
      <c r="AN113" s="219">
        <f t="shared" si="23"/>
        <v>8.249999999999999E-2</v>
      </c>
      <c r="AO113" s="219">
        <f t="shared" si="23"/>
        <v>8.249999999999999E-2</v>
      </c>
      <c r="AP113" s="219">
        <f t="shared" si="23"/>
        <v>8.249999999999999E-2</v>
      </c>
      <c r="AQ113" s="219">
        <f t="shared" si="23"/>
        <v>8.249999999999999E-2</v>
      </c>
      <c r="AR113" s="219">
        <f t="shared" si="23"/>
        <v>8.249999999999999E-2</v>
      </c>
      <c r="AS113" s="219">
        <f t="shared" si="23"/>
        <v>8.249999999999999E-2</v>
      </c>
      <c r="AT113" s="219">
        <f t="shared" si="23"/>
        <v>8.249999999999999E-2</v>
      </c>
      <c r="AU113" s="219">
        <f t="shared" si="22"/>
        <v>8.249999999999999E-2</v>
      </c>
      <c r="AV113" s="219">
        <f t="shared" si="22"/>
        <v>8.249999999999999E-2</v>
      </c>
      <c r="AW113" s="219">
        <f t="shared" si="22"/>
        <v>8.249999999999999E-2</v>
      </c>
      <c r="AX113" s="219">
        <f t="shared" si="22"/>
        <v>8.249999999999999E-2</v>
      </c>
      <c r="AY113" s="219">
        <f t="shared" si="22"/>
        <v>8.249999999999999E-2</v>
      </c>
      <c r="AZ113" s="219">
        <f t="shared" si="22"/>
        <v>8.249999999999999E-2</v>
      </c>
      <c r="BA113" s="219">
        <f t="shared" si="22"/>
        <v>8.249999999999999E-2</v>
      </c>
      <c r="BB113" s="219">
        <f t="shared" si="22"/>
        <v>8.249999999999999E-2</v>
      </c>
      <c r="BC113" s="219">
        <f t="shared" si="22"/>
        <v>8.249999999999999E-2</v>
      </c>
      <c r="BD113" s="219">
        <f t="shared" si="22"/>
        <v>8.249999999999999E-2</v>
      </c>
      <c r="BE113" s="219">
        <f t="shared" si="22"/>
        <v>8.249999999999999E-2</v>
      </c>
    </row>
    <row r="114" spans="1:57" x14ac:dyDescent="0.2">
      <c r="A114" s="215">
        <f t="shared" si="7"/>
        <v>42</v>
      </c>
      <c r="B114" s="219">
        <f t="shared" si="23"/>
        <v>6.25E-2</v>
      </c>
      <c r="C114" s="219">
        <f t="shared" si="23"/>
        <v>6.25E-2</v>
      </c>
      <c r="D114" s="219">
        <f t="shared" si="23"/>
        <v>6.25E-2</v>
      </c>
      <c r="E114" s="219">
        <f t="shared" si="23"/>
        <v>6.25E-2</v>
      </c>
      <c r="F114" s="219">
        <f t="shared" si="23"/>
        <v>6.25E-2</v>
      </c>
      <c r="G114" s="219">
        <f t="shared" si="23"/>
        <v>6.25E-2</v>
      </c>
      <c r="H114" s="219">
        <f t="shared" si="23"/>
        <v>6.25E-2</v>
      </c>
      <c r="I114" s="219">
        <f t="shared" si="23"/>
        <v>6.25E-2</v>
      </c>
      <c r="J114" s="219">
        <f t="shared" si="23"/>
        <v>6.25E-2</v>
      </c>
      <c r="K114" s="219">
        <f t="shared" si="23"/>
        <v>6.25E-2</v>
      </c>
      <c r="L114" s="219">
        <f t="shared" si="23"/>
        <v>6.25E-2</v>
      </c>
      <c r="M114" s="219">
        <f t="shared" si="23"/>
        <v>6.25E-2</v>
      </c>
      <c r="N114" s="219">
        <f t="shared" si="23"/>
        <v>6.25E-2</v>
      </c>
      <c r="O114" s="219">
        <f t="shared" si="23"/>
        <v>6.25E-2</v>
      </c>
      <c r="P114" s="219">
        <f t="shared" si="23"/>
        <v>6.25E-2</v>
      </c>
      <c r="Q114" s="219">
        <f t="shared" si="23"/>
        <v>6.25E-2</v>
      </c>
      <c r="R114" s="219">
        <f t="shared" si="23"/>
        <v>6.25E-2</v>
      </c>
      <c r="S114" s="219">
        <f t="shared" si="23"/>
        <v>6.7499999999999991E-2</v>
      </c>
      <c r="T114" s="219">
        <f t="shared" si="23"/>
        <v>6.7499999999999991E-2</v>
      </c>
      <c r="U114" s="219">
        <f t="shared" si="23"/>
        <v>6.7499999999999991E-2</v>
      </c>
      <c r="V114" s="219">
        <f t="shared" si="23"/>
        <v>6.7499999999999991E-2</v>
      </c>
      <c r="W114" s="219">
        <f t="shared" si="23"/>
        <v>6.7499999999999991E-2</v>
      </c>
      <c r="X114" s="219">
        <f t="shared" si="23"/>
        <v>7.2499999999999995E-2</v>
      </c>
      <c r="Y114" s="219">
        <f t="shared" si="23"/>
        <v>7.2499999999999995E-2</v>
      </c>
      <c r="Z114" s="219">
        <f t="shared" si="23"/>
        <v>7.2499999999999995E-2</v>
      </c>
      <c r="AA114" s="219">
        <f t="shared" si="23"/>
        <v>7.2499999999999995E-2</v>
      </c>
      <c r="AB114" s="219">
        <f t="shared" si="23"/>
        <v>7.2499999999999995E-2</v>
      </c>
      <c r="AC114" s="219">
        <f t="shared" si="23"/>
        <v>7.7499999999999999E-2</v>
      </c>
      <c r="AD114" s="219">
        <f t="shared" si="23"/>
        <v>7.7499999999999999E-2</v>
      </c>
      <c r="AE114" s="219">
        <f t="shared" si="23"/>
        <v>7.7499999999999999E-2</v>
      </c>
      <c r="AF114" s="219">
        <f t="shared" ref="AF114:AT114" si="24">AF48-0.0055</f>
        <v>7.7499999999999999E-2</v>
      </c>
      <c r="AG114" s="219">
        <f t="shared" si="24"/>
        <v>7.7499999999999999E-2</v>
      </c>
      <c r="AH114" s="219">
        <f t="shared" si="24"/>
        <v>8.249999999999999E-2</v>
      </c>
      <c r="AI114" s="219">
        <f t="shared" si="24"/>
        <v>8.249999999999999E-2</v>
      </c>
      <c r="AJ114" s="219">
        <f t="shared" si="24"/>
        <v>8.249999999999999E-2</v>
      </c>
      <c r="AK114" s="219">
        <f t="shared" si="24"/>
        <v>8.249999999999999E-2</v>
      </c>
      <c r="AL114" s="219">
        <f t="shared" si="24"/>
        <v>8.249999999999999E-2</v>
      </c>
      <c r="AM114" s="219">
        <f t="shared" si="24"/>
        <v>8.249999999999999E-2</v>
      </c>
      <c r="AN114" s="219">
        <f t="shared" si="24"/>
        <v>8.249999999999999E-2</v>
      </c>
      <c r="AO114" s="219">
        <f t="shared" si="24"/>
        <v>8.249999999999999E-2</v>
      </c>
      <c r="AP114" s="219">
        <f t="shared" si="24"/>
        <v>8.249999999999999E-2</v>
      </c>
      <c r="AQ114" s="219">
        <f t="shared" si="24"/>
        <v>8.249999999999999E-2</v>
      </c>
      <c r="AR114" s="219">
        <f t="shared" si="24"/>
        <v>8.249999999999999E-2</v>
      </c>
      <c r="AS114" s="219">
        <f t="shared" si="24"/>
        <v>8.249999999999999E-2</v>
      </c>
      <c r="AT114" s="219">
        <f t="shared" si="24"/>
        <v>8.249999999999999E-2</v>
      </c>
      <c r="AU114" s="219">
        <f t="shared" si="22"/>
        <v>8.249999999999999E-2</v>
      </c>
      <c r="AV114" s="219">
        <f t="shared" si="22"/>
        <v>8.249999999999999E-2</v>
      </c>
      <c r="AW114" s="219">
        <f t="shared" si="22"/>
        <v>8.249999999999999E-2</v>
      </c>
      <c r="AX114" s="219">
        <f t="shared" si="22"/>
        <v>8.249999999999999E-2</v>
      </c>
      <c r="AY114" s="219">
        <f t="shared" si="22"/>
        <v>8.249999999999999E-2</v>
      </c>
      <c r="AZ114" s="219">
        <f t="shared" si="22"/>
        <v>8.249999999999999E-2</v>
      </c>
      <c r="BA114" s="219">
        <f t="shared" si="22"/>
        <v>8.249999999999999E-2</v>
      </c>
      <c r="BB114" s="219">
        <f t="shared" si="22"/>
        <v>8.249999999999999E-2</v>
      </c>
      <c r="BC114" s="219">
        <f t="shared" si="22"/>
        <v>8.249999999999999E-2</v>
      </c>
      <c r="BD114" s="219">
        <f t="shared" si="22"/>
        <v>8.249999999999999E-2</v>
      </c>
      <c r="BE114" s="219">
        <f t="shared" si="22"/>
        <v>8.249999999999999E-2</v>
      </c>
    </row>
    <row r="115" spans="1:57" x14ac:dyDescent="0.2">
      <c r="A115" s="215">
        <f t="shared" si="7"/>
        <v>43</v>
      </c>
      <c r="B115" s="219">
        <f t="shared" ref="B115:AT120" si="25">B49-0.0055</f>
        <v>6.25E-2</v>
      </c>
      <c r="C115" s="219">
        <f t="shared" si="25"/>
        <v>6.25E-2</v>
      </c>
      <c r="D115" s="219">
        <f t="shared" si="25"/>
        <v>6.25E-2</v>
      </c>
      <c r="E115" s="219">
        <f t="shared" si="25"/>
        <v>6.25E-2</v>
      </c>
      <c r="F115" s="219">
        <f t="shared" si="25"/>
        <v>6.25E-2</v>
      </c>
      <c r="G115" s="219">
        <f t="shared" si="25"/>
        <v>6.25E-2</v>
      </c>
      <c r="H115" s="219">
        <f t="shared" si="25"/>
        <v>6.25E-2</v>
      </c>
      <c r="I115" s="219">
        <f t="shared" si="25"/>
        <v>6.25E-2</v>
      </c>
      <c r="J115" s="219">
        <f t="shared" si="25"/>
        <v>6.25E-2</v>
      </c>
      <c r="K115" s="219">
        <f t="shared" si="25"/>
        <v>6.25E-2</v>
      </c>
      <c r="L115" s="219">
        <f t="shared" si="25"/>
        <v>6.25E-2</v>
      </c>
      <c r="M115" s="219">
        <f t="shared" si="25"/>
        <v>6.25E-2</v>
      </c>
      <c r="N115" s="219">
        <f t="shared" si="25"/>
        <v>6.25E-2</v>
      </c>
      <c r="O115" s="219">
        <f t="shared" si="25"/>
        <v>6.25E-2</v>
      </c>
      <c r="P115" s="219">
        <f t="shared" si="25"/>
        <v>6.25E-2</v>
      </c>
      <c r="Q115" s="219">
        <f t="shared" si="25"/>
        <v>6.25E-2</v>
      </c>
      <c r="R115" s="219">
        <f t="shared" si="25"/>
        <v>6.25E-2</v>
      </c>
      <c r="S115" s="219">
        <f t="shared" si="25"/>
        <v>6.7499999999999991E-2</v>
      </c>
      <c r="T115" s="219">
        <f t="shared" si="25"/>
        <v>6.7499999999999991E-2</v>
      </c>
      <c r="U115" s="219">
        <f t="shared" si="25"/>
        <v>6.7499999999999991E-2</v>
      </c>
      <c r="V115" s="219">
        <f t="shared" si="25"/>
        <v>6.7499999999999991E-2</v>
      </c>
      <c r="W115" s="219">
        <f t="shared" si="25"/>
        <v>6.7499999999999991E-2</v>
      </c>
      <c r="X115" s="219">
        <f t="shared" si="25"/>
        <v>7.2499999999999995E-2</v>
      </c>
      <c r="Y115" s="219">
        <f t="shared" si="25"/>
        <v>7.2499999999999995E-2</v>
      </c>
      <c r="Z115" s="219">
        <f t="shared" si="25"/>
        <v>7.2499999999999995E-2</v>
      </c>
      <c r="AA115" s="219">
        <f t="shared" si="25"/>
        <v>7.2499999999999995E-2</v>
      </c>
      <c r="AB115" s="219">
        <f t="shared" si="25"/>
        <v>7.2499999999999995E-2</v>
      </c>
      <c r="AC115" s="219">
        <f t="shared" si="25"/>
        <v>7.7499999999999999E-2</v>
      </c>
      <c r="AD115" s="219">
        <f t="shared" si="25"/>
        <v>7.7499999999999999E-2</v>
      </c>
      <c r="AE115" s="219">
        <f t="shared" si="25"/>
        <v>7.7499999999999999E-2</v>
      </c>
      <c r="AF115" s="219">
        <f t="shared" si="25"/>
        <v>7.7499999999999999E-2</v>
      </c>
      <c r="AG115" s="219">
        <f t="shared" si="25"/>
        <v>7.7499999999999999E-2</v>
      </c>
      <c r="AH115" s="219">
        <f t="shared" si="25"/>
        <v>8.249999999999999E-2</v>
      </c>
      <c r="AI115" s="219">
        <f t="shared" si="25"/>
        <v>8.249999999999999E-2</v>
      </c>
      <c r="AJ115" s="219">
        <f t="shared" si="25"/>
        <v>8.249999999999999E-2</v>
      </c>
      <c r="AK115" s="219">
        <f t="shared" si="25"/>
        <v>8.249999999999999E-2</v>
      </c>
      <c r="AL115" s="219">
        <f t="shared" si="25"/>
        <v>8.249999999999999E-2</v>
      </c>
      <c r="AM115" s="219">
        <f t="shared" si="25"/>
        <v>8.249999999999999E-2</v>
      </c>
      <c r="AN115" s="219">
        <f t="shared" si="25"/>
        <v>8.249999999999999E-2</v>
      </c>
      <c r="AO115" s="219">
        <f t="shared" si="25"/>
        <v>8.249999999999999E-2</v>
      </c>
      <c r="AP115" s="219">
        <f t="shared" si="25"/>
        <v>8.249999999999999E-2</v>
      </c>
      <c r="AQ115" s="219">
        <f t="shared" si="25"/>
        <v>8.249999999999999E-2</v>
      </c>
      <c r="AR115" s="219">
        <f t="shared" si="25"/>
        <v>8.249999999999999E-2</v>
      </c>
      <c r="AS115" s="219">
        <f t="shared" si="25"/>
        <v>8.249999999999999E-2</v>
      </c>
      <c r="AT115" s="219">
        <f t="shared" si="25"/>
        <v>8.249999999999999E-2</v>
      </c>
      <c r="AU115" s="219">
        <f t="shared" si="22"/>
        <v>8.249999999999999E-2</v>
      </c>
      <c r="AV115" s="219">
        <f t="shared" si="22"/>
        <v>8.249999999999999E-2</v>
      </c>
      <c r="AW115" s="219">
        <f t="shared" si="22"/>
        <v>8.249999999999999E-2</v>
      </c>
      <c r="AX115" s="219">
        <f t="shared" si="22"/>
        <v>8.249999999999999E-2</v>
      </c>
      <c r="AY115" s="219">
        <f t="shared" si="22"/>
        <v>8.249999999999999E-2</v>
      </c>
      <c r="AZ115" s="219">
        <f t="shared" si="22"/>
        <v>8.249999999999999E-2</v>
      </c>
      <c r="BA115" s="219">
        <f t="shared" si="22"/>
        <v>8.249999999999999E-2</v>
      </c>
      <c r="BB115" s="219">
        <f t="shared" si="22"/>
        <v>8.249999999999999E-2</v>
      </c>
      <c r="BC115" s="219">
        <f t="shared" si="22"/>
        <v>8.249999999999999E-2</v>
      </c>
      <c r="BD115" s="219">
        <f t="shared" si="22"/>
        <v>8.249999999999999E-2</v>
      </c>
      <c r="BE115" s="219">
        <f t="shared" si="22"/>
        <v>8.249999999999999E-2</v>
      </c>
    </row>
    <row r="116" spans="1:57" x14ac:dyDescent="0.2">
      <c r="A116" s="215">
        <f t="shared" si="7"/>
        <v>44</v>
      </c>
      <c r="B116" s="219">
        <f t="shared" si="25"/>
        <v>6.25E-2</v>
      </c>
      <c r="C116" s="219">
        <f t="shared" si="25"/>
        <v>6.25E-2</v>
      </c>
      <c r="D116" s="219">
        <f t="shared" si="25"/>
        <v>6.25E-2</v>
      </c>
      <c r="E116" s="219">
        <f t="shared" si="25"/>
        <v>6.25E-2</v>
      </c>
      <c r="F116" s="219">
        <f t="shared" si="25"/>
        <v>6.25E-2</v>
      </c>
      <c r="G116" s="219">
        <f t="shared" si="25"/>
        <v>6.25E-2</v>
      </c>
      <c r="H116" s="219">
        <f t="shared" si="25"/>
        <v>6.25E-2</v>
      </c>
      <c r="I116" s="219">
        <f t="shared" si="25"/>
        <v>6.25E-2</v>
      </c>
      <c r="J116" s="219">
        <f t="shared" si="25"/>
        <v>6.25E-2</v>
      </c>
      <c r="K116" s="219">
        <f t="shared" si="25"/>
        <v>6.25E-2</v>
      </c>
      <c r="L116" s="219">
        <f t="shared" si="25"/>
        <v>6.25E-2</v>
      </c>
      <c r="M116" s="219">
        <f t="shared" si="25"/>
        <v>6.25E-2</v>
      </c>
      <c r="N116" s="219">
        <f t="shared" si="25"/>
        <v>6.25E-2</v>
      </c>
      <c r="O116" s="219">
        <f t="shared" si="25"/>
        <v>6.25E-2</v>
      </c>
      <c r="P116" s="219">
        <f t="shared" si="25"/>
        <v>6.25E-2</v>
      </c>
      <c r="Q116" s="219">
        <f t="shared" si="25"/>
        <v>6.25E-2</v>
      </c>
      <c r="R116" s="219">
        <f t="shared" si="25"/>
        <v>6.25E-2</v>
      </c>
      <c r="S116" s="219">
        <f t="shared" si="25"/>
        <v>6.7499999999999991E-2</v>
      </c>
      <c r="T116" s="219">
        <f t="shared" si="25"/>
        <v>6.7499999999999991E-2</v>
      </c>
      <c r="U116" s="219">
        <f t="shared" si="25"/>
        <v>6.7499999999999991E-2</v>
      </c>
      <c r="V116" s="219">
        <f t="shared" si="25"/>
        <v>6.7499999999999991E-2</v>
      </c>
      <c r="W116" s="219">
        <f t="shared" si="25"/>
        <v>6.7499999999999991E-2</v>
      </c>
      <c r="X116" s="219">
        <f t="shared" si="25"/>
        <v>7.2499999999999995E-2</v>
      </c>
      <c r="Y116" s="219">
        <f t="shared" si="25"/>
        <v>7.2499999999999995E-2</v>
      </c>
      <c r="Z116" s="219">
        <f t="shared" si="25"/>
        <v>7.2499999999999995E-2</v>
      </c>
      <c r="AA116" s="219">
        <f t="shared" si="25"/>
        <v>7.2499999999999995E-2</v>
      </c>
      <c r="AB116" s="219">
        <f t="shared" si="25"/>
        <v>7.2499999999999995E-2</v>
      </c>
      <c r="AC116" s="219">
        <f t="shared" si="25"/>
        <v>7.7499999999999999E-2</v>
      </c>
      <c r="AD116" s="219">
        <f t="shared" si="25"/>
        <v>7.7499999999999999E-2</v>
      </c>
      <c r="AE116" s="219">
        <f t="shared" si="25"/>
        <v>7.7499999999999999E-2</v>
      </c>
      <c r="AF116" s="219">
        <f t="shared" si="25"/>
        <v>7.7499999999999999E-2</v>
      </c>
      <c r="AG116" s="219">
        <f t="shared" si="25"/>
        <v>7.7499999999999999E-2</v>
      </c>
      <c r="AH116" s="219">
        <f t="shared" si="25"/>
        <v>8.249999999999999E-2</v>
      </c>
      <c r="AI116" s="219">
        <f t="shared" si="25"/>
        <v>8.249999999999999E-2</v>
      </c>
      <c r="AJ116" s="219">
        <f t="shared" si="25"/>
        <v>8.249999999999999E-2</v>
      </c>
      <c r="AK116" s="219">
        <f t="shared" si="25"/>
        <v>8.249999999999999E-2</v>
      </c>
      <c r="AL116" s="219">
        <f t="shared" si="25"/>
        <v>8.249999999999999E-2</v>
      </c>
      <c r="AM116" s="219">
        <f t="shared" si="25"/>
        <v>8.249999999999999E-2</v>
      </c>
      <c r="AN116" s="219">
        <f t="shared" si="25"/>
        <v>8.249999999999999E-2</v>
      </c>
      <c r="AO116" s="219">
        <f t="shared" si="25"/>
        <v>8.249999999999999E-2</v>
      </c>
      <c r="AP116" s="219">
        <f t="shared" si="25"/>
        <v>8.249999999999999E-2</v>
      </c>
      <c r="AQ116" s="219">
        <f t="shared" si="25"/>
        <v>8.249999999999999E-2</v>
      </c>
      <c r="AR116" s="219">
        <f t="shared" si="25"/>
        <v>8.249999999999999E-2</v>
      </c>
      <c r="AS116" s="219">
        <f t="shared" si="25"/>
        <v>8.249999999999999E-2</v>
      </c>
      <c r="AT116" s="219">
        <f t="shared" si="25"/>
        <v>8.249999999999999E-2</v>
      </c>
      <c r="AU116" s="219">
        <f t="shared" si="22"/>
        <v>8.249999999999999E-2</v>
      </c>
      <c r="AV116" s="219">
        <f t="shared" si="22"/>
        <v>8.249999999999999E-2</v>
      </c>
      <c r="AW116" s="219">
        <f t="shared" si="22"/>
        <v>8.249999999999999E-2</v>
      </c>
      <c r="AX116" s="219">
        <f t="shared" si="22"/>
        <v>8.249999999999999E-2</v>
      </c>
      <c r="AY116" s="219">
        <f t="shared" si="22"/>
        <v>8.249999999999999E-2</v>
      </c>
      <c r="AZ116" s="219">
        <f t="shared" si="22"/>
        <v>8.249999999999999E-2</v>
      </c>
      <c r="BA116" s="219">
        <f t="shared" si="22"/>
        <v>8.249999999999999E-2</v>
      </c>
      <c r="BB116" s="219">
        <f t="shared" si="22"/>
        <v>8.249999999999999E-2</v>
      </c>
      <c r="BC116" s="219">
        <f t="shared" si="22"/>
        <v>8.249999999999999E-2</v>
      </c>
      <c r="BD116" s="219">
        <f t="shared" si="22"/>
        <v>8.249999999999999E-2</v>
      </c>
      <c r="BE116" s="219">
        <f t="shared" si="22"/>
        <v>8.249999999999999E-2</v>
      </c>
    </row>
    <row r="117" spans="1:57" x14ac:dyDescent="0.2">
      <c r="A117" s="215">
        <f t="shared" si="7"/>
        <v>45</v>
      </c>
      <c r="B117" s="219">
        <f t="shared" si="25"/>
        <v>6.25E-2</v>
      </c>
      <c r="C117" s="219">
        <f t="shared" si="25"/>
        <v>6.25E-2</v>
      </c>
      <c r="D117" s="219">
        <f t="shared" si="25"/>
        <v>6.25E-2</v>
      </c>
      <c r="E117" s="219">
        <f t="shared" si="25"/>
        <v>6.25E-2</v>
      </c>
      <c r="F117" s="219">
        <f t="shared" si="25"/>
        <v>6.25E-2</v>
      </c>
      <c r="G117" s="219">
        <f t="shared" si="25"/>
        <v>6.25E-2</v>
      </c>
      <c r="H117" s="219">
        <f t="shared" si="25"/>
        <v>6.25E-2</v>
      </c>
      <c r="I117" s="219">
        <f t="shared" si="25"/>
        <v>6.25E-2</v>
      </c>
      <c r="J117" s="219">
        <f t="shared" si="25"/>
        <v>6.25E-2</v>
      </c>
      <c r="K117" s="219">
        <f t="shared" si="25"/>
        <v>6.25E-2</v>
      </c>
      <c r="L117" s="219">
        <f t="shared" si="25"/>
        <v>6.25E-2</v>
      </c>
      <c r="M117" s="219">
        <f t="shared" si="25"/>
        <v>6.25E-2</v>
      </c>
      <c r="N117" s="219">
        <f t="shared" si="25"/>
        <v>6.25E-2</v>
      </c>
      <c r="O117" s="219">
        <f t="shared" si="25"/>
        <v>6.25E-2</v>
      </c>
      <c r="P117" s="219">
        <f t="shared" si="25"/>
        <v>6.25E-2</v>
      </c>
      <c r="Q117" s="219">
        <f t="shared" si="25"/>
        <v>6.25E-2</v>
      </c>
      <c r="R117" s="219">
        <f t="shared" si="25"/>
        <v>6.25E-2</v>
      </c>
      <c r="S117" s="219">
        <f t="shared" si="25"/>
        <v>6.7499999999999991E-2</v>
      </c>
      <c r="T117" s="219">
        <f t="shared" si="25"/>
        <v>6.7499999999999991E-2</v>
      </c>
      <c r="U117" s="219">
        <f t="shared" si="25"/>
        <v>6.7499999999999991E-2</v>
      </c>
      <c r="V117" s="219">
        <f t="shared" si="25"/>
        <v>6.7499999999999991E-2</v>
      </c>
      <c r="W117" s="219">
        <f t="shared" si="25"/>
        <v>6.7499999999999991E-2</v>
      </c>
      <c r="X117" s="219">
        <f t="shared" si="25"/>
        <v>7.2499999999999995E-2</v>
      </c>
      <c r="Y117" s="219">
        <f t="shared" si="25"/>
        <v>7.2499999999999995E-2</v>
      </c>
      <c r="Z117" s="219">
        <f t="shared" si="25"/>
        <v>7.2499999999999995E-2</v>
      </c>
      <c r="AA117" s="219">
        <f t="shared" si="25"/>
        <v>7.2499999999999995E-2</v>
      </c>
      <c r="AB117" s="219">
        <f t="shared" si="25"/>
        <v>7.2499999999999995E-2</v>
      </c>
      <c r="AC117" s="219">
        <f t="shared" si="25"/>
        <v>7.7499999999999999E-2</v>
      </c>
      <c r="AD117" s="219">
        <f t="shared" si="25"/>
        <v>7.7499999999999999E-2</v>
      </c>
      <c r="AE117" s="219">
        <f t="shared" si="25"/>
        <v>7.7499999999999999E-2</v>
      </c>
      <c r="AF117" s="219">
        <f t="shared" si="25"/>
        <v>7.7499999999999999E-2</v>
      </c>
      <c r="AG117" s="219">
        <f t="shared" si="25"/>
        <v>7.7499999999999999E-2</v>
      </c>
      <c r="AH117" s="219">
        <f t="shared" si="25"/>
        <v>8.249999999999999E-2</v>
      </c>
      <c r="AI117" s="219">
        <f t="shared" si="25"/>
        <v>8.249999999999999E-2</v>
      </c>
      <c r="AJ117" s="219">
        <f t="shared" si="25"/>
        <v>8.249999999999999E-2</v>
      </c>
      <c r="AK117" s="219">
        <f t="shared" si="25"/>
        <v>8.249999999999999E-2</v>
      </c>
      <c r="AL117" s="219">
        <f t="shared" si="25"/>
        <v>8.249999999999999E-2</v>
      </c>
      <c r="AM117" s="219">
        <f t="shared" si="25"/>
        <v>8.249999999999999E-2</v>
      </c>
      <c r="AN117" s="219">
        <f t="shared" si="25"/>
        <v>8.249999999999999E-2</v>
      </c>
      <c r="AO117" s="219">
        <f t="shared" si="25"/>
        <v>8.249999999999999E-2</v>
      </c>
      <c r="AP117" s="219">
        <f t="shared" si="25"/>
        <v>8.249999999999999E-2</v>
      </c>
      <c r="AQ117" s="219">
        <f t="shared" si="25"/>
        <v>8.249999999999999E-2</v>
      </c>
      <c r="AR117" s="219">
        <f t="shared" si="25"/>
        <v>8.249999999999999E-2</v>
      </c>
      <c r="AS117" s="219">
        <f t="shared" si="25"/>
        <v>8.249999999999999E-2</v>
      </c>
      <c r="AT117" s="219">
        <f t="shared" si="25"/>
        <v>8.249999999999999E-2</v>
      </c>
      <c r="AU117" s="219">
        <f t="shared" si="22"/>
        <v>8.249999999999999E-2</v>
      </c>
      <c r="AV117" s="219">
        <f t="shared" si="22"/>
        <v>8.249999999999999E-2</v>
      </c>
      <c r="AW117" s="219">
        <f t="shared" si="22"/>
        <v>8.249999999999999E-2</v>
      </c>
      <c r="AX117" s="219">
        <f t="shared" si="22"/>
        <v>8.249999999999999E-2</v>
      </c>
      <c r="AY117" s="219">
        <f t="shared" si="22"/>
        <v>8.249999999999999E-2</v>
      </c>
      <c r="AZ117" s="219">
        <f t="shared" si="22"/>
        <v>8.249999999999999E-2</v>
      </c>
      <c r="BA117" s="219">
        <f t="shared" si="22"/>
        <v>8.249999999999999E-2</v>
      </c>
      <c r="BB117" s="219">
        <f t="shared" si="22"/>
        <v>8.249999999999999E-2</v>
      </c>
      <c r="BC117" s="219">
        <f t="shared" si="22"/>
        <v>8.249999999999999E-2</v>
      </c>
      <c r="BD117" s="219">
        <f t="shared" si="22"/>
        <v>8.249999999999999E-2</v>
      </c>
      <c r="BE117" s="219">
        <f t="shared" si="22"/>
        <v>8.249999999999999E-2</v>
      </c>
    </row>
    <row r="118" spans="1:57" x14ac:dyDescent="0.2">
      <c r="A118" s="215">
        <f t="shared" si="7"/>
        <v>46</v>
      </c>
      <c r="B118" s="219">
        <f t="shared" si="25"/>
        <v>6.25E-2</v>
      </c>
      <c r="C118" s="219">
        <f t="shared" si="25"/>
        <v>6.25E-2</v>
      </c>
      <c r="D118" s="219">
        <f t="shared" si="25"/>
        <v>6.25E-2</v>
      </c>
      <c r="E118" s="219">
        <f t="shared" si="25"/>
        <v>6.25E-2</v>
      </c>
      <c r="F118" s="219">
        <f t="shared" si="25"/>
        <v>6.25E-2</v>
      </c>
      <c r="G118" s="219">
        <f t="shared" si="25"/>
        <v>6.25E-2</v>
      </c>
      <c r="H118" s="219">
        <f t="shared" si="25"/>
        <v>6.25E-2</v>
      </c>
      <c r="I118" s="219">
        <f t="shared" si="25"/>
        <v>6.25E-2</v>
      </c>
      <c r="J118" s="219">
        <f t="shared" si="25"/>
        <v>6.25E-2</v>
      </c>
      <c r="K118" s="219">
        <f t="shared" si="25"/>
        <v>6.25E-2</v>
      </c>
      <c r="L118" s="219">
        <f t="shared" si="25"/>
        <v>6.25E-2</v>
      </c>
      <c r="M118" s="219">
        <f t="shared" si="25"/>
        <v>6.25E-2</v>
      </c>
      <c r="N118" s="219">
        <f t="shared" si="25"/>
        <v>6.25E-2</v>
      </c>
      <c r="O118" s="219">
        <f t="shared" si="25"/>
        <v>6.25E-2</v>
      </c>
      <c r="P118" s="219">
        <f t="shared" si="25"/>
        <v>6.25E-2</v>
      </c>
      <c r="Q118" s="219">
        <f t="shared" si="25"/>
        <v>6.25E-2</v>
      </c>
      <c r="R118" s="219">
        <f t="shared" si="25"/>
        <v>6.25E-2</v>
      </c>
      <c r="S118" s="219">
        <f t="shared" si="25"/>
        <v>6.7499999999999991E-2</v>
      </c>
      <c r="T118" s="219">
        <f t="shared" si="25"/>
        <v>6.7499999999999991E-2</v>
      </c>
      <c r="U118" s="219">
        <f t="shared" si="25"/>
        <v>6.7499999999999991E-2</v>
      </c>
      <c r="V118" s="219">
        <f t="shared" si="25"/>
        <v>6.7499999999999991E-2</v>
      </c>
      <c r="W118" s="219">
        <f t="shared" si="25"/>
        <v>6.7499999999999991E-2</v>
      </c>
      <c r="X118" s="219">
        <f t="shared" si="25"/>
        <v>7.2499999999999995E-2</v>
      </c>
      <c r="Y118" s="219">
        <f t="shared" si="25"/>
        <v>7.2499999999999995E-2</v>
      </c>
      <c r="Z118" s="219">
        <f t="shared" si="25"/>
        <v>7.2499999999999995E-2</v>
      </c>
      <c r="AA118" s="219">
        <f t="shared" si="25"/>
        <v>7.2499999999999995E-2</v>
      </c>
      <c r="AB118" s="219">
        <f t="shared" si="25"/>
        <v>7.2499999999999995E-2</v>
      </c>
      <c r="AC118" s="219">
        <f t="shared" si="25"/>
        <v>7.7499999999999999E-2</v>
      </c>
      <c r="AD118" s="219">
        <f t="shared" si="25"/>
        <v>7.7499999999999999E-2</v>
      </c>
      <c r="AE118" s="219">
        <f t="shared" si="25"/>
        <v>7.7499999999999999E-2</v>
      </c>
      <c r="AF118" s="219">
        <f t="shared" si="25"/>
        <v>7.7499999999999999E-2</v>
      </c>
      <c r="AG118" s="219">
        <f t="shared" si="25"/>
        <v>7.7499999999999999E-2</v>
      </c>
      <c r="AH118" s="219">
        <f t="shared" si="25"/>
        <v>8.249999999999999E-2</v>
      </c>
      <c r="AI118" s="219">
        <f t="shared" si="25"/>
        <v>8.249999999999999E-2</v>
      </c>
      <c r="AJ118" s="219">
        <f t="shared" si="25"/>
        <v>8.249999999999999E-2</v>
      </c>
      <c r="AK118" s="219">
        <f t="shared" si="25"/>
        <v>8.249999999999999E-2</v>
      </c>
      <c r="AL118" s="219">
        <f t="shared" si="25"/>
        <v>8.249999999999999E-2</v>
      </c>
      <c r="AM118" s="219">
        <f t="shared" si="25"/>
        <v>8.249999999999999E-2</v>
      </c>
      <c r="AN118" s="219">
        <f t="shared" si="25"/>
        <v>8.249999999999999E-2</v>
      </c>
      <c r="AO118" s="219">
        <f t="shared" si="25"/>
        <v>8.249999999999999E-2</v>
      </c>
      <c r="AP118" s="219">
        <f t="shared" si="25"/>
        <v>8.249999999999999E-2</v>
      </c>
      <c r="AQ118" s="219">
        <f t="shared" si="25"/>
        <v>8.249999999999999E-2</v>
      </c>
      <c r="AR118" s="219">
        <f t="shared" si="25"/>
        <v>8.249999999999999E-2</v>
      </c>
      <c r="AS118" s="219">
        <f t="shared" si="25"/>
        <v>8.249999999999999E-2</v>
      </c>
      <c r="AT118" s="219">
        <f t="shared" si="25"/>
        <v>8.249999999999999E-2</v>
      </c>
      <c r="AU118" s="219">
        <f t="shared" si="22"/>
        <v>8.249999999999999E-2</v>
      </c>
      <c r="AV118" s="219">
        <f t="shared" si="22"/>
        <v>8.249999999999999E-2</v>
      </c>
      <c r="AW118" s="219">
        <f t="shared" si="22"/>
        <v>8.249999999999999E-2</v>
      </c>
      <c r="AX118" s="219">
        <f t="shared" si="22"/>
        <v>8.249999999999999E-2</v>
      </c>
      <c r="AY118" s="219">
        <f t="shared" si="22"/>
        <v>8.249999999999999E-2</v>
      </c>
      <c r="AZ118" s="219">
        <f t="shared" si="22"/>
        <v>8.249999999999999E-2</v>
      </c>
      <c r="BA118" s="219">
        <f t="shared" si="22"/>
        <v>8.249999999999999E-2</v>
      </c>
      <c r="BB118" s="219">
        <f t="shared" si="22"/>
        <v>8.249999999999999E-2</v>
      </c>
      <c r="BC118" s="219">
        <f t="shared" si="22"/>
        <v>8.249999999999999E-2</v>
      </c>
      <c r="BD118" s="219">
        <f t="shared" si="22"/>
        <v>8.249999999999999E-2</v>
      </c>
      <c r="BE118" s="219">
        <f t="shared" si="22"/>
        <v>8.249999999999999E-2</v>
      </c>
    </row>
    <row r="119" spans="1:57" x14ac:dyDescent="0.2">
      <c r="A119" s="215">
        <f t="shared" si="7"/>
        <v>47</v>
      </c>
      <c r="B119" s="219">
        <f t="shared" si="25"/>
        <v>6.25E-2</v>
      </c>
      <c r="C119" s="219">
        <f t="shared" si="25"/>
        <v>6.25E-2</v>
      </c>
      <c r="D119" s="219">
        <f t="shared" si="25"/>
        <v>6.25E-2</v>
      </c>
      <c r="E119" s="219">
        <f t="shared" si="25"/>
        <v>6.25E-2</v>
      </c>
      <c r="F119" s="219">
        <f t="shared" si="25"/>
        <v>6.25E-2</v>
      </c>
      <c r="G119" s="219">
        <f t="shared" si="25"/>
        <v>6.25E-2</v>
      </c>
      <c r="H119" s="219">
        <f t="shared" si="25"/>
        <v>6.25E-2</v>
      </c>
      <c r="I119" s="219">
        <f t="shared" si="25"/>
        <v>6.25E-2</v>
      </c>
      <c r="J119" s="219">
        <f t="shared" si="25"/>
        <v>6.25E-2</v>
      </c>
      <c r="K119" s="219">
        <f t="shared" si="25"/>
        <v>6.25E-2</v>
      </c>
      <c r="L119" s="219">
        <f t="shared" si="25"/>
        <v>6.25E-2</v>
      </c>
      <c r="M119" s="219">
        <f t="shared" si="25"/>
        <v>6.25E-2</v>
      </c>
      <c r="N119" s="219">
        <f t="shared" si="25"/>
        <v>6.25E-2</v>
      </c>
      <c r="O119" s="219">
        <f t="shared" si="25"/>
        <v>6.25E-2</v>
      </c>
      <c r="P119" s="219">
        <f t="shared" si="25"/>
        <v>6.25E-2</v>
      </c>
      <c r="Q119" s="219">
        <f t="shared" si="25"/>
        <v>6.25E-2</v>
      </c>
      <c r="R119" s="219">
        <f t="shared" si="25"/>
        <v>6.25E-2</v>
      </c>
      <c r="S119" s="219">
        <f t="shared" si="25"/>
        <v>6.7499999999999991E-2</v>
      </c>
      <c r="T119" s="219">
        <f t="shared" si="25"/>
        <v>6.7499999999999991E-2</v>
      </c>
      <c r="U119" s="219">
        <f t="shared" si="25"/>
        <v>6.7499999999999991E-2</v>
      </c>
      <c r="V119" s="219">
        <f t="shared" si="25"/>
        <v>6.7499999999999991E-2</v>
      </c>
      <c r="W119" s="219">
        <f t="shared" si="25"/>
        <v>6.7499999999999991E-2</v>
      </c>
      <c r="X119" s="219">
        <f t="shared" si="25"/>
        <v>7.2499999999999995E-2</v>
      </c>
      <c r="Y119" s="219">
        <f t="shared" si="25"/>
        <v>7.2499999999999995E-2</v>
      </c>
      <c r="Z119" s="219">
        <f t="shared" si="25"/>
        <v>7.2499999999999995E-2</v>
      </c>
      <c r="AA119" s="219">
        <f t="shared" si="25"/>
        <v>7.2499999999999995E-2</v>
      </c>
      <c r="AB119" s="219">
        <f t="shared" si="25"/>
        <v>7.2499999999999995E-2</v>
      </c>
      <c r="AC119" s="219">
        <f t="shared" si="25"/>
        <v>7.7499999999999999E-2</v>
      </c>
      <c r="AD119" s="219">
        <f t="shared" si="25"/>
        <v>7.7499999999999999E-2</v>
      </c>
      <c r="AE119" s="219">
        <f t="shared" si="25"/>
        <v>7.7499999999999999E-2</v>
      </c>
      <c r="AF119" s="219">
        <f t="shared" si="25"/>
        <v>7.7499999999999999E-2</v>
      </c>
      <c r="AG119" s="219">
        <f t="shared" si="25"/>
        <v>7.7499999999999999E-2</v>
      </c>
      <c r="AH119" s="219">
        <f t="shared" si="25"/>
        <v>8.249999999999999E-2</v>
      </c>
      <c r="AI119" s="219">
        <f t="shared" si="25"/>
        <v>8.249999999999999E-2</v>
      </c>
      <c r="AJ119" s="219">
        <f t="shared" si="25"/>
        <v>8.249999999999999E-2</v>
      </c>
      <c r="AK119" s="219">
        <f t="shared" si="25"/>
        <v>8.249999999999999E-2</v>
      </c>
      <c r="AL119" s="219">
        <f t="shared" si="25"/>
        <v>8.249999999999999E-2</v>
      </c>
      <c r="AM119" s="219">
        <f t="shared" si="25"/>
        <v>8.249999999999999E-2</v>
      </c>
      <c r="AN119" s="219">
        <f t="shared" si="25"/>
        <v>8.249999999999999E-2</v>
      </c>
      <c r="AO119" s="219">
        <f t="shared" si="25"/>
        <v>8.249999999999999E-2</v>
      </c>
      <c r="AP119" s="219">
        <f t="shared" si="25"/>
        <v>8.249999999999999E-2</v>
      </c>
      <c r="AQ119" s="219">
        <f t="shared" si="25"/>
        <v>8.249999999999999E-2</v>
      </c>
      <c r="AR119" s="219">
        <f t="shared" si="25"/>
        <v>8.249999999999999E-2</v>
      </c>
      <c r="AS119" s="219">
        <f t="shared" si="25"/>
        <v>8.249999999999999E-2</v>
      </c>
      <c r="AT119" s="219">
        <f t="shared" si="25"/>
        <v>8.249999999999999E-2</v>
      </c>
      <c r="AU119" s="219">
        <f t="shared" si="22"/>
        <v>8.249999999999999E-2</v>
      </c>
      <c r="AV119" s="219">
        <f t="shared" si="22"/>
        <v>8.249999999999999E-2</v>
      </c>
      <c r="AW119" s="219">
        <f t="shared" si="22"/>
        <v>8.249999999999999E-2</v>
      </c>
      <c r="AX119" s="219">
        <f t="shared" si="22"/>
        <v>8.249999999999999E-2</v>
      </c>
      <c r="AY119" s="219">
        <f t="shared" si="22"/>
        <v>8.249999999999999E-2</v>
      </c>
      <c r="AZ119" s="219">
        <f t="shared" si="22"/>
        <v>8.249999999999999E-2</v>
      </c>
      <c r="BA119" s="219">
        <f t="shared" si="22"/>
        <v>8.249999999999999E-2</v>
      </c>
      <c r="BB119" s="219">
        <f t="shared" si="22"/>
        <v>8.249999999999999E-2</v>
      </c>
      <c r="BC119" s="219">
        <f t="shared" si="22"/>
        <v>8.249999999999999E-2</v>
      </c>
      <c r="BD119" s="219">
        <f t="shared" si="22"/>
        <v>8.249999999999999E-2</v>
      </c>
      <c r="BE119" s="219">
        <f t="shared" si="22"/>
        <v>8.249999999999999E-2</v>
      </c>
    </row>
    <row r="120" spans="1:57" x14ac:dyDescent="0.2">
      <c r="A120" s="215">
        <f t="shared" si="7"/>
        <v>48</v>
      </c>
      <c r="B120" s="219">
        <f t="shared" si="25"/>
        <v>6.25E-2</v>
      </c>
      <c r="C120" s="219">
        <f t="shared" si="25"/>
        <v>6.25E-2</v>
      </c>
      <c r="D120" s="219">
        <f t="shared" si="25"/>
        <v>6.25E-2</v>
      </c>
      <c r="E120" s="219">
        <f t="shared" si="25"/>
        <v>6.25E-2</v>
      </c>
      <c r="F120" s="219">
        <f t="shared" si="25"/>
        <v>6.25E-2</v>
      </c>
      <c r="G120" s="219">
        <f t="shared" si="25"/>
        <v>6.25E-2</v>
      </c>
      <c r="H120" s="219">
        <f t="shared" si="25"/>
        <v>6.25E-2</v>
      </c>
      <c r="I120" s="219">
        <f t="shared" si="25"/>
        <v>6.25E-2</v>
      </c>
      <c r="J120" s="219">
        <f t="shared" si="25"/>
        <v>6.25E-2</v>
      </c>
      <c r="K120" s="219">
        <f t="shared" si="25"/>
        <v>6.25E-2</v>
      </c>
      <c r="L120" s="219">
        <f t="shared" si="25"/>
        <v>6.25E-2</v>
      </c>
      <c r="M120" s="219">
        <f t="shared" si="25"/>
        <v>6.25E-2</v>
      </c>
      <c r="N120" s="219">
        <f t="shared" si="25"/>
        <v>6.25E-2</v>
      </c>
      <c r="O120" s="219">
        <f t="shared" si="25"/>
        <v>6.25E-2</v>
      </c>
      <c r="P120" s="219">
        <f t="shared" si="25"/>
        <v>6.25E-2</v>
      </c>
      <c r="Q120" s="219">
        <f t="shared" si="25"/>
        <v>6.25E-2</v>
      </c>
      <c r="R120" s="219">
        <f t="shared" si="25"/>
        <v>6.25E-2</v>
      </c>
      <c r="S120" s="219">
        <f t="shared" si="25"/>
        <v>6.7499999999999991E-2</v>
      </c>
      <c r="T120" s="219">
        <f t="shared" si="25"/>
        <v>6.7499999999999991E-2</v>
      </c>
      <c r="U120" s="219">
        <f t="shared" si="25"/>
        <v>6.7499999999999991E-2</v>
      </c>
      <c r="V120" s="219">
        <f t="shared" si="25"/>
        <v>6.7499999999999991E-2</v>
      </c>
      <c r="W120" s="219">
        <f t="shared" si="25"/>
        <v>6.7499999999999991E-2</v>
      </c>
      <c r="X120" s="219">
        <f t="shared" si="25"/>
        <v>7.2499999999999995E-2</v>
      </c>
      <c r="Y120" s="219">
        <f t="shared" si="25"/>
        <v>7.2499999999999995E-2</v>
      </c>
      <c r="Z120" s="219">
        <f t="shared" si="25"/>
        <v>7.2499999999999995E-2</v>
      </c>
      <c r="AA120" s="219">
        <f t="shared" si="25"/>
        <v>7.2499999999999995E-2</v>
      </c>
      <c r="AB120" s="219">
        <f t="shared" si="25"/>
        <v>7.2499999999999995E-2</v>
      </c>
      <c r="AC120" s="219">
        <f t="shared" si="25"/>
        <v>7.7499999999999999E-2</v>
      </c>
      <c r="AD120" s="219">
        <f t="shared" si="25"/>
        <v>7.7499999999999999E-2</v>
      </c>
      <c r="AE120" s="219">
        <f t="shared" si="25"/>
        <v>7.7499999999999999E-2</v>
      </c>
      <c r="AF120" s="219">
        <f t="shared" ref="AF120:AT120" si="26">AF54-0.0055</f>
        <v>7.7499999999999999E-2</v>
      </c>
      <c r="AG120" s="219">
        <f t="shared" si="26"/>
        <v>7.7499999999999999E-2</v>
      </c>
      <c r="AH120" s="219">
        <f t="shared" si="26"/>
        <v>8.249999999999999E-2</v>
      </c>
      <c r="AI120" s="219">
        <f t="shared" si="26"/>
        <v>8.249999999999999E-2</v>
      </c>
      <c r="AJ120" s="219">
        <f t="shared" si="26"/>
        <v>8.249999999999999E-2</v>
      </c>
      <c r="AK120" s="219">
        <f t="shared" si="26"/>
        <v>8.249999999999999E-2</v>
      </c>
      <c r="AL120" s="219">
        <f t="shared" si="26"/>
        <v>8.249999999999999E-2</v>
      </c>
      <c r="AM120" s="219">
        <f t="shared" si="26"/>
        <v>8.249999999999999E-2</v>
      </c>
      <c r="AN120" s="219">
        <f t="shared" si="26"/>
        <v>8.249999999999999E-2</v>
      </c>
      <c r="AO120" s="219">
        <f t="shared" si="26"/>
        <v>8.249999999999999E-2</v>
      </c>
      <c r="AP120" s="219">
        <f t="shared" si="26"/>
        <v>8.249999999999999E-2</v>
      </c>
      <c r="AQ120" s="219">
        <f t="shared" si="26"/>
        <v>8.249999999999999E-2</v>
      </c>
      <c r="AR120" s="219">
        <f t="shared" si="26"/>
        <v>8.249999999999999E-2</v>
      </c>
      <c r="AS120" s="219">
        <f t="shared" si="26"/>
        <v>8.249999999999999E-2</v>
      </c>
      <c r="AT120" s="219">
        <f t="shared" si="26"/>
        <v>8.249999999999999E-2</v>
      </c>
      <c r="AU120" s="219">
        <f t="shared" si="22"/>
        <v>8.249999999999999E-2</v>
      </c>
      <c r="AV120" s="219">
        <f t="shared" si="22"/>
        <v>8.249999999999999E-2</v>
      </c>
      <c r="AW120" s="219">
        <f t="shared" si="22"/>
        <v>8.249999999999999E-2</v>
      </c>
      <c r="AX120" s="219">
        <f t="shared" si="22"/>
        <v>8.249999999999999E-2</v>
      </c>
      <c r="AY120" s="219">
        <f t="shared" si="22"/>
        <v>8.249999999999999E-2</v>
      </c>
      <c r="AZ120" s="219">
        <f t="shared" si="22"/>
        <v>8.249999999999999E-2</v>
      </c>
      <c r="BA120" s="219">
        <f t="shared" si="22"/>
        <v>8.249999999999999E-2</v>
      </c>
      <c r="BB120" s="219">
        <f t="shared" si="22"/>
        <v>8.249999999999999E-2</v>
      </c>
      <c r="BC120" s="219">
        <f t="shared" si="22"/>
        <v>8.249999999999999E-2</v>
      </c>
      <c r="BD120" s="219">
        <f t="shared" si="22"/>
        <v>8.249999999999999E-2</v>
      </c>
      <c r="BE120" s="219">
        <f t="shared" si="22"/>
        <v>8.249999999999999E-2</v>
      </c>
    </row>
    <row r="121" spans="1:57" x14ac:dyDescent="0.2">
      <c r="A121" s="215">
        <f t="shared" si="7"/>
        <v>49</v>
      </c>
      <c r="B121" s="219">
        <f t="shared" ref="B121:AT126" si="27">B55-0.0055</f>
        <v>6.25E-2</v>
      </c>
      <c r="C121" s="219">
        <f t="shared" si="27"/>
        <v>6.25E-2</v>
      </c>
      <c r="D121" s="219">
        <f t="shared" si="27"/>
        <v>6.25E-2</v>
      </c>
      <c r="E121" s="219">
        <f t="shared" si="27"/>
        <v>6.25E-2</v>
      </c>
      <c r="F121" s="219">
        <f t="shared" si="27"/>
        <v>6.25E-2</v>
      </c>
      <c r="G121" s="219">
        <f t="shared" si="27"/>
        <v>6.25E-2</v>
      </c>
      <c r="H121" s="219">
        <f t="shared" si="27"/>
        <v>6.25E-2</v>
      </c>
      <c r="I121" s="219">
        <f t="shared" si="27"/>
        <v>6.25E-2</v>
      </c>
      <c r="J121" s="219">
        <f t="shared" si="27"/>
        <v>6.25E-2</v>
      </c>
      <c r="K121" s="219">
        <f t="shared" si="27"/>
        <v>6.25E-2</v>
      </c>
      <c r="L121" s="219">
        <f t="shared" si="27"/>
        <v>6.25E-2</v>
      </c>
      <c r="M121" s="219">
        <f t="shared" si="27"/>
        <v>6.25E-2</v>
      </c>
      <c r="N121" s="219">
        <f t="shared" si="27"/>
        <v>6.25E-2</v>
      </c>
      <c r="O121" s="219">
        <f t="shared" si="27"/>
        <v>6.25E-2</v>
      </c>
      <c r="P121" s="219">
        <f t="shared" si="27"/>
        <v>6.25E-2</v>
      </c>
      <c r="Q121" s="219">
        <f t="shared" si="27"/>
        <v>6.25E-2</v>
      </c>
      <c r="R121" s="219">
        <f t="shared" si="27"/>
        <v>6.25E-2</v>
      </c>
      <c r="S121" s="219">
        <f t="shared" si="27"/>
        <v>6.7499999999999991E-2</v>
      </c>
      <c r="T121" s="219">
        <f t="shared" si="27"/>
        <v>6.7499999999999991E-2</v>
      </c>
      <c r="U121" s="219">
        <f t="shared" si="27"/>
        <v>6.7499999999999991E-2</v>
      </c>
      <c r="V121" s="219">
        <f t="shared" si="27"/>
        <v>6.7499999999999991E-2</v>
      </c>
      <c r="W121" s="219">
        <f t="shared" si="27"/>
        <v>6.7499999999999991E-2</v>
      </c>
      <c r="X121" s="219">
        <f t="shared" si="27"/>
        <v>7.2499999999999995E-2</v>
      </c>
      <c r="Y121" s="219">
        <f t="shared" si="27"/>
        <v>7.2499999999999995E-2</v>
      </c>
      <c r="Z121" s="219">
        <f t="shared" si="27"/>
        <v>7.2499999999999995E-2</v>
      </c>
      <c r="AA121" s="219">
        <f t="shared" si="27"/>
        <v>7.2499999999999995E-2</v>
      </c>
      <c r="AB121" s="219">
        <f t="shared" si="27"/>
        <v>7.2499999999999995E-2</v>
      </c>
      <c r="AC121" s="219">
        <f t="shared" si="27"/>
        <v>7.7499999999999999E-2</v>
      </c>
      <c r="AD121" s="219">
        <f t="shared" si="27"/>
        <v>7.7499999999999999E-2</v>
      </c>
      <c r="AE121" s="219">
        <f t="shared" si="27"/>
        <v>7.7499999999999999E-2</v>
      </c>
      <c r="AF121" s="219">
        <f t="shared" si="27"/>
        <v>7.7499999999999999E-2</v>
      </c>
      <c r="AG121" s="219">
        <f t="shared" si="27"/>
        <v>7.7499999999999999E-2</v>
      </c>
      <c r="AH121" s="219">
        <f t="shared" si="27"/>
        <v>8.249999999999999E-2</v>
      </c>
      <c r="AI121" s="219">
        <f t="shared" si="27"/>
        <v>8.249999999999999E-2</v>
      </c>
      <c r="AJ121" s="219">
        <f t="shared" si="27"/>
        <v>8.249999999999999E-2</v>
      </c>
      <c r="AK121" s="219">
        <f t="shared" si="27"/>
        <v>8.249999999999999E-2</v>
      </c>
      <c r="AL121" s="219">
        <f t="shared" si="27"/>
        <v>8.249999999999999E-2</v>
      </c>
      <c r="AM121" s="219">
        <f t="shared" si="27"/>
        <v>8.249999999999999E-2</v>
      </c>
      <c r="AN121" s="219">
        <f t="shared" si="27"/>
        <v>8.249999999999999E-2</v>
      </c>
      <c r="AO121" s="219">
        <f t="shared" si="27"/>
        <v>8.249999999999999E-2</v>
      </c>
      <c r="AP121" s="219">
        <f t="shared" si="27"/>
        <v>8.249999999999999E-2</v>
      </c>
      <c r="AQ121" s="219">
        <f t="shared" si="27"/>
        <v>8.249999999999999E-2</v>
      </c>
      <c r="AR121" s="219">
        <f t="shared" si="27"/>
        <v>8.249999999999999E-2</v>
      </c>
      <c r="AS121" s="219">
        <f t="shared" si="27"/>
        <v>8.249999999999999E-2</v>
      </c>
      <c r="AT121" s="219">
        <f t="shared" si="27"/>
        <v>8.249999999999999E-2</v>
      </c>
      <c r="AU121" s="219">
        <f t="shared" si="22"/>
        <v>8.249999999999999E-2</v>
      </c>
      <c r="AV121" s="219">
        <f t="shared" si="22"/>
        <v>8.249999999999999E-2</v>
      </c>
      <c r="AW121" s="219">
        <f t="shared" si="22"/>
        <v>8.249999999999999E-2</v>
      </c>
      <c r="AX121" s="219">
        <f t="shared" si="22"/>
        <v>8.249999999999999E-2</v>
      </c>
      <c r="AY121" s="219">
        <f t="shared" si="22"/>
        <v>8.249999999999999E-2</v>
      </c>
      <c r="AZ121" s="219">
        <f t="shared" si="22"/>
        <v>8.249999999999999E-2</v>
      </c>
      <c r="BA121" s="219">
        <f t="shared" si="22"/>
        <v>8.249999999999999E-2</v>
      </c>
      <c r="BB121" s="219">
        <f t="shared" si="22"/>
        <v>8.249999999999999E-2</v>
      </c>
      <c r="BC121" s="219">
        <f t="shared" si="22"/>
        <v>8.249999999999999E-2</v>
      </c>
      <c r="BD121" s="219">
        <f t="shared" si="22"/>
        <v>8.249999999999999E-2</v>
      </c>
      <c r="BE121" s="219">
        <f t="shared" si="22"/>
        <v>8.249999999999999E-2</v>
      </c>
    </row>
    <row r="122" spans="1:57" x14ac:dyDescent="0.2">
      <c r="A122" s="215">
        <f t="shared" si="7"/>
        <v>50</v>
      </c>
      <c r="B122" s="219">
        <f t="shared" si="27"/>
        <v>6.25E-2</v>
      </c>
      <c r="C122" s="219">
        <f t="shared" si="27"/>
        <v>6.25E-2</v>
      </c>
      <c r="D122" s="219">
        <f t="shared" si="27"/>
        <v>6.25E-2</v>
      </c>
      <c r="E122" s="219">
        <f t="shared" si="27"/>
        <v>6.25E-2</v>
      </c>
      <c r="F122" s="219">
        <f t="shared" si="27"/>
        <v>6.25E-2</v>
      </c>
      <c r="G122" s="219">
        <f t="shared" si="27"/>
        <v>6.25E-2</v>
      </c>
      <c r="H122" s="219">
        <f t="shared" si="27"/>
        <v>6.25E-2</v>
      </c>
      <c r="I122" s="219">
        <f t="shared" si="27"/>
        <v>6.25E-2</v>
      </c>
      <c r="J122" s="219">
        <f t="shared" si="27"/>
        <v>6.25E-2</v>
      </c>
      <c r="K122" s="219">
        <f t="shared" si="27"/>
        <v>6.25E-2</v>
      </c>
      <c r="L122" s="219">
        <f t="shared" si="27"/>
        <v>6.25E-2</v>
      </c>
      <c r="M122" s="219">
        <f t="shared" si="27"/>
        <v>6.25E-2</v>
      </c>
      <c r="N122" s="219">
        <f t="shared" si="27"/>
        <v>6.25E-2</v>
      </c>
      <c r="O122" s="219">
        <f t="shared" si="27"/>
        <v>6.25E-2</v>
      </c>
      <c r="P122" s="219">
        <f t="shared" si="27"/>
        <v>6.25E-2</v>
      </c>
      <c r="Q122" s="219">
        <f t="shared" si="27"/>
        <v>6.25E-2</v>
      </c>
      <c r="R122" s="219">
        <f t="shared" si="27"/>
        <v>6.25E-2</v>
      </c>
      <c r="S122" s="219">
        <f t="shared" si="27"/>
        <v>6.7499999999999991E-2</v>
      </c>
      <c r="T122" s="219">
        <f t="shared" si="27"/>
        <v>6.7499999999999991E-2</v>
      </c>
      <c r="U122" s="219">
        <f t="shared" si="27"/>
        <v>6.7499999999999991E-2</v>
      </c>
      <c r="V122" s="219">
        <f t="shared" si="27"/>
        <v>6.7499999999999991E-2</v>
      </c>
      <c r="W122" s="219">
        <f t="shared" si="27"/>
        <v>6.7499999999999991E-2</v>
      </c>
      <c r="X122" s="219">
        <f t="shared" si="27"/>
        <v>7.2499999999999995E-2</v>
      </c>
      <c r="Y122" s="219">
        <f t="shared" si="27"/>
        <v>7.2499999999999995E-2</v>
      </c>
      <c r="Z122" s="219">
        <f t="shared" si="27"/>
        <v>7.2499999999999995E-2</v>
      </c>
      <c r="AA122" s="219">
        <f t="shared" si="27"/>
        <v>7.2499999999999995E-2</v>
      </c>
      <c r="AB122" s="219">
        <f t="shared" si="27"/>
        <v>7.2499999999999995E-2</v>
      </c>
      <c r="AC122" s="219">
        <f t="shared" si="27"/>
        <v>7.7499999999999999E-2</v>
      </c>
      <c r="AD122" s="219">
        <f t="shared" si="27"/>
        <v>7.7499999999999999E-2</v>
      </c>
      <c r="AE122" s="219">
        <f t="shared" si="27"/>
        <v>7.7499999999999999E-2</v>
      </c>
      <c r="AF122" s="219">
        <f t="shared" si="27"/>
        <v>7.7499999999999999E-2</v>
      </c>
      <c r="AG122" s="219">
        <f t="shared" si="27"/>
        <v>7.7499999999999999E-2</v>
      </c>
      <c r="AH122" s="219">
        <f t="shared" si="27"/>
        <v>8.249999999999999E-2</v>
      </c>
      <c r="AI122" s="219">
        <f t="shared" si="27"/>
        <v>8.249999999999999E-2</v>
      </c>
      <c r="AJ122" s="219">
        <f t="shared" si="27"/>
        <v>8.249999999999999E-2</v>
      </c>
      <c r="AK122" s="219">
        <f t="shared" si="27"/>
        <v>8.249999999999999E-2</v>
      </c>
      <c r="AL122" s="219">
        <f t="shared" si="27"/>
        <v>8.249999999999999E-2</v>
      </c>
      <c r="AM122" s="219">
        <f t="shared" si="27"/>
        <v>8.249999999999999E-2</v>
      </c>
      <c r="AN122" s="219">
        <f t="shared" si="27"/>
        <v>8.249999999999999E-2</v>
      </c>
      <c r="AO122" s="219">
        <f t="shared" si="27"/>
        <v>8.249999999999999E-2</v>
      </c>
      <c r="AP122" s="219">
        <f t="shared" si="27"/>
        <v>8.249999999999999E-2</v>
      </c>
      <c r="AQ122" s="219">
        <f t="shared" si="27"/>
        <v>8.249999999999999E-2</v>
      </c>
      <c r="AR122" s="219">
        <f t="shared" si="27"/>
        <v>8.249999999999999E-2</v>
      </c>
      <c r="AS122" s="219">
        <f t="shared" si="27"/>
        <v>8.249999999999999E-2</v>
      </c>
      <c r="AT122" s="219">
        <f t="shared" si="27"/>
        <v>8.249999999999999E-2</v>
      </c>
      <c r="AU122" s="219">
        <f t="shared" si="22"/>
        <v>8.249999999999999E-2</v>
      </c>
      <c r="AV122" s="219">
        <f t="shared" si="22"/>
        <v>8.249999999999999E-2</v>
      </c>
      <c r="AW122" s="219">
        <f t="shared" si="22"/>
        <v>8.249999999999999E-2</v>
      </c>
      <c r="AX122" s="219">
        <f t="shared" si="22"/>
        <v>8.249999999999999E-2</v>
      </c>
      <c r="AY122" s="219">
        <f t="shared" si="22"/>
        <v>8.249999999999999E-2</v>
      </c>
      <c r="AZ122" s="219">
        <f t="shared" si="22"/>
        <v>8.249999999999999E-2</v>
      </c>
      <c r="BA122" s="219">
        <f t="shared" si="22"/>
        <v>8.249999999999999E-2</v>
      </c>
      <c r="BB122" s="219">
        <f t="shared" si="22"/>
        <v>8.249999999999999E-2</v>
      </c>
      <c r="BC122" s="219">
        <f t="shared" si="22"/>
        <v>8.249999999999999E-2</v>
      </c>
      <c r="BD122" s="219">
        <f t="shared" si="22"/>
        <v>8.249999999999999E-2</v>
      </c>
      <c r="BE122" s="219">
        <f t="shared" si="22"/>
        <v>8.249999999999999E-2</v>
      </c>
    </row>
    <row r="123" spans="1:57" x14ac:dyDescent="0.2">
      <c r="A123" s="215">
        <f t="shared" si="7"/>
        <v>51</v>
      </c>
      <c r="B123" s="219">
        <f t="shared" si="27"/>
        <v>6.25E-2</v>
      </c>
      <c r="C123" s="219">
        <f t="shared" si="27"/>
        <v>6.25E-2</v>
      </c>
      <c r="D123" s="219">
        <f t="shared" si="27"/>
        <v>6.25E-2</v>
      </c>
      <c r="E123" s="219">
        <f t="shared" si="27"/>
        <v>6.25E-2</v>
      </c>
      <c r="F123" s="219">
        <f t="shared" si="27"/>
        <v>6.25E-2</v>
      </c>
      <c r="G123" s="219">
        <f t="shared" si="27"/>
        <v>6.25E-2</v>
      </c>
      <c r="H123" s="219">
        <f t="shared" si="27"/>
        <v>6.25E-2</v>
      </c>
      <c r="I123" s="219">
        <f t="shared" si="27"/>
        <v>6.25E-2</v>
      </c>
      <c r="J123" s="219">
        <f t="shared" si="27"/>
        <v>6.25E-2</v>
      </c>
      <c r="K123" s="219">
        <f t="shared" si="27"/>
        <v>6.25E-2</v>
      </c>
      <c r="L123" s="219">
        <f t="shared" si="27"/>
        <v>6.25E-2</v>
      </c>
      <c r="M123" s="219">
        <f t="shared" si="27"/>
        <v>6.25E-2</v>
      </c>
      <c r="N123" s="219">
        <f t="shared" si="27"/>
        <v>6.25E-2</v>
      </c>
      <c r="O123" s="219">
        <f t="shared" si="27"/>
        <v>6.25E-2</v>
      </c>
      <c r="P123" s="219">
        <f t="shared" si="27"/>
        <v>6.25E-2</v>
      </c>
      <c r="Q123" s="219">
        <f t="shared" si="27"/>
        <v>6.25E-2</v>
      </c>
      <c r="R123" s="219">
        <f t="shared" si="27"/>
        <v>6.25E-2</v>
      </c>
      <c r="S123" s="219">
        <f t="shared" si="27"/>
        <v>6.7499999999999991E-2</v>
      </c>
      <c r="T123" s="219">
        <f t="shared" si="27"/>
        <v>6.7499999999999991E-2</v>
      </c>
      <c r="U123" s="219">
        <f t="shared" si="27"/>
        <v>6.7499999999999991E-2</v>
      </c>
      <c r="V123" s="219">
        <f t="shared" si="27"/>
        <v>6.7499999999999991E-2</v>
      </c>
      <c r="W123" s="219">
        <f t="shared" si="27"/>
        <v>6.7499999999999991E-2</v>
      </c>
      <c r="X123" s="219">
        <f t="shared" si="27"/>
        <v>7.2499999999999995E-2</v>
      </c>
      <c r="Y123" s="219">
        <f t="shared" si="27"/>
        <v>7.2499999999999995E-2</v>
      </c>
      <c r="Z123" s="219">
        <f t="shared" si="27"/>
        <v>7.2499999999999995E-2</v>
      </c>
      <c r="AA123" s="219">
        <f t="shared" si="27"/>
        <v>7.2499999999999995E-2</v>
      </c>
      <c r="AB123" s="219">
        <f t="shared" si="27"/>
        <v>7.2499999999999995E-2</v>
      </c>
      <c r="AC123" s="219">
        <f t="shared" si="27"/>
        <v>7.7499999999999999E-2</v>
      </c>
      <c r="AD123" s="219">
        <f t="shared" si="27"/>
        <v>7.7499999999999999E-2</v>
      </c>
      <c r="AE123" s="219">
        <f t="shared" si="27"/>
        <v>7.7499999999999999E-2</v>
      </c>
      <c r="AF123" s="219">
        <f t="shared" si="27"/>
        <v>7.7499999999999999E-2</v>
      </c>
      <c r="AG123" s="219">
        <f t="shared" si="27"/>
        <v>7.7499999999999999E-2</v>
      </c>
      <c r="AH123" s="219">
        <f t="shared" si="27"/>
        <v>8.249999999999999E-2</v>
      </c>
      <c r="AI123" s="219">
        <f t="shared" si="27"/>
        <v>8.249999999999999E-2</v>
      </c>
      <c r="AJ123" s="219">
        <f t="shared" si="27"/>
        <v>8.249999999999999E-2</v>
      </c>
      <c r="AK123" s="219">
        <f t="shared" si="27"/>
        <v>8.249999999999999E-2</v>
      </c>
      <c r="AL123" s="219">
        <f t="shared" si="27"/>
        <v>8.249999999999999E-2</v>
      </c>
      <c r="AM123" s="219">
        <f t="shared" si="27"/>
        <v>8.249999999999999E-2</v>
      </c>
      <c r="AN123" s="219">
        <f t="shared" si="27"/>
        <v>8.249999999999999E-2</v>
      </c>
      <c r="AO123" s="219">
        <f t="shared" si="27"/>
        <v>8.249999999999999E-2</v>
      </c>
      <c r="AP123" s="219">
        <f t="shared" si="27"/>
        <v>8.249999999999999E-2</v>
      </c>
      <c r="AQ123" s="219">
        <f t="shared" si="27"/>
        <v>8.249999999999999E-2</v>
      </c>
      <c r="AR123" s="219">
        <f t="shared" si="27"/>
        <v>8.249999999999999E-2</v>
      </c>
      <c r="AS123" s="219">
        <f t="shared" si="27"/>
        <v>8.249999999999999E-2</v>
      </c>
      <c r="AT123" s="219">
        <f t="shared" si="27"/>
        <v>8.249999999999999E-2</v>
      </c>
      <c r="AU123" s="219">
        <f t="shared" si="22"/>
        <v>8.249999999999999E-2</v>
      </c>
      <c r="AV123" s="219">
        <f t="shared" si="22"/>
        <v>8.249999999999999E-2</v>
      </c>
      <c r="AW123" s="219">
        <f t="shared" si="22"/>
        <v>8.249999999999999E-2</v>
      </c>
      <c r="AX123" s="219">
        <f t="shared" si="22"/>
        <v>8.249999999999999E-2</v>
      </c>
      <c r="AY123" s="219">
        <f t="shared" si="22"/>
        <v>8.249999999999999E-2</v>
      </c>
      <c r="AZ123" s="219">
        <f t="shared" si="22"/>
        <v>8.249999999999999E-2</v>
      </c>
      <c r="BA123" s="219">
        <f t="shared" si="22"/>
        <v>8.249999999999999E-2</v>
      </c>
      <c r="BB123" s="219">
        <f t="shared" si="22"/>
        <v>8.249999999999999E-2</v>
      </c>
      <c r="BC123" s="219">
        <f t="shared" si="22"/>
        <v>8.249999999999999E-2</v>
      </c>
      <c r="BD123" s="219">
        <f t="shared" si="22"/>
        <v>8.249999999999999E-2</v>
      </c>
      <c r="BE123" s="219">
        <f t="shared" si="22"/>
        <v>8.249999999999999E-2</v>
      </c>
    </row>
    <row r="124" spans="1:57" x14ac:dyDescent="0.2">
      <c r="A124" s="215">
        <f t="shared" si="7"/>
        <v>52</v>
      </c>
      <c r="B124" s="219">
        <f t="shared" si="27"/>
        <v>6.25E-2</v>
      </c>
      <c r="C124" s="219">
        <f t="shared" si="27"/>
        <v>6.25E-2</v>
      </c>
      <c r="D124" s="219">
        <f t="shared" si="27"/>
        <v>6.25E-2</v>
      </c>
      <c r="E124" s="219">
        <f t="shared" si="27"/>
        <v>6.25E-2</v>
      </c>
      <c r="F124" s="219">
        <f t="shared" si="27"/>
        <v>6.25E-2</v>
      </c>
      <c r="G124" s="219">
        <f t="shared" si="27"/>
        <v>6.25E-2</v>
      </c>
      <c r="H124" s="219">
        <f t="shared" si="27"/>
        <v>6.25E-2</v>
      </c>
      <c r="I124" s="219">
        <f t="shared" si="27"/>
        <v>6.25E-2</v>
      </c>
      <c r="J124" s="219">
        <f t="shared" si="27"/>
        <v>6.25E-2</v>
      </c>
      <c r="K124" s="219">
        <f t="shared" si="27"/>
        <v>6.25E-2</v>
      </c>
      <c r="L124" s="219">
        <f t="shared" si="27"/>
        <v>6.25E-2</v>
      </c>
      <c r="M124" s="219">
        <f t="shared" si="27"/>
        <v>6.25E-2</v>
      </c>
      <c r="N124" s="219">
        <f t="shared" si="27"/>
        <v>6.25E-2</v>
      </c>
      <c r="O124" s="219">
        <f t="shared" si="27"/>
        <v>6.25E-2</v>
      </c>
      <c r="P124" s="219">
        <f t="shared" si="27"/>
        <v>6.25E-2</v>
      </c>
      <c r="Q124" s="219">
        <f t="shared" si="27"/>
        <v>6.25E-2</v>
      </c>
      <c r="R124" s="219">
        <f t="shared" si="27"/>
        <v>6.25E-2</v>
      </c>
      <c r="S124" s="219">
        <f t="shared" si="27"/>
        <v>6.7499999999999991E-2</v>
      </c>
      <c r="T124" s="219">
        <f t="shared" si="27"/>
        <v>6.7499999999999991E-2</v>
      </c>
      <c r="U124" s="219">
        <f t="shared" si="27"/>
        <v>6.7499999999999991E-2</v>
      </c>
      <c r="V124" s="219">
        <f t="shared" si="27"/>
        <v>6.7499999999999991E-2</v>
      </c>
      <c r="W124" s="219">
        <f t="shared" si="27"/>
        <v>6.7499999999999991E-2</v>
      </c>
      <c r="X124" s="219">
        <f t="shared" si="27"/>
        <v>7.2499999999999995E-2</v>
      </c>
      <c r="Y124" s="219">
        <f t="shared" si="27"/>
        <v>7.2499999999999995E-2</v>
      </c>
      <c r="Z124" s="219">
        <f t="shared" si="27"/>
        <v>7.2499999999999995E-2</v>
      </c>
      <c r="AA124" s="219">
        <f t="shared" si="27"/>
        <v>7.2499999999999995E-2</v>
      </c>
      <c r="AB124" s="219">
        <f t="shared" si="27"/>
        <v>7.2499999999999995E-2</v>
      </c>
      <c r="AC124" s="219">
        <f t="shared" si="27"/>
        <v>7.7499999999999999E-2</v>
      </c>
      <c r="AD124" s="219">
        <f t="shared" si="27"/>
        <v>7.7499999999999999E-2</v>
      </c>
      <c r="AE124" s="219">
        <f t="shared" si="27"/>
        <v>7.7499999999999999E-2</v>
      </c>
      <c r="AF124" s="219">
        <f t="shared" si="27"/>
        <v>7.7499999999999999E-2</v>
      </c>
      <c r="AG124" s="219">
        <f t="shared" si="27"/>
        <v>7.7499999999999999E-2</v>
      </c>
      <c r="AH124" s="219">
        <f t="shared" si="27"/>
        <v>8.249999999999999E-2</v>
      </c>
      <c r="AI124" s="219">
        <f t="shared" si="27"/>
        <v>8.249999999999999E-2</v>
      </c>
      <c r="AJ124" s="219">
        <f t="shared" si="27"/>
        <v>8.249999999999999E-2</v>
      </c>
      <c r="AK124" s="219">
        <f t="shared" si="27"/>
        <v>8.249999999999999E-2</v>
      </c>
      <c r="AL124" s="219">
        <f t="shared" si="27"/>
        <v>8.249999999999999E-2</v>
      </c>
      <c r="AM124" s="219">
        <f t="shared" si="27"/>
        <v>8.249999999999999E-2</v>
      </c>
      <c r="AN124" s="219">
        <f t="shared" si="27"/>
        <v>8.249999999999999E-2</v>
      </c>
      <c r="AO124" s="219">
        <f t="shared" si="27"/>
        <v>8.249999999999999E-2</v>
      </c>
      <c r="AP124" s="219">
        <f t="shared" si="27"/>
        <v>8.249999999999999E-2</v>
      </c>
      <c r="AQ124" s="219">
        <f t="shared" si="27"/>
        <v>8.249999999999999E-2</v>
      </c>
      <c r="AR124" s="219">
        <f t="shared" si="27"/>
        <v>8.249999999999999E-2</v>
      </c>
      <c r="AS124" s="219">
        <f t="shared" si="27"/>
        <v>8.249999999999999E-2</v>
      </c>
      <c r="AT124" s="219">
        <f t="shared" si="27"/>
        <v>8.249999999999999E-2</v>
      </c>
      <c r="AU124" s="219">
        <f t="shared" ref="AU124:BE127" si="28">AU58-0.0055</f>
        <v>8.249999999999999E-2</v>
      </c>
      <c r="AV124" s="219">
        <f t="shared" si="28"/>
        <v>8.249999999999999E-2</v>
      </c>
      <c r="AW124" s="219">
        <f t="shared" si="28"/>
        <v>8.249999999999999E-2</v>
      </c>
      <c r="AX124" s="219">
        <f t="shared" si="28"/>
        <v>8.249999999999999E-2</v>
      </c>
      <c r="AY124" s="219">
        <f t="shared" si="28"/>
        <v>8.249999999999999E-2</v>
      </c>
      <c r="AZ124" s="219">
        <f t="shared" si="28"/>
        <v>8.249999999999999E-2</v>
      </c>
      <c r="BA124" s="219">
        <f t="shared" si="28"/>
        <v>8.249999999999999E-2</v>
      </c>
      <c r="BB124" s="219">
        <f t="shared" si="28"/>
        <v>8.249999999999999E-2</v>
      </c>
      <c r="BC124" s="219">
        <f t="shared" si="28"/>
        <v>8.249999999999999E-2</v>
      </c>
      <c r="BD124" s="219">
        <f t="shared" si="28"/>
        <v>8.249999999999999E-2</v>
      </c>
      <c r="BE124" s="219">
        <f t="shared" si="28"/>
        <v>8.249999999999999E-2</v>
      </c>
    </row>
    <row r="125" spans="1:57" x14ac:dyDescent="0.2">
      <c r="A125" s="215">
        <f t="shared" si="7"/>
        <v>53</v>
      </c>
      <c r="B125" s="219">
        <f t="shared" si="27"/>
        <v>6.25E-2</v>
      </c>
      <c r="C125" s="219">
        <f t="shared" si="27"/>
        <v>6.25E-2</v>
      </c>
      <c r="D125" s="219">
        <f t="shared" si="27"/>
        <v>6.25E-2</v>
      </c>
      <c r="E125" s="219">
        <f t="shared" si="27"/>
        <v>6.25E-2</v>
      </c>
      <c r="F125" s="219">
        <f t="shared" si="27"/>
        <v>6.25E-2</v>
      </c>
      <c r="G125" s="219">
        <f t="shared" si="27"/>
        <v>6.25E-2</v>
      </c>
      <c r="H125" s="219">
        <f t="shared" si="27"/>
        <v>6.25E-2</v>
      </c>
      <c r="I125" s="219">
        <f t="shared" si="27"/>
        <v>6.25E-2</v>
      </c>
      <c r="J125" s="219">
        <f t="shared" si="27"/>
        <v>6.25E-2</v>
      </c>
      <c r="K125" s="219">
        <f t="shared" si="27"/>
        <v>6.25E-2</v>
      </c>
      <c r="L125" s="219">
        <f t="shared" si="27"/>
        <v>6.25E-2</v>
      </c>
      <c r="M125" s="219">
        <f t="shared" si="27"/>
        <v>6.25E-2</v>
      </c>
      <c r="N125" s="219">
        <f t="shared" si="27"/>
        <v>6.25E-2</v>
      </c>
      <c r="O125" s="219">
        <f t="shared" si="27"/>
        <v>6.25E-2</v>
      </c>
      <c r="P125" s="219">
        <f t="shared" si="27"/>
        <v>6.25E-2</v>
      </c>
      <c r="Q125" s="219">
        <f t="shared" si="27"/>
        <v>6.25E-2</v>
      </c>
      <c r="R125" s="219">
        <f t="shared" si="27"/>
        <v>6.25E-2</v>
      </c>
      <c r="S125" s="219">
        <f t="shared" si="27"/>
        <v>6.7499999999999991E-2</v>
      </c>
      <c r="T125" s="219">
        <f t="shared" si="27"/>
        <v>6.7499999999999991E-2</v>
      </c>
      <c r="U125" s="219">
        <f t="shared" si="27"/>
        <v>6.7499999999999991E-2</v>
      </c>
      <c r="V125" s="219">
        <f t="shared" si="27"/>
        <v>6.7499999999999991E-2</v>
      </c>
      <c r="W125" s="219">
        <f t="shared" si="27"/>
        <v>6.7499999999999991E-2</v>
      </c>
      <c r="X125" s="219">
        <f t="shared" si="27"/>
        <v>7.2499999999999995E-2</v>
      </c>
      <c r="Y125" s="219">
        <f t="shared" si="27"/>
        <v>7.2499999999999995E-2</v>
      </c>
      <c r="Z125" s="219">
        <f t="shared" si="27"/>
        <v>7.2499999999999995E-2</v>
      </c>
      <c r="AA125" s="219">
        <f t="shared" si="27"/>
        <v>7.2499999999999995E-2</v>
      </c>
      <c r="AB125" s="219">
        <f t="shared" si="27"/>
        <v>7.2499999999999995E-2</v>
      </c>
      <c r="AC125" s="219">
        <f t="shared" si="27"/>
        <v>7.7499999999999999E-2</v>
      </c>
      <c r="AD125" s="219">
        <f t="shared" si="27"/>
        <v>7.7499999999999999E-2</v>
      </c>
      <c r="AE125" s="219">
        <f t="shared" si="27"/>
        <v>7.7499999999999999E-2</v>
      </c>
      <c r="AF125" s="219">
        <f t="shared" si="27"/>
        <v>7.7499999999999999E-2</v>
      </c>
      <c r="AG125" s="219">
        <f t="shared" si="27"/>
        <v>7.7499999999999999E-2</v>
      </c>
      <c r="AH125" s="219">
        <f t="shared" si="27"/>
        <v>8.249999999999999E-2</v>
      </c>
      <c r="AI125" s="219">
        <f t="shared" si="27"/>
        <v>8.249999999999999E-2</v>
      </c>
      <c r="AJ125" s="219">
        <f t="shared" si="27"/>
        <v>8.249999999999999E-2</v>
      </c>
      <c r="AK125" s="219">
        <f t="shared" si="27"/>
        <v>8.249999999999999E-2</v>
      </c>
      <c r="AL125" s="219">
        <f t="shared" si="27"/>
        <v>8.249999999999999E-2</v>
      </c>
      <c r="AM125" s="219">
        <f t="shared" si="27"/>
        <v>8.249999999999999E-2</v>
      </c>
      <c r="AN125" s="219">
        <f t="shared" si="27"/>
        <v>8.249999999999999E-2</v>
      </c>
      <c r="AO125" s="219">
        <f t="shared" si="27"/>
        <v>8.249999999999999E-2</v>
      </c>
      <c r="AP125" s="219">
        <f t="shared" si="27"/>
        <v>8.249999999999999E-2</v>
      </c>
      <c r="AQ125" s="219">
        <f t="shared" si="27"/>
        <v>8.249999999999999E-2</v>
      </c>
      <c r="AR125" s="219">
        <f t="shared" si="27"/>
        <v>8.249999999999999E-2</v>
      </c>
      <c r="AS125" s="219">
        <f t="shared" si="27"/>
        <v>8.249999999999999E-2</v>
      </c>
      <c r="AT125" s="219">
        <f t="shared" si="27"/>
        <v>8.249999999999999E-2</v>
      </c>
      <c r="AU125" s="219">
        <f t="shared" si="28"/>
        <v>8.249999999999999E-2</v>
      </c>
      <c r="AV125" s="219">
        <f t="shared" si="28"/>
        <v>8.249999999999999E-2</v>
      </c>
      <c r="AW125" s="219">
        <f t="shared" si="28"/>
        <v>8.249999999999999E-2</v>
      </c>
      <c r="AX125" s="219">
        <f t="shared" si="28"/>
        <v>8.249999999999999E-2</v>
      </c>
      <c r="AY125" s="219">
        <f t="shared" si="28"/>
        <v>8.249999999999999E-2</v>
      </c>
      <c r="AZ125" s="219">
        <f t="shared" si="28"/>
        <v>8.249999999999999E-2</v>
      </c>
      <c r="BA125" s="219">
        <f t="shared" si="28"/>
        <v>8.249999999999999E-2</v>
      </c>
      <c r="BB125" s="219">
        <f t="shared" si="28"/>
        <v>8.249999999999999E-2</v>
      </c>
      <c r="BC125" s="219">
        <f t="shared" si="28"/>
        <v>8.249999999999999E-2</v>
      </c>
      <c r="BD125" s="219">
        <f t="shared" si="28"/>
        <v>8.249999999999999E-2</v>
      </c>
      <c r="BE125" s="219">
        <f t="shared" si="28"/>
        <v>8.249999999999999E-2</v>
      </c>
    </row>
    <row r="126" spans="1:57" x14ac:dyDescent="0.2">
      <c r="A126" s="215">
        <f t="shared" si="7"/>
        <v>54</v>
      </c>
      <c r="B126" s="219">
        <f t="shared" si="27"/>
        <v>6.25E-2</v>
      </c>
      <c r="C126" s="219">
        <f t="shared" si="27"/>
        <v>6.25E-2</v>
      </c>
      <c r="D126" s="219">
        <f t="shared" si="27"/>
        <v>6.25E-2</v>
      </c>
      <c r="E126" s="219">
        <f t="shared" si="27"/>
        <v>6.25E-2</v>
      </c>
      <c r="F126" s="219">
        <f t="shared" si="27"/>
        <v>6.25E-2</v>
      </c>
      <c r="G126" s="219">
        <f t="shared" si="27"/>
        <v>6.25E-2</v>
      </c>
      <c r="H126" s="219">
        <f t="shared" si="27"/>
        <v>6.25E-2</v>
      </c>
      <c r="I126" s="219">
        <f t="shared" si="27"/>
        <v>6.25E-2</v>
      </c>
      <c r="J126" s="219">
        <f t="shared" si="27"/>
        <v>6.25E-2</v>
      </c>
      <c r="K126" s="219">
        <f t="shared" si="27"/>
        <v>6.25E-2</v>
      </c>
      <c r="L126" s="219">
        <f t="shared" si="27"/>
        <v>6.25E-2</v>
      </c>
      <c r="M126" s="219">
        <f t="shared" si="27"/>
        <v>6.25E-2</v>
      </c>
      <c r="N126" s="219">
        <f t="shared" si="27"/>
        <v>6.25E-2</v>
      </c>
      <c r="O126" s="219">
        <f t="shared" si="27"/>
        <v>6.25E-2</v>
      </c>
      <c r="P126" s="219">
        <f t="shared" si="27"/>
        <v>6.25E-2</v>
      </c>
      <c r="Q126" s="219">
        <f t="shared" si="27"/>
        <v>6.25E-2</v>
      </c>
      <c r="R126" s="219">
        <f t="shared" si="27"/>
        <v>6.25E-2</v>
      </c>
      <c r="S126" s="219">
        <f t="shared" si="27"/>
        <v>6.7499999999999991E-2</v>
      </c>
      <c r="T126" s="219">
        <f t="shared" si="27"/>
        <v>6.7499999999999991E-2</v>
      </c>
      <c r="U126" s="219">
        <f t="shared" si="27"/>
        <v>6.7499999999999991E-2</v>
      </c>
      <c r="V126" s="219">
        <f t="shared" si="27"/>
        <v>6.7499999999999991E-2</v>
      </c>
      <c r="W126" s="219">
        <f t="shared" si="27"/>
        <v>6.7499999999999991E-2</v>
      </c>
      <c r="X126" s="219">
        <f t="shared" si="27"/>
        <v>7.2499999999999995E-2</v>
      </c>
      <c r="Y126" s="219">
        <f t="shared" si="27"/>
        <v>7.2499999999999995E-2</v>
      </c>
      <c r="Z126" s="219">
        <f t="shared" si="27"/>
        <v>7.2499999999999995E-2</v>
      </c>
      <c r="AA126" s="219">
        <f t="shared" si="27"/>
        <v>7.2499999999999995E-2</v>
      </c>
      <c r="AB126" s="219">
        <f t="shared" si="27"/>
        <v>7.2499999999999995E-2</v>
      </c>
      <c r="AC126" s="219">
        <f t="shared" si="27"/>
        <v>7.7499999999999999E-2</v>
      </c>
      <c r="AD126" s="219">
        <f t="shared" si="27"/>
        <v>7.7499999999999999E-2</v>
      </c>
      <c r="AE126" s="219">
        <f t="shared" si="27"/>
        <v>7.7499999999999999E-2</v>
      </c>
      <c r="AF126" s="219">
        <f t="shared" ref="AF126:AT126" si="29">AF60-0.0055</f>
        <v>7.7499999999999999E-2</v>
      </c>
      <c r="AG126" s="219">
        <f t="shared" si="29"/>
        <v>7.7499999999999999E-2</v>
      </c>
      <c r="AH126" s="219">
        <f t="shared" si="29"/>
        <v>8.249999999999999E-2</v>
      </c>
      <c r="AI126" s="219">
        <f t="shared" si="29"/>
        <v>8.249999999999999E-2</v>
      </c>
      <c r="AJ126" s="219">
        <f t="shared" si="29"/>
        <v>8.249999999999999E-2</v>
      </c>
      <c r="AK126" s="219">
        <f t="shared" si="29"/>
        <v>8.249999999999999E-2</v>
      </c>
      <c r="AL126" s="219">
        <f t="shared" si="29"/>
        <v>8.249999999999999E-2</v>
      </c>
      <c r="AM126" s="219">
        <f t="shared" si="29"/>
        <v>8.249999999999999E-2</v>
      </c>
      <c r="AN126" s="219">
        <f t="shared" si="29"/>
        <v>8.249999999999999E-2</v>
      </c>
      <c r="AO126" s="219">
        <f t="shared" si="29"/>
        <v>8.249999999999999E-2</v>
      </c>
      <c r="AP126" s="219">
        <f t="shared" si="29"/>
        <v>8.249999999999999E-2</v>
      </c>
      <c r="AQ126" s="219">
        <f t="shared" si="29"/>
        <v>8.249999999999999E-2</v>
      </c>
      <c r="AR126" s="219">
        <f t="shared" si="29"/>
        <v>8.249999999999999E-2</v>
      </c>
      <c r="AS126" s="219">
        <f t="shared" si="29"/>
        <v>8.249999999999999E-2</v>
      </c>
      <c r="AT126" s="219">
        <f t="shared" si="29"/>
        <v>8.249999999999999E-2</v>
      </c>
      <c r="AU126" s="219">
        <f t="shared" si="28"/>
        <v>8.249999999999999E-2</v>
      </c>
      <c r="AV126" s="219">
        <f t="shared" si="28"/>
        <v>8.249999999999999E-2</v>
      </c>
      <c r="AW126" s="219">
        <f t="shared" si="28"/>
        <v>8.249999999999999E-2</v>
      </c>
      <c r="AX126" s="219">
        <f t="shared" si="28"/>
        <v>8.249999999999999E-2</v>
      </c>
      <c r="AY126" s="219">
        <f t="shared" si="28"/>
        <v>8.249999999999999E-2</v>
      </c>
      <c r="AZ126" s="219">
        <f t="shared" si="28"/>
        <v>8.249999999999999E-2</v>
      </c>
      <c r="BA126" s="219">
        <f t="shared" si="28"/>
        <v>8.249999999999999E-2</v>
      </c>
      <c r="BB126" s="219">
        <f t="shared" si="28"/>
        <v>8.249999999999999E-2</v>
      </c>
      <c r="BC126" s="219">
        <f t="shared" si="28"/>
        <v>8.249999999999999E-2</v>
      </c>
      <c r="BD126" s="219">
        <f t="shared" si="28"/>
        <v>8.249999999999999E-2</v>
      </c>
      <c r="BE126" s="219">
        <f t="shared" si="28"/>
        <v>8.249999999999999E-2</v>
      </c>
    </row>
    <row r="127" spans="1:57" x14ac:dyDescent="0.2">
      <c r="A127" s="215">
        <f t="shared" si="7"/>
        <v>55</v>
      </c>
      <c r="B127" s="219">
        <f t="shared" ref="B127:AT127" si="30">B61-0.0055</f>
        <v>6.25E-2</v>
      </c>
      <c r="C127" s="219">
        <f t="shared" si="30"/>
        <v>6.25E-2</v>
      </c>
      <c r="D127" s="219">
        <f t="shared" si="30"/>
        <v>6.25E-2</v>
      </c>
      <c r="E127" s="219">
        <f t="shared" si="30"/>
        <v>6.25E-2</v>
      </c>
      <c r="F127" s="219">
        <f t="shared" si="30"/>
        <v>6.25E-2</v>
      </c>
      <c r="G127" s="219">
        <f t="shared" si="30"/>
        <v>6.25E-2</v>
      </c>
      <c r="H127" s="219">
        <f t="shared" si="30"/>
        <v>6.25E-2</v>
      </c>
      <c r="I127" s="219">
        <f t="shared" si="30"/>
        <v>6.25E-2</v>
      </c>
      <c r="J127" s="219">
        <f t="shared" si="30"/>
        <v>6.25E-2</v>
      </c>
      <c r="K127" s="219">
        <f t="shared" si="30"/>
        <v>6.25E-2</v>
      </c>
      <c r="L127" s="219">
        <f t="shared" si="30"/>
        <v>6.25E-2</v>
      </c>
      <c r="M127" s="219">
        <f t="shared" si="30"/>
        <v>6.25E-2</v>
      </c>
      <c r="N127" s="219">
        <f t="shared" si="30"/>
        <v>6.25E-2</v>
      </c>
      <c r="O127" s="219">
        <f t="shared" si="30"/>
        <v>6.25E-2</v>
      </c>
      <c r="P127" s="219">
        <f t="shared" si="30"/>
        <v>6.25E-2</v>
      </c>
      <c r="Q127" s="219">
        <f t="shared" si="30"/>
        <v>6.25E-2</v>
      </c>
      <c r="R127" s="219">
        <f t="shared" si="30"/>
        <v>6.25E-2</v>
      </c>
      <c r="S127" s="219">
        <f t="shared" si="30"/>
        <v>6.7499999999999991E-2</v>
      </c>
      <c r="T127" s="219">
        <f t="shared" si="30"/>
        <v>6.7499999999999991E-2</v>
      </c>
      <c r="U127" s="219">
        <f t="shared" si="30"/>
        <v>6.7499999999999991E-2</v>
      </c>
      <c r="V127" s="219">
        <f t="shared" si="30"/>
        <v>6.7499999999999991E-2</v>
      </c>
      <c r="W127" s="219">
        <f t="shared" si="30"/>
        <v>6.7499999999999991E-2</v>
      </c>
      <c r="X127" s="219">
        <f t="shared" si="30"/>
        <v>7.2499999999999995E-2</v>
      </c>
      <c r="Y127" s="219">
        <f t="shared" si="30"/>
        <v>7.2499999999999995E-2</v>
      </c>
      <c r="Z127" s="219">
        <f t="shared" si="30"/>
        <v>7.2499999999999995E-2</v>
      </c>
      <c r="AA127" s="219">
        <f t="shared" si="30"/>
        <v>7.2499999999999995E-2</v>
      </c>
      <c r="AB127" s="219">
        <f t="shared" si="30"/>
        <v>7.2499999999999995E-2</v>
      </c>
      <c r="AC127" s="219">
        <f t="shared" si="30"/>
        <v>7.7499999999999999E-2</v>
      </c>
      <c r="AD127" s="219">
        <f t="shared" si="30"/>
        <v>7.7499999999999999E-2</v>
      </c>
      <c r="AE127" s="219">
        <f t="shared" si="30"/>
        <v>7.7499999999999999E-2</v>
      </c>
      <c r="AF127" s="219">
        <f t="shared" si="30"/>
        <v>7.7499999999999999E-2</v>
      </c>
      <c r="AG127" s="219">
        <f t="shared" si="30"/>
        <v>7.7499999999999999E-2</v>
      </c>
      <c r="AH127" s="219">
        <f t="shared" si="30"/>
        <v>8.249999999999999E-2</v>
      </c>
      <c r="AI127" s="219">
        <f t="shared" si="30"/>
        <v>8.249999999999999E-2</v>
      </c>
      <c r="AJ127" s="219">
        <f t="shared" si="30"/>
        <v>8.249999999999999E-2</v>
      </c>
      <c r="AK127" s="219">
        <f t="shared" si="30"/>
        <v>8.249999999999999E-2</v>
      </c>
      <c r="AL127" s="219">
        <f t="shared" si="30"/>
        <v>8.249999999999999E-2</v>
      </c>
      <c r="AM127" s="219">
        <f t="shared" si="30"/>
        <v>8.249999999999999E-2</v>
      </c>
      <c r="AN127" s="219">
        <f t="shared" si="30"/>
        <v>8.249999999999999E-2</v>
      </c>
      <c r="AO127" s="219">
        <f t="shared" si="30"/>
        <v>8.249999999999999E-2</v>
      </c>
      <c r="AP127" s="219">
        <f t="shared" si="30"/>
        <v>8.249999999999999E-2</v>
      </c>
      <c r="AQ127" s="219">
        <f t="shared" si="30"/>
        <v>8.249999999999999E-2</v>
      </c>
      <c r="AR127" s="219">
        <f t="shared" si="30"/>
        <v>8.249999999999999E-2</v>
      </c>
      <c r="AS127" s="219">
        <f t="shared" si="30"/>
        <v>8.249999999999999E-2</v>
      </c>
      <c r="AT127" s="219">
        <f t="shared" si="30"/>
        <v>8.249999999999999E-2</v>
      </c>
      <c r="AU127" s="219">
        <f t="shared" si="28"/>
        <v>8.249999999999999E-2</v>
      </c>
      <c r="AV127" s="219">
        <f t="shared" si="28"/>
        <v>8.249999999999999E-2</v>
      </c>
      <c r="AW127" s="219">
        <f t="shared" si="28"/>
        <v>8.249999999999999E-2</v>
      </c>
      <c r="AX127" s="219">
        <f t="shared" si="28"/>
        <v>8.249999999999999E-2</v>
      </c>
      <c r="AY127" s="219">
        <f t="shared" si="28"/>
        <v>8.249999999999999E-2</v>
      </c>
      <c r="AZ127" s="219">
        <f t="shared" si="28"/>
        <v>8.249999999999999E-2</v>
      </c>
      <c r="BA127" s="219">
        <f t="shared" si="28"/>
        <v>8.249999999999999E-2</v>
      </c>
      <c r="BB127" s="219">
        <f t="shared" si="28"/>
        <v>8.249999999999999E-2</v>
      </c>
      <c r="BC127" s="219">
        <f t="shared" si="28"/>
        <v>8.249999999999999E-2</v>
      </c>
      <c r="BD127" s="219">
        <f t="shared" si="28"/>
        <v>8.249999999999999E-2</v>
      </c>
      <c r="BE127" s="219">
        <f t="shared" si="28"/>
        <v>8.249999999999999E-2</v>
      </c>
    </row>
    <row r="131" spans="2:22" x14ac:dyDescent="0.2">
      <c r="B131" s="186"/>
      <c r="C131" s="186"/>
      <c r="D131" s="191"/>
      <c r="E131" s="191"/>
      <c r="F131" s="192" t="s">
        <v>127</v>
      </c>
      <c r="G131" s="193">
        <v>0</v>
      </c>
      <c r="H131" s="187"/>
      <c r="I131" s="187"/>
      <c r="J131" s="187"/>
      <c r="K131" s="187"/>
      <c r="L131" s="187"/>
      <c r="M131" s="187"/>
      <c r="N131" s="187"/>
      <c r="O131" s="187"/>
      <c r="P131" s="187"/>
      <c r="Q131" s="187"/>
      <c r="R131" s="187"/>
      <c r="S131" s="187"/>
      <c r="T131" s="187"/>
      <c r="U131" s="187"/>
      <c r="V131" s="187"/>
    </row>
    <row r="132" spans="2:22" x14ac:dyDescent="0.2">
      <c r="B132" s="187"/>
      <c r="C132" s="187"/>
      <c r="D132" s="187"/>
      <c r="E132" s="187"/>
      <c r="F132" s="187"/>
      <c r="G132" s="187"/>
      <c r="H132" s="187"/>
      <c r="I132" s="187"/>
      <c r="J132" s="187"/>
      <c r="K132" s="187"/>
      <c r="L132" s="187"/>
      <c r="M132" s="187"/>
      <c r="N132" s="187"/>
      <c r="O132" s="187"/>
      <c r="P132" s="187"/>
      <c r="Q132" s="187"/>
      <c r="R132" s="187"/>
      <c r="S132" s="194" t="s">
        <v>128</v>
      </c>
      <c r="T132" s="195"/>
      <c r="U132" s="195"/>
      <c r="V132" s="195"/>
    </row>
    <row r="133" spans="2:22" x14ac:dyDescent="0.2">
      <c r="B133" s="192"/>
      <c r="C133" s="216" t="s">
        <v>361</v>
      </c>
      <c r="D133" s="196">
        <f>'Joint Life Calculator'!E6</f>
        <v>65</v>
      </c>
      <c r="E133" s="191"/>
      <c r="F133" s="192" t="s">
        <v>123</v>
      </c>
      <c r="G133" s="193">
        <f>'Joint Life Calculator'!E7</f>
        <v>100000</v>
      </c>
      <c r="H133" s="191"/>
      <c r="I133" s="192" t="s">
        <v>124</v>
      </c>
      <c r="J133" s="196">
        <f>'Single Life Calculator'!E8</f>
        <v>10</v>
      </c>
      <c r="K133" s="191"/>
      <c r="L133" s="192" t="s">
        <v>111</v>
      </c>
      <c r="M133" s="197">
        <f>HLOOKUP($D$133,$B$71:$BE$127,($J$133+2),FALSE)</f>
        <v>6.7499999999999991E-2</v>
      </c>
      <c r="N133" s="186"/>
      <c r="O133" s="191"/>
      <c r="P133" s="191"/>
      <c r="Q133" s="192" t="s">
        <v>125</v>
      </c>
      <c r="R133" s="193">
        <f>G133*M133</f>
        <v>6749.9999999999991</v>
      </c>
      <c r="S133" s="193">
        <f>IF($R$65=0,"N/A",R133)</f>
        <v>6749.9999999999991</v>
      </c>
    </row>
  </sheetData>
  <mergeCells count="1">
    <mergeCell ref="B4:AF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AK118"/>
  <sheetViews>
    <sheetView topLeftCell="A37" zoomScaleNormal="100" workbookViewId="0">
      <selection activeCell="S37" sqref="S1:S1048576"/>
    </sheetView>
  </sheetViews>
  <sheetFormatPr defaultRowHeight="12.75" x14ac:dyDescent="0.2"/>
  <cols>
    <col min="1" max="1" width="14.42578125" style="104" bestFit="1" customWidth="1"/>
    <col min="2" max="6" width="9.140625" style="26"/>
    <col min="7" max="7" width="12.42578125" style="26" bestFit="1" customWidth="1"/>
    <col min="8" max="17" width="9.140625" style="26"/>
    <col min="18" max="18" width="12.42578125" style="26" bestFit="1" customWidth="1"/>
    <col min="19" max="19" width="11.42578125" style="26" bestFit="1" customWidth="1"/>
    <col min="20" max="37" width="9.140625" style="26"/>
  </cols>
  <sheetData>
    <row r="1" spans="1:37" x14ac:dyDescent="0.2">
      <c r="A1" s="167"/>
      <c r="B1" s="168" t="s">
        <v>205</v>
      </c>
      <c r="C1" s="169">
        <v>44783</v>
      </c>
    </row>
    <row r="2" spans="1:37" x14ac:dyDescent="0.2">
      <c r="A2" s="104" t="s">
        <v>118</v>
      </c>
    </row>
    <row r="3" spans="1:37" x14ac:dyDescent="0.2">
      <c r="B3" s="174" t="s">
        <v>120</v>
      </c>
      <c r="C3" s="174"/>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21"/>
      <c r="AH3" s="21"/>
      <c r="AI3" s="21"/>
      <c r="AJ3" s="21"/>
      <c r="AK3" s="21"/>
    </row>
    <row r="4" spans="1:37" s="106" customFormat="1" x14ac:dyDescent="0.2">
      <c r="A4" s="105" t="s">
        <v>119</v>
      </c>
      <c r="B4" s="107">
        <v>50</v>
      </c>
      <c r="C4" s="107">
        <f>B4+1</f>
        <v>51</v>
      </c>
      <c r="D4" s="107">
        <f t="shared" ref="D4:AF4" si="0">C4+1</f>
        <v>52</v>
      </c>
      <c r="E4" s="107">
        <f t="shared" si="0"/>
        <v>53</v>
      </c>
      <c r="F4" s="107">
        <f t="shared" si="0"/>
        <v>54</v>
      </c>
      <c r="G4" s="107">
        <f t="shared" si="0"/>
        <v>55</v>
      </c>
      <c r="H4" s="107">
        <f t="shared" si="0"/>
        <v>56</v>
      </c>
      <c r="I4" s="107">
        <f t="shared" si="0"/>
        <v>57</v>
      </c>
      <c r="J4" s="107">
        <f t="shared" si="0"/>
        <v>58</v>
      </c>
      <c r="K4" s="107">
        <f t="shared" si="0"/>
        <v>59</v>
      </c>
      <c r="L4" s="107">
        <f t="shared" si="0"/>
        <v>60</v>
      </c>
      <c r="M4" s="107">
        <f t="shared" si="0"/>
        <v>61</v>
      </c>
      <c r="N4" s="107">
        <f t="shared" si="0"/>
        <v>62</v>
      </c>
      <c r="O4" s="107">
        <f t="shared" si="0"/>
        <v>63</v>
      </c>
      <c r="P4" s="107">
        <f t="shared" si="0"/>
        <v>64</v>
      </c>
      <c r="Q4" s="107">
        <f t="shared" si="0"/>
        <v>65</v>
      </c>
      <c r="R4" s="107">
        <f t="shared" si="0"/>
        <v>66</v>
      </c>
      <c r="S4" s="107">
        <f t="shared" si="0"/>
        <v>67</v>
      </c>
      <c r="T4" s="107">
        <f t="shared" si="0"/>
        <v>68</v>
      </c>
      <c r="U4" s="107">
        <f t="shared" si="0"/>
        <v>69</v>
      </c>
      <c r="V4" s="107">
        <f t="shared" si="0"/>
        <v>70</v>
      </c>
      <c r="W4" s="107">
        <f t="shared" si="0"/>
        <v>71</v>
      </c>
      <c r="X4" s="107">
        <f t="shared" si="0"/>
        <v>72</v>
      </c>
      <c r="Y4" s="107">
        <f t="shared" si="0"/>
        <v>73</v>
      </c>
      <c r="Z4" s="107">
        <f t="shared" si="0"/>
        <v>74</v>
      </c>
      <c r="AA4" s="107">
        <f t="shared" si="0"/>
        <v>75</v>
      </c>
      <c r="AB4" s="107">
        <f t="shared" si="0"/>
        <v>76</v>
      </c>
      <c r="AC4" s="107">
        <f t="shared" si="0"/>
        <v>77</v>
      </c>
      <c r="AD4" s="107">
        <f t="shared" si="0"/>
        <v>78</v>
      </c>
      <c r="AE4" s="107">
        <f t="shared" si="0"/>
        <v>79</v>
      </c>
      <c r="AF4" s="107">
        <f t="shared" si="0"/>
        <v>80</v>
      </c>
      <c r="AG4" s="107">
        <f t="shared" ref="AG4" si="1">AF4+1</f>
        <v>81</v>
      </c>
      <c r="AH4" s="107">
        <f t="shared" ref="AH4" si="2">AG4+1</f>
        <v>82</v>
      </c>
      <c r="AI4" s="107">
        <f t="shared" ref="AI4" si="3">AH4+1</f>
        <v>83</v>
      </c>
      <c r="AJ4" s="107">
        <f t="shared" ref="AJ4" si="4">AI4+1</f>
        <v>84</v>
      </c>
      <c r="AK4" s="107">
        <f t="shared" ref="AK4" si="5">AJ4+1</f>
        <v>85</v>
      </c>
    </row>
    <row r="5" spans="1:37" x14ac:dyDescent="0.2">
      <c r="A5" s="107">
        <v>0</v>
      </c>
      <c r="B5" s="200">
        <v>0</v>
      </c>
      <c r="C5" s="200">
        <v>0</v>
      </c>
      <c r="D5" s="200">
        <v>0</v>
      </c>
      <c r="E5" s="200">
        <v>0</v>
      </c>
      <c r="F5" s="200">
        <v>0</v>
      </c>
      <c r="G5" s="200">
        <v>0</v>
      </c>
      <c r="H5" s="200">
        <v>0</v>
      </c>
      <c r="I5" s="200">
        <v>0</v>
      </c>
      <c r="J5" s="200">
        <v>0</v>
      </c>
      <c r="K5" s="201">
        <v>5.2499999999999998E-2</v>
      </c>
      <c r="L5" s="201">
        <v>5.2499999999999998E-2</v>
      </c>
      <c r="M5" s="201">
        <v>5.2499999999999998E-2</v>
      </c>
      <c r="N5" s="201">
        <v>5.2499999999999998E-2</v>
      </c>
      <c r="O5" s="201">
        <v>5.2499999999999998E-2</v>
      </c>
      <c r="P5" s="201">
        <v>5.2499999999999998E-2</v>
      </c>
      <c r="Q5" s="202">
        <v>0.06</v>
      </c>
      <c r="R5" s="202">
        <v>0.06</v>
      </c>
      <c r="S5" s="202">
        <v>0.06</v>
      </c>
      <c r="T5" s="202">
        <v>0.06</v>
      </c>
      <c r="U5" s="202">
        <v>0.06</v>
      </c>
      <c r="V5" s="202">
        <v>0.06</v>
      </c>
      <c r="W5" s="202">
        <v>0.06</v>
      </c>
      <c r="X5" s="202">
        <v>0.06</v>
      </c>
      <c r="Y5" s="202">
        <v>0.06</v>
      </c>
      <c r="Z5" s="176">
        <v>0.06</v>
      </c>
      <c r="AA5" s="176">
        <v>0.06</v>
      </c>
      <c r="AB5" s="176">
        <v>0.06</v>
      </c>
      <c r="AC5" s="176">
        <v>0.06</v>
      </c>
      <c r="AD5" s="176">
        <v>0.06</v>
      </c>
      <c r="AE5" s="176">
        <v>0.06</v>
      </c>
      <c r="AF5" s="176">
        <v>0.06</v>
      </c>
      <c r="AG5" s="176">
        <v>0.06</v>
      </c>
      <c r="AH5" s="176">
        <v>0.06</v>
      </c>
      <c r="AI5" s="176">
        <v>0.06</v>
      </c>
      <c r="AJ5" s="176">
        <v>0.06</v>
      </c>
      <c r="AK5" s="176">
        <v>0.06</v>
      </c>
    </row>
    <row r="6" spans="1:37" x14ac:dyDescent="0.2">
      <c r="A6" s="107">
        <v>1</v>
      </c>
      <c r="B6" s="200">
        <v>0</v>
      </c>
      <c r="C6" s="200">
        <v>0</v>
      </c>
      <c r="D6" s="200">
        <v>0</v>
      </c>
      <c r="E6" s="200">
        <v>0</v>
      </c>
      <c r="F6" s="200">
        <v>0</v>
      </c>
      <c r="G6" s="200">
        <v>0</v>
      </c>
      <c r="H6" s="200">
        <v>0</v>
      </c>
      <c r="I6" s="200">
        <v>0</v>
      </c>
      <c r="J6" s="201">
        <v>5.2499999999999998E-2</v>
      </c>
      <c r="K6" s="201">
        <v>5.2499999999999998E-2</v>
      </c>
      <c r="L6" s="201">
        <v>5.2499999999999998E-2</v>
      </c>
      <c r="M6" s="201">
        <v>5.2499999999999998E-2</v>
      </c>
      <c r="N6" s="201">
        <v>5.2499999999999998E-2</v>
      </c>
      <c r="O6" s="201">
        <v>5.2499999999999998E-2</v>
      </c>
      <c r="P6" s="202">
        <v>0.06</v>
      </c>
      <c r="Q6" s="202">
        <v>0.06</v>
      </c>
      <c r="R6" s="202">
        <v>0.06</v>
      </c>
      <c r="S6" s="202">
        <v>0.06</v>
      </c>
      <c r="T6" s="202">
        <v>0.06</v>
      </c>
      <c r="U6" s="202">
        <v>0.06</v>
      </c>
      <c r="V6" s="202">
        <v>0.06</v>
      </c>
      <c r="W6" s="202">
        <v>0.06</v>
      </c>
      <c r="X6" s="202">
        <v>0.06</v>
      </c>
      <c r="Y6" s="201">
        <v>0.06</v>
      </c>
      <c r="Z6" s="176">
        <v>0.06</v>
      </c>
      <c r="AA6" s="176">
        <v>0.06</v>
      </c>
      <c r="AB6" s="176">
        <v>0.06</v>
      </c>
      <c r="AC6" s="176">
        <v>0.06</v>
      </c>
      <c r="AD6" s="176">
        <v>0.06</v>
      </c>
      <c r="AE6" s="176">
        <v>0.06</v>
      </c>
      <c r="AF6" s="176">
        <v>0.06</v>
      </c>
      <c r="AG6" s="176">
        <v>0.06</v>
      </c>
      <c r="AH6" s="176">
        <v>0.06</v>
      </c>
      <c r="AI6" s="176">
        <v>0.06</v>
      </c>
      <c r="AJ6" s="176">
        <v>0.06</v>
      </c>
      <c r="AK6" s="176">
        <v>0.06</v>
      </c>
    </row>
    <row r="7" spans="1:37" x14ac:dyDescent="0.2">
      <c r="A7" s="107">
        <f>A6+1</f>
        <v>2</v>
      </c>
      <c r="B7" s="200">
        <v>0</v>
      </c>
      <c r="C7" s="200">
        <v>0</v>
      </c>
      <c r="D7" s="200">
        <v>0</v>
      </c>
      <c r="E7" s="200">
        <v>0</v>
      </c>
      <c r="F7" s="200">
        <v>0</v>
      </c>
      <c r="G7" s="200">
        <v>0</v>
      </c>
      <c r="H7" s="200">
        <v>0</v>
      </c>
      <c r="I7" s="201">
        <v>5.2499999999999998E-2</v>
      </c>
      <c r="J7" s="201">
        <v>5.2499999999999998E-2</v>
      </c>
      <c r="K7" s="201">
        <v>5.2499999999999998E-2</v>
      </c>
      <c r="L7" s="201">
        <v>5.2499999999999998E-2</v>
      </c>
      <c r="M7" s="201">
        <v>5.2499999999999998E-2</v>
      </c>
      <c r="N7" s="201">
        <v>5.2499999999999998E-2</v>
      </c>
      <c r="O7" s="202">
        <v>0.06</v>
      </c>
      <c r="P7" s="202">
        <v>0.06</v>
      </c>
      <c r="Q7" s="202">
        <v>0.06</v>
      </c>
      <c r="R7" s="202">
        <v>0.06</v>
      </c>
      <c r="S7" s="202">
        <v>0.06</v>
      </c>
      <c r="T7" s="202">
        <v>0.06</v>
      </c>
      <c r="U7" s="202">
        <v>0.06</v>
      </c>
      <c r="V7" s="202">
        <v>0.06</v>
      </c>
      <c r="W7" s="202">
        <v>0.06</v>
      </c>
      <c r="X7" s="201">
        <v>0.06</v>
      </c>
      <c r="Y7" s="201">
        <v>0.06</v>
      </c>
      <c r="Z7" s="176">
        <v>0.06</v>
      </c>
      <c r="AA7" s="176">
        <v>0.06</v>
      </c>
      <c r="AB7" s="176">
        <v>0.06</v>
      </c>
      <c r="AC7" s="176">
        <v>0.06</v>
      </c>
      <c r="AD7" s="176">
        <v>0.06</v>
      </c>
      <c r="AE7" s="176">
        <v>0.06</v>
      </c>
      <c r="AF7" s="176">
        <v>0.06</v>
      </c>
      <c r="AG7" s="176">
        <v>0.06</v>
      </c>
      <c r="AH7" s="176">
        <v>0.06</v>
      </c>
      <c r="AI7" s="176">
        <v>0.06</v>
      </c>
      <c r="AJ7" s="176">
        <v>0.06</v>
      </c>
      <c r="AK7" s="176">
        <v>0.06</v>
      </c>
    </row>
    <row r="8" spans="1:37" x14ac:dyDescent="0.2">
      <c r="A8" s="107">
        <f t="shared" ref="A8:A55" si="6">A7+1</f>
        <v>3</v>
      </c>
      <c r="B8" s="200">
        <v>0</v>
      </c>
      <c r="C8" s="200">
        <v>0</v>
      </c>
      <c r="D8" s="200">
        <v>0</v>
      </c>
      <c r="E8" s="200">
        <v>0</v>
      </c>
      <c r="F8" s="200">
        <v>0</v>
      </c>
      <c r="G8" s="200">
        <v>0</v>
      </c>
      <c r="H8" s="201">
        <v>5.2499999999999998E-2</v>
      </c>
      <c r="I8" s="201">
        <v>5.2499999999999998E-2</v>
      </c>
      <c r="J8" s="201">
        <v>5.2499999999999998E-2</v>
      </c>
      <c r="K8" s="201">
        <v>5.2499999999999998E-2</v>
      </c>
      <c r="L8" s="201">
        <v>5.2499999999999998E-2</v>
      </c>
      <c r="M8" s="201">
        <v>5.2499999999999998E-2</v>
      </c>
      <c r="N8" s="202">
        <v>0.06</v>
      </c>
      <c r="O8" s="202">
        <v>0.06</v>
      </c>
      <c r="P8" s="202">
        <v>0.06</v>
      </c>
      <c r="Q8" s="202">
        <v>0.06</v>
      </c>
      <c r="R8" s="202">
        <v>0.06</v>
      </c>
      <c r="S8" s="202">
        <v>0.06</v>
      </c>
      <c r="T8" s="202">
        <v>0.06</v>
      </c>
      <c r="U8" s="202">
        <v>0.06</v>
      </c>
      <c r="V8" s="202">
        <v>0.06</v>
      </c>
      <c r="W8" s="201">
        <v>0.06</v>
      </c>
      <c r="X8" s="201">
        <v>0.06</v>
      </c>
      <c r="Y8" s="201">
        <v>0.06</v>
      </c>
      <c r="Z8" s="201">
        <v>0.06</v>
      </c>
      <c r="AA8" s="201">
        <v>0.06</v>
      </c>
      <c r="AB8" s="201">
        <v>0.06</v>
      </c>
      <c r="AC8" s="201">
        <v>0.06</v>
      </c>
      <c r="AD8" s="201">
        <v>0.06</v>
      </c>
      <c r="AE8" s="201">
        <v>0.06</v>
      </c>
      <c r="AF8" s="201">
        <v>0.06</v>
      </c>
      <c r="AG8" s="201">
        <v>0.06</v>
      </c>
      <c r="AH8" s="201">
        <v>0.06</v>
      </c>
      <c r="AI8" s="201">
        <v>0.06</v>
      </c>
      <c r="AJ8" s="201">
        <v>0.06</v>
      </c>
      <c r="AK8" s="201">
        <v>0.06</v>
      </c>
    </row>
    <row r="9" spans="1:37" x14ac:dyDescent="0.2">
      <c r="A9" s="107">
        <f t="shared" si="6"/>
        <v>4</v>
      </c>
      <c r="B9" s="200">
        <v>0</v>
      </c>
      <c r="C9" s="200">
        <v>0</v>
      </c>
      <c r="D9" s="200">
        <v>0</v>
      </c>
      <c r="E9" s="200">
        <v>0</v>
      </c>
      <c r="F9" s="200">
        <v>0</v>
      </c>
      <c r="G9" s="201">
        <v>5.2499999999999998E-2</v>
      </c>
      <c r="H9" s="201">
        <v>5.2499999999999998E-2</v>
      </c>
      <c r="I9" s="201">
        <v>5.2499999999999998E-2</v>
      </c>
      <c r="J9" s="201">
        <v>5.2499999999999998E-2</v>
      </c>
      <c r="K9" s="201">
        <v>5.2499999999999998E-2</v>
      </c>
      <c r="L9" s="201">
        <v>5.2499999999999998E-2</v>
      </c>
      <c r="M9" s="202">
        <v>0.06</v>
      </c>
      <c r="N9" s="202">
        <v>0.06</v>
      </c>
      <c r="O9" s="202">
        <v>0.06</v>
      </c>
      <c r="P9" s="202">
        <v>0.06</v>
      </c>
      <c r="Q9" s="202">
        <v>0.06</v>
      </c>
      <c r="R9" s="202">
        <v>0.06</v>
      </c>
      <c r="S9" s="202">
        <v>0.06</v>
      </c>
      <c r="T9" s="202">
        <v>0.06</v>
      </c>
      <c r="U9" s="202">
        <v>0.06</v>
      </c>
      <c r="V9" s="201">
        <v>0.06</v>
      </c>
      <c r="W9" s="201">
        <v>0.06</v>
      </c>
      <c r="X9" s="201">
        <v>0.06</v>
      </c>
      <c r="Y9" s="201">
        <v>0.06</v>
      </c>
      <c r="Z9" s="201">
        <v>0.06</v>
      </c>
      <c r="AA9" s="201">
        <v>0.06</v>
      </c>
      <c r="AB9" s="201">
        <v>0.06</v>
      </c>
      <c r="AC9" s="201">
        <v>0.06</v>
      </c>
      <c r="AD9" s="201">
        <v>0.06</v>
      </c>
      <c r="AE9" s="201">
        <v>0.06</v>
      </c>
      <c r="AF9" s="201">
        <v>0.06</v>
      </c>
      <c r="AG9" s="201">
        <v>0.06</v>
      </c>
      <c r="AH9" s="201">
        <v>0.06</v>
      </c>
      <c r="AI9" s="201">
        <v>0.06</v>
      </c>
      <c r="AJ9" s="201">
        <v>0.06</v>
      </c>
      <c r="AK9" s="201">
        <v>0.06</v>
      </c>
    </row>
    <row r="10" spans="1:37" x14ac:dyDescent="0.2">
      <c r="A10" s="107">
        <f t="shared" si="6"/>
        <v>5</v>
      </c>
      <c r="B10" s="200">
        <v>0</v>
      </c>
      <c r="C10" s="200">
        <v>0</v>
      </c>
      <c r="D10" s="200">
        <v>0</v>
      </c>
      <c r="E10" s="200">
        <v>0</v>
      </c>
      <c r="F10" s="201">
        <v>5.2499999999999998E-2</v>
      </c>
      <c r="G10" s="201">
        <v>5.2499999999999998E-2</v>
      </c>
      <c r="H10" s="201">
        <v>5.2499999999999998E-2</v>
      </c>
      <c r="I10" s="201">
        <v>5.2499999999999998E-2</v>
      </c>
      <c r="J10" s="201">
        <v>5.2499999999999998E-2</v>
      </c>
      <c r="K10" s="201">
        <v>5.2499999999999998E-2</v>
      </c>
      <c r="L10" s="203">
        <v>7.0000000000000007E-2</v>
      </c>
      <c r="M10" s="203">
        <v>7.0000000000000007E-2</v>
      </c>
      <c r="N10" s="203">
        <v>7.0000000000000007E-2</v>
      </c>
      <c r="O10" s="203">
        <v>7.0000000000000007E-2</v>
      </c>
      <c r="P10" s="203">
        <v>7.0000000000000007E-2</v>
      </c>
      <c r="Q10" s="203">
        <v>7.0000000000000007E-2</v>
      </c>
      <c r="R10" s="203">
        <v>7.0000000000000007E-2</v>
      </c>
      <c r="S10" s="203">
        <v>7.0000000000000007E-2</v>
      </c>
      <c r="T10" s="203">
        <v>7.0000000000000007E-2</v>
      </c>
      <c r="U10" s="203">
        <v>7.2499999999999995E-2</v>
      </c>
      <c r="V10" s="203">
        <v>7.2499999999999995E-2</v>
      </c>
      <c r="W10" s="203">
        <v>7.2499999999999995E-2</v>
      </c>
      <c r="X10" s="203">
        <v>7.2499999999999995E-2</v>
      </c>
      <c r="Y10" s="203">
        <v>7.2499999999999995E-2</v>
      </c>
      <c r="Z10" s="203">
        <v>7.2499999999999995E-2</v>
      </c>
      <c r="AA10" s="203">
        <v>7.2499999999999995E-2</v>
      </c>
      <c r="AB10" s="203">
        <v>7.2499999999999995E-2</v>
      </c>
      <c r="AC10" s="203">
        <v>7.2499999999999995E-2</v>
      </c>
      <c r="AD10" s="203">
        <v>7.2499999999999995E-2</v>
      </c>
      <c r="AE10" s="203">
        <v>7.2499999999999995E-2</v>
      </c>
      <c r="AF10" s="203">
        <v>7.2499999999999995E-2</v>
      </c>
      <c r="AG10" s="203">
        <v>7.2499999999999995E-2</v>
      </c>
      <c r="AH10" s="203">
        <v>7.2499999999999995E-2</v>
      </c>
      <c r="AI10" s="203">
        <v>7.2499999999999995E-2</v>
      </c>
      <c r="AJ10" s="203">
        <v>7.2499999999999995E-2</v>
      </c>
      <c r="AK10" s="203">
        <v>7.2499999999999995E-2</v>
      </c>
    </row>
    <row r="11" spans="1:37" x14ac:dyDescent="0.2">
      <c r="A11" s="107">
        <f t="shared" si="6"/>
        <v>6</v>
      </c>
      <c r="B11" s="200">
        <v>0</v>
      </c>
      <c r="C11" s="200">
        <v>0</v>
      </c>
      <c r="D11" s="200">
        <v>0</v>
      </c>
      <c r="E11" s="201">
        <v>5.2499999999999998E-2</v>
      </c>
      <c r="F11" s="201">
        <v>5.2499999999999998E-2</v>
      </c>
      <c r="G11" s="201">
        <v>5.2499999999999998E-2</v>
      </c>
      <c r="H11" s="201">
        <v>5.2499999999999998E-2</v>
      </c>
      <c r="I11" s="201">
        <v>5.2499999999999998E-2</v>
      </c>
      <c r="J11" s="201">
        <v>5.2499999999999998E-2</v>
      </c>
      <c r="K11" s="203">
        <v>7.1499999999999994E-2</v>
      </c>
      <c r="L11" s="203">
        <v>7.1499999999999994E-2</v>
      </c>
      <c r="M11" s="203">
        <v>7.1499999999999994E-2</v>
      </c>
      <c r="N11" s="203">
        <v>7.1499999999999994E-2</v>
      </c>
      <c r="O11" s="203">
        <v>7.1499999999999994E-2</v>
      </c>
      <c r="P11" s="203">
        <v>7.1499999999999994E-2</v>
      </c>
      <c r="Q11" s="203">
        <v>7.1499999999999994E-2</v>
      </c>
      <c r="R11" s="203">
        <v>7.1499999999999994E-2</v>
      </c>
      <c r="S11" s="203">
        <v>7.1499999999999994E-2</v>
      </c>
      <c r="T11" s="203">
        <v>7.3999999999999996E-2</v>
      </c>
      <c r="U11" s="203">
        <v>7.3999999999999996E-2</v>
      </c>
      <c r="V11" s="203">
        <v>7.3999999999999996E-2</v>
      </c>
      <c r="W11" s="203">
        <v>7.3999999999999996E-2</v>
      </c>
      <c r="X11" s="203">
        <v>7.3999999999999996E-2</v>
      </c>
      <c r="Y11" s="203">
        <v>7.3999999999999996E-2</v>
      </c>
      <c r="Z11" s="203">
        <v>7.3999999999999996E-2</v>
      </c>
      <c r="AA11" s="203">
        <v>7.3999999999999996E-2</v>
      </c>
      <c r="AB11" s="203">
        <v>7.3999999999999996E-2</v>
      </c>
      <c r="AC11" s="203">
        <v>7.3999999999999996E-2</v>
      </c>
      <c r="AD11" s="203">
        <v>7.3999999999999996E-2</v>
      </c>
      <c r="AE11" s="203">
        <v>7.3999999999999996E-2</v>
      </c>
      <c r="AF11" s="203">
        <v>7.3999999999999996E-2</v>
      </c>
      <c r="AG11" s="203">
        <v>7.3999999999999996E-2</v>
      </c>
      <c r="AH11" s="203">
        <v>7.3999999999999996E-2</v>
      </c>
      <c r="AI11" s="203">
        <v>7.3999999999999996E-2</v>
      </c>
      <c r="AJ11" s="203">
        <v>7.3999999999999996E-2</v>
      </c>
      <c r="AK11" s="203">
        <v>7.3999999999999996E-2</v>
      </c>
    </row>
    <row r="12" spans="1:37" x14ac:dyDescent="0.2">
      <c r="A12" s="107">
        <f t="shared" si="6"/>
        <v>7</v>
      </c>
      <c r="B12" s="200">
        <v>0</v>
      </c>
      <c r="C12" s="200">
        <v>0</v>
      </c>
      <c r="D12" s="201">
        <v>5.2499999999999998E-2</v>
      </c>
      <c r="E12" s="201">
        <v>5.2499999999999998E-2</v>
      </c>
      <c r="F12" s="201">
        <v>5.2499999999999998E-2</v>
      </c>
      <c r="G12" s="201">
        <v>5.2499999999999998E-2</v>
      </c>
      <c r="H12" s="201">
        <v>5.2499999999999998E-2</v>
      </c>
      <c r="I12" s="201">
        <v>5.2499999999999998E-2</v>
      </c>
      <c r="J12" s="203">
        <v>7.1999999999999995E-2</v>
      </c>
      <c r="K12" s="203">
        <v>7.1999999999999995E-2</v>
      </c>
      <c r="L12" s="203">
        <v>7.1999999999999995E-2</v>
      </c>
      <c r="M12" s="203">
        <v>7.1999999999999995E-2</v>
      </c>
      <c r="N12" s="203">
        <v>7.1999999999999995E-2</v>
      </c>
      <c r="O12" s="203">
        <v>7.1999999999999995E-2</v>
      </c>
      <c r="P12" s="203">
        <v>7.1999999999999995E-2</v>
      </c>
      <c r="Q12" s="203">
        <v>7.1999999999999995E-2</v>
      </c>
      <c r="R12" s="203">
        <v>7.1999999999999995E-2</v>
      </c>
      <c r="S12" s="203">
        <v>7.5499999999999998E-2</v>
      </c>
      <c r="T12" s="203">
        <v>7.5499999999999998E-2</v>
      </c>
      <c r="U12" s="203">
        <v>7.5499999999999998E-2</v>
      </c>
      <c r="V12" s="203">
        <v>7.5499999999999998E-2</v>
      </c>
      <c r="W12" s="203">
        <v>7.5499999999999998E-2</v>
      </c>
      <c r="X12" s="203">
        <v>7.5499999999999998E-2</v>
      </c>
      <c r="Y12" s="203">
        <v>7.5499999999999998E-2</v>
      </c>
      <c r="Z12" s="203">
        <v>7.5499999999999998E-2</v>
      </c>
      <c r="AA12" s="203">
        <v>7.5499999999999998E-2</v>
      </c>
      <c r="AB12" s="203">
        <v>7.5499999999999998E-2</v>
      </c>
      <c r="AC12" s="203">
        <v>7.5499999999999998E-2</v>
      </c>
      <c r="AD12" s="203">
        <v>7.5499999999999998E-2</v>
      </c>
      <c r="AE12" s="203">
        <v>7.5499999999999998E-2</v>
      </c>
      <c r="AF12" s="203">
        <v>7.5499999999999998E-2</v>
      </c>
      <c r="AG12" s="203">
        <v>7.5499999999999998E-2</v>
      </c>
      <c r="AH12" s="203">
        <v>7.5499999999999998E-2</v>
      </c>
      <c r="AI12" s="203">
        <v>7.5499999999999998E-2</v>
      </c>
      <c r="AJ12" s="203">
        <v>7.5499999999999998E-2</v>
      </c>
      <c r="AK12" s="203">
        <v>7.5499999999999998E-2</v>
      </c>
    </row>
    <row r="13" spans="1:37" x14ac:dyDescent="0.2">
      <c r="A13" s="107">
        <f t="shared" si="6"/>
        <v>8</v>
      </c>
      <c r="B13" s="200">
        <v>0</v>
      </c>
      <c r="C13" s="201">
        <v>5.2499999999999998E-2</v>
      </c>
      <c r="D13" s="201">
        <v>5.2499999999999998E-2</v>
      </c>
      <c r="E13" s="201">
        <v>5.2499999999999998E-2</v>
      </c>
      <c r="F13" s="201">
        <v>5.2499999999999998E-2</v>
      </c>
      <c r="G13" s="201">
        <v>5.2499999999999998E-2</v>
      </c>
      <c r="H13" s="201">
        <v>5.2499999999999998E-2</v>
      </c>
      <c r="I13" s="203">
        <v>7.3499999999999996E-2</v>
      </c>
      <c r="J13" s="203">
        <v>7.3499999999999996E-2</v>
      </c>
      <c r="K13" s="203">
        <v>7.3499999999999996E-2</v>
      </c>
      <c r="L13" s="203">
        <v>7.3499999999999996E-2</v>
      </c>
      <c r="M13" s="203">
        <v>7.3499999999999996E-2</v>
      </c>
      <c r="N13" s="203">
        <v>7.3499999999999996E-2</v>
      </c>
      <c r="O13" s="203">
        <v>7.3499999999999996E-2</v>
      </c>
      <c r="P13" s="203">
        <v>7.3499999999999996E-2</v>
      </c>
      <c r="Q13" s="203">
        <v>7.3499999999999996E-2</v>
      </c>
      <c r="R13" s="203">
        <v>7.6999999999999999E-2</v>
      </c>
      <c r="S13" s="203">
        <v>7.6999999999999999E-2</v>
      </c>
      <c r="T13" s="203">
        <v>7.6999999999999999E-2</v>
      </c>
      <c r="U13" s="203">
        <v>7.6999999999999999E-2</v>
      </c>
      <c r="V13" s="203">
        <v>7.6999999999999999E-2</v>
      </c>
      <c r="W13" s="203">
        <v>7.6999999999999999E-2</v>
      </c>
      <c r="X13" s="203">
        <v>7.6999999999999999E-2</v>
      </c>
      <c r="Y13" s="203">
        <v>7.6999999999999999E-2</v>
      </c>
      <c r="Z13" s="203">
        <v>7.6999999999999999E-2</v>
      </c>
      <c r="AA13" s="203">
        <v>7.6999999999999999E-2</v>
      </c>
      <c r="AB13" s="203">
        <v>7.6999999999999999E-2</v>
      </c>
      <c r="AC13" s="203">
        <v>7.6999999999999999E-2</v>
      </c>
      <c r="AD13" s="203">
        <v>7.6999999999999999E-2</v>
      </c>
      <c r="AE13" s="203">
        <v>7.6999999999999999E-2</v>
      </c>
      <c r="AF13" s="203">
        <v>7.6999999999999999E-2</v>
      </c>
      <c r="AG13" s="203">
        <v>7.6999999999999999E-2</v>
      </c>
      <c r="AH13" s="203">
        <v>7.6999999999999999E-2</v>
      </c>
      <c r="AI13" s="203">
        <v>7.6999999999999999E-2</v>
      </c>
      <c r="AJ13" s="203">
        <v>7.6999999999999999E-2</v>
      </c>
      <c r="AK13" s="203">
        <v>7.6999999999999999E-2</v>
      </c>
    </row>
    <row r="14" spans="1:37" x14ac:dyDescent="0.2">
      <c r="A14" s="107">
        <f t="shared" si="6"/>
        <v>9</v>
      </c>
      <c r="B14" s="201">
        <v>5.2499999999999998E-2</v>
      </c>
      <c r="C14" s="201">
        <v>5.2499999999999998E-2</v>
      </c>
      <c r="D14" s="201">
        <v>5.2499999999999998E-2</v>
      </c>
      <c r="E14" s="201">
        <v>5.2499999999999998E-2</v>
      </c>
      <c r="F14" s="201">
        <v>5.2499999999999998E-2</v>
      </c>
      <c r="G14" s="201">
        <v>5.2499999999999998E-2</v>
      </c>
      <c r="H14" s="203">
        <v>7.5999999999999998E-2</v>
      </c>
      <c r="I14" s="203">
        <v>7.5999999999999998E-2</v>
      </c>
      <c r="J14" s="203">
        <v>7.5999999999999998E-2</v>
      </c>
      <c r="K14" s="203">
        <v>7.5999999999999998E-2</v>
      </c>
      <c r="L14" s="203">
        <v>7.5999999999999998E-2</v>
      </c>
      <c r="M14" s="203">
        <v>7.5999999999999998E-2</v>
      </c>
      <c r="N14" s="203">
        <v>7.5999999999999998E-2</v>
      </c>
      <c r="O14" s="203">
        <v>7.5999999999999998E-2</v>
      </c>
      <c r="P14" s="203">
        <v>7.5999999999999998E-2</v>
      </c>
      <c r="Q14" s="203">
        <v>7.85E-2</v>
      </c>
      <c r="R14" s="203">
        <v>7.85E-2</v>
      </c>
      <c r="S14" s="203">
        <v>7.85E-2</v>
      </c>
      <c r="T14" s="203">
        <v>7.85E-2</v>
      </c>
      <c r="U14" s="203">
        <v>7.85E-2</v>
      </c>
      <c r="V14" s="203">
        <v>7.85E-2</v>
      </c>
      <c r="W14" s="203">
        <v>7.85E-2</v>
      </c>
      <c r="X14" s="203">
        <v>7.85E-2</v>
      </c>
      <c r="Y14" s="203">
        <v>7.85E-2</v>
      </c>
      <c r="Z14" s="203">
        <v>7.85E-2</v>
      </c>
      <c r="AA14" s="203">
        <v>7.85E-2</v>
      </c>
      <c r="AB14" s="203">
        <v>7.85E-2</v>
      </c>
      <c r="AC14" s="203">
        <v>7.85E-2</v>
      </c>
      <c r="AD14" s="203">
        <v>7.85E-2</v>
      </c>
      <c r="AE14" s="203">
        <v>7.85E-2</v>
      </c>
      <c r="AF14" s="203">
        <v>7.85E-2</v>
      </c>
      <c r="AG14" s="203">
        <v>7.85E-2</v>
      </c>
      <c r="AH14" s="203">
        <v>7.85E-2</v>
      </c>
      <c r="AI14" s="203">
        <v>7.85E-2</v>
      </c>
      <c r="AJ14" s="203">
        <v>7.85E-2</v>
      </c>
      <c r="AK14" s="203">
        <v>7.85E-2</v>
      </c>
    </row>
    <row r="15" spans="1:37" x14ac:dyDescent="0.2">
      <c r="A15" s="107">
        <f t="shared" si="6"/>
        <v>10</v>
      </c>
      <c r="B15" s="201">
        <v>5.2499999999999998E-2</v>
      </c>
      <c r="C15" s="201">
        <v>5.2499999999999998E-2</v>
      </c>
      <c r="D15" s="201">
        <v>5.2499999999999998E-2</v>
      </c>
      <c r="E15" s="201">
        <v>5.2499999999999998E-2</v>
      </c>
      <c r="F15" s="201">
        <v>5.2499999999999998E-2</v>
      </c>
      <c r="G15" s="204">
        <v>7.7499999999999999E-2</v>
      </c>
      <c r="H15" s="204">
        <v>7.7499999999999999E-2</v>
      </c>
      <c r="I15" s="204">
        <v>7.7499999999999999E-2</v>
      </c>
      <c r="J15" s="204">
        <v>7.7499999999999999E-2</v>
      </c>
      <c r="K15" s="204">
        <v>7.7499999999999999E-2</v>
      </c>
      <c r="L15" s="204">
        <v>7.7499999999999999E-2</v>
      </c>
      <c r="M15" s="204">
        <v>7.7499999999999999E-2</v>
      </c>
      <c r="N15" s="204">
        <v>7.7499999999999999E-2</v>
      </c>
      <c r="O15" s="204">
        <v>7.7499999999999999E-2</v>
      </c>
      <c r="P15" s="205">
        <v>0.08</v>
      </c>
      <c r="Q15" s="205">
        <v>0.08</v>
      </c>
      <c r="R15" s="205">
        <v>0.08</v>
      </c>
      <c r="S15" s="205">
        <v>0.08</v>
      </c>
      <c r="T15" s="205">
        <v>0.08</v>
      </c>
      <c r="U15" s="205">
        <v>0.08</v>
      </c>
      <c r="V15" s="205">
        <v>0.08</v>
      </c>
      <c r="W15" s="205">
        <v>0.08</v>
      </c>
      <c r="X15" s="205">
        <v>0.08</v>
      </c>
      <c r="Y15" s="205">
        <v>0.08</v>
      </c>
      <c r="Z15" s="205">
        <v>0.08</v>
      </c>
      <c r="AA15" s="205">
        <v>0.08</v>
      </c>
      <c r="AB15" s="205">
        <v>0.08</v>
      </c>
      <c r="AC15" s="205">
        <v>0.08</v>
      </c>
      <c r="AD15" s="205">
        <v>0.08</v>
      </c>
      <c r="AE15" s="205">
        <v>0.08</v>
      </c>
      <c r="AF15" s="205">
        <v>0.08</v>
      </c>
      <c r="AG15" s="205">
        <v>0.08</v>
      </c>
      <c r="AH15" s="205">
        <v>0.08</v>
      </c>
      <c r="AI15" s="205">
        <v>0.08</v>
      </c>
      <c r="AJ15" s="205">
        <v>0.08</v>
      </c>
      <c r="AK15" s="205">
        <v>0.08</v>
      </c>
    </row>
    <row r="16" spans="1:37" x14ac:dyDescent="0.2">
      <c r="A16" s="107">
        <f t="shared" si="6"/>
        <v>11</v>
      </c>
      <c r="B16" s="201">
        <v>5.2499999999999998E-2</v>
      </c>
      <c r="C16" s="201">
        <v>5.2499999999999998E-2</v>
      </c>
      <c r="D16" s="201">
        <v>5.2499999999999998E-2</v>
      </c>
      <c r="E16" s="201">
        <v>5.2499999999999998E-2</v>
      </c>
      <c r="F16" s="204">
        <v>7.7499999999999999E-2</v>
      </c>
      <c r="G16" s="204">
        <v>7.7499999999999999E-2</v>
      </c>
      <c r="H16" s="204">
        <v>7.7499999999999999E-2</v>
      </c>
      <c r="I16" s="204">
        <v>7.7499999999999999E-2</v>
      </c>
      <c r="J16" s="204">
        <v>7.7499999999999999E-2</v>
      </c>
      <c r="K16" s="204">
        <v>7.7499999999999999E-2</v>
      </c>
      <c r="L16" s="204">
        <v>7.7499999999999999E-2</v>
      </c>
      <c r="M16" s="204">
        <v>7.7499999999999999E-2</v>
      </c>
      <c r="N16" s="204">
        <v>7.7499999999999999E-2</v>
      </c>
      <c r="O16" s="205">
        <v>0.08</v>
      </c>
      <c r="P16" s="205">
        <v>0.08</v>
      </c>
      <c r="Q16" s="205">
        <v>0.08</v>
      </c>
      <c r="R16" s="205">
        <v>0.08</v>
      </c>
      <c r="S16" s="205">
        <v>0.08</v>
      </c>
      <c r="T16" s="205">
        <v>0.08</v>
      </c>
      <c r="U16" s="205">
        <v>0.08</v>
      </c>
      <c r="V16" s="205">
        <v>0.08</v>
      </c>
      <c r="W16" s="205">
        <v>0.08</v>
      </c>
      <c r="X16" s="205">
        <v>0.08</v>
      </c>
      <c r="Y16" s="205">
        <v>0.08</v>
      </c>
      <c r="Z16" s="205">
        <v>0.08</v>
      </c>
      <c r="AA16" s="205">
        <v>0.08</v>
      </c>
      <c r="AB16" s="205">
        <v>0.08</v>
      </c>
      <c r="AC16" s="205">
        <v>0.08</v>
      </c>
      <c r="AD16" s="205">
        <v>0.08</v>
      </c>
      <c r="AE16" s="205">
        <v>0.08</v>
      </c>
      <c r="AF16" s="205">
        <v>0.08</v>
      </c>
      <c r="AG16" s="205">
        <v>0.08</v>
      </c>
      <c r="AH16" s="205">
        <v>0.08</v>
      </c>
      <c r="AI16" s="205">
        <v>0.08</v>
      </c>
      <c r="AJ16" s="205">
        <v>0.08</v>
      </c>
      <c r="AK16" s="205">
        <v>0.08</v>
      </c>
    </row>
    <row r="17" spans="1:37" x14ac:dyDescent="0.2">
      <c r="A17" s="107">
        <f t="shared" si="6"/>
        <v>12</v>
      </c>
      <c r="B17" s="201">
        <v>5.2499999999999998E-2</v>
      </c>
      <c r="C17" s="201">
        <v>5.2499999999999998E-2</v>
      </c>
      <c r="D17" s="201">
        <v>5.2499999999999998E-2</v>
      </c>
      <c r="E17" s="204">
        <v>7.7499999999999999E-2</v>
      </c>
      <c r="F17" s="204">
        <v>7.7499999999999999E-2</v>
      </c>
      <c r="G17" s="204">
        <v>7.7499999999999999E-2</v>
      </c>
      <c r="H17" s="204">
        <v>7.7499999999999999E-2</v>
      </c>
      <c r="I17" s="204">
        <v>7.7499999999999999E-2</v>
      </c>
      <c r="J17" s="204">
        <v>7.7499999999999999E-2</v>
      </c>
      <c r="K17" s="204">
        <v>7.7499999999999999E-2</v>
      </c>
      <c r="L17" s="204">
        <v>7.7499999999999999E-2</v>
      </c>
      <c r="M17" s="204">
        <v>7.7499999999999999E-2</v>
      </c>
      <c r="N17" s="205">
        <v>0.08</v>
      </c>
      <c r="O17" s="205">
        <v>0.08</v>
      </c>
      <c r="P17" s="205">
        <v>0.08</v>
      </c>
      <c r="Q17" s="205">
        <v>0.08</v>
      </c>
      <c r="R17" s="205">
        <v>0.08</v>
      </c>
      <c r="S17" s="205">
        <v>0.08</v>
      </c>
      <c r="T17" s="205">
        <v>0.08</v>
      </c>
      <c r="U17" s="205">
        <v>0.08</v>
      </c>
      <c r="V17" s="205">
        <v>0.08</v>
      </c>
      <c r="W17" s="205">
        <v>0.08</v>
      </c>
      <c r="X17" s="205">
        <v>0.08</v>
      </c>
      <c r="Y17" s="205">
        <v>0.08</v>
      </c>
      <c r="Z17" s="205">
        <v>0.08</v>
      </c>
      <c r="AA17" s="205">
        <v>0.08</v>
      </c>
      <c r="AB17" s="205">
        <v>0.08</v>
      </c>
      <c r="AC17" s="205">
        <v>0.08</v>
      </c>
      <c r="AD17" s="205">
        <v>0.08</v>
      </c>
      <c r="AE17" s="205">
        <v>0.08</v>
      </c>
      <c r="AF17" s="205">
        <v>0.08</v>
      </c>
      <c r="AG17" s="205">
        <v>0.08</v>
      </c>
      <c r="AH17" s="205">
        <v>0.08</v>
      </c>
      <c r="AI17" s="205">
        <v>0.08</v>
      </c>
      <c r="AJ17" s="205">
        <v>0.08</v>
      </c>
      <c r="AK17" s="205">
        <v>0.08</v>
      </c>
    </row>
    <row r="18" spans="1:37" x14ac:dyDescent="0.2">
      <c r="A18" s="107">
        <f t="shared" si="6"/>
        <v>13</v>
      </c>
      <c r="B18" s="201">
        <v>5.2499999999999998E-2</v>
      </c>
      <c r="C18" s="201">
        <v>5.2499999999999998E-2</v>
      </c>
      <c r="D18" s="204">
        <v>7.7499999999999999E-2</v>
      </c>
      <c r="E18" s="204">
        <v>7.7499999999999999E-2</v>
      </c>
      <c r="F18" s="204">
        <v>7.7499999999999999E-2</v>
      </c>
      <c r="G18" s="204">
        <v>7.7499999999999999E-2</v>
      </c>
      <c r="H18" s="204">
        <v>7.7499999999999999E-2</v>
      </c>
      <c r="I18" s="204">
        <v>7.7499999999999999E-2</v>
      </c>
      <c r="J18" s="204">
        <v>7.7499999999999999E-2</v>
      </c>
      <c r="K18" s="204">
        <v>7.7499999999999999E-2</v>
      </c>
      <c r="L18" s="204">
        <v>7.7499999999999999E-2</v>
      </c>
      <c r="M18" s="205">
        <v>0.08</v>
      </c>
      <c r="N18" s="205">
        <v>0.08</v>
      </c>
      <c r="O18" s="205">
        <v>0.08</v>
      </c>
      <c r="P18" s="205">
        <v>0.08</v>
      </c>
      <c r="Q18" s="205">
        <v>0.08</v>
      </c>
      <c r="R18" s="205">
        <v>0.08</v>
      </c>
      <c r="S18" s="205">
        <v>0.08</v>
      </c>
      <c r="T18" s="205">
        <v>0.08</v>
      </c>
      <c r="U18" s="205">
        <v>0.08</v>
      </c>
      <c r="V18" s="205">
        <v>0.08</v>
      </c>
      <c r="W18" s="205">
        <v>0.08</v>
      </c>
      <c r="X18" s="205">
        <v>0.08</v>
      </c>
      <c r="Y18" s="205">
        <v>0.08</v>
      </c>
      <c r="Z18" s="205">
        <v>0.08</v>
      </c>
      <c r="AA18" s="205">
        <v>0.08</v>
      </c>
      <c r="AB18" s="205">
        <v>0.08</v>
      </c>
      <c r="AC18" s="205">
        <v>0.08</v>
      </c>
      <c r="AD18" s="205">
        <v>0.08</v>
      </c>
      <c r="AE18" s="205">
        <v>0.08</v>
      </c>
      <c r="AF18" s="205">
        <v>0.08</v>
      </c>
      <c r="AG18" s="205">
        <v>0.08</v>
      </c>
      <c r="AH18" s="205">
        <v>0.08</v>
      </c>
      <c r="AI18" s="205">
        <v>0.08</v>
      </c>
      <c r="AJ18" s="205">
        <v>0.08</v>
      </c>
      <c r="AK18" s="205">
        <v>0.08</v>
      </c>
    </row>
    <row r="19" spans="1:37" x14ac:dyDescent="0.2">
      <c r="A19" s="107">
        <f t="shared" si="6"/>
        <v>14</v>
      </c>
      <c r="B19" s="201">
        <v>5.2499999999999998E-2</v>
      </c>
      <c r="C19" s="204">
        <v>7.7499999999999999E-2</v>
      </c>
      <c r="D19" s="204">
        <v>7.7499999999999999E-2</v>
      </c>
      <c r="E19" s="204">
        <v>7.7499999999999999E-2</v>
      </c>
      <c r="F19" s="204">
        <v>7.7499999999999999E-2</v>
      </c>
      <c r="G19" s="204">
        <v>7.7499999999999999E-2</v>
      </c>
      <c r="H19" s="204">
        <v>7.7499999999999999E-2</v>
      </c>
      <c r="I19" s="204">
        <v>7.7499999999999999E-2</v>
      </c>
      <c r="J19" s="204">
        <v>7.7499999999999999E-2</v>
      </c>
      <c r="K19" s="204">
        <v>7.7499999999999999E-2</v>
      </c>
      <c r="L19" s="205">
        <v>0.08</v>
      </c>
      <c r="M19" s="205">
        <v>0.08</v>
      </c>
      <c r="N19" s="205">
        <v>0.08</v>
      </c>
      <c r="O19" s="205">
        <v>0.08</v>
      </c>
      <c r="P19" s="205">
        <v>0.08</v>
      </c>
      <c r="Q19" s="205">
        <v>0.08</v>
      </c>
      <c r="R19" s="205">
        <v>0.08</v>
      </c>
      <c r="S19" s="205">
        <v>0.08</v>
      </c>
      <c r="T19" s="205">
        <v>0.08</v>
      </c>
      <c r="U19" s="205">
        <v>0.08</v>
      </c>
      <c r="V19" s="205">
        <v>0.08</v>
      </c>
      <c r="W19" s="205">
        <v>0.08</v>
      </c>
      <c r="X19" s="205">
        <v>0.08</v>
      </c>
      <c r="Y19" s="205">
        <v>0.08</v>
      </c>
      <c r="Z19" s="205">
        <v>0.08</v>
      </c>
      <c r="AA19" s="205">
        <v>0.08</v>
      </c>
      <c r="AB19" s="205">
        <v>0.08</v>
      </c>
      <c r="AC19" s="205">
        <v>0.08</v>
      </c>
      <c r="AD19" s="205">
        <v>0.08</v>
      </c>
      <c r="AE19" s="205">
        <v>0.08</v>
      </c>
      <c r="AF19" s="205">
        <v>0.08</v>
      </c>
      <c r="AG19" s="205">
        <v>0.08</v>
      </c>
      <c r="AH19" s="205">
        <v>0.08</v>
      </c>
      <c r="AI19" s="205">
        <v>0.08</v>
      </c>
      <c r="AJ19" s="205">
        <v>0.08</v>
      </c>
      <c r="AK19" s="205">
        <v>0.08</v>
      </c>
    </row>
    <row r="20" spans="1:37" x14ac:dyDescent="0.2">
      <c r="A20" s="107">
        <f t="shared" si="6"/>
        <v>15</v>
      </c>
      <c r="B20" s="204">
        <v>7.7499999999999999E-2</v>
      </c>
      <c r="C20" s="204">
        <v>7.7499999999999999E-2</v>
      </c>
      <c r="D20" s="204">
        <v>7.7499999999999999E-2</v>
      </c>
      <c r="E20" s="204">
        <v>7.7499999999999999E-2</v>
      </c>
      <c r="F20" s="204">
        <v>7.7499999999999999E-2</v>
      </c>
      <c r="G20" s="204">
        <v>7.7499999999999999E-2</v>
      </c>
      <c r="H20" s="204">
        <v>7.7499999999999999E-2</v>
      </c>
      <c r="I20" s="204">
        <v>7.7499999999999999E-2</v>
      </c>
      <c r="J20" s="204">
        <v>7.7499999999999999E-2</v>
      </c>
      <c r="K20" s="205">
        <v>0.08</v>
      </c>
      <c r="L20" s="205">
        <v>0.08</v>
      </c>
      <c r="M20" s="205">
        <v>0.08</v>
      </c>
      <c r="N20" s="205">
        <v>0.08</v>
      </c>
      <c r="O20" s="205">
        <v>0.08</v>
      </c>
      <c r="P20" s="205">
        <v>0.08</v>
      </c>
      <c r="Q20" s="205">
        <v>0.08</v>
      </c>
      <c r="R20" s="205">
        <v>0.08</v>
      </c>
      <c r="S20" s="205">
        <v>0.08</v>
      </c>
      <c r="T20" s="205">
        <v>0.08</v>
      </c>
      <c r="U20" s="205">
        <v>0.08</v>
      </c>
      <c r="V20" s="205">
        <v>0.08</v>
      </c>
      <c r="W20" s="205">
        <v>0.08</v>
      </c>
      <c r="X20" s="205">
        <v>0.08</v>
      </c>
      <c r="Y20" s="205">
        <v>0.08</v>
      </c>
      <c r="Z20" s="205">
        <v>0.08</v>
      </c>
      <c r="AA20" s="205">
        <v>0.08</v>
      </c>
      <c r="AB20" s="205">
        <v>0.08</v>
      </c>
      <c r="AC20" s="205">
        <v>0.08</v>
      </c>
      <c r="AD20" s="205">
        <v>0.08</v>
      </c>
      <c r="AE20" s="205">
        <v>0.08</v>
      </c>
      <c r="AF20" s="205">
        <v>0.08</v>
      </c>
      <c r="AG20" s="205">
        <v>0.08</v>
      </c>
      <c r="AH20" s="205">
        <v>0.08</v>
      </c>
      <c r="AI20" s="205">
        <v>0.08</v>
      </c>
      <c r="AJ20" s="205">
        <v>0.08</v>
      </c>
      <c r="AK20" s="205">
        <v>0.08</v>
      </c>
    </row>
    <row r="21" spans="1:37" x14ac:dyDescent="0.2">
      <c r="A21" s="107">
        <f t="shared" si="6"/>
        <v>16</v>
      </c>
      <c r="B21" s="204">
        <v>7.7499999999999999E-2</v>
      </c>
      <c r="C21" s="204">
        <v>7.7499999999999999E-2</v>
      </c>
      <c r="D21" s="204">
        <v>7.7499999999999999E-2</v>
      </c>
      <c r="E21" s="204">
        <v>7.7499999999999999E-2</v>
      </c>
      <c r="F21" s="204">
        <v>7.7499999999999999E-2</v>
      </c>
      <c r="G21" s="204">
        <v>7.7499999999999999E-2</v>
      </c>
      <c r="H21" s="204">
        <v>7.7499999999999999E-2</v>
      </c>
      <c r="I21" s="204">
        <v>7.7499999999999999E-2</v>
      </c>
      <c r="J21" s="205">
        <v>0.08</v>
      </c>
      <c r="K21" s="205">
        <v>0.08</v>
      </c>
      <c r="L21" s="205">
        <v>0.08</v>
      </c>
      <c r="M21" s="205">
        <v>0.08</v>
      </c>
      <c r="N21" s="205">
        <v>0.08</v>
      </c>
      <c r="O21" s="205">
        <v>0.08</v>
      </c>
      <c r="P21" s="205">
        <v>0.08</v>
      </c>
      <c r="Q21" s="205">
        <v>0.08</v>
      </c>
      <c r="R21" s="205">
        <v>0.08</v>
      </c>
      <c r="S21" s="205">
        <v>0.08</v>
      </c>
      <c r="T21" s="205">
        <v>0.08</v>
      </c>
      <c r="U21" s="205">
        <v>0.08</v>
      </c>
      <c r="V21" s="205">
        <v>0.08</v>
      </c>
      <c r="W21" s="205">
        <v>0.08</v>
      </c>
      <c r="X21" s="205">
        <v>0.08</v>
      </c>
      <c r="Y21" s="205">
        <v>0.08</v>
      </c>
      <c r="Z21" s="205">
        <v>0.08</v>
      </c>
      <c r="AA21" s="205">
        <v>0.08</v>
      </c>
      <c r="AB21" s="205">
        <v>0.08</v>
      </c>
      <c r="AC21" s="205">
        <v>0.08</v>
      </c>
      <c r="AD21" s="205">
        <v>0.08</v>
      </c>
      <c r="AE21" s="205">
        <v>0.08</v>
      </c>
      <c r="AF21" s="205">
        <v>0.08</v>
      </c>
      <c r="AG21" s="205">
        <v>0.08</v>
      </c>
      <c r="AH21" s="205">
        <v>0.08</v>
      </c>
      <c r="AI21" s="205">
        <v>0.08</v>
      </c>
      <c r="AJ21" s="205">
        <v>0.08</v>
      </c>
      <c r="AK21" s="205">
        <v>0.08</v>
      </c>
    </row>
    <row r="22" spans="1:37" x14ac:dyDescent="0.2">
      <c r="A22" s="107">
        <f t="shared" si="6"/>
        <v>17</v>
      </c>
      <c r="B22" s="204">
        <v>7.7499999999999999E-2</v>
      </c>
      <c r="C22" s="204">
        <v>7.7499999999999999E-2</v>
      </c>
      <c r="D22" s="204">
        <v>7.7499999999999999E-2</v>
      </c>
      <c r="E22" s="204">
        <v>7.7499999999999999E-2</v>
      </c>
      <c r="F22" s="204">
        <v>7.7499999999999999E-2</v>
      </c>
      <c r="G22" s="204">
        <v>7.7499999999999999E-2</v>
      </c>
      <c r="H22" s="204">
        <v>7.7499999999999999E-2</v>
      </c>
      <c r="I22" s="205">
        <v>0.08</v>
      </c>
      <c r="J22" s="205">
        <v>0.08</v>
      </c>
      <c r="K22" s="205">
        <v>0.08</v>
      </c>
      <c r="L22" s="205">
        <v>0.08</v>
      </c>
      <c r="M22" s="205">
        <v>0.08</v>
      </c>
      <c r="N22" s="205">
        <v>0.08</v>
      </c>
      <c r="O22" s="205">
        <v>0.08</v>
      </c>
      <c r="P22" s="205">
        <v>0.08</v>
      </c>
      <c r="Q22" s="205">
        <v>0.08</v>
      </c>
      <c r="R22" s="205">
        <v>0.08</v>
      </c>
      <c r="S22" s="205">
        <v>0.08</v>
      </c>
      <c r="T22" s="205">
        <v>0.08</v>
      </c>
      <c r="U22" s="205">
        <v>0.08</v>
      </c>
      <c r="V22" s="205">
        <v>0.08</v>
      </c>
      <c r="W22" s="205">
        <v>0.08</v>
      </c>
      <c r="X22" s="205">
        <v>0.08</v>
      </c>
      <c r="Y22" s="205">
        <v>0.08</v>
      </c>
      <c r="Z22" s="205">
        <v>0.08</v>
      </c>
      <c r="AA22" s="205">
        <v>0.08</v>
      </c>
      <c r="AB22" s="205">
        <v>0.08</v>
      </c>
      <c r="AC22" s="205">
        <v>0.08</v>
      </c>
      <c r="AD22" s="205">
        <v>0.08</v>
      </c>
      <c r="AE22" s="205">
        <v>0.08</v>
      </c>
      <c r="AF22" s="205">
        <v>0.08</v>
      </c>
      <c r="AG22" s="205">
        <v>0.08</v>
      </c>
      <c r="AH22" s="205">
        <v>0.08</v>
      </c>
      <c r="AI22" s="205">
        <v>0.08</v>
      </c>
      <c r="AJ22" s="205">
        <v>0.08</v>
      </c>
      <c r="AK22" s="205">
        <v>0.08</v>
      </c>
    </row>
    <row r="23" spans="1:37" x14ac:dyDescent="0.2">
      <c r="A23" s="107">
        <f t="shared" si="6"/>
        <v>18</v>
      </c>
      <c r="B23" s="204">
        <v>7.7499999999999999E-2</v>
      </c>
      <c r="C23" s="204">
        <v>7.7499999999999999E-2</v>
      </c>
      <c r="D23" s="204">
        <v>7.7499999999999999E-2</v>
      </c>
      <c r="E23" s="204">
        <v>7.7499999999999999E-2</v>
      </c>
      <c r="F23" s="204">
        <v>7.7499999999999999E-2</v>
      </c>
      <c r="G23" s="204">
        <v>7.7499999999999999E-2</v>
      </c>
      <c r="H23" s="205">
        <v>0.08</v>
      </c>
      <c r="I23" s="205">
        <v>0.08</v>
      </c>
      <c r="J23" s="205">
        <v>0.08</v>
      </c>
      <c r="K23" s="205">
        <v>0.08</v>
      </c>
      <c r="L23" s="205">
        <v>0.08</v>
      </c>
      <c r="M23" s="205">
        <v>0.08</v>
      </c>
      <c r="N23" s="205">
        <v>0.08</v>
      </c>
      <c r="O23" s="205">
        <v>0.08</v>
      </c>
      <c r="P23" s="205">
        <v>0.08</v>
      </c>
      <c r="Q23" s="205">
        <v>0.08</v>
      </c>
      <c r="R23" s="205">
        <v>0.08</v>
      </c>
      <c r="S23" s="205">
        <v>0.08</v>
      </c>
      <c r="T23" s="205">
        <v>0.08</v>
      </c>
      <c r="U23" s="205">
        <v>0.08</v>
      </c>
      <c r="V23" s="205">
        <v>0.08</v>
      </c>
      <c r="W23" s="205">
        <v>0.08</v>
      </c>
      <c r="X23" s="205">
        <v>0.08</v>
      </c>
      <c r="Y23" s="205">
        <v>0.08</v>
      </c>
      <c r="Z23" s="205">
        <v>0.08</v>
      </c>
      <c r="AA23" s="205">
        <v>0.08</v>
      </c>
      <c r="AB23" s="205">
        <v>0.08</v>
      </c>
      <c r="AC23" s="205">
        <v>0.08</v>
      </c>
      <c r="AD23" s="205">
        <v>0.08</v>
      </c>
      <c r="AE23" s="205">
        <v>0.08</v>
      </c>
      <c r="AF23" s="205">
        <v>0.08</v>
      </c>
      <c r="AG23" s="205">
        <v>0.08</v>
      </c>
      <c r="AH23" s="205">
        <v>0.08</v>
      </c>
      <c r="AI23" s="205">
        <v>0.08</v>
      </c>
      <c r="AJ23" s="205">
        <v>0.08</v>
      </c>
      <c r="AK23" s="205">
        <v>0.08</v>
      </c>
    </row>
    <row r="24" spans="1:37" x14ac:dyDescent="0.2">
      <c r="A24" s="107">
        <f t="shared" si="6"/>
        <v>19</v>
      </c>
      <c r="B24" s="204">
        <v>7.7499999999999999E-2</v>
      </c>
      <c r="C24" s="204">
        <v>7.7499999999999999E-2</v>
      </c>
      <c r="D24" s="204">
        <v>7.7499999999999999E-2</v>
      </c>
      <c r="E24" s="204">
        <v>7.7499999999999999E-2</v>
      </c>
      <c r="F24" s="204">
        <v>7.7499999999999999E-2</v>
      </c>
      <c r="G24" s="205">
        <v>0.08</v>
      </c>
      <c r="H24" s="205">
        <v>0.08</v>
      </c>
      <c r="I24" s="205">
        <v>0.08</v>
      </c>
      <c r="J24" s="205">
        <v>0.08</v>
      </c>
      <c r="K24" s="205">
        <v>0.08</v>
      </c>
      <c r="L24" s="205">
        <v>0.08</v>
      </c>
      <c r="M24" s="205">
        <v>0.08</v>
      </c>
      <c r="N24" s="205">
        <v>0.08</v>
      </c>
      <c r="O24" s="205">
        <v>0.08</v>
      </c>
      <c r="P24" s="205">
        <v>0.08</v>
      </c>
      <c r="Q24" s="205">
        <v>0.08</v>
      </c>
      <c r="R24" s="205">
        <v>0.08</v>
      </c>
      <c r="S24" s="205">
        <v>0.08</v>
      </c>
      <c r="T24" s="205">
        <v>0.08</v>
      </c>
      <c r="U24" s="205">
        <v>0.08</v>
      </c>
      <c r="V24" s="205">
        <v>0.08</v>
      </c>
      <c r="W24" s="205">
        <v>0.08</v>
      </c>
      <c r="X24" s="205">
        <v>0.08</v>
      </c>
      <c r="Y24" s="205">
        <v>0.08</v>
      </c>
      <c r="Z24" s="205">
        <v>0.08</v>
      </c>
      <c r="AA24" s="205">
        <v>0.08</v>
      </c>
      <c r="AB24" s="205">
        <v>0.08</v>
      </c>
      <c r="AC24" s="205">
        <v>0.08</v>
      </c>
      <c r="AD24" s="205">
        <v>0.08</v>
      </c>
      <c r="AE24" s="205">
        <v>0.08</v>
      </c>
      <c r="AF24" s="205">
        <v>0.08</v>
      </c>
      <c r="AG24" s="205">
        <v>0.08</v>
      </c>
      <c r="AH24" s="205">
        <v>0.08</v>
      </c>
      <c r="AI24" s="205">
        <v>0.08</v>
      </c>
      <c r="AJ24" s="205">
        <v>0.08</v>
      </c>
      <c r="AK24" s="205">
        <v>0.08</v>
      </c>
    </row>
    <row r="25" spans="1:37" x14ac:dyDescent="0.2">
      <c r="A25" s="107">
        <f t="shared" si="6"/>
        <v>20</v>
      </c>
      <c r="B25" s="204">
        <v>7.7499999999999999E-2</v>
      </c>
      <c r="C25" s="204">
        <v>7.7499999999999999E-2</v>
      </c>
      <c r="D25" s="204">
        <v>7.7499999999999999E-2</v>
      </c>
      <c r="E25" s="204">
        <v>7.7499999999999999E-2</v>
      </c>
      <c r="F25" s="205">
        <v>0.08</v>
      </c>
      <c r="G25" s="205">
        <v>0.08</v>
      </c>
      <c r="H25" s="205">
        <v>0.08</v>
      </c>
      <c r="I25" s="205">
        <v>0.08</v>
      </c>
      <c r="J25" s="205">
        <v>0.08</v>
      </c>
      <c r="K25" s="205">
        <v>0.08</v>
      </c>
      <c r="L25" s="205">
        <v>0.08</v>
      </c>
      <c r="M25" s="205">
        <v>0.08</v>
      </c>
      <c r="N25" s="205">
        <v>0.08</v>
      </c>
      <c r="O25" s="205">
        <v>0.08</v>
      </c>
      <c r="P25" s="205">
        <v>0.08</v>
      </c>
      <c r="Q25" s="205">
        <v>0.08</v>
      </c>
      <c r="R25" s="205">
        <v>0.08</v>
      </c>
      <c r="S25" s="205">
        <v>0.08</v>
      </c>
      <c r="T25" s="205">
        <v>0.08</v>
      </c>
      <c r="U25" s="205">
        <v>0.08</v>
      </c>
      <c r="V25" s="205">
        <v>0.08</v>
      </c>
      <c r="W25" s="205">
        <v>0.08</v>
      </c>
      <c r="X25" s="205">
        <v>0.08</v>
      </c>
      <c r="Y25" s="205">
        <v>0.08</v>
      </c>
      <c r="Z25" s="205">
        <v>0.08</v>
      </c>
      <c r="AA25" s="205">
        <v>0.08</v>
      </c>
      <c r="AB25" s="205">
        <v>0.08</v>
      </c>
      <c r="AC25" s="205">
        <v>0.08</v>
      </c>
      <c r="AD25" s="205">
        <v>0.08</v>
      </c>
      <c r="AE25" s="205">
        <v>0.08</v>
      </c>
      <c r="AF25" s="205">
        <v>0.08</v>
      </c>
      <c r="AG25" s="205">
        <v>0.08</v>
      </c>
      <c r="AH25" s="205">
        <v>0.08</v>
      </c>
      <c r="AI25" s="205">
        <v>0.08</v>
      </c>
      <c r="AJ25" s="205">
        <v>0.08</v>
      </c>
      <c r="AK25" s="205">
        <v>0.08</v>
      </c>
    </row>
    <row r="26" spans="1:37" x14ac:dyDescent="0.2">
      <c r="A26" s="107">
        <f t="shared" si="6"/>
        <v>21</v>
      </c>
      <c r="B26" s="204">
        <v>7.7499999999999999E-2</v>
      </c>
      <c r="C26" s="204">
        <v>7.7499999999999999E-2</v>
      </c>
      <c r="D26" s="204">
        <v>7.7499999999999999E-2</v>
      </c>
      <c r="E26" s="205">
        <v>0.08</v>
      </c>
      <c r="F26" s="205">
        <v>0.08</v>
      </c>
      <c r="G26" s="205">
        <v>0.08</v>
      </c>
      <c r="H26" s="205">
        <v>0.08</v>
      </c>
      <c r="I26" s="205">
        <v>0.08</v>
      </c>
      <c r="J26" s="205">
        <v>0.08</v>
      </c>
      <c r="K26" s="205">
        <v>0.08</v>
      </c>
      <c r="L26" s="205">
        <v>0.08</v>
      </c>
      <c r="M26" s="205">
        <v>0.08</v>
      </c>
      <c r="N26" s="205">
        <v>0.08</v>
      </c>
      <c r="O26" s="205">
        <v>0.08</v>
      </c>
      <c r="P26" s="205">
        <v>0.08</v>
      </c>
      <c r="Q26" s="205">
        <v>0.08</v>
      </c>
      <c r="R26" s="205">
        <v>0.08</v>
      </c>
      <c r="S26" s="205">
        <v>0.08</v>
      </c>
      <c r="T26" s="205">
        <v>0.08</v>
      </c>
      <c r="U26" s="205">
        <v>0.08</v>
      </c>
      <c r="V26" s="205">
        <v>0.08</v>
      </c>
      <c r="W26" s="205">
        <v>0.08</v>
      </c>
      <c r="X26" s="205">
        <v>0.08</v>
      </c>
      <c r="Y26" s="205">
        <v>0.08</v>
      </c>
      <c r="Z26" s="205">
        <v>0.08</v>
      </c>
      <c r="AA26" s="205">
        <v>0.08</v>
      </c>
      <c r="AB26" s="205">
        <v>0.08</v>
      </c>
      <c r="AC26" s="205">
        <v>0.08</v>
      </c>
      <c r="AD26" s="205">
        <v>0.08</v>
      </c>
      <c r="AE26" s="205">
        <v>0.08</v>
      </c>
      <c r="AF26" s="205">
        <v>0.08</v>
      </c>
      <c r="AG26" s="205">
        <v>0.08</v>
      </c>
      <c r="AH26" s="205">
        <v>0.08</v>
      </c>
      <c r="AI26" s="205">
        <v>0.08</v>
      </c>
      <c r="AJ26" s="205">
        <v>0.08</v>
      </c>
      <c r="AK26" s="205">
        <v>0.08</v>
      </c>
    </row>
    <row r="27" spans="1:37" x14ac:dyDescent="0.2">
      <c r="A27" s="107">
        <f t="shared" si="6"/>
        <v>22</v>
      </c>
      <c r="B27" s="204">
        <v>7.7499999999999999E-2</v>
      </c>
      <c r="C27" s="204">
        <v>7.7499999999999999E-2</v>
      </c>
      <c r="D27" s="205">
        <v>0.08</v>
      </c>
      <c r="E27" s="205">
        <v>0.08</v>
      </c>
      <c r="F27" s="205">
        <v>0.08</v>
      </c>
      <c r="G27" s="205">
        <v>0.08</v>
      </c>
      <c r="H27" s="205">
        <v>0.08</v>
      </c>
      <c r="I27" s="205">
        <v>0.08</v>
      </c>
      <c r="J27" s="205">
        <v>0.08</v>
      </c>
      <c r="K27" s="205">
        <v>0.08</v>
      </c>
      <c r="L27" s="205">
        <v>0.08</v>
      </c>
      <c r="M27" s="205">
        <v>0.08</v>
      </c>
      <c r="N27" s="205">
        <v>0.08</v>
      </c>
      <c r="O27" s="205">
        <v>0.08</v>
      </c>
      <c r="P27" s="205">
        <v>0.08</v>
      </c>
      <c r="Q27" s="205">
        <v>0.08</v>
      </c>
      <c r="R27" s="205">
        <v>0.08</v>
      </c>
      <c r="S27" s="205">
        <v>0.08</v>
      </c>
      <c r="T27" s="205">
        <v>0.08</v>
      </c>
      <c r="U27" s="205">
        <v>0.08</v>
      </c>
      <c r="V27" s="205">
        <v>0.08</v>
      </c>
      <c r="W27" s="205">
        <v>0.08</v>
      </c>
      <c r="X27" s="205">
        <v>0.08</v>
      </c>
      <c r="Y27" s="205">
        <v>0.08</v>
      </c>
      <c r="Z27" s="205">
        <v>0.08</v>
      </c>
      <c r="AA27" s="205">
        <v>0.08</v>
      </c>
      <c r="AB27" s="205">
        <v>0.08</v>
      </c>
      <c r="AC27" s="205">
        <v>0.08</v>
      </c>
      <c r="AD27" s="205">
        <v>0.08</v>
      </c>
      <c r="AE27" s="205">
        <v>0.08</v>
      </c>
      <c r="AF27" s="205">
        <v>0.08</v>
      </c>
      <c r="AG27" s="205">
        <v>0.08</v>
      </c>
      <c r="AH27" s="205">
        <v>0.08</v>
      </c>
      <c r="AI27" s="205">
        <v>0.08</v>
      </c>
      <c r="AJ27" s="205">
        <v>0.08</v>
      </c>
      <c r="AK27" s="205">
        <v>0.08</v>
      </c>
    </row>
    <row r="28" spans="1:37" x14ac:dyDescent="0.2">
      <c r="A28" s="107">
        <f t="shared" si="6"/>
        <v>23</v>
      </c>
      <c r="B28" s="204">
        <v>7.7499999999999999E-2</v>
      </c>
      <c r="C28" s="205">
        <v>0.08</v>
      </c>
      <c r="D28" s="205">
        <v>0.08</v>
      </c>
      <c r="E28" s="205">
        <v>0.08</v>
      </c>
      <c r="F28" s="205">
        <v>0.08</v>
      </c>
      <c r="G28" s="205">
        <v>0.08</v>
      </c>
      <c r="H28" s="205">
        <v>0.08</v>
      </c>
      <c r="I28" s="205">
        <v>0.08</v>
      </c>
      <c r="J28" s="205">
        <v>0.08</v>
      </c>
      <c r="K28" s="205">
        <v>0.08</v>
      </c>
      <c r="L28" s="205">
        <v>0.08</v>
      </c>
      <c r="M28" s="205">
        <v>0.08</v>
      </c>
      <c r="N28" s="205">
        <v>0.08</v>
      </c>
      <c r="O28" s="205">
        <v>0.08</v>
      </c>
      <c r="P28" s="205">
        <v>0.08</v>
      </c>
      <c r="Q28" s="205">
        <v>0.08</v>
      </c>
      <c r="R28" s="205">
        <v>0.08</v>
      </c>
      <c r="S28" s="205">
        <v>0.08</v>
      </c>
      <c r="T28" s="205">
        <v>0.08</v>
      </c>
      <c r="U28" s="205">
        <v>0.08</v>
      </c>
      <c r="V28" s="205">
        <v>0.08</v>
      </c>
      <c r="W28" s="205">
        <v>0.08</v>
      </c>
      <c r="X28" s="205">
        <v>0.08</v>
      </c>
      <c r="Y28" s="205">
        <v>0.08</v>
      </c>
      <c r="Z28" s="205">
        <v>0.08</v>
      </c>
      <c r="AA28" s="205">
        <v>0.08</v>
      </c>
      <c r="AB28" s="205">
        <v>0.08</v>
      </c>
      <c r="AC28" s="205">
        <v>0.08</v>
      </c>
      <c r="AD28" s="205">
        <v>0.08</v>
      </c>
      <c r="AE28" s="205">
        <v>0.08</v>
      </c>
      <c r="AF28" s="205">
        <v>0.08</v>
      </c>
      <c r="AG28" s="205">
        <v>0.08</v>
      </c>
      <c r="AH28" s="205">
        <v>0.08</v>
      </c>
      <c r="AI28" s="205">
        <v>0.08</v>
      </c>
      <c r="AJ28" s="205">
        <v>0.08</v>
      </c>
      <c r="AK28" s="205">
        <v>0.08</v>
      </c>
    </row>
    <row r="29" spans="1:37" x14ac:dyDescent="0.2">
      <c r="A29" s="107">
        <f t="shared" si="6"/>
        <v>24</v>
      </c>
      <c r="B29" s="205">
        <v>0.08</v>
      </c>
      <c r="C29" s="205">
        <v>0.08</v>
      </c>
      <c r="D29" s="205">
        <v>0.08</v>
      </c>
      <c r="E29" s="205">
        <v>0.08</v>
      </c>
      <c r="F29" s="205">
        <v>0.08</v>
      </c>
      <c r="G29" s="205">
        <v>0.08</v>
      </c>
      <c r="H29" s="205">
        <v>0.08</v>
      </c>
      <c r="I29" s="205">
        <v>0.08</v>
      </c>
      <c r="J29" s="205">
        <v>0.08</v>
      </c>
      <c r="K29" s="205">
        <v>0.08</v>
      </c>
      <c r="L29" s="205">
        <v>0.08</v>
      </c>
      <c r="M29" s="205">
        <v>0.08</v>
      </c>
      <c r="N29" s="205">
        <v>0.08</v>
      </c>
      <c r="O29" s="205">
        <v>0.08</v>
      </c>
      <c r="P29" s="205">
        <v>0.08</v>
      </c>
      <c r="Q29" s="205">
        <v>0.08</v>
      </c>
      <c r="R29" s="205">
        <v>0.08</v>
      </c>
      <c r="S29" s="205">
        <v>0.08</v>
      </c>
      <c r="T29" s="205">
        <v>0.08</v>
      </c>
      <c r="U29" s="205">
        <v>0.08</v>
      </c>
      <c r="V29" s="205">
        <v>0.08</v>
      </c>
      <c r="W29" s="205">
        <v>0.08</v>
      </c>
      <c r="X29" s="205">
        <v>0.08</v>
      </c>
      <c r="Y29" s="205">
        <v>0.08</v>
      </c>
      <c r="Z29" s="205">
        <v>0.08</v>
      </c>
      <c r="AA29" s="205">
        <v>0.08</v>
      </c>
      <c r="AB29" s="205">
        <v>0.08</v>
      </c>
      <c r="AC29" s="205">
        <v>0.08</v>
      </c>
      <c r="AD29" s="205">
        <v>0.08</v>
      </c>
      <c r="AE29" s="205">
        <v>0.08</v>
      </c>
      <c r="AF29" s="205">
        <v>0.08</v>
      </c>
      <c r="AG29" s="205">
        <v>0.08</v>
      </c>
      <c r="AH29" s="205">
        <v>0.08</v>
      </c>
      <c r="AI29" s="205">
        <v>0.08</v>
      </c>
      <c r="AJ29" s="205">
        <v>0.08</v>
      </c>
      <c r="AK29" s="205">
        <v>0.08</v>
      </c>
    </row>
    <row r="30" spans="1:37" x14ac:dyDescent="0.2">
      <c r="A30" s="107">
        <f t="shared" si="6"/>
        <v>25</v>
      </c>
      <c r="B30" s="205">
        <v>0.08</v>
      </c>
      <c r="C30" s="205">
        <v>0.08</v>
      </c>
      <c r="D30" s="205">
        <v>0.08</v>
      </c>
      <c r="E30" s="205">
        <v>0.08</v>
      </c>
      <c r="F30" s="205">
        <v>0.08</v>
      </c>
      <c r="G30" s="205">
        <v>0.08</v>
      </c>
      <c r="H30" s="205">
        <v>0.08</v>
      </c>
      <c r="I30" s="205">
        <v>0.08</v>
      </c>
      <c r="J30" s="205">
        <v>0.08</v>
      </c>
      <c r="K30" s="205">
        <v>0.08</v>
      </c>
      <c r="L30" s="205">
        <v>0.08</v>
      </c>
      <c r="M30" s="205">
        <v>0.08</v>
      </c>
      <c r="N30" s="205">
        <v>0.08</v>
      </c>
      <c r="O30" s="205">
        <v>0.08</v>
      </c>
      <c r="P30" s="205">
        <v>0.08</v>
      </c>
      <c r="Q30" s="205">
        <v>0.08</v>
      </c>
      <c r="R30" s="205">
        <v>0.08</v>
      </c>
      <c r="S30" s="205">
        <v>0.08</v>
      </c>
      <c r="T30" s="205">
        <v>0.08</v>
      </c>
      <c r="U30" s="205">
        <v>0.08</v>
      </c>
      <c r="V30" s="205">
        <v>0.08</v>
      </c>
      <c r="W30" s="205">
        <v>0.08</v>
      </c>
      <c r="X30" s="205">
        <v>0.08</v>
      </c>
      <c r="Y30" s="205">
        <v>0.08</v>
      </c>
      <c r="Z30" s="205">
        <v>0.08</v>
      </c>
      <c r="AA30" s="205">
        <v>0.08</v>
      </c>
      <c r="AB30" s="205">
        <v>0.08</v>
      </c>
      <c r="AC30" s="205">
        <v>0.08</v>
      </c>
      <c r="AD30" s="205">
        <v>0.08</v>
      </c>
      <c r="AE30" s="205">
        <v>0.08</v>
      </c>
      <c r="AF30" s="205">
        <v>0.08</v>
      </c>
      <c r="AG30" s="205">
        <v>0.08</v>
      </c>
      <c r="AH30" s="205">
        <v>0.08</v>
      </c>
      <c r="AI30" s="205">
        <v>0.08</v>
      </c>
      <c r="AJ30" s="205">
        <v>0.08</v>
      </c>
      <c r="AK30" s="205">
        <v>0.08</v>
      </c>
    </row>
    <row r="31" spans="1:37" x14ac:dyDescent="0.2">
      <c r="A31" s="107">
        <f t="shared" si="6"/>
        <v>26</v>
      </c>
      <c r="B31" s="205">
        <v>0.08</v>
      </c>
      <c r="C31" s="205">
        <v>0.08</v>
      </c>
      <c r="D31" s="205">
        <v>0.08</v>
      </c>
      <c r="E31" s="205">
        <v>0.08</v>
      </c>
      <c r="F31" s="205">
        <v>0.08</v>
      </c>
      <c r="G31" s="205">
        <v>0.08</v>
      </c>
      <c r="H31" s="205">
        <v>0.08</v>
      </c>
      <c r="I31" s="205">
        <v>0.08</v>
      </c>
      <c r="J31" s="205">
        <v>0.08</v>
      </c>
      <c r="K31" s="205">
        <v>0.08</v>
      </c>
      <c r="L31" s="205">
        <v>0.08</v>
      </c>
      <c r="M31" s="205">
        <v>0.08</v>
      </c>
      <c r="N31" s="205">
        <v>0.08</v>
      </c>
      <c r="O31" s="205">
        <v>0.08</v>
      </c>
      <c r="P31" s="205">
        <v>0.08</v>
      </c>
      <c r="Q31" s="205">
        <v>0.08</v>
      </c>
      <c r="R31" s="205">
        <v>0.08</v>
      </c>
      <c r="S31" s="205">
        <v>0.08</v>
      </c>
      <c r="T31" s="205">
        <v>0.08</v>
      </c>
      <c r="U31" s="205">
        <v>0.08</v>
      </c>
      <c r="V31" s="205">
        <v>0.08</v>
      </c>
      <c r="W31" s="205">
        <v>0.08</v>
      </c>
      <c r="X31" s="205">
        <v>0.08</v>
      </c>
      <c r="Y31" s="205">
        <v>0.08</v>
      </c>
      <c r="Z31" s="205">
        <v>0.08</v>
      </c>
      <c r="AA31" s="205">
        <v>0.08</v>
      </c>
      <c r="AB31" s="205">
        <v>0.08</v>
      </c>
      <c r="AC31" s="205">
        <v>0.08</v>
      </c>
      <c r="AD31" s="205">
        <v>0.08</v>
      </c>
      <c r="AE31" s="205">
        <v>0.08</v>
      </c>
      <c r="AF31" s="205">
        <v>0.08</v>
      </c>
      <c r="AG31" s="205">
        <v>0.08</v>
      </c>
      <c r="AH31" s="205">
        <v>0.08</v>
      </c>
      <c r="AI31" s="205">
        <v>0.08</v>
      </c>
      <c r="AJ31" s="205">
        <v>0.08</v>
      </c>
      <c r="AK31" s="205">
        <v>0.08</v>
      </c>
    </row>
    <row r="32" spans="1:37" x14ac:dyDescent="0.2">
      <c r="A32" s="107">
        <f t="shared" si="6"/>
        <v>27</v>
      </c>
      <c r="B32" s="205">
        <v>0.08</v>
      </c>
      <c r="C32" s="205">
        <v>0.08</v>
      </c>
      <c r="D32" s="205">
        <v>0.08</v>
      </c>
      <c r="E32" s="205">
        <v>0.08</v>
      </c>
      <c r="F32" s="205">
        <v>0.08</v>
      </c>
      <c r="G32" s="205">
        <v>0.08</v>
      </c>
      <c r="H32" s="205">
        <v>0.08</v>
      </c>
      <c r="I32" s="205">
        <v>0.08</v>
      </c>
      <c r="J32" s="205">
        <v>0.08</v>
      </c>
      <c r="K32" s="205">
        <v>0.08</v>
      </c>
      <c r="L32" s="205">
        <v>0.08</v>
      </c>
      <c r="M32" s="205">
        <v>0.08</v>
      </c>
      <c r="N32" s="205">
        <v>0.08</v>
      </c>
      <c r="O32" s="205">
        <v>0.08</v>
      </c>
      <c r="P32" s="205">
        <v>0.08</v>
      </c>
      <c r="Q32" s="205">
        <v>0.08</v>
      </c>
      <c r="R32" s="205">
        <v>0.08</v>
      </c>
      <c r="S32" s="205">
        <v>0.08</v>
      </c>
      <c r="T32" s="205">
        <v>0.08</v>
      </c>
      <c r="U32" s="205">
        <v>0.08</v>
      </c>
      <c r="V32" s="205">
        <v>0.08</v>
      </c>
      <c r="W32" s="205">
        <v>0.08</v>
      </c>
      <c r="X32" s="205">
        <v>0.08</v>
      </c>
      <c r="Y32" s="205">
        <v>0.08</v>
      </c>
      <c r="Z32" s="205">
        <v>0.08</v>
      </c>
      <c r="AA32" s="205">
        <v>0.08</v>
      </c>
      <c r="AB32" s="205">
        <v>0.08</v>
      </c>
      <c r="AC32" s="205">
        <v>0.08</v>
      </c>
      <c r="AD32" s="205">
        <v>0.08</v>
      </c>
      <c r="AE32" s="205">
        <v>0.08</v>
      </c>
      <c r="AF32" s="205">
        <v>0.08</v>
      </c>
      <c r="AG32" s="205">
        <v>0.08</v>
      </c>
      <c r="AH32" s="205">
        <v>0.08</v>
      </c>
      <c r="AI32" s="205">
        <v>0.08</v>
      </c>
      <c r="AJ32" s="205">
        <v>0.08</v>
      </c>
      <c r="AK32" s="205">
        <v>0.08</v>
      </c>
    </row>
    <row r="33" spans="1:37" x14ac:dyDescent="0.2">
      <c r="A33" s="107">
        <f t="shared" si="6"/>
        <v>28</v>
      </c>
      <c r="B33" s="205">
        <v>0.08</v>
      </c>
      <c r="C33" s="205">
        <v>0.08</v>
      </c>
      <c r="D33" s="205">
        <v>0.08</v>
      </c>
      <c r="E33" s="205">
        <v>0.08</v>
      </c>
      <c r="F33" s="205">
        <v>0.08</v>
      </c>
      <c r="G33" s="205">
        <v>0.08</v>
      </c>
      <c r="H33" s="205">
        <v>0.08</v>
      </c>
      <c r="I33" s="205">
        <v>0.08</v>
      </c>
      <c r="J33" s="205">
        <v>0.08</v>
      </c>
      <c r="K33" s="205">
        <v>0.08</v>
      </c>
      <c r="L33" s="205">
        <v>0.08</v>
      </c>
      <c r="M33" s="205">
        <v>0.08</v>
      </c>
      <c r="N33" s="205">
        <v>0.08</v>
      </c>
      <c r="O33" s="205">
        <v>0.08</v>
      </c>
      <c r="P33" s="205">
        <v>0.08</v>
      </c>
      <c r="Q33" s="205">
        <v>0.08</v>
      </c>
      <c r="R33" s="205">
        <v>0.08</v>
      </c>
      <c r="S33" s="205">
        <v>0.08</v>
      </c>
      <c r="T33" s="205">
        <v>0.08</v>
      </c>
      <c r="U33" s="205">
        <v>0.08</v>
      </c>
      <c r="V33" s="205">
        <v>0.08</v>
      </c>
      <c r="W33" s="205">
        <v>0.08</v>
      </c>
      <c r="X33" s="205">
        <v>0.08</v>
      </c>
      <c r="Y33" s="205">
        <v>0.08</v>
      </c>
      <c r="Z33" s="179">
        <v>0.08</v>
      </c>
      <c r="AA33" s="179">
        <v>0.08</v>
      </c>
      <c r="AB33" s="179">
        <v>0.08</v>
      </c>
      <c r="AC33" s="179">
        <v>0.08</v>
      </c>
      <c r="AD33" s="179">
        <v>0.08</v>
      </c>
      <c r="AE33" s="179">
        <v>0.08</v>
      </c>
      <c r="AF33" s="179">
        <v>0.08</v>
      </c>
      <c r="AG33" s="179">
        <v>0.08</v>
      </c>
      <c r="AH33" s="179">
        <v>0.08</v>
      </c>
      <c r="AI33" s="179">
        <v>0.08</v>
      </c>
      <c r="AJ33" s="179">
        <v>0.08</v>
      </c>
      <c r="AK33" s="179">
        <v>0.08</v>
      </c>
    </row>
    <row r="34" spans="1:37" x14ac:dyDescent="0.2">
      <c r="A34" s="107">
        <f t="shared" si="6"/>
        <v>29</v>
      </c>
      <c r="B34" s="205">
        <v>0.08</v>
      </c>
      <c r="C34" s="205">
        <v>0.08</v>
      </c>
      <c r="D34" s="205">
        <v>0.08</v>
      </c>
      <c r="E34" s="205">
        <v>0.08</v>
      </c>
      <c r="F34" s="205">
        <v>0.08</v>
      </c>
      <c r="G34" s="205">
        <v>0.08</v>
      </c>
      <c r="H34" s="205">
        <v>0.08</v>
      </c>
      <c r="I34" s="205">
        <v>0.08</v>
      </c>
      <c r="J34" s="205">
        <v>0.08</v>
      </c>
      <c r="K34" s="205">
        <v>0.08</v>
      </c>
      <c r="L34" s="205">
        <v>0.08</v>
      </c>
      <c r="M34" s="205">
        <v>0.08</v>
      </c>
      <c r="N34" s="205">
        <v>0.08</v>
      </c>
      <c r="O34" s="205">
        <v>0.08</v>
      </c>
      <c r="P34" s="205">
        <v>0.08</v>
      </c>
      <c r="Q34" s="205">
        <v>0.08</v>
      </c>
      <c r="R34" s="205">
        <v>0.08</v>
      </c>
      <c r="S34" s="205">
        <v>0.08</v>
      </c>
      <c r="T34" s="205">
        <v>0.08</v>
      </c>
      <c r="U34" s="205">
        <v>0.08</v>
      </c>
      <c r="V34" s="205">
        <v>0.08</v>
      </c>
      <c r="W34" s="205">
        <v>0.08</v>
      </c>
      <c r="X34" s="205">
        <v>0.08</v>
      </c>
      <c r="Y34" s="205">
        <v>0.08</v>
      </c>
      <c r="Z34" s="179">
        <v>0.08</v>
      </c>
      <c r="AA34" s="179">
        <v>0.08</v>
      </c>
      <c r="AB34" s="179">
        <v>0.08</v>
      </c>
      <c r="AC34" s="179">
        <v>0.08</v>
      </c>
      <c r="AD34" s="179">
        <v>0.08</v>
      </c>
      <c r="AE34" s="179">
        <v>0.08</v>
      </c>
      <c r="AF34" s="179">
        <v>0.08</v>
      </c>
      <c r="AG34" s="179">
        <v>0.08</v>
      </c>
      <c r="AH34" s="179">
        <v>0.08</v>
      </c>
      <c r="AI34" s="179">
        <v>0.08</v>
      </c>
      <c r="AJ34" s="179">
        <v>0.08</v>
      </c>
      <c r="AK34" s="179">
        <v>0.08</v>
      </c>
    </row>
    <row r="35" spans="1:37" x14ac:dyDescent="0.2">
      <c r="A35" s="107">
        <f t="shared" si="6"/>
        <v>30</v>
      </c>
      <c r="B35" s="205">
        <v>0.08</v>
      </c>
      <c r="C35" s="205">
        <v>0.08</v>
      </c>
      <c r="D35" s="205">
        <v>0.08</v>
      </c>
      <c r="E35" s="205">
        <v>0.08</v>
      </c>
      <c r="F35" s="205">
        <v>0.08</v>
      </c>
      <c r="G35" s="205">
        <v>0.08</v>
      </c>
      <c r="H35" s="205">
        <v>0.08</v>
      </c>
      <c r="I35" s="205">
        <v>0.08</v>
      </c>
      <c r="J35" s="205">
        <v>0.08</v>
      </c>
      <c r="K35" s="205">
        <v>0.08</v>
      </c>
      <c r="L35" s="205">
        <v>0.08</v>
      </c>
      <c r="M35" s="205">
        <v>0.08</v>
      </c>
      <c r="N35" s="205">
        <v>0.08</v>
      </c>
      <c r="O35" s="205">
        <v>0.08</v>
      </c>
      <c r="P35" s="205">
        <v>0.08</v>
      </c>
      <c r="Q35" s="205">
        <v>0.08</v>
      </c>
      <c r="R35" s="205">
        <v>0.08</v>
      </c>
      <c r="S35" s="205">
        <v>0.08</v>
      </c>
      <c r="T35" s="205">
        <v>0.08</v>
      </c>
      <c r="U35" s="205">
        <v>0.08</v>
      </c>
      <c r="V35" s="205">
        <v>0.08</v>
      </c>
      <c r="W35" s="205">
        <v>0.08</v>
      </c>
      <c r="X35" s="205">
        <v>0.08</v>
      </c>
      <c r="Y35" s="205">
        <v>0.08</v>
      </c>
      <c r="Z35" s="179">
        <v>0.08</v>
      </c>
      <c r="AA35" s="179">
        <v>0.08</v>
      </c>
      <c r="AB35" s="179">
        <v>0.08</v>
      </c>
      <c r="AC35" s="179">
        <v>0.08</v>
      </c>
      <c r="AD35" s="179">
        <v>0.08</v>
      </c>
      <c r="AE35" s="179">
        <v>0.08</v>
      </c>
      <c r="AF35" s="179">
        <v>0.08</v>
      </c>
      <c r="AG35" s="179">
        <v>0.08</v>
      </c>
      <c r="AH35" s="179">
        <v>0.08</v>
      </c>
      <c r="AI35" s="179">
        <v>0.08</v>
      </c>
      <c r="AJ35" s="179">
        <v>0.08</v>
      </c>
      <c r="AK35" s="179">
        <v>0.08</v>
      </c>
    </row>
    <row r="36" spans="1:37" x14ac:dyDescent="0.2">
      <c r="A36" s="107">
        <f t="shared" si="6"/>
        <v>31</v>
      </c>
      <c r="B36" s="205">
        <v>0.08</v>
      </c>
      <c r="C36" s="205">
        <v>0.08</v>
      </c>
      <c r="D36" s="205">
        <v>0.08</v>
      </c>
      <c r="E36" s="205">
        <v>0.08</v>
      </c>
      <c r="F36" s="205">
        <v>0.08</v>
      </c>
      <c r="G36" s="205">
        <v>0.08</v>
      </c>
      <c r="H36" s="205">
        <v>0.08</v>
      </c>
      <c r="I36" s="205">
        <v>0.08</v>
      </c>
      <c r="J36" s="205">
        <v>0.08</v>
      </c>
      <c r="K36" s="205">
        <v>0.08</v>
      </c>
      <c r="L36" s="205">
        <v>0.08</v>
      </c>
      <c r="M36" s="205">
        <v>0.08</v>
      </c>
      <c r="N36" s="205">
        <v>0.08</v>
      </c>
      <c r="O36" s="205">
        <v>0.08</v>
      </c>
      <c r="P36" s="205">
        <v>0.08</v>
      </c>
      <c r="Q36" s="205">
        <v>0.08</v>
      </c>
      <c r="R36" s="205">
        <v>0.08</v>
      </c>
      <c r="S36" s="205">
        <v>0.08</v>
      </c>
      <c r="T36" s="205">
        <v>0.08</v>
      </c>
      <c r="U36" s="205">
        <v>0.08</v>
      </c>
      <c r="V36" s="205">
        <v>0.08</v>
      </c>
      <c r="W36" s="205">
        <v>0.08</v>
      </c>
      <c r="X36" s="205">
        <v>0.08</v>
      </c>
      <c r="Y36" s="205">
        <v>0.08</v>
      </c>
      <c r="Z36" s="179">
        <v>0.08</v>
      </c>
      <c r="AA36" s="179">
        <v>0.08</v>
      </c>
      <c r="AB36" s="179">
        <v>0.08</v>
      </c>
      <c r="AC36" s="179">
        <v>0.08</v>
      </c>
      <c r="AD36" s="179">
        <v>0.08</v>
      </c>
      <c r="AE36" s="179">
        <v>0.08</v>
      </c>
      <c r="AF36" s="179">
        <v>0.08</v>
      </c>
      <c r="AG36" s="179">
        <v>0.08</v>
      </c>
      <c r="AH36" s="179">
        <v>0.08</v>
      </c>
      <c r="AI36" s="179">
        <v>0.08</v>
      </c>
      <c r="AJ36" s="179">
        <v>0.08</v>
      </c>
      <c r="AK36" s="179">
        <v>0.08</v>
      </c>
    </row>
    <row r="37" spans="1:37" x14ac:dyDescent="0.2">
      <c r="A37" s="107">
        <f t="shared" si="6"/>
        <v>32</v>
      </c>
      <c r="B37" s="179">
        <v>0.08</v>
      </c>
      <c r="C37" s="179">
        <v>0.08</v>
      </c>
      <c r="D37" s="179">
        <v>0.08</v>
      </c>
      <c r="E37" s="179">
        <v>0.08</v>
      </c>
      <c r="F37" s="179">
        <v>0.08</v>
      </c>
      <c r="G37" s="179">
        <v>0.08</v>
      </c>
      <c r="H37" s="179">
        <v>0.08</v>
      </c>
      <c r="I37" s="179">
        <v>0.08</v>
      </c>
      <c r="J37" s="179">
        <v>0.08</v>
      </c>
      <c r="K37" s="179">
        <v>0.08</v>
      </c>
      <c r="L37" s="179">
        <v>0.08</v>
      </c>
      <c r="M37" s="179">
        <v>0.08</v>
      </c>
      <c r="N37" s="179">
        <v>0.08</v>
      </c>
      <c r="O37" s="179">
        <v>0.08</v>
      </c>
      <c r="P37" s="179">
        <v>0.08</v>
      </c>
      <c r="Q37" s="179">
        <v>0.08</v>
      </c>
      <c r="R37" s="179">
        <v>0.08</v>
      </c>
      <c r="S37" s="179">
        <v>0.08</v>
      </c>
      <c r="T37" s="179">
        <v>0.08</v>
      </c>
      <c r="U37" s="179">
        <v>0.08</v>
      </c>
      <c r="V37" s="179">
        <v>0.08</v>
      </c>
      <c r="W37" s="179">
        <v>0.08</v>
      </c>
      <c r="X37" s="179">
        <v>0.08</v>
      </c>
      <c r="Y37" s="179">
        <v>0.08</v>
      </c>
      <c r="Z37" s="179">
        <v>0.08</v>
      </c>
      <c r="AA37" s="179">
        <v>0.08</v>
      </c>
      <c r="AB37" s="179">
        <v>0.08</v>
      </c>
      <c r="AC37" s="179">
        <v>0.08</v>
      </c>
      <c r="AD37" s="179">
        <v>0.08</v>
      </c>
      <c r="AE37" s="179">
        <v>0.08</v>
      </c>
      <c r="AF37" s="179">
        <v>0.08</v>
      </c>
      <c r="AG37" s="179">
        <v>0.08</v>
      </c>
      <c r="AH37" s="179">
        <v>0.08</v>
      </c>
      <c r="AI37" s="179">
        <v>0.08</v>
      </c>
      <c r="AJ37" s="179">
        <v>0.08</v>
      </c>
      <c r="AK37" s="179">
        <v>0.08</v>
      </c>
    </row>
    <row r="38" spans="1:37" x14ac:dyDescent="0.2">
      <c r="A38" s="107">
        <f t="shared" si="6"/>
        <v>33</v>
      </c>
      <c r="B38" s="179">
        <v>0.08</v>
      </c>
      <c r="C38" s="179">
        <v>0.08</v>
      </c>
      <c r="D38" s="179">
        <v>0.08</v>
      </c>
      <c r="E38" s="179">
        <v>0.08</v>
      </c>
      <c r="F38" s="179">
        <v>0.08</v>
      </c>
      <c r="G38" s="179">
        <v>0.08</v>
      </c>
      <c r="H38" s="179">
        <v>0.08</v>
      </c>
      <c r="I38" s="179">
        <v>0.08</v>
      </c>
      <c r="J38" s="179">
        <v>0.08</v>
      </c>
      <c r="K38" s="179">
        <v>0.08</v>
      </c>
      <c r="L38" s="179">
        <v>0.08</v>
      </c>
      <c r="M38" s="179">
        <v>0.08</v>
      </c>
      <c r="N38" s="179">
        <v>0.08</v>
      </c>
      <c r="O38" s="179">
        <v>0.08</v>
      </c>
      <c r="P38" s="179">
        <v>0.08</v>
      </c>
      <c r="Q38" s="179">
        <v>0.08</v>
      </c>
      <c r="R38" s="179">
        <v>0.08</v>
      </c>
      <c r="S38" s="179">
        <v>0.08</v>
      </c>
      <c r="T38" s="179">
        <v>0.08</v>
      </c>
      <c r="U38" s="179">
        <v>0.08</v>
      </c>
      <c r="V38" s="179">
        <v>0.08</v>
      </c>
      <c r="W38" s="179">
        <v>0.08</v>
      </c>
      <c r="X38" s="179">
        <v>0.08</v>
      </c>
      <c r="Y38" s="179">
        <v>0.08</v>
      </c>
      <c r="Z38" s="179">
        <v>0.08</v>
      </c>
      <c r="AA38" s="179">
        <v>0.08</v>
      </c>
      <c r="AB38" s="179">
        <v>0.08</v>
      </c>
      <c r="AC38" s="179">
        <v>0.08</v>
      </c>
      <c r="AD38" s="179">
        <v>0.08</v>
      </c>
      <c r="AE38" s="179">
        <v>0.08</v>
      </c>
      <c r="AF38" s="179">
        <v>0.08</v>
      </c>
      <c r="AG38" s="179">
        <v>0.08</v>
      </c>
      <c r="AH38" s="179">
        <v>0.08</v>
      </c>
      <c r="AI38" s="179">
        <v>0.08</v>
      </c>
      <c r="AJ38" s="179">
        <v>0.08</v>
      </c>
      <c r="AK38" s="179">
        <v>0.08</v>
      </c>
    </row>
    <row r="39" spans="1:37" x14ac:dyDescent="0.2">
      <c r="A39" s="107">
        <f t="shared" si="6"/>
        <v>34</v>
      </c>
      <c r="B39" s="179">
        <v>0.08</v>
      </c>
      <c r="C39" s="179">
        <v>0.08</v>
      </c>
      <c r="D39" s="179">
        <v>0.08</v>
      </c>
      <c r="E39" s="179">
        <v>0.08</v>
      </c>
      <c r="F39" s="179">
        <v>0.08</v>
      </c>
      <c r="G39" s="179">
        <v>0.08</v>
      </c>
      <c r="H39" s="179">
        <v>0.08</v>
      </c>
      <c r="I39" s="179">
        <v>0.08</v>
      </c>
      <c r="J39" s="179">
        <v>0.08</v>
      </c>
      <c r="K39" s="179">
        <v>0.08</v>
      </c>
      <c r="L39" s="179">
        <v>0.08</v>
      </c>
      <c r="M39" s="179">
        <v>0.08</v>
      </c>
      <c r="N39" s="179">
        <v>0.08</v>
      </c>
      <c r="O39" s="179">
        <v>0.08</v>
      </c>
      <c r="P39" s="179">
        <v>0.08</v>
      </c>
      <c r="Q39" s="179">
        <v>0.08</v>
      </c>
      <c r="R39" s="179">
        <v>0.08</v>
      </c>
      <c r="S39" s="179">
        <v>0.08</v>
      </c>
      <c r="T39" s="179">
        <v>0.08</v>
      </c>
      <c r="U39" s="179">
        <v>0.08</v>
      </c>
      <c r="V39" s="179">
        <v>0.08</v>
      </c>
      <c r="W39" s="179">
        <v>0.08</v>
      </c>
      <c r="X39" s="179">
        <v>0.08</v>
      </c>
      <c r="Y39" s="179">
        <v>0.08</v>
      </c>
      <c r="Z39" s="179">
        <v>0.08</v>
      </c>
      <c r="AA39" s="179">
        <v>0.08</v>
      </c>
      <c r="AB39" s="179">
        <v>0.08</v>
      </c>
      <c r="AC39" s="179">
        <v>0.08</v>
      </c>
      <c r="AD39" s="179">
        <v>0.08</v>
      </c>
      <c r="AE39" s="179">
        <v>0.08</v>
      </c>
      <c r="AF39" s="179">
        <v>0.08</v>
      </c>
      <c r="AG39" s="179">
        <v>0.08</v>
      </c>
      <c r="AH39" s="179">
        <v>0.08</v>
      </c>
      <c r="AI39" s="179">
        <v>0.08</v>
      </c>
      <c r="AJ39" s="179">
        <v>0.08</v>
      </c>
      <c r="AK39" s="179">
        <v>0.08</v>
      </c>
    </row>
    <row r="40" spans="1:37" x14ac:dyDescent="0.2">
      <c r="A40" s="107">
        <f t="shared" si="6"/>
        <v>35</v>
      </c>
      <c r="B40" s="179">
        <v>0.08</v>
      </c>
      <c r="C40" s="179">
        <v>0.08</v>
      </c>
      <c r="D40" s="179">
        <v>0.08</v>
      </c>
      <c r="E40" s="179">
        <v>0.08</v>
      </c>
      <c r="F40" s="179">
        <v>0.08</v>
      </c>
      <c r="G40" s="179">
        <v>0.08</v>
      </c>
      <c r="H40" s="179">
        <v>0.08</v>
      </c>
      <c r="I40" s="179">
        <v>0.08</v>
      </c>
      <c r="J40" s="179">
        <v>0.08</v>
      </c>
      <c r="K40" s="179">
        <v>0.08</v>
      </c>
      <c r="L40" s="179">
        <v>0.08</v>
      </c>
      <c r="M40" s="179">
        <v>0.08</v>
      </c>
      <c r="N40" s="179">
        <v>0.08</v>
      </c>
      <c r="O40" s="179">
        <v>0.08</v>
      </c>
      <c r="P40" s="179">
        <v>0.08</v>
      </c>
      <c r="Q40" s="179">
        <v>0.08</v>
      </c>
      <c r="R40" s="179">
        <v>0.08</v>
      </c>
      <c r="S40" s="179">
        <v>0.08</v>
      </c>
      <c r="T40" s="179">
        <v>0.08</v>
      </c>
      <c r="U40" s="179">
        <v>0.08</v>
      </c>
      <c r="V40" s="179">
        <v>0.08</v>
      </c>
      <c r="W40" s="179">
        <v>0.08</v>
      </c>
      <c r="X40" s="179">
        <v>0.08</v>
      </c>
      <c r="Y40" s="179">
        <v>0.08</v>
      </c>
      <c r="Z40" s="179">
        <v>0.08</v>
      </c>
      <c r="AA40" s="179">
        <v>0.08</v>
      </c>
      <c r="AB40" s="179">
        <v>0.08</v>
      </c>
      <c r="AC40" s="179">
        <v>0.08</v>
      </c>
      <c r="AD40" s="179">
        <v>0.08</v>
      </c>
      <c r="AE40" s="179">
        <v>0.08</v>
      </c>
      <c r="AF40" s="179">
        <v>0.08</v>
      </c>
      <c r="AG40" s="179">
        <v>0.08</v>
      </c>
      <c r="AH40" s="179">
        <v>0.08</v>
      </c>
      <c r="AI40" s="179">
        <v>0.08</v>
      </c>
      <c r="AJ40" s="179">
        <v>0.08</v>
      </c>
      <c r="AK40" s="179">
        <v>0.08</v>
      </c>
    </row>
    <row r="41" spans="1:37" x14ac:dyDescent="0.2">
      <c r="A41" s="107">
        <f t="shared" si="6"/>
        <v>36</v>
      </c>
      <c r="B41" s="179">
        <v>0.08</v>
      </c>
      <c r="C41" s="179">
        <v>0.08</v>
      </c>
      <c r="D41" s="179">
        <v>0.08</v>
      </c>
      <c r="E41" s="179">
        <v>0.08</v>
      </c>
      <c r="F41" s="179">
        <v>0.08</v>
      </c>
      <c r="G41" s="179">
        <v>0.08</v>
      </c>
      <c r="H41" s="179">
        <v>0.08</v>
      </c>
      <c r="I41" s="179">
        <v>0.08</v>
      </c>
      <c r="J41" s="179">
        <v>0.08</v>
      </c>
      <c r="K41" s="179">
        <v>0.08</v>
      </c>
      <c r="L41" s="179">
        <v>0.08</v>
      </c>
      <c r="M41" s="179">
        <v>0.08</v>
      </c>
      <c r="N41" s="179">
        <v>0.08</v>
      </c>
      <c r="O41" s="179">
        <v>0.08</v>
      </c>
      <c r="P41" s="179">
        <v>0.08</v>
      </c>
      <c r="Q41" s="179">
        <v>0.08</v>
      </c>
      <c r="R41" s="179">
        <v>0.08</v>
      </c>
      <c r="S41" s="179">
        <v>0.08</v>
      </c>
      <c r="T41" s="179">
        <v>0.08</v>
      </c>
      <c r="U41" s="179">
        <v>0.08</v>
      </c>
      <c r="V41" s="179">
        <v>0.08</v>
      </c>
      <c r="W41" s="179">
        <v>0.08</v>
      </c>
      <c r="X41" s="179">
        <v>0.08</v>
      </c>
      <c r="Y41" s="179">
        <v>0.08</v>
      </c>
      <c r="Z41" s="179">
        <v>0.08</v>
      </c>
      <c r="AA41" s="179">
        <v>0.08</v>
      </c>
      <c r="AB41" s="179">
        <v>0.08</v>
      </c>
      <c r="AC41" s="179">
        <v>0.08</v>
      </c>
      <c r="AD41" s="179">
        <v>0.08</v>
      </c>
      <c r="AE41" s="179">
        <v>0.08</v>
      </c>
      <c r="AF41" s="179">
        <v>0.08</v>
      </c>
      <c r="AG41" s="179">
        <v>0.08</v>
      </c>
      <c r="AH41" s="179">
        <v>0.08</v>
      </c>
      <c r="AI41" s="179">
        <v>0.08</v>
      </c>
      <c r="AJ41" s="179">
        <v>0.08</v>
      </c>
      <c r="AK41" s="179">
        <v>0.08</v>
      </c>
    </row>
    <row r="42" spans="1:37" x14ac:dyDescent="0.2">
      <c r="A42" s="107">
        <f t="shared" si="6"/>
        <v>37</v>
      </c>
      <c r="B42" s="179">
        <v>0.08</v>
      </c>
      <c r="C42" s="179">
        <v>0.08</v>
      </c>
      <c r="D42" s="179">
        <v>0.08</v>
      </c>
      <c r="E42" s="179">
        <v>0.08</v>
      </c>
      <c r="F42" s="179">
        <v>0.08</v>
      </c>
      <c r="G42" s="179">
        <v>0.08</v>
      </c>
      <c r="H42" s="179">
        <v>0.08</v>
      </c>
      <c r="I42" s="179">
        <v>0.08</v>
      </c>
      <c r="J42" s="179">
        <v>0.08</v>
      </c>
      <c r="K42" s="179">
        <v>0.08</v>
      </c>
      <c r="L42" s="179">
        <v>0.08</v>
      </c>
      <c r="M42" s="179">
        <v>0.08</v>
      </c>
      <c r="N42" s="179">
        <v>0.08</v>
      </c>
      <c r="O42" s="179">
        <v>0.08</v>
      </c>
      <c r="P42" s="179">
        <v>0.08</v>
      </c>
      <c r="Q42" s="179">
        <v>0.08</v>
      </c>
      <c r="R42" s="179">
        <v>0.08</v>
      </c>
      <c r="S42" s="179">
        <v>0.08</v>
      </c>
      <c r="T42" s="179">
        <v>0.08</v>
      </c>
      <c r="U42" s="179">
        <v>0.08</v>
      </c>
      <c r="V42" s="179">
        <v>0.08</v>
      </c>
      <c r="W42" s="179">
        <v>0.08</v>
      </c>
      <c r="X42" s="179">
        <v>0.08</v>
      </c>
      <c r="Y42" s="179">
        <v>0.08</v>
      </c>
      <c r="Z42" s="179">
        <v>0.08</v>
      </c>
      <c r="AA42" s="179">
        <v>0.08</v>
      </c>
      <c r="AB42" s="179">
        <v>0.08</v>
      </c>
      <c r="AC42" s="179">
        <v>0.08</v>
      </c>
      <c r="AD42" s="179">
        <v>0.08</v>
      </c>
      <c r="AE42" s="179">
        <v>0.08</v>
      </c>
      <c r="AF42" s="179">
        <v>0.08</v>
      </c>
      <c r="AG42" s="179">
        <v>0.08</v>
      </c>
      <c r="AH42" s="179">
        <v>0.08</v>
      </c>
      <c r="AI42" s="179">
        <v>0.08</v>
      </c>
      <c r="AJ42" s="179">
        <v>0.08</v>
      </c>
      <c r="AK42" s="179">
        <v>0.08</v>
      </c>
    </row>
    <row r="43" spans="1:37" x14ac:dyDescent="0.2">
      <c r="A43" s="107">
        <f t="shared" si="6"/>
        <v>38</v>
      </c>
      <c r="B43" s="179">
        <v>0.08</v>
      </c>
      <c r="C43" s="179">
        <v>0.08</v>
      </c>
      <c r="D43" s="179">
        <v>0.08</v>
      </c>
      <c r="E43" s="179">
        <v>0.08</v>
      </c>
      <c r="F43" s="179">
        <v>0.08</v>
      </c>
      <c r="G43" s="179">
        <v>0.08</v>
      </c>
      <c r="H43" s="179">
        <v>0.08</v>
      </c>
      <c r="I43" s="179">
        <v>0.08</v>
      </c>
      <c r="J43" s="179">
        <v>0.08</v>
      </c>
      <c r="K43" s="179">
        <v>0.08</v>
      </c>
      <c r="L43" s="179">
        <v>0.08</v>
      </c>
      <c r="M43" s="179">
        <v>0.08</v>
      </c>
      <c r="N43" s="179">
        <v>0.08</v>
      </c>
      <c r="O43" s="179">
        <v>0.08</v>
      </c>
      <c r="P43" s="179">
        <v>0.08</v>
      </c>
      <c r="Q43" s="179">
        <v>0.08</v>
      </c>
      <c r="R43" s="179">
        <v>0.08</v>
      </c>
      <c r="S43" s="179">
        <v>0.08</v>
      </c>
      <c r="T43" s="179">
        <v>0.08</v>
      </c>
      <c r="U43" s="179">
        <v>0.08</v>
      </c>
      <c r="V43" s="179">
        <v>0.08</v>
      </c>
      <c r="W43" s="179">
        <v>0.08</v>
      </c>
      <c r="X43" s="179">
        <v>0.08</v>
      </c>
      <c r="Y43" s="179">
        <v>0.08</v>
      </c>
      <c r="Z43" s="179">
        <v>0.08</v>
      </c>
      <c r="AA43" s="179">
        <v>0.08</v>
      </c>
      <c r="AB43" s="179">
        <v>0.08</v>
      </c>
      <c r="AC43" s="179">
        <v>0.08</v>
      </c>
      <c r="AD43" s="179">
        <v>0.08</v>
      </c>
      <c r="AE43" s="179">
        <v>0.08</v>
      </c>
      <c r="AF43" s="179">
        <v>0.08</v>
      </c>
      <c r="AG43" s="179">
        <v>0.08</v>
      </c>
      <c r="AH43" s="179">
        <v>0.08</v>
      </c>
      <c r="AI43" s="179">
        <v>0.08</v>
      </c>
      <c r="AJ43" s="179">
        <v>0.08</v>
      </c>
      <c r="AK43" s="179">
        <v>0.08</v>
      </c>
    </row>
    <row r="44" spans="1:37" x14ac:dyDescent="0.2">
      <c r="A44" s="107">
        <f t="shared" si="6"/>
        <v>39</v>
      </c>
      <c r="B44" s="179">
        <v>0.08</v>
      </c>
      <c r="C44" s="179">
        <v>0.08</v>
      </c>
      <c r="D44" s="179">
        <v>0.08</v>
      </c>
      <c r="E44" s="179">
        <v>0.08</v>
      </c>
      <c r="F44" s="179">
        <v>0.08</v>
      </c>
      <c r="G44" s="179">
        <v>0.08</v>
      </c>
      <c r="H44" s="179">
        <v>0.08</v>
      </c>
      <c r="I44" s="179">
        <v>0.08</v>
      </c>
      <c r="J44" s="179">
        <v>0.08</v>
      </c>
      <c r="K44" s="179">
        <v>0.08</v>
      </c>
      <c r="L44" s="179">
        <v>0.08</v>
      </c>
      <c r="M44" s="179">
        <v>0.08</v>
      </c>
      <c r="N44" s="179">
        <v>0.08</v>
      </c>
      <c r="O44" s="179">
        <v>0.08</v>
      </c>
      <c r="P44" s="179">
        <v>0.08</v>
      </c>
      <c r="Q44" s="179">
        <v>0.08</v>
      </c>
      <c r="R44" s="179">
        <v>0.08</v>
      </c>
      <c r="S44" s="179">
        <v>0.08</v>
      </c>
      <c r="T44" s="179">
        <v>0.08</v>
      </c>
      <c r="U44" s="179">
        <v>0.08</v>
      </c>
      <c r="V44" s="179">
        <v>0.08</v>
      </c>
      <c r="W44" s="179">
        <v>0.08</v>
      </c>
      <c r="X44" s="179">
        <v>0.08</v>
      </c>
      <c r="Y44" s="179">
        <v>0.08</v>
      </c>
      <c r="Z44" s="179">
        <v>0.08</v>
      </c>
      <c r="AA44" s="179">
        <v>0.08</v>
      </c>
      <c r="AB44" s="179">
        <v>0.08</v>
      </c>
      <c r="AC44" s="179">
        <v>0.08</v>
      </c>
      <c r="AD44" s="179">
        <v>0.08</v>
      </c>
      <c r="AE44" s="179">
        <v>0.08</v>
      </c>
      <c r="AF44" s="179">
        <v>0.08</v>
      </c>
      <c r="AG44" s="179">
        <v>0.08</v>
      </c>
      <c r="AH44" s="179">
        <v>0.08</v>
      </c>
      <c r="AI44" s="179">
        <v>0.08</v>
      </c>
      <c r="AJ44" s="179">
        <v>0.08</v>
      </c>
      <c r="AK44" s="179">
        <v>0.08</v>
      </c>
    </row>
    <row r="45" spans="1:37" x14ac:dyDescent="0.2">
      <c r="A45" s="107">
        <f t="shared" si="6"/>
        <v>40</v>
      </c>
      <c r="B45" s="179">
        <v>0.08</v>
      </c>
      <c r="C45" s="179">
        <v>0.08</v>
      </c>
      <c r="D45" s="179">
        <v>0.08</v>
      </c>
      <c r="E45" s="179">
        <v>0.08</v>
      </c>
      <c r="F45" s="179">
        <v>0.08</v>
      </c>
      <c r="G45" s="179">
        <v>0.08</v>
      </c>
      <c r="H45" s="179">
        <v>0.08</v>
      </c>
      <c r="I45" s="179">
        <v>0.08</v>
      </c>
      <c r="J45" s="179">
        <v>0.08</v>
      </c>
      <c r="K45" s="179">
        <v>0.08</v>
      </c>
      <c r="L45" s="179">
        <v>0.08</v>
      </c>
      <c r="M45" s="179">
        <v>0.08</v>
      </c>
      <c r="N45" s="179">
        <v>0.08</v>
      </c>
      <c r="O45" s="179">
        <v>0.08</v>
      </c>
      <c r="P45" s="179">
        <v>0.08</v>
      </c>
      <c r="Q45" s="179">
        <v>0.08</v>
      </c>
      <c r="R45" s="179">
        <v>0.08</v>
      </c>
      <c r="S45" s="179">
        <v>0.08</v>
      </c>
      <c r="T45" s="179">
        <v>0.08</v>
      </c>
      <c r="U45" s="179">
        <v>0.08</v>
      </c>
      <c r="V45" s="179">
        <v>0.08</v>
      </c>
      <c r="W45" s="179">
        <v>0.08</v>
      </c>
      <c r="X45" s="179">
        <v>0.08</v>
      </c>
      <c r="Y45" s="179">
        <v>0.08</v>
      </c>
      <c r="Z45" s="179">
        <v>0.08</v>
      </c>
      <c r="AA45" s="179">
        <v>0.08</v>
      </c>
      <c r="AB45" s="179">
        <v>0.08</v>
      </c>
      <c r="AC45" s="179">
        <v>0.08</v>
      </c>
      <c r="AD45" s="179">
        <v>0.08</v>
      </c>
      <c r="AE45" s="179">
        <v>0.08</v>
      </c>
      <c r="AF45" s="179">
        <v>0.08</v>
      </c>
      <c r="AG45" s="179">
        <v>0.08</v>
      </c>
      <c r="AH45" s="179">
        <v>0.08</v>
      </c>
      <c r="AI45" s="179">
        <v>0.08</v>
      </c>
      <c r="AJ45" s="179">
        <v>0.08</v>
      </c>
      <c r="AK45" s="179">
        <v>0.08</v>
      </c>
    </row>
    <row r="46" spans="1:37" x14ac:dyDescent="0.2">
      <c r="A46" s="107">
        <f t="shared" si="6"/>
        <v>41</v>
      </c>
      <c r="B46" s="179">
        <v>0.08</v>
      </c>
      <c r="C46" s="179">
        <v>0.08</v>
      </c>
      <c r="D46" s="179">
        <v>0.08</v>
      </c>
      <c r="E46" s="179">
        <v>0.08</v>
      </c>
      <c r="F46" s="179">
        <v>0.08</v>
      </c>
      <c r="G46" s="179">
        <v>0.08</v>
      </c>
      <c r="H46" s="179">
        <v>0.08</v>
      </c>
      <c r="I46" s="179">
        <v>0.08</v>
      </c>
      <c r="J46" s="179">
        <v>0.08</v>
      </c>
      <c r="K46" s="179">
        <v>0.08</v>
      </c>
      <c r="L46" s="179">
        <v>0.08</v>
      </c>
      <c r="M46" s="179">
        <v>0.08</v>
      </c>
      <c r="N46" s="179">
        <v>0.08</v>
      </c>
      <c r="O46" s="179">
        <v>0.08</v>
      </c>
      <c r="P46" s="179">
        <v>0.08</v>
      </c>
      <c r="Q46" s="179">
        <v>0.08</v>
      </c>
      <c r="R46" s="179">
        <v>0.08</v>
      </c>
      <c r="S46" s="179">
        <v>0.08</v>
      </c>
      <c r="T46" s="179">
        <v>0.08</v>
      </c>
      <c r="U46" s="179">
        <v>0.08</v>
      </c>
      <c r="V46" s="179">
        <v>0.08</v>
      </c>
      <c r="W46" s="179">
        <v>0.08</v>
      </c>
      <c r="X46" s="179">
        <v>0.08</v>
      </c>
      <c r="Y46" s="179">
        <v>0.08</v>
      </c>
      <c r="Z46" s="179">
        <v>0.08</v>
      </c>
      <c r="AA46" s="179">
        <v>0.08</v>
      </c>
      <c r="AB46" s="179">
        <v>0.08</v>
      </c>
      <c r="AC46" s="179">
        <v>0.08</v>
      </c>
      <c r="AD46" s="179">
        <v>0.08</v>
      </c>
      <c r="AE46" s="179">
        <v>0.08</v>
      </c>
      <c r="AF46" s="179">
        <v>0.08</v>
      </c>
      <c r="AG46" s="179">
        <v>0.08</v>
      </c>
      <c r="AH46" s="179">
        <v>0.08</v>
      </c>
      <c r="AI46" s="179">
        <v>0.08</v>
      </c>
      <c r="AJ46" s="179">
        <v>0.08</v>
      </c>
      <c r="AK46" s="179">
        <v>0.08</v>
      </c>
    </row>
    <row r="47" spans="1:37" x14ac:dyDescent="0.2">
      <c r="A47" s="107">
        <f t="shared" si="6"/>
        <v>42</v>
      </c>
      <c r="B47" s="179">
        <v>0.08</v>
      </c>
      <c r="C47" s="179">
        <v>0.08</v>
      </c>
      <c r="D47" s="179">
        <v>0.08</v>
      </c>
      <c r="E47" s="179">
        <v>0.08</v>
      </c>
      <c r="F47" s="179">
        <v>0.08</v>
      </c>
      <c r="G47" s="179">
        <v>0.08</v>
      </c>
      <c r="H47" s="179">
        <v>0.08</v>
      </c>
      <c r="I47" s="179">
        <v>0.08</v>
      </c>
      <c r="J47" s="179">
        <v>0.08</v>
      </c>
      <c r="K47" s="179">
        <v>0.08</v>
      </c>
      <c r="L47" s="179">
        <v>0.08</v>
      </c>
      <c r="M47" s="179">
        <v>0.08</v>
      </c>
      <c r="N47" s="179">
        <v>0.08</v>
      </c>
      <c r="O47" s="179">
        <v>0.08</v>
      </c>
      <c r="P47" s="179">
        <v>0.08</v>
      </c>
      <c r="Q47" s="179">
        <v>0.08</v>
      </c>
      <c r="R47" s="179">
        <v>0.08</v>
      </c>
      <c r="S47" s="179">
        <v>0.08</v>
      </c>
      <c r="T47" s="179">
        <v>0.08</v>
      </c>
      <c r="U47" s="179">
        <v>0.08</v>
      </c>
      <c r="V47" s="179">
        <v>0.08</v>
      </c>
      <c r="W47" s="179">
        <v>0.08</v>
      </c>
      <c r="X47" s="179">
        <v>0.08</v>
      </c>
      <c r="Y47" s="179">
        <v>0.08</v>
      </c>
      <c r="Z47" s="179">
        <v>0.08</v>
      </c>
      <c r="AA47" s="179">
        <v>0.08</v>
      </c>
      <c r="AB47" s="179">
        <v>0.08</v>
      </c>
      <c r="AC47" s="179">
        <v>0.08</v>
      </c>
      <c r="AD47" s="179">
        <v>0.08</v>
      </c>
      <c r="AE47" s="179">
        <v>0.08</v>
      </c>
      <c r="AF47" s="179">
        <v>0.08</v>
      </c>
      <c r="AG47" s="179">
        <v>0.08</v>
      </c>
      <c r="AH47" s="179">
        <v>0.08</v>
      </c>
      <c r="AI47" s="179">
        <v>0.08</v>
      </c>
      <c r="AJ47" s="179">
        <v>0.08</v>
      </c>
      <c r="AK47" s="179">
        <v>0.08</v>
      </c>
    </row>
    <row r="48" spans="1:37" x14ac:dyDescent="0.2">
      <c r="A48" s="107">
        <f t="shared" si="6"/>
        <v>43</v>
      </c>
      <c r="B48" s="179">
        <v>0.08</v>
      </c>
      <c r="C48" s="179">
        <v>0.08</v>
      </c>
      <c r="D48" s="179">
        <v>0.08</v>
      </c>
      <c r="E48" s="179">
        <v>0.08</v>
      </c>
      <c r="F48" s="179">
        <v>0.08</v>
      </c>
      <c r="G48" s="179">
        <v>0.08</v>
      </c>
      <c r="H48" s="179">
        <v>0.08</v>
      </c>
      <c r="I48" s="179">
        <v>0.08</v>
      </c>
      <c r="J48" s="179">
        <v>0.08</v>
      </c>
      <c r="K48" s="179">
        <v>0.08</v>
      </c>
      <c r="L48" s="179">
        <v>0.08</v>
      </c>
      <c r="M48" s="179">
        <v>0.08</v>
      </c>
      <c r="N48" s="179">
        <v>0.08</v>
      </c>
      <c r="O48" s="179">
        <v>0.08</v>
      </c>
      <c r="P48" s="179">
        <v>0.08</v>
      </c>
      <c r="Q48" s="179">
        <v>0.08</v>
      </c>
      <c r="R48" s="179">
        <v>0.08</v>
      </c>
      <c r="S48" s="179">
        <v>0.08</v>
      </c>
      <c r="T48" s="179">
        <v>0.08</v>
      </c>
      <c r="U48" s="179">
        <v>0.08</v>
      </c>
      <c r="V48" s="179">
        <v>0.08</v>
      </c>
      <c r="W48" s="179">
        <v>0.08</v>
      </c>
      <c r="X48" s="179">
        <v>0.08</v>
      </c>
      <c r="Y48" s="179">
        <v>0.08</v>
      </c>
      <c r="Z48" s="179">
        <v>0.08</v>
      </c>
      <c r="AA48" s="179">
        <v>0.08</v>
      </c>
      <c r="AB48" s="179">
        <v>0.08</v>
      </c>
      <c r="AC48" s="179">
        <v>0.08</v>
      </c>
      <c r="AD48" s="179">
        <v>0.08</v>
      </c>
      <c r="AE48" s="179">
        <v>0.08</v>
      </c>
      <c r="AF48" s="179">
        <v>0.08</v>
      </c>
      <c r="AG48" s="179">
        <v>0.08</v>
      </c>
      <c r="AH48" s="179">
        <v>0.08</v>
      </c>
      <c r="AI48" s="179">
        <v>0.08</v>
      </c>
      <c r="AJ48" s="179">
        <v>0.08</v>
      </c>
      <c r="AK48" s="179">
        <v>0.08</v>
      </c>
    </row>
    <row r="49" spans="1:37" x14ac:dyDescent="0.2">
      <c r="A49" s="107">
        <f t="shared" si="6"/>
        <v>44</v>
      </c>
      <c r="B49" s="179">
        <v>0.08</v>
      </c>
      <c r="C49" s="179">
        <v>0.08</v>
      </c>
      <c r="D49" s="179">
        <v>0.08</v>
      </c>
      <c r="E49" s="179">
        <v>0.08</v>
      </c>
      <c r="F49" s="179">
        <v>0.08</v>
      </c>
      <c r="G49" s="179">
        <v>0.08</v>
      </c>
      <c r="H49" s="179">
        <v>0.08</v>
      </c>
      <c r="I49" s="179">
        <v>0.08</v>
      </c>
      <c r="J49" s="179">
        <v>0.08</v>
      </c>
      <c r="K49" s="179">
        <v>0.08</v>
      </c>
      <c r="L49" s="179">
        <v>0.08</v>
      </c>
      <c r="M49" s="179">
        <v>0.08</v>
      </c>
      <c r="N49" s="179">
        <v>0.08</v>
      </c>
      <c r="O49" s="179">
        <v>0.08</v>
      </c>
      <c r="P49" s="179">
        <v>0.08</v>
      </c>
      <c r="Q49" s="179">
        <v>0.08</v>
      </c>
      <c r="R49" s="179">
        <v>0.08</v>
      </c>
      <c r="S49" s="179">
        <v>0.08</v>
      </c>
      <c r="T49" s="179">
        <v>0.08</v>
      </c>
      <c r="U49" s="179">
        <v>0.08</v>
      </c>
      <c r="V49" s="179">
        <v>0.08</v>
      </c>
      <c r="W49" s="179">
        <v>0.08</v>
      </c>
      <c r="X49" s="179">
        <v>0.08</v>
      </c>
      <c r="Y49" s="179">
        <v>0.08</v>
      </c>
      <c r="Z49" s="179">
        <v>0.08</v>
      </c>
      <c r="AA49" s="179">
        <v>0.08</v>
      </c>
      <c r="AB49" s="179">
        <v>0.08</v>
      </c>
      <c r="AC49" s="179">
        <v>0.08</v>
      </c>
      <c r="AD49" s="179">
        <v>0.08</v>
      </c>
      <c r="AE49" s="179">
        <v>0.08</v>
      </c>
      <c r="AF49" s="179">
        <v>0.08</v>
      </c>
      <c r="AG49" s="179">
        <v>0.08</v>
      </c>
      <c r="AH49" s="179">
        <v>0.08</v>
      </c>
      <c r="AI49" s="179">
        <v>0.08</v>
      </c>
      <c r="AJ49" s="179">
        <v>0.08</v>
      </c>
      <c r="AK49" s="179">
        <v>0.08</v>
      </c>
    </row>
    <row r="50" spans="1:37" x14ac:dyDescent="0.2">
      <c r="A50" s="107">
        <f t="shared" si="6"/>
        <v>45</v>
      </c>
      <c r="B50" s="179">
        <v>0.08</v>
      </c>
      <c r="C50" s="179">
        <v>0.08</v>
      </c>
      <c r="D50" s="179">
        <v>0.08</v>
      </c>
      <c r="E50" s="179">
        <v>0.08</v>
      </c>
      <c r="F50" s="179">
        <v>0.08</v>
      </c>
      <c r="G50" s="179">
        <v>0.08</v>
      </c>
      <c r="H50" s="179">
        <v>0.08</v>
      </c>
      <c r="I50" s="179">
        <v>0.08</v>
      </c>
      <c r="J50" s="179">
        <v>0.08</v>
      </c>
      <c r="K50" s="179">
        <v>0.08</v>
      </c>
      <c r="L50" s="179">
        <v>0.08</v>
      </c>
      <c r="M50" s="179">
        <v>0.08</v>
      </c>
      <c r="N50" s="179">
        <v>0.08</v>
      </c>
      <c r="O50" s="179">
        <v>0.08</v>
      </c>
      <c r="P50" s="179">
        <v>0.08</v>
      </c>
      <c r="Q50" s="179">
        <v>0.08</v>
      </c>
      <c r="R50" s="179">
        <v>0.08</v>
      </c>
      <c r="S50" s="179">
        <v>0.08</v>
      </c>
      <c r="T50" s="179">
        <v>0.08</v>
      </c>
      <c r="U50" s="179">
        <v>0.08</v>
      </c>
      <c r="V50" s="179">
        <v>0.08</v>
      </c>
      <c r="W50" s="179">
        <v>0.08</v>
      </c>
      <c r="X50" s="179">
        <v>0.08</v>
      </c>
      <c r="Y50" s="179">
        <v>0.08</v>
      </c>
      <c r="Z50" s="179">
        <v>0.08</v>
      </c>
      <c r="AA50" s="179">
        <v>0.08</v>
      </c>
      <c r="AB50" s="179">
        <v>0.08</v>
      </c>
      <c r="AC50" s="179">
        <v>0.08</v>
      </c>
      <c r="AD50" s="179">
        <v>0.08</v>
      </c>
      <c r="AE50" s="179">
        <v>0.08</v>
      </c>
      <c r="AF50" s="179">
        <v>0.08</v>
      </c>
      <c r="AG50" s="179">
        <v>0.08</v>
      </c>
      <c r="AH50" s="179">
        <v>0.08</v>
      </c>
      <c r="AI50" s="179">
        <v>0.08</v>
      </c>
      <c r="AJ50" s="179">
        <v>0.08</v>
      </c>
      <c r="AK50" s="179">
        <v>0.08</v>
      </c>
    </row>
    <row r="51" spans="1:37" x14ac:dyDescent="0.2">
      <c r="A51" s="107">
        <f t="shared" si="6"/>
        <v>46</v>
      </c>
      <c r="B51" s="179">
        <v>0.08</v>
      </c>
      <c r="C51" s="179">
        <v>0.08</v>
      </c>
      <c r="D51" s="179">
        <v>0.08</v>
      </c>
      <c r="E51" s="179">
        <v>0.08</v>
      </c>
      <c r="F51" s="179">
        <v>0.08</v>
      </c>
      <c r="G51" s="179">
        <v>0.08</v>
      </c>
      <c r="H51" s="179">
        <v>0.08</v>
      </c>
      <c r="I51" s="179">
        <v>0.08</v>
      </c>
      <c r="J51" s="179">
        <v>0.08</v>
      </c>
      <c r="K51" s="179">
        <v>0.08</v>
      </c>
      <c r="L51" s="179">
        <v>0.08</v>
      </c>
      <c r="M51" s="179">
        <v>0.08</v>
      </c>
      <c r="N51" s="179">
        <v>0.08</v>
      </c>
      <c r="O51" s="179">
        <v>0.08</v>
      </c>
      <c r="P51" s="179">
        <v>0.08</v>
      </c>
      <c r="Q51" s="179">
        <v>0.08</v>
      </c>
      <c r="R51" s="179">
        <v>0.08</v>
      </c>
      <c r="S51" s="179">
        <v>0.08</v>
      </c>
      <c r="T51" s="179">
        <v>0.08</v>
      </c>
      <c r="U51" s="179">
        <v>0.08</v>
      </c>
      <c r="V51" s="179">
        <v>0.08</v>
      </c>
      <c r="W51" s="179">
        <v>0.08</v>
      </c>
      <c r="X51" s="179">
        <v>0.08</v>
      </c>
      <c r="Y51" s="179">
        <v>0.08</v>
      </c>
      <c r="Z51" s="179">
        <v>0.08</v>
      </c>
      <c r="AA51" s="179">
        <v>0.08</v>
      </c>
      <c r="AB51" s="179">
        <v>0.08</v>
      </c>
      <c r="AC51" s="179">
        <v>0.08</v>
      </c>
      <c r="AD51" s="179">
        <v>0.08</v>
      </c>
      <c r="AE51" s="179">
        <v>0.08</v>
      </c>
      <c r="AF51" s="179">
        <v>0.08</v>
      </c>
      <c r="AG51" s="179">
        <v>0.08</v>
      </c>
      <c r="AH51" s="179">
        <v>0.08</v>
      </c>
      <c r="AI51" s="179">
        <v>0.08</v>
      </c>
      <c r="AJ51" s="179">
        <v>0.08</v>
      </c>
      <c r="AK51" s="179">
        <v>0.08</v>
      </c>
    </row>
    <row r="52" spans="1:37" x14ac:dyDescent="0.2">
      <c r="A52" s="107">
        <f t="shared" si="6"/>
        <v>47</v>
      </c>
      <c r="B52" s="179">
        <v>0.08</v>
      </c>
      <c r="C52" s="179">
        <v>0.08</v>
      </c>
      <c r="D52" s="179">
        <v>0.08</v>
      </c>
      <c r="E52" s="179">
        <v>0.08</v>
      </c>
      <c r="F52" s="179">
        <v>0.08</v>
      </c>
      <c r="G52" s="179">
        <v>0.08</v>
      </c>
      <c r="H52" s="179">
        <v>0.08</v>
      </c>
      <c r="I52" s="179">
        <v>0.08</v>
      </c>
      <c r="J52" s="179">
        <v>0.08</v>
      </c>
      <c r="K52" s="179">
        <v>0.08</v>
      </c>
      <c r="L52" s="179">
        <v>0.08</v>
      </c>
      <c r="M52" s="179">
        <v>0.08</v>
      </c>
      <c r="N52" s="179">
        <v>0.08</v>
      </c>
      <c r="O52" s="179">
        <v>0.08</v>
      </c>
      <c r="P52" s="179">
        <v>0.08</v>
      </c>
      <c r="Q52" s="179">
        <v>0.08</v>
      </c>
      <c r="R52" s="179">
        <v>0.08</v>
      </c>
      <c r="S52" s="179">
        <v>0.08</v>
      </c>
      <c r="T52" s="179">
        <v>0.08</v>
      </c>
      <c r="U52" s="179">
        <v>0.08</v>
      </c>
      <c r="V52" s="179">
        <v>0.08</v>
      </c>
      <c r="W52" s="179">
        <v>0.08</v>
      </c>
      <c r="X52" s="179">
        <v>0.08</v>
      </c>
      <c r="Y52" s="179">
        <v>0.08</v>
      </c>
      <c r="Z52" s="179">
        <v>0.08</v>
      </c>
      <c r="AA52" s="179">
        <v>0.08</v>
      </c>
      <c r="AB52" s="179">
        <v>0.08</v>
      </c>
      <c r="AC52" s="179">
        <v>0.08</v>
      </c>
      <c r="AD52" s="179">
        <v>0.08</v>
      </c>
      <c r="AE52" s="179">
        <v>0.08</v>
      </c>
      <c r="AF52" s="179">
        <v>0.08</v>
      </c>
      <c r="AG52" s="179">
        <v>0.08</v>
      </c>
      <c r="AH52" s="179">
        <v>0.08</v>
      </c>
      <c r="AI52" s="179">
        <v>0.08</v>
      </c>
      <c r="AJ52" s="179">
        <v>0.08</v>
      </c>
      <c r="AK52" s="179">
        <v>0.08</v>
      </c>
    </row>
    <row r="53" spans="1:37" x14ac:dyDescent="0.2">
      <c r="A53" s="107">
        <f t="shared" si="6"/>
        <v>48</v>
      </c>
      <c r="B53" s="179">
        <v>0.08</v>
      </c>
      <c r="C53" s="179">
        <v>0.08</v>
      </c>
      <c r="D53" s="179">
        <v>0.08</v>
      </c>
      <c r="E53" s="179">
        <v>0.08</v>
      </c>
      <c r="F53" s="179">
        <v>0.08</v>
      </c>
      <c r="G53" s="179">
        <v>0.08</v>
      </c>
      <c r="H53" s="179">
        <v>0.08</v>
      </c>
      <c r="I53" s="179">
        <v>0.08</v>
      </c>
      <c r="J53" s="179">
        <v>0.08</v>
      </c>
      <c r="K53" s="179">
        <v>0.08</v>
      </c>
      <c r="L53" s="179">
        <v>0.08</v>
      </c>
      <c r="M53" s="179">
        <v>0.08</v>
      </c>
      <c r="N53" s="179">
        <v>0.08</v>
      </c>
      <c r="O53" s="179">
        <v>0.08</v>
      </c>
      <c r="P53" s="179">
        <v>0.08</v>
      </c>
      <c r="Q53" s="179">
        <v>0.08</v>
      </c>
      <c r="R53" s="179">
        <v>0.08</v>
      </c>
      <c r="S53" s="179">
        <v>0.08</v>
      </c>
      <c r="T53" s="179">
        <v>0.08</v>
      </c>
      <c r="U53" s="179">
        <v>0.08</v>
      </c>
      <c r="V53" s="179">
        <v>0.08</v>
      </c>
      <c r="W53" s="179">
        <v>0.08</v>
      </c>
      <c r="X53" s="179">
        <v>0.08</v>
      </c>
      <c r="Y53" s="179">
        <v>0.08</v>
      </c>
      <c r="Z53" s="179">
        <v>0.08</v>
      </c>
      <c r="AA53" s="179">
        <v>0.08</v>
      </c>
      <c r="AB53" s="179">
        <v>0.08</v>
      </c>
      <c r="AC53" s="179">
        <v>0.08</v>
      </c>
      <c r="AD53" s="179">
        <v>0.08</v>
      </c>
      <c r="AE53" s="179">
        <v>0.08</v>
      </c>
      <c r="AF53" s="179">
        <v>0.08</v>
      </c>
      <c r="AG53" s="179">
        <v>0.08</v>
      </c>
      <c r="AH53" s="179">
        <v>0.08</v>
      </c>
      <c r="AI53" s="179">
        <v>0.08</v>
      </c>
      <c r="AJ53" s="179">
        <v>0.08</v>
      </c>
      <c r="AK53" s="179">
        <v>0.08</v>
      </c>
    </row>
    <row r="54" spans="1:37" x14ac:dyDescent="0.2">
      <c r="A54" s="107">
        <f t="shared" si="6"/>
        <v>49</v>
      </c>
      <c r="B54" s="179">
        <v>0.08</v>
      </c>
      <c r="C54" s="179">
        <v>0.08</v>
      </c>
      <c r="D54" s="179">
        <v>0.08</v>
      </c>
      <c r="E54" s="179">
        <v>0.08</v>
      </c>
      <c r="F54" s="179">
        <v>0.08</v>
      </c>
      <c r="G54" s="179">
        <v>0.08</v>
      </c>
      <c r="H54" s="179">
        <v>0.08</v>
      </c>
      <c r="I54" s="179">
        <v>0.08</v>
      </c>
      <c r="J54" s="179">
        <v>0.08</v>
      </c>
      <c r="K54" s="179">
        <v>0.08</v>
      </c>
      <c r="L54" s="179">
        <v>0.08</v>
      </c>
      <c r="M54" s="179">
        <v>0.08</v>
      </c>
      <c r="N54" s="179">
        <v>0.08</v>
      </c>
      <c r="O54" s="179">
        <v>0.08</v>
      </c>
      <c r="P54" s="179">
        <v>0.08</v>
      </c>
      <c r="Q54" s="179">
        <v>0.08</v>
      </c>
      <c r="R54" s="179">
        <v>0.08</v>
      </c>
      <c r="S54" s="179">
        <v>0.08</v>
      </c>
      <c r="T54" s="179">
        <v>0.08</v>
      </c>
      <c r="U54" s="179">
        <v>0.08</v>
      </c>
      <c r="V54" s="179">
        <v>0.08</v>
      </c>
      <c r="W54" s="179">
        <v>0.08</v>
      </c>
      <c r="X54" s="179">
        <v>0.08</v>
      </c>
      <c r="Y54" s="179">
        <v>0.08</v>
      </c>
      <c r="Z54" s="179">
        <v>0.08</v>
      </c>
      <c r="AA54" s="179">
        <v>0.08</v>
      </c>
      <c r="AB54" s="179">
        <v>0.08</v>
      </c>
      <c r="AC54" s="179">
        <v>0.08</v>
      </c>
      <c r="AD54" s="179">
        <v>0.08</v>
      </c>
      <c r="AE54" s="179">
        <v>0.08</v>
      </c>
      <c r="AF54" s="179">
        <v>0.08</v>
      </c>
      <c r="AG54" s="179">
        <v>0.08</v>
      </c>
      <c r="AH54" s="179">
        <v>0.08</v>
      </c>
      <c r="AI54" s="179">
        <v>0.08</v>
      </c>
      <c r="AJ54" s="179">
        <v>0.08</v>
      </c>
      <c r="AK54" s="179">
        <v>0.08</v>
      </c>
    </row>
    <row r="55" spans="1:37" x14ac:dyDescent="0.2">
      <c r="A55" s="107">
        <f t="shared" si="6"/>
        <v>50</v>
      </c>
      <c r="B55" s="179">
        <v>0.08</v>
      </c>
      <c r="C55" s="179">
        <v>0.08</v>
      </c>
      <c r="D55" s="179">
        <v>0.08</v>
      </c>
      <c r="E55" s="179">
        <v>0.08</v>
      </c>
      <c r="F55" s="179">
        <v>0.08</v>
      </c>
      <c r="G55" s="179">
        <v>0.08</v>
      </c>
      <c r="H55" s="179">
        <v>0.08</v>
      </c>
      <c r="I55" s="179">
        <v>0.08</v>
      </c>
      <c r="J55" s="179">
        <v>0.08</v>
      </c>
      <c r="K55" s="179">
        <v>0.08</v>
      </c>
      <c r="L55" s="179">
        <v>0.08</v>
      </c>
      <c r="M55" s="179">
        <v>0.08</v>
      </c>
      <c r="N55" s="179">
        <v>0.08</v>
      </c>
      <c r="O55" s="179">
        <v>0.08</v>
      </c>
      <c r="P55" s="179">
        <v>0.08</v>
      </c>
      <c r="Q55" s="179">
        <v>0.08</v>
      </c>
      <c r="R55" s="179">
        <v>0.08</v>
      </c>
      <c r="S55" s="179">
        <v>0.08</v>
      </c>
      <c r="T55" s="179">
        <v>0.08</v>
      </c>
      <c r="U55" s="179">
        <v>0.08</v>
      </c>
      <c r="V55" s="179">
        <v>0.08</v>
      </c>
      <c r="W55" s="179">
        <v>0.08</v>
      </c>
      <c r="X55" s="179">
        <v>0.08</v>
      </c>
      <c r="Y55" s="179">
        <v>0.08</v>
      </c>
      <c r="Z55" s="179">
        <v>0.08</v>
      </c>
      <c r="AA55" s="179">
        <v>0.08</v>
      </c>
      <c r="AB55" s="179">
        <v>0.08</v>
      </c>
      <c r="AC55" s="179">
        <v>0.08</v>
      </c>
      <c r="AD55" s="179">
        <v>0.08</v>
      </c>
      <c r="AE55" s="179">
        <v>0.08</v>
      </c>
      <c r="AF55" s="179">
        <v>0.08</v>
      </c>
      <c r="AG55" s="179">
        <v>0.08</v>
      </c>
      <c r="AH55" s="179">
        <v>0.08</v>
      </c>
      <c r="AI55" s="179">
        <v>0.08</v>
      </c>
      <c r="AJ55" s="179">
        <v>0.08</v>
      </c>
      <c r="AK55" s="179">
        <v>0.08</v>
      </c>
    </row>
    <row r="56" spans="1:37" x14ac:dyDescent="0.2">
      <c r="B56" s="109"/>
      <c r="C56" s="108"/>
      <c r="D56" s="109"/>
      <c r="E56" s="109"/>
      <c r="F56" s="119"/>
      <c r="G56" s="118"/>
      <c r="H56" s="108"/>
      <c r="I56" s="108"/>
      <c r="J56" s="108"/>
      <c r="K56" s="108"/>
      <c r="L56" s="108"/>
      <c r="M56" s="108"/>
      <c r="N56" s="108"/>
      <c r="O56" s="108"/>
      <c r="P56" s="108"/>
      <c r="Q56" s="108"/>
      <c r="R56" s="108"/>
      <c r="S56" s="115"/>
      <c r="T56" s="108"/>
      <c r="U56" s="108"/>
      <c r="V56" s="108"/>
      <c r="W56" s="108"/>
      <c r="X56" s="108"/>
      <c r="Y56" s="108"/>
      <c r="Z56" s="108"/>
      <c r="AA56" s="108"/>
      <c r="AB56" s="108"/>
      <c r="AC56" s="108"/>
      <c r="AD56" s="108"/>
      <c r="AE56" s="108"/>
      <c r="AF56" s="108"/>
      <c r="AG56" s="108"/>
      <c r="AH56" s="108"/>
      <c r="AI56" s="108"/>
      <c r="AJ56" s="108"/>
      <c r="AK56" s="108"/>
    </row>
    <row r="57" spans="1:37" x14ac:dyDescent="0.2">
      <c r="B57" s="109"/>
      <c r="C57" s="108"/>
      <c r="D57" s="111"/>
      <c r="E57" s="111"/>
      <c r="F57" s="110" t="s">
        <v>127</v>
      </c>
      <c r="G57" s="113">
        <v>25000</v>
      </c>
      <c r="H57" s="108"/>
      <c r="I57" s="108"/>
      <c r="J57" s="108"/>
      <c r="K57" s="108"/>
      <c r="L57" s="108"/>
      <c r="M57" s="108"/>
      <c r="N57" s="108"/>
      <c r="O57" s="108"/>
      <c r="P57" s="108"/>
      <c r="Q57" s="108"/>
      <c r="R57" s="108"/>
      <c r="S57" s="115"/>
      <c r="T57" s="108"/>
      <c r="U57" s="108"/>
      <c r="V57" s="108"/>
      <c r="W57" s="108"/>
      <c r="X57" s="108"/>
      <c r="Y57" s="108"/>
      <c r="Z57" s="108"/>
      <c r="AA57" s="108"/>
      <c r="AB57" s="108"/>
      <c r="AC57" s="108"/>
      <c r="AD57" s="108"/>
      <c r="AE57" s="108"/>
      <c r="AF57" s="108"/>
      <c r="AG57" s="108"/>
      <c r="AH57" s="108"/>
      <c r="AI57" s="108"/>
      <c r="AJ57" s="108"/>
      <c r="AK57" s="108"/>
    </row>
    <row r="58" spans="1:37" x14ac:dyDescent="0.2">
      <c r="B58" s="109"/>
      <c r="C58" s="109"/>
      <c r="D58" s="109"/>
      <c r="E58" s="109"/>
      <c r="F58" s="109"/>
      <c r="G58" s="109"/>
      <c r="H58" s="109"/>
      <c r="I58" s="109"/>
      <c r="J58" s="109"/>
      <c r="K58" s="109"/>
      <c r="L58" s="109"/>
      <c r="M58" s="109"/>
      <c r="N58" s="109"/>
      <c r="O58" s="109"/>
      <c r="P58" s="109"/>
      <c r="Q58" s="109"/>
      <c r="R58" s="109"/>
      <c r="S58" s="117" t="s">
        <v>128</v>
      </c>
      <c r="T58" s="109"/>
      <c r="U58" s="109"/>
      <c r="V58" s="109"/>
      <c r="W58" s="109"/>
      <c r="X58" s="109"/>
      <c r="Y58" s="109"/>
      <c r="Z58" s="109"/>
      <c r="AA58" s="109"/>
      <c r="AB58" s="109"/>
      <c r="AC58" s="109"/>
      <c r="AD58" s="109"/>
      <c r="AE58" s="109"/>
      <c r="AF58" s="109"/>
      <c r="AG58" s="109"/>
      <c r="AH58" s="109"/>
      <c r="AI58" s="109"/>
      <c r="AJ58" s="109"/>
      <c r="AK58" s="109"/>
    </row>
    <row r="59" spans="1:37" x14ac:dyDescent="0.2">
      <c r="B59" s="110"/>
      <c r="C59" s="110" t="s">
        <v>236</v>
      </c>
      <c r="D59" s="112">
        <f>'Single Life Calculator'!$E$5</f>
        <v>55</v>
      </c>
      <c r="E59" s="111"/>
      <c r="F59" s="110" t="s">
        <v>123</v>
      </c>
      <c r="G59" s="113">
        <f>IF('Single Life Calculator'!E7&gt;24999,'Single Life Calculator'!E7,0)</f>
        <v>100000</v>
      </c>
      <c r="H59" s="111"/>
      <c r="I59" s="110" t="s">
        <v>124</v>
      </c>
      <c r="J59" s="112">
        <f>'Single Life Calculator'!$E$8</f>
        <v>10</v>
      </c>
      <c r="K59" s="111"/>
      <c r="L59" s="110" t="s">
        <v>111</v>
      </c>
      <c r="M59" s="114">
        <f>HLOOKUP($D$59,$B$4:$AK$55,($J$59+2),FALSE)</f>
        <v>7.7499999999999999E-2</v>
      </c>
      <c r="N59" s="109"/>
      <c r="O59" s="111"/>
      <c r="P59" s="111"/>
      <c r="Q59" s="110" t="s">
        <v>125</v>
      </c>
      <c r="R59" s="113">
        <f>G59*M59</f>
        <v>7750</v>
      </c>
      <c r="S59" s="113">
        <f>IF(R59=0,"N/A",R59)</f>
        <v>7750</v>
      </c>
      <c r="T59" s="109"/>
      <c r="U59" s="109"/>
      <c r="V59" s="109"/>
      <c r="W59" s="109"/>
      <c r="X59" s="109"/>
      <c r="Y59" s="109"/>
      <c r="Z59" s="109"/>
      <c r="AA59" s="109"/>
      <c r="AB59" s="109"/>
      <c r="AC59" s="109"/>
      <c r="AD59" s="109"/>
      <c r="AE59" s="109"/>
      <c r="AF59" s="109"/>
      <c r="AG59" s="109"/>
      <c r="AH59" s="109"/>
      <c r="AI59" s="109"/>
      <c r="AJ59" s="109"/>
      <c r="AK59" s="109"/>
    </row>
    <row r="60" spans="1:37" x14ac:dyDescent="0.2">
      <c r="B60" s="109"/>
      <c r="C60" s="109"/>
      <c r="D60" s="109"/>
      <c r="E60" s="109"/>
      <c r="F60" s="109"/>
      <c r="G60" s="109"/>
      <c r="H60" s="109"/>
      <c r="I60" s="109"/>
      <c r="J60" s="109"/>
      <c r="K60" s="109"/>
      <c r="L60" s="109"/>
      <c r="M60" s="109"/>
      <c r="N60" s="109"/>
      <c r="O60" s="109"/>
      <c r="P60" s="109"/>
      <c r="Q60" s="109"/>
      <c r="R60" s="109"/>
      <c r="S60" s="116"/>
      <c r="T60" s="109"/>
      <c r="U60" s="109"/>
      <c r="V60" s="109"/>
      <c r="W60" s="109"/>
      <c r="X60" s="109"/>
      <c r="Y60" s="109"/>
      <c r="Z60" s="109"/>
      <c r="AA60" s="109"/>
      <c r="AB60" s="109"/>
      <c r="AC60" s="109"/>
      <c r="AD60" s="109"/>
      <c r="AE60" s="109"/>
      <c r="AF60" s="109"/>
      <c r="AG60" s="109"/>
      <c r="AH60" s="109"/>
      <c r="AI60" s="109"/>
      <c r="AJ60" s="109"/>
      <c r="AK60" s="109"/>
    </row>
    <row r="61" spans="1:37" x14ac:dyDescent="0.2">
      <c r="A61" s="104" t="s">
        <v>121</v>
      </c>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08"/>
    </row>
    <row r="62" spans="1:37" x14ac:dyDescent="0.2">
      <c r="B62" s="174" t="s">
        <v>120</v>
      </c>
      <c r="C62" s="174"/>
      <c r="D62" s="174"/>
      <c r="E62" s="174"/>
      <c r="F62" s="174"/>
      <c r="G62" s="174"/>
      <c r="H62" s="174"/>
      <c r="I62" s="174"/>
      <c r="J62" s="174"/>
      <c r="K62" s="174"/>
      <c r="L62" s="174"/>
      <c r="M62" s="174"/>
      <c r="N62" s="174"/>
      <c r="O62" s="174"/>
      <c r="P62" s="174"/>
      <c r="Q62" s="174"/>
      <c r="R62" s="174"/>
      <c r="S62" s="174"/>
      <c r="T62" s="174"/>
      <c r="U62" s="174"/>
      <c r="V62" s="174"/>
      <c r="W62" s="174"/>
      <c r="X62" s="174"/>
      <c r="Y62" s="174"/>
      <c r="Z62" s="174"/>
      <c r="AA62" s="174"/>
      <c r="AB62" s="174"/>
      <c r="AC62" s="174"/>
      <c r="AD62" s="174"/>
      <c r="AE62" s="174"/>
      <c r="AF62" s="174"/>
      <c r="AG62" s="21"/>
      <c r="AH62" s="21"/>
      <c r="AI62" s="21"/>
      <c r="AJ62" s="21"/>
      <c r="AK62" s="21"/>
    </row>
    <row r="63" spans="1:37" x14ac:dyDescent="0.2">
      <c r="A63" s="105" t="s">
        <v>119</v>
      </c>
      <c r="B63" s="107">
        <v>50</v>
      </c>
      <c r="C63" s="107">
        <f>B63+1</f>
        <v>51</v>
      </c>
      <c r="D63" s="107">
        <f t="shared" ref="D63:AF63" si="7">C63+1</f>
        <v>52</v>
      </c>
      <c r="E63" s="107">
        <f t="shared" si="7"/>
        <v>53</v>
      </c>
      <c r="F63" s="107">
        <f t="shared" si="7"/>
        <v>54</v>
      </c>
      <c r="G63" s="107">
        <f t="shared" si="7"/>
        <v>55</v>
      </c>
      <c r="H63" s="107">
        <f t="shared" si="7"/>
        <v>56</v>
      </c>
      <c r="I63" s="107">
        <f t="shared" si="7"/>
        <v>57</v>
      </c>
      <c r="J63" s="107">
        <f t="shared" si="7"/>
        <v>58</v>
      </c>
      <c r="K63" s="107">
        <f t="shared" si="7"/>
        <v>59</v>
      </c>
      <c r="L63" s="107">
        <f t="shared" si="7"/>
        <v>60</v>
      </c>
      <c r="M63" s="107">
        <f t="shared" si="7"/>
        <v>61</v>
      </c>
      <c r="N63" s="107">
        <f t="shared" si="7"/>
        <v>62</v>
      </c>
      <c r="O63" s="107">
        <f t="shared" si="7"/>
        <v>63</v>
      </c>
      <c r="P63" s="107">
        <f t="shared" si="7"/>
        <v>64</v>
      </c>
      <c r="Q63" s="107">
        <f t="shared" si="7"/>
        <v>65</v>
      </c>
      <c r="R63" s="107">
        <f t="shared" si="7"/>
        <v>66</v>
      </c>
      <c r="S63" s="107">
        <f t="shared" si="7"/>
        <v>67</v>
      </c>
      <c r="T63" s="107">
        <f t="shared" si="7"/>
        <v>68</v>
      </c>
      <c r="U63" s="107">
        <f t="shared" si="7"/>
        <v>69</v>
      </c>
      <c r="V63" s="107">
        <f t="shared" si="7"/>
        <v>70</v>
      </c>
      <c r="W63" s="107">
        <f t="shared" si="7"/>
        <v>71</v>
      </c>
      <c r="X63" s="107">
        <f t="shared" si="7"/>
        <v>72</v>
      </c>
      <c r="Y63" s="107">
        <f t="shared" si="7"/>
        <v>73</v>
      </c>
      <c r="Z63" s="107">
        <f t="shared" si="7"/>
        <v>74</v>
      </c>
      <c r="AA63" s="107">
        <f t="shared" si="7"/>
        <v>75</v>
      </c>
      <c r="AB63" s="107">
        <f t="shared" si="7"/>
        <v>76</v>
      </c>
      <c r="AC63" s="107">
        <f t="shared" si="7"/>
        <v>77</v>
      </c>
      <c r="AD63" s="107">
        <f t="shared" si="7"/>
        <v>78</v>
      </c>
      <c r="AE63" s="107">
        <f t="shared" si="7"/>
        <v>79</v>
      </c>
      <c r="AF63" s="107">
        <f t="shared" si="7"/>
        <v>80</v>
      </c>
      <c r="AG63" s="107">
        <f t="shared" ref="AG63" si="8">AF63+1</f>
        <v>81</v>
      </c>
      <c r="AH63" s="107">
        <f t="shared" ref="AH63" si="9">AG63+1</f>
        <v>82</v>
      </c>
      <c r="AI63" s="107">
        <f t="shared" ref="AI63" si="10">AH63+1</f>
        <v>83</v>
      </c>
      <c r="AJ63" s="107">
        <f t="shared" ref="AJ63" si="11">AI63+1</f>
        <v>84</v>
      </c>
      <c r="AK63" s="107">
        <f t="shared" ref="AK63" si="12">AJ63+1</f>
        <v>85</v>
      </c>
    </row>
    <row r="64" spans="1:37" x14ac:dyDescent="0.2">
      <c r="A64" s="107">
        <v>0</v>
      </c>
      <c r="B64" s="175">
        <v>0</v>
      </c>
      <c r="C64" s="175">
        <v>0</v>
      </c>
      <c r="D64" s="175">
        <v>0</v>
      </c>
      <c r="E64" s="175">
        <v>0</v>
      </c>
      <c r="F64" s="175">
        <v>0</v>
      </c>
      <c r="G64" s="175">
        <v>0</v>
      </c>
      <c r="H64" s="175">
        <v>0</v>
      </c>
      <c r="I64" s="175">
        <v>0</v>
      </c>
      <c r="J64" s="175">
        <v>0</v>
      </c>
      <c r="K64" s="176">
        <v>4.7500000000000001E-2</v>
      </c>
      <c r="L64" s="176">
        <v>4.7500000000000001E-2</v>
      </c>
      <c r="M64" s="176">
        <v>4.7500000000000001E-2</v>
      </c>
      <c r="N64" s="176">
        <v>4.7500000000000001E-2</v>
      </c>
      <c r="O64" s="176">
        <v>4.7500000000000001E-2</v>
      </c>
      <c r="P64" s="176">
        <v>4.7500000000000001E-2</v>
      </c>
      <c r="Q64" s="178">
        <v>5.5E-2</v>
      </c>
      <c r="R64" s="178">
        <v>5.5E-2</v>
      </c>
      <c r="S64" s="178">
        <v>5.5E-2</v>
      </c>
      <c r="T64" s="178">
        <v>5.5E-2</v>
      </c>
      <c r="U64" s="178">
        <v>5.5E-2</v>
      </c>
      <c r="V64" s="178">
        <v>5.5E-2</v>
      </c>
      <c r="W64" s="178">
        <v>5.5E-2</v>
      </c>
      <c r="X64" s="178">
        <v>5.5E-2</v>
      </c>
      <c r="Y64" s="178">
        <v>5.5E-2</v>
      </c>
      <c r="Z64" s="176">
        <v>5.7500000000000002E-2</v>
      </c>
      <c r="AA64" s="176">
        <v>5.7500000000000002E-2</v>
      </c>
      <c r="AB64" s="176">
        <v>5.7500000000000002E-2</v>
      </c>
      <c r="AC64" s="176">
        <v>5.7500000000000002E-2</v>
      </c>
      <c r="AD64" s="176">
        <v>5.7500000000000002E-2</v>
      </c>
      <c r="AE64" s="176">
        <v>5.7500000000000002E-2</v>
      </c>
      <c r="AF64" s="176">
        <v>5.7500000000000002E-2</v>
      </c>
      <c r="AG64" s="176">
        <v>5.7500000000000002E-2</v>
      </c>
      <c r="AH64" s="176">
        <v>5.7500000000000002E-2</v>
      </c>
      <c r="AI64" s="176">
        <v>5.7500000000000002E-2</v>
      </c>
      <c r="AJ64" s="176">
        <v>5.7500000000000002E-2</v>
      </c>
      <c r="AK64" s="176">
        <v>5.7500000000000002E-2</v>
      </c>
    </row>
    <row r="65" spans="1:37" x14ac:dyDescent="0.2">
      <c r="A65" s="107">
        <v>1</v>
      </c>
      <c r="B65" s="175">
        <v>0</v>
      </c>
      <c r="C65" s="175">
        <v>0</v>
      </c>
      <c r="D65" s="175">
        <v>0</v>
      </c>
      <c r="E65" s="175">
        <v>0</v>
      </c>
      <c r="F65" s="175">
        <v>0</v>
      </c>
      <c r="G65" s="175">
        <v>0</v>
      </c>
      <c r="H65" s="175">
        <v>0</v>
      </c>
      <c r="I65" s="175">
        <v>0</v>
      </c>
      <c r="J65" s="176">
        <v>4.7500000000000001E-2</v>
      </c>
      <c r="K65" s="176">
        <v>4.7500000000000001E-2</v>
      </c>
      <c r="L65" s="176">
        <v>4.7500000000000001E-2</v>
      </c>
      <c r="M65" s="176">
        <v>4.7500000000000001E-2</v>
      </c>
      <c r="N65" s="176">
        <v>4.7500000000000001E-2</v>
      </c>
      <c r="O65" s="176">
        <v>4.7500000000000001E-2</v>
      </c>
      <c r="P65" s="178">
        <v>5.5E-2</v>
      </c>
      <c r="Q65" s="178">
        <v>5.5E-2</v>
      </c>
      <c r="R65" s="178">
        <v>5.5E-2</v>
      </c>
      <c r="S65" s="178">
        <v>5.5E-2</v>
      </c>
      <c r="T65" s="178">
        <v>5.5E-2</v>
      </c>
      <c r="U65" s="178">
        <v>5.5E-2</v>
      </c>
      <c r="V65" s="178">
        <v>5.5E-2</v>
      </c>
      <c r="W65" s="178">
        <v>5.5E-2</v>
      </c>
      <c r="X65" s="178">
        <v>5.5E-2</v>
      </c>
      <c r="Y65" s="176">
        <v>5.7500000000000002E-2</v>
      </c>
      <c r="Z65" s="176">
        <v>5.7500000000000002E-2</v>
      </c>
      <c r="AA65" s="176">
        <v>5.7500000000000002E-2</v>
      </c>
      <c r="AB65" s="176">
        <v>5.7500000000000002E-2</v>
      </c>
      <c r="AC65" s="176">
        <v>5.7500000000000002E-2</v>
      </c>
      <c r="AD65" s="176">
        <v>5.7500000000000002E-2</v>
      </c>
      <c r="AE65" s="176">
        <v>5.7500000000000002E-2</v>
      </c>
      <c r="AF65" s="176">
        <v>5.7500000000000002E-2</v>
      </c>
      <c r="AG65" s="176">
        <v>5.7500000000000002E-2</v>
      </c>
      <c r="AH65" s="176">
        <v>5.7500000000000002E-2</v>
      </c>
      <c r="AI65" s="176">
        <v>5.7500000000000002E-2</v>
      </c>
      <c r="AJ65" s="176">
        <v>5.7500000000000002E-2</v>
      </c>
      <c r="AK65" s="176">
        <v>5.7500000000000002E-2</v>
      </c>
    </row>
    <row r="66" spans="1:37" x14ac:dyDescent="0.2">
      <c r="A66" s="107">
        <f>A65+1</f>
        <v>2</v>
      </c>
      <c r="B66" s="175">
        <v>0</v>
      </c>
      <c r="C66" s="175">
        <v>0</v>
      </c>
      <c r="D66" s="175">
        <v>0</v>
      </c>
      <c r="E66" s="175">
        <v>0</v>
      </c>
      <c r="F66" s="175">
        <v>0</v>
      </c>
      <c r="G66" s="175">
        <v>0</v>
      </c>
      <c r="H66" s="175">
        <v>0</v>
      </c>
      <c r="I66" s="176">
        <v>4.7500000000000001E-2</v>
      </c>
      <c r="J66" s="176">
        <v>4.7500000000000001E-2</v>
      </c>
      <c r="K66" s="176">
        <v>4.7500000000000001E-2</v>
      </c>
      <c r="L66" s="176">
        <v>4.7500000000000001E-2</v>
      </c>
      <c r="M66" s="176">
        <v>4.7500000000000001E-2</v>
      </c>
      <c r="N66" s="176">
        <v>4.7500000000000001E-2</v>
      </c>
      <c r="O66" s="178">
        <v>5.5E-2</v>
      </c>
      <c r="P66" s="178">
        <v>5.5E-2</v>
      </c>
      <c r="Q66" s="178">
        <v>5.5E-2</v>
      </c>
      <c r="R66" s="178">
        <v>5.5E-2</v>
      </c>
      <c r="S66" s="178">
        <v>5.5E-2</v>
      </c>
      <c r="T66" s="178">
        <v>5.5E-2</v>
      </c>
      <c r="U66" s="178">
        <v>5.5E-2</v>
      </c>
      <c r="V66" s="178">
        <v>5.5E-2</v>
      </c>
      <c r="W66" s="178">
        <v>5.5E-2</v>
      </c>
      <c r="X66" s="176">
        <v>5.7500000000000002E-2</v>
      </c>
      <c r="Y66" s="176">
        <v>5.7500000000000002E-2</v>
      </c>
      <c r="Z66" s="176">
        <v>5.7500000000000002E-2</v>
      </c>
      <c r="AA66" s="176">
        <v>5.7500000000000002E-2</v>
      </c>
      <c r="AB66" s="176">
        <v>5.7500000000000002E-2</v>
      </c>
      <c r="AC66" s="176">
        <v>5.7500000000000002E-2</v>
      </c>
      <c r="AD66" s="176">
        <v>5.7500000000000002E-2</v>
      </c>
      <c r="AE66" s="176">
        <v>5.7500000000000002E-2</v>
      </c>
      <c r="AF66" s="176">
        <v>5.7500000000000002E-2</v>
      </c>
      <c r="AG66" s="176">
        <v>5.7500000000000002E-2</v>
      </c>
      <c r="AH66" s="176">
        <v>5.7500000000000002E-2</v>
      </c>
      <c r="AI66" s="176">
        <v>5.7500000000000002E-2</v>
      </c>
      <c r="AJ66" s="176">
        <v>5.7500000000000002E-2</v>
      </c>
      <c r="AK66" s="176">
        <v>5.7500000000000002E-2</v>
      </c>
    </row>
    <row r="67" spans="1:37" x14ac:dyDescent="0.2">
      <c r="A67" s="107">
        <f t="shared" ref="A67:A114" si="13">A66+1</f>
        <v>3</v>
      </c>
      <c r="B67" s="175">
        <v>0</v>
      </c>
      <c r="C67" s="175">
        <v>0</v>
      </c>
      <c r="D67" s="175">
        <v>0</v>
      </c>
      <c r="E67" s="175">
        <v>0</v>
      </c>
      <c r="F67" s="175">
        <v>0</v>
      </c>
      <c r="G67" s="175">
        <v>0</v>
      </c>
      <c r="H67" s="176">
        <v>4.7500000000000001E-2</v>
      </c>
      <c r="I67" s="176">
        <v>4.7500000000000001E-2</v>
      </c>
      <c r="J67" s="176">
        <v>4.7500000000000001E-2</v>
      </c>
      <c r="K67" s="176">
        <v>4.7500000000000001E-2</v>
      </c>
      <c r="L67" s="176">
        <v>4.7500000000000001E-2</v>
      </c>
      <c r="M67" s="176">
        <v>4.7500000000000001E-2</v>
      </c>
      <c r="N67" s="178">
        <v>5.5E-2</v>
      </c>
      <c r="O67" s="178">
        <v>5.5E-2</v>
      </c>
      <c r="P67" s="202">
        <v>5.5E-2</v>
      </c>
      <c r="Q67" s="202">
        <v>5.5E-2</v>
      </c>
      <c r="R67" s="202">
        <v>5.5E-2</v>
      </c>
      <c r="S67" s="202">
        <v>5.5E-2</v>
      </c>
      <c r="T67" s="202">
        <v>5.5E-2</v>
      </c>
      <c r="U67" s="202">
        <v>5.5E-2</v>
      </c>
      <c r="V67" s="202">
        <v>5.5E-2</v>
      </c>
      <c r="W67" s="201">
        <v>5.7500000000000002E-2</v>
      </c>
      <c r="X67" s="201">
        <v>5.7500000000000002E-2</v>
      </c>
      <c r="Y67" s="201">
        <v>5.7500000000000002E-2</v>
      </c>
      <c r="Z67" s="201">
        <v>5.7500000000000002E-2</v>
      </c>
      <c r="AA67" s="201">
        <v>5.7500000000000002E-2</v>
      </c>
      <c r="AB67" s="201">
        <v>5.7500000000000002E-2</v>
      </c>
      <c r="AC67" s="201">
        <v>5.7500000000000002E-2</v>
      </c>
      <c r="AD67" s="201">
        <v>5.7500000000000002E-2</v>
      </c>
      <c r="AE67" s="201">
        <v>5.7500000000000002E-2</v>
      </c>
      <c r="AF67" s="201">
        <v>5.7500000000000002E-2</v>
      </c>
      <c r="AG67" s="201">
        <v>5.7500000000000002E-2</v>
      </c>
      <c r="AH67" s="201">
        <v>5.7500000000000002E-2</v>
      </c>
      <c r="AI67" s="201">
        <v>5.7500000000000002E-2</v>
      </c>
      <c r="AJ67" s="201">
        <v>5.7500000000000002E-2</v>
      </c>
      <c r="AK67" s="201">
        <v>5.7500000000000002E-2</v>
      </c>
    </row>
    <row r="68" spans="1:37" x14ac:dyDescent="0.2">
      <c r="A68" s="107">
        <f t="shared" si="13"/>
        <v>4</v>
      </c>
      <c r="B68" s="175">
        <v>0</v>
      </c>
      <c r="C68" s="175">
        <v>0</v>
      </c>
      <c r="D68" s="175">
        <v>0</v>
      </c>
      <c r="E68" s="175">
        <v>0</v>
      </c>
      <c r="F68" s="175">
        <v>0</v>
      </c>
      <c r="G68" s="176">
        <v>4.7500000000000001E-2</v>
      </c>
      <c r="H68" s="176">
        <v>4.7500000000000001E-2</v>
      </c>
      <c r="I68" s="176">
        <v>4.7500000000000001E-2</v>
      </c>
      <c r="J68" s="176">
        <v>4.7500000000000001E-2</v>
      </c>
      <c r="K68" s="176">
        <v>4.7500000000000001E-2</v>
      </c>
      <c r="L68" s="176">
        <v>4.7500000000000001E-2</v>
      </c>
      <c r="M68" s="178">
        <v>5.5E-2</v>
      </c>
      <c r="N68" s="178">
        <v>5.5E-2</v>
      </c>
      <c r="O68" s="178">
        <v>5.5E-2</v>
      </c>
      <c r="P68" s="202">
        <v>5.5E-2</v>
      </c>
      <c r="Q68" s="202">
        <v>5.5E-2</v>
      </c>
      <c r="R68" s="202">
        <v>5.5E-2</v>
      </c>
      <c r="S68" s="202">
        <v>5.5E-2</v>
      </c>
      <c r="T68" s="202">
        <v>5.5E-2</v>
      </c>
      <c r="U68" s="202">
        <v>5.5E-2</v>
      </c>
      <c r="V68" s="201">
        <v>5.7500000000000002E-2</v>
      </c>
      <c r="W68" s="201">
        <v>5.7500000000000002E-2</v>
      </c>
      <c r="X68" s="201">
        <v>5.7500000000000002E-2</v>
      </c>
      <c r="Y68" s="201">
        <v>5.7500000000000002E-2</v>
      </c>
      <c r="Z68" s="201">
        <v>5.7500000000000002E-2</v>
      </c>
      <c r="AA68" s="201">
        <v>5.7500000000000002E-2</v>
      </c>
      <c r="AB68" s="201">
        <v>5.7500000000000002E-2</v>
      </c>
      <c r="AC68" s="201">
        <v>5.7500000000000002E-2</v>
      </c>
      <c r="AD68" s="201">
        <v>5.7500000000000002E-2</v>
      </c>
      <c r="AE68" s="201">
        <v>5.7500000000000002E-2</v>
      </c>
      <c r="AF68" s="201">
        <v>5.7500000000000002E-2</v>
      </c>
      <c r="AG68" s="201">
        <v>5.7500000000000002E-2</v>
      </c>
      <c r="AH68" s="201">
        <v>5.7500000000000002E-2</v>
      </c>
      <c r="AI68" s="201">
        <v>5.7500000000000002E-2</v>
      </c>
      <c r="AJ68" s="201">
        <v>5.7500000000000002E-2</v>
      </c>
      <c r="AK68" s="201">
        <v>5.7500000000000002E-2</v>
      </c>
    </row>
    <row r="69" spans="1:37" x14ac:dyDescent="0.2">
      <c r="A69" s="107">
        <f t="shared" si="13"/>
        <v>5</v>
      </c>
      <c r="B69" s="175">
        <v>0</v>
      </c>
      <c r="C69" s="175">
        <v>0</v>
      </c>
      <c r="D69" s="175">
        <v>0</v>
      </c>
      <c r="E69" s="175">
        <v>0</v>
      </c>
      <c r="F69" s="176">
        <v>4.7500000000000001E-2</v>
      </c>
      <c r="G69" s="176">
        <v>4.7500000000000001E-2</v>
      </c>
      <c r="H69" s="176">
        <v>4.7500000000000001E-2</v>
      </c>
      <c r="I69" s="176">
        <v>4.7500000000000001E-2</v>
      </c>
      <c r="J69" s="176">
        <v>4.7500000000000001E-2</v>
      </c>
      <c r="K69" s="176">
        <v>4.7500000000000001E-2</v>
      </c>
      <c r="L69" s="180">
        <v>6.5000000000000002E-2</v>
      </c>
      <c r="M69" s="180">
        <v>6.5000000000000002E-2</v>
      </c>
      <c r="N69" s="180">
        <v>6.5000000000000002E-2</v>
      </c>
      <c r="O69" s="180">
        <v>6.5000000000000002E-2</v>
      </c>
      <c r="P69" s="203">
        <v>6.5000000000000002E-2</v>
      </c>
      <c r="Q69" s="203">
        <v>6.5000000000000002E-2</v>
      </c>
      <c r="R69" s="203">
        <v>6.5000000000000002E-2</v>
      </c>
      <c r="S69" s="203">
        <v>6.5000000000000002E-2</v>
      </c>
      <c r="T69" s="203">
        <v>6.5000000000000002E-2</v>
      </c>
      <c r="U69" s="203">
        <v>6.7500000000000004E-2</v>
      </c>
      <c r="V69" s="203">
        <v>6.7500000000000004E-2</v>
      </c>
      <c r="W69" s="203">
        <v>6.7500000000000004E-2</v>
      </c>
      <c r="X69" s="203">
        <v>6.7500000000000004E-2</v>
      </c>
      <c r="Y69" s="203">
        <v>6.7500000000000004E-2</v>
      </c>
      <c r="Z69" s="203">
        <v>6.7500000000000004E-2</v>
      </c>
      <c r="AA69" s="203">
        <v>6.7500000000000004E-2</v>
      </c>
      <c r="AB69" s="203">
        <v>6.7500000000000004E-2</v>
      </c>
      <c r="AC69" s="203">
        <v>6.7500000000000004E-2</v>
      </c>
      <c r="AD69" s="203">
        <v>6.7500000000000004E-2</v>
      </c>
      <c r="AE69" s="203">
        <v>6.7500000000000004E-2</v>
      </c>
      <c r="AF69" s="203">
        <v>6.7500000000000004E-2</v>
      </c>
      <c r="AG69" s="203">
        <v>6.7500000000000004E-2</v>
      </c>
      <c r="AH69" s="203">
        <v>6.7500000000000004E-2</v>
      </c>
      <c r="AI69" s="203">
        <v>6.7500000000000004E-2</v>
      </c>
      <c r="AJ69" s="203">
        <v>6.7500000000000004E-2</v>
      </c>
      <c r="AK69" s="203">
        <v>6.7500000000000004E-2</v>
      </c>
    </row>
    <row r="70" spans="1:37" x14ac:dyDescent="0.2">
      <c r="A70" s="107">
        <f t="shared" si="13"/>
        <v>6</v>
      </c>
      <c r="B70" s="175">
        <v>0</v>
      </c>
      <c r="C70" s="175">
        <v>0</v>
      </c>
      <c r="D70" s="175">
        <v>0</v>
      </c>
      <c r="E70" s="176">
        <v>4.7500000000000001E-2</v>
      </c>
      <c r="F70" s="176">
        <v>4.7500000000000001E-2</v>
      </c>
      <c r="G70" s="176">
        <v>4.7500000000000001E-2</v>
      </c>
      <c r="H70" s="176">
        <v>4.7500000000000001E-2</v>
      </c>
      <c r="I70" s="176">
        <v>4.7500000000000001E-2</v>
      </c>
      <c r="J70" s="176">
        <v>4.7500000000000001E-2</v>
      </c>
      <c r="K70" s="180">
        <v>6.6500000000000004E-2</v>
      </c>
      <c r="L70" s="180">
        <v>6.6500000000000004E-2</v>
      </c>
      <c r="M70" s="180">
        <v>6.6500000000000004E-2</v>
      </c>
      <c r="N70" s="180">
        <v>6.6500000000000004E-2</v>
      </c>
      <c r="O70" s="180">
        <v>6.6500000000000004E-2</v>
      </c>
      <c r="P70" s="203">
        <v>6.6500000000000004E-2</v>
      </c>
      <c r="Q70" s="203">
        <v>6.6500000000000004E-2</v>
      </c>
      <c r="R70" s="203">
        <v>6.6500000000000004E-2</v>
      </c>
      <c r="S70" s="203">
        <v>6.6500000000000004E-2</v>
      </c>
      <c r="T70" s="203">
        <v>6.9000000000000006E-2</v>
      </c>
      <c r="U70" s="203">
        <v>6.9000000000000006E-2</v>
      </c>
      <c r="V70" s="203">
        <v>6.9000000000000006E-2</v>
      </c>
      <c r="W70" s="203">
        <v>6.9000000000000006E-2</v>
      </c>
      <c r="X70" s="203">
        <v>6.9000000000000006E-2</v>
      </c>
      <c r="Y70" s="203">
        <v>6.9000000000000006E-2</v>
      </c>
      <c r="Z70" s="203">
        <v>6.9000000000000006E-2</v>
      </c>
      <c r="AA70" s="203">
        <v>6.9000000000000006E-2</v>
      </c>
      <c r="AB70" s="203">
        <v>6.9000000000000006E-2</v>
      </c>
      <c r="AC70" s="203">
        <v>6.9000000000000006E-2</v>
      </c>
      <c r="AD70" s="203">
        <v>6.9000000000000006E-2</v>
      </c>
      <c r="AE70" s="203">
        <v>6.9000000000000006E-2</v>
      </c>
      <c r="AF70" s="203">
        <v>6.9000000000000006E-2</v>
      </c>
      <c r="AG70" s="203">
        <v>6.9000000000000006E-2</v>
      </c>
      <c r="AH70" s="203">
        <v>6.9000000000000006E-2</v>
      </c>
      <c r="AI70" s="203">
        <v>6.9000000000000006E-2</v>
      </c>
      <c r="AJ70" s="203">
        <v>6.9000000000000006E-2</v>
      </c>
      <c r="AK70" s="203">
        <v>6.9000000000000006E-2</v>
      </c>
    </row>
    <row r="71" spans="1:37" x14ac:dyDescent="0.2">
      <c r="A71" s="107">
        <f t="shared" si="13"/>
        <v>7</v>
      </c>
      <c r="B71" s="175">
        <v>0</v>
      </c>
      <c r="C71" s="175">
        <v>0</v>
      </c>
      <c r="D71" s="176">
        <v>4.7500000000000001E-2</v>
      </c>
      <c r="E71" s="176">
        <v>4.7500000000000001E-2</v>
      </c>
      <c r="F71" s="176">
        <v>4.7500000000000001E-2</v>
      </c>
      <c r="G71" s="176">
        <v>4.7500000000000001E-2</v>
      </c>
      <c r="H71" s="176">
        <v>4.7500000000000001E-2</v>
      </c>
      <c r="I71" s="176">
        <v>4.7500000000000001E-2</v>
      </c>
      <c r="J71" s="180">
        <v>6.8000000000000005E-2</v>
      </c>
      <c r="K71" s="180">
        <v>6.8000000000000005E-2</v>
      </c>
      <c r="L71" s="180">
        <v>6.8000000000000005E-2</v>
      </c>
      <c r="M71" s="180">
        <v>6.8000000000000005E-2</v>
      </c>
      <c r="N71" s="180">
        <v>6.8000000000000005E-2</v>
      </c>
      <c r="O71" s="180">
        <v>6.8000000000000005E-2</v>
      </c>
      <c r="P71" s="203">
        <v>6.8000000000000005E-2</v>
      </c>
      <c r="Q71" s="203">
        <v>6.8000000000000005E-2</v>
      </c>
      <c r="R71" s="203">
        <v>6.8000000000000005E-2</v>
      </c>
      <c r="S71" s="203">
        <v>7.0499999999999993E-2</v>
      </c>
      <c r="T71" s="203">
        <v>7.0499999999999993E-2</v>
      </c>
      <c r="U71" s="203">
        <v>7.0499999999999993E-2</v>
      </c>
      <c r="V71" s="203">
        <v>7.0499999999999993E-2</v>
      </c>
      <c r="W71" s="203">
        <v>7.0499999999999993E-2</v>
      </c>
      <c r="X71" s="203">
        <v>7.0499999999999993E-2</v>
      </c>
      <c r="Y71" s="203">
        <v>7.0499999999999993E-2</v>
      </c>
      <c r="Z71" s="203">
        <v>7.0499999999999993E-2</v>
      </c>
      <c r="AA71" s="203">
        <v>7.0499999999999993E-2</v>
      </c>
      <c r="AB71" s="203">
        <v>7.0499999999999993E-2</v>
      </c>
      <c r="AC71" s="203">
        <v>7.0499999999999993E-2</v>
      </c>
      <c r="AD71" s="203">
        <v>7.0499999999999993E-2</v>
      </c>
      <c r="AE71" s="203">
        <v>7.0499999999999993E-2</v>
      </c>
      <c r="AF71" s="203">
        <v>7.0499999999999993E-2</v>
      </c>
      <c r="AG71" s="203">
        <v>7.0499999999999993E-2</v>
      </c>
      <c r="AH71" s="203">
        <v>7.0499999999999993E-2</v>
      </c>
      <c r="AI71" s="203">
        <v>7.0499999999999993E-2</v>
      </c>
      <c r="AJ71" s="203">
        <v>7.0499999999999993E-2</v>
      </c>
      <c r="AK71" s="203">
        <v>7.0499999999999993E-2</v>
      </c>
    </row>
    <row r="72" spans="1:37" x14ac:dyDescent="0.2">
      <c r="A72" s="107">
        <f t="shared" si="13"/>
        <v>8</v>
      </c>
      <c r="B72" s="175">
        <v>0</v>
      </c>
      <c r="C72" s="176">
        <v>4.7500000000000001E-2</v>
      </c>
      <c r="D72" s="176">
        <v>4.7500000000000001E-2</v>
      </c>
      <c r="E72" s="176">
        <v>4.7500000000000001E-2</v>
      </c>
      <c r="F72" s="176">
        <v>4.7500000000000001E-2</v>
      </c>
      <c r="G72" s="176">
        <v>4.7500000000000001E-2</v>
      </c>
      <c r="H72" s="176">
        <v>4.7500000000000001E-2</v>
      </c>
      <c r="I72" s="180">
        <v>6.9500000000000006E-2</v>
      </c>
      <c r="J72" s="180">
        <v>6.9500000000000006E-2</v>
      </c>
      <c r="K72" s="180">
        <v>6.9500000000000006E-2</v>
      </c>
      <c r="L72" s="180">
        <v>6.9500000000000006E-2</v>
      </c>
      <c r="M72" s="180">
        <v>6.9500000000000006E-2</v>
      </c>
      <c r="N72" s="180">
        <v>6.9500000000000006E-2</v>
      </c>
      <c r="O72" s="180">
        <v>6.9500000000000006E-2</v>
      </c>
      <c r="P72" s="203">
        <v>6.9500000000000006E-2</v>
      </c>
      <c r="Q72" s="203">
        <v>6.9500000000000006E-2</v>
      </c>
      <c r="R72" s="203">
        <v>7.1999999999999995E-2</v>
      </c>
      <c r="S72" s="203">
        <v>7.1999999999999995E-2</v>
      </c>
      <c r="T72" s="203">
        <v>7.1999999999999995E-2</v>
      </c>
      <c r="U72" s="203">
        <v>7.1999999999999995E-2</v>
      </c>
      <c r="V72" s="203">
        <v>7.1999999999999995E-2</v>
      </c>
      <c r="W72" s="203">
        <v>7.1999999999999995E-2</v>
      </c>
      <c r="X72" s="203">
        <v>7.1999999999999995E-2</v>
      </c>
      <c r="Y72" s="203">
        <v>7.1999999999999995E-2</v>
      </c>
      <c r="Z72" s="203">
        <v>7.1999999999999995E-2</v>
      </c>
      <c r="AA72" s="203">
        <v>7.1999999999999995E-2</v>
      </c>
      <c r="AB72" s="203">
        <v>7.1999999999999995E-2</v>
      </c>
      <c r="AC72" s="203">
        <v>7.1999999999999995E-2</v>
      </c>
      <c r="AD72" s="203">
        <v>7.1999999999999995E-2</v>
      </c>
      <c r="AE72" s="203">
        <v>7.1999999999999995E-2</v>
      </c>
      <c r="AF72" s="203">
        <v>7.1999999999999995E-2</v>
      </c>
      <c r="AG72" s="203">
        <v>7.1999999999999995E-2</v>
      </c>
      <c r="AH72" s="203">
        <v>7.1999999999999995E-2</v>
      </c>
      <c r="AI72" s="203">
        <v>7.1999999999999995E-2</v>
      </c>
      <c r="AJ72" s="203">
        <v>7.1999999999999995E-2</v>
      </c>
      <c r="AK72" s="203">
        <v>7.1999999999999995E-2</v>
      </c>
    </row>
    <row r="73" spans="1:37" x14ac:dyDescent="0.2">
      <c r="A73" s="107">
        <f t="shared" si="13"/>
        <v>9</v>
      </c>
      <c r="B73" s="176">
        <v>4.7500000000000001E-2</v>
      </c>
      <c r="C73" s="176">
        <v>4.7500000000000001E-2</v>
      </c>
      <c r="D73" s="176">
        <v>4.7500000000000001E-2</v>
      </c>
      <c r="E73" s="176">
        <v>4.7500000000000001E-2</v>
      </c>
      <c r="F73" s="176">
        <v>4.7500000000000001E-2</v>
      </c>
      <c r="G73" s="176">
        <v>4.7500000000000001E-2</v>
      </c>
      <c r="H73" s="180">
        <v>7.0999999999999994E-2</v>
      </c>
      <c r="I73" s="180">
        <v>7.0999999999999994E-2</v>
      </c>
      <c r="J73" s="180">
        <v>7.0999999999999994E-2</v>
      </c>
      <c r="K73" s="180">
        <v>7.0999999999999994E-2</v>
      </c>
      <c r="L73" s="180">
        <v>7.0999999999999994E-2</v>
      </c>
      <c r="M73" s="180">
        <v>7.0999999999999994E-2</v>
      </c>
      <c r="N73" s="180">
        <v>7.0999999999999994E-2</v>
      </c>
      <c r="O73" s="180">
        <v>7.0999999999999994E-2</v>
      </c>
      <c r="P73" s="203">
        <v>7.0999999999999994E-2</v>
      </c>
      <c r="Q73" s="203">
        <v>7.3499999999999996E-2</v>
      </c>
      <c r="R73" s="203">
        <v>7.3499999999999996E-2</v>
      </c>
      <c r="S73" s="203">
        <v>7.3499999999999996E-2</v>
      </c>
      <c r="T73" s="203">
        <v>7.3499999999999996E-2</v>
      </c>
      <c r="U73" s="203">
        <v>7.3499999999999996E-2</v>
      </c>
      <c r="V73" s="203">
        <v>7.3499999999999996E-2</v>
      </c>
      <c r="W73" s="203">
        <v>7.3499999999999996E-2</v>
      </c>
      <c r="X73" s="203">
        <v>7.3499999999999996E-2</v>
      </c>
      <c r="Y73" s="203">
        <v>7.3499999999999996E-2</v>
      </c>
      <c r="Z73" s="203">
        <v>7.3499999999999996E-2</v>
      </c>
      <c r="AA73" s="203">
        <v>7.3499999999999996E-2</v>
      </c>
      <c r="AB73" s="203">
        <v>7.3499999999999996E-2</v>
      </c>
      <c r="AC73" s="203">
        <v>7.3499999999999996E-2</v>
      </c>
      <c r="AD73" s="203">
        <v>7.3499999999999996E-2</v>
      </c>
      <c r="AE73" s="203">
        <v>7.3499999999999996E-2</v>
      </c>
      <c r="AF73" s="203">
        <v>7.3499999999999996E-2</v>
      </c>
      <c r="AG73" s="203">
        <v>7.3499999999999996E-2</v>
      </c>
      <c r="AH73" s="203">
        <v>7.3499999999999996E-2</v>
      </c>
      <c r="AI73" s="203">
        <v>7.3499999999999996E-2</v>
      </c>
      <c r="AJ73" s="203">
        <v>7.3499999999999996E-2</v>
      </c>
      <c r="AK73" s="203">
        <v>7.3499999999999996E-2</v>
      </c>
    </row>
    <row r="74" spans="1:37" x14ac:dyDescent="0.2">
      <c r="A74" s="107">
        <f t="shared" si="13"/>
        <v>10</v>
      </c>
      <c r="B74" s="176">
        <v>4.7500000000000001E-2</v>
      </c>
      <c r="C74" s="176">
        <v>4.7500000000000001E-2</v>
      </c>
      <c r="D74" s="176">
        <v>4.7500000000000001E-2</v>
      </c>
      <c r="E74" s="176">
        <v>4.7500000000000001E-2</v>
      </c>
      <c r="F74" s="176">
        <v>4.7500000000000001E-2</v>
      </c>
      <c r="G74" s="177">
        <v>7.2499999999999995E-2</v>
      </c>
      <c r="H74" s="177">
        <v>7.2499999999999995E-2</v>
      </c>
      <c r="I74" s="177">
        <v>7.2499999999999995E-2</v>
      </c>
      <c r="J74" s="177">
        <v>7.2499999999999995E-2</v>
      </c>
      <c r="K74" s="177">
        <v>7.2499999999999995E-2</v>
      </c>
      <c r="L74" s="177">
        <v>7.2499999999999995E-2</v>
      </c>
      <c r="M74" s="177">
        <v>7.2499999999999995E-2</v>
      </c>
      <c r="N74" s="177">
        <v>7.2499999999999995E-2</v>
      </c>
      <c r="O74" s="177">
        <v>7.2499999999999995E-2</v>
      </c>
      <c r="P74" s="205">
        <v>7.4999999999999997E-2</v>
      </c>
      <c r="Q74" s="205">
        <v>7.4999999999999997E-2</v>
      </c>
      <c r="R74" s="205">
        <v>7.4999999999999997E-2</v>
      </c>
      <c r="S74" s="205">
        <v>7.4999999999999997E-2</v>
      </c>
      <c r="T74" s="205">
        <v>7.4999999999999997E-2</v>
      </c>
      <c r="U74" s="205">
        <v>7.4999999999999997E-2</v>
      </c>
      <c r="V74" s="205">
        <v>7.4999999999999997E-2</v>
      </c>
      <c r="W74" s="205">
        <v>7.4999999999999997E-2</v>
      </c>
      <c r="X74" s="205">
        <v>7.4999999999999997E-2</v>
      </c>
      <c r="Y74" s="205">
        <v>7.4999999999999997E-2</v>
      </c>
      <c r="Z74" s="205">
        <v>7.4999999999999997E-2</v>
      </c>
      <c r="AA74" s="205">
        <v>7.4999999999999997E-2</v>
      </c>
      <c r="AB74" s="205">
        <v>7.4999999999999997E-2</v>
      </c>
      <c r="AC74" s="205">
        <v>7.4999999999999997E-2</v>
      </c>
      <c r="AD74" s="205">
        <v>7.4999999999999997E-2</v>
      </c>
      <c r="AE74" s="205">
        <v>7.4999999999999997E-2</v>
      </c>
      <c r="AF74" s="205">
        <v>7.4999999999999997E-2</v>
      </c>
      <c r="AG74" s="205">
        <v>7.4999999999999997E-2</v>
      </c>
      <c r="AH74" s="205">
        <v>7.4999999999999997E-2</v>
      </c>
      <c r="AI74" s="205">
        <v>7.4999999999999997E-2</v>
      </c>
      <c r="AJ74" s="205">
        <v>7.4999999999999997E-2</v>
      </c>
      <c r="AK74" s="205">
        <v>7.4999999999999997E-2</v>
      </c>
    </row>
    <row r="75" spans="1:37" x14ac:dyDescent="0.2">
      <c r="A75" s="107">
        <f t="shared" si="13"/>
        <v>11</v>
      </c>
      <c r="B75" s="176">
        <v>4.7500000000000001E-2</v>
      </c>
      <c r="C75" s="176">
        <v>4.7500000000000001E-2</v>
      </c>
      <c r="D75" s="176">
        <v>4.7500000000000001E-2</v>
      </c>
      <c r="E75" s="176">
        <v>4.7500000000000001E-2</v>
      </c>
      <c r="F75" s="177">
        <v>7.2499999999999995E-2</v>
      </c>
      <c r="G75" s="177">
        <v>7.2499999999999995E-2</v>
      </c>
      <c r="H75" s="177">
        <v>7.2499999999999995E-2</v>
      </c>
      <c r="I75" s="177">
        <v>7.2499999999999995E-2</v>
      </c>
      <c r="J75" s="177">
        <v>7.2499999999999995E-2</v>
      </c>
      <c r="K75" s="177">
        <v>7.2499999999999995E-2</v>
      </c>
      <c r="L75" s="177">
        <v>7.2499999999999995E-2</v>
      </c>
      <c r="M75" s="177">
        <v>7.2499999999999995E-2</v>
      </c>
      <c r="N75" s="177">
        <v>7.2499999999999995E-2</v>
      </c>
      <c r="O75" s="179">
        <v>7.4999999999999997E-2</v>
      </c>
      <c r="P75" s="205">
        <v>7.4999999999999997E-2</v>
      </c>
      <c r="Q75" s="205">
        <v>7.4999999999999997E-2</v>
      </c>
      <c r="R75" s="205">
        <v>7.4999999999999997E-2</v>
      </c>
      <c r="S75" s="205">
        <v>7.4999999999999997E-2</v>
      </c>
      <c r="T75" s="205">
        <v>7.4999999999999997E-2</v>
      </c>
      <c r="U75" s="205">
        <v>7.4999999999999997E-2</v>
      </c>
      <c r="V75" s="205">
        <v>7.4999999999999997E-2</v>
      </c>
      <c r="W75" s="205">
        <v>7.4999999999999997E-2</v>
      </c>
      <c r="X75" s="205">
        <v>7.4999999999999997E-2</v>
      </c>
      <c r="Y75" s="205">
        <v>7.4999999999999997E-2</v>
      </c>
      <c r="Z75" s="205">
        <v>7.4999999999999997E-2</v>
      </c>
      <c r="AA75" s="205">
        <v>7.4999999999999997E-2</v>
      </c>
      <c r="AB75" s="205">
        <v>7.4999999999999997E-2</v>
      </c>
      <c r="AC75" s="205">
        <v>7.4999999999999997E-2</v>
      </c>
      <c r="AD75" s="205">
        <v>7.4999999999999997E-2</v>
      </c>
      <c r="AE75" s="205">
        <v>7.4999999999999997E-2</v>
      </c>
      <c r="AF75" s="205">
        <v>7.4999999999999997E-2</v>
      </c>
      <c r="AG75" s="205">
        <v>7.4999999999999997E-2</v>
      </c>
      <c r="AH75" s="205">
        <v>7.4999999999999997E-2</v>
      </c>
      <c r="AI75" s="205">
        <v>7.4999999999999997E-2</v>
      </c>
      <c r="AJ75" s="205">
        <v>7.4999999999999997E-2</v>
      </c>
      <c r="AK75" s="205">
        <v>7.4999999999999997E-2</v>
      </c>
    </row>
    <row r="76" spans="1:37" x14ac:dyDescent="0.2">
      <c r="A76" s="107">
        <f t="shared" si="13"/>
        <v>12</v>
      </c>
      <c r="B76" s="176">
        <v>4.7500000000000001E-2</v>
      </c>
      <c r="C76" s="176">
        <v>4.7500000000000001E-2</v>
      </c>
      <c r="D76" s="176">
        <v>4.7500000000000001E-2</v>
      </c>
      <c r="E76" s="177">
        <v>7.2499999999999995E-2</v>
      </c>
      <c r="F76" s="177">
        <v>7.2499999999999995E-2</v>
      </c>
      <c r="G76" s="177">
        <v>7.2499999999999995E-2</v>
      </c>
      <c r="H76" s="177">
        <v>7.2499999999999995E-2</v>
      </c>
      <c r="I76" s="177">
        <v>7.2499999999999995E-2</v>
      </c>
      <c r="J76" s="177">
        <v>7.2499999999999995E-2</v>
      </c>
      <c r="K76" s="177">
        <v>7.2499999999999995E-2</v>
      </c>
      <c r="L76" s="177">
        <v>7.2499999999999995E-2</v>
      </c>
      <c r="M76" s="177">
        <v>7.2499999999999995E-2</v>
      </c>
      <c r="N76" s="179">
        <v>7.4999999999999997E-2</v>
      </c>
      <c r="O76" s="179">
        <v>7.4999999999999997E-2</v>
      </c>
      <c r="P76" s="205">
        <v>7.4999999999999997E-2</v>
      </c>
      <c r="Q76" s="205">
        <v>7.4999999999999997E-2</v>
      </c>
      <c r="R76" s="205">
        <v>7.4999999999999997E-2</v>
      </c>
      <c r="S76" s="205">
        <v>7.4999999999999997E-2</v>
      </c>
      <c r="T76" s="205">
        <v>7.4999999999999997E-2</v>
      </c>
      <c r="U76" s="205">
        <v>7.4999999999999997E-2</v>
      </c>
      <c r="V76" s="205">
        <v>7.4999999999999997E-2</v>
      </c>
      <c r="W76" s="205">
        <v>7.4999999999999997E-2</v>
      </c>
      <c r="X76" s="205">
        <v>7.4999999999999997E-2</v>
      </c>
      <c r="Y76" s="205">
        <v>7.4999999999999997E-2</v>
      </c>
      <c r="Z76" s="205">
        <v>7.4999999999999997E-2</v>
      </c>
      <c r="AA76" s="205">
        <v>7.4999999999999997E-2</v>
      </c>
      <c r="AB76" s="205">
        <v>7.4999999999999997E-2</v>
      </c>
      <c r="AC76" s="205">
        <v>7.4999999999999997E-2</v>
      </c>
      <c r="AD76" s="205">
        <v>7.4999999999999997E-2</v>
      </c>
      <c r="AE76" s="205">
        <v>7.4999999999999997E-2</v>
      </c>
      <c r="AF76" s="205">
        <v>7.4999999999999997E-2</v>
      </c>
      <c r="AG76" s="205">
        <v>7.4999999999999997E-2</v>
      </c>
      <c r="AH76" s="205">
        <v>7.4999999999999997E-2</v>
      </c>
      <c r="AI76" s="205">
        <v>7.4999999999999997E-2</v>
      </c>
      <c r="AJ76" s="205">
        <v>7.4999999999999997E-2</v>
      </c>
      <c r="AK76" s="205">
        <v>7.4999999999999997E-2</v>
      </c>
    </row>
    <row r="77" spans="1:37" x14ac:dyDescent="0.2">
      <c r="A77" s="107">
        <f t="shared" si="13"/>
        <v>13</v>
      </c>
      <c r="B77" s="176">
        <v>4.7500000000000001E-2</v>
      </c>
      <c r="C77" s="176">
        <v>4.7500000000000001E-2</v>
      </c>
      <c r="D77" s="177">
        <v>7.2499999999999995E-2</v>
      </c>
      <c r="E77" s="177">
        <v>7.2499999999999995E-2</v>
      </c>
      <c r="F77" s="177">
        <v>7.2499999999999995E-2</v>
      </c>
      <c r="G77" s="177">
        <v>7.2499999999999995E-2</v>
      </c>
      <c r="H77" s="177">
        <v>7.2499999999999995E-2</v>
      </c>
      <c r="I77" s="177">
        <v>7.2499999999999995E-2</v>
      </c>
      <c r="J77" s="177">
        <v>7.2499999999999995E-2</v>
      </c>
      <c r="K77" s="177">
        <v>7.2499999999999995E-2</v>
      </c>
      <c r="L77" s="177">
        <v>7.2499999999999995E-2</v>
      </c>
      <c r="M77" s="179">
        <v>7.4999999999999997E-2</v>
      </c>
      <c r="N77" s="179">
        <v>7.4999999999999997E-2</v>
      </c>
      <c r="O77" s="179">
        <v>7.4999999999999997E-2</v>
      </c>
      <c r="P77" s="205">
        <v>7.4999999999999997E-2</v>
      </c>
      <c r="Q77" s="205">
        <v>7.4999999999999997E-2</v>
      </c>
      <c r="R77" s="205">
        <v>7.4999999999999997E-2</v>
      </c>
      <c r="S77" s="205">
        <v>7.4999999999999997E-2</v>
      </c>
      <c r="T77" s="205">
        <v>7.4999999999999997E-2</v>
      </c>
      <c r="U77" s="205">
        <v>7.4999999999999997E-2</v>
      </c>
      <c r="V77" s="205">
        <v>7.4999999999999997E-2</v>
      </c>
      <c r="W77" s="205">
        <v>7.4999999999999997E-2</v>
      </c>
      <c r="X77" s="205">
        <v>7.4999999999999997E-2</v>
      </c>
      <c r="Y77" s="205">
        <v>7.4999999999999997E-2</v>
      </c>
      <c r="Z77" s="205">
        <v>7.4999999999999997E-2</v>
      </c>
      <c r="AA77" s="205">
        <v>7.4999999999999997E-2</v>
      </c>
      <c r="AB77" s="205">
        <v>7.4999999999999997E-2</v>
      </c>
      <c r="AC77" s="205">
        <v>7.4999999999999997E-2</v>
      </c>
      <c r="AD77" s="205">
        <v>7.4999999999999997E-2</v>
      </c>
      <c r="AE77" s="205">
        <v>7.4999999999999997E-2</v>
      </c>
      <c r="AF77" s="205">
        <v>7.4999999999999997E-2</v>
      </c>
      <c r="AG77" s="205">
        <v>7.4999999999999997E-2</v>
      </c>
      <c r="AH77" s="205">
        <v>7.4999999999999997E-2</v>
      </c>
      <c r="AI77" s="205">
        <v>7.4999999999999997E-2</v>
      </c>
      <c r="AJ77" s="205">
        <v>7.4999999999999997E-2</v>
      </c>
      <c r="AK77" s="205">
        <v>7.4999999999999997E-2</v>
      </c>
    </row>
    <row r="78" spans="1:37" x14ac:dyDescent="0.2">
      <c r="A78" s="107">
        <f t="shared" si="13"/>
        <v>14</v>
      </c>
      <c r="B78" s="176">
        <v>4.7500000000000001E-2</v>
      </c>
      <c r="C78" s="177">
        <v>7.2499999999999995E-2</v>
      </c>
      <c r="D78" s="177">
        <v>7.2499999999999995E-2</v>
      </c>
      <c r="E78" s="177">
        <v>7.2499999999999995E-2</v>
      </c>
      <c r="F78" s="177">
        <v>7.2499999999999995E-2</v>
      </c>
      <c r="G78" s="177">
        <v>7.2499999999999995E-2</v>
      </c>
      <c r="H78" s="177">
        <v>7.2499999999999995E-2</v>
      </c>
      <c r="I78" s="177">
        <v>7.2499999999999995E-2</v>
      </c>
      <c r="J78" s="177">
        <v>7.2499999999999995E-2</v>
      </c>
      <c r="K78" s="177">
        <v>7.2499999999999995E-2</v>
      </c>
      <c r="L78" s="179">
        <v>7.4999999999999997E-2</v>
      </c>
      <c r="M78" s="179">
        <v>7.4999999999999997E-2</v>
      </c>
      <c r="N78" s="179">
        <v>7.4999999999999997E-2</v>
      </c>
      <c r="O78" s="179">
        <v>7.4999999999999997E-2</v>
      </c>
      <c r="P78" s="205">
        <v>7.4999999999999997E-2</v>
      </c>
      <c r="Q78" s="205">
        <v>7.4999999999999997E-2</v>
      </c>
      <c r="R78" s="205">
        <v>7.4999999999999997E-2</v>
      </c>
      <c r="S78" s="205">
        <v>7.4999999999999997E-2</v>
      </c>
      <c r="T78" s="205">
        <v>7.4999999999999997E-2</v>
      </c>
      <c r="U78" s="205">
        <v>7.4999999999999997E-2</v>
      </c>
      <c r="V78" s="205">
        <v>7.4999999999999997E-2</v>
      </c>
      <c r="W78" s="205">
        <v>7.4999999999999997E-2</v>
      </c>
      <c r="X78" s="205">
        <v>7.4999999999999997E-2</v>
      </c>
      <c r="Y78" s="205">
        <v>7.4999999999999997E-2</v>
      </c>
      <c r="Z78" s="205">
        <v>7.4999999999999997E-2</v>
      </c>
      <c r="AA78" s="205">
        <v>7.4999999999999997E-2</v>
      </c>
      <c r="AB78" s="205">
        <v>7.4999999999999997E-2</v>
      </c>
      <c r="AC78" s="205">
        <v>7.4999999999999997E-2</v>
      </c>
      <c r="AD78" s="205">
        <v>7.4999999999999997E-2</v>
      </c>
      <c r="AE78" s="205">
        <v>7.4999999999999997E-2</v>
      </c>
      <c r="AF78" s="205">
        <v>7.4999999999999997E-2</v>
      </c>
      <c r="AG78" s="205">
        <v>7.4999999999999997E-2</v>
      </c>
      <c r="AH78" s="205">
        <v>7.4999999999999997E-2</v>
      </c>
      <c r="AI78" s="205">
        <v>7.4999999999999997E-2</v>
      </c>
      <c r="AJ78" s="205">
        <v>7.4999999999999997E-2</v>
      </c>
      <c r="AK78" s="205">
        <v>7.4999999999999997E-2</v>
      </c>
    </row>
    <row r="79" spans="1:37" x14ac:dyDescent="0.2">
      <c r="A79" s="107">
        <f t="shared" si="13"/>
        <v>15</v>
      </c>
      <c r="B79" s="177">
        <v>7.2499999999999995E-2</v>
      </c>
      <c r="C79" s="177">
        <v>7.2499999999999995E-2</v>
      </c>
      <c r="D79" s="177">
        <v>7.2499999999999995E-2</v>
      </c>
      <c r="E79" s="177">
        <v>7.2499999999999995E-2</v>
      </c>
      <c r="F79" s="177">
        <v>7.2499999999999995E-2</v>
      </c>
      <c r="G79" s="177">
        <v>7.2499999999999995E-2</v>
      </c>
      <c r="H79" s="177">
        <v>7.2499999999999995E-2</v>
      </c>
      <c r="I79" s="177">
        <v>7.2499999999999995E-2</v>
      </c>
      <c r="J79" s="177">
        <v>7.2499999999999995E-2</v>
      </c>
      <c r="K79" s="179">
        <v>7.4999999999999997E-2</v>
      </c>
      <c r="L79" s="179">
        <v>7.4999999999999997E-2</v>
      </c>
      <c r="M79" s="179">
        <v>7.4999999999999997E-2</v>
      </c>
      <c r="N79" s="179">
        <v>7.4999999999999997E-2</v>
      </c>
      <c r="O79" s="179">
        <v>7.4999999999999997E-2</v>
      </c>
      <c r="P79" s="205">
        <v>7.4999999999999997E-2</v>
      </c>
      <c r="Q79" s="205">
        <v>7.4999999999999997E-2</v>
      </c>
      <c r="R79" s="205">
        <v>7.4999999999999997E-2</v>
      </c>
      <c r="S79" s="205">
        <v>7.4999999999999997E-2</v>
      </c>
      <c r="T79" s="205">
        <v>7.4999999999999997E-2</v>
      </c>
      <c r="U79" s="205">
        <v>7.4999999999999997E-2</v>
      </c>
      <c r="V79" s="205">
        <v>7.4999999999999997E-2</v>
      </c>
      <c r="W79" s="205">
        <v>7.4999999999999997E-2</v>
      </c>
      <c r="X79" s="205">
        <v>7.4999999999999997E-2</v>
      </c>
      <c r="Y79" s="205">
        <v>7.4999999999999997E-2</v>
      </c>
      <c r="Z79" s="205">
        <v>7.4999999999999997E-2</v>
      </c>
      <c r="AA79" s="205">
        <v>7.4999999999999997E-2</v>
      </c>
      <c r="AB79" s="205">
        <v>7.4999999999999997E-2</v>
      </c>
      <c r="AC79" s="205">
        <v>7.4999999999999997E-2</v>
      </c>
      <c r="AD79" s="205">
        <v>7.4999999999999997E-2</v>
      </c>
      <c r="AE79" s="205">
        <v>7.4999999999999997E-2</v>
      </c>
      <c r="AF79" s="205">
        <v>7.4999999999999997E-2</v>
      </c>
      <c r="AG79" s="205">
        <v>7.4999999999999997E-2</v>
      </c>
      <c r="AH79" s="205">
        <v>7.4999999999999997E-2</v>
      </c>
      <c r="AI79" s="205">
        <v>7.4999999999999997E-2</v>
      </c>
      <c r="AJ79" s="205">
        <v>7.4999999999999997E-2</v>
      </c>
      <c r="AK79" s="205">
        <v>7.4999999999999997E-2</v>
      </c>
    </row>
    <row r="80" spans="1:37" x14ac:dyDescent="0.2">
      <c r="A80" s="107">
        <f t="shared" si="13"/>
        <v>16</v>
      </c>
      <c r="B80" s="177">
        <v>7.2499999999999995E-2</v>
      </c>
      <c r="C80" s="177">
        <v>7.2499999999999995E-2</v>
      </c>
      <c r="D80" s="177">
        <v>7.2499999999999995E-2</v>
      </c>
      <c r="E80" s="177">
        <v>7.2499999999999995E-2</v>
      </c>
      <c r="F80" s="177">
        <v>7.2499999999999995E-2</v>
      </c>
      <c r="G80" s="177">
        <v>7.2499999999999995E-2</v>
      </c>
      <c r="H80" s="177">
        <v>7.2499999999999995E-2</v>
      </c>
      <c r="I80" s="177">
        <v>7.2499999999999995E-2</v>
      </c>
      <c r="J80" s="179">
        <v>7.4999999999999997E-2</v>
      </c>
      <c r="K80" s="179">
        <v>7.4999999999999997E-2</v>
      </c>
      <c r="L80" s="179">
        <v>7.4999999999999997E-2</v>
      </c>
      <c r="M80" s="179">
        <v>7.4999999999999997E-2</v>
      </c>
      <c r="N80" s="179">
        <v>7.4999999999999997E-2</v>
      </c>
      <c r="O80" s="179">
        <v>7.4999999999999997E-2</v>
      </c>
      <c r="P80" s="205">
        <v>7.4999999999999997E-2</v>
      </c>
      <c r="Q80" s="205">
        <v>7.4999999999999997E-2</v>
      </c>
      <c r="R80" s="205">
        <v>7.4999999999999997E-2</v>
      </c>
      <c r="S80" s="205">
        <v>7.4999999999999997E-2</v>
      </c>
      <c r="T80" s="205">
        <v>7.4999999999999997E-2</v>
      </c>
      <c r="U80" s="205">
        <v>7.4999999999999997E-2</v>
      </c>
      <c r="V80" s="205">
        <v>7.4999999999999997E-2</v>
      </c>
      <c r="W80" s="205">
        <v>7.4999999999999997E-2</v>
      </c>
      <c r="X80" s="205">
        <v>7.4999999999999997E-2</v>
      </c>
      <c r="Y80" s="205">
        <v>7.4999999999999997E-2</v>
      </c>
      <c r="Z80" s="205">
        <v>7.4999999999999997E-2</v>
      </c>
      <c r="AA80" s="205">
        <v>7.4999999999999997E-2</v>
      </c>
      <c r="AB80" s="205">
        <v>7.4999999999999997E-2</v>
      </c>
      <c r="AC80" s="205">
        <v>7.4999999999999997E-2</v>
      </c>
      <c r="AD80" s="205">
        <v>7.4999999999999997E-2</v>
      </c>
      <c r="AE80" s="205">
        <v>7.4999999999999997E-2</v>
      </c>
      <c r="AF80" s="205">
        <v>7.4999999999999997E-2</v>
      </c>
      <c r="AG80" s="205">
        <v>7.4999999999999997E-2</v>
      </c>
      <c r="AH80" s="205">
        <v>7.4999999999999997E-2</v>
      </c>
      <c r="AI80" s="205">
        <v>7.4999999999999997E-2</v>
      </c>
      <c r="AJ80" s="205">
        <v>7.4999999999999997E-2</v>
      </c>
      <c r="AK80" s="205">
        <v>7.4999999999999997E-2</v>
      </c>
    </row>
    <row r="81" spans="1:37" x14ac:dyDescent="0.2">
      <c r="A81" s="107">
        <f t="shared" si="13"/>
        <v>17</v>
      </c>
      <c r="B81" s="177">
        <v>7.2499999999999995E-2</v>
      </c>
      <c r="C81" s="177">
        <v>7.2499999999999995E-2</v>
      </c>
      <c r="D81" s="177">
        <v>7.2499999999999995E-2</v>
      </c>
      <c r="E81" s="177">
        <v>7.2499999999999995E-2</v>
      </c>
      <c r="F81" s="177">
        <v>7.2499999999999995E-2</v>
      </c>
      <c r="G81" s="177">
        <v>7.2499999999999995E-2</v>
      </c>
      <c r="H81" s="177">
        <v>7.2499999999999995E-2</v>
      </c>
      <c r="I81" s="179">
        <v>7.4999999999999997E-2</v>
      </c>
      <c r="J81" s="179">
        <v>7.4999999999999997E-2</v>
      </c>
      <c r="K81" s="179">
        <v>7.4999999999999997E-2</v>
      </c>
      <c r="L81" s="179">
        <v>7.4999999999999997E-2</v>
      </c>
      <c r="M81" s="179">
        <v>7.4999999999999997E-2</v>
      </c>
      <c r="N81" s="179">
        <v>7.4999999999999997E-2</v>
      </c>
      <c r="O81" s="179">
        <v>7.4999999999999997E-2</v>
      </c>
      <c r="P81" s="205">
        <v>7.4999999999999997E-2</v>
      </c>
      <c r="Q81" s="205">
        <v>7.4999999999999997E-2</v>
      </c>
      <c r="R81" s="205">
        <v>7.4999999999999997E-2</v>
      </c>
      <c r="S81" s="205">
        <v>7.4999999999999997E-2</v>
      </c>
      <c r="T81" s="205">
        <v>7.4999999999999997E-2</v>
      </c>
      <c r="U81" s="205">
        <v>7.4999999999999997E-2</v>
      </c>
      <c r="V81" s="205">
        <v>7.4999999999999997E-2</v>
      </c>
      <c r="W81" s="205">
        <v>7.4999999999999997E-2</v>
      </c>
      <c r="X81" s="205">
        <v>7.4999999999999997E-2</v>
      </c>
      <c r="Y81" s="205">
        <v>7.4999999999999997E-2</v>
      </c>
      <c r="Z81" s="205">
        <v>7.4999999999999997E-2</v>
      </c>
      <c r="AA81" s="205">
        <v>7.4999999999999997E-2</v>
      </c>
      <c r="AB81" s="205">
        <v>7.4999999999999997E-2</v>
      </c>
      <c r="AC81" s="205">
        <v>7.4999999999999997E-2</v>
      </c>
      <c r="AD81" s="205">
        <v>7.4999999999999997E-2</v>
      </c>
      <c r="AE81" s="205">
        <v>7.4999999999999997E-2</v>
      </c>
      <c r="AF81" s="205">
        <v>7.4999999999999997E-2</v>
      </c>
      <c r="AG81" s="205">
        <v>7.4999999999999997E-2</v>
      </c>
      <c r="AH81" s="205">
        <v>7.4999999999999997E-2</v>
      </c>
      <c r="AI81" s="205">
        <v>7.4999999999999997E-2</v>
      </c>
      <c r="AJ81" s="205">
        <v>7.4999999999999997E-2</v>
      </c>
      <c r="AK81" s="205">
        <v>7.4999999999999997E-2</v>
      </c>
    </row>
    <row r="82" spans="1:37" x14ac:dyDescent="0.2">
      <c r="A82" s="107">
        <f t="shared" si="13"/>
        <v>18</v>
      </c>
      <c r="B82" s="177">
        <v>7.2499999999999995E-2</v>
      </c>
      <c r="C82" s="177">
        <v>7.2499999999999995E-2</v>
      </c>
      <c r="D82" s="177">
        <v>7.2499999999999995E-2</v>
      </c>
      <c r="E82" s="177">
        <v>7.2499999999999995E-2</v>
      </c>
      <c r="F82" s="177">
        <v>7.2499999999999995E-2</v>
      </c>
      <c r="G82" s="177">
        <v>7.2499999999999995E-2</v>
      </c>
      <c r="H82" s="179">
        <v>7.4999999999999997E-2</v>
      </c>
      <c r="I82" s="179">
        <v>7.4999999999999997E-2</v>
      </c>
      <c r="J82" s="179">
        <v>7.4999999999999997E-2</v>
      </c>
      <c r="K82" s="179">
        <v>7.4999999999999997E-2</v>
      </c>
      <c r="L82" s="179">
        <v>7.4999999999999997E-2</v>
      </c>
      <c r="M82" s="179">
        <v>7.4999999999999997E-2</v>
      </c>
      <c r="N82" s="179">
        <v>7.4999999999999997E-2</v>
      </c>
      <c r="O82" s="179">
        <v>7.4999999999999997E-2</v>
      </c>
      <c r="P82" s="179">
        <v>7.4999999999999997E-2</v>
      </c>
      <c r="Q82" s="179">
        <v>7.4999999999999997E-2</v>
      </c>
      <c r="R82" s="179">
        <v>7.4999999999999997E-2</v>
      </c>
      <c r="S82" s="179">
        <v>7.4999999999999997E-2</v>
      </c>
      <c r="T82" s="179">
        <v>7.4999999999999997E-2</v>
      </c>
      <c r="U82" s="179">
        <v>7.4999999999999997E-2</v>
      </c>
      <c r="V82" s="179">
        <v>7.4999999999999997E-2</v>
      </c>
      <c r="W82" s="179">
        <v>7.4999999999999997E-2</v>
      </c>
      <c r="X82" s="179">
        <v>7.4999999999999997E-2</v>
      </c>
      <c r="Y82" s="179">
        <v>7.4999999999999997E-2</v>
      </c>
      <c r="Z82" s="179">
        <v>7.4999999999999997E-2</v>
      </c>
      <c r="AA82" s="179">
        <v>7.4999999999999997E-2</v>
      </c>
      <c r="AB82" s="179">
        <v>7.4999999999999997E-2</v>
      </c>
      <c r="AC82" s="179">
        <v>7.4999999999999997E-2</v>
      </c>
      <c r="AD82" s="179">
        <v>7.4999999999999997E-2</v>
      </c>
      <c r="AE82" s="179">
        <v>7.4999999999999997E-2</v>
      </c>
      <c r="AF82" s="179">
        <v>7.4999999999999997E-2</v>
      </c>
      <c r="AG82" s="179">
        <v>7.4999999999999997E-2</v>
      </c>
      <c r="AH82" s="179">
        <v>7.4999999999999997E-2</v>
      </c>
      <c r="AI82" s="179">
        <v>7.4999999999999997E-2</v>
      </c>
      <c r="AJ82" s="179">
        <v>7.4999999999999997E-2</v>
      </c>
      <c r="AK82" s="179">
        <v>7.4999999999999997E-2</v>
      </c>
    </row>
    <row r="83" spans="1:37" x14ac:dyDescent="0.2">
      <c r="A83" s="107">
        <f t="shared" si="13"/>
        <v>19</v>
      </c>
      <c r="B83" s="177">
        <v>7.2499999999999995E-2</v>
      </c>
      <c r="C83" s="177">
        <v>7.2499999999999995E-2</v>
      </c>
      <c r="D83" s="177">
        <v>7.2499999999999995E-2</v>
      </c>
      <c r="E83" s="177">
        <v>7.2499999999999995E-2</v>
      </c>
      <c r="F83" s="177">
        <v>7.2499999999999995E-2</v>
      </c>
      <c r="G83" s="179">
        <v>7.4999999999999997E-2</v>
      </c>
      <c r="H83" s="179">
        <v>7.4999999999999997E-2</v>
      </c>
      <c r="I83" s="179">
        <v>7.4999999999999997E-2</v>
      </c>
      <c r="J83" s="179">
        <v>7.4999999999999997E-2</v>
      </c>
      <c r="K83" s="179">
        <v>7.4999999999999997E-2</v>
      </c>
      <c r="L83" s="179">
        <v>7.4999999999999997E-2</v>
      </c>
      <c r="M83" s="179">
        <v>7.4999999999999997E-2</v>
      </c>
      <c r="N83" s="179">
        <v>7.4999999999999997E-2</v>
      </c>
      <c r="O83" s="179">
        <v>7.4999999999999997E-2</v>
      </c>
      <c r="P83" s="179">
        <v>7.4999999999999997E-2</v>
      </c>
      <c r="Q83" s="179">
        <v>7.4999999999999997E-2</v>
      </c>
      <c r="R83" s="179">
        <v>7.4999999999999997E-2</v>
      </c>
      <c r="S83" s="179">
        <v>7.4999999999999997E-2</v>
      </c>
      <c r="T83" s="179">
        <v>7.4999999999999997E-2</v>
      </c>
      <c r="U83" s="179">
        <v>7.4999999999999997E-2</v>
      </c>
      <c r="V83" s="179">
        <v>7.4999999999999997E-2</v>
      </c>
      <c r="W83" s="179">
        <v>7.4999999999999997E-2</v>
      </c>
      <c r="X83" s="179">
        <v>7.4999999999999997E-2</v>
      </c>
      <c r="Y83" s="179">
        <v>7.4999999999999997E-2</v>
      </c>
      <c r="Z83" s="179">
        <v>7.4999999999999997E-2</v>
      </c>
      <c r="AA83" s="179">
        <v>7.4999999999999997E-2</v>
      </c>
      <c r="AB83" s="179">
        <v>7.4999999999999997E-2</v>
      </c>
      <c r="AC83" s="179">
        <v>7.4999999999999997E-2</v>
      </c>
      <c r="AD83" s="179">
        <v>7.4999999999999997E-2</v>
      </c>
      <c r="AE83" s="179">
        <v>7.4999999999999997E-2</v>
      </c>
      <c r="AF83" s="179">
        <v>7.4999999999999997E-2</v>
      </c>
      <c r="AG83" s="179">
        <v>7.4999999999999997E-2</v>
      </c>
      <c r="AH83" s="179">
        <v>7.4999999999999997E-2</v>
      </c>
      <c r="AI83" s="179">
        <v>7.4999999999999997E-2</v>
      </c>
      <c r="AJ83" s="179">
        <v>7.4999999999999997E-2</v>
      </c>
      <c r="AK83" s="179">
        <v>7.4999999999999997E-2</v>
      </c>
    </row>
    <row r="84" spans="1:37" x14ac:dyDescent="0.2">
      <c r="A84" s="107">
        <f t="shared" si="13"/>
        <v>20</v>
      </c>
      <c r="B84" s="177">
        <v>7.2499999999999995E-2</v>
      </c>
      <c r="C84" s="177">
        <v>7.2499999999999995E-2</v>
      </c>
      <c r="D84" s="177">
        <v>7.2499999999999995E-2</v>
      </c>
      <c r="E84" s="177">
        <v>7.2499999999999995E-2</v>
      </c>
      <c r="F84" s="179">
        <v>7.4999999999999997E-2</v>
      </c>
      <c r="G84" s="179">
        <v>7.4999999999999997E-2</v>
      </c>
      <c r="H84" s="179">
        <v>7.4999999999999997E-2</v>
      </c>
      <c r="I84" s="179">
        <v>7.4999999999999997E-2</v>
      </c>
      <c r="J84" s="179">
        <v>7.4999999999999997E-2</v>
      </c>
      <c r="K84" s="179">
        <v>7.4999999999999997E-2</v>
      </c>
      <c r="L84" s="179">
        <v>7.4999999999999997E-2</v>
      </c>
      <c r="M84" s="179">
        <v>7.4999999999999997E-2</v>
      </c>
      <c r="N84" s="179">
        <v>7.4999999999999997E-2</v>
      </c>
      <c r="O84" s="179">
        <v>7.4999999999999997E-2</v>
      </c>
      <c r="P84" s="179">
        <v>7.4999999999999997E-2</v>
      </c>
      <c r="Q84" s="179">
        <v>7.4999999999999997E-2</v>
      </c>
      <c r="R84" s="179">
        <v>7.4999999999999997E-2</v>
      </c>
      <c r="S84" s="179">
        <v>7.4999999999999997E-2</v>
      </c>
      <c r="T84" s="179">
        <v>7.4999999999999997E-2</v>
      </c>
      <c r="U84" s="179">
        <v>7.4999999999999997E-2</v>
      </c>
      <c r="V84" s="179">
        <v>7.4999999999999997E-2</v>
      </c>
      <c r="W84" s="179">
        <v>7.4999999999999997E-2</v>
      </c>
      <c r="X84" s="179">
        <v>7.4999999999999997E-2</v>
      </c>
      <c r="Y84" s="179">
        <v>7.4999999999999997E-2</v>
      </c>
      <c r="Z84" s="179">
        <v>7.4999999999999997E-2</v>
      </c>
      <c r="AA84" s="179">
        <v>7.4999999999999997E-2</v>
      </c>
      <c r="AB84" s="179">
        <v>7.4999999999999997E-2</v>
      </c>
      <c r="AC84" s="179">
        <v>7.4999999999999997E-2</v>
      </c>
      <c r="AD84" s="179">
        <v>7.4999999999999997E-2</v>
      </c>
      <c r="AE84" s="179">
        <v>7.4999999999999997E-2</v>
      </c>
      <c r="AF84" s="179">
        <v>7.4999999999999997E-2</v>
      </c>
      <c r="AG84" s="179">
        <v>7.4999999999999997E-2</v>
      </c>
      <c r="AH84" s="179">
        <v>7.4999999999999997E-2</v>
      </c>
      <c r="AI84" s="179">
        <v>7.4999999999999997E-2</v>
      </c>
      <c r="AJ84" s="179">
        <v>7.4999999999999997E-2</v>
      </c>
      <c r="AK84" s="179">
        <v>7.4999999999999997E-2</v>
      </c>
    </row>
    <row r="85" spans="1:37" x14ac:dyDescent="0.2">
      <c r="A85" s="107">
        <f t="shared" si="13"/>
        <v>21</v>
      </c>
      <c r="B85" s="177">
        <v>7.2499999999999995E-2</v>
      </c>
      <c r="C85" s="177">
        <v>7.2499999999999995E-2</v>
      </c>
      <c r="D85" s="177">
        <v>7.2499999999999995E-2</v>
      </c>
      <c r="E85" s="179">
        <v>7.4999999999999997E-2</v>
      </c>
      <c r="F85" s="179">
        <v>7.4999999999999997E-2</v>
      </c>
      <c r="G85" s="179">
        <v>7.4999999999999997E-2</v>
      </c>
      <c r="H85" s="179">
        <v>7.4999999999999997E-2</v>
      </c>
      <c r="I85" s="179">
        <v>7.4999999999999997E-2</v>
      </c>
      <c r="J85" s="179">
        <v>7.4999999999999997E-2</v>
      </c>
      <c r="K85" s="179">
        <v>7.4999999999999997E-2</v>
      </c>
      <c r="L85" s="179">
        <v>7.4999999999999997E-2</v>
      </c>
      <c r="M85" s="179">
        <v>7.4999999999999997E-2</v>
      </c>
      <c r="N85" s="179">
        <v>7.4999999999999997E-2</v>
      </c>
      <c r="O85" s="179">
        <v>7.4999999999999997E-2</v>
      </c>
      <c r="P85" s="179">
        <v>7.4999999999999997E-2</v>
      </c>
      <c r="Q85" s="179">
        <v>7.4999999999999997E-2</v>
      </c>
      <c r="R85" s="179">
        <v>7.4999999999999997E-2</v>
      </c>
      <c r="S85" s="179">
        <v>7.4999999999999997E-2</v>
      </c>
      <c r="T85" s="179">
        <v>7.4999999999999997E-2</v>
      </c>
      <c r="U85" s="179">
        <v>7.4999999999999997E-2</v>
      </c>
      <c r="V85" s="179">
        <v>7.4999999999999997E-2</v>
      </c>
      <c r="W85" s="179">
        <v>7.4999999999999997E-2</v>
      </c>
      <c r="X85" s="179">
        <v>7.4999999999999997E-2</v>
      </c>
      <c r="Y85" s="179">
        <v>7.4999999999999997E-2</v>
      </c>
      <c r="Z85" s="179">
        <v>7.4999999999999997E-2</v>
      </c>
      <c r="AA85" s="179">
        <v>7.4999999999999997E-2</v>
      </c>
      <c r="AB85" s="179">
        <v>7.4999999999999997E-2</v>
      </c>
      <c r="AC85" s="179">
        <v>7.4999999999999997E-2</v>
      </c>
      <c r="AD85" s="179">
        <v>7.4999999999999997E-2</v>
      </c>
      <c r="AE85" s="179">
        <v>7.4999999999999997E-2</v>
      </c>
      <c r="AF85" s="179">
        <v>7.4999999999999997E-2</v>
      </c>
      <c r="AG85" s="179">
        <v>7.4999999999999997E-2</v>
      </c>
      <c r="AH85" s="179">
        <v>7.4999999999999997E-2</v>
      </c>
      <c r="AI85" s="179">
        <v>7.4999999999999997E-2</v>
      </c>
      <c r="AJ85" s="179">
        <v>7.4999999999999997E-2</v>
      </c>
      <c r="AK85" s="179">
        <v>7.4999999999999997E-2</v>
      </c>
    </row>
    <row r="86" spans="1:37" x14ac:dyDescent="0.2">
      <c r="A86" s="107">
        <f t="shared" si="13"/>
        <v>22</v>
      </c>
      <c r="B86" s="177">
        <v>7.2499999999999995E-2</v>
      </c>
      <c r="C86" s="177">
        <v>7.2499999999999995E-2</v>
      </c>
      <c r="D86" s="179">
        <v>7.4999999999999997E-2</v>
      </c>
      <c r="E86" s="179">
        <v>7.4999999999999997E-2</v>
      </c>
      <c r="F86" s="179">
        <v>7.4999999999999997E-2</v>
      </c>
      <c r="G86" s="179">
        <v>7.4999999999999997E-2</v>
      </c>
      <c r="H86" s="179">
        <v>7.4999999999999997E-2</v>
      </c>
      <c r="I86" s="179">
        <v>7.4999999999999997E-2</v>
      </c>
      <c r="J86" s="179">
        <v>7.4999999999999997E-2</v>
      </c>
      <c r="K86" s="179">
        <v>7.4999999999999997E-2</v>
      </c>
      <c r="L86" s="179">
        <v>7.4999999999999997E-2</v>
      </c>
      <c r="M86" s="179">
        <v>7.4999999999999997E-2</v>
      </c>
      <c r="N86" s="179">
        <v>7.4999999999999997E-2</v>
      </c>
      <c r="O86" s="179">
        <v>7.4999999999999997E-2</v>
      </c>
      <c r="P86" s="179">
        <v>7.4999999999999997E-2</v>
      </c>
      <c r="Q86" s="179">
        <v>7.4999999999999997E-2</v>
      </c>
      <c r="R86" s="179">
        <v>7.4999999999999997E-2</v>
      </c>
      <c r="S86" s="179">
        <v>7.4999999999999997E-2</v>
      </c>
      <c r="T86" s="179">
        <v>7.4999999999999997E-2</v>
      </c>
      <c r="U86" s="179">
        <v>7.4999999999999997E-2</v>
      </c>
      <c r="V86" s="179">
        <v>7.4999999999999997E-2</v>
      </c>
      <c r="W86" s="179">
        <v>7.4999999999999997E-2</v>
      </c>
      <c r="X86" s="179">
        <v>7.4999999999999997E-2</v>
      </c>
      <c r="Y86" s="179">
        <v>7.4999999999999997E-2</v>
      </c>
      <c r="Z86" s="179">
        <v>7.4999999999999997E-2</v>
      </c>
      <c r="AA86" s="179">
        <v>7.4999999999999997E-2</v>
      </c>
      <c r="AB86" s="179">
        <v>7.4999999999999997E-2</v>
      </c>
      <c r="AC86" s="179">
        <v>7.4999999999999997E-2</v>
      </c>
      <c r="AD86" s="179">
        <v>7.4999999999999997E-2</v>
      </c>
      <c r="AE86" s="179">
        <v>7.4999999999999997E-2</v>
      </c>
      <c r="AF86" s="179">
        <v>7.4999999999999997E-2</v>
      </c>
      <c r="AG86" s="179">
        <v>7.4999999999999997E-2</v>
      </c>
      <c r="AH86" s="179">
        <v>7.4999999999999997E-2</v>
      </c>
      <c r="AI86" s="179">
        <v>7.4999999999999997E-2</v>
      </c>
      <c r="AJ86" s="179">
        <v>7.4999999999999997E-2</v>
      </c>
      <c r="AK86" s="179">
        <v>7.4999999999999997E-2</v>
      </c>
    </row>
    <row r="87" spans="1:37" x14ac:dyDescent="0.2">
      <c r="A87" s="107">
        <f t="shared" si="13"/>
        <v>23</v>
      </c>
      <c r="B87" s="177">
        <v>7.2499999999999995E-2</v>
      </c>
      <c r="C87" s="179">
        <v>7.4999999999999997E-2</v>
      </c>
      <c r="D87" s="179">
        <v>7.4999999999999997E-2</v>
      </c>
      <c r="E87" s="179">
        <v>7.4999999999999997E-2</v>
      </c>
      <c r="F87" s="179">
        <v>7.4999999999999997E-2</v>
      </c>
      <c r="G87" s="179">
        <v>7.4999999999999997E-2</v>
      </c>
      <c r="H87" s="179">
        <v>7.4999999999999997E-2</v>
      </c>
      <c r="I87" s="179">
        <v>7.4999999999999997E-2</v>
      </c>
      <c r="J87" s="179">
        <v>7.4999999999999997E-2</v>
      </c>
      <c r="K87" s="179">
        <v>7.4999999999999997E-2</v>
      </c>
      <c r="L87" s="179">
        <v>7.4999999999999997E-2</v>
      </c>
      <c r="M87" s="179">
        <v>7.4999999999999997E-2</v>
      </c>
      <c r="N87" s="179">
        <v>7.4999999999999997E-2</v>
      </c>
      <c r="O87" s="179">
        <v>7.4999999999999997E-2</v>
      </c>
      <c r="P87" s="179">
        <v>7.4999999999999997E-2</v>
      </c>
      <c r="Q87" s="179">
        <v>7.4999999999999997E-2</v>
      </c>
      <c r="R87" s="179">
        <v>7.4999999999999997E-2</v>
      </c>
      <c r="S87" s="179">
        <v>7.4999999999999997E-2</v>
      </c>
      <c r="T87" s="179">
        <v>7.4999999999999997E-2</v>
      </c>
      <c r="U87" s="179">
        <v>7.4999999999999997E-2</v>
      </c>
      <c r="V87" s="179">
        <v>7.4999999999999997E-2</v>
      </c>
      <c r="W87" s="179">
        <v>7.4999999999999997E-2</v>
      </c>
      <c r="X87" s="179">
        <v>7.4999999999999997E-2</v>
      </c>
      <c r="Y87" s="179">
        <v>7.4999999999999997E-2</v>
      </c>
      <c r="Z87" s="179">
        <v>7.4999999999999997E-2</v>
      </c>
      <c r="AA87" s="179">
        <v>7.4999999999999997E-2</v>
      </c>
      <c r="AB87" s="179">
        <v>7.4999999999999997E-2</v>
      </c>
      <c r="AC87" s="179">
        <v>7.4999999999999997E-2</v>
      </c>
      <c r="AD87" s="179">
        <v>7.4999999999999997E-2</v>
      </c>
      <c r="AE87" s="179">
        <v>7.4999999999999997E-2</v>
      </c>
      <c r="AF87" s="179">
        <v>7.4999999999999997E-2</v>
      </c>
      <c r="AG87" s="179">
        <v>7.4999999999999997E-2</v>
      </c>
      <c r="AH87" s="179">
        <v>7.4999999999999997E-2</v>
      </c>
      <c r="AI87" s="179">
        <v>7.4999999999999997E-2</v>
      </c>
      <c r="AJ87" s="179">
        <v>7.4999999999999997E-2</v>
      </c>
      <c r="AK87" s="179">
        <v>7.4999999999999997E-2</v>
      </c>
    </row>
    <row r="88" spans="1:37" x14ac:dyDescent="0.2">
      <c r="A88" s="107">
        <f t="shared" si="13"/>
        <v>24</v>
      </c>
      <c r="B88" s="179">
        <v>7.4999999999999997E-2</v>
      </c>
      <c r="C88" s="179">
        <v>7.4999999999999997E-2</v>
      </c>
      <c r="D88" s="179">
        <v>7.4999999999999997E-2</v>
      </c>
      <c r="E88" s="179">
        <v>7.4999999999999997E-2</v>
      </c>
      <c r="F88" s="179">
        <v>7.4999999999999997E-2</v>
      </c>
      <c r="G88" s="179">
        <v>7.4999999999999997E-2</v>
      </c>
      <c r="H88" s="179">
        <v>7.4999999999999997E-2</v>
      </c>
      <c r="I88" s="179">
        <v>7.4999999999999997E-2</v>
      </c>
      <c r="J88" s="179">
        <v>7.4999999999999997E-2</v>
      </c>
      <c r="K88" s="179">
        <v>7.4999999999999997E-2</v>
      </c>
      <c r="L88" s="179">
        <v>7.4999999999999997E-2</v>
      </c>
      <c r="M88" s="179">
        <v>7.4999999999999997E-2</v>
      </c>
      <c r="N88" s="179">
        <v>7.4999999999999997E-2</v>
      </c>
      <c r="O88" s="179">
        <v>7.4999999999999997E-2</v>
      </c>
      <c r="P88" s="179">
        <v>7.4999999999999997E-2</v>
      </c>
      <c r="Q88" s="179">
        <v>7.4999999999999997E-2</v>
      </c>
      <c r="R88" s="179">
        <v>7.4999999999999997E-2</v>
      </c>
      <c r="S88" s="179">
        <v>7.4999999999999997E-2</v>
      </c>
      <c r="T88" s="179">
        <v>7.4999999999999997E-2</v>
      </c>
      <c r="U88" s="179">
        <v>7.4999999999999997E-2</v>
      </c>
      <c r="V88" s="179">
        <v>7.4999999999999997E-2</v>
      </c>
      <c r="W88" s="179">
        <v>7.4999999999999997E-2</v>
      </c>
      <c r="X88" s="179">
        <v>7.4999999999999997E-2</v>
      </c>
      <c r="Y88" s="179">
        <v>7.4999999999999997E-2</v>
      </c>
      <c r="Z88" s="179">
        <v>7.4999999999999997E-2</v>
      </c>
      <c r="AA88" s="179">
        <v>7.4999999999999997E-2</v>
      </c>
      <c r="AB88" s="179">
        <v>7.4999999999999997E-2</v>
      </c>
      <c r="AC88" s="179">
        <v>7.4999999999999997E-2</v>
      </c>
      <c r="AD88" s="179">
        <v>7.4999999999999997E-2</v>
      </c>
      <c r="AE88" s="179">
        <v>7.4999999999999997E-2</v>
      </c>
      <c r="AF88" s="179">
        <v>7.4999999999999997E-2</v>
      </c>
      <c r="AG88" s="179">
        <v>7.4999999999999997E-2</v>
      </c>
      <c r="AH88" s="179">
        <v>7.4999999999999997E-2</v>
      </c>
      <c r="AI88" s="179">
        <v>7.4999999999999997E-2</v>
      </c>
      <c r="AJ88" s="179">
        <v>7.4999999999999997E-2</v>
      </c>
      <c r="AK88" s="179">
        <v>7.4999999999999997E-2</v>
      </c>
    </row>
    <row r="89" spans="1:37" x14ac:dyDescent="0.2">
      <c r="A89" s="107">
        <f t="shared" si="13"/>
        <v>25</v>
      </c>
      <c r="B89" s="179">
        <v>7.4999999999999997E-2</v>
      </c>
      <c r="C89" s="179">
        <v>7.4999999999999997E-2</v>
      </c>
      <c r="D89" s="179">
        <v>7.4999999999999997E-2</v>
      </c>
      <c r="E89" s="179">
        <v>7.4999999999999997E-2</v>
      </c>
      <c r="F89" s="179">
        <v>7.4999999999999997E-2</v>
      </c>
      <c r="G89" s="179">
        <v>7.4999999999999997E-2</v>
      </c>
      <c r="H89" s="179">
        <v>7.4999999999999997E-2</v>
      </c>
      <c r="I89" s="179">
        <v>7.4999999999999997E-2</v>
      </c>
      <c r="J89" s="179">
        <v>7.4999999999999997E-2</v>
      </c>
      <c r="K89" s="179">
        <v>7.4999999999999997E-2</v>
      </c>
      <c r="L89" s="179">
        <v>7.4999999999999997E-2</v>
      </c>
      <c r="M89" s="179">
        <v>7.4999999999999997E-2</v>
      </c>
      <c r="N89" s="179">
        <v>7.4999999999999997E-2</v>
      </c>
      <c r="O89" s="179">
        <v>7.4999999999999997E-2</v>
      </c>
      <c r="P89" s="179">
        <v>7.4999999999999997E-2</v>
      </c>
      <c r="Q89" s="179">
        <v>7.4999999999999997E-2</v>
      </c>
      <c r="R89" s="179">
        <v>7.4999999999999997E-2</v>
      </c>
      <c r="S89" s="179">
        <v>7.4999999999999997E-2</v>
      </c>
      <c r="T89" s="179">
        <v>7.4999999999999997E-2</v>
      </c>
      <c r="U89" s="179">
        <v>7.4999999999999997E-2</v>
      </c>
      <c r="V89" s="179">
        <v>7.4999999999999997E-2</v>
      </c>
      <c r="W89" s="179">
        <v>7.4999999999999997E-2</v>
      </c>
      <c r="X89" s="179">
        <v>7.4999999999999997E-2</v>
      </c>
      <c r="Y89" s="179">
        <v>7.4999999999999997E-2</v>
      </c>
      <c r="Z89" s="179">
        <v>7.4999999999999997E-2</v>
      </c>
      <c r="AA89" s="179">
        <v>7.4999999999999997E-2</v>
      </c>
      <c r="AB89" s="179">
        <v>7.4999999999999997E-2</v>
      </c>
      <c r="AC89" s="179">
        <v>7.4999999999999997E-2</v>
      </c>
      <c r="AD89" s="179">
        <v>7.4999999999999997E-2</v>
      </c>
      <c r="AE89" s="179">
        <v>7.4999999999999997E-2</v>
      </c>
      <c r="AF89" s="179">
        <v>7.4999999999999997E-2</v>
      </c>
      <c r="AG89" s="179">
        <v>7.4999999999999997E-2</v>
      </c>
      <c r="AH89" s="179">
        <v>7.4999999999999997E-2</v>
      </c>
      <c r="AI89" s="179">
        <v>7.4999999999999997E-2</v>
      </c>
      <c r="AJ89" s="179">
        <v>7.4999999999999997E-2</v>
      </c>
      <c r="AK89" s="179">
        <v>7.4999999999999997E-2</v>
      </c>
    </row>
    <row r="90" spans="1:37" x14ac:dyDescent="0.2">
      <c r="A90" s="107">
        <f t="shared" si="13"/>
        <v>26</v>
      </c>
      <c r="B90" s="179">
        <v>7.4999999999999997E-2</v>
      </c>
      <c r="C90" s="179">
        <v>7.4999999999999997E-2</v>
      </c>
      <c r="D90" s="179">
        <v>7.4999999999999997E-2</v>
      </c>
      <c r="E90" s="179">
        <v>7.4999999999999997E-2</v>
      </c>
      <c r="F90" s="179">
        <v>7.4999999999999997E-2</v>
      </c>
      <c r="G90" s="179">
        <v>7.4999999999999997E-2</v>
      </c>
      <c r="H90" s="179">
        <v>7.4999999999999997E-2</v>
      </c>
      <c r="I90" s="179">
        <v>7.4999999999999997E-2</v>
      </c>
      <c r="J90" s="179">
        <v>7.4999999999999997E-2</v>
      </c>
      <c r="K90" s="179">
        <v>7.4999999999999997E-2</v>
      </c>
      <c r="L90" s="179">
        <v>7.4999999999999997E-2</v>
      </c>
      <c r="M90" s="179">
        <v>7.4999999999999997E-2</v>
      </c>
      <c r="N90" s="179">
        <v>7.4999999999999997E-2</v>
      </c>
      <c r="O90" s="179">
        <v>7.4999999999999997E-2</v>
      </c>
      <c r="P90" s="179">
        <v>7.4999999999999997E-2</v>
      </c>
      <c r="Q90" s="179">
        <v>7.4999999999999997E-2</v>
      </c>
      <c r="R90" s="179">
        <v>7.4999999999999997E-2</v>
      </c>
      <c r="S90" s="179">
        <v>7.4999999999999997E-2</v>
      </c>
      <c r="T90" s="179">
        <v>7.4999999999999997E-2</v>
      </c>
      <c r="U90" s="179">
        <v>7.4999999999999997E-2</v>
      </c>
      <c r="V90" s="179">
        <v>7.4999999999999997E-2</v>
      </c>
      <c r="W90" s="179">
        <v>7.4999999999999997E-2</v>
      </c>
      <c r="X90" s="179">
        <v>7.4999999999999997E-2</v>
      </c>
      <c r="Y90" s="179">
        <v>7.4999999999999997E-2</v>
      </c>
      <c r="Z90" s="179">
        <v>7.4999999999999997E-2</v>
      </c>
      <c r="AA90" s="179">
        <v>7.4999999999999997E-2</v>
      </c>
      <c r="AB90" s="179">
        <v>7.4999999999999997E-2</v>
      </c>
      <c r="AC90" s="179">
        <v>7.4999999999999997E-2</v>
      </c>
      <c r="AD90" s="179">
        <v>7.4999999999999997E-2</v>
      </c>
      <c r="AE90" s="179">
        <v>7.4999999999999997E-2</v>
      </c>
      <c r="AF90" s="179">
        <v>7.4999999999999997E-2</v>
      </c>
      <c r="AG90" s="179">
        <v>7.4999999999999997E-2</v>
      </c>
      <c r="AH90" s="179">
        <v>7.4999999999999997E-2</v>
      </c>
      <c r="AI90" s="179">
        <v>7.4999999999999997E-2</v>
      </c>
      <c r="AJ90" s="179">
        <v>7.4999999999999997E-2</v>
      </c>
      <c r="AK90" s="179">
        <v>7.4999999999999997E-2</v>
      </c>
    </row>
    <row r="91" spans="1:37" x14ac:dyDescent="0.2">
      <c r="A91" s="107">
        <f t="shared" si="13"/>
        <v>27</v>
      </c>
      <c r="B91" s="179">
        <v>7.4999999999999997E-2</v>
      </c>
      <c r="C91" s="179">
        <v>7.4999999999999997E-2</v>
      </c>
      <c r="D91" s="179">
        <v>7.4999999999999997E-2</v>
      </c>
      <c r="E91" s="179">
        <v>7.4999999999999997E-2</v>
      </c>
      <c r="F91" s="179">
        <v>7.4999999999999997E-2</v>
      </c>
      <c r="G91" s="179">
        <v>7.4999999999999997E-2</v>
      </c>
      <c r="H91" s="179">
        <v>7.4999999999999997E-2</v>
      </c>
      <c r="I91" s="179">
        <v>7.4999999999999997E-2</v>
      </c>
      <c r="J91" s="179">
        <v>7.4999999999999997E-2</v>
      </c>
      <c r="K91" s="179">
        <v>7.4999999999999997E-2</v>
      </c>
      <c r="L91" s="179">
        <v>7.4999999999999997E-2</v>
      </c>
      <c r="M91" s="179">
        <v>7.4999999999999997E-2</v>
      </c>
      <c r="N91" s="179">
        <v>7.4999999999999997E-2</v>
      </c>
      <c r="O91" s="179">
        <v>7.4999999999999997E-2</v>
      </c>
      <c r="P91" s="179">
        <v>7.4999999999999997E-2</v>
      </c>
      <c r="Q91" s="179">
        <v>7.4999999999999997E-2</v>
      </c>
      <c r="R91" s="179">
        <v>7.4999999999999997E-2</v>
      </c>
      <c r="S91" s="179">
        <v>7.4999999999999997E-2</v>
      </c>
      <c r="T91" s="179">
        <v>7.4999999999999997E-2</v>
      </c>
      <c r="U91" s="179">
        <v>7.4999999999999997E-2</v>
      </c>
      <c r="V91" s="179">
        <v>7.4999999999999997E-2</v>
      </c>
      <c r="W91" s="179">
        <v>7.4999999999999997E-2</v>
      </c>
      <c r="X91" s="179">
        <v>7.4999999999999997E-2</v>
      </c>
      <c r="Y91" s="179">
        <v>7.4999999999999997E-2</v>
      </c>
      <c r="Z91" s="179">
        <v>7.4999999999999997E-2</v>
      </c>
      <c r="AA91" s="179">
        <v>7.4999999999999997E-2</v>
      </c>
      <c r="AB91" s="179">
        <v>7.4999999999999997E-2</v>
      </c>
      <c r="AC91" s="179">
        <v>7.4999999999999997E-2</v>
      </c>
      <c r="AD91" s="179">
        <v>7.4999999999999997E-2</v>
      </c>
      <c r="AE91" s="179">
        <v>7.4999999999999997E-2</v>
      </c>
      <c r="AF91" s="179">
        <v>7.4999999999999997E-2</v>
      </c>
      <c r="AG91" s="179">
        <v>7.4999999999999997E-2</v>
      </c>
      <c r="AH91" s="179">
        <v>7.4999999999999997E-2</v>
      </c>
      <c r="AI91" s="179">
        <v>7.4999999999999997E-2</v>
      </c>
      <c r="AJ91" s="179">
        <v>7.4999999999999997E-2</v>
      </c>
      <c r="AK91" s="179">
        <v>7.4999999999999997E-2</v>
      </c>
    </row>
    <row r="92" spans="1:37" x14ac:dyDescent="0.2">
      <c r="A92" s="107">
        <f t="shared" si="13"/>
        <v>28</v>
      </c>
      <c r="B92" s="179">
        <v>7.4999999999999997E-2</v>
      </c>
      <c r="C92" s="179">
        <v>7.4999999999999997E-2</v>
      </c>
      <c r="D92" s="179">
        <v>7.4999999999999997E-2</v>
      </c>
      <c r="E92" s="179">
        <v>7.4999999999999997E-2</v>
      </c>
      <c r="F92" s="179">
        <v>7.4999999999999997E-2</v>
      </c>
      <c r="G92" s="179">
        <v>7.4999999999999997E-2</v>
      </c>
      <c r="H92" s="179">
        <v>7.4999999999999997E-2</v>
      </c>
      <c r="I92" s="179">
        <v>7.4999999999999997E-2</v>
      </c>
      <c r="J92" s="179">
        <v>7.4999999999999997E-2</v>
      </c>
      <c r="K92" s="179">
        <v>7.4999999999999997E-2</v>
      </c>
      <c r="L92" s="179">
        <v>7.4999999999999997E-2</v>
      </c>
      <c r="M92" s="179">
        <v>7.4999999999999997E-2</v>
      </c>
      <c r="N92" s="179">
        <v>7.4999999999999997E-2</v>
      </c>
      <c r="O92" s="179">
        <v>7.4999999999999997E-2</v>
      </c>
      <c r="P92" s="179">
        <v>7.4999999999999997E-2</v>
      </c>
      <c r="Q92" s="179">
        <v>7.4999999999999997E-2</v>
      </c>
      <c r="R92" s="179">
        <v>7.4999999999999997E-2</v>
      </c>
      <c r="S92" s="179">
        <v>7.4999999999999997E-2</v>
      </c>
      <c r="T92" s="179">
        <v>7.4999999999999997E-2</v>
      </c>
      <c r="U92" s="179">
        <v>7.4999999999999997E-2</v>
      </c>
      <c r="V92" s="179">
        <v>7.4999999999999997E-2</v>
      </c>
      <c r="W92" s="179">
        <v>7.4999999999999997E-2</v>
      </c>
      <c r="X92" s="179">
        <v>7.4999999999999997E-2</v>
      </c>
      <c r="Y92" s="179">
        <v>7.4999999999999997E-2</v>
      </c>
      <c r="Z92" s="179">
        <v>7.4999999999999997E-2</v>
      </c>
      <c r="AA92" s="179">
        <v>7.4999999999999997E-2</v>
      </c>
      <c r="AB92" s="179">
        <v>7.4999999999999997E-2</v>
      </c>
      <c r="AC92" s="179">
        <v>7.4999999999999997E-2</v>
      </c>
      <c r="AD92" s="179">
        <v>7.4999999999999997E-2</v>
      </c>
      <c r="AE92" s="179">
        <v>7.4999999999999997E-2</v>
      </c>
      <c r="AF92" s="179">
        <v>7.4999999999999997E-2</v>
      </c>
      <c r="AG92" s="179">
        <v>7.4999999999999997E-2</v>
      </c>
      <c r="AH92" s="179">
        <v>7.4999999999999997E-2</v>
      </c>
      <c r="AI92" s="179">
        <v>7.4999999999999997E-2</v>
      </c>
      <c r="AJ92" s="179">
        <v>7.4999999999999997E-2</v>
      </c>
      <c r="AK92" s="179">
        <v>7.4999999999999997E-2</v>
      </c>
    </row>
    <row r="93" spans="1:37" x14ac:dyDescent="0.2">
      <c r="A93" s="107">
        <f t="shared" si="13"/>
        <v>29</v>
      </c>
      <c r="B93" s="179">
        <v>7.4999999999999997E-2</v>
      </c>
      <c r="C93" s="179">
        <v>7.4999999999999997E-2</v>
      </c>
      <c r="D93" s="179">
        <v>7.4999999999999997E-2</v>
      </c>
      <c r="E93" s="179">
        <v>7.4999999999999997E-2</v>
      </c>
      <c r="F93" s="179">
        <v>7.4999999999999997E-2</v>
      </c>
      <c r="G93" s="179">
        <v>7.4999999999999997E-2</v>
      </c>
      <c r="H93" s="179">
        <v>7.4999999999999997E-2</v>
      </c>
      <c r="I93" s="179">
        <v>7.4999999999999997E-2</v>
      </c>
      <c r="J93" s="179">
        <v>7.4999999999999997E-2</v>
      </c>
      <c r="K93" s="179">
        <v>7.4999999999999997E-2</v>
      </c>
      <c r="L93" s="179">
        <v>7.4999999999999997E-2</v>
      </c>
      <c r="M93" s="179">
        <v>7.4999999999999997E-2</v>
      </c>
      <c r="N93" s="179">
        <v>7.4999999999999997E-2</v>
      </c>
      <c r="O93" s="179">
        <v>7.4999999999999997E-2</v>
      </c>
      <c r="P93" s="179">
        <v>7.4999999999999997E-2</v>
      </c>
      <c r="Q93" s="179">
        <v>7.4999999999999997E-2</v>
      </c>
      <c r="R93" s="179">
        <v>7.4999999999999997E-2</v>
      </c>
      <c r="S93" s="179">
        <v>7.4999999999999997E-2</v>
      </c>
      <c r="T93" s="179">
        <v>7.4999999999999997E-2</v>
      </c>
      <c r="U93" s="179">
        <v>7.4999999999999997E-2</v>
      </c>
      <c r="V93" s="179">
        <v>7.4999999999999997E-2</v>
      </c>
      <c r="W93" s="179">
        <v>7.4999999999999997E-2</v>
      </c>
      <c r="X93" s="179">
        <v>7.4999999999999997E-2</v>
      </c>
      <c r="Y93" s="179">
        <v>7.4999999999999997E-2</v>
      </c>
      <c r="Z93" s="179">
        <v>7.4999999999999997E-2</v>
      </c>
      <c r="AA93" s="179">
        <v>7.4999999999999997E-2</v>
      </c>
      <c r="AB93" s="179">
        <v>7.4999999999999997E-2</v>
      </c>
      <c r="AC93" s="179">
        <v>7.4999999999999997E-2</v>
      </c>
      <c r="AD93" s="179">
        <v>7.4999999999999997E-2</v>
      </c>
      <c r="AE93" s="179">
        <v>7.4999999999999997E-2</v>
      </c>
      <c r="AF93" s="179">
        <v>7.4999999999999997E-2</v>
      </c>
      <c r="AG93" s="179">
        <v>7.4999999999999997E-2</v>
      </c>
      <c r="AH93" s="179">
        <v>7.4999999999999997E-2</v>
      </c>
      <c r="AI93" s="179">
        <v>7.4999999999999997E-2</v>
      </c>
      <c r="AJ93" s="179">
        <v>7.4999999999999997E-2</v>
      </c>
      <c r="AK93" s="179">
        <v>7.4999999999999997E-2</v>
      </c>
    </row>
    <row r="94" spans="1:37" x14ac:dyDescent="0.2">
      <c r="A94" s="107">
        <f t="shared" si="13"/>
        <v>30</v>
      </c>
      <c r="B94" s="179">
        <v>7.4999999999999997E-2</v>
      </c>
      <c r="C94" s="179">
        <v>7.4999999999999997E-2</v>
      </c>
      <c r="D94" s="179">
        <v>7.4999999999999997E-2</v>
      </c>
      <c r="E94" s="179">
        <v>7.4999999999999997E-2</v>
      </c>
      <c r="F94" s="179">
        <v>7.4999999999999997E-2</v>
      </c>
      <c r="G94" s="179">
        <v>7.4999999999999997E-2</v>
      </c>
      <c r="H94" s="179">
        <v>7.4999999999999997E-2</v>
      </c>
      <c r="I94" s="179">
        <v>7.4999999999999997E-2</v>
      </c>
      <c r="J94" s="179">
        <v>7.4999999999999997E-2</v>
      </c>
      <c r="K94" s="179">
        <v>7.4999999999999997E-2</v>
      </c>
      <c r="L94" s="179">
        <v>7.4999999999999997E-2</v>
      </c>
      <c r="M94" s="179">
        <v>7.4999999999999997E-2</v>
      </c>
      <c r="N94" s="179">
        <v>7.4999999999999997E-2</v>
      </c>
      <c r="O94" s="179">
        <v>7.4999999999999997E-2</v>
      </c>
      <c r="P94" s="179">
        <v>7.4999999999999997E-2</v>
      </c>
      <c r="Q94" s="179">
        <v>7.4999999999999997E-2</v>
      </c>
      <c r="R94" s="179">
        <v>7.4999999999999997E-2</v>
      </c>
      <c r="S94" s="179">
        <v>7.4999999999999997E-2</v>
      </c>
      <c r="T94" s="179">
        <v>7.4999999999999997E-2</v>
      </c>
      <c r="U94" s="179">
        <v>7.4999999999999997E-2</v>
      </c>
      <c r="V94" s="179">
        <v>7.4999999999999997E-2</v>
      </c>
      <c r="W94" s="179">
        <v>7.4999999999999997E-2</v>
      </c>
      <c r="X94" s="179">
        <v>7.4999999999999997E-2</v>
      </c>
      <c r="Y94" s="179">
        <v>7.4999999999999997E-2</v>
      </c>
      <c r="Z94" s="179">
        <v>7.4999999999999997E-2</v>
      </c>
      <c r="AA94" s="179">
        <v>7.4999999999999997E-2</v>
      </c>
      <c r="AB94" s="179">
        <v>7.4999999999999997E-2</v>
      </c>
      <c r="AC94" s="179">
        <v>7.4999999999999997E-2</v>
      </c>
      <c r="AD94" s="179">
        <v>7.4999999999999997E-2</v>
      </c>
      <c r="AE94" s="179">
        <v>7.4999999999999997E-2</v>
      </c>
      <c r="AF94" s="179">
        <v>7.4999999999999997E-2</v>
      </c>
      <c r="AG94" s="179">
        <v>7.4999999999999997E-2</v>
      </c>
      <c r="AH94" s="179">
        <v>7.4999999999999997E-2</v>
      </c>
      <c r="AI94" s="179">
        <v>7.4999999999999997E-2</v>
      </c>
      <c r="AJ94" s="179">
        <v>7.4999999999999997E-2</v>
      </c>
      <c r="AK94" s="179">
        <v>7.4999999999999997E-2</v>
      </c>
    </row>
    <row r="95" spans="1:37" x14ac:dyDescent="0.2">
      <c r="A95" s="107">
        <f t="shared" si="13"/>
        <v>31</v>
      </c>
      <c r="B95" s="179">
        <v>7.4999999999999997E-2</v>
      </c>
      <c r="C95" s="179">
        <v>7.4999999999999997E-2</v>
      </c>
      <c r="D95" s="179">
        <v>7.4999999999999997E-2</v>
      </c>
      <c r="E95" s="179">
        <v>7.4999999999999997E-2</v>
      </c>
      <c r="F95" s="179">
        <v>7.4999999999999997E-2</v>
      </c>
      <c r="G95" s="179">
        <v>7.4999999999999997E-2</v>
      </c>
      <c r="H95" s="179">
        <v>7.4999999999999997E-2</v>
      </c>
      <c r="I95" s="179">
        <v>7.4999999999999997E-2</v>
      </c>
      <c r="J95" s="179">
        <v>7.4999999999999997E-2</v>
      </c>
      <c r="K95" s="179">
        <v>7.4999999999999997E-2</v>
      </c>
      <c r="L95" s="179">
        <v>7.4999999999999997E-2</v>
      </c>
      <c r="M95" s="179">
        <v>7.4999999999999997E-2</v>
      </c>
      <c r="N95" s="179">
        <v>7.4999999999999997E-2</v>
      </c>
      <c r="O95" s="179">
        <v>7.4999999999999997E-2</v>
      </c>
      <c r="P95" s="179">
        <v>7.4999999999999997E-2</v>
      </c>
      <c r="Q95" s="179">
        <v>7.4999999999999997E-2</v>
      </c>
      <c r="R95" s="179">
        <v>7.4999999999999997E-2</v>
      </c>
      <c r="S95" s="179">
        <v>7.4999999999999997E-2</v>
      </c>
      <c r="T95" s="179">
        <v>7.4999999999999997E-2</v>
      </c>
      <c r="U95" s="179">
        <v>7.4999999999999997E-2</v>
      </c>
      <c r="V95" s="179">
        <v>7.4999999999999997E-2</v>
      </c>
      <c r="W95" s="179">
        <v>7.4999999999999997E-2</v>
      </c>
      <c r="X95" s="179">
        <v>7.4999999999999997E-2</v>
      </c>
      <c r="Y95" s="179">
        <v>7.4999999999999997E-2</v>
      </c>
      <c r="Z95" s="179">
        <v>7.4999999999999997E-2</v>
      </c>
      <c r="AA95" s="179">
        <v>7.4999999999999997E-2</v>
      </c>
      <c r="AB95" s="179">
        <v>7.4999999999999997E-2</v>
      </c>
      <c r="AC95" s="179">
        <v>7.4999999999999997E-2</v>
      </c>
      <c r="AD95" s="179">
        <v>7.4999999999999997E-2</v>
      </c>
      <c r="AE95" s="179">
        <v>7.4999999999999997E-2</v>
      </c>
      <c r="AF95" s="179">
        <v>7.4999999999999997E-2</v>
      </c>
      <c r="AG95" s="179">
        <v>7.4999999999999997E-2</v>
      </c>
      <c r="AH95" s="179">
        <v>7.4999999999999997E-2</v>
      </c>
      <c r="AI95" s="179">
        <v>7.4999999999999997E-2</v>
      </c>
      <c r="AJ95" s="179">
        <v>7.4999999999999997E-2</v>
      </c>
      <c r="AK95" s="179">
        <v>7.4999999999999997E-2</v>
      </c>
    </row>
    <row r="96" spans="1:37" x14ac:dyDescent="0.2">
      <c r="A96" s="107">
        <f t="shared" si="13"/>
        <v>32</v>
      </c>
      <c r="B96" s="179">
        <v>7.4999999999999997E-2</v>
      </c>
      <c r="C96" s="179">
        <v>7.4999999999999997E-2</v>
      </c>
      <c r="D96" s="179">
        <v>7.4999999999999997E-2</v>
      </c>
      <c r="E96" s="179">
        <v>7.4999999999999997E-2</v>
      </c>
      <c r="F96" s="179">
        <v>7.4999999999999997E-2</v>
      </c>
      <c r="G96" s="179">
        <v>7.4999999999999997E-2</v>
      </c>
      <c r="H96" s="179">
        <v>7.4999999999999997E-2</v>
      </c>
      <c r="I96" s="179">
        <v>7.4999999999999997E-2</v>
      </c>
      <c r="J96" s="179">
        <v>7.4999999999999997E-2</v>
      </c>
      <c r="K96" s="179">
        <v>7.4999999999999997E-2</v>
      </c>
      <c r="L96" s="179">
        <v>7.4999999999999997E-2</v>
      </c>
      <c r="M96" s="179">
        <v>7.4999999999999997E-2</v>
      </c>
      <c r="N96" s="179">
        <v>7.4999999999999997E-2</v>
      </c>
      <c r="O96" s="179">
        <v>7.4999999999999997E-2</v>
      </c>
      <c r="P96" s="179">
        <v>7.4999999999999997E-2</v>
      </c>
      <c r="Q96" s="179">
        <v>7.4999999999999997E-2</v>
      </c>
      <c r="R96" s="179">
        <v>7.4999999999999997E-2</v>
      </c>
      <c r="S96" s="179">
        <v>7.4999999999999997E-2</v>
      </c>
      <c r="T96" s="179">
        <v>7.4999999999999997E-2</v>
      </c>
      <c r="U96" s="179">
        <v>7.4999999999999997E-2</v>
      </c>
      <c r="V96" s="179">
        <v>7.4999999999999997E-2</v>
      </c>
      <c r="W96" s="179">
        <v>7.4999999999999997E-2</v>
      </c>
      <c r="X96" s="179">
        <v>7.4999999999999997E-2</v>
      </c>
      <c r="Y96" s="179">
        <v>7.4999999999999997E-2</v>
      </c>
      <c r="Z96" s="179">
        <v>7.4999999999999997E-2</v>
      </c>
      <c r="AA96" s="179">
        <v>7.4999999999999997E-2</v>
      </c>
      <c r="AB96" s="179">
        <v>7.4999999999999997E-2</v>
      </c>
      <c r="AC96" s="179">
        <v>7.4999999999999997E-2</v>
      </c>
      <c r="AD96" s="179">
        <v>7.4999999999999997E-2</v>
      </c>
      <c r="AE96" s="179">
        <v>7.4999999999999997E-2</v>
      </c>
      <c r="AF96" s="179">
        <v>7.4999999999999997E-2</v>
      </c>
      <c r="AG96" s="179">
        <v>7.4999999999999997E-2</v>
      </c>
      <c r="AH96" s="179">
        <v>7.4999999999999997E-2</v>
      </c>
      <c r="AI96" s="179">
        <v>7.4999999999999997E-2</v>
      </c>
      <c r="AJ96" s="179">
        <v>7.4999999999999997E-2</v>
      </c>
      <c r="AK96" s="179">
        <v>7.4999999999999997E-2</v>
      </c>
    </row>
    <row r="97" spans="1:37" x14ac:dyDescent="0.2">
      <c r="A97" s="107">
        <f t="shared" si="13"/>
        <v>33</v>
      </c>
      <c r="B97" s="179">
        <v>7.4999999999999997E-2</v>
      </c>
      <c r="C97" s="179">
        <v>7.4999999999999997E-2</v>
      </c>
      <c r="D97" s="179">
        <v>7.4999999999999997E-2</v>
      </c>
      <c r="E97" s="179">
        <v>7.4999999999999997E-2</v>
      </c>
      <c r="F97" s="179">
        <v>7.4999999999999997E-2</v>
      </c>
      <c r="G97" s="179">
        <v>7.4999999999999997E-2</v>
      </c>
      <c r="H97" s="179">
        <v>7.4999999999999997E-2</v>
      </c>
      <c r="I97" s="179">
        <v>7.4999999999999997E-2</v>
      </c>
      <c r="J97" s="179">
        <v>7.4999999999999997E-2</v>
      </c>
      <c r="K97" s="179">
        <v>7.4999999999999997E-2</v>
      </c>
      <c r="L97" s="179">
        <v>7.4999999999999997E-2</v>
      </c>
      <c r="M97" s="179">
        <v>7.4999999999999997E-2</v>
      </c>
      <c r="N97" s="179">
        <v>7.4999999999999997E-2</v>
      </c>
      <c r="O97" s="179">
        <v>7.4999999999999997E-2</v>
      </c>
      <c r="P97" s="179">
        <v>7.4999999999999997E-2</v>
      </c>
      <c r="Q97" s="179">
        <v>7.4999999999999997E-2</v>
      </c>
      <c r="R97" s="179">
        <v>7.4999999999999997E-2</v>
      </c>
      <c r="S97" s="179">
        <v>7.4999999999999997E-2</v>
      </c>
      <c r="T97" s="179">
        <v>7.4999999999999997E-2</v>
      </c>
      <c r="U97" s="179">
        <v>7.4999999999999997E-2</v>
      </c>
      <c r="V97" s="179">
        <v>7.4999999999999997E-2</v>
      </c>
      <c r="W97" s="179">
        <v>7.4999999999999997E-2</v>
      </c>
      <c r="X97" s="179">
        <v>7.4999999999999997E-2</v>
      </c>
      <c r="Y97" s="179">
        <v>7.4999999999999997E-2</v>
      </c>
      <c r="Z97" s="179">
        <v>7.4999999999999997E-2</v>
      </c>
      <c r="AA97" s="179">
        <v>7.4999999999999997E-2</v>
      </c>
      <c r="AB97" s="179">
        <v>7.4999999999999997E-2</v>
      </c>
      <c r="AC97" s="179">
        <v>7.4999999999999997E-2</v>
      </c>
      <c r="AD97" s="179">
        <v>7.4999999999999997E-2</v>
      </c>
      <c r="AE97" s="179">
        <v>7.4999999999999997E-2</v>
      </c>
      <c r="AF97" s="179">
        <v>7.4999999999999997E-2</v>
      </c>
      <c r="AG97" s="179">
        <v>7.4999999999999997E-2</v>
      </c>
      <c r="AH97" s="179">
        <v>7.4999999999999997E-2</v>
      </c>
      <c r="AI97" s="179">
        <v>7.4999999999999997E-2</v>
      </c>
      <c r="AJ97" s="179">
        <v>7.4999999999999997E-2</v>
      </c>
      <c r="AK97" s="179">
        <v>7.4999999999999997E-2</v>
      </c>
    </row>
    <row r="98" spans="1:37" x14ac:dyDescent="0.2">
      <c r="A98" s="107">
        <f t="shared" si="13"/>
        <v>34</v>
      </c>
      <c r="B98" s="179">
        <v>7.4999999999999997E-2</v>
      </c>
      <c r="C98" s="179">
        <v>7.4999999999999997E-2</v>
      </c>
      <c r="D98" s="179">
        <v>7.4999999999999997E-2</v>
      </c>
      <c r="E98" s="179">
        <v>7.4999999999999997E-2</v>
      </c>
      <c r="F98" s="179">
        <v>7.4999999999999997E-2</v>
      </c>
      <c r="G98" s="179">
        <v>7.4999999999999997E-2</v>
      </c>
      <c r="H98" s="179">
        <v>7.4999999999999997E-2</v>
      </c>
      <c r="I98" s="179">
        <v>7.4999999999999997E-2</v>
      </c>
      <c r="J98" s="179">
        <v>7.4999999999999997E-2</v>
      </c>
      <c r="K98" s="179">
        <v>7.4999999999999997E-2</v>
      </c>
      <c r="L98" s="179">
        <v>7.4999999999999997E-2</v>
      </c>
      <c r="M98" s="179">
        <v>7.4999999999999997E-2</v>
      </c>
      <c r="N98" s="179">
        <v>7.4999999999999997E-2</v>
      </c>
      <c r="O98" s="179">
        <v>7.4999999999999997E-2</v>
      </c>
      <c r="P98" s="179">
        <v>7.4999999999999997E-2</v>
      </c>
      <c r="Q98" s="179">
        <v>7.4999999999999997E-2</v>
      </c>
      <c r="R98" s="179">
        <v>7.4999999999999997E-2</v>
      </c>
      <c r="S98" s="179">
        <v>7.4999999999999997E-2</v>
      </c>
      <c r="T98" s="179">
        <v>7.4999999999999997E-2</v>
      </c>
      <c r="U98" s="179">
        <v>7.4999999999999997E-2</v>
      </c>
      <c r="V98" s="179">
        <v>7.4999999999999997E-2</v>
      </c>
      <c r="W98" s="179">
        <v>7.4999999999999997E-2</v>
      </c>
      <c r="X98" s="179">
        <v>7.4999999999999997E-2</v>
      </c>
      <c r="Y98" s="179">
        <v>7.4999999999999997E-2</v>
      </c>
      <c r="Z98" s="179">
        <v>7.4999999999999997E-2</v>
      </c>
      <c r="AA98" s="179">
        <v>7.4999999999999997E-2</v>
      </c>
      <c r="AB98" s="179">
        <v>7.4999999999999997E-2</v>
      </c>
      <c r="AC98" s="179">
        <v>7.4999999999999997E-2</v>
      </c>
      <c r="AD98" s="179">
        <v>7.4999999999999997E-2</v>
      </c>
      <c r="AE98" s="179">
        <v>7.4999999999999997E-2</v>
      </c>
      <c r="AF98" s="179">
        <v>7.4999999999999997E-2</v>
      </c>
      <c r="AG98" s="179">
        <v>7.4999999999999997E-2</v>
      </c>
      <c r="AH98" s="179">
        <v>7.4999999999999997E-2</v>
      </c>
      <c r="AI98" s="179">
        <v>7.4999999999999997E-2</v>
      </c>
      <c r="AJ98" s="179">
        <v>7.4999999999999997E-2</v>
      </c>
      <c r="AK98" s="179">
        <v>7.4999999999999997E-2</v>
      </c>
    </row>
    <row r="99" spans="1:37" x14ac:dyDescent="0.2">
      <c r="A99" s="107">
        <f t="shared" si="13"/>
        <v>35</v>
      </c>
      <c r="B99" s="179">
        <v>7.4999999999999997E-2</v>
      </c>
      <c r="C99" s="179">
        <v>7.4999999999999997E-2</v>
      </c>
      <c r="D99" s="179">
        <v>7.4999999999999997E-2</v>
      </c>
      <c r="E99" s="179">
        <v>7.4999999999999997E-2</v>
      </c>
      <c r="F99" s="179">
        <v>7.4999999999999997E-2</v>
      </c>
      <c r="G99" s="179">
        <v>7.4999999999999997E-2</v>
      </c>
      <c r="H99" s="179">
        <v>7.4999999999999997E-2</v>
      </c>
      <c r="I99" s="179">
        <v>7.4999999999999997E-2</v>
      </c>
      <c r="J99" s="179">
        <v>7.4999999999999997E-2</v>
      </c>
      <c r="K99" s="179">
        <v>7.4999999999999997E-2</v>
      </c>
      <c r="L99" s="179">
        <v>7.4999999999999997E-2</v>
      </c>
      <c r="M99" s="179">
        <v>7.4999999999999997E-2</v>
      </c>
      <c r="N99" s="179">
        <v>7.4999999999999997E-2</v>
      </c>
      <c r="O99" s="179">
        <v>7.4999999999999997E-2</v>
      </c>
      <c r="P99" s="179">
        <v>7.4999999999999997E-2</v>
      </c>
      <c r="Q99" s="179">
        <v>7.4999999999999997E-2</v>
      </c>
      <c r="R99" s="179">
        <v>7.4999999999999997E-2</v>
      </c>
      <c r="S99" s="179">
        <v>7.4999999999999997E-2</v>
      </c>
      <c r="T99" s="179">
        <v>7.4999999999999997E-2</v>
      </c>
      <c r="U99" s="179">
        <v>7.4999999999999997E-2</v>
      </c>
      <c r="V99" s="179">
        <v>7.4999999999999997E-2</v>
      </c>
      <c r="W99" s="179">
        <v>7.4999999999999997E-2</v>
      </c>
      <c r="X99" s="179">
        <v>7.4999999999999997E-2</v>
      </c>
      <c r="Y99" s="179">
        <v>7.4999999999999997E-2</v>
      </c>
      <c r="Z99" s="179">
        <v>7.4999999999999997E-2</v>
      </c>
      <c r="AA99" s="179">
        <v>7.4999999999999997E-2</v>
      </c>
      <c r="AB99" s="179">
        <v>7.4999999999999997E-2</v>
      </c>
      <c r="AC99" s="179">
        <v>7.4999999999999997E-2</v>
      </c>
      <c r="AD99" s="179">
        <v>7.4999999999999997E-2</v>
      </c>
      <c r="AE99" s="179">
        <v>7.4999999999999997E-2</v>
      </c>
      <c r="AF99" s="179">
        <v>7.4999999999999997E-2</v>
      </c>
      <c r="AG99" s="179">
        <v>7.4999999999999997E-2</v>
      </c>
      <c r="AH99" s="179">
        <v>7.4999999999999997E-2</v>
      </c>
      <c r="AI99" s="179">
        <v>7.4999999999999997E-2</v>
      </c>
      <c r="AJ99" s="179">
        <v>7.4999999999999997E-2</v>
      </c>
      <c r="AK99" s="179">
        <v>7.4999999999999997E-2</v>
      </c>
    </row>
    <row r="100" spans="1:37" x14ac:dyDescent="0.2">
      <c r="A100" s="107">
        <f t="shared" si="13"/>
        <v>36</v>
      </c>
      <c r="B100" s="179">
        <v>7.4999999999999997E-2</v>
      </c>
      <c r="C100" s="179">
        <v>7.4999999999999997E-2</v>
      </c>
      <c r="D100" s="179">
        <v>7.4999999999999997E-2</v>
      </c>
      <c r="E100" s="179">
        <v>7.4999999999999997E-2</v>
      </c>
      <c r="F100" s="179">
        <v>7.4999999999999997E-2</v>
      </c>
      <c r="G100" s="179">
        <v>7.4999999999999997E-2</v>
      </c>
      <c r="H100" s="179">
        <v>7.4999999999999997E-2</v>
      </c>
      <c r="I100" s="179">
        <v>7.4999999999999997E-2</v>
      </c>
      <c r="J100" s="179">
        <v>7.4999999999999997E-2</v>
      </c>
      <c r="K100" s="179">
        <v>7.4999999999999997E-2</v>
      </c>
      <c r="L100" s="179">
        <v>7.4999999999999997E-2</v>
      </c>
      <c r="M100" s="179">
        <v>7.4999999999999997E-2</v>
      </c>
      <c r="N100" s="179">
        <v>7.4999999999999997E-2</v>
      </c>
      <c r="O100" s="179">
        <v>7.4999999999999997E-2</v>
      </c>
      <c r="P100" s="179">
        <v>7.4999999999999997E-2</v>
      </c>
      <c r="Q100" s="179">
        <v>7.4999999999999997E-2</v>
      </c>
      <c r="R100" s="179">
        <v>7.4999999999999997E-2</v>
      </c>
      <c r="S100" s="179">
        <v>7.4999999999999997E-2</v>
      </c>
      <c r="T100" s="179">
        <v>7.4999999999999997E-2</v>
      </c>
      <c r="U100" s="179">
        <v>7.4999999999999997E-2</v>
      </c>
      <c r="V100" s="179">
        <v>7.4999999999999997E-2</v>
      </c>
      <c r="W100" s="179">
        <v>7.4999999999999997E-2</v>
      </c>
      <c r="X100" s="179">
        <v>7.4999999999999997E-2</v>
      </c>
      <c r="Y100" s="179">
        <v>7.4999999999999997E-2</v>
      </c>
      <c r="Z100" s="179">
        <v>7.4999999999999997E-2</v>
      </c>
      <c r="AA100" s="179">
        <v>7.4999999999999997E-2</v>
      </c>
      <c r="AB100" s="179">
        <v>7.4999999999999997E-2</v>
      </c>
      <c r="AC100" s="179">
        <v>7.4999999999999997E-2</v>
      </c>
      <c r="AD100" s="179">
        <v>7.4999999999999997E-2</v>
      </c>
      <c r="AE100" s="179">
        <v>7.4999999999999997E-2</v>
      </c>
      <c r="AF100" s="179">
        <v>7.4999999999999997E-2</v>
      </c>
      <c r="AG100" s="179">
        <v>7.4999999999999997E-2</v>
      </c>
      <c r="AH100" s="179">
        <v>7.4999999999999997E-2</v>
      </c>
      <c r="AI100" s="179">
        <v>7.4999999999999997E-2</v>
      </c>
      <c r="AJ100" s="179">
        <v>7.4999999999999997E-2</v>
      </c>
      <c r="AK100" s="179">
        <v>7.4999999999999997E-2</v>
      </c>
    </row>
    <row r="101" spans="1:37" x14ac:dyDescent="0.2">
      <c r="A101" s="107">
        <f t="shared" si="13"/>
        <v>37</v>
      </c>
      <c r="B101" s="179">
        <v>7.4999999999999997E-2</v>
      </c>
      <c r="C101" s="179">
        <v>7.4999999999999997E-2</v>
      </c>
      <c r="D101" s="179">
        <v>7.4999999999999997E-2</v>
      </c>
      <c r="E101" s="179">
        <v>7.4999999999999997E-2</v>
      </c>
      <c r="F101" s="179">
        <v>7.4999999999999997E-2</v>
      </c>
      <c r="G101" s="179">
        <v>7.4999999999999997E-2</v>
      </c>
      <c r="H101" s="179">
        <v>7.4999999999999997E-2</v>
      </c>
      <c r="I101" s="179">
        <v>7.4999999999999997E-2</v>
      </c>
      <c r="J101" s="179">
        <v>7.4999999999999997E-2</v>
      </c>
      <c r="K101" s="179">
        <v>7.4999999999999997E-2</v>
      </c>
      <c r="L101" s="179">
        <v>7.4999999999999997E-2</v>
      </c>
      <c r="M101" s="179">
        <v>7.4999999999999997E-2</v>
      </c>
      <c r="N101" s="179">
        <v>7.4999999999999997E-2</v>
      </c>
      <c r="O101" s="179">
        <v>7.4999999999999997E-2</v>
      </c>
      <c r="P101" s="179">
        <v>7.4999999999999997E-2</v>
      </c>
      <c r="Q101" s="179">
        <v>7.4999999999999997E-2</v>
      </c>
      <c r="R101" s="179">
        <v>7.4999999999999997E-2</v>
      </c>
      <c r="S101" s="179">
        <v>7.4999999999999997E-2</v>
      </c>
      <c r="T101" s="179">
        <v>7.4999999999999997E-2</v>
      </c>
      <c r="U101" s="179">
        <v>7.4999999999999997E-2</v>
      </c>
      <c r="V101" s="179">
        <v>7.4999999999999997E-2</v>
      </c>
      <c r="W101" s="179">
        <v>7.4999999999999997E-2</v>
      </c>
      <c r="X101" s="179">
        <v>7.4999999999999997E-2</v>
      </c>
      <c r="Y101" s="179">
        <v>7.4999999999999997E-2</v>
      </c>
      <c r="Z101" s="179">
        <v>7.4999999999999997E-2</v>
      </c>
      <c r="AA101" s="179">
        <v>7.4999999999999997E-2</v>
      </c>
      <c r="AB101" s="179">
        <v>7.4999999999999997E-2</v>
      </c>
      <c r="AC101" s="179">
        <v>7.4999999999999997E-2</v>
      </c>
      <c r="AD101" s="179">
        <v>7.4999999999999997E-2</v>
      </c>
      <c r="AE101" s="179">
        <v>7.4999999999999997E-2</v>
      </c>
      <c r="AF101" s="179">
        <v>7.4999999999999997E-2</v>
      </c>
      <c r="AG101" s="179">
        <v>7.4999999999999997E-2</v>
      </c>
      <c r="AH101" s="179">
        <v>7.4999999999999997E-2</v>
      </c>
      <c r="AI101" s="179">
        <v>7.4999999999999997E-2</v>
      </c>
      <c r="AJ101" s="179">
        <v>7.4999999999999997E-2</v>
      </c>
      <c r="AK101" s="179">
        <v>7.4999999999999997E-2</v>
      </c>
    </row>
    <row r="102" spans="1:37" x14ac:dyDescent="0.2">
      <c r="A102" s="107">
        <f t="shared" si="13"/>
        <v>38</v>
      </c>
      <c r="B102" s="179">
        <v>7.4999999999999997E-2</v>
      </c>
      <c r="C102" s="179">
        <v>7.4999999999999997E-2</v>
      </c>
      <c r="D102" s="179">
        <v>7.4999999999999997E-2</v>
      </c>
      <c r="E102" s="179">
        <v>7.4999999999999997E-2</v>
      </c>
      <c r="F102" s="179">
        <v>7.4999999999999997E-2</v>
      </c>
      <c r="G102" s="179">
        <v>7.4999999999999997E-2</v>
      </c>
      <c r="H102" s="179">
        <v>7.4999999999999997E-2</v>
      </c>
      <c r="I102" s="179">
        <v>7.4999999999999997E-2</v>
      </c>
      <c r="J102" s="179">
        <v>7.4999999999999997E-2</v>
      </c>
      <c r="K102" s="179">
        <v>7.4999999999999997E-2</v>
      </c>
      <c r="L102" s="179">
        <v>7.4999999999999997E-2</v>
      </c>
      <c r="M102" s="179">
        <v>7.4999999999999997E-2</v>
      </c>
      <c r="N102" s="179">
        <v>7.4999999999999997E-2</v>
      </c>
      <c r="O102" s="179">
        <v>7.4999999999999997E-2</v>
      </c>
      <c r="P102" s="179">
        <v>7.4999999999999997E-2</v>
      </c>
      <c r="Q102" s="179">
        <v>7.4999999999999997E-2</v>
      </c>
      <c r="R102" s="179">
        <v>7.4999999999999997E-2</v>
      </c>
      <c r="S102" s="179">
        <v>7.4999999999999997E-2</v>
      </c>
      <c r="T102" s="179">
        <v>7.4999999999999997E-2</v>
      </c>
      <c r="U102" s="179">
        <v>7.4999999999999997E-2</v>
      </c>
      <c r="V102" s="179">
        <v>7.4999999999999997E-2</v>
      </c>
      <c r="W102" s="179">
        <v>7.4999999999999997E-2</v>
      </c>
      <c r="X102" s="179">
        <v>7.4999999999999997E-2</v>
      </c>
      <c r="Y102" s="179">
        <v>7.4999999999999997E-2</v>
      </c>
      <c r="Z102" s="179">
        <v>7.4999999999999997E-2</v>
      </c>
      <c r="AA102" s="179">
        <v>7.4999999999999997E-2</v>
      </c>
      <c r="AB102" s="179">
        <v>7.4999999999999997E-2</v>
      </c>
      <c r="AC102" s="179">
        <v>7.4999999999999997E-2</v>
      </c>
      <c r="AD102" s="179">
        <v>7.4999999999999997E-2</v>
      </c>
      <c r="AE102" s="179">
        <v>7.4999999999999997E-2</v>
      </c>
      <c r="AF102" s="179">
        <v>7.4999999999999997E-2</v>
      </c>
      <c r="AG102" s="179">
        <v>7.4999999999999997E-2</v>
      </c>
      <c r="AH102" s="179">
        <v>7.4999999999999997E-2</v>
      </c>
      <c r="AI102" s="179">
        <v>7.4999999999999997E-2</v>
      </c>
      <c r="AJ102" s="179">
        <v>7.4999999999999997E-2</v>
      </c>
      <c r="AK102" s="179">
        <v>7.4999999999999997E-2</v>
      </c>
    </row>
    <row r="103" spans="1:37" x14ac:dyDescent="0.2">
      <c r="A103" s="107">
        <f t="shared" si="13"/>
        <v>39</v>
      </c>
      <c r="B103" s="179">
        <v>7.4999999999999997E-2</v>
      </c>
      <c r="C103" s="179">
        <v>7.4999999999999997E-2</v>
      </c>
      <c r="D103" s="179">
        <v>7.4999999999999997E-2</v>
      </c>
      <c r="E103" s="179">
        <v>7.4999999999999997E-2</v>
      </c>
      <c r="F103" s="179">
        <v>7.4999999999999997E-2</v>
      </c>
      <c r="G103" s="179">
        <v>7.4999999999999997E-2</v>
      </c>
      <c r="H103" s="179">
        <v>7.4999999999999997E-2</v>
      </c>
      <c r="I103" s="179">
        <v>7.4999999999999997E-2</v>
      </c>
      <c r="J103" s="179">
        <v>7.4999999999999997E-2</v>
      </c>
      <c r="K103" s="179">
        <v>7.4999999999999997E-2</v>
      </c>
      <c r="L103" s="179">
        <v>7.4999999999999997E-2</v>
      </c>
      <c r="M103" s="179">
        <v>7.4999999999999997E-2</v>
      </c>
      <c r="N103" s="179">
        <v>7.4999999999999997E-2</v>
      </c>
      <c r="O103" s="179">
        <v>7.4999999999999997E-2</v>
      </c>
      <c r="P103" s="179">
        <v>7.4999999999999997E-2</v>
      </c>
      <c r="Q103" s="179">
        <v>7.4999999999999997E-2</v>
      </c>
      <c r="R103" s="179">
        <v>7.4999999999999997E-2</v>
      </c>
      <c r="S103" s="179">
        <v>7.4999999999999997E-2</v>
      </c>
      <c r="T103" s="179">
        <v>7.4999999999999997E-2</v>
      </c>
      <c r="U103" s="179">
        <v>7.4999999999999997E-2</v>
      </c>
      <c r="V103" s="179">
        <v>7.4999999999999997E-2</v>
      </c>
      <c r="W103" s="179">
        <v>7.4999999999999997E-2</v>
      </c>
      <c r="X103" s="179">
        <v>7.4999999999999997E-2</v>
      </c>
      <c r="Y103" s="179">
        <v>7.4999999999999997E-2</v>
      </c>
      <c r="Z103" s="179">
        <v>7.4999999999999997E-2</v>
      </c>
      <c r="AA103" s="179">
        <v>7.4999999999999997E-2</v>
      </c>
      <c r="AB103" s="179">
        <v>7.4999999999999997E-2</v>
      </c>
      <c r="AC103" s="179">
        <v>7.4999999999999997E-2</v>
      </c>
      <c r="AD103" s="179">
        <v>7.4999999999999997E-2</v>
      </c>
      <c r="AE103" s="179">
        <v>7.4999999999999997E-2</v>
      </c>
      <c r="AF103" s="179">
        <v>7.4999999999999997E-2</v>
      </c>
      <c r="AG103" s="179">
        <v>7.4999999999999997E-2</v>
      </c>
      <c r="AH103" s="179">
        <v>7.4999999999999997E-2</v>
      </c>
      <c r="AI103" s="179">
        <v>7.4999999999999997E-2</v>
      </c>
      <c r="AJ103" s="179">
        <v>7.4999999999999997E-2</v>
      </c>
      <c r="AK103" s="179">
        <v>7.4999999999999997E-2</v>
      </c>
    </row>
    <row r="104" spans="1:37" x14ac:dyDescent="0.2">
      <c r="A104" s="107">
        <f t="shared" si="13"/>
        <v>40</v>
      </c>
      <c r="B104" s="179">
        <v>7.4999999999999997E-2</v>
      </c>
      <c r="C104" s="179">
        <v>7.4999999999999997E-2</v>
      </c>
      <c r="D104" s="179">
        <v>7.4999999999999997E-2</v>
      </c>
      <c r="E104" s="179">
        <v>7.4999999999999997E-2</v>
      </c>
      <c r="F104" s="179">
        <v>7.4999999999999997E-2</v>
      </c>
      <c r="G104" s="179">
        <v>7.4999999999999997E-2</v>
      </c>
      <c r="H104" s="179">
        <v>7.4999999999999997E-2</v>
      </c>
      <c r="I104" s="179">
        <v>7.4999999999999997E-2</v>
      </c>
      <c r="J104" s="179">
        <v>7.4999999999999997E-2</v>
      </c>
      <c r="K104" s="179">
        <v>7.4999999999999997E-2</v>
      </c>
      <c r="L104" s="179">
        <v>7.4999999999999997E-2</v>
      </c>
      <c r="M104" s="179">
        <v>7.4999999999999997E-2</v>
      </c>
      <c r="N104" s="179">
        <v>7.4999999999999997E-2</v>
      </c>
      <c r="O104" s="179">
        <v>7.4999999999999997E-2</v>
      </c>
      <c r="P104" s="179">
        <v>7.4999999999999997E-2</v>
      </c>
      <c r="Q104" s="179">
        <v>7.4999999999999997E-2</v>
      </c>
      <c r="R104" s="179">
        <v>7.4999999999999997E-2</v>
      </c>
      <c r="S104" s="179">
        <v>7.4999999999999997E-2</v>
      </c>
      <c r="T104" s="179">
        <v>7.4999999999999997E-2</v>
      </c>
      <c r="U104" s="179">
        <v>7.4999999999999997E-2</v>
      </c>
      <c r="V104" s="179">
        <v>7.4999999999999997E-2</v>
      </c>
      <c r="W104" s="179">
        <v>7.4999999999999997E-2</v>
      </c>
      <c r="X104" s="179">
        <v>7.4999999999999997E-2</v>
      </c>
      <c r="Y104" s="179">
        <v>7.4999999999999997E-2</v>
      </c>
      <c r="Z104" s="179">
        <v>7.4999999999999997E-2</v>
      </c>
      <c r="AA104" s="179">
        <v>7.4999999999999997E-2</v>
      </c>
      <c r="AB104" s="179">
        <v>7.4999999999999997E-2</v>
      </c>
      <c r="AC104" s="179">
        <v>7.4999999999999997E-2</v>
      </c>
      <c r="AD104" s="179">
        <v>7.4999999999999997E-2</v>
      </c>
      <c r="AE104" s="179">
        <v>7.4999999999999997E-2</v>
      </c>
      <c r="AF104" s="179">
        <v>7.4999999999999997E-2</v>
      </c>
      <c r="AG104" s="179">
        <v>7.4999999999999997E-2</v>
      </c>
      <c r="AH104" s="179">
        <v>7.4999999999999997E-2</v>
      </c>
      <c r="AI104" s="179">
        <v>7.4999999999999997E-2</v>
      </c>
      <c r="AJ104" s="179">
        <v>7.4999999999999997E-2</v>
      </c>
      <c r="AK104" s="179">
        <v>7.4999999999999997E-2</v>
      </c>
    </row>
    <row r="105" spans="1:37" x14ac:dyDescent="0.2">
      <c r="A105" s="107">
        <f t="shared" si="13"/>
        <v>41</v>
      </c>
      <c r="B105" s="179">
        <v>7.4999999999999997E-2</v>
      </c>
      <c r="C105" s="179">
        <v>7.4999999999999997E-2</v>
      </c>
      <c r="D105" s="179">
        <v>7.4999999999999997E-2</v>
      </c>
      <c r="E105" s="179">
        <v>7.4999999999999997E-2</v>
      </c>
      <c r="F105" s="179">
        <v>7.4999999999999997E-2</v>
      </c>
      <c r="G105" s="179">
        <v>7.4999999999999997E-2</v>
      </c>
      <c r="H105" s="179">
        <v>7.4999999999999997E-2</v>
      </c>
      <c r="I105" s="179">
        <v>7.4999999999999997E-2</v>
      </c>
      <c r="J105" s="179">
        <v>7.4999999999999997E-2</v>
      </c>
      <c r="K105" s="179">
        <v>7.4999999999999997E-2</v>
      </c>
      <c r="L105" s="179">
        <v>7.4999999999999997E-2</v>
      </c>
      <c r="M105" s="179">
        <v>7.4999999999999997E-2</v>
      </c>
      <c r="N105" s="179">
        <v>7.4999999999999997E-2</v>
      </c>
      <c r="O105" s="179">
        <v>7.4999999999999997E-2</v>
      </c>
      <c r="P105" s="179">
        <v>7.4999999999999997E-2</v>
      </c>
      <c r="Q105" s="179">
        <v>7.4999999999999997E-2</v>
      </c>
      <c r="R105" s="179">
        <v>7.4999999999999997E-2</v>
      </c>
      <c r="S105" s="179">
        <v>7.4999999999999997E-2</v>
      </c>
      <c r="T105" s="179">
        <v>7.4999999999999997E-2</v>
      </c>
      <c r="U105" s="179">
        <v>7.4999999999999997E-2</v>
      </c>
      <c r="V105" s="179">
        <v>7.4999999999999997E-2</v>
      </c>
      <c r="W105" s="179">
        <v>7.4999999999999997E-2</v>
      </c>
      <c r="X105" s="179">
        <v>7.4999999999999997E-2</v>
      </c>
      <c r="Y105" s="179">
        <v>7.4999999999999997E-2</v>
      </c>
      <c r="Z105" s="179">
        <v>7.4999999999999997E-2</v>
      </c>
      <c r="AA105" s="179">
        <v>7.4999999999999997E-2</v>
      </c>
      <c r="AB105" s="179">
        <v>7.4999999999999997E-2</v>
      </c>
      <c r="AC105" s="179">
        <v>7.4999999999999997E-2</v>
      </c>
      <c r="AD105" s="179">
        <v>7.4999999999999997E-2</v>
      </c>
      <c r="AE105" s="179">
        <v>7.4999999999999997E-2</v>
      </c>
      <c r="AF105" s="179">
        <v>7.4999999999999997E-2</v>
      </c>
      <c r="AG105" s="179">
        <v>7.4999999999999997E-2</v>
      </c>
      <c r="AH105" s="179">
        <v>7.4999999999999997E-2</v>
      </c>
      <c r="AI105" s="179">
        <v>7.4999999999999997E-2</v>
      </c>
      <c r="AJ105" s="179">
        <v>7.4999999999999997E-2</v>
      </c>
      <c r="AK105" s="179">
        <v>7.4999999999999997E-2</v>
      </c>
    </row>
    <row r="106" spans="1:37" x14ac:dyDescent="0.2">
      <c r="A106" s="107">
        <f t="shared" si="13"/>
        <v>42</v>
      </c>
      <c r="B106" s="179">
        <v>7.4999999999999997E-2</v>
      </c>
      <c r="C106" s="179">
        <v>7.4999999999999997E-2</v>
      </c>
      <c r="D106" s="179">
        <v>7.4999999999999997E-2</v>
      </c>
      <c r="E106" s="179">
        <v>7.4999999999999997E-2</v>
      </c>
      <c r="F106" s="179">
        <v>7.4999999999999997E-2</v>
      </c>
      <c r="G106" s="179">
        <v>7.4999999999999997E-2</v>
      </c>
      <c r="H106" s="179">
        <v>7.4999999999999997E-2</v>
      </c>
      <c r="I106" s="179">
        <v>7.4999999999999997E-2</v>
      </c>
      <c r="J106" s="179">
        <v>7.4999999999999997E-2</v>
      </c>
      <c r="K106" s="179">
        <v>7.4999999999999997E-2</v>
      </c>
      <c r="L106" s="179">
        <v>7.4999999999999997E-2</v>
      </c>
      <c r="M106" s="179">
        <v>7.4999999999999997E-2</v>
      </c>
      <c r="N106" s="179">
        <v>7.4999999999999997E-2</v>
      </c>
      <c r="O106" s="179">
        <v>7.4999999999999997E-2</v>
      </c>
      <c r="P106" s="179">
        <v>7.4999999999999997E-2</v>
      </c>
      <c r="Q106" s="179">
        <v>7.4999999999999997E-2</v>
      </c>
      <c r="R106" s="179">
        <v>7.4999999999999997E-2</v>
      </c>
      <c r="S106" s="179">
        <v>7.4999999999999997E-2</v>
      </c>
      <c r="T106" s="179">
        <v>7.4999999999999997E-2</v>
      </c>
      <c r="U106" s="179">
        <v>7.4999999999999997E-2</v>
      </c>
      <c r="V106" s="179">
        <v>7.4999999999999997E-2</v>
      </c>
      <c r="W106" s="179">
        <v>7.4999999999999997E-2</v>
      </c>
      <c r="X106" s="179">
        <v>7.4999999999999997E-2</v>
      </c>
      <c r="Y106" s="179">
        <v>7.4999999999999997E-2</v>
      </c>
      <c r="Z106" s="179">
        <v>7.4999999999999997E-2</v>
      </c>
      <c r="AA106" s="179">
        <v>7.4999999999999997E-2</v>
      </c>
      <c r="AB106" s="179">
        <v>7.4999999999999997E-2</v>
      </c>
      <c r="AC106" s="179">
        <v>7.4999999999999997E-2</v>
      </c>
      <c r="AD106" s="179">
        <v>7.4999999999999997E-2</v>
      </c>
      <c r="AE106" s="179">
        <v>7.4999999999999997E-2</v>
      </c>
      <c r="AF106" s="179">
        <v>7.4999999999999997E-2</v>
      </c>
      <c r="AG106" s="179">
        <v>7.4999999999999997E-2</v>
      </c>
      <c r="AH106" s="179">
        <v>7.4999999999999997E-2</v>
      </c>
      <c r="AI106" s="179">
        <v>7.4999999999999997E-2</v>
      </c>
      <c r="AJ106" s="179">
        <v>7.4999999999999997E-2</v>
      </c>
      <c r="AK106" s="179">
        <v>7.4999999999999997E-2</v>
      </c>
    </row>
    <row r="107" spans="1:37" x14ac:dyDescent="0.2">
      <c r="A107" s="107">
        <f t="shared" si="13"/>
        <v>43</v>
      </c>
      <c r="B107" s="179">
        <v>7.4999999999999997E-2</v>
      </c>
      <c r="C107" s="179">
        <v>7.4999999999999997E-2</v>
      </c>
      <c r="D107" s="179">
        <v>7.4999999999999997E-2</v>
      </c>
      <c r="E107" s="179">
        <v>7.4999999999999997E-2</v>
      </c>
      <c r="F107" s="179">
        <v>7.4999999999999997E-2</v>
      </c>
      <c r="G107" s="179">
        <v>7.4999999999999997E-2</v>
      </c>
      <c r="H107" s="179">
        <v>7.4999999999999997E-2</v>
      </c>
      <c r="I107" s="179">
        <v>7.4999999999999997E-2</v>
      </c>
      <c r="J107" s="179">
        <v>7.4999999999999997E-2</v>
      </c>
      <c r="K107" s="179">
        <v>7.4999999999999997E-2</v>
      </c>
      <c r="L107" s="179">
        <v>7.4999999999999997E-2</v>
      </c>
      <c r="M107" s="179">
        <v>7.4999999999999997E-2</v>
      </c>
      <c r="N107" s="179">
        <v>7.4999999999999997E-2</v>
      </c>
      <c r="O107" s="179">
        <v>7.4999999999999997E-2</v>
      </c>
      <c r="P107" s="179">
        <v>7.4999999999999997E-2</v>
      </c>
      <c r="Q107" s="179">
        <v>7.4999999999999997E-2</v>
      </c>
      <c r="R107" s="179">
        <v>7.4999999999999997E-2</v>
      </c>
      <c r="S107" s="179">
        <v>7.4999999999999997E-2</v>
      </c>
      <c r="T107" s="179">
        <v>7.4999999999999997E-2</v>
      </c>
      <c r="U107" s="179">
        <v>7.4999999999999997E-2</v>
      </c>
      <c r="V107" s="179">
        <v>7.4999999999999997E-2</v>
      </c>
      <c r="W107" s="179">
        <v>7.4999999999999997E-2</v>
      </c>
      <c r="X107" s="179">
        <v>7.4999999999999997E-2</v>
      </c>
      <c r="Y107" s="179">
        <v>7.4999999999999997E-2</v>
      </c>
      <c r="Z107" s="179">
        <v>7.4999999999999997E-2</v>
      </c>
      <c r="AA107" s="179">
        <v>7.4999999999999997E-2</v>
      </c>
      <c r="AB107" s="179">
        <v>7.4999999999999997E-2</v>
      </c>
      <c r="AC107" s="179">
        <v>7.4999999999999997E-2</v>
      </c>
      <c r="AD107" s="179">
        <v>7.4999999999999997E-2</v>
      </c>
      <c r="AE107" s="179">
        <v>7.4999999999999997E-2</v>
      </c>
      <c r="AF107" s="179">
        <v>7.4999999999999997E-2</v>
      </c>
      <c r="AG107" s="179">
        <v>7.4999999999999997E-2</v>
      </c>
      <c r="AH107" s="179">
        <v>7.4999999999999997E-2</v>
      </c>
      <c r="AI107" s="179">
        <v>7.4999999999999997E-2</v>
      </c>
      <c r="AJ107" s="179">
        <v>7.4999999999999997E-2</v>
      </c>
      <c r="AK107" s="179">
        <v>7.4999999999999997E-2</v>
      </c>
    </row>
    <row r="108" spans="1:37" x14ac:dyDescent="0.2">
      <c r="A108" s="107">
        <f t="shared" si="13"/>
        <v>44</v>
      </c>
      <c r="B108" s="179">
        <v>7.4999999999999997E-2</v>
      </c>
      <c r="C108" s="179">
        <v>7.4999999999999997E-2</v>
      </c>
      <c r="D108" s="179">
        <v>7.4999999999999997E-2</v>
      </c>
      <c r="E108" s="179">
        <v>7.4999999999999997E-2</v>
      </c>
      <c r="F108" s="179">
        <v>7.4999999999999997E-2</v>
      </c>
      <c r="G108" s="179">
        <v>7.4999999999999997E-2</v>
      </c>
      <c r="H108" s="179">
        <v>7.4999999999999997E-2</v>
      </c>
      <c r="I108" s="179">
        <v>7.4999999999999997E-2</v>
      </c>
      <c r="J108" s="179">
        <v>7.4999999999999997E-2</v>
      </c>
      <c r="K108" s="179">
        <v>7.4999999999999997E-2</v>
      </c>
      <c r="L108" s="179">
        <v>7.4999999999999997E-2</v>
      </c>
      <c r="M108" s="179">
        <v>7.4999999999999997E-2</v>
      </c>
      <c r="N108" s="179">
        <v>7.4999999999999997E-2</v>
      </c>
      <c r="O108" s="179">
        <v>7.4999999999999997E-2</v>
      </c>
      <c r="P108" s="179">
        <v>7.4999999999999997E-2</v>
      </c>
      <c r="Q108" s="179">
        <v>7.4999999999999997E-2</v>
      </c>
      <c r="R108" s="179">
        <v>7.4999999999999997E-2</v>
      </c>
      <c r="S108" s="179">
        <v>7.4999999999999997E-2</v>
      </c>
      <c r="T108" s="179">
        <v>7.4999999999999997E-2</v>
      </c>
      <c r="U108" s="179">
        <v>7.4999999999999997E-2</v>
      </c>
      <c r="V108" s="179">
        <v>7.4999999999999997E-2</v>
      </c>
      <c r="W108" s="179">
        <v>7.4999999999999997E-2</v>
      </c>
      <c r="X108" s="179">
        <v>7.4999999999999997E-2</v>
      </c>
      <c r="Y108" s="179">
        <v>7.4999999999999997E-2</v>
      </c>
      <c r="Z108" s="179">
        <v>7.4999999999999997E-2</v>
      </c>
      <c r="AA108" s="179">
        <v>7.4999999999999997E-2</v>
      </c>
      <c r="AB108" s="179">
        <v>7.4999999999999997E-2</v>
      </c>
      <c r="AC108" s="179">
        <v>7.4999999999999997E-2</v>
      </c>
      <c r="AD108" s="179">
        <v>7.4999999999999997E-2</v>
      </c>
      <c r="AE108" s="179">
        <v>7.4999999999999997E-2</v>
      </c>
      <c r="AF108" s="179">
        <v>7.4999999999999997E-2</v>
      </c>
      <c r="AG108" s="179">
        <v>7.4999999999999997E-2</v>
      </c>
      <c r="AH108" s="179">
        <v>7.4999999999999997E-2</v>
      </c>
      <c r="AI108" s="179">
        <v>7.4999999999999997E-2</v>
      </c>
      <c r="AJ108" s="179">
        <v>7.4999999999999997E-2</v>
      </c>
      <c r="AK108" s="179">
        <v>7.4999999999999997E-2</v>
      </c>
    </row>
    <row r="109" spans="1:37" x14ac:dyDescent="0.2">
      <c r="A109" s="107">
        <f t="shared" si="13"/>
        <v>45</v>
      </c>
      <c r="B109" s="179">
        <v>7.4999999999999997E-2</v>
      </c>
      <c r="C109" s="179">
        <v>7.4999999999999997E-2</v>
      </c>
      <c r="D109" s="179">
        <v>7.4999999999999997E-2</v>
      </c>
      <c r="E109" s="179">
        <v>7.4999999999999997E-2</v>
      </c>
      <c r="F109" s="179">
        <v>7.4999999999999997E-2</v>
      </c>
      <c r="G109" s="179">
        <v>7.4999999999999997E-2</v>
      </c>
      <c r="H109" s="179">
        <v>7.4999999999999997E-2</v>
      </c>
      <c r="I109" s="179">
        <v>7.4999999999999997E-2</v>
      </c>
      <c r="J109" s="179">
        <v>7.4999999999999997E-2</v>
      </c>
      <c r="K109" s="179">
        <v>7.4999999999999997E-2</v>
      </c>
      <c r="L109" s="179">
        <v>7.4999999999999997E-2</v>
      </c>
      <c r="M109" s="179">
        <v>7.4999999999999997E-2</v>
      </c>
      <c r="N109" s="179">
        <v>7.4999999999999997E-2</v>
      </c>
      <c r="O109" s="179">
        <v>7.4999999999999997E-2</v>
      </c>
      <c r="P109" s="179">
        <v>7.4999999999999997E-2</v>
      </c>
      <c r="Q109" s="179">
        <v>7.4999999999999997E-2</v>
      </c>
      <c r="R109" s="179">
        <v>7.4999999999999997E-2</v>
      </c>
      <c r="S109" s="179">
        <v>7.4999999999999997E-2</v>
      </c>
      <c r="T109" s="179">
        <v>7.4999999999999997E-2</v>
      </c>
      <c r="U109" s="179">
        <v>7.4999999999999997E-2</v>
      </c>
      <c r="V109" s="179">
        <v>7.4999999999999997E-2</v>
      </c>
      <c r="W109" s="179">
        <v>7.4999999999999997E-2</v>
      </c>
      <c r="X109" s="179">
        <v>7.4999999999999997E-2</v>
      </c>
      <c r="Y109" s="179">
        <v>7.4999999999999997E-2</v>
      </c>
      <c r="Z109" s="179">
        <v>7.4999999999999997E-2</v>
      </c>
      <c r="AA109" s="179">
        <v>7.4999999999999997E-2</v>
      </c>
      <c r="AB109" s="179">
        <v>7.4999999999999997E-2</v>
      </c>
      <c r="AC109" s="179">
        <v>7.4999999999999997E-2</v>
      </c>
      <c r="AD109" s="179">
        <v>7.4999999999999997E-2</v>
      </c>
      <c r="AE109" s="179">
        <v>7.4999999999999997E-2</v>
      </c>
      <c r="AF109" s="179">
        <v>7.4999999999999997E-2</v>
      </c>
      <c r="AG109" s="179">
        <v>7.4999999999999997E-2</v>
      </c>
      <c r="AH109" s="179">
        <v>7.4999999999999997E-2</v>
      </c>
      <c r="AI109" s="179">
        <v>7.4999999999999997E-2</v>
      </c>
      <c r="AJ109" s="179">
        <v>7.4999999999999997E-2</v>
      </c>
      <c r="AK109" s="179">
        <v>7.4999999999999997E-2</v>
      </c>
    </row>
    <row r="110" spans="1:37" x14ac:dyDescent="0.2">
      <c r="A110" s="107">
        <f t="shared" si="13"/>
        <v>46</v>
      </c>
      <c r="B110" s="179">
        <v>7.4999999999999997E-2</v>
      </c>
      <c r="C110" s="179">
        <v>7.4999999999999997E-2</v>
      </c>
      <c r="D110" s="179">
        <v>7.4999999999999997E-2</v>
      </c>
      <c r="E110" s="179">
        <v>7.4999999999999997E-2</v>
      </c>
      <c r="F110" s="179">
        <v>7.4999999999999997E-2</v>
      </c>
      <c r="G110" s="179">
        <v>7.4999999999999997E-2</v>
      </c>
      <c r="H110" s="179">
        <v>7.4999999999999997E-2</v>
      </c>
      <c r="I110" s="179">
        <v>7.4999999999999997E-2</v>
      </c>
      <c r="J110" s="179">
        <v>7.4999999999999997E-2</v>
      </c>
      <c r="K110" s="179">
        <v>7.4999999999999997E-2</v>
      </c>
      <c r="L110" s="179">
        <v>7.4999999999999997E-2</v>
      </c>
      <c r="M110" s="179">
        <v>7.4999999999999997E-2</v>
      </c>
      <c r="N110" s="179">
        <v>7.4999999999999997E-2</v>
      </c>
      <c r="O110" s="179">
        <v>7.4999999999999997E-2</v>
      </c>
      <c r="P110" s="179">
        <v>7.4999999999999997E-2</v>
      </c>
      <c r="Q110" s="179">
        <v>7.4999999999999997E-2</v>
      </c>
      <c r="R110" s="179">
        <v>7.4999999999999997E-2</v>
      </c>
      <c r="S110" s="179">
        <v>7.4999999999999997E-2</v>
      </c>
      <c r="T110" s="179">
        <v>7.4999999999999997E-2</v>
      </c>
      <c r="U110" s="179">
        <v>7.4999999999999997E-2</v>
      </c>
      <c r="V110" s="179">
        <v>7.4999999999999997E-2</v>
      </c>
      <c r="W110" s="179">
        <v>7.4999999999999997E-2</v>
      </c>
      <c r="X110" s="179">
        <v>7.4999999999999997E-2</v>
      </c>
      <c r="Y110" s="179">
        <v>7.4999999999999997E-2</v>
      </c>
      <c r="Z110" s="179">
        <v>7.4999999999999997E-2</v>
      </c>
      <c r="AA110" s="179">
        <v>7.4999999999999997E-2</v>
      </c>
      <c r="AB110" s="179">
        <v>7.4999999999999997E-2</v>
      </c>
      <c r="AC110" s="179">
        <v>7.4999999999999997E-2</v>
      </c>
      <c r="AD110" s="179">
        <v>7.4999999999999997E-2</v>
      </c>
      <c r="AE110" s="179">
        <v>7.4999999999999997E-2</v>
      </c>
      <c r="AF110" s="179">
        <v>7.4999999999999997E-2</v>
      </c>
      <c r="AG110" s="179">
        <v>7.4999999999999997E-2</v>
      </c>
      <c r="AH110" s="179">
        <v>7.4999999999999997E-2</v>
      </c>
      <c r="AI110" s="179">
        <v>7.4999999999999997E-2</v>
      </c>
      <c r="AJ110" s="179">
        <v>7.4999999999999997E-2</v>
      </c>
      <c r="AK110" s="179">
        <v>7.4999999999999997E-2</v>
      </c>
    </row>
    <row r="111" spans="1:37" x14ac:dyDescent="0.2">
      <c r="A111" s="107">
        <f t="shared" si="13"/>
        <v>47</v>
      </c>
      <c r="B111" s="179">
        <v>7.4999999999999997E-2</v>
      </c>
      <c r="C111" s="179">
        <v>7.4999999999999997E-2</v>
      </c>
      <c r="D111" s="179">
        <v>7.4999999999999997E-2</v>
      </c>
      <c r="E111" s="179">
        <v>7.4999999999999997E-2</v>
      </c>
      <c r="F111" s="179">
        <v>7.4999999999999997E-2</v>
      </c>
      <c r="G111" s="179">
        <v>7.4999999999999997E-2</v>
      </c>
      <c r="H111" s="179">
        <v>7.4999999999999997E-2</v>
      </c>
      <c r="I111" s="179">
        <v>7.4999999999999997E-2</v>
      </c>
      <c r="J111" s="179">
        <v>7.4999999999999997E-2</v>
      </c>
      <c r="K111" s="179">
        <v>7.4999999999999997E-2</v>
      </c>
      <c r="L111" s="179">
        <v>7.4999999999999997E-2</v>
      </c>
      <c r="M111" s="179">
        <v>7.4999999999999997E-2</v>
      </c>
      <c r="N111" s="179">
        <v>7.4999999999999997E-2</v>
      </c>
      <c r="O111" s="179">
        <v>7.4999999999999997E-2</v>
      </c>
      <c r="P111" s="179">
        <v>7.4999999999999997E-2</v>
      </c>
      <c r="Q111" s="179">
        <v>7.4999999999999997E-2</v>
      </c>
      <c r="R111" s="179">
        <v>7.4999999999999997E-2</v>
      </c>
      <c r="S111" s="179">
        <v>7.4999999999999997E-2</v>
      </c>
      <c r="T111" s="179">
        <v>7.4999999999999997E-2</v>
      </c>
      <c r="U111" s="179">
        <v>7.4999999999999997E-2</v>
      </c>
      <c r="V111" s="179">
        <v>7.4999999999999997E-2</v>
      </c>
      <c r="W111" s="179">
        <v>7.4999999999999997E-2</v>
      </c>
      <c r="X111" s="179">
        <v>7.4999999999999997E-2</v>
      </c>
      <c r="Y111" s="179">
        <v>7.4999999999999997E-2</v>
      </c>
      <c r="Z111" s="179">
        <v>7.4999999999999997E-2</v>
      </c>
      <c r="AA111" s="179">
        <v>7.4999999999999997E-2</v>
      </c>
      <c r="AB111" s="179">
        <v>7.4999999999999997E-2</v>
      </c>
      <c r="AC111" s="179">
        <v>7.4999999999999997E-2</v>
      </c>
      <c r="AD111" s="179">
        <v>7.4999999999999997E-2</v>
      </c>
      <c r="AE111" s="179">
        <v>7.4999999999999997E-2</v>
      </c>
      <c r="AF111" s="179">
        <v>7.4999999999999997E-2</v>
      </c>
      <c r="AG111" s="179">
        <v>7.4999999999999997E-2</v>
      </c>
      <c r="AH111" s="179">
        <v>7.4999999999999997E-2</v>
      </c>
      <c r="AI111" s="179">
        <v>7.4999999999999997E-2</v>
      </c>
      <c r="AJ111" s="179">
        <v>7.4999999999999997E-2</v>
      </c>
      <c r="AK111" s="179">
        <v>7.4999999999999997E-2</v>
      </c>
    </row>
    <row r="112" spans="1:37" x14ac:dyDescent="0.2">
      <c r="A112" s="107">
        <f t="shared" si="13"/>
        <v>48</v>
      </c>
      <c r="B112" s="179">
        <v>7.4999999999999997E-2</v>
      </c>
      <c r="C112" s="179">
        <v>7.4999999999999997E-2</v>
      </c>
      <c r="D112" s="179">
        <v>7.4999999999999997E-2</v>
      </c>
      <c r="E112" s="179">
        <v>7.4999999999999997E-2</v>
      </c>
      <c r="F112" s="179">
        <v>7.4999999999999997E-2</v>
      </c>
      <c r="G112" s="179">
        <v>7.4999999999999997E-2</v>
      </c>
      <c r="H112" s="179">
        <v>7.4999999999999997E-2</v>
      </c>
      <c r="I112" s="179">
        <v>7.4999999999999997E-2</v>
      </c>
      <c r="J112" s="179">
        <v>7.4999999999999997E-2</v>
      </c>
      <c r="K112" s="179">
        <v>7.4999999999999997E-2</v>
      </c>
      <c r="L112" s="179">
        <v>7.4999999999999997E-2</v>
      </c>
      <c r="M112" s="179">
        <v>7.4999999999999997E-2</v>
      </c>
      <c r="N112" s="179">
        <v>7.4999999999999997E-2</v>
      </c>
      <c r="O112" s="179">
        <v>7.4999999999999997E-2</v>
      </c>
      <c r="P112" s="179">
        <v>7.4999999999999997E-2</v>
      </c>
      <c r="Q112" s="179">
        <v>7.4999999999999997E-2</v>
      </c>
      <c r="R112" s="179">
        <v>7.4999999999999997E-2</v>
      </c>
      <c r="S112" s="179">
        <v>7.4999999999999997E-2</v>
      </c>
      <c r="T112" s="179">
        <v>7.4999999999999997E-2</v>
      </c>
      <c r="U112" s="179">
        <v>7.4999999999999997E-2</v>
      </c>
      <c r="V112" s="179">
        <v>7.4999999999999997E-2</v>
      </c>
      <c r="W112" s="179">
        <v>7.4999999999999997E-2</v>
      </c>
      <c r="X112" s="179">
        <v>7.4999999999999997E-2</v>
      </c>
      <c r="Y112" s="179">
        <v>7.4999999999999997E-2</v>
      </c>
      <c r="Z112" s="179">
        <v>7.4999999999999997E-2</v>
      </c>
      <c r="AA112" s="179">
        <v>7.4999999999999997E-2</v>
      </c>
      <c r="AB112" s="179">
        <v>7.4999999999999997E-2</v>
      </c>
      <c r="AC112" s="179">
        <v>7.4999999999999997E-2</v>
      </c>
      <c r="AD112" s="179">
        <v>7.4999999999999997E-2</v>
      </c>
      <c r="AE112" s="179">
        <v>7.4999999999999997E-2</v>
      </c>
      <c r="AF112" s="179">
        <v>7.4999999999999997E-2</v>
      </c>
      <c r="AG112" s="179">
        <v>7.4999999999999997E-2</v>
      </c>
      <c r="AH112" s="179">
        <v>7.4999999999999997E-2</v>
      </c>
      <c r="AI112" s="179">
        <v>7.4999999999999997E-2</v>
      </c>
      <c r="AJ112" s="179">
        <v>7.4999999999999997E-2</v>
      </c>
      <c r="AK112" s="179">
        <v>7.4999999999999997E-2</v>
      </c>
    </row>
    <row r="113" spans="1:37" x14ac:dyDescent="0.2">
      <c r="A113" s="107">
        <f t="shared" si="13"/>
        <v>49</v>
      </c>
      <c r="B113" s="179">
        <v>7.4999999999999997E-2</v>
      </c>
      <c r="C113" s="179">
        <v>7.4999999999999997E-2</v>
      </c>
      <c r="D113" s="179">
        <v>7.4999999999999997E-2</v>
      </c>
      <c r="E113" s="179">
        <v>7.4999999999999997E-2</v>
      </c>
      <c r="F113" s="179">
        <v>7.4999999999999997E-2</v>
      </c>
      <c r="G113" s="179">
        <v>7.4999999999999997E-2</v>
      </c>
      <c r="H113" s="179">
        <v>7.4999999999999997E-2</v>
      </c>
      <c r="I113" s="179">
        <v>7.4999999999999997E-2</v>
      </c>
      <c r="J113" s="179">
        <v>7.4999999999999997E-2</v>
      </c>
      <c r="K113" s="179">
        <v>7.4999999999999997E-2</v>
      </c>
      <c r="L113" s="179">
        <v>7.4999999999999997E-2</v>
      </c>
      <c r="M113" s="179">
        <v>7.4999999999999997E-2</v>
      </c>
      <c r="N113" s="179">
        <v>7.4999999999999997E-2</v>
      </c>
      <c r="O113" s="179">
        <v>7.4999999999999997E-2</v>
      </c>
      <c r="P113" s="179">
        <v>7.4999999999999997E-2</v>
      </c>
      <c r="Q113" s="179">
        <v>7.4999999999999997E-2</v>
      </c>
      <c r="R113" s="179">
        <v>7.4999999999999997E-2</v>
      </c>
      <c r="S113" s="179">
        <v>7.4999999999999997E-2</v>
      </c>
      <c r="T113" s="179">
        <v>7.4999999999999997E-2</v>
      </c>
      <c r="U113" s="179">
        <v>7.4999999999999997E-2</v>
      </c>
      <c r="V113" s="179">
        <v>7.4999999999999997E-2</v>
      </c>
      <c r="W113" s="179">
        <v>7.4999999999999997E-2</v>
      </c>
      <c r="X113" s="179">
        <v>7.4999999999999997E-2</v>
      </c>
      <c r="Y113" s="179">
        <v>7.4999999999999997E-2</v>
      </c>
      <c r="Z113" s="179">
        <v>7.4999999999999997E-2</v>
      </c>
      <c r="AA113" s="179">
        <v>7.4999999999999997E-2</v>
      </c>
      <c r="AB113" s="179">
        <v>7.4999999999999997E-2</v>
      </c>
      <c r="AC113" s="179">
        <v>7.4999999999999997E-2</v>
      </c>
      <c r="AD113" s="179">
        <v>7.4999999999999997E-2</v>
      </c>
      <c r="AE113" s="179">
        <v>7.4999999999999997E-2</v>
      </c>
      <c r="AF113" s="179">
        <v>7.4999999999999997E-2</v>
      </c>
      <c r="AG113" s="179">
        <v>7.4999999999999997E-2</v>
      </c>
      <c r="AH113" s="179">
        <v>7.4999999999999997E-2</v>
      </c>
      <c r="AI113" s="179">
        <v>7.4999999999999997E-2</v>
      </c>
      <c r="AJ113" s="179">
        <v>7.4999999999999997E-2</v>
      </c>
      <c r="AK113" s="179">
        <v>7.4999999999999997E-2</v>
      </c>
    </row>
    <row r="114" spans="1:37" x14ac:dyDescent="0.2">
      <c r="A114" s="107">
        <f t="shared" si="13"/>
        <v>50</v>
      </c>
      <c r="B114" s="179">
        <v>7.4999999999999997E-2</v>
      </c>
      <c r="C114" s="179">
        <v>7.4999999999999997E-2</v>
      </c>
      <c r="D114" s="179">
        <v>7.4999999999999997E-2</v>
      </c>
      <c r="E114" s="179">
        <v>7.4999999999999997E-2</v>
      </c>
      <c r="F114" s="179">
        <v>7.4999999999999997E-2</v>
      </c>
      <c r="G114" s="179">
        <v>7.4999999999999997E-2</v>
      </c>
      <c r="H114" s="179">
        <v>7.4999999999999997E-2</v>
      </c>
      <c r="I114" s="179">
        <v>7.4999999999999997E-2</v>
      </c>
      <c r="J114" s="179">
        <v>7.4999999999999997E-2</v>
      </c>
      <c r="K114" s="179">
        <v>7.4999999999999997E-2</v>
      </c>
      <c r="L114" s="179">
        <v>7.4999999999999997E-2</v>
      </c>
      <c r="M114" s="179">
        <v>7.4999999999999997E-2</v>
      </c>
      <c r="N114" s="179">
        <v>7.4999999999999997E-2</v>
      </c>
      <c r="O114" s="179">
        <v>7.4999999999999997E-2</v>
      </c>
      <c r="P114" s="179">
        <v>7.4999999999999997E-2</v>
      </c>
      <c r="Q114" s="179">
        <v>7.4999999999999997E-2</v>
      </c>
      <c r="R114" s="179">
        <v>7.4999999999999997E-2</v>
      </c>
      <c r="S114" s="179">
        <v>7.4999999999999997E-2</v>
      </c>
      <c r="T114" s="179">
        <v>7.4999999999999997E-2</v>
      </c>
      <c r="U114" s="179">
        <v>7.4999999999999997E-2</v>
      </c>
      <c r="V114" s="179">
        <v>7.4999999999999997E-2</v>
      </c>
      <c r="W114" s="179">
        <v>7.4999999999999997E-2</v>
      </c>
      <c r="X114" s="179">
        <v>7.4999999999999997E-2</v>
      </c>
      <c r="Y114" s="179">
        <v>7.4999999999999997E-2</v>
      </c>
      <c r="Z114" s="179">
        <v>7.4999999999999997E-2</v>
      </c>
      <c r="AA114" s="179">
        <v>7.4999999999999997E-2</v>
      </c>
      <c r="AB114" s="179">
        <v>7.4999999999999997E-2</v>
      </c>
      <c r="AC114" s="179">
        <v>7.4999999999999997E-2</v>
      </c>
      <c r="AD114" s="179">
        <v>7.4999999999999997E-2</v>
      </c>
      <c r="AE114" s="179">
        <v>7.4999999999999997E-2</v>
      </c>
      <c r="AF114" s="179">
        <v>7.4999999999999997E-2</v>
      </c>
      <c r="AG114" s="179">
        <v>7.4999999999999997E-2</v>
      </c>
      <c r="AH114" s="179">
        <v>7.4999999999999997E-2</v>
      </c>
      <c r="AI114" s="179">
        <v>7.4999999999999997E-2</v>
      </c>
      <c r="AJ114" s="179">
        <v>7.4999999999999997E-2</v>
      </c>
      <c r="AK114" s="179">
        <v>7.4999999999999997E-2</v>
      </c>
    </row>
    <row r="115" spans="1:37" x14ac:dyDescent="0.2">
      <c r="B115" s="109"/>
      <c r="C115" s="109"/>
      <c r="D115" s="109"/>
      <c r="E115" s="109"/>
      <c r="F115" s="119"/>
      <c r="G115" s="11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row>
    <row r="116" spans="1:37" x14ac:dyDescent="0.2">
      <c r="B116" s="109"/>
      <c r="C116" s="109"/>
      <c r="D116" s="111"/>
      <c r="E116" s="111"/>
      <c r="F116" s="110" t="s">
        <v>127</v>
      </c>
      <c r="G116" s="113">
        <v>25000</v>
      </c>
      <c r="H116" s="108"/>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108"/>
      <c r="AI116" s="108"/>
      <c r="AJ116" s="108"/>
      <c r="AK116" s="108"/>
    </row>
    <row r="117" spans="1:37" x14ac:dyDescent="0.2">
      <c r="B117" s="108"/>
      <c r="C117" s="108"/>
      <c r="D117" s="108"/>
      <c r="E117" s="108"/>
      <c r="F117" s="108"/>
      <c r="G117" s="108"/>
      <c r="H117" s="108"/>
      <c r="I117" s="108"/>
      <c r="J117" s="108"/>
      <c r="K117" s="108"/>
      <c r="L117" s="108"/>
      <c r="M117" s="108"/>
      <c r="N117" s="108"/>
      <c r="O117" s="108"/>
      <c r="P117" s="108"/>
      <c r="Q117" s="108"/>
      <c r="R117" s="108"/>
      <c r="S117" s="117" t="s">
        <v>128</v>
      </c>
      <c r="T117" s="108"/>
      <c r="U117" s="108"/>
      <c r="V117" s="108"/>
      <c r="W117" s="108"/>
      <c r="X117" s="108"/>
      <c r="Y117" s="108"/>
      <c r="Z117" s="108"/>
      <c r="AA117" s="108"/>
      <c r="AB117" s="108"/>
      <c r="AC117" s="108"/>
      <c r="AD117" s="108"/>
      <c r="AE117" s="108"/>
      <c r="AF117" s="108"/>
      <c r="AG117" s="108"/>
      <c r="AH117" s="108"/>
      <c r="AI117" s="108"/>
      <c r="AJ117" s="108"/>
      <c r="AK117" s="108"/>
    </row>
    <row r="118" spans="1:37" x14ac:dyDescent="0.2">
      <c r="B118" s="110"/>
      <c r="C118" s="110" t="s">
        <v>236</v>
      </c>
      <c r="D118" s="112">
        <f>'Joint Life Calculator'!$E$5</f>
        <v>55</v>
      </c>
      <c r="E118" s="111"/>
      <c r="F118" s="110" t="s">
        <v>123</v>
      </c>
      <c r="G118" s="113">
        <f>IF('Joint Life Calculator'!$E$7&gt;24999,'Joint Life Calculator'!$E$7,0)</f>
        <v>100000</v>
      </c>
      <c r="H118" s="111"/>
      <c r="I118" s="110" t="s">
        <v>124</v>
      </c>
      <c r="J118" s="112">
        <f>'Joint Life Calculator'!$E$8</f>
        <v>10</v>
      </c>
      <c r="K118" s="111"/>
      <c r="L118" s="110" t="s">
        <v>111</v>
      </c>
      <c r="M118" s="114">
        <f>HLOOKUP($D$118,$B$63:$AK$114,($J$118+2),FALSE)</f>
        <v>7.2499999999999995E-2</v>
      </c>
      <c r="N118" s="109"/>
      <c r="O118" s="111"/>
      <c r="P118" s="111"/>
      <c r="Q118" s="110" t="s">
        <v>125</v>
      </c>
      <c r="R118" s="113">
        <f>G118*M118</f>
        <v>7249.9999999999991</v>
      </c>
      <c r="S118" s="113">
        <f>IF(R118=0,"N/A",R118)</f>
        <v>7249.9999999999991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K118"/>
  <sheetViews>
    <sheetView topLeftCell="A75" workbookViewId="0">
      <selection activeCell="J71" sqref="J71"/>
    </sheetView>
  </sheetViews>
  <sheetFormatPr defaultRowHeight="12.75" x14ac:dyDescent="0.2"/>
  <cols>
    <col min="1" max="1" width="14.42578125" style="104" bestFit="1" customWidth="1"/>
    <col min="2" max="2" width="8.85546875" style="26"/>
    <col min="3" max="3" width="9.140625" style="26" bestFit="1"/>
    <col min="4" max="6" width="8.85546875" style="26"/>
    <col min="7" max="7" width="12.42578125" style="26" bestFit="1" customWidth="1"/>
    <col min="8" max="17" width="8.85546875" style="26"/>
    <col min="18" max="18" width="12.42578125" style="26" bestFit="1" customWidth="1"/>
    <col min="19" max="19" width="11.42578125" style="26" bestFit="1" customWidth="1"/>
    <col min="20" max="37" width="8.85546875" style="26"/>
  </cols>
  <sheetData>
    <row r="1" spans="1:37" x14ac:dyDescent="0.2">
      <c r="A1" s="167"/>
      <c r="B1" s="168" t="s">
        <v>205</v>
      </c>
      <c r="C1" s="169">
        <v>44783</v>
      </c>
    </row>
    <row r="2" spans="1:37" x14ac:dyDescent="0.2">
      <c r="A2" s="104" t="s">
        <v>118</v>
      </c>
    </row>
    <row r="3" spans="1:37" x14ac:dyDescent="0.2">
      <c r="B3" s="174" t="s">
        <v>120</v>
      </c>
      <c r="C3" s="174"/>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21"/>
      <c r="AH3" s="21"/>
      <c r="AI3" s="21"/>
      <c r="AJ3" s="21"/>
      <c r="AK3" s="21"/>
    </row>
    <row r="4" spans="1:37" s="106" customFormat="1" x14ac:dyDescent="0.2">
      <c r="A4" s="105" t="s">
        <v>119</v>
      </c>
      <c r="B4" s="107">
        <v>50</v>
      </c>
      <c r="C4" s="107">
        <f>B4+1</f>
        <v>51</v>
      </c>
      <c r="D4" s="107">
        <f t="shared" ref="D4:AK4" si="0">C4+1</f>
        <v>52</v>
      </c>
      <c r="E4" s="107">
        <f t="shared" si="0"/>
        <v>53</v>
      </c>
      <c r="F4" s="107">
        <f t="shared" si="0"/>
        <v>54</v>
      </c>
      <c r="G4" s="107">
        <f t="shared" si="0"/>
        <v>55</v>
      </c>
      <c r="H4" s="107">
        <f t="shared" si="0"/>
        <v>56</v>
      </c>
      <c r="I4" s="107">
        <f t="shared" si="0"/>
        <v>57</v>
      </c>
      <c r="J4" s="107">
        <f t="shared" si="0"/>
        <v>58</v>
      </c>
      <c r="K4" s="107">
        <f t="shared" si="0"/>
        <v>59</v>
      </c>
      <c r="L4" s="107">
        <f t="shared" si="0"/>
        <v>60</v>
      </c>
      <c r="M4" s="107">
        <f t="shared" si="0"/>
        <v>61</v>
      </c>
      <c r="N4" s="107">
        <f t="shared" si="0"/>
        <v>62</v>
      </c>
      <c r="O4" s="107">
        <f t="shared" si="0"/>
        <v>63</v>
      </c>
      <c r="P4" s="107">
        <f t="shared" si="0"/>
        <v>64</v>
      </c>
      <c r="Q4" s="107">
        <f t="shared" si="0"/>
        <v>65</v>
      </c>
      <c r="R4" s="107">
        <f t="shared" si="0"/>
        <v>66</v>
      </c>
      <c r="S4" s="107">
        <f t="shared" si="0"/>
        <v>67</v>
      </c>
      <c r="T4" s="107">
        <f t="shared" si="0"/>
        <v>68</v>
      </c>
      <c r="U4" s="107">
        <f t="shared" si="0"/>
        <v>69</v>
      </c>
      <c r="V4" s="107">
        <f t="shared" si="0"/>
        <v>70</v>
      </c>
      <c r="W4" s="107">
        <f t="shared" si="0"/>
        <v>71</v>
      </c>
      <c r="X4" s="107">
        <f t="shared" si="0"/>
        <v>72</v>
      </c>
      <c r="Y4" s="107">
        <f t="shared" si="0"/>
        <v>73</v>
      </c>
      <c r="Z4" s="107">
        <f t="shared" si="0"/>
        <v>74</v>
      </c>
      <c r="AA4" s="107">
        <f t="shared" si="0"/>
        <v>75</v>
      </c>
      <c r="AB4" s="107">
        <f t="shared" si="0"/>
        <v>76</v>
      </c>
      <c r="AC4" s="107">
        <f t="shared" si="0"/>
        <v>77</v>
      </c>
      <c r="AD4" s="107">
        <f t="shared" si="0"/>
        <v>78</v>
      </c>
      <c r="AE4" s="107">
        <f t="shared" si="0"/>
        <v>79</v>
      </c>
      <c r="AF4" s="107">
        <f t="shared" si="0"/>
        <v>80</v>
      </c>
      <c r="AG4" s="107">
        <f t="shared" si="0"/>
        <v>81</v>
      </c>
      <c r="AH4" s="107">
        <f t="shared" si="0"/>
        <v>82</v>
      </c>
      <c r="AI4" s="107">
        <f t="shared" si="0"/>
        <v>83</v>
      </c>
      <c r="AJ4" s="107">
        <f t="shared" si="0"/>
        <v>84</v>
      </c>
      <c r="AK4" s="107">
        <f t="shared" si="0"/>
        <v>85</v>
      </c>
    </row>
    <row r="5" spans="1:37" x14ac:dyDescent="0.2">
      <c r="A5" s="107">
        <v>0</v>
      </c>
      <c r="B5" s="175">
        <v>0</v>
      </c>
      <c r="C5" s="175">
        <v>0</v>
      </c>
      <c r="D5" s="175">
        <v>0</v>
      </c>
      <c r="E5" s="175">
        <v>0</v>
      </c>
      <c r="F5" s="175">
        <v>0</v>
      </c>
      <c r="G5" s="175">
        <v>0</v>
      </c>
      <c r="H5" s="175">
        <v>0</v>
      </c>
      <c r="I5" s="175">
        <v>0</v>
      </c>
      <c r="J5" s="175">
        <v>0</v>
      </c>
      <c r="K5" s="176">
        <v>5.2499999999999998E-2</v>
      </c>
      <c r="L5" s="176">
        <v>5.2499999999999998E-2</v>
      </c>
      <c r="M5" s="176">
        <v>5.2499999999999998E-2</v>
      </c>
      <c r="N5" s="176">
        <v>5.2499999999999998E-2</v>
      </c>
      <c r="O5" s="176">
        <v>5.2499999999999998E-2</v>
      </c>
      <c r="P5" s="176">
        <v>5.2499999999999998E-2</v>
      </c>
      <c r="Q5" s="178">
        <v>0.06</v>
      </c>
      <c r="R5" s="178">
        <v>0.06</v>
      </c>
      <c r="S5" s="178">
        <v>0.06</v>
      </c>
      <c r="T5" s="178">
        <v>0.06</v>
      </c>
      <c r="U5" s="178">
        <v>0.06</v>
      </c>
      <c r="V5" s="178">
        <v>0.06</v>
      </c>
      <c r="W5" s="178">
        <v>0.06</v>
      </c>
      <c r="X5" s="178">
        <v>0.06</v>
      </c>
      <c r="Y5" s="178">
        <v>0.06</v>
      </c>
      <c r="Z5" s="176">
        <v>6.25E-2</v>
      </c>
      <c r="AA5" s="176">
        <v>6.25E-2</v>
      </c>
      <c r="AB5" s="176">
        <v>6.25E-2</v>
      </c>
      <c r="AC5" s="176">
        <v>6.25E-2</v>
      </c>
      <c r="AD5" s="176">
        <v>6.25E-2</v>
      </c>
      <c r="AE5" s="176">
        <v>6.25E-2</v>
      </c>
      <c r="AF5" s="176">
        <v>6.25E-2</v>
      </c>
      <c r="AG5" s="176">
        <v>6.25E-2</v>
      </c>
      <c r="AH5" s="176">
        <v>6.25E-2</v>
      </c>
      <c r="AI5" s="176">
        <v>6.25E-2</v>
      </c>
      <c r="AJ5" s="176">
        <v>6.25E-2</v>
      </c>
      <c r="AK5" s="176">
        <v>6.25E-2</v>
      </c>
    </row>
    <row r="6" spans="1:37" x14ac:dyDescent="0.2">
      <c r="A6" s="107">
        <v>1</v>
      </c>
      <c r="B6" s="175">
        <v>0</v>
      </c>
      <c r="C6" s="175">
        <v>0</v>
      </c>
      <c r="D6" s="175">
        <v>0</v>
      </c>
      <c r="E6" s="175">
        <v>0</v>
      </c>
      <c r="F6" s="175">
        <v>0</v>
      </c>
      <c r="G6" s="175">
        <v>0</v>
      </c>
      <c r="H6" s="175">
        <v>0</v>
      </c>
      <c r="I6" s="175">
        <v>0</v>
      </c>
      <c r="J6" s="176">
        <v>5.2499999999999998E-2</v>
      </c>
      <c r="K6" s="176">
        <v>5.2499999999999998E-2</v>
      </c>
      <c r="L6" s="176">
        <v>5.2499999999999998E-2</v>
      </c>
      <c r="M6" s="176">
        <v>5.2499999999999998E-2</v>
      </c>
      <c r="N6" s="176">
        <v>5.2499999999999998E-2</v>
      </c>
      <c r="O6" s="176">
        <v>5.2499999999999998E-2</v>
      </c>
      <c r="P6" s="178">
        <v>0.06</v>
      </c>
      <c r="Q6" s="178">
        <v>0.06</v>
      </c>
      <c r="R6" s="178">
        <v>0.06</v>
      </c>
      <c r="S6" s="178">
        <v>0.06</v>
      </c>
      <c r="T6" s="178">
        <v>0.06</v>
      </c>
      <c r="U6" s="178">
        <v>0.06</v>
      </c>
      <c r="V6" s="178">
        <v>0.06</v>
      </c>
      <c r="W6" s="178">
        <v>0.06</v>
      </c>
      <c r="X6" s="178">
        <v>0.06</v>
      </c>
      <c r="Y6" s="176">
        <v>6.25E-2</v>
      </c>
      <c r="Z6" s="176">
        <v>6.25E-2</v>
      </c>
      <c r="AA6" s="176">
        <v>6.25E-2</v>
      </c>
      <c r="AB6" s="176">
        <v>6.25E-2</v>
      </c>
      <c r="AC6" s="176">
        <v>6.25E-2</v>
      </c>
      <c r="AD6" s="176">
        <v>6.25E-2</v>
      </c>
      <c r="AE6" s="176">
        <v>6.25E-2</v>
      </c>
      <c r="AF6" s="176">
        <v>6.25E-2</v>
      </c>
      <c r="AG6" s="176">
        <v>6.25E-2</v>
      </c>
      <c r="AH6" s="176">
        <v>6.25E-2</v>
      </c>
      <c r="AI6" s="176">
        <v>6.25E-2</v>
      </c>
      <c r="AJ6" s="176">
        <v>6.25E-2</v>
      </c>
      <c r="AK6" s="176">
        <v>6.25E-2</v>
      </c>
    </row>
    <row r="7" spans="1:37" x14ac:dyDescent="0.2">
      <c r="A7" s="107">
        <f>A6+1</f>
        <v>2</v>
      </c>
      <c r="B7" s="175">
        <v>0</v>
      </c>
      <c r="C7" s="175">
        <v>0</v>
      </c>
      <c r="D7" s="175">
        <v>0</v>
      </c>
      <c r="E7" s="175">
        <v>0</v>
      </c>
      <c r="F7" s="175">
        <v>0</v>
      </c>
      <c r="G7" s="175">
        <v>0</v>
      </c>
      <c r="H7" s="175">
        <v>0</v>
      </c>
      <c r="I7" s="176">
        <v>5.2499999999999998E-2</v>
      </c>
      <c r="J7" s="176">
        <v>5.2499999999999998E-2</v>
      </c>
      <c r="K7" s="176">
        <v>5.2499999999999998E-2</v>
      </c>
      <c r="L7" s="176">
        <v>5.2499999999999998E-2</v>
      </c>
      <c r="M7" s="176">
        <v>5.2499999999999998E-2</v>
      </c>
      <c r="N7" s="176">
        <v>5.2499999999999998E-2</v>
      </c>
      <c r="O7" s="178">
        <v>0.06</v>
      </c>
      <c r="P7" s="178">
        <v>0.06</v>
      </c>
      <c r="Q7" s="178">
        <v>0.06</v>
      </c>
      <c r="R7" s="178">
        <v>0.06</v>
      </c>
      <c r="S7" s="178">
        <v>0.06</v>
      </c>
      <c r="T7" s="178">
        <v>0.06</v>
      </c>
      <c r="U7" s="178">
        <v>0.06</v>
      </c>
      <c r="V7" s="178">
        <v>0.06</v>
      </c>
      <c r="W7" s="178">
        <v>0.06</v>
      </c>
      <c r="X7" s="176">
        <v>6.25E-2</v>
      </c>
      <c r="Y7" s="176">
        <v>6.25E-2</v>
      </c>
      <c r="Z7" s="176">
        <v>6.25E-2</v>
      </c>
      <c r="AA7" s="176">
        <v>6.25E-2</v>
      </c>
      <c r="AB7" s="176">
        <v>6.25E-2</v>
      </c>
      <c r="AC7" s="176">
        <v>6.25E-2</v>
      </c>
      <c r="AD7" s="176">
        <v>6.25E-2</v>
      </c>
      <c r="AE7" s="176">
        <v>6.25E-2</v>
      </c>
      <c r="AF7" s="176">
        <v>6.25E-2</v>
      </c>
      <c r="AG7" s="176">
        <v>6.25E-2</v>
      </c>
      <c r="AH7" s="176">
        <v>6.25E-2</v>
      </c>
      <c r="AI7" s="176">
        <v>6.25E-2</v>
      </c>
      <c r="AJ7" s="176">
        <v>6.25E-2</v>
      </c>
      <c r="AK7" s="176">
        <v>6.25E-2</v>
      </c>
    </row>
    <row r="8" spans="1:37" x14ac:dyDescent="0.2">
      <c r="A8" s="107">
        <f t="shared" ref="A8:A55" si="1">A7+1</f>
        <v>3</v>
      </c>
      <c r="B8" s="175">
        <v>0</v>
      </c>
      <c r="C8" s="175">
        <v>0</v>
      </c>
      <c r="D8" s="175">
        <v>0</v>
      </c>
      <c r="E8" s="175">
        <v>0</v>
      </c>
      <c r="F8" s="175">
        <v>0</v>
      </c>
      <c r="G8" s="175">
        <v>0</v>
      </c>
      <c r="H8" s="176">
        <v>5.2499999999999998E-2</v>
      </c>
      <c r="I8" s="176">
        <v>5.2499999999999998E-2</v>
      </c>
      <c r="J8" s="176">
        <v>5.2499999999999998E-2</v>
      </c>
      <c r="K8" s="176">
        <v>5.2499999999999998E-2</v>
      </c>
      <c r="L8" s="176">
        <v>5.2499999999999998E-2</v>
      </c>
      <c r="M8" s="176">
        <v>5.2499999999999998E-2</v>
      </c>
      <c r="N8" s="178">
        <v>0.06</v>
      </c>
      <c r="O8" s="178">
        <v>0.06</v>
      </c>
      <c r="P8" s="178">
        <v>0.06</v>
      </c>
      <c r="Q8" s="178">
        <v>0.06</v>
      </c>
      <c r="R8" s="178">
        <v>0.06</v>
      </c>
      <c r="S8" s="178">
        <v>0.06</v>
      </c>
      <c r="T8" s="178">
        <v>0.06</v>
      </c>
      <c r="U8" s="178">
        <v>0.06</v>
      </c>
      <c r="V8" s="178">
        <v>0.06</v>
      </c>
      <c r="W8" s="176">
        <v>6.25E-2</v>
      </c>
      <c r="X8" s="176">
        <v>6.25E-2</v>
      </c>
      <c r="Y8" s="176">
        <v>6.25E-2</v>
      </c>
      <c r="Z8" s="176">
        <v>6.25E-2</v>
      </c>
      <c r="AA8" s="176">
        <v>6.25E-2</v>
      </c>
      <c r="AB8" s="176">
        <v>6.25E-2</v>
      </c>
      <c r="AC8" s="176">
        <v>6.25E-2</v>
      </c>
      <c r="AD8" s="176">
        <v>6.25E-2</v>
      </c>
      <c r="AE8" s="176">
        <v>6.25E-2</v>
      </c>
      <c r="AF8" s="176">
        <v>6.25E-2</v>
      </c>
      <c r="AG8" s="176">
        <v>6.25E-2</v>
      </c>
      <c r="AH8" s="176">
        <v>6.25E-2</v>
      </c>
      <c r="AI8" s="176">
        <v>6.25E-2</v>
      </c>
      <c r="AJ8" s="176">
        <v>6.25E-2</v>
      </c>
      <c r="AK8" s="176">
        <v>6.25E-2</v>
      </c>
    </row>
    <row r="9" spans="1:37" x14ac:dyDescent="0.2">
      <c r="A9" s="107">
        <f t="shared" si="1"/>
        <v>4</v>
      </c>
      <c r="B9" s="175">
        <v>0</v>
      </c>
      <c r="C9" s="175">
        <v>0</v>
      </c>
      <c r="D9" s="175">
        <v>0</v>
      </c>
      <c r="E9" s="175">
        <v>0</v>
      </c>
      <c r="F9" s="175">
        <v>0</v>
      </c>
      <c r="G9" s="176">
        <v>5.2499999999999998E-2</v>
      </c>
      <c r="H9" s="176">
        <v>5.2499999999999998E-2</v>
      </c>
      <c r="I9" s="176">
        <v>5.2499999999999998E-2</v>
      </c>
      <c r="J9" s="176">
        <v>5.2499999999999998E-2</v>
      </c>
      <c r="K9" s="176">
        <v>5.2499999999999998E-2</v>
      </c>
      <c r="L9" s="176">
        <v>5.2499999999999998E-2</v>
      </c>
      <c r="M9" s="178">
        <v>0.06</v>
      </c>
      <c r="N9" s="178">
        <v>0.06</v>
      </c>
      <c r="O9" s="178">
        <v>0.06</v>
      </c>
      <c r="P9" s="178">
        <v>0.06</v>
      </c>
      <c r="Q9" s="178">
        <v>0.06</v>
      </c>
      <c r="R9" s="178">
        <v>0.06</v>
      </c>
      <c r="S9" s="178">
        <v>0.06</v>
      </c>
      <c r="T9" s="178">
        <v>0.06</v>
      </c>
      <c r="U9" s="178">
        <v>0.06</v>
      </c>
      <c r="V9" s="176">
        <v>6.25E-2</v>
      </c>
      <c r="W9" s="176">
        <v>6.25E-2</v>
      </c>
      <c r="X9" s="176">
        <v>6.25E-2</v>
      </c>
      <c r="Y9" s="176">
        <v>6.25E-2</v>
      </c>
      <c r="Z9" s="176">
        <v>6.25E-2</v>
      </c>
      <c r="AA9" s="176">
        <v>6.25E-2</v>
      </c>
      <c r="AB9" s="176">
        <v>6.25E-2</v>
      </c>
      <c r="AC9" s="176">
        <v>6.25E-2</v>
      </c>
      <c r="AD9" s="176">
        <v>6.25E-2</v>
      </c>
      <c r="AE9" s="176">
        <v>6.25E-2</v>
      </c>
      <c r="AF9" s="176">
        <v>6.25E-2</v>
      </c>
      <c r="AG9" s="176">
        <v>6.25E-2</v>
      </c>
      <c r="AH9" s="176">
        <v>6.25E-2</v>
      </c>
      <c r="AI9" s="176">
        <v>6.25E-2</v>
      </c>
      <c r="AJ9" s="176">
        <v>6.25E-2</v>
      </c>
      <c r="AK9" s="176">
        <v>6.25E-2</v>
      </c>
    </row>
    <row r="10" spans="1:37" x14ac:dyDescent="0.2">
      <c r="A10" s="107">
        <f t="shared" si="1"/>
        <v>5</v>
      </c>
      <c r="B10" s="175">
        <v>0</v>
      </c>
      <c r="C10" s="175">
        <v>0</v>
      </c>
      <c r="D10" s="175">
        <v>0</v>
      </c>
      <c r="E10" s="175">
        <v>0</v>
      </c>
      <c r="F10" s="176">
        <v>5.2499999999999998E-2</v>
      </c>
      <c r="G10" s="176">
        <v>5.2499999999999998E-2</v>
      </c>
      <c r="H10" s="176">
        <v>5.2499999999999998E-2</v>
      </c>
      <c r="I10" s="176">
        <v>5.2499999999999998E-2</v>
      </c>
      <c r="J10" s="176">
        <v>5.2499999999999998E-2</v>
      </c>
      <c r="K10" s="176">
        <v>5.2499999999999998E-2</v>
      </c>
      <c r="L10" s="180">
        <v>6.25E-2</v>
      </c>
      <c r="M10" s="180">
        <v>6.25E-2</v>
      </c>
      <c r="N10" s="180">
        <v>6.25E-2</v>
      </c>
      <c r="O10" s="180">
        <v>6.25E-2</v>
      </c>
      <c r="P10" s="180">
        <v>6.25E-2</v>
      </c>
      <c r="Q10" s="180">
        <v>6.25E-2</v>
      </c>
      <c r="R10" s="180">
        <v>6.25E-2</v>
      </c>
      <c r="S10" s="180">
        <v>6.25E-2</v>
      </c>
      <c r="T10" s="180">
        <v>6.25E-2</v>
      </c>
      <c r="U10" s="180">
        <v>6.5000000000000002E-2</v>
      </c>
      <c r="V10" s="180">
        <v>6.5000000000000002E-2</v>
      </c>
      <c r="W10" s="180">
        <v>6.5000000000000002E-2</v>
      </c>
      <c r="X10" s="180">
        <v>6.5000000000000002E-2</v>
      </c>
      <c r="Y10" s="180">
        <v>6.5000000000000002E-2</v>
      </c>
      <c r="Z10" s="180">
        <v>6.5000000000000002E-2</v>
      </c>
      <c r="AA10" s="180">
        <v>6.5000000000000002E-2</v>
      </c>
      <c r="AB10" s="180">
        <v>6.5000000000000002E-2</v>
      </c>
      <c r="AC10" s="180">
        <v>6.5000000000000002E-2</v>
      </c>
      <c r="AD10" s="180">
        <v>6.5000000000000002E-2</v>
      </c>
      <c r="AE10" s="180">
        <v>6.5000000000000002E-2</v>
      </c>
      <c r="AF10" s="180">
        <v>6.5000000000000002E-2</v>
      </c>
      <c r="AG10" s="180">
        <v>6.5000000000000002E-2</v>
      </c>
      <c r="AH10" s="180">
        <v>6.5000000000000002E-2</v>
      </c>
      <c r="AI10" s="180">
        <v>6.5000000000000002E-2</v>
      </c>
      <c r="AJ10" s="180">
        <v>6.5000000000000002E-2</v>
      </c>
      <c r="AK10" s="180">
        <v>6.5000000000000002E-2</v>
      </c>
    </row>
    <row r="11" spans="1:37" x14ac:dyDescent="0.2">
      <c r="A11" s="107">
        <f t="shared" si="1"/>
        <v>6</v>
      </c>
      <c r="B11" s="175">
        <v>0</v>
      </c>
      <c r="C11" s="175">
        <v>0</v>
      </c>
      <c r="D11" s="175">
        <v>0</v>
      </c>
      <c r="E11" s="176">
        <v>5.2499999999999998E-2</v>
      </c>
      <c r="F11" s="176">
        <v>5.2499999999999998E-2</v>
      </c>
      <c r="G11" s="176">
        <v>5.2499999999999998E-2</v>
      </c>
      <c r="H11" s="176">
        <v>5.2499999999999998E-2</v>
      </c>
      <c r="I11" s="176">
        <v>5.2499999999999998E-2</v>
      </c>
      <c r="J11" s="176">
        <v>5.2499999999999998E-2</v>
      </c>
      <c r="K11" s="180">
        <v>6.3E-2</v>
      </c>
      <c r="L11" s="180">
        <v>6.3E-2</v>
      </c>
      <c r="M11" s="180">
        <v>6.3E-2</v>
      </c>
      <c r="N11" s="180">
        <v>6.3E-2</v>
      </c>
      <c r="O11" s="180">
        <v>6.3E-2</v>
      </c>
      <c r="P11" s="180">
        <v>6.3E-2</v>
      </c>
      <c r="Q11" s="180">
        <v>6.3E-2</v>
      </c>
      <c r="R11" s="180">
        <v>6.3E-2</v>
      </c>
      <c r="S11" s="180">
        <v>6.3E-2</v>
      </c>
      <c r="T11" s="180">
        <v>6.5500000000000003E-2</v>
      </c>
      <c r="U11" s="180">
        <v>6.5500000000000003E-2</v>
      </c>
      <c r="V11" s="180">
        <v>6.5500000000000003E-2</v>
      </c>
      <c r="W11" s="180">
        <v>6.5500000000000003E-2</v>
      </c>
      <c r="X11" s="180">
        <v>6.5500000000000003E-2</v>
      </c>
      <c r="Y11" s="180">
        <v>6.5500000000000003E-2</v>
      </c>
      <c r="Z11" s="180">
        <v>6.5500000000000003E-2</v>
      </c>
      <c r="AA11" s="180">
        <v>6.5500000000000003E-2</v>
      </c>
      <c r="AB11" s="180">
        <v>6.5500000000000003E-2</v>
      </c>
      <c r="AC11" s="180">
        <v>6.5500000000000003E-2</v>
      </c>
      <c r="AD11" s="180">
        <v>6.5500000000000003E-2</v>
      </c>
      <c r="AE11" s="180">
        <v>6.5500000000000003E-2</v>
      </c>
      <c r="AF11" s="180">
        <v>6.5500000000000003E-2</v>
      </c>
      <c r="AG11" s="180">
        <v>6.5500000000000003E-2</v>
      </c>
      <c r="AH11" s="180">
        <v>6.5500000000000003E-2</v>
      </c>
      <c r="AI11" s="180">
        <v>6.5500000000000003E-2</v>
      </c>
      <c r="AJ11" s="180">
        <v>6.5500000000000003E-2</v>
      </c>
      <c r="AK11" s="180">
        <v>6.5500000000000003E-2</v>
      </c>
    </row>
    <row r="12" spans="1:37" x14ac:dyDescent="0.2">
      <c r="A12" s="107">
        <f t="shared" si="1"/>
        <v>7</v>
      </c>
      <c r="B12" s="175">
        <v>0</v>
      </c>
      <c r="C12" s="175">
        <v>0</v>
      </c>
      <c r="D12" s="176">
        <v>5.2499999999999998E-2</v>
      </c>
      <c r="E12" s="176">
        <v>5.2499999999999998E-2</v>
      </c>
      <c r="F12" s="176">
        <v>5.2499999999999998E-2</v>
      </c>
      <c r="G12" s="176">
        <v>5.2499999999999998E-2</v>
      </c>
      <c r="H12" s="176">
        <v>5.2499999999999998E-2</v>
      </c>
      <c r="I12" s="176">
        <v>5.2499999999999998E-2</v>
      </c>
      <c r="J12" s="180">
        <v>6.3500000000000001E-2</v>
      </c>
      <c r="K12" s="180">
        <v>6.3500000000000001E-2</v>
      </c>
      <c r="L12" s="180">
        <v>6.3500000000000001E-2</v>
      </c>
      <c r="M12" s="180">
        <v>6.3500000000000001E-2</v>
      </c>
      <c r="N12" s="180">
        <v>6.3500000000000001E-2</v>
      </c>
      <c r="O12" s="180">
        <v>6.3500000000000001E-2</v>
      </c>
      <c r="P12" s="180">
        <v>6.3500000000000001E-2</v>
      </c>
      <c r="Q12" s="180">
        <v>6.3500000000000001E-2</v>
      </c>
      <c r="R12" s="180">
        <v>6.3500000000000001E-2</v>
      </c>
      <c r="S12" s="180">
        <v>6.6000000000000003E-2</v>
      </c>
      <c r="T12" s="180">
        <v>6.6000000000000003E-2</v>
      </c>
      <c r="U12" s="180">
        <v>6.6000000000000003E-2</v>
      </c>
      <c r="V12" s="180">
        <v>6.6000000000000003E-2</v>
      </c>
      <c r="W12" s="180">
        <v>6.6000000000000003E-2</v>
      </c>
      <c r="X12" s="180">
        <v>6.6000000000000003E-2</v>
      </c>
      <c r="Y12" s="180">
        <v>6.6000000000000003E-2</v>
      </c>
      <c r="Z12" s="180">
        <v>6.6000000000000003E-2</v>
      </c>
      <c r="AA12" s="180">
        <v>6.6000000000000003E-2</v>
      </c>
      <c r="AB12" s="180">
        <v>6.6000000000000003E-2</v>
      </c>
      <c r="AC12" s="180">
        <v>6.6000000000000003E-2</v>
      </c>
      <c r="AD12" s="180">
        <v>6.6000000000000003E-2</v>
      </c>
      <c r="AE12" s="180">
        <v>6.6000000000000003E-2</v>
      </c>
      <c r="AF12" s="180">
        <v>6.6000000000000003E-2</v>
      </c>
      <c r="AG12" s="180">
        <v>6.6000000000000003E-2</v>
      </c>
      <c r="AH12" s="180">
        <v>6.6000000000000003E-2</v>
      </c>
      <c r="AI12" s="180">
        <v>6.6000000000000003E-2</v>
      </c>
      <c r="AJ12" s="180">
        <v>6.6000000000000003E-2</v>
      </c>
      <c r="AK12" s="180">
        <v>6.6000000000000003E-2</v>
      </c>
    </row>
    <row r="13" spans="1:37" x14ac:dyDescent="0.2">
      <c r="A13" s="107">
        <f t="shared" si="1"/>
        <v>8</v>
      </c>
      <c r="B13" s="175">
        <v>0</v>
      </c>
      <c r="C13" s="176">
        <v>5.2499999999999998E-2</v>
      </c>
      <c r="D13" s="176">
        <v>5.2499999999999998E-2</v>
      </c>
      <c r="E13" s="176">
        <v>5.2499999999999998E-2</v>
      </c>
      <c r="F13" s="176">
        <v>5.2499999999999998E-2</v>
      </c>
      <c r="G13" s="176">
        <v>5.2499999999999998E-2</v>
      </c>
      <c r="H13" s="176">
        <v>5.2499999999999998E-2</v>
      </c>
      <c r="I13" s="180">
        <v>6.4000000000000001E-2</v>
      </c>
      <c r="J13" s="180">
        <v>6.4000000000000001E-2</v>
      </c>
      <c r="K13" s="180">
        <v>6.4000000000000001E-2</v>
      </c>
      <c r="L13" s="180">
        <v>6.4000000000000001E-2</v>
      </c>
      <c r="M13" s="180">
        <v>6.4000000000000001E-2</v>
      </c>
      <c r="N13" s="180">
        <v>6.4000000000000001E-2</v>
      </c>
      <c r="O13" s="180">
        <v>6.4000000000000001E-2</v>
      </c>
      <c r="P13" s="180">
        <v>6.4000000000000001E-2</v>
      </c>
      <c r="Q13" s="180">
        <v>6.4000000000000001E-2</v>
      </c>
      <c r="R13" s="180">
        <v>6.6500000000000004E-2</v>
      </c>
      <c r="S13" s="180">
        <v>6.6500000000000004E-2</v>
      </c>
      <c r="T13" s="180">
        <v>6.6500000000000004E-2</v>
      </c>
      <c r="U13" s="180">
        <v>6.6500000000000004E-2</v>
      </c>
      <c r="V13" s="180">
        <v>6.6500000000000004E-2</v>
      </c>
      <c r="W13" s="180">
        <v>6.6500000000000004E-2</v>
      </c>
      <c r="X13" s="180">
        <v>6.6500000000000004E-2</v>
      </c>
      <c r="Y13" s="180">
        <v>6.6500000000000004E-2</v>
      </c>
      <c r="Z13" s="180">
        <v>6.6500000000000004E-2</v>
      </c>
      <c r="AA13" s="180">
        <v>6.6500000000000004E-2</v>
      </c>
      <c r="AB13" s="180">
        <v>6.6500000000000004E-2</v>
      </c>
      <c r="AC13" s="180">
        <v>6.6500000000000004E-2</v>
      </c>
      <c r="AD13" s="180">
        <v>6.6500000000000004E-2</v>
      </c>
      <c r="AE13" s="180">
        <v>6.6500000000000004E-2</v>
      </c>
      <c r="AF13" s="180">
        <v>6.6500000000000004E-2</v>
      </c>
      <c r="AG13" s="180">
        <v>6.6500000000000004E-2</v>
      </c>
      <c r="AH13" s="180">
        <v>6.6500000000000004E-2</v>
      </c>
      <c r="AI13" s="180">
        <v>6.6500000000000004E-2</v>
      </c>
      <c r="AJ13" s="180">
        <v>6.6500000000000004E-2</v>
      </c>
      <c r="AK13" s="180">
        <v>6.6500000000000004E-2</v>
      </c>
    </row>
    <row r="14" spans="1:37" x14ac:dyDescent="0.2">
      <c r="A14" s="107">
        <f t="shared" si="1"/>
        <v>9</v>
      </c>
      <c r="B14" s="176">
        <v>5.2499999999999998E-2</v>
      </c>
      <c r="C14" s="176">
        <v>5.2499999999999998E-2</v>
      </c>
      <c r="D14" s="176">
        <v>5.2499999999999998E-2</v>
      </c>
      <c r="E14" s="176">
        <v>5.2499999999999998E-2</v>
      </c>
      <c r="F14" s="176">
        <v>5.2499999999999998E-2</v>
      </c>
      <c r="G14" s="176">
        <v>5.2499999999999998E-2</v>
      </c>
      <c r="H14" s="180">
        <v>6.4500000000000002E-2</v>
      </c>
      <c r="I14" s="180">
        <v>6.4500000000000002E-2</v>
      </c>
      <c r="J14" s="180">
        <v>6.4500000000000002E-2</v>
      </c>
      <c r="K14" s="180">
        <v>6.4500000000000002E-2</v>
      </c>
      <c r="L14" s="180">
        <v>6.4500000000000002E-2</v>
      </c>
      <c r="M14" s="180">
        <v>6.4500000000000002E-2</v>
      </c>
      <c r="N14" s="180">
        <v>6.4500000000000002E-2</v>
      </c>
      <c r="O14" s="180">
        <v>6.4500000000000002E-2</v>
      </c>
      <c r="P14" s="180">
        <v>6.4500000000000002E-2</v>
      </c>
      <c r="Q14" s="180">
        <v>6.7000000000000004E-2</v>
      </c>
      <c r="R14" s="180">
        <v>6.7000000000000004E-2</v>
      </c>
      <c r="S14" s="180">
        <v>6.7000000000000004E-2</v>
      </c>
      <c r="T14" s="180">
        <v>6.7000000000000004E-2</v>
      </c>
      <c r="U14" s="180">
        <v>6.7000000000000004E-2</v>
      </c>
      <c r="V14" s="180">
        <v>6.7000000000000004E-2</v>
      </c>
      <c r="W14" s="180">
        <v>6.7000000000000004E-2</v>
      </c>
      <c r="X14" s="180">
        <v>6.7000000000000004E-2</v>
      </c>
      <c r="Y14" s="180">
        <v>6.7000000000000004E-2</v>
      </c>
      <c r="Z14" s="180">
        <v>6.7000000000000004E-2</v>
      </c>
      <c r="AA14" s="180">
        <v>6.7000000000000004E-2</v>
      </c>
      <c r="AB14" s="180">
        <v>6.7000000000000004E-2</v>
      </c>
      <c r="AC14" s="180">
        <v>6.7000000000000004E-2</v>
      </c>
      <c r="AD14" s="180">
        <v>6.7000000000000004E-2</v>
      </c>
      <c r="AE14" s="180">
        <v>6.7000000000000004E-2</v>
      </c>
      <c r="AF14" s="180">
        <v>6.7000000000000004E-2</v>
      </c>
      <c r="AG14" s="180">
        <v>6.7000000000000004E-2</v>
      </c>
      <c r="AH14" s="180">
        <v>6.7000000000000004E-2</v>
      </c>
      <c r="AI14" s="180">
        <v>6.7000000000000004E-2</v>
      </c>
      <c r="AJ14" s="180">
        <v>6.7000000000000004E-2</v>
      </c>
      <c r="AK14" s="180">
        <v>6.7000000000000004E-2</v>
      </c>
    </row>
    <row r="15" spans="1:37" x14ac:dyDescent="0.2">
      <c r="A15" s="107">
        <f t="shared" si="1"/>
        <v>10</v>
      </c>
      <c r="B15" s="176">
        <v>5.2499999999999998E-2</v>
      </c>
      <c r="C15" s="176">
        <v>5.2499999999999998E-2</v>
      </c>
      <c r="D15" s="176">
        <v>5.2499999999999998E-2</v>
      </c>
      <c r="E15" s="176">
        <v>5.2499999999999998E-2</v>
      </c>
      <c r="F15" s="176">
        <v>5.2499999999999998E-2</v>
      </c>
      <c r="G15" s="177">
        <v>6.5000000000000002E-2</v>
      </c>
      <c r="H15" s="177">
        <v>6.5000000000000002E-2</v>
      </c>
      <c r="I15" s="177">
        <v>6.5000000000000002E-2</v>
      </c>
      <c r="J15" s="177">
        <v>6.5000000000000002E-2</v>
      </c>
      <c r="K15" s="177">
        <v>6.5000000000000002E-2</v>
      </c>
      <c r="L15" s="177">
        <v>6.5000000000000002E-2</v>
      </c>
      <c r="M15" s="177">
        <v>6.5000000000000002E-2</v>
      </c>
      <c r="N15" s="177">
        <v>6.5000000000000002E-2</v>
      </c>
      <c r="O15" s="177">
        <v>6.5000000000000002E-2</v>
      </c>
      <c r="P15" s="179">
        <v>6.7500000000000004E-2</v>
      </c>
      <c r="Q15" s="179">
        <v>6.7500000000000004E-2</v>
      </c>
      <c r="R15" s="179">
        <v>6.7500000000000004E-2</v>
      </c>
      <c r="S15" s="179">
        <v>6.7500000000000004E-2</v>
      </c>
      <c r="T15" s="179">
        <v>6.7500000000000004E-2</v>
      </c>
      <c r="U15" s="179">
        <v>6.7500000000000004E-2</v>
      </c>
      <c r="V15" s="179">
        <v>6.7500000000000004E-2</v>
      </c>
      <c r="W15" s="179">
        <v>6.7500000000000004E-2</v>
      </c>
      <c r="X15" s="179">
        <v>6.7500000000000004E-2</v>
      </c>
      <c r="Y15" s="179">
        <v>6.7500000000000004E-2</v>
      </c>
      <c r="Z15" s="179">
        <v>6.7500000000000004E-2</v>
      </c>
      <c r="AA15" s="179">
        <v>6.7500000000000004E-2</v>
      </c>
      <c r="AB15" s="179">
        <v>6.7500000000000004E-2</v>
      </c>
      <c r="AC15" s="179">
        <v>6.7500000000000004E-2</v>
      </c>
      <c r="AD15" s="179">
        <v>6.7500000000000004E-2</v>
      </c>
      <c r="AE15" s="179">
        <v>6.7500000000000004E-2</v>
      </c>
      <c r="AF15" s="179">
        <v>6.7500000000000004E-2</v>
      </c>
      <c r="AG15" s="179">
        <v>6.7500000000000004E-2</v>
      </c>
      <c r="AH15" s="179">
        <v>6.7500000000000004E-2</v>
      </c>
      <c r="AI15" s="179">
        <v>6.7500000000000004E-2</v>
      </c>
      <c r="AJ15" s="179">
        <v>6.7500000000000004E-2</v>
      </c>
      <c r="AK15" s="179">
        <v>6.7500000000000004E-2</v>
      </c>
    </row>
    <row r="16" spans="1:37" x14ac:dyDescent="0.2">
      <c r="A16" s="107">
        <f t="shared" si="1"/>
        <v>11</v>
      </c>
      <c r="B16" s="176">
        <v>5.2499999999999998E-2</v>
      </c>
      <c r="C16" s="176">
        <v>5.2499999999999998E-2</v>
      </c>
      <c r="D16" s="176">
        <v>5.2499999999999998E-2</v>
      </c>
      <c r="E16" s="176">
        <v>5.2499999999999998E-2</v>
      </c>
      <c r="F16" s="177">
        <v>6.5000000000000002E-2</v>
      </c>
      <c r="G16" s="177">
        <v>6.5000000000000002E-2</v>
      </c>
      <c r="H16" s="177">
        <v>6.5000000000000002E-2</v>
      </c>
      <c r="I16" s="177">
        <v>6.5000000000000002E-2</v>
      </c>
      <c r="J16" s="177">
        <v>6.5000000000000002E-2</v>
      </c>
      <c r="K16" s="177">
        <v>6.5000000000000002E-2</v>
      </c>
      <c r="L16" s="177">
        <v>6.5000000000000002E-2</v>
      </c>
      <c r="M16" s="177">
        <v>6.5000000000000002E-2</v>
      </c>
      <c r="N16" s="177">
        <v>6.5000000000000002E-2</v>
      </c>
      <c r="O16" s="179">
        <v>6.7500000000000004E-2</v>
      </c>
      <c r="P16" s="179">
        <v>6.7500000000000004E-2</v>
      </c>
      <c r="Q16" s="179">
        <v>6.7500000000000004E-2</v>
      </c>
      <c r="R16" s="179">
        <v>6.7500000000000004E-2</v>
      </c>
      <c r="S16" s="179">
        <v>6.7500000000000004E-2</v>
      </c>
      <c r="T16" s="179">
        <v>6.7500000000000004E-2</v>
      </c>
      <c r="U16" s="179">
        <v>6.7500000000000004E-2</v>
      </c>
      <c r="V16" s="179">
        <v>6.7500000000000004E-2</v>
      </c>
      <c r="W16" s="179">
        <v>6.7500000000000004E-2</v>
      </c>
      <c r="X16" s="179">
        <v>6.7500000000000004E-2</v>
      </c>
      <c r="Y16" s="179">
        <v>6.7500000000000004E-2</v>
      </c>
      <c r="Z16" s="179">
        <v>6.7500000000000004E-2</v>
      </c>
      <c r="AA16" s="179">
        <v>6.7500000000000004E-2</v>
      </c>
      <c r="AB16" s="179">
        <v>6.7500000000000004E-2</v>
      </c>
      <c r="AC16" s="179">
        <v>6.7500000000000004E-2</v>
      </c>
      <c r="AD16" s="179">
        <v>6.7500000000000004E-2</v>
      </c>
      <c r="AE16" s="179">
        <v>6.7500000000000004E-2</v>
      </c>
      <c r="AF16" s="179">
        <v>6.7500000000000004E-2</v>
      </c>
      <c r="AG16" s="179">
        <v>6.7500000000000004E-2</v>
      </c>
      <c r="AH16" s="179">
        <v>6.7500000000000004E-2</v>
      </c>
      <c r="AI16" s="179">
        <v>6.7500000000000004E-2</v>
      </c>
      <c r="AJ16" s="179">
        <v>6.7500000000000004E-2</v>
      </c>
      <c r="AK16" s="179">
        <v>6.7500000000000004E-2</v>
      </c>
    </row>
    <row r="17" spans="1:37" x14ac:dyDescent="0.2">
      <c r="A17" s="107">
        <f t="shared" si="1"/>
        <v>12</v>
      </c>
      <c r="B17" s="176">
        <v>5.2499999999999998E-2</v>
      </c>
      <c r="C17" s="176">
        <v>5.2499999999999998E-2</v>
      </c>
      <c r="D17" s="176">
        <v>5.2499999999999998E-2</v>
      </c>
      <c r="E17" s="177">
        <v>6.5000000000000002E-2</v>
      </c>
      <c r="F17" s="177">
        <v>6.5000000000000002E-2</v>
      </c>
      <c r="G17" s="177">
        <v>6.5000000000000002E-2</v>
      </c>
      <c r="H17" s="177">
        <v>6.5000000000000002E-2</v>
      </c>
      <c r="I17" s="177">
        <v>6.5000000000000002E-2</v>
      </c>
      <c r="J17" s="177">
        <v>6.5000000000000002E-2</v>
      </c>
      <c r="K17" s="177">
        <v>6.5000000000000002E-2</v>
      </c>
      <c r="L17" s="177">
        <v>6.5000000000000002E-2</v>
      </c>
      <c r="M17" s="177">
        <v>6.5000000000000002E-2</v>
      </c>
      <c r="N17" s="179">
        <v>6.7500000000000004E-2</v>
      </c>
      <c r="O17" s="179">
        <v>6.7500000000000004E-2</v>
      </c>
      <c r="P17" s="179">
        <v>6.7500000000000004E-2</v>
      </c>
      <c r="Q17" s="179">
        <v>6.7500000000000004E-2</v>
      </c>
      <c r="R17" s="179">
        <v>6.7500000000000004E-2</v>
      </c>
      <c r="S17" s="179">
        <v>6.7500000000000004E-2</v>
      </c>
      <c r="T17" s="179">
        <v>6.7500000000000004E-2</v>
      </c>
      <c r="U17" s="179">
        <v>6.7500000000000004E-2</v>
      </c>
      <c r="V17" s="179">
        <v>6.7500000000000004E-2</v>
      </c>
      <c r="W17" s="179">
        <v>6.7500000000000004E-2</v>
      </c>
      <c r="X17" s="179">
        <v>6.7500000000000004E-2</v>
      </c>
      <c r="Y17" s="179">
        <v>6.7500000000000004E-2</v>
      </c>
      <c r="Z17" s="179">
        <v>6.7500000000000004E-2</v>
      </c>
      <c r="AA17" s="179">
        <v>6.7500000000000004E-2</v>
      </c>
      <c r="AB17" s="179">
        <v>6.7500000000000004E-2</v>
      </c>
      <c r="AC17" s="179">
        <v>6.7500000000000004E-2</v>
      </c>
      <c r="AD17" s="179">
        <v>6.7500000000000004E-2</v>
      </c>
      <c r="AE17" s="179">
        <v>6.7500000000000004E-2</v>
      </c>
      <c r="AF17" s="179">
        <v>6.7500000000000004E-2</v>
      </c>
      <c r="AG17" s="179">
        <v>6.7500000000000004E-2</v>
      </c>
      <c r="AH17" s="179">
        <v>6.7500000000000004E-2</v>
      </c>
      <c r="AI17" s="179">
        <v>6.7500000000000004E-2</v>
      </c>
      <c r="AJ17" s="179">
        <v>6.7500000000000004E-2</v>
      </c>
      <c r="AK17" s="179">
        <v>6.7500000000000004E-2</v>
      </c>
    </row>
    <row r="18" spans="1:37" x14ac:dyDescent="0.2">
      <c r="A18" s="107">
        <f t="shared" si="1"/>
        <v>13</v>
      </c>
      <c r="B18" s="176">
        <v>5.2499999999999998E-2</v>
      </c>
      <c r="C18" s="176">
        <v>5.2499999999999998E-2</v>
      </c>
      <c r="D18" s="177">
        <v>6.5000000000000002E-2</v>
      </c>
      <c r="E18" s="177">
        <v>6.5000000000000002E-2</v>
      </c>
      <c r="F18" s="177">
        <v>6.5000000000000002E-2</v>
      </c>
      <c r="G18" s="177">
        <v>6.5000000000000002E-2</v>
      </c>
      <c r="H18" s="177">
        <v>6.5000000000000002E-2</v>
      </c>
      <c r="I18" s="177">
        <v>6.5000000000000002E-2</v>
      </c>
      <c r="J18" s="177">
        <v>6.5000000000000002E-2</v>
      </c>
      <c r="K18" s="177">
        <v>6.5000000000000002E-2</v>
      </c>
      <c r="L18" s="177">
        <v>6.5000000000000002E-2</v>
      </c>
      <c r="M18" s="179">
        <v>6.7500000000000004E-2</v>
      </c>
      <c r="N18" s="179">
        <v>6.7500000000000004E-2</v>
      </c>
      <c r="O18" s="179">
        <v>6.7500000000000004E-2</v>
      </c>
      <c r="P18" s="179">
        <v>6.7500000000000004E-2</v>
      </c>
      <c r="Q18" s="179">
        <v>6.7500000000000004E-2</v>
      </c>
      <c r="R18" s="179">
        <v>6.7500000000000004E-2</v>
      </c>
      <c r="S18" s="179">
        <v>6.7500000000000004E-2</v>
      </c>
      <c r="T18" s="179">
        <v>6.7500000000000004E-2</v>
      </c>
      <c r="U18" s="179">
        <v>6.7500000000000004E-2</v>
      </c>
      <c r="V18" s="179">
        <v>6.7500000000000004E-2</v>
      </c>
      <c r="W18" s="179">
        <v>6.7500000000000004E-2</v>
      </c>
      <c r="X18" s="179">
        <v>6.7500000000000004E-2</v>
      </c>
      <c r="Y18" s="179">
        <v>6.7500000000000004E-2</v>
      </c>
      <c r="Z18" s="179">
        <v>6.7500000000000004E-2</v>
      </c>
      <c r="AA18" s="179">
        <v>6.7500000000000004E-2</v>
      </c>
      <c r="AB18" s="179">
        <v>6.7500000000000004E-2</v>
      </c>
      <c r="AC18" s="179">
        <v>6.7500000000000004E-2</v>
      </c>
      <c r="AD18" s="179">
        <v>6.7500000000000004E-2</v>
      </c>
      <c r="AE18" s="179">
        <v>6.7500000000000004E-2</v>
      </c>
      <c r="AF18" s="179">
        <v>6.7500000000000004E-2</v>
      </c>
      <c r="AG18" s="179">
        <v>6.7500000000000004E-2</v>
      </c>
      <c r="AH18" s="179">
        <v>6.7500000000000004E-2</v>
      </c>
      <c r="AI18" s="179">
        <v>6.7500000000000004E-2</v>
      </c>
      <c r="AJ18" s="179">
        <v>6.7500000000000004E-2</v>
      </c>
      <c r="AK18" s="179">
        <v>6.7500000000000004E-2</v>
      </c>
    </row>
    <row r="19" spans="1:37" x14ac:dyDescent="0.2">
      <c r="A19" s="107">
        <f t="shared" si="1"/>
        <v>14</v>
      </c>
      <c r="B19" s="176">
        <v>5.2499999999999998E-2</v>
      </c>
      <c r="C19" s="177">
        <v>6.5000000000000002E-2</v>
      </c>
      <c r="D19" s="177">
        <v>6.5000000000000002E-2</v>
      </c>
      <c r="E19" s="177">
        <v>6.5000000000000002E-2</v>
      </c>
      <c r="F19" s="177">
        <v>6.5000000000000002E-2</v>
      </c>
      <c r="G19" s="177">
        <v>6.5000000000000002E-2</v>
      </c>
      <c r="H19" s="177">
        <v>6.5000000000000002E-2</v>
      </c>
      <c r="I19" s="177">
        <v>6.5000000000000002E-2</v>
      </c>
      <c r="J19" s="177">
        <v>6.5000000000000002E-2</v>
      </c>
      <c r="K19" s="177">
        <v>6.5000000000000002E-2</v>
      </c>
      <c r="L19" s="179">
        <v>6.7500000000000004E-2</v>
      </c>
      <c r="M19" s="179">
        <v>6.7500000000000004E-2</v>
      </c>
      <c r="N19" s="179">
        <v>6.7500000000000004E-2</v>
      </c>
      <c r="O19" s="179">
        <v>6.7500000000000004E-2</v>
      </c>
      <c r="P19" s="179">
        <v>6.7500000000000004E-2</v>
      </c>
      <c r="Q19" s="179">
        <v>6.7500000000000004E-2</v>
      </c>
      <c r="R19" s="179">
        <v>6.7500000000000004E-2</v>
      </c>
      <c r="S19" s="179">
        <v>6.7500000000000004E-2</v>
      </c>
      <c r="T19" s="179">
        <v>6.7500000000000004E-2</v>
      </c>
      <c r="U19" s="179">
        <v>6.7500000000000004E-2</v>
      </c>
      <c r="V19" s="179">
        <v>6.7500000000000004E-2</v>
      </c>
      <c r="W19" s="179">
        <v>6.7500000000000004E-2</v>
      </c>
      <c r="X19" s="179">
        <v>6.7500000000000004E-2</v>
      </c>
      <c r="Y19" s="179">
        <v>6.7500000000000004E-2</v>
      </c>
      <c r="Z19" s="179">
        <v>6.7500000000000004E-2</v>
      </c>
      <c r="AA19" s="179">
        <v>6.7500000000000004E-2</v>
      </c>
      <c r="AB19" s="179">
        <v>6.7500000000000004E-2</v>
      </c>
      <c r="AC19" s="179">
        <v>6.7500000000000004E-2</v>
      </c>
      <c r="AD19" s="179">
        <v>6.7500000000000004E-2</v>
      </c>
      <c r="AE19" s="179">
        <v>6.7500000000000004E-2</v>
      </c>
      <c r="AF19" s="179">
        <v>6.7500000000000004E-2</v>
      </c>
      <c r="AG19" s="179">
        <v>6.7500000000000004E-2</v>
      </c>
      <c r="AH19" s="179">
        <v>6.7500000000000004E-2</v>
      </c>
      <c r="AI19" s="179">
        <v>6.7500000000000004E-2</v>
      </c>
      <c r="AJ19" s="179">
        <v>6.7500000000000004E-2</v>
      </c>
      <c r="AK19" s="179">
        <v>6.7500000000000004E-2</v>
      </c>
    </row>
    <row r="20" spans="1:37" x14ac:dyDescent="0.2">
      <c r="A20" s="107">
        <f t="shared" si="1"/>
        <v>15</v>
      </c>
      <c r="B20" s="177">
        <v>6.5000000000000002E-2</v>
      </c>
      <c r="C20" s="177">
        <v>6.5000000000000002E-2</v>
      </c>
      <c r="D20" s="177">
        <v>6.5000000000000002E-2</v>
      </c>
      <c r="E20" s="177">
        <v>6.5000000000000002E-2</v>
      </c>
      <c r="F20" s="177">
        <v>6.5000000000000002E-2</v>
      </c>
      <c r="G20" s="177">
        <v>6.5000000000000002E-2</v>
      </c>
      <c r="H20" s="177">
        <v>6.5000000000000002E-2</v>
      </c>
      <c r="I20" s="177">
        <v>6.5000000000000002E-2</v>
      </c>
      <c r="J20" s="177">
        <v>6.5000000000000002E-2</v>
      </c>
      <c r="K20" s="179">
        <v>6.7500000000000004E-2</v>
      </c>
      <c r="L20" s="179">
        <v>6.7500000000000004E-2</v>
      </c>
      <c r="M20" s="179">
        <v>6.7500000000000004E-2</v>
      </c>
      <c r="N20" s="179">
        <v>6.7500000000000004E-2</v>
      </c>
      <c r="O20" s="179">
        <v>6.7500000000000004E-2</v>
      </c>
      <c r="P20" s="179">
        <v>6.7500000000000004E-2</v>
      </c>
      <c r="Q20" s="179">
        <v>6.7500000000000004E-2</v>
      </c>
      <c r="R20" s="179">
        <v>6.7500000000000004E-2</v>
      </c>
      <c r="S20" s="179">
        <v>6.7500000000000004E-2</v>
      </c>
      <c r="T20" s="179">
        <v>6.7500000000000004E-2</v>
      </c>
      <c r="U20" s="179">
        <v>6.7500000000000004E-2</v>
      </c>
      <c r="V20" s="179">
        <v>6.7500000000000004E-2</v>
      </c>
      <c r="W20" s="179">
        <v>6.7500000000000004E-2</v>
      </c>
      <c r="X20" s="179">
        <v>6.7500000000000004E-2</v>
      </c>
      <c r="Y20" s="179">
        <v>6.7500000000000004E-2</v>
      </c>
      <c r="Z20" s="179">
        <v>6.7500000000000004E-2</v>
      </c>
      <c r="AA20" s="179">
        <v>6.7500000000000004E-2</v>
      </c>
      <c r="AB20" s="179">
        <v>6.7500000000000004E-2</v>
      </c>
      <c r="AC20" s="179">
        <v>6.7500000000000004E-2</v>
      </c>
      <c r="AD20" s="179">
        <v>6.7500000000000004E-2</v>
      </c>
      <c r="AE20" s="179">
        <v>6.7500000000000004E-2</v>
      </c>
      <c r="AF20" s="179">
        <v>6.7500000000000004E-2</v>
      </c>
      <c r="AG20" s="179">
        <v>6.7500000000000004E-2</v>
      </c>
      <c r="AH20" s="179">
        <v>6.7500000000000004E-2</v>
      </c>
      <c r="AI20" s="179">
        <v>6.7500000000000004E-2</v>
      </c>
      <c r="AJ20" s="179">
        <v>6.7500000000000004E-2</v>
      </c>
      <c r="AK20" s="179">
        <v>6.7500000000000004E-2</v>
      </c>
    </row>
    <row r="21" spans="1:37" x14ac:dyDescent="0.2">
      <c r="A21" s="107">
        <f t="shared" si="1"/>
        <v>16</v>
      </c>
      <c r="B21" s="177">
        <v>6.5000000000000002E-2</v>
      </c>
      <c r="C21" s="177">
        <v>6.5000000000000002E-2</v>
      </c>
      <c r="D21" s="177">
        <v>6.5000000000000002E-2</v>
      </c>
      <c r="E21" s="177">
        <v>6.5000000000000002E-2</v>
      </c>
      <c r="F21" s="177">
        <v>6.5000000000000002E-2</v>
      </c>
      <c r="G21" s="177">
        <v>6.5000000000000002E-2</v>
      </c>
      <c r="H21" s="177">
        <v>6.5000000000000002E-2</v>
      </c>
      <c r="I21" s="177">
        <v>6.5000000000000002E-2</v>
      </c>
      <c r="J21" s="179">
        <v>6.7500000000000004E-2</v>
      </c>
      <c r="K21" s="179">
        <v>6.7500000000000004E-2</v>
      </c>
      <c r="L21" s="179">
        <v>6.7500000000000004E-2</v>
      </c>
      <c r="M21" s="179">
        <v>6.7500000000000004E-2</v>
      </c>
      <c r="N21" s="179">
        <v>6.7500000000000004E-2</v>
      </c>
      <c r="O21" s="179">
        <v>6.7500000000000004E-2</v>
      </c>
      <c r="P21" s="179">
        <v>6.7500000000000004E-2</v>
      </c>
      <c r="Q21" s="179">
        <v>6.7500000000000004E-2</v>
      </c>
      <c r="R21" s="179">
        <v>6.7500000000000004E-2</v>
      </c>
      <c r="S21" s="179">
        <v>6.7500000000000004E-2</v>
      </c>
      <c r="T21" s="179">
        <v>6.7500000000000004E-2</v>
      </c>
      <c r="U21" s="179">
        <v>6.7500000000000004E-2</v>
      </c>
      <c r="V21" s="179">
        <v>6.7500000000000004E-2</v>
      </c>
      <c r="W21" s="179">
        <v>6.7500000000000004E-2</v>
      </c>
      <c r="X21" s="179">
        <v>6.7500000000000004E-2</v>
      </c>
      <c r="Y21" s="179">
        <v>6.7500000000000004E-2</v>
      </c>
      <c r="Z21" s="179">
        <v>6.7500000000000004E-2</v>
      </c>
      <c r="AA21" s="179">
        <v>6.7500000000000004E-2</v>
      </c>
      <c r="AB21" s="179">
        <v>6.7500000000000004E-2</v>
      </c>
      <c r="AC21" s="179">
        <v>6.7500000000000004E-2</v>
      </c>
      <c r="AD21" s="179">
        <v>6.7500000000000004E-2</v>
      </c>
      <c r="AE21" s="179">
        <v>6.7500000000000004E-2</v>
      </c>
      <c r="AF21" s="179">
        <v>6.7500000000000004E-2</v>
      </c>
      <c r="AG21" s="179">
        <v>6.7500000000000004E-2</v>
      </c>
      <c r="AH21" s="179">
        <v>6.7500000000000004E-2</v>
      </c>
      <c r="AI21" s="179">
        <v>6.7500000000000004E-2</v>
      </c>
      <c r="AJ21" s="179">
        <v>6.7500000000000004E-2</v>
      </c>
      <c r="AK21" s="179">
        <v>6.7500000000000004E-2</v>
      </c>
    </row>
    <row r="22" spans="1:37" x14ac:dyDescent="0.2">
      <c r="A22" s="107">
        <f t="shared" si="1"/>
        <v>17</v>
      </c>
      <c r="B22" s="177">
        <v>6.5000000000000002E-2</v>
      </c>
      <c r="C22" s="177">
        <v>6.5000000000000002E-2</v>
      </c>
      <c r="D22" s="177">
        <v>6.5000000000000002E-2</v>
      </c>
      <c r="E22" s="177">
        <v>6.5000000000000002E-2</v>
      </c>
      <c r="F22" s="177">
        <v>6.5000000000000002E-2</v>
      </c>
      <c r="G22" s="177">
        <v>6.5000000000000002E-2</v>
      </c>
      <c r="H22" s="177">
        <v>6.5000000000000002E-2</v>
      </c>
      <c r="I22" s="179">
        <v>6.7500000000000004E-2</v>
      </c>
      <c r="J22" s="179">
        <v>6.7500000000000004E-2</v>
      </c>
      <c r="K22" s="179">
        <v>6.7500000000000004E-2</v>
      </c>
      <c r="L22" s="179">
        <v>6.7500000000000004E-2</v>
      </c>
      <c r="M22" s="179">
        <v>6.7500000000000004E-2</v>
      </c>
      <c r="N22" s="179">
        <v>6.7500000000000004E-2</v>
      </c>
      <c r="O22" s="179">
        <v>6.7500000000000004E-2</v>
      </c>
      <c r="P22" s="179">
        <v>6.7500000000000004E-2</v>
      </c>
      <c r="Q22" s="179">
        <v>6.7500000000000004E-2</v>
      </c>
      <c r="R22" s="179">
        <v>6.7500000000000004E-2</v>
      </c>
      <c r="S22" s="179">
        <v>6.7500000000000004E-2</v>
      </c>
      <c r="T22" s="179">
        <v>6.7500000000000004E-2</v>
      </c>
      <c r="U22" s="179">
        <v>6.7500000000000004E-2</v>
      </c>
      <c r="V22" s="179">
        <v>6.7500000000000004E-2</v>
      </c>
      <c r="W22" s="179">
        <v>6.7500000000000004E-2</v>
      </c>
      <c r="X22" s="179">
        <v>6.7500000000000004E-2</v>
      </c>
      <c r="Y22" s="179">
        <v>6.7500000000000004E-2</v>
      </c>
      <c r="Z22" s="179">
        <v>6.7500000000000004E-2</v>
      </c>
      <c r="AA22" s="179">
        <v>6.7500000000000004E-2</v>
      </c>
      <c r="AB22" s="179">
        <v>6.7500000000000004E-2</v>
      </c>
      <c r="AC22" s="179">
        <v>6.7500000000000004E-2</v>
      </c>
      <c r="AD22" s="179">
        <v>6.7500000000000004E-2</v>
      </c>
      <c r="AE22" s="179">
        <v>6.7500000000000004E-2</v>
      </c>
      <c r="AF22" s="179">
        <v>6.7500000000000004E-2</v>
      </c>
      <c r="AG22" s="179">
        <v>6.7500000000000004E-2</v>
      </c>
      <c r="AH22" s="179">
        <v>6.7500000000000004E-2</v>
      </c>
      <c r="AI22" s="179">
        <v>6.7500000000000004E-2</v>
      </c>
      <c r="AJ22" s="179">
        <v>6.7500000000000004E-2</v>
      </c>
      <c r="AK22" s="179">
        <v>6.7500000000000004E-2</v>
      </c>
    </row>
    <row r="23" spans="1:37" x14ac:dyDescent="0.2">
      <c r="A23" s="107">
        <f t="shared" si="1"/>
        <v>18</v>
      </c>
      <c r="B23" s="177">
        <v>6.5000000000000002E-2</v>
      </c>
      <c r="C23" s="177">
        <v>6.5000000000000002E-2</v>
      </c>
      <c r="D23" s="177">
        <v>6.5000000000000002E-2</v>
      </c>
      <c r="E23" s="177">
        <v>6.5000000000000002E-2</v>
      </c>
      <c r="F23" s="177">
        <v>6.5000000000000002E-2</v>
      </c>
      <c r="G23" s="177">
        <v>6.5000000000000002E-2</v>
      </c>
      <c r="H23" s="179">
        <v>6.7500000000000004E-2</v>
      </c>
      <c r="I23" s="179">
        <v>6.7500000000000004E-2</v>
      </c>
      <c r="J23" s="179">
        <v>6.7500000000000004E-2</v>
      </c>
      <c r="K23" s="179">
        <v>6.7500000000000004E-2</v>
      </c>
      <c r="L23" s="179">
        <v>6.7500000000000004E-2</v>
      </c>
      <c r="M23" s="179">
        <v>6.7500000000000004E-2</v>
      </c>
      <c r="N23" s="179">
        <v>6.7500000000000004E-2</v>
      </c>
      <c r="O23" s="179">
        <v>6.7500000000000004E-2</v>
      </c>
      <c r="P23" s="179">
        <v>6.7500000000000004E-2</v>
      </c>
      <c r="Q23" s="179">
        <v>6.7500000000000004E-2</v>
      </c>
      <c r="R23" s="179">
        <v>6.7500000000000004E-2</v>
      </c>
      <c r="S23" s="179">
        <v>6.7500000000000004E-2</v>
      </c>
      <c r="T23" s="179">
        <v>6.7500000000000004E-2</v>
      </c>
      <c r="U23" s="179">
        <v>6.7500000000000004E-2</v>
      </c>
      <c r="V23" s="179">
        <v>6.7500000000000004E-2</v>
      </c>
      <c r="W23" s="179">
        <v>6.7500000000000004E-2</v>
      </c>
      <c r="X23" s="179">
        <v>6.7500000000000004E-2</v>
      </c>
      <c r="Y23" s="179">
        <v>6.7500000000000004E-2</v>
      </c>
      <c r="Z23" s="179">
        <v>6.7500000000000004E-2</v>
      </c>
      <c r="AA23" s="179">
        <v>6.7500000000000004E-2</v>
      </c>
      <c r="AB23" s="179">
        <v>6.7500000000000004E-2</v>
      </c>
      <c r="AC23" s="179">
        <v>6.7500000000000004E-2</v>
      </c>
      <c r="AD23" s="179">
        <v>6.7500000000000004E-2</v>
      </c>
      <c r="AE23" s="179">
        <v>6.7500000000000004E-2</v>
      </c>
      <c r="AF23" s="179">
        <v>6.7500000000000004E-2</v>
      </c>
      <c r="AG23" s="179">
        <v>6.7500000000000004E-2</v>
      </c>
      <c r="AH23" s="179">
        <v>6.7500000000000004E-2</v>
      </c>
      <c r="AI23" s="179">
        <v>6.7500000000000004E-2</v>
      </c>
      <c r="AJ23" s="179">
        <v>6.7500000000000004E-2</v>
      </c>
      <c r="AK23" s="179">
        <v>6.7500000000000004E-2</v>
      </c>
    </row>
    <row r="24" spans="1:37" x14ac:dyDescent="0.2">
      <c r="A24" s="107">
        <f t="shared" si="1"/>
        <v>19</v>
      </c>
      <c r="B24" s="177">
        <v>6.5000000000000002E-2</v>
      </c>
      <c r="C24" s="177">
        <v>6.5000000000000002E-2</v>
      </c>
      <c r="D24" s="177">
        <v>6.5000000000000002E-2</v>
      </c>
      <c r="E24" s="177">
        <v>6.5000000000000002E-2</v>
      </c>
      <c r="F24" s="177">
        <v>6.5000000000000002E-2</v>
      </c>
      <c r="G24" s="179">
        <v>6.7500000000000004E-2</v>
      </c>
      <c r="H24" s="179">
        <v>6.7500000000000004E-2</v>
      </c>
      <c r="I24" s="179">
        <v>6.7500000000000004E-2</v>
      </c>
      <c r="J24" s="179">
        <v>6.7500000000000004E-2</v>
      </c>
      <c r="K24" s="179">
        <v>6.7500000000000004E-2</v>
      </c>
      <c r="L24" s="179">
        <v>6.7500000000000004E-2</v>
      </c>
      <c r="M24" s="179">
        <v>6.7500000000000004E-2</v>
      </c>
      <c r="N24" s="179">
        <v>6.7500000000000004E-2</v>
      </c>
      <c r="O24" s="179">
        <v>6.7500000000000004E-2</v>
      </c>
      <c r="P24" s="179">
        <v>6.7500000000000004E-2</v>
      </c>
      <c r="Q24" s="179">
        <v>6.7500000000000004E-2</v>
      </c>
      <c r="R24" s="179">
        <v>6.7500000000000004E-2</v>
      </c>
      <c r="S24" s="179">
        <v>6.7500000000000004E-2</v>
      </c>
      <c r="T24" s="179">
        <v>6.7500000000000004E-2</v>
      </c>
      <c r="U24" s="179">
        <v>6.7500000000000004E-2</v>
      </c>
      <c r="V24" s="179">
        <v>6.7500000000000004E-2</v>
      </c>
      <c r="W24" s="179">
        <v>6.7500000000000004E-2</v>
      </c>
      <c r="X24" s="179">
        <v>6.7500000000000004E-2</v>
      </c>
      <c r="Y24" s="179">
        <v>6.7500000000000004E-2</v>
      </c>
      <c r="Z24" s="179">
        <v>6.7500000000000004E-2</v>
      </c>
      <c r="AA24" s="179">
        <v>6.7500000000000004E-2</v>
      </c>
      <c r="AB24" s="179">
        <v>6.7500000000000004E-2</v>
      </c>
      <c r="AC24" s="179">
        <v>6.7500000000000004E-2</v>
      </c>
      <c r="AD24" s="179">
        <v>6.7500000000000004E-2</v>
      </c>
      <c r="AE24" s="179">
        <v>6.7500000000000004E-2</v>
      </c>
      <c r="AF24" s="179">
        <v>6.7500000000000004E-2</v>
      </c>
      <c r="AG24" s="179">
        <v>6.7500000000000004E-2</v>
      </c>
      <c r="AH24" s="179">
        <v>6.7500000000000004E-2</v>
      </c>
      <c r="AI24" s="179">
        <v>6.7500000000000004E-2</v>
      </c>
      <c r="AJ24" s="179">
        <v>6.7500000000000004E-2</v>
      </c>
      <c r="AK24" s="179">
        <v>6.7500000000000004E-2</v>
      </c>
    </row>
    <row r="25" spans="1:37" x14ac:dyDescent="0.2">
      <c r="A25" s="107">
        <f t="shared" si="1"/>
        <v>20</v>
      </c>
      <c r="B25" s="177">
        <v>6.5000000000000002E-2</v>
      </c>
      <c r="C25" s="177">
        <v>6.5000000000000002E-2</v>
      </c>
      <c r="D25" s="177">
        <v>6.5000000000000002E-2</v>
      </c>
      <c r="E25" s="177">
        <v>6.5000000000000002E-2</v>
      </c>
      <c r="F25" s="179">
        <v>6.7500000000000004E-2</v>
      </c>
      <c r="G25" s="179">
        <v>6.7500000000000004E-2</v>
      </c>
      <c r="H25" s="179">
        <v>6.7500000000000004E-2</v>
      </c>
      <c r="I25" s="179">
        <v>6.7500000000000004E-2</v>
      </c>
      <c r="J25" s="179">
        <v>6.7500000000000004E-2</v>
      </c>
      <c r="K25" s="179">
        <v>6.7500000000000004E-2</v>
      </c>
      <c r="L25" s="179">
        <v>6.7500000000000004E-2</v>
      </c>
      <c r="M25" s="179">
        <v>6.7500000000000004E-2</v>
      </c>
      <c r="N25" s="179">
        <v>6.7500000000000004E-2</v>
      </c>
      <c r="O25" s="179">
        <v>6.7500000000000004E-2</v>
      </c>
      <c r="P25" s="179">
        <v>6.7500000000000004E-2</v>
      </c>
      <c r="Q25" s="179">
        <v>6.7500000000000004E-2</v>
      </c>
      <c r="R25" s="179">
        <v>6.7500000000000004E-2</v>
      </c>
      <c r="S25" s="179">
        <v>6.7500000000000004E-2</v>
      </c>
      <c r="T25" s="179">
        <v>6.7500000000000004E-2</v>
      </c>
      <c r="U25" s="179">
        <v>6.7500000000000004E-2</v>
      </c>
      <c r="V25" s="179">
        <v>6.7500000000000004E-2</v>
      </c>
      <c r="W25" s="179">
        <v>6.7500000000000004E-2</v>
      </c>
      <c r="X25" s="179">
        <v>6.7500000000000004E-2</v>
      </c>
      <c r="Y25" s="179">
        <v>6.7500000000000004E-2</v>
      </c>
      <c r="Z25" s="179">
        <v>6.7500000000000004E-2</v>
      </c>
      <c r="AA25" s="179">
        <v>6.7500000000000004E-2</v>
      </c>
      <c r="AB25" s="179">
        <v>6.7500000000000004E-2</v>
      </c>
      <c r="AC25" s="179">
        <v>6.7500000000000004E-2</v>
      </c>
      <c r="AD25" s="179">
        <v>6.7500000000000004E-2</v>
      </c>
      <c r="AE25" s="179">
        <v>6.7500000000000004E-2</v>
      </c>
      <c r="AF25" s="179">
        <v>6.7500000000000004E-2</v>
      </c>
      <c r="AG25" s="179">
        <v>6.7500000000000004E-2</v>
      </c>
      <c r="AH25" s="179">
        <v>6.7500000000000004E-2</v>
      </c>
      <c r="AI25" s="179">
        <v>6.7500000000000004E-2</v>
      </c>
      <c r="AJ25" s="179">
        <v>6.7500000000000004E-2</v>
      </c>
      <c r="AK25" s="179">
        <v>6.7500000000000004E-2</v>
      </c>
    </row>
    <row r="26" spans="1:37" x14ac:dyDescent="0.2">
      <c r="A26" s="107">
        <f t="shared" si="1"/>
        <v>21</v>
      </c>
      <c r="B26" s="177">
        <v>6.5000000000000002E-2</v>
      </c>
      <c r="C26" s="177">
        <v>6.5000000000000002E-2</v>
      </c>
      <c r="D26" s="177">
        <v>6.5000000000000002E-2</v>
      </c>
      <c r="E26" s="179">
        <v>6.7500000000000004E-2</v>
      </c>
      <c r="F26" s="179">
        <v>6.7500000000000004E-2</v>
      </c>
      <c r="G26" s="179">
        <v>6.7500000000000004E-2</v>
      </c>
      <c r="H26" s="179">
        <v>6.7500000000000004E-2</v>
      </c>
      <c r="I26" s="179">
        <v>6.7500000000000004E-2</v>
      </c>
      <c r="J26" s="179">
        <v>6.7500000000000004E-2</v>
      </c>
      <c r="K26" s="179">
        <v>6.7500000000000004E-2</v>
      </c>
      <c r="L26" s="179">
        <v>6.7500000000000004E-2</v>
      </c>
      <c r="M26" s="179">
        <v>6.7500000000000004E-2</v>
      </c>
      <c r="N26" s="179">
        <v>6.7500000000000004E-2</v>
      </c>
      <c r="O26" s="179">
        <v>6.7500000000000004E-2</v>
      </c>
      <c r="P26" s="179">
        <v>6.7500000000000004E-2</v>
      </c>
      <c r="Q26" s="179">
        <v>6.7500000000000004E-2</v>
      </c>
      <c r="R26" s="179">
        <v>6.7500000000000004E-2</v>
      </c>
      <c r="S26" s="179">
        <v>6.7500000000000004E-2</v>
      </c>
      <c r="T26" s="179">
        <v>6.7500000000000004E-2</v>
      </c>
      <c r="U26" s="179">
        <v>6.7500000000000004E-2</v>
      </c>
      <c r="V26" s="179">
        <v>6.7500000000000004E-2</v>
      </c>
      <c r="W26" s="179">
        <v>6.7500000000000004E-2</v>
      </c>
      <c r="X26" s="179">
        <v>6.7500000000000004E-2</v>
      </c>
      <c r="Y26" s="179">
        <v>6.7500000000000004E-2</v>
      </c>
      <c r="Z26" s="179">
        <v>6.7500000000000004E-2</v>
      </c>
      <c r="AA26" s="179">
        <v>6.7500000000000004E-2</v>
      </c>
      <c r="AB26" s="179">
        <v>6.7500000000000004E-2</v>
      </c>
      <c r="AC26" s="179">
        <v>6.7500000000000004E-2</v>
      </c>
      <c r="AD26" s="179">
        <v>6.7500000000000004E-2</v>
      </c>
      <c r="AE26" s="179">
        <v>6.7500000000000004E-2</v>
      </c>
      <c r="AF26" s="179">
        <v>6.7500000000000004E-2</v>
      </c>
      <c r="AG26" s="179">
        <v>6.7500000000000004E-2</v>
      </c>
      <c r="AH26" s="179">
        <v>6.7500000000000004E-2</v>
      </c>
      <c r="AI26" s="179">
        <v>6.7500000000000004E-2</v>
      </c>
      <c r="AJ26" s="179">
        <v>6.7500000000000004E-2</v>
      </c>
      <c r="AK26" s="179">
        <v>6.7500000000000004E-2</v>
      </c>
    </row>
    <row r="27" spans="1:37" x14ac:dyDescent="0.2">
      <c r="A27" s="107">
        <f t="shared" si="1"/>
        <v>22</v>
      </c>
      <c r="B27" s="177">
        <v>6.5000000000000002E-2</v>
      </c>
      <c r="C27" s="177">
        <v>6.5000000000000002E-2</v>
      </c>
      <c r="D27" s="179">
        <v>6.7500000000000004E-2</v>
      </c>
      <c r="E27" s="179">
        <v>6.7500000000000004E-2</v>
      </c>
      <c r="F27" s="179">
        <v>6.7500000000000004E-2</v>
      </c>
      <c r="G27" s="179">
        <v>6.7500000000000004E-2</v>
      </c>
      <c r="H27" s="179">
        <v>6.7500000000000004E-2</v>
      </c>
      <c r="I27" s="179">
        <v>6.7500000000000004E-2</v>
      </c>
      <c r="J27" s="179">
        <v>6.7500000000000004E-2</v>
      </c>
      <c r="K27" s="179">
        <v>6.7500000000000004E-2</v>
      </c>
      <c r="L27" s="179">
        <v>6.7500000000000004E-2</v>
      </c>
      <c r="M27" s="179">
        <v>6.7500000000000004E-2</v>
      </c>
      <c r="N27" s="179">
        <v>6.7500000000000004E-2</v>
      </c>
      <c r="O27" s="179">
        <v>6.7500000000000004E-2</v>
      </c>
      <c r="P27" s="179">
        <v>6.7500000000000004E-2</v>
      </c>
      <c r="Q27" s="179">
        <v>6.7500000000000004E-2</v>
      </c>
      <c r="R27" s="179">
        <v>6.7500000000000004E-2</v>
      </c>
      <c r="S27" s="179">
        <v>6.7500000000000004E-2</v>
      </c>
      <c r="T27" s="179">
        <v>6.7500000000000004E-2</v>
      </c>
      <c r="U27" s="179">
        <v>6.7500000000000004E-2</v>
      </c>
      <c r="V27" s="179">
        <v>6.7500000000000004E-2</v>
      </c>
      <c r="W27" s="179">
        <v>6.7500000000000004E-2</v>
      </c>
      <c r="X27" s="179">
        <v>6.7500000000000004E-2</v>
      </c>
      <c r="Y27" s="179">
        <v>6.7500000000000004E-2</v>
      </c>
      <c r="Z27" s="179">
        <v>6.7500000000000004E-2</v>
      </c>
      <c r="AA27" s="179">
        <v>6.7500000000000004E-2</v>
      </c>
      <c r="AB27" s="179">
        <v>6.7500000000000004E-2</v>
      </c>
      <c r="AC27" s="179">
        <v>6.7500000000000004E-2</v>
      </c>
      <c r="AD27" s="179">
        <v>6.7500000000000004E-2</v>
      </c>
      <c r="AE27" s="179">
        <v>6.7500000000000004E-2</v>
      </c>
      <c r="AF27" s="179">
        <v>6.7500000000000004E-2</v>
      </c>
      <c r="AG27" s="179">
        <v>6.7500000000000004E-2</v>
      </c>
      <c r="AH27" s="179">
        <v>6.7500000000000004E-2</v>
      </c>
      <c r="AI27" s="179">
        <v>6.7500000000000004E-2</v>
      </c>
      <c r="AJ27" s="179">
        <v>6.7500000000000004E-2</v>
      </c>
      <c r="AK27" s="179">
        <v>6.7500000000000004E-2</v>
      </c>
    </row>
    <row r="28" spans="1:37" x14ac:dyDescent="0.2">
      <c r="A28" s="107">
        <f t="shared" si="1"/>
        <v>23</v>
      </c>
      <c r="B28" s="177">
        <v>6.5000000000000002E-2</v>
      </c>
      <c r="C28" s="179">
        <v>6.7500000000000004E-2</v>
      </c>
      <c r="D28" s="179">
        <v>6.7500000000000004E-2</v>
      </c>
      <c r="E28" s="179">
        <v>6.7500000000000004E-2</v>
      </c>
      <c r="F28" s="179">
        <v>6.7500000000000004E-2</v>
      </c>
      <c r="G28" s="179">
        <v>6.7500000000000004E-2</v>
      </c>
      <c r="H28" s="179">
        <v>6.7500000000000004E-2</v>
      </c>
      <c r="I28" s="179">
        <v>6.7500000000000004E-2</v>
      </c>
      <c r="J28" s="179">
        <v>6.7500000000000004E-2</v>
      </c>
      <c r="K28" s="179">
        <v>6.7500000000000004E-2</v>
      </c>
      <c r="L28" s="179">
        <v>6.7500000000000004E-2</v>
      </c>
      <c r="M28" s="179">
        <v>6.7500000000000004E-2</v>
      </c>
      <c r="N28" s="179">
        <v>6.7500000000000004E-2</v>
      </c>
      <c r="O28" s="179">
        <v>6.7500000000000004E-2</v>
      </c>
      <c r="P28" s="179">
        <v>6.7500000000000004E-2</v>
      </c>
      <c r="Q28" s="179">
        <v>6.7500000000000004E-2</v>
      </c>
      <c r="R28" s="179">
        <v>6.7500000000000004E-2</v>
      </c>
      <c r="S28" s="179">
        <v>6.7500000000000004E-2</v>
      </c>
      <c r="T28" s="179">
        <v>6.7500000000000004E-2</v>
      </c>
      <c r="U28" s="179">
        <v>6.7500000000000004E-2</v>
      </c>
      <c r="V28" s="179">
        <v>6.7500000000000004E-2</v>
      </c>
      <c r="W28" s="179">
        <v>6.7500000000000004E-2</v>
      </c>
      <c r="X28" s="179">
        <v>6.7500000000000004E-2</v>
      </c>
      <c r="Y28" s="179">
        <v>6.7500000000000004E-2</v>
      </c>
      <c r="Z28" s="179">
        <v>6.7500000000000004E-2</v>
      </c>
      <c r="AA28" s="179">
        <v>6.7500000000000004E-2</v>
      </c>
      <c r="AB28" s="179">
        <v>6.7500000000000004E-2</v>
      </c>
      <c r="AC28" s="179">
        <v>6.7500000000000004E-2</v>
      </c>
      <c r="AD28" s="179">
        <v>6.7500000000000004E-2</v>
      </c>
      <c r="AE28" s="179">
        <v>6.7500000000000004E-2</v>
      </c>
      <c r="AF28" s="179">
        <v>6.7500000000000004E-2</v>
      </c>
      <c r="AG28" s="179">
        <v>6.7500000000000004E-2</v>
      </c>
      <c r="AH28" s="179">
        <v>6.7500000000000004E-2</v>
      </c>
      <c r="AI28" s="179">
        <v>6.7500000000000004E-2</v>
      </c>
      <c r="AJ28" s="179">
        <v>6.7500000000000004E-2</v>
      </c>
      <c r="AK28" s="179">
        <v>6.7500000000000004E-2</v>
      </c>
    </row>
    <row r="29" spans="1:37" x14ac:dyDescent="0.2">
      <c r="A29" s="107">
        <f t="shared" si="1"/>
        <v>24</v>
      </c>
      <c r="B29" s="179">
        <v>6.7500000000000004E-2</v>
      </c>
      <c r="C29" s="179">
        <v>6.7500000000000004E-2</v>
      </c>
      <c r="D29" s="179">
        <v>6.7500000000000004E-2</v>
      </c>
      <c r="E29" s="179">
        <v>6.7500000000000004E-2</v>
      </c>
      <c r="F29" s="179">
        <v>6.7500000000000004E-2</v>
      </c>
      <c r="G29" s="179">
        <v>6.7500000000000004E-2</v>
      </c>
      <c r="H29" s="179">
        <v>6.7500000000000004E-2</v>
      </c>
      <c r="I29" s="179">
        <v>6.7500000000000004E-2</v>
      </c>
      <c r="J29" s="179">
        <v>6.7500000000000004E-2</v>
      </c>
      <c r="K29" s="179">
        <v>6.7500000000000004E-2</v>
      </c>
      <c r="L29" s="179">
        <v>6.7500000000000004E-2</v>
      </c>
      <c r="M29" s="179">
        <v>6.7500000000000004E-2</v>
      </c>
      <c r="N29" s="179">
        <v>6.7500000000000004E-2</v>
      </c>
      <c r="O29" s="179">
        <v>6.7500000000000004E-2</v>
      </c>
      <c r="P29" s="179">
        <v>6.7500000000000004E-2</v>
      </c>
      <c r="Q29" s="179">
        <v>6.7500000000000004E-2</v>
      </c>
      <c r="R29" s="179">
        <v>6.7500000000000004E-2</v>
      </c>
      <c r="S29" s="179">
        <v>6.7500000000000004E-2</v>
      </c>
      <c r="T29" s="179">
        <v>6.7500000000000004E-2</v>
      </c>
      <c r="U29" s="179">
        <v>6.7500000000000004E-2</v>
      </c>
      <c r="V29" s="179">
        <v>6.7500000000000004E-2</v>
      </c>
      <c r="W29" s="179">
        <v>6.7500000000000004E-2</v>
      </c>
      <c r="X29" s="179">
        <v>6.7500000000000004E-2</v>
      </c>
      <c r="Y29" s="179">
        <v>6.7500000000000004E-2</v>
      </c>
      <c r="Z29" s="179">
        <v>6.7500000000000004E-2</v>
      </c>
      <c r="AA29" s="179">
        <v>6.7500000000000004E-2</v>
      </c>
      <c r="AB29" s="179">
        <v>6.7500000000000004E-2</v>
      </c>
      <c r="AC29" s="179">
        <v>6.7500000000000004E-2</v>
      </c>
      <c r="AD29" s="179">
        <v>6.7500000000000004E-2</v>
      </c>
      <c r="AE29" s="179">
        <v>6.7500000000000004E-2</v>
      </c>
      <c r="AF29" s="179">
        <v>6.7500000000000004E-2</v>
      </c>
      <c r="AG29" s="179">
        <v>6.7500000000000004E-2</v>
      </c>
      <c r="AH29" s="179">
        <v>6.7500000000000004E-2</v>
      </c>
      <c r="AI29" s="179">
        <v>6.7500000000000004E-2</v>
      </c>
      <c r="AJ29" s="179">
        <v>6.7500000000000004E-2</v>
      </c>
      <c r="AK29" s="179">
        <v>6.7500000000000004E-2</v>
      </c>
    </row>
    <row r="30" spans="1:37" x14ac:dyDescent="0.2">
      <c r="A30" s="107">
        <f t="shared" si="1"/>
        <v>25</v>
      </c>
      <c r="B30" s="179">
        <v>6.7500000000000004E-2</v>
      </c>
      <c r="C30" s="179">
        <v>6.7500000000000004E-2</v>
      </c>
      <c r="D30" s="179">
        <v>6.7500000000000004E-2</v>
      </c>
      <c r="E30" s="179">
        <v>6.7500000000000004E-2</v>
      </c>
      <c r="F30" s="179">
        <v>6.7500000000000004E-2</v>
      </c>
      <c r="G30" s="179">
        <v>6.7500000000000004E-2</v>
      </c>
      <c r="H30" s="179">
        <v>6.7500000000000004E-2</v>
      </c>
      <c r="I30" s="179">
        <v>6.7500000000000004E-2</v>
      </c>
      <c r="J30" s="179">
        <v>6.7500000000000004E-2</v>
      </c>
      <c r="K30" s="179">
        <v>6.7500000000000004E-2</v>
      </c>
      <c r="L30" s="179">
        <v>6.7500000000000004E-2</v>
      </c>
      <c r="M30" s="179">
        <v>6.7500000000000004E-2</v>
      </c>
      <c r="N30" s="179">
        <v>6.7500000000000004E-2</v>
      </c>
      <c r="O30" s="179">
        <v>6.7500000000000004E-2</v>
      </c>
      <c r="P30" s="179">
        <v>6.7500000000000004E-2</v>
      </c>
      <c r="Q30" s="179">
        <v>6.7500000000000004E-2</v>
      </c>
      <c r="R30" s="179">
        <v>6.7500000000000004E-2</v>
      </c>
      <c r="S30" s="179">
        <v>6.7500000000000004E-2</v>
      </c>
      <c r="T30" s="179">
        <v>6.7500000000000004E-2</v>
      </c>
      <c r="U30" s="179">
        <v>6.7500000000000004E-2</v>
      </c>
      <c r="V30" s="179">
        <v>6.7500000000000004E-2</v>
      </c>
      <c r="W30" s="179">
        <v>6.7500000000000004E-2</v>
      </c>
      <c r="X30" s="179">
        <v>6.7500000000000004E-2</v>
      </c>
      <c r="Y30" s="179">
        <v>6.7500000000000004E-2</v>
      </c>
      <c r="Z30" s="179">
        <v>6.7500000000000004E-2</v>
      </c>
      <c r="AA30" s="179">
        <v>6.7500000000000004E-2</v>
      </c>
      <c r="AB30" s="179">
        <v>6.7500000000000004E-2</v>
      </c>
      <c r="AC30" s="179">
        <v>6.7500000000000004E-2</v>
      </c>
      <c r="AD30" s="179">
        <v>6.7500000000000004E-2</v>
      </c>
      <c r="AE30" s="179">
        <v>6.7500000000000004E-2</v>
      </c>
      <c r="AF30" s="179">
        <v>6.7500000000000004E-2</v>
      </c>
      <c r="AG30" s="179">
        <v>6.7500000000000004E-2</v>
      </c>
      <c r="AH30" s="179">
        <v>6.7500000000000004E-2</v>
      </c>
      <c r="AI30" s="179">
        <v>6.7500000000000004E-2</v>
      </c>
      <c r="AJ30" s="179">
        <v>6.7500000000000004E-2</v>
      </c>
      <c r="AK30" s="179">
        <v>6.7500000000000004E-2</v>
      </c>
    </row>
    <row r="31" spans="1:37" x14ac:dyDescent="0.2">
      <c r="A31" s="107">
        <f t="shared" si="1"/>
        <v>26</v>
      </c>
      <c r="B31" s="179">
        <v>6.7500000000000004E-2</v>
      </c>
      <c r="C31" s="179">
        <v>6.7500000000000004E-2</v>
      </c>
      <c r="D31" s="179">
        <v>6.7500000000000004E-2</v>
      </c>
      <c r="E31" s="179">
        <v>6.7500000000000004E-2</v>
      </c>
      <c r="F31" s="179">
        <v>6.7500000000000004E-2</v>
      </c>
      <c r="G31" s="179">
        <v>6.7500000000000004E-2</v>
      </c>
      <c r="H31" s="179">
        <v>6.7500000000000004E-2</v>
      </c>
      <c r="I31" s="179">
        <v>6.7500000000000004E-2</v>
      </c>
      <c r="J31" s="179">
        <v>6.7500000000000004E-2</v>
      </c>
      <c r="K31" s="179">
        <v>6.7500000000000004E-2</v>
      </c>
      <c r="L31" s="179">
        <v>6.7500000000000004E-2</v>
      </c>
      <c r="M31" s="179">
        <v>6.7500000000000004E-2</v>
      </c>
      <c r="N31" s="179">
        <v>6.7500000000000004E-2</v>
      </c>
      <c r="O31" s="179">
        <v>6.7500000000000004E-2</v>
      </c>
      <c r="P31" s="179">
        <v>6.7500000000000004E-2</v>
      </c>
      <c r="Q31" s="179">
        <v>6.7500000000000004E-2</v>
      </c>
      <c r="R31" s="179">
        <v>6.7500000000000004E-2</v>
      </c>
      <c r="S31" s="179">
        <v>6.7500000000000004E-2</v>
      </c>
      <c r="T31" s="179">
        <v>6.7500000000000004E-2</v>
      </c>
      <c r="U31" s="179">
        <v>6.7500000000000004E-2</v>
      </c>
      <c r="V31" s="179">
        <v>6.7500000000000004E-2</v>
      </c>
      <c r="W31" s="179">
        <v>6.7500000000000004E-2</v>
      </c>
      <c r="X31" s="179">
        <v>6.7500000000000004E-2</v>
      </c>
      <c r="Y31" s="179">
        <v>6.7500000000000004E-2</v>
      </c>
      <c r="Z31" s="179">
        <v>6.7500000000000004E-2</v>
      </c>
      <c r="AA31" s="179">
        <v>6.7500000000000004E-2</v>
      </c>
      <c r="AB31" s="179">
        <v>6.7500000000000004E-2</v>
      </c>
      <c r="AC31" s="179">
        <v>6.7500000000000004E-2</v>
      </c>
      <c r="AD31" s="179">
        <v>6.7500000000000004E-2</v>
      </c>
      <c r="AE31" s="179">
        <v>6.7500000000000004E-2</v>
      </c>
      <c r="AF31" s="179">
        <v>6.7500000000000004E-2</v>
      </c>
      <c r="AG31" s="179">
        <v>6.7500000000000004E-2</v>
      </c>
      <c r="AH31" s="179">
        <v>6.7500000000000004E-2</v>
      </c>
      <c r="AI31" s="179">
        <v>6.7500000000000004E-2</v>
      </c>
      <c r="AJ31" s="179">
        <v>6.7500000000000004E-2</v>
      </c>
      <c r="AK31" s="179">
        <v>6.7500000000000004E-2</v>
      </c>
    </row>
    <row r="32" spans="1:37" x14ac:dyDescent="0.2">
      <c r="A32" s="107">
        <f t="shared" si="1"/>
        <v>27</v>
      </c>
      <c r="B32" s="179">
        <v>6.7500000000000004E-2</v>
      </c>
      <c r="C32" s="179">
        <v>6.7500000000000004E-2</v>
      </c>
      <c r="D32" s="179">
        <v>6.7500000000000004E-2</v>
      </c>
      <c r="E32" s="179">
        <v>6.7500000000000004E-2</v>
      </c>
      <c r="F32" s="179">
        <v>6.7500000000000004E-2</v>
      </c>
      <c r="G32" s="179">
        <v>6.7500000000000004E-2</v>
      </c>
      <c r="H32" s="179">
        <v>6.7500000000000004E-2</v>
      </c>
      <c r="I32" s="179">
        <v>6.7500000000000004E-2</v>
      </c>
      <c r="J32" s="179">
        <v>6.7500000000000004E-2</v>
      </c>
      <c r="K32" s="179">
        <v>6.7500000000000004E-2</v>
      </c>
      <c r="L32" s="179">
        <v>6.7500000000000004E-2</v>
      </c>
      <c r="M32" s="179">
        <v>6.7500000000000004E-2</v>
      </c>
      <c r="N32" s="179">
        <v>6.7500000000000004E-2</v>
      </c>
      <c r="O32" s="179">
        <v>6.7500000000000004E-2</v>
      </c>
      <c r="P32" s="179">
        <v>6.7500000000000004E-2</v>
      </c>
      <c r="Q32" s="179">
        <v>6.7500000000000004E-2</v>
      </c>
      <c r="R32" s="179">
        <v>6.7500000000000004E-2</v>
      </c>
      <c r="S32" s="179">
        <v>6.7500000000000004E-2</v>
      </c>
      <c r="T32" s="179">
        <v>6.7500000000000004E-2</v>
      </c>
      <c r="U32" s="179">
        <v>6.7500000000000004E-2</v>
      </c>
      <c r="V32" s="179">
        <v>6.7500000000000004E-2</v>
      </c>
      <c r="W32" s="179">
        <v>6.7500000000000004E-2</v>
      </c>
      <c r="X32" s="179">
        <v>6.7500000000000004E-2</v>
      </c>
      <c r="Y32" s="179">
        <v>6.7500000000000004E-2</v>
      </c>
      <c r="Z32" s="179">
        <v>6.7500000000000004E-2</v>
      </c>
      <c r="AA32" s="179">
        <v>6.7500000000000004E-2</v>
      </c>
      <c r="AB32" s="179">
        <v>6.7500000000000004E-2</v>
      </c>
      <c r="AC32" s="179">
        <v>6.7500000000000004E-2</v>
      </c>
      <c r="AD32" s="179">
        <v>6.7500000000000004E-2</v>
      </c>
      <c r="AE32" s="179">
        <v>6.7500000000000004E-2</v>
      </c>
      <c r="AF32" s="179">
        <v>6.7500000000000004E-2</v>
      </c>
      <c r="AG32" s="179">
        <v>6.7500000000000004E-2</v>
      </c>
      <c r="AH32" s="179">
        <v>6.7500000000000004E-2</v>
      </c>
      <c r="AI32" s="179">
        <v>6.7500000000000004E-2</v>
      </c>
      <c r="AJ32" s="179">
        <v>6.7500000000000004E-2</v>
      </c>
      <c r="AK32" s="179">
        <v>6.7500000000000004E-2</v>
      </c>
    </row>
    <row r="33" spans="1:37" x14ac:dyDescent="0.2">
      <c r="A33" s="107">
        <f t="shared" si="1"/>
        <v>28</v>
      </c>
      <c r="B33" s="179">
        <v>6.7500000000000004E-2</v>
      </c>
      <c r="C33" s="179">
        <v>6.7500000000000004E-2</v>
      </c>
      <c r="D33" s="179">
        <v>6.7500000000000004E-2</v>
      </c>
      <c r="E33" s="179">
        <v>6.7500000000000004E-2</v>
      </c>
      <c r="F33" s="179">
        <v>6.7500000000000004E-2</v>
      </c>
      <c r="G33" s="179">
        <v>6.7500000000000004E-2</v>
      </c>
      <c r="H33" s="179">
        <v>6.7500000000000004E-2</v>
      </c>
      <c r="I33" s="179">
        <v>6.7500000000000004E-2</v>
      </c>
      <c r="J33" s="179">
        <v>6.7500000000000004E-2</v>
      </c>
      <c r="K33" s="179">
        <v>6.7500000000000004E-2</v>
      </c>
      <c r="L33" s="179">
        <v>6.7500000000000004E-2</v>
      </c>
      <c r="M33" s="179">
        <v>6.7500000000000004E-2</v>
      </c>
      <c r="N33" s="179">
        <v>6.7500000000000004E-2</v>
      </c>
      <c r="O33" s="179">
        <v>6.7500000000000004E-2</v>
      </c>
      <c r="P33" s="179">
        <v>6.7500000000000004E-2</v>
      </c>
      <c r="Q33" s="179">
        <v>6.7500000000000004E-2</v>
      </c>
      <c r="R33" s="179">
        <v>6.7500000000000004E-2</v>
      </c>
      <c r="S33" s="179">
        <v>6.7500000000000004E-2</v>
      </c>
      <c r="T33" s="179">
        <v>6.7500000000000004E-2</v>
      </c>
      <c r="U33" s="179">
        <v>6.7500000000000004E-2</v>
      </c>
      <c r="V33" s="179">
        <v>6.7500000000000004E-2</v>
      </c>
      <c r="W33" s="179">
        <v>6.7500000000000004E-2</v>
      </c>
      <c r="X33" s="179">
        <v>6.7500000000000004E-2</v>
      </c>
      <c r="Y33" s="179">
        <v>6.7500000000000004E-2</v>
      </c>
      <c r="Z33" s="179">
        <v>6.7500000000000004E-2</v>
      </c>
      <c r="AA33" s="179">
        <v>6.7500000000000004E-2</v>
      </c>
      <c r="AB33" s="179">
        <v>6.7500000000000004E-2</v>
      </c>
      <c r="AC33" s="179">
        <v>6.7500000000000004E-2</v>
      </c>
      <c r="AD33" s="179">
        <v>6.7500000000000004E-2</v>
      </c>
      <c r="AE33" s="179">
        <v>6.7500000000000004E-2</v>
      </c>
      <c r="AF33" s="179">
        <v>6.7500000000000004E-2</v>
      </c>
      <c r="AG33" s="179">
        <v>6.7500000000000004E-2</v>
      </c>
      <c r="AH33" s="179">
        <v>6.7500000000000004E-2</v>
      </c>
      <c r="AI33" s="179">
        <v>6.7500000000000004E-2</v>
      </c>
      <c r="AJ33" s="179">
        <v>6.7500000000000004E-2</v>
      </c>
      <c r="AK33" s="179">
        <v>6.7500000000000004E-2</v>
      </c>
    </row>
    <row r="34" spans="1:37" x14ac:dyDescent="0.2">
      <c r="A34" s="107">
        <f t="shared" si="1"/>
        <v>29</v>
      </c>
      <c r="B34" s="179">
        <v>6.7500000000000004E-2</v>
      </c>
      <c r="C34" s="179">
        <v>6.7500000000000004E-2</v>
      </c>
      <c r="D34" s="179">
        <v>6.7500000000000004E-2</v>
      </c>
      <c r="E34" s="179">
        <v>6.7500000000000004E-2</v>
      </c>
      <c r="F34" s="179">
        <v>6.7500000000000004E-2</v>
      </c>
      <c r="G34" s="179">
        <v>6.7500000000000004E-2</v>
      </c>
      <c r="H34" s="179">
        <v>6.7500000000000004E-2</v>
      </c>
      <c r="I34" s="179">
        <v>6.7500000000000004E-2</v>
      </c>
      <c r="J34" s="179">
        <v>6.7500000000000004E-2</v>
      </c>
      <c r="K34" s="179">
        <v>6.7500000000000004E-2</v>
      </c>
      <c r="L34" s="179">
        <v>6.7500000000000004E-2</v>
      </c>
      <c r="M34" s="179">
        <v>6.7500000000000004E-2</v>
      </c>
      <c r="N34" s="179">
        <v>6.7500000000000004E-2</v>
      </c>
      <c r="O34" s="179">
        <v>6.7500000000000004E-2</v>
      </c>
      <c r="P34" s="179">
        <v>6.7500000000000004E-2</v>
      </c>
      <c r="Q34" s="179">
        <v>6.7500000000000004E-2</v>
      </c>
      <c r="R34" s="179">
        <v>6.7500000000000004E-2</v>
      </c>
      <c r="S34" s="179">
        <v>6.7500000000000004E-2</v>
      </c>
      <c r="T34" s="179">
        <v>6.7500000000000004E-2</v>
      </c>
      <c r="U34" s="179">
        <v>6.7500000000000004E-2</v>
      </c>
      <c r="V34" s="179">
        <v>6.7500000000000004E-2</v>
      </c>
      <c r="W34" s="179">
        <v>6.7500000000000004E-2</v>
      </c>
      <c r="X34" s="179">
        <v>6.7500000000000004E-2</v>
      </c>
      <c r="Y34" s="179">
        <v>6.7500000000000004E-2</v>
      </c>
      <c r="Z34" s="179">
        <v>6.7500000000000004E-2</v>
      </c>
      <c r="AA34" s="179">
        <v>6.7500000000000004E-2</v>
      </c>
      <c r="AB34" s="179">
        <v>6.7500000000000004E-2</v>
      </c>
      <c r="AC34" s="179">
        <v>6.7500000000000004E-2</v>
      </c>
      <c r="AD34" s="179">
        <v>6.7500000000000004E-2</v>
      </c>
      <c r="AE34" s="179">
        <v>6.7500000000000004E-2</v>
      </c>
      <c r="AF34" s="179">
        <v>6.7500000000000004E-2</v>
      </c>
      <c r="AG34" s="179">
        <v>6.7500000000000004E-2</v>
      </c>
      <c r="AH34" s="179">
        <v>6.7500000000000004E-2</v>
      </c>
      <c r="AI34" s="179">
        <v>6.7500000000000004E-2</v>
      </c>
      <c r="AJ34" s="179">
        <v>6.7500000000000004E-2</v>
      </c>
      <c r="AK34" s="179">
        <v>6.7500000000000004E-2</v>
      </c>
    </row>
    <row r="35" spans="1:37" x14ac:dyDescent="0.2">
      <c r="A35" s="107">
        <f t="shared" si="1"/>
        <v>30</v>
      </c>
      <c r="B35" s="179">
        <v>6.7500000000000004E-2</v>
      </c>
      <c r="C35" s="179">
        <v>6.7500000000000004E-2</v>
      </c>
      <c r="D35" s="179">
        <v>6.7500000000000004E-2</v>
      </c>
      <c r="E35" s="179">
        <v>6.7500000000000004E-2</v>
      </c>
      <c r="F35" s="179">
        <v>6.7500000000000004E-2</v>
      </c>
      <c r="G35" s="179">
        <v>6.7500000000000004E-2</v>
      </c>
      <c r="H35" s="179">
        <v>6.7500000000000004E-2</v>
      </c>
      <c r="I35" s="179">
        <v>6.7500000000000004E-2</v>
      </c>
      <c r="J35" s="179">
        <v>6.7500000000000004E-2</v>
      </c>
      <c r="K35" s="179">
        <v>6.7500000000000004E-2</v>
      </c>
      <c r="L35" s="179">
        <v>6.7500000000000004E-2</v>
      </c>
      <c r="M35" s="179">
        <v>6.7500000000000004E-2</v>
      </c>
      <c r="N35" s="179">
        <v>6.7500000000000004E-2</v>
      </c>
      <c r="O35" s="179">
        <v>6.7500000000000004E-2</v>
      </c>
      <c r="P35" s="179">
        <v>6.7500000000000004E-2</v>
      </c>
      <c r="Q35" s="179">
        <v>6.7500000000000004E-2</v>
      </c>
      <c r="R35" s="179">
        <v>6.7500000000000004E-2</v>
      </c>
      <c r="S35" s="179">
        <v>6.7500000000000004E-2</v>
      </c>
      <c r="T35" s="179">
        <v>6.7500000000000004E-2</v>
      </c>
      <c r="U35" s="179">
        <v>6.7500000000000004E-2</v>
      </c>
      <c r="V35" s="179">
        <v>6.7500000000000004E-2</v>
      </c>
      <c r="W35" s="179">
        <v>6.7500000000000004E-2</v>
      </c>
      <c r="X35" s="179">
        <v>6.7500000000000004E-2</v>
      </c>
      <c r="Y35" s="179">
        <v>6.7500000000000004E-2</v>
      </c>
      <c r="Z35" s="179">
        <v>6.7500000000000004E-2</v>
      </c>
      <c r="AA35" s="179">
        <v>6.7500000000000004E-2</v>
      </c>
      <c r="AB35" s="179">
        <v>6.7500000000000004E-2</v>
      </c>
      <c r="AC35" s="179">
        <v>6.7500000000000004E-2</v>
      </c>
      <c r="AD35" s="179">
        <v>6.7500000000000004E-2</v>
      </c>
      <c r="AE35" s="179">
        <v>6.7500000000000004E-2</v>
      </c>
      <c r="AF35" s="179">
        <v>6.7500000000000004E-2</v>
      </c>
      <c r="AG35" s="179">
        <v>6.7500000000000004E-2</v>
      </c>
      <c r="AH35" s="179">
        <v>6.7500000000000004E-2</v>
      </c>
      <c r="AI35" s="179">
        <v>6.7500000000000004E-2</v>
      </c>
      <c r="AJ35" s="179">
        <v>6.7500000000000004E-2</v>
      </c>
      <c r="AK35" s="179">
        <v>6.7500000000000004E-2</v>
      </c>
    </row>
    <row r="36" spans="1:37" x14ac:dyDescent="0.2">
      <c r="A36" s="107">
        <f t="shared" si="1"/>
        <v>31</v>
      </c>
      <c r="B36" s="179">
        <v>6.7500000000000004E-2</v>
      </c>
      <c r="C36" s="179">
        <v>6.7500000000000004E-2</v>
      </c>
      <c r="D36" s="179">
        <v>6.7500000000000004E-2</v>
      </c>
      <c r="E36" s="179">
        <v>6.7500000000000004E-2</v>
      </c>
      <c r="F36" s="179">
        <v>6.7500000000000004E-2</v>
      </c>
      <c r="G36" s="179">
        <v>6.7500000000000004E-2</v>
      </c>
      <c r="H36" s="179">
        <v>6.7500000000000004E-2</v>
      </c>
      <c r="I36" s="179">
        <v>6.7500000000000004E-2</v>
      </c>
      <c r="J36" s="179">
        <v>6.7500000000000004E-2</v>
      </c>
      <c r="K36" s="179">
        <v>6.7500000000000004E-2</v>
      </c>
      <c r="L36" s="179">
        <v>6.7500000000000004E-2</v>
      </c>
      <c r="M36" s="179">
        <v>6.7500000000000004E-2</v>
      </c>
      <c r="N36" s="179">
        <v>6.7500000000000004E-2</v>
      </c>
      <c r="O36" s="179">
        <v>6.7500000000000004E-2</v>
      </c>
      <c r="P36" s="179">
        <v>6.7500000000000004E-2</v>
      </c>
      <c r="Q36" s="179">
        <v>6.7500000000000004E-2</v>
      </c>
      <c r="R36" s="179">
        <v>6.7500000000000004E-2</v>
      </c>
      <c r="S36" s="179">
        <v>6.7500000000000004E-2</v>
      </c>
      <c r="T36" s="179">
        <v>6.7500000000000004E-2</v>
      </c>
      <c r="U36" s="179">
        <v>6.7500000000000004E-2</v>
      </c>
      <c r="V36" s="179">
        <v>6.7500000000000004E-2</v>
      </c>
      <c r="W36" s="179">
        <v>6.7500000000000004E-2</v>
      </c>
      <c r="X36" s="179">
        <v>6.7500000000000004E-2</v>
      </c>
      <c r="Y36" s="179">
        <v>6.7500000000000004E-2</v>
      </c>
      <c r="Z36" s="179">
        <v>6.7500000000000004E-2</v>
      </c>
      <c r="AA36" s="179">
        <v>6.7500000000000004E-2</v>
      </c>
      <c r="AB36" s="179">
        <v>6.7500000000000004E-2</v>
      </c>
      <c r="AC36" s="179">
        <v>6.7500000000000004E-2</v>
      </c>
      <c r="AD36" s="179">
        <v>6.7500000000000004E-2</v>
      </c>
      <c r="AE36" s="179">
        <v>6.7500000000000004E-2</v>
      </c>
      <c r="AF36" s="179">
        <v>6.7500000000000004E-2</v>
      </c>
      <c r="AG36" s="179">
        <v>6.7500000000000004E-2</v>
      </c>
      <c r="AH36" s="179">
        <v>6.7500000000000004E-2</v>
      </c>
      <c r="AI36" s="179">
        <v>6.7500000000000004E-2</v>
      </c>
      <c r="AJ36" s="179">
        <v>6.7500000000000004E-2</v>
      </c>
      <c r="AK36" s="179">
        <v>6.7500000000000004E-2</v>
      </c>
    </row>
    <row r="37" spans="1:37" x14ac:dyDescent="0.2">
      <c r="A37" s="107">
        <f t="shared" si="1"/>
        <v>32</v>
      </c>
      <c r="B37" s="179">
        <v>6.7500000000000004E-2</v>
      </c>
      <c r="C37" s="179">
        <v>6.7500000000000004E-2</v>
      </c>
      <c r="D37" s="179">
        <v>6.7500000000000004E-2</v>
      </c>
      <c r="E37" s="179">
        <v>6.7500000000000004E-2</v>
      </c>
      <c r="F37" s="179">
        <v>6.7500000000000004E-2</v>
      </c>
      <c r="G37" s="179">
        <v>6.7500000000000004E-2</v>
      </c>
      <c r="H37" s="179">
        <v>6.7500000000000004E-2</v>
      </c>
      <c r="I37" s="179">
        <v>6.7500000000000004E-2</v>
      </c>
      <c r="J37" s="179">
        <v>6.7500000000000004E-2</v>
      </c>
      <c r="K37" s="179">
        <v>6.7500000000000004E-2</v>
      </c>
      <c r="L37" s="179">
        <v>6.7500000000000004E-2</v>
      </c>
      <c r="M37" s="179">
        <v>6.7500000000000004E-2</v>
      </c>
      <c r="N37" s="179">
        <v>6.7500000000000004E-2</v>
      </c>
      <c r="O37" s="179">
        <v>6.7500000000000004E-2</v>
      </c>
      <c r="P37" s="179">
        <v>6.7500000000000004E-2</v>
      </c>
      <c r="Q37" s="179">
        <v>6.7500000000000004E-2</v>
      </c>
      <c r="R37" s="179">
        <v>6.7500000000000004E-2</v>
      </c>
      <c r="S37" s="179">
        <v>6.7500000000000004E-2</v>
      </c>
      <c r="T37" s="179">
        <v>6.7500000000000004E-2</v>
      </c>
      <c r="U37" s="179">
        <v>6.7500000000000004E-2</v>
      </c>
      <c r="V37" s="179">
        <v>6.7500000000000004E-2</v>
      </c>
      <c r="W37" s="179">
        <v>6.7500000000000004E-2</v>
      </c>
      <c r="X37" s="179">
        <v>6.7500000000000004E-2</v>
      </c>
      <c r="Y37" s="179">
        <v>6.7500000000000004E-2</v>
      </c>
      <c r="Z37" s="179">
        <v>6.7500000000000004E-2</v>
      </c>
      <c r="AA37" s="179">
        <v>6.7500000000000004E-2</v>
      </c>
      <c r="AB37" s="179">
        <v>6.7500000000000004E-2</v>
      </c>
      <c r="AC37" s="179">
        <v>6.7500000000000004E-2</v>
      </c>
      <c r="AD37" s="179">
        <v>6.7500000000000004E-2</v>
      </c>
      <c r="AE37" s="179">
        <v>6.7500000000000004E-2</v>
      </c>
      <c r="AF37" s="179">
        <v>6.7500000000000004E-2</v>
      </c>
      <c r="AG37" s="179">
        <v>6.7500000000000004E-2</v>
      </c>
      <c r="AH37" s="179">
        <v>6.7500000000000004E-2</v>
      </c>
      <c r="AI37" s="179">
        <v>6.7500000000000004E-2</v>
      </c>
      <c r="AJ37" s="179">
        <v>6.7500000000000004E-2</v>
      </c>
      <c r="AK37" s="179">
        <v>6.7500000000000004E-2</v>
      </c>
    </row>
    <row r="38" spans="1:37" x14ac:dyDescent="0.2">
      <c r="A38" s="107">
        <f t="shared" si="1"/>
        <v>33</v>
      </c>
      <c r="B38" s="179">
        <v>6.7500000000000004E-2</v>
      </c>
      <c r="C38" s="179">
        <v>6.7500000000000004E-2</v>
      </c>
      <c r="D38" s="179">
        <v>6.7500000000000004E-2</v>
      </c>
      <c r="E38" s="179">
        <v>6.7500000000000004E-2</v>
      </c>
      <c r="F38" s="179">
        <v>6.7500000000000004E-2</v>
      </c>
      <c r="G38" s="179">
        <v>6.7500000000000004E-2</v>
      </c>
      <c r="H38" s="179">
        <v>6.7500000000000004E-2</v>
      </c>
      <c r="I38" s="179">
        <v>6.7500000000000004E-2</v>
      </c>
      <c r="J38" s="179">
        <v>6.7500000000000004E-2</v>
      </c>
      <c r="K38" s="179">
        <v>6.7500000000000004E-2</v>
      </c>
      <c r="L38" s="179">
        <v>6.7500000000000004E-2</v>
      </c>
      <c r="M38" s="179">
        <v>6.7500000000000004E-2</v>
      </c>
      <c r="N38" s="179">
        <v>6.7500000000000004E-2</v>
      </c>
      <c r="O38" s="179">
        <v>6.7500000000000004E-2</v>
      </c>
      <c r="P38" s="179">
        <v>6.7500000000000004E-2</v>
      </c>
      <c r="Q38" s="179">
        <v>6.7500000000000004E-2</v>
      </c>
      <c r="R38" s="179">
        <v>6.7500000000000004E-2</v>
      </c>
      <c r="S38" s="179">
        <v>6.7500000000000004E-2</v>
      </c>
      <c r="T38" s="179">
        <v>6.7500000000000004E-2</v>
      </c>
      <c r="U38" s="179">
        <v>6.7500000000000004E-2</v>
      </c>
      <c r="V38" s="179">
        <v>6.7500000000000004E-2</v>
      </c>
      <c r="W38" s="179">
        <v>6.7500000000000004E-2</v>
      </c>
      <c r="X38" s="179">
        <v>6.7500000000000004E-2</v>
      </c>
      <c r="Y38" s="179">
        <v>6.7500000000000004E-2</v>
      </c>
      <c r="Z38" s="179">
        <v>6.7500000000000004E-2</v>
      </c>
      <c r="AA38" s="179">
        <v>6.7500000000000004E-2</v>
      </c>
      <c r="AB38" s="179">
        <v>6.7500000000000004E-2</v>
      </c>
      <c r="AC38" s="179">
        <v>6.7500000000000004E-2</v>
      </c>
      <c r="AD38" s="179">
        <v>6.7500000000000004E-2</v>
      </c>
      <c r="AE38" s="179">
        <v>6.7500000000000004E-2</v>
      </c>
      <c r="AF38" s="179">
        <v>6.7500000000000004E-2</v>
      </c>
      <c r="AG38" s="179">
        <v>6.7500000000000004E-2</v>
      </c>
      <c r="AH38" s="179">
        <v>6.7500000000000004E-2</v>
      </c>
      <c r="AI38" s="179">
        <v>6.7500000000000004E-2</v>
      </c>
      <c r="AJ38" s="179">
        <v>6.7500000000000004E-2</v>
      </c>
      <c r="AK38" s="179">
        <v>6.7500000000000004E-2</v>
      </c>
    </row>
    <row r="39" spans="1:37" x14ac:dyDescent="0.2">
      <c r="A39" s="107">
        <f t="shared" si="1"/>
        <v>34</v>
      </c>
      <c r="B39" s="179">
        <v>6.7500000000000004E-2</v>
      </c>
      <c r="C39" s="179">
        <v>6.7500000000000004E-2</v>
      </c>
      <c r="D39" s="179">
        <v>6.7500000000000004E-2</v>
      </c>
      <c r="E39" s="179">
        <v>6.7500000000000004E-2</v>
      </c>
      <c r="F39" s="179">
        <v>6.7500000000000004E-2</v>
      </c>
      <c r="G39" s="179">
        <v>6.7500000000000004E-2</v>
      </c>
      <c r="H39" s="179">
        <v>6.7500000000000004E-2</v>
      </c>
      <c r="I39" s="179">
        <v>6.7500000000000004E-2</v>
      </c>
      <c r="J39" s="179">
        <v>6.7500000000000004E-2</v>
      </c>
      <c r="K39" s="179">
        <v>6.7500000000000004E-2</v>
      </c>
      <c r="L39" s="179">
        <v>6.7500000000000004E-2</v>
      </c>
      <c r="M39" s="179">
        <v>6.7500000000000004E-2</v>
      </c>
      <c r="N39" s="179">
        <v>6.7500000000000004E-2</v>
      </c>
      <c r="O39" s="179">
        <v>6.7500000000000004E-2</v>
      </c>
      <c r="P39" s="179">
        <v>6.7500000000000004E-2</v>
      </c>
      <c r="Q39" s="179">
        <v>6.7500000000000004E-2</v>
      </c>
      <c r="R39" s="179">
        <v>6.7500000000000004E-2</v>
      </c>
      <c r="S39" s="179">
        <v>6.7500000000000004E-2</v>
      </c>
      <c r="T39" s="179">
        <v>6.7500000000000004E-2</v>
      </c>
      <c r="U39" s="179">
        <v>6.7500000000000004E-2</v>
      </c>
      <c r="V39" s="179">
        <v>6.7500000000000004E-2</v>
      </c>
      <c r="W39" s="179">
        <v>6.7500000000000004E-2</v>
      </c>
      <c r="X39" s="179">
        <v>6.7500000000000004E-2</v>
      </c>
      <c r="Y39" s="179">
        <v>6.7500000000000004E-2</v>
      </c>
      <c r="Z39" s="179">
        <v>6.7500000000000004E-2</v>
      </c>
      <c r="AA39" s="179">
        <v>6.7500000000000004E-2</v>
      </c>
      <c r="AB39" s="179">
        <v>6.7500000000000004E-2</v>
      </c>
      <c r="AC39" s="179">
        <v>6.7500000000000004E-2</v>
      </c>
      <c r="AD39" s="179">
        <v>6.7500000000000004E-2</v>
      </c>
      <c r="AE39" s="179">
        <v>6.7500000000000004E-2</v>
      </c>
      <c r="AF39" s="179">
        <v>6.7500000000000004E-2</v>
      </c>
      <c r="AG39" s="179">
        <v>6.7500000000000004E-2</v>
      </c>
      <c r="AH39" s="179">
        <v>6.7500000000000004E-2</v>
      </c>
      <c r="AI39" s="179">
        <v>6.7500000000000004E-2</v>
      </c>
      <c r="AJ39" s="179">
        <v>6.7500000000000004E-2</v>
      </c>
      <c r="AK39" s="179">
        <v>6.7500000000000004E-2</v>
      </c>
    </row>
    <row r="40" spans="1:37" x14ac:dyDescent="0.2">
      <c r="A40" s="107">
        <f t="shared" si="1"/>
        <v>35</v>
      </c>
      <c r="B40" s="179">
        <v>6.7500000000000004E-2</v>
      </c>
      <c r="C40" s="179">
        <v>6.7500000000000004E-2</v>
      </c>
      <c r="D40" s="179">
        <v>6.7500000000000004E-2</v>
      </c>
      <c r="E40" s="179">
        <v>6.7500000000000004E-2</v>
      </c>
      <c r="F40" s="179">
        <v>6.7500000000000004E-2</v>
      </c>
      <c r="G40" s="179">
        <v>6.7500000000000004E-2</v>
      </c>
      <c r="H40" s="179">
        <v>6.7500000000000004E-2</v>
      </c>
      <c r="I40" s="179">
        <v>6.7500000000000004E-2</v>
      </c>
      <c r="J40" s="179">
        <v>6.7500000000000004E-2</v>
      </c>
      <c r="K40" s="179">
        <v>6.7500000000000004E-2</v>
      </c>
      <c r="L40" s="179">
        <v>6.7500000000000004E-2</v>
      </c>
      <c r="M40" s="179">
        <v>6.7500000000000004E-2</v>
      </c>
      <c r="N40" s="179">
        <v>6.7500000000000004E-2</v>
      </c>
      <c r="O40" s="179">
        <v>6.7500000000000004E-2</v>
      </c>
      <c r="P40" s="179">
        <v>6.7500000000000004E-2</v>
      </c>
      <c r="Q40" s="179">
        <v>6.7500000000000004E-2</v>
      </c>
      <c r="R40" s="179">
        <v>6.7500000000000004E-2</v>
      </c>
      <c r="S40" s="179">
        <v>6.7500000000000004E-2</v>
      </c>
      <c r="T40" s="179">
        <v>6.7500000000000004E-2</v>
      </c>
      <c r="U40" s="179">
        <v>6.7500000000000004E-2</v>
      </c>
      <c r="V40" s="179">
        <v>6.7500000000000004E-2</v>
      </c>
      <c r="W40" s="179">
        <v>6.7500000000000004E-2</v>
      </c>
      <c r="X40" s="179">
        <v>6.7500000000000004E-2</v>
      </c>
      <c r="Y40" s="179">
        <v>6.7500000000000004E-2</v>
      </c>
      <c r="Z40" s="179">
        <v>6.7500000000000004E-2</v>
      </c>
      <c r="AA40" s="179">
        <v>6.7500000000000004E-2</v>
      </c>
      <c r="AB40" s="179">
        <v>6.7500000000000004E-2</v>
      </c>
      <c r="AC40" s="179">
        <v>6.7500000000000004E-2</v>
      </c>
      <c r="AD40" s="179">
        <v>6.7500000000000004E-2</v>
      </c>
      <c r="AE40" s="179">
        <v>6.7500000000000004E-2</v>
      </c>
      <c r="AF40" s="179">
        <v>6.7500000000000004E-2</v>
      </c>
      <c r="AG40" s="179">
        <v>6.7500000000000004E-2</v>
      </c>
      <c r="AH40" s="179">
        <v>6.7500000000000004E-2</v>
      </c>
      <c r="AI40" s="179">
        <v>6.7500000000000004E-2</v>
      </c>
      <c r="AJ40" s="179">
        <v>6.7500000000000004E-2</v>
      </c>
      <c r="AK40" s="179">
        <v>6.7500000000000004E-2</v>
      </c>
    </row>
    <row r="41" spans="1:37" x14ac:dyDescent="0.2">
      <c r="A41" s="107">
        <f t="shared" si="1"/>
        <v>36</v>
      </c>
      <c r="B41" s="179">
        <v>6.7500000000000004E-2</v>
      </c>
      <c r="C41" s="179">
        <v>6.7500000000000004E-2</v>
      </c>
      <c r="D41" s="179">
        <v>6.7500000000000004E-2</v>
      </c>
      <c r="E41" s="179">
        <v>6.7500000000000004E-2</v>
      </c>
      <c r="F41" s="179">
        <v>6.7500000000000004E-2</v>
      </c>
      <c r="G41" s="179">
        <v>6.7500000000000004E-2</v>
      </c>
      <c r="H41" s="179">
        <v>6.7500000000000004E-2</v>
      </c>
      <c r="I41" s="179">
        <v>6.7500000000000004E-2</v>
      </c>
      <c r="J41" s="179">
        <v>6.7500000000000004E-2</v>
      </c>
      <c r="K41" s="179">
        <v>6.7500000000000004E-2</v>
      </c>
      <c r="L41" s="179">
        <v>6.7500000000000004E-2</v>
      </c>
      <c r="M41" s="179">
        <v>6.7500000000000004E-2</v>
      </c>
      <c r="N41" s="179">
        <v>6.7500000000000004E-2</v>
      </c>
      <c r="O41" s="179">
        <v>6.7500000000000004E-2</v>
      </c>
      <c r="P41" s="179">
        <v>6.7500000000000004E-2</v>
      </c>
      <c r="Q41" s="179">
        <v>6.7500000000000004E-2</v>
      </c>
      <c r="R41" s="179">
        <v>6.7500000000000004E-2</v>
      </c>
      <c r="S41" s="179">
        <v>6.7500000000000004E-2</v>
      </c>
      <c r="T41" s="179">
        <v>6.7500000000000004E-2</v>
      </c>
      <c r="U41" s="179">
        <v>6.7500000000000004E-2</v>
      </c>
      <c r="V41" s="179">
        <v>6.7500000000000004E-2</v>
      </c>
      <c r="W41" s="179">
        <v>6.7500000000000004E-2</v>
      </c>
      <c r="X41" s="179">
        <v>6.7500000000000004E-2</v>
      </c>
      <c r="Y41" s="179">
        <v>6.7500000000000004E-2</v>
      </c>
      <c r="Z41" s="179">
        <v>6.7500000000000004E-2</v>
      </c>
      <c r="AA41" s="179">
        <v>6.7500000000000004E-2</v>
      </c>
      <c r="AB41" s="179">
        <v>6.7500000000000004E-2</v>
      </c>
      <c r="AC41" s="179">
        <v>6.7500000000000004E-2</v>
      </c>
      <c r="AD41" s="179">
        <v>6.7500000000000004E-2</v>
      </c>
      <c r="AE41" s="179">
        <v>6.7500000000000004E-2</v>
      </c>
      <c r="AF41" s="179">
        <v>6.7500000000000004E-2</v>
      </c>
      <c r="AG41" s="179">
        <v>6.7500000000000004E-2</v>
      </c>
      <c r="AH41" s="179">
        <v>6.7500000000000004E-2</v>
      </c>
      <c r="AI41" s="179">
        <v>6.7500000000000004E-2</v>
      </c>
      <c r="AJ41" s="179">
        <v>6.7500000000000004E-2</v>
      </c>
      <c r="AK41" s="179">
        <v>6.7500000000000004E-2</v>
      </c>
    </row>
    <row r="42" spans="1:37" x14ac:dyDescent="0.2">
      <c r="A42" s="107">
        <f t="shared" si="1"/>
        <v>37</v>
      </c>
      <c r="B42" s="179">
        <v>6.7500000000000004E-2</v>
      </c>
      <c r="C42" s="179">
        <v>6.7500000000000004E-2</v>
      </c>
      <c r="D42" s="179">
        <v>6.7500000000000004E-2</v>
      </c>
      <c r="E42" s="179">
        <v>6.7500000000000004E-2</v>
      </c>
      <c r="F42" s="179">
        <v>6.7500000000000004E-2</v>
      </c>
      <c r="G42" s="179">
        <v>6.7500000000000004E-2</v>
      </c>
      <c r="H42" s="179">
        <v>6.7500000000000004E-2</v>
      </c>
      <c r="I42" s="179">
        <v>6.7500000000000004E-2</v>
      </c>
      <c r="J42" s="179">
        <v>6.7500000000000004E-2</v>
      </c>
      <c r="K42" s="179">
        <v>6.7500000000000004E-2</v>
      </c>
      <c r="L42" s="179">
        <v>6.7500000000000004E-2</v>
      </c>
      <c r="M42" s="179">
        <v>6.7500000000000004E-2</v>
      </c>
      <c r="N42" s="179">
        <v>6.7500000000000004E-2</v>
      </c>
      <c r="O42" s="179">
        <v>6.7500000000000004E-2</v>
      </c>
      <c r="P42" s="179">
        <v>6.7500000000000004E-2</v>
      </c>
      <c r="Q42" s="179">
        <v>6.7500000000000004E-2</v>
      </c>
      <c r="R42" s="179">
        <v>6.7500000000000004E-2</v>
      </c>
      <c r="S42" s="179">
        <v>6.7500000000000004E-2</v>
      </c>
      <c r="T42" s="179">
        <v>6.7500000000000004E-2</v>
      </c>
      <c r="U42" s="179">
        <v>6.7500000000000004E-2</v>
      </c>
      <c r="V42" s="179">
        <v>6.7500000000000004E-2</v>
      </c>
      <c r="W42" s="179">
        <v>6.7500000000000004E-2</v>
      </c>
      <c r="X42" s="179">
        <v>6.7500000000000004E-2</v>
      </c>
      <c r="Y42" s="179">
        <v>6.7500000000000004E-2</v>
      </c>
      <c r="Z42" s="179">
        <v>6.7500000000000004E-2</v>
      </c>
      <c r="AA42" s="179">
        <v>6.7500000000000004E-2</v>
      </c>
      <c r="AB42" s="179">
        <v>6.7500000000000004E-2</v>
      </c>
      <c r="AC42" s="179">
        <v>6.7500000000000004E-2</v>
      </c>
      <c r="AD42" s="179">
        <v>6.7500000000000004E-2</v>
      </c>
      <c r="AE42" s="179">
        <v>6.7500000000000004E-2</v>
      </c>
      <c r="AF42" s="179">
        <v>6.7500000000000004E-2</v>
      </c>
      <c r="AG42" s="179">
        <v>6.7500000000000004E-2</v>
      </c>
      <c r="AH42" s="179">
        <v>6.7500000000000004E-2</v>
      </c>
      <c r="AI42" s="179">
        <v>6.7500000000000004E-2</v>
      </c>
      <c r="AJ42" s="179">
        <v>6.7500000000000004E-2</v>
      </c>
      <c r="AK42" s="179">
        <v>6.7500000000000004E-2</v>
      </c>
    </row>
    <row r="43" spans="1:37" x14ac:dyDescent="0.2">
      <c r="A43" s="107">
        <f t="shared" si="1"/>
        <v>38</v>
      </c>
      <c r="B43" s="179">
        <v>6.7500000000000004E-2</v>
      </c>
      <c r="C43" s="179">
        <v>6.7500000000000004E-2</v>
      </c>
      <c r="D43" s="179">
        <v>6.7500000000000004E-2</v>
      </c>
      <c r="E43" s="179">
        <v>6.7500000000000004E-2</v>
      </c>
      <c r="F43" s="179">
        <v>6.7500000000000004E-2</v>
      </c>
      <c r="G43" s="179">
        <v>6.7500000000000004E-2</v>
      </c>
      <c r="H43" s="179">
        <v>6.7500000000000004E-2</v>
      </c>
      <c r="I43" s="179">
        <v>6.7500000000000004E-2</v>
      </c>
      <c r="J43" s="179">
        <v>6.7500000000000004E-2</v>
      </c>
      <c r="K43" s="179">
        <v>6.7500000000000004E-2</v>
      </c>
      <c r="L43" s="179">
        <v>6.7500000000000004E-2</v>
      </c>
      <c r="M43" s="179">
        <v>6.7500000000000004E-2</v>
      </c>
      <c r="N43" s="179">
        <v>6.7500000000000004E-2</v>
      </c>
      <c r="O43" s="179">
        <v>6.7500000000000004E-2</v>
      </c>
      <c r="P43" s="179">
        <v>6.7500000000000004E-2</v>
      </c>
      <c r="Q43" s="179">
        <v>6.7500000000000004E-2</v>
      </c>
      <c r="R43" s="179">
        <v>6.7500000000000004E-2</v>
      </c>
      <c r="S43" s="179">
        <v>6.7500000000000004E-2</v>
      </c>
      <c r="T43" s="179">
        <v>6.7500000000000004E-2</v>
      </c>
      <c r="U43" s="179">
        <v>6.7500000000000004E-2</v>
      </c>
      <c r="V43" s="179">
        <v>6.7500000000000004E-2</v>
      </c>
      <c r="W43" s="179">
        <v>6.7500000000000004E-2</v>
      </c>
      <c r="X43" s="179">
        <v>6.7500000000000004E-2</v>
      </c>
      <c r="Y43" s="179">
        <v>6.7500000000000004E-2</v>
      </c>
      <c r="Z43" s="179">
        <v>6.7500000000000004E-2</v>
      </c>
      <c r="AA43" s="179">
        <v>6.7500000000000004E-2</v>
      </c>
      <c r="AB43" s="179">
        <v>6.7500000000000004E-2</v>
      </c>
      <c r="AC43" s="179">
        <v>6.7500000000000004E-2</v>
      </c>
      <c r="AD43" s="179">
        <v>6.7500000000000004E-2</v>
      </c>
      <c r="AE43" s="179">
        <v>6.7500000000000004E-2</v>
      </c>
      <c r="AF43" s="179">
        <v>6.7500000000000004E-2</v>
      </c>
      <c r="AG43" s="179">
        <v>6.7500000000000004E-2</v>
      </c>
      <c r="AH43" s="179">
        <v>6.7500000000000004E-2</v>
      </c>
      <c r="AI43" s="179">
        <v>6.7500000000000004E-2</v>
      </c>
      <c r="AJ43" s="179">
        <v>6.7500000000000004E-2</v>
      </c>
      <c r="AK43" s="179">
        <v>6.7500000000000004E-2</v>
      </c>
    </row>
    <row r="44" spans="1:37" x14ac:dyDescent="0.2">
      <c r="A44" s="107">
        <f t="shared" si="1"/>
        <v>39</v>
      </c>
      <c r="B44" s="179">
        <v>6.7500000000000004E-2</v>
      </c>
      <c r="C44" s="179">
        <v>6.7500000000000004E-2</v>
      </c>
      <c r="D44" s="179">
        <v>6.7500000000000004E-2</v>
      </c>
      <c r="E44" s="179">
        <v>6.7500000000000004E-2</v>
      </c>
      <c r="F44" s="179">
        <v>6.7500000000000004E-2</v>
      </c>
      <c r="G44" s="179">
        <v>6.7500000000000004E-2</v>
      </c>
      <c r="H44" s="179">
        <v>6.7500000000000004E-2</v>
      </c>
      <c r="I44" s="179">
        <v>6.7500000000000004E-2</v>
      </c>
      <c r="J44" s="179">
        <v>6.7500000000000004E-2</v>
      </c>
      <c r="K44" s="179">
        <v>6.7500000000000004E-2</v>
      </c>
      <c r="L44" s="179">
        <v>6.7500000000000004E-2</v>
      </c>
      <c r="M44" s="179">
        <v>6.7500000000000004E-2</v>
      </c>
      <c r="N44" s="179">
        <v>6.7500000000000004E-2</v>
      </c>
      <c r="O44" s="179">
        <v>6.7500000000000004E-2</v>
      </c>
      <c r="P44" s="179">
        <v>6.7500000000000004E-2</v>
      </c>
      <c r="Q44" s="179">
        <v>6.7500000000000004E-2</v>
      </c>
      <c r="R44" s="179">
        <v>6.7500000000000004E-2</v>
      </c>
      <c r="S44" s="179">
        <v>6.7500000000000004E-2</v>
      </c>
      <c r="T44" s="179">
        <v>6.7500000000000004E-2</v>
      </c>
      <c r="U44" s="179">
        <v>6.7500000000000004E-2</v>
      </c>
      <c r="V44" s="179">
        <v>6.7500000000000004E-2</v>
      </c>
      <c r="W44" s="179">
        <v>6.7500000000000004E-2</v>
      </c>
      <c r="X44" s="179">
        <v>6.7500000000000004E-2</v>
      </c>
      <c r="Y44" s="179">
        <v>6.7500000000000004E-2</v>
      </c>
      <c r="Z44" s="179">
        <v>6.7500000000000004E-2</v>
      </c>
      <c r="AA44" s="179">
        <v>6.7500000000000004E-2</v>
      </c>
      <c r="AB44" s="179">
        <v>6.7500000000000004E-2</v>
      </c>
      <c r="AC44" s="179">
        <v>6.7500000000000004E-2</v>
      </c>
      <c r="AD44" s="179">
        <v>6.7500000000000004E-2</v>
      </c>
      <c r="AE44" s="179">
        <v>6.7500000000000004E-2</v>
      </c>
      <c r="AF44" s="179">
        <v>6.7500000000000004E-2</v>
      </c>
      <c r="AG44" s="179">
        <v>6.7500000000000004E-2</v>
      </c>
      <c r="AH44" s="179">
        <v>6.7500000000000004E-2</v>
      </c>
      <c r="AI44" s="179">
        <v>6.7500000000000004E-2</v>
      </c>
      <c r="AJ44" s="179">
        <v>6.7500000000000004E-2</v>
      </c>
      <c r="AK44" s="179">
        <v>6.7500000000000004E-2</v>
      </c>
    </row>
    <row r="45" spans="1:37" x14ac:dyDescent="0.2">
      <c r="A45" s="107">
        <f t="shared" si="1"/>
        <v>40</v>
      </c>
      <c r="B45" s="179">
        <v>6.7500000000000004E-2</v>
      </c>
      <c r="C45" s="179">
        <v>6.7500000000000004E-2</v>
      </c>
      <c r="D45" s="179">
        <v>6.7500000000000004E-2</v>
      </c>
      <c r="E45" s="179">
        <v>6.7500000000000004E-2</v>
      </c>
      <c r="F45" s="179">
        <v>6.7500000000000004E-2</v>
      </c>
      <c r="G45" s="179">
        <v>6.7500000000000004E-2</v>
      </c>
      <c r="H45" s="179">
        <v>6.7500000000000004E-2</v>
      </c>
      <c r="I45" s="179">
        <v>6.7500000000000004E-2</v>
      </c>
      <c r="J45" s="179">
        <v>6.7500000000000004E-2</v>
      </c>
      <c r="K45" s="179">
        <v>6.7500000000000004E-2</v>
      </c>
      <c r="L45" s="179">
        <v>6.7500000000000004E-2</v>
      </c>
      <c r="M45" s="179">
        <v>6.7500000000000004E-2</v>
      </c>
      <c r="N45" s="179">
        <v>6.7500000000000004E-2</v>
      </c>
      <c r="O45" s="179">
        <v>6.7500000000000004E-2</v>
      </c>
      <c r="P45" s="179">
        <v>6.7500000000000004E-2</v>
      </c>
      <c r="Q45" s="179">
        <v>6.7500000000000004E-2</v>
      </c>
      <c r="R45" s="179">
        <v>6.7500000000000004E-2</v>
      </c>
      <c r="S45" s="179">
        <v>6.7500000000000004E-2</v>
      </c>
      <c r="T45" s="179">
        <v>6.7500000000000004E-2</v>
      </c>
      <c r="U45" s="179">
        <v>6.7500000000000004E-2</v>
      </c>
      <c r="V45" s="179">
        <v>6.7500000000000004E-2</v>
      </c>
      <c r="W45" s="179">
        <v>6.7500000000000004E-2</v>
      </c>
      <c r="X45" s="179">
        <v>6.7500000000000004E-2</v>
      </c>
      <c r="Y45" s="179">
        <v>6.7500000000000004E-2</v>
      </c>
      <c r="Z45" s="179">
        <v>6.7500000000000004E-2</v>
      </c>
      <c r="AA45" s="179">
        <v>6.7500000000000004E-2</v>
      </c>
      <c r="AB45" s="179">
        <v>6.7500000000000004E-2</v>
      </c>
      <c r="AC45" s="179">
        <v>6.7500000000000004E-2</v>
      </c>
      <c r="AD45" s="179">
        <v>6.7500000000000004E-2</v>
      </c>
      <c r="AE45" s="179">
        <v>6.7500000000000004E-2</v>
      </c>
      <c r="AF45" s="179">
        <v>6.7500000000000004E-2</v>
      </c>
      <c r="AG45" s="179">
        <v>6.7500000000000004E-2</v>
      </c>
      <c r="AH45" s="179">
        <v>6.7500000000000004E-2</v>
      </c>
      <c r="AI45" s="179">
        <v>6.7500000000000004E-2</v>
      </c>
      <c r="AJ45" s="179">
        <v>6.7500000000000004E-2</v>
      </c>
      <c r="AK45" s="179">
        <v>6.7500000000000004E-2</v>
      </c>
    </row>
    <row r="46" spans="1:37" x14ac:dyDescent="0.2">
      <c r="A46" s="107">
        <f t="shared" si="1"/>
        <v>41</v>
      </c>
      <c r="B46" s="179">
        <v>6.7500000000000004E-2</v>
      </c>
      <c r="C46" s="179">
        <v>6.7500000000000004E-2</v>
      </c>
      <c r="D46" s="179">
        <v>6.7500000000000004E-2</v>
      </c>
      <c r="E46" s="179">
        <v>6.7500000000000004E-2</v>
      </c>
      <c r="F46" s="179">
        <v>6.7500000000000004E-2</v>
      </c>
      <c r="G46" s="179">
        <v>6.7500000000000004E-2</v>
      </c>
      <c r="H46" s="179">
        <v>6.7500000000000004E-2</v>
      </c>
      <c r="I46" s="179">
        <v>6.7500000000000004E-2</v>
      </c>
      <c r="J46" s="179">
        <v>6.7500000000000004E-2</v>
      </c>
      <c r="K46" s="179">
        <v>6.7500000000000004E-2</v>
      </c>
      <c r="L46" s="179">
        <v>6.7500000000000004E-2</v>
      </c>
      <c r="M46" s="179">
        <v>6.7500000000000004E-2</v>
      </c>
      <c r="N46" s="179">
        <v>6.7500000000000004E-2</v>
      </c>
      <c r="O46" s="179">
        <v>6.7500000000000004E-2</v>
      </c>
      <c r="P46" s="179">
        <v>6.7500000000000004E-2</v>
      </c>
      <c r="Q46" s="179">
        <v>6.7500000000000004E-2</v>
      </c>
      <c r="R46" s="179">
        <v>6.7500000000000004E-2</v>
      </c>
      <c r="S46" s="179">
        <v>6.7500000000000004E-2</v>
      </c>
      <c r="T46" s="179">
        <v>6.7500000000000004E-2</v>
      </c>
      <c r="U46" s="179">
        <v>6.7500000000000004E-2</v>
      </c>
      <c r="V46" s="179">
        <v>6.7500000000000004E-2</v>
      </c>
      <c r="W46" s="179">
        <v>6.7500000000000004E-2</v>
      </c>
      <c r="X46" s="179">
        <v>6.7500000000000004E-2</v>
      </c>
      <c r="Y46" s="179">
        <v>6.7500000000000004E-2</v>
      </c>
      <c r="Z46" s="179">
        <v>6.7500000000000004E-2</v>
      </c>
      <c r="AA46" s="179">
        <v>6.7500000000000004E-2</v>
      </c>
      <c r="AB46" s="179">
        <v>6.7500000000000004E-2</v>
      </c>
      <c r="AC46" s="179">
        <v>6.7500000000000004E-2</v>
      </c>
      <c r="AD46" s="179">
        <v>6.7500000000000004E-2</v>
      </c>
      <c r="AE46" s="179">
        <v>6.7500000000000004E-2</v>
      </c>
      <c r="AF46" s="179">
        <v>6.7500000000000004E-2</v>
      </c>
      <c r="AG46" s="179">
        <v>6.7500000000000004E-2</v>
      </c>
      <c r="AH46" s="179">
        <v>6.7500000000000004E-2</v>
      </c>
      <c r="AI46" s="179">
        <v>6.7500000000000004E-2</v>
      </c>
      <c r="AJ46" s="179">
        <v>6.7500000000000004E-2</v>
      </c>
      <c r="AK46" s="179">
        <v>6.7500000000000004E-2</v>
      </c>
    </row>
    <row r="47" spans="1:37" x14ac:dyDescent="0.2">
      <c r="A47" s="107">
        <f t="shared" si="1"/>
        <v>42</v>
      </c>
      <c r="B47" s="179">
        <v>6.7500000000000004E-2</v>
      </c>
      <c r="C47" s="179">
        <v>6.7500000000000004E-2</v>
      </c>
      <c r="D47" s="179">
        <v>6.7500000000000004E-2</v>
      </c>
      <c r="E47" s="179">
        <v>6.7500000000000004E-2</v>
      </c>
      <c r="F47" s="179">
        <v>6.7500000000000004E-2</v>
      </c>
      <c r="G47" s="179">
        <v>6.7500000000000004E-2</v>
      </c>
      <c r="H47" s="179">
        <v>6.7500000000000004E-2</v>
      </c>
      <c r="I47" s="179">
        <v>6.7500000000000004E-2</v>
      </c>
      <c r="J47" s="179">
        <v>6.7500000000000004E-2</v>
      </c>
      <c r="K47" s="179">
        <v>6.7500000000000004E-2</v>
      </c>
      <c r="L47" s="179">
        <v>6.7500000000000004E-2</v>
      </c>
      <c r="M47" s="179">
        <v>6.7500000000000004E-2</v>
      </c>
      <c r="N47" s="179">
        <v>6.7500000000000004E-2</v>
      </c>
      <c r="O47" s="179">
        <v>6.7500000000000004E-2</v>
      </c>
      <c r="P47" s="179">
        <v>6.7500000000000004E-2</v>
      </c>
      <c r="Q47" s="179">
        <v>6.7500000000000004E-2</v>
      </c>
      <c r="R47" s="179">
        <v>6.7500000000000004E-2</v>
      </c>
      <c r="S47" s="179">
        <v>6.7500000000000004E-2</v>
      </c>
      <c r="T47" s="179">
        <v>6.7500000000000004E-2</v>
      </c>
      <c r="U47" s="179">
        <v>6.7500000000000004E-2</v>
      </c>
      <c r="V47" s="179">
        <v>6.7500000000000004E-2</v>
      </c>
      <c r="W47" s="179">
        <v>6.7500000000000004E-2</v>
      </c>
      <c r="X47" s="179">
        <v>6.7500000000000004E-2</v>
      </c>
      <c r="Y47" s="179">
        <v>6.7500000000000004E-2</v>
      </c>
      <c r="Z47" s="179">
        <v>6.7500000000000004E-2</v>
      </c>
      <c r="AA47" s="179">
        <v>6.7500000000000004E-2</v>
      </c>
      <c r="AB47" s="179">
        <v>6.7500000000000004E-2</v>
      </c>
      <c r="AC47" s="179">
        <v>6.7500000000000004E-2</v>
      </c>
      <c r="AD47" s="179">
        <v>6.7500000000000004E-2</v>
      </c>
      <c r="AE47" s="179">
        <v>6.7500000000000004E-2</v>
      </c>
      <c r="AF47" s="179">
        <v>6.7500000000000004E-2</v>
      </c>
      <c r="AG47" s="179">
        <v>6.7500000000000004E-2</v>
      </c>
      <c r="AH47" s="179">
        <v>6.7500000000000004E-2</v>
      </c>
      <c r="AI47" s="179">
        <v>6.7500000000000004E-2</v>
      </c>
      <c r="AJ47" s="179">
        <v>6.7500000000000004E-2</v>
      </c>
      <c r="AK47" s="179">
        <v>6.7500000000000004E-2</v>
      </c>
    </row>
    <row r="48" spans="1:37" x14ac:dyDescent="0.2">
      <c r="A48" s="107">
        <f t="shared" si="1"/>
        <v>43</v>
      </c>
      <c r="B48" s="179">
        <v>6.7500000000000004E-2</v>
      </c>
      <c r="C48" s="179">
        <v>6.7500000000000004E-2</v>
      </c>
      <c r="D48" s="179">
        <v>6.7500000000000004E-2</v>
      </c>
      <c r="E48" s="179">
        <v>6.7500000000000004E-2</v>
      </c>
      <c r="F48" s="179">
        <v>6.7500000000000004E-2</v>
      </c>
      <c r="G48" s="179">
        <v>6.7500000000000004E-2</v>
      </c>
      <c r="H48" s="179">
        <v>6.7500000000000004E-2</v>
      </c>
      <c r="I48" s="179">
        <v>6.7500000000000004E-2</v>
      </c>
      <c r="J48" s="179">
        <v>6.7500000000000004E-2</v>
      </c>
      <c r="K48" s="179">
        <v>6.7500000000000004E-2</v>
      </c>
      <c r="L48" s="179">
        <v>6.7500000000000004E-2</v>
      </c>
      <c r="M48" s="179">
        <v>6.7500000000000004E-2</v>
      </c>
      <c r="N48" s="179">
        <v>6.7500000000000004E-2</v>
      </c>
      <c r="O48" s="179">
        <v>6.7500000000000004E-2</v>
      </c>
      <c r="P48" s="179">
        <v>6.7500000000000004E-2</v>
      </c>
      <c r="Q48" s="179">
        <v>6.7500000000000004E-2</v>
      </c>
      <c r="R48" s="179">
        <v>6.7500000000000004E-2</v>
      </c>
      <c r="S48" s="179">
        <v>6.7500000000000004E-2</v>
      </c>
      <c r="T48" s="179">
        <v>6.7500000000000004E-2</v>
      </c>
      <c r="U48" s="179">
        <v>6.7500000000000004E-2</v>
      </c>
      <c r="V48" s="179">
        <v>6.7500000000000004E-2</v>
      </c>
      <c r="W48" s="179">
        <v>6.7500000000000004E-2</v>
      </c>
      <c r="X48" s="179">
        <v>6.7500000000000004E-2</v>
      </c>
      <c r="Y48" s="179">
        <v>6.7500000000000004E-2</v>
      </c>
      <c r="Z48" s="179">
        <v>6.7500000000000004E-2</v>
      </c>
      <c r="AA48" s="179">
        <v>6.7500000000000004E-2</v>
      </c>
      <c r="AB48" s="179">
        <v>6.7500000000000004E-2</v>
      </c>
      <c r="AC48" s="179">
        <v>6.7500000000000004E-2</v>
      </c>
      <c r="AD48" s="179">
        <v>6.7500000000000004E-2</v>
      </c>
      <c r="AE48" s="179">
        <v>6.7500000000000004E-2</v>
      </c>
      <c r="AF48" s="179">
        <v>6.7500000000000004E-2</v>
      </c>
      <c r="AG48" s="179">
        <v>6.7500000000000004E-2</v>
      </c>
      <c r="AH48" s="179">
        <v>6.7500000000000004E-2</v>
      </c>
      <c r="AI48" s="179">
        <v>6.7500000000000004E-2</v>
      </c>
      <c r="AJ48" s="179">
        <v>6.7500000000000004E-2</v>
      </c>
      <c r="AK48" s="179">
        <v>6.7500000000000004E-2</v>
      </c>
    </row>
    <row r="49" spans="1:37" x14ac:dyDescent="0.2">
      <c r="A49" s="107">
        <f t="shared" si="1"/>
        <v>44</v>
      </c>
      <c r="B49" s="179">
        <v>6.7500000000000004E-2</v>
      </c>
      <c r="C49" s="179">
        <v>6.7500000000000004E-2</v>
      </c>
      <c r="D49" s="179">
        <v>6.7500000000000004E-2</v>
      </c>
      <c r="E49" s="179">
        <v>6.7500000000000004E-2</v>
      </c>
      <c r="F49" s="179">
        <v>6.7500000000000004E-2</v>
      </c>
      <c r="G49" s="179">
        <v>6.7500000000000004E-2</v>
      </c>
      <c r="H49" s="179">
        <v>6.7500000000000004E-2</v>
      </c>
      <c r="I49" s="179">
        <v>6.7500000000000004E-2</v>
      </c>
      <c r="J49" s="179">
        <v>6.7500000000000004E-2</v>
      </c>
      <c r="K49" s="179">
        <v>6.7500000000000004E-2</v>
      </c>
      <c r="L49" s="179">
        <v>6.7500000000000004E-2</v>
      </c>
      <c r="M49" s="179">
        <v>6.7500000000000004E-2</v>
      </c>
      <c r="N49" s="179">
        <v>6.7500000000000004E-2</v>
      </c>
      <c r="O49" s="179">
        <v>6.7500000000000004E-2</v>
      </c>
      <c r="P49" s="179">
        <v>6.7500000000000004E-2</v>
      </c>
      <c r="Q49" s="179">
        <v>6.7500000000000004E-2</v>
      </c>
      <c r="R49" s="179">
        <v>6.7500000000000004E-2</v>
      </c>
      <c r="S49" s="179">
        <v>6.7500000000000004E-2</v>
      </c>
      <c r="T49" s="179">
        <v>6.7500000000000004E-2</v>
      </c>
      <c r="U49" s="179">
        <v>6.7500000000000004E-2</v>
      </c>
      <c r="V49" s="179">
        <v>6.7500000000000004E-2</v>
      </c>
      <c r="W49" s="179">
        <v>6.7500000000000004E-2</v>
      </c>
      <c r="X49" s="179">
        <v>6.7500000000000004E-2</v>
      </c>
      <c r="Y49" s="179">
        <v>6.7500000000000004E-2</v>
      </c>
      <c r="Z49" s="179">
        <v>6.7500000000000004E-2</v>
      </c>
      <c r="AA49" s="179">
        <v>6.7500000000000004E-2</v>
      </c>
      <c r="AB49" s="179">
        <v>6.7500000000000004E-2</v>
      </c>
      <c r="AC49" s="179">
        <v>6.7500000000000004E-2</v>
      </c>
      <c r="AD49" s="179">
        <v>6.7500000000000004E-2</v>
      </c>
      <c r="AE49" s="179">
        <v>6.7500000000000004E-2</v>
      </c>
      <c r="AF49" s="179">
        <v>6.7500000000000004E-2</v>
      </c>
      <c r="AG49" s="179">
        <v>6.7500000000000004E-2</v>
      </c>
      <c r="AH49" s="179">
        <v>6.7500000000000004E-2</v>
      </c>
      <c r="AI49" s="179">
        <v>6.7500000000000004E-2</v>
      </c>
      <c r="AJ49" s="179">
        <v>6.7500000000000004E-2</v>
      </c>
      <c r="AK49" s="179">
        <v>6.7500000000000004E-2</v>
      </c>
    </row>
    <row r="50" spans="1:37" x14ac:dyDescent="0.2">
      <c r="A50" s="107">
        <f t="shared" si="1"/>
        <v>45</v>
      </c>
      <c r="B50" s="179">
        <v>6.7500000000000004E-2</v>
      </c>
      <c r="C50" s="179">
        <v>6.7500000000000004E-2</v>
      </c>
      <c r="D50" s="179">
        <v>6.7500000000000004E-2</v>
      </c>
      <c r="E50" s="179">
        <v>6.7500000000000004E-2</v>
      </c>
      <c r="F50" s="179">
        <v>6.7500000000000004E-2</v>
      </c>
      <c r="G50" s="179">
        <v>6.7500000000000004E-2</v>
      </c>
      <c r="H50" s="179">
        <v>6.7500000000000004E-2</v>
      </c>
      <c r="I50" s="179">
        <v>6.7500000000000004E-2</v>
      </c>
      <c r="J50" s="179">
        <v>6.7500000000000004E-2</v>
      </c>
      <c r="K50" s="179">
        <v>6.7500000000000004E-2</v>
      </c>
      <c r="L50" s="179">
        <v>6.7500000000000004E-2</v>
      </c>
      <c r="M50" s="179">
        <v>6.7500000000000004E-2</v>
      </c>
      <c r="N50" s="179">
        <v>6.7500000000000004E-2</v>
      </c>
      <c r="O50" s="179">
        <v>6.7500000000000004E-2</v>
      </c>
      <c r="P50" s="179">
        <v>6.7500000000000004E-2</v>
      </c>
      <c r="Q50" s="179">
        <v>6.7500000000000004E-2</v>
      </c>
      <c r="R50" s="179">
        <v>6.7500000000000004E-2</v>
      </c>
      <c r="S50" s="179">
        <v>6.7500000000000004E-2</v>
      </c>
      <c r="T50" s="179">
        <v>6.7500000000000004E-2</v>
      </c>
      <c r="U50" s="179">
        <v>6.7500000000000004E-2</v>
      </c>
      <c r="V50" s="179">
        <v>6.7500000000000004E-2</v>
      </c>
      <c r="W50" s="179">
        <v>6.7500000000000004E-2</v>
      </c>
      <c r="X50" s="179">
        <v>6.7500000000000004E-2</v>
      </c>
      <c r="Y50" s="179">
        <v>6.7500000000000004E-2</v>
      </c>
      <c r="Z50" s="179">
        <v>6.7500000000000004E-2</v>
      </c>
      <c r="AA50" s="179">
        <v>6.7500000000000004E-2</v>
      </c>
      <c r="AB50" s="179">
        <v>6.7500000000000004E-2</v>
      </c>
      <c r="AC50" s="179">
        <v>6.7500000000000004E-2</v>
      </c>
      <c r="AD50" s="179">
        <v>6.7500000000000004E-2</v>
      </c>
      <c r="AE50" s="179">
        <v>6.7500000000000004E-2</v>
      </c>
      <c r="AF50" s="179">
        <v>6.7500000000000004E-2</v>
      </c>
      <c r="AG50" s="179">
        <v>6.7500000000000004E-2</v>
      </c>
      <c r="AH50" s="179">
        <v>6.7500000000000004E-2</v>
      </c>
      <c r="AI50" s="179">
        <v>6.7500000000000004E-2</v>
      </c>
      <c r="AJ50" s="179">
        <v>6.7500000000000004E-2</v>
      </c>
      <c r="AK50" s="179">
        <v>6.7500000000000004E-2</v>
      </c>
    </row>
    <row r="51" spans="1:37" x14ac:dyDescent="0.2">
      <c r="A51" s="107">
        <f t="shared" si="1"/>
        <v>46</v>
      </c>
      <c r="B51" s="179">
        <v>6.7500000000000004E-2</v>
      </c>
      <c r="C51" s="179">
        <v>6.7500000000000004E-2</v>
      </c>
      <c r="D51" s="179">
        <v>6.7500000000000004E-2</v>
      </c>
      <c r="E51" s="179">
        <v>6.7500000000000004E-2</v>
      </c>
      <c r="F51" s="179">
        <v>6.7500000000000004E-2</v>
      </c>
      <c r="G51" s="179">
        <v>6.7500000000000004E-2</v>
      </c>
      <c r="H51" s="179">
        <v>6.7500000000000004E-2</v>
      </c>
      <c r="I51" s="179">
        <v>6.7500000000000004E-2</v>
      </c>
      <c r="J51" s="179">
        <v>6.7500000000000004E-2</v>
      </c>
      <c r="K51" s="179">
        <v>6.7500000000000004E-2</v>
      </c>
      <c r="L51" s="179">
        <v>6.7500000000000004E-2</v>
      </c>
      <c r="M51" s="179">
        <v>6.7500000000000004E-2</v>
      </c>
      <c r="N51" s="179">
        <v>6.7500000000000004E-2</v>
      </c>
      <c r="O51" s="179">
        <v>6.7500000000000004E-2</v>
      </c>
      <c r="P51" s="179">
        <v>6.7500000000000004E-2</v>
      </c>
      <c r="Q51" s="179">
        <v>6.7500000000000004E-2</v>
      </c>
      <c r="R51" s="179">
        <v>6.7500000000000004E-2</v>
      </c>
      <c r="S51" s="179">
        <v>6.7500000000000004E-2</v>
      </c>
      <c r="T51" s="179">
        <v>6.7500000000000004E-2</v>
      </c>
      <c r="U51" s="179">
        <v>6.7500000000000004E-2</v>
      </c>
      <c r="V51" s="179">
        <v>6.7500000000000004E-2</v>
      </c>
      <c r="W51" s="179">
        <v>6.7500000000000004E-2</v>
      </c>
      <c r="X51" s="179">
        <v>6.7500000000000004E-2</v>
      </c>
      <c r="Y51" s="179">
        <v>6.7500000000000004E-2</v>
      </c>
      <c r="Z51" s="179">
        <v>6.7500000000000004E-2</v>
      </c>
      <c r="AA51" s="179">
        <v>6.7500000000000004E-2</v>
      </c>
      <c r="AB51" s="179">
        <v>6.7500000000000004E-2</v>
      </c>
      <c r="AC51" s="179">
        <v>6.7500000000000004E-2</v>
      </c>
      <c r="AD51" s="179">
        <v>6.7500000000000004E-2</v>
      </c>
      <c r="AE51" s="179">
        <v>6.7500000000000004E-2</v>
      </c>
      <c r="AF51" s="179">
        <v>6.7500000000000004E-2</v>
      </c>
      <c r="AG51" s="179">
        <v>6.7500000000000004E-2</v>
      </c>
      <c r="AH51" s="179">
        <v>6.7500000000000004E-2</v>
      </c>
      <c r="AI51" s="179">
        <v>6.7500000000000004E-2</v>
      </c>
      <c r="AJ51" s="179">
        <v>6.7500000000000004E-2</v>
      </c>
      <c r="AK51" s="179">
        <v>6.7500000000000004E-2</v>
      </c>
    </row>
    <row r="52" spans="1:37" x14ac:dyDescent="0.2">
      <c r="A52" s="107">
        <f t="shared" si="1"/>
        <v>47</v>
      </c>
      <c r="B52" s="179">
        <v>6.7500000000000004E-2</v>
      </c>
      <c r="C52" s="179">
        <v>6.7500000000000004E-2</v>
      </c>
      <c r="D52" s="179">
        <v>6.7500000000000004E-2</v>
      </c>
      <c r="E52" s="179">
        <v>6.7500000000000004E-2</v>
      </c>
      <c r="F52" s="179">
        <v>6.7500000000000004E-2</v>
      </c>
      <c r="G52" s="179">
        <v>6.7500000000000004E-2</v>
      </c>
      <c r="H52" s="179">
        <v>6.7500000000000004E-2</v>
      </c>
      <c r="I52" s="179">
        <v>6.7500000000000004E-2</v>
      </c>
      <c r="J52" s="179">
        <v>6.7500000000000004E-2</v>
      </c>
      <c r="K52" s="179">
        <v>6.7500000000000004E-2</v>
      </c>
      <c r="L52" s="179">
        <v>6.7500000000000004E-2</v>
      </c>
      <c r="M52" s="179">
        <v>6.7500000000000004E-2</v>
      </c>
      <c r="N52" s="179">
        <v>6.7500000000000004E-2</v>
      </c>
      <c r="O52" s="179">
        <v>6.7500000000000004E-2</v>
      </c>
      <c r="P52" s="179">
        <v>6.7500000000000004E-2</v>
      </c>
      <c r="Q52" s="179">
        <v>6.7500000000000004E-2</v>
      </c>
      <c r="R52" s="179">
        <v>6.7500000000000004E-2</v>
      </c>
      <c r="S52" s="179">
        <v>6.7500000000000004E-2</v>
      </c>
      <c r="T52" s="179">
        <v>6.7500000000000004E-2</v>
      </c>
      <c r="U52" s="179">
        <v>6.7500000000000004E-2</v>
      </c>
      <c r="V52" s="179">
        <v>6.7500000000000004E-2</v>
      </c>
      <c r="W52" s="179">
        <v>6.7500000000000004E-2</v>
      </c>
      <c r="X52" s="179">
        <v>6.7500000000000004E-2</v>
      </c>
      <c r="Y52" s="179">
        <v>6.7500000000000004E-2</v>
      </c>
      <c r="Z52" s="179">
        <v>6.7500000000000004E-2</v>
      </c>
      <c r="AA52" s="179">
        <v>6.7500000000000004E-2</v>
      </c>
      <c r="AB52" s="179">
        <v>6.7500000000000004E-2</v>
      </c>
      <c r="AC52" s="179">
        <v>6.7500000000000004E-2</v>
      </c>
      <c r="AD52" s="179">
        <v>6.7500000000000004E-2</v>
      </c>
      <c r="AE52" s="179">
        <v>6.7500000000000004E-2</v>
      </c>
      <c r="AF52" s="179">
        <v>6.7500000000000004E-2</v>
      </c>
      <c r="AG52" s="179">
        <v>6.7500000000000004E-2</v>
      </c>
      <c r="AH52" s="179">
        <v>6.7500000000000004E-2</v>
      </c>
      <c r="AI52" s="179">
        <v>6.7500000000000004E-2</v>
      </c>
      <c r="AJ52" s="179">
        <v>6.7500000000000004E-2</v>
      </c>
      <c r="AK52" s="179">
        <v>6.7500000000000004E-2</v>
      </c>
    </row>
    <row r="53" spans="1:37" x14ac:dyDescent="0.2">
      <c r="A53" s="107">
        <f t="shared" si="1"/>
        <v>48</v>
      </c>
      <c r="B53" s="179">
        <v>6.7500000000000004E-2</v>
      </c>
      <c r="C53" s="179">
        <v>6.7500000000000004E-2</v>
      </c>
      <c r="D53" s="179">
        <v>6.7500000000000004E-2</v>
      </c>
      <c r="E53" s="179">
        <v>6.7500000000000004E-2</v>
      </c>
      <c r="F53" s="179">
        <v>6.7500000000000004E-2</v>
      </c>
      <c r="G53" s="179">
        <v>6.7500000000000004E-2</v>
      </c>
      <c r="H53" s="179">
        <v>6.7500000000000004E-2</v>
      </c>
      <c r="I53" s="179">
        <v>6.7500000000000004E-2</v>
      </c>
      <c r="J53" s="179">
        <v>6.7500000000000004E-2</v>
      </c>
      <c r="K53" s="179">
        <v>6.7500000000000004E-2</v>
      </c>
      <c r="L53" s="179">
        <v>6.7500000000000004E-2</v>
      </c>
      <c r="M53" s="179">
        <v>6.7500000000000004E-2</v>
      </c>
      <c r="N53" s="179">
        <v>6.7500000000000004E-2</v>
      </c>
      <c r="O53" s="179">
        <v>6.7500000000000004E-2</v>
      </c>
      <c r="P53" s="179">
        <v>6.7500000000000004E-2</v>
      </c>
      <c r="Q53" s="179">
        <v>6.7500000000000004E-2</v>
      </c>
      <c r="R53" s="179">
        <v>6.7500000000000004E-2</v>
      </c>
      <c r="S53" s="179">
        <v>6.7500000000000004E-2</v>
      </c>
      <c r="T53" s="179">
        <v>6.7500000000000004E-2</v>
      </c>
      <c r="U53" s="179">
        <v>6.7500000000000004E-2</v>
      </c>
      <c r="V53" s="179">
        <v>6.7500000000000004E-2</v>
      </c>
      <c r="W53" s="179">
        <v>6.7500000000000004E-2</v>
      </c>
      <c r="X53" s="179">
        <v>6.7500000000000004E-2</v>
      </c>
      <c r="Y53" s="179">
        <v>6.7500000000000004E-2</v>
      </c>
      <c r="Z53" s="179">
        <v>6.7500000000000004E-2</v>
      </c>
      <c r="AA53" s="179">
        <v>6.7500000000000004E-2</v>
      </c>
      <c r="AB53" s="179">
        <v>6.7500000000000004E-2</v>
      </c>
      <c r="AC53" s="179">
        <v>6.7500000000000004E-2</v>
      </c>
      <c r="AD53" s="179">
        <v>6.7500000000000004E-2</v>
      </c>
      <c r="AE53" s="179">
        <v>6.7500000000000004E-2</v>
      </c>
      <c r="AF53" s="179">
        <v>6.7500000000000004E-2</v>
      </c>
      <c r="AG53" s="179">
        <v>6.7500000000000004E-2</v>
      </c>
      <c r="AH53" s="179">
        <v>6.7500000000000004E-2</v>
      </c>
      <c r="AI53" s="179">
        <v>6.7500000000000004E-2</v>
      </c>
      <c r="AJ53" s="179">
        <v>6.7500000000000004E-2</v>
      </c>
      <c r="AK53" s="179">
        <v>6.7500000000000004E-2</v>
      </c>
    </row>
    <row r="54" spans="1:37" x14ac:dyDescent="0.2">
      <c r="A54" s="107">
        <f t="shared" si="1"/>
        <v>49</v>
      </c>
      <c r="B54" s="179">
        <v>6.7500000000000004E-2</v>
      </c>
      <c r="C54" s="179">
        <v>6.7500000000000004E-2</v>
      </c>
      <c r="D54" s="179">
        <v>6.7500000000000004E-2</v>
      </c>
      <c r="E54" s="179">
        <v>6.7500000000000004E-2</v>
      </c>
      <c r="F54" s="179">
        <v>6.7500000000000004E-2</v>
      </c>
      <c r="G54" s="179">
        <v>6.7500000000000004E-2</v>
      </c>
      <c r="H54" s="179">
        <v>6.7500000000000004E-2</v>
      </c>
      <c r="I54" s="179">
        <v>6.7500000000000004E-2</v>
      </c>
      <c r="J54" s="179">
        <v>6.7500000000000004E-2</v>
      </c>
      <c r="K54" s="179">
        <v>6.7500000000000004E-2</v>
      </c>
      <c r="L54" s="179">
        <v>6.7500000000000004E-2</v>
      </c>
      <c r="M54" s="179">
        <v>6.7500000000000004E-2</v>
      </c>
      <c r="N54" s="179">
        <v>6.7500000000000004E-2</v>
      </c>
      <c r="O54" s="179">
        <v>6.7500000000000004E-2</v>
      </c>
      <c r="P54" s="179">
        <v>6.7500000000000004E-2</v>
      </c>
      <c r="Q54" s="179">
        <v>6.7500000000000004E-2</v>
      </c>
      <c r="R54" s="179">
        <v>6.7500000000000004E-2</v>
      </c>
      <c r="S54" s="179">
        <v>6.7500000000000004E-2</v>
      </c>
      <c r="T54" s="179">
        <v>6.7500000000000004E-2</v>
      </c>
      <c r="U54" s="179">
        <v>6.7500000000000004E-2</v>
      </c>
      <c r="V54" s="179">
        <v>6.7500000000000004E-2</v>
      </c>
      <c r="W54" s="179">
        <v>6.7500000000000004E-2</v>
      </c>
      <c r="X54" s="179">
        <v>6.7500000000000004E-2</v>
      </c>
      <c r="Y54" s="179">
        <v>6.7500000000000004E-2</v>
      </c>
      <c r="Z54" s="179">
        <v>6.7500000000000004E-2</v>
      </c>
      <c r="AA54" s="179">
        <v>6.7500000000000004E-2</v>
      </c>
      <c r="AB54" s="179">
        <v>6.7500000000000004E-2</v>
      </c>
      <c r="AC54" s="179">
        <v>6.7500000000000004E-2</v>
      </c>
      <c r="AD54" s="179">
        <v>6.7500000000000004E-2</v>
      </c>
      <c r="AE54" s="179">
        <v>6.7500000000000004E-2</v>
      </c>
      <c r="AF54" s="179">
        <v>6.7500000000000004E-2</v>
      </c>
      <c r="AG54" s="179">
        <v>6.7500000000000004E-2</v>
      </c>
      <c r="AH54" s="179">
        <v>6.7500000000000004E-2</v>
      </c>
      <c r="AI54" s="179">
        <v>6.7500000000000004E-2</v>
      </c>
      <c r="AJ54" s="179">
        <v>6.7500000000000004E-2</v>
      </c>
      <c r="AK54" s="179">
        <v>6.7500000000000004E-2</v>
      </c>
    </row>
    <row r="55" spans="1:37" x14ac:dyDescent="0.2">
      <c r="A55" s="107">
        <f t="shared" si="1"/>
        <v>50</v>
      </c>
      <c r="B55" s="179">
        <v>6.7500000000000004E-2</v>
      </c>
      <c r="C55" s="179">
        <v>6.7500000000000004E-2</v>
      </c>
      <c r="D55" s="179">
        <v>6.7500000000000004E-2</v>
      </c>
      <c r="E55" s="179">
        <v>6.7500000000000004E-2</v>
      </c>
      <c r="F55" s="179">
        <v>6.7500000000000004E-2</v>
      </c>
      <c r="G55" s="179">
        <v>6.7500000000000004E-2</v>
      </c>
      <c r="H55" s="179">
        <v>6.7500000000000004E-2</v>
      </c>
      <c r="I55" s="179">
        <v>6.7500000000000004E-2</v>
      </c>
      <c r="J55" s="179">
        <v>6.7500000000000004E-2</v>
      </c>
      <c r="K55" s="179">
        <v>6.7500000000000004E-2</v>
      </c>
      <c r="L55" s="179">
        <v>6.7500000000000004E-2</v>
      </c>
      <c r="M55" s="179">
        <v>6.7500000000000004E-2</v>
      </c>
      <c r="N55" s="179">
        <v>6.7500000000000004E-2</v>
      </c>
      <c r="O55" s="179">
        <v>6.7500000000000004E-2</v>
      </c>
      <c r="P55" s="179">
        <v>6.7500000000000004E-2</v>
      </c>
      <c r="Q55" s="179">
        <v>6.7500000000000004E-2</v>
      </c>
      <c r="R55" s="179">
        <v>6.7500000000000004E-2</v>
      </c>
      <c r="S55" s="179">
        <v>6.7500000000000004E-2</v>
      </c>
      <c r="T55" s="179">
        <v>6.7500000000000004E-2</v>
      </c>
      <c r="U55" s="179">
        <v>6.7500000000000004E-2</v>
      </c>
      <c r="V55" s="179">
        <v>6.7500000000000004E-2</v>
      </c>
      <c r="W55" s="179">
        <v>6.7500000000000004E-2</v>
      </c>
      <c r="X55" s="179">
        <v>6.7500000000000004E-2</v>
      </c>
      <c r="Y55" s="179">
        <v>6.7500000000000004E-2</v>
      </c>
      <c r="Z55" s="179">
        <v>6.7500000000000004E-2</v>
      </c>
      <c r="AA55" s="179">
        <v>6.7500000000000004E-2</v>
      </c>
      <c r="AB55" s="179">
        <v>6.7500000000000004E-2</v>
      </c>
      <c r="AC55" s="179">
        <v>6.7500000000000004E-2</v>
      </c>
      <c r="AD55" s="179">
        <v>6.7500000000000004E-2</v>
      </c>
      <c r="AE55" s="179">
        <v>6.7500000000000004E-2</v>
      </c>
      <c r="AF55" s="179">
        <v>6.7500000000000004E-2</v>
      </c>
      <c r="AG55" s="179">
        <v>6.7500000000000004E-2</v>
      </c>
      <c r="AH55" s="179">
        <v>6.7500000000000004E-2</v>
      </c>
      <c r="AI55" s="179">
        <v>6.7500000000000004E-2</v>
      </c>
      <c r="AJ55" s="179">
        <v>6.7500000000000004E-2</v>
      </c>
      <c r="AK55" s="179">
        <v>6.7500000000000004E-2</v>
      </c>
    </row>
    <row r="56" spans="1:37" x14ac:dyDescent="0.2">
      <c r="B56" s="109"/>
      <c r="C56" s="108"/>
      <c r="D56" s="109"/>
      <c r="E56" s="109"/>
      <c r="F56" s="119"/>
      <c r="G56" s="118"/>
      <c r="H56" s="108"/>
      <c r="I56" s="108"/>
      <c r="J56" s="108"/>
      <c r="K56" s="108"/>
      <c r="L56" s="108"/>
      <c r="M56" s="108"/>
      <c r="N56" s="108"/>
      <c r="O56" s="108"/>
      <c r="P56" s="108"/>
      <c r="Q56" s="108"/>
      <c r="R56" s="108"/>
      <c r="S56" s="115"/>
      <c r="T56" s="108"/>
      <c r="U56" s="108"/>
      <c r="V56" s="108"/>
      <c r="W56" s="108"/>
      <c r="X56" s="108"/>
      <c r="Y56" s="108"/>
      <c r="Z56" s="108"/>
      <c r="AA56" s="108"/>
      <c r="AB56" s="108"/>
      <c r="AC56" s="108"/>
      <c r="AD56" s="108"/>
      <c r="AE56" s="108"/>
      <c r="AF56" s="108"/>
      <c r="AG56" s="108"/>
      <c r="AH56" s="108"/>
      <c r="AI56" s="108"/>
      <c r="AJ56" s="108"/>
      <c r="AK56" s="108"/>
    </row>
    <row r="57" spans="1:37" x14ac:dyDescent="0.2">
      <c r="B57" s="109"/>
      <c r="C57" s="108"/>
      <c r="D57" s="111"/>
      <c r="E57" s="111"/>
      <c r="F57" s="110" t="s">
        <v>127</v>
      </c>
      <c r="G57" s="113">
        <v>25000</v>
      </c>
      <c r="H57" s="108"/>
      <c r="I57" s="108"/>
      <c r="J57" s="108"/>
      <c r="K57" s="111"/>
      <c r="L57" s="110" t="s">
        <v>237</v>
      </c>
      <c r="M57" s="114">
        <v>0.05</v>
      </c>
      <c r="N57" s="111"/>
      <c r="O57" s="111"/>
      <c r="P57" s="111"/>
      <c r="Q57" s="110" t="s">
        <v>238</v>
      </c>
      <c r="R57" s="113">
        <f>G59+((G59*M57)*V57)</f>
        <v>150000</v>
      </c>
      <c r="S57" s="181"/>
      <c r="T57" s="111"/>
      <c r="U57" s="110" t="s">
        <v>239</v>
      </c>
      <c r="V57" s="112">
        <f>IF(J59&gt;10,10,J59)</f>
        <v>10</v>
      </c>
      <c r="W57" s="108"/>
      <c r="X57" s="108"/>
      <c r="Y57" s="108"/>
      <c r="Z57" s="108"/>
      <c r="AA57" s="108"/>
      <c r="AB57" s="108"/>
      <c r="AC57" s="108"/>
      <c r="AD57" s="108"/>
      <c r="AE57" s="108"/>
      <c r="AF57" s="108"/>
      <c r="AG57" s="108"/>
      <c r="AH57" s="108"/>
      <c r="AI57" s="108"/>
      <c r="AJ57" s="108"/>
      <c r="AK57" s="108"/>
    </row>
    <row r="58" spans="1:37" x14ac:dyDescent="0.2">
      <c r="B58" s="109"/>
      <c r="C58" s="109"/>
      <c r="D58" s="109"/>
      <c r="E58" s="109"/>
      <c r="F58" s="109"/>
      <c r="G58" s="109"/>
      <c r="H58" s="109"/>
      <c r="I58" s="109"/>
      <c r="J58" s="109"/>
      <c r="K58" s="109"/>
      <c r="L58" s="109"/>
      <c r="M58" s="109"/>
      <c r="N58" s="109"/>
      <c r="O58" s="109"/>
      <c r="P58" s="109"/>
      <c r="Q58" s="109"/>
      <c r="R58" s="109"/>
      <c r="S58" s="117" t="s">
        <v>128</v>
      </c>
      <c r="T58" s="109"/>
      <c r="U58" s="109"/>
      <c r="V58" s="109"/>
      <c r="W58" s="109"/>
      <c r="X58" s="109"/>
      <c r="Y58" s="109"/>
      <c r="Z58" s="109"/>
      <c r="AA58" s="109"/>
      <c r="AB58" s="109"/>
      <c r="AC58" s="109"/>
      <c r="AD58" s="109"/>
      <c r="AE58" s="109"/>
      <c r="AF58" s="109"/>
      <c r="AG58" s="109"/>
      <c r="AH58" s="109"/>
      <c r="AI58" s="109"/>
      <c r="AJ58" s="109"/>
      <c r="AK58" s="109"/>
    </row>
    <row r="59" spans="1:37" x14ac:dyDescent="0.2">
      <c r="B59" s="110"/>
      <c r="C59" s="110" t="s">
        <v>236</v>
      </c>
      <c r="D59" s="112">
        <f>'Single Life Calculator'!$E$5</f>
        <v>55</v>
      </c>
      <c r="E59" s="111"/>
      <c r="F59" s="110" t="s">
        <v>123</v>
      </c>
      <c r="G59" s="113">
        <f>IF('Single Life Calculator'!E7&gt;24999,'Single Life Calculator'!E7,0)</f>
        <v>100000</v>
      </c>
      <c r="H59" s="111"/>
      <c r="I59" s="110" t="s">
        <v>124</v>
      </c>
      <c r="J59" s="112">
        <f>'Single Life Calculator'!$E$8</f>
        <v>10</v>
      </c>
      <c r="K59" s="111"/>
      <c r="L59" s="110" t="s">
        <v>111</v>
      </c>
      <c r="M59" s="114">
        <f>HLOOKUP($D$59,$B$4:$AK$55,($J$59+2),FALSE)</f>
        <v>6.5000000000000002E-2</v>
      </c>
      <c r="N59" s="109"/>
      <c r="O59" s="111"/>
      <c r="P59" s="111"/>
      <c r="Q59" s="110" t="s">
        <v>125</v>
      </c>
      <c r="R59" s="113">
        <f>R57*M59</f>
        <v>9750</v>
      </c>
      <c r="S59" s="113">
        <f>IF(R59=0,"N/A",R59)</f>
        <v>9750</v>
      </c>
      <c r="T59" s="109"/>
      <c r="U59" s="109"/>
      <c r="V59" s="109"/>
      <c r="W59" s="109"/>
      <c r="X59" s="109"/>
      <c r="Y59" s="109"/>
      <c r="Z59" s="109"/>
      <c r="AA59" s="109"/>
      <c r="AB59" s="109"/>
      <c r="AC59" s="109"/>
      <c r="AD59" s="109"/>
      <c r="AE59" s="109"/>
      <c r="AF59" s="109"/>
      <c r="AG59" s="109"/>
      <c r="AH59" s="109"/>
      <c r="AI59" s="109"/>
      <c r="AJ59" s="109"/>
      <c r="AK59" s="109"/>
    </row>
    <row r="60" spans="1:37" x14ac:dyDescent="0.2">
      <c r="B60" s="109"/>
      <c r="C60" s="109"/>
      <c r="D60" s="109"/>
      <c r="E60" s="109"/>
      <c r="F60" s="109"/>
      <c r="G60" s="109"/>
      <c r="H60" s="109"/>
      <c r="I60" s="109"/>
      <c r="J60" s="109"/>
      <c r="K60" s="109"/>
      <c r="L60" s="109"/>
      <c r="M60" s="109"/>
      <c r="N60" s="109"/>
      <c r="O60" s="109"/>
      <c r="P60" s="109"/>
      <c r="Q60" s="109"/>
      <c r="R60" s="109"/>
      <c r="S60" s="116"/>
      <c r="T60" s="109"/>
      <c r="U60" s="109"/>
      <c r="V60" s="109"/>
      <c r="W60" s="109"/>
      <c r="X60" s="109"/>
      <c r="Y60" s="109"/>
      <c r="Z60" s="109"/>
      <c r="AA60" s="109"/>
      <c r="AB60" s="109"/>
      <c r="AC60" s="109"/>
      <c r="AD60" s="109"/>
      <c r="AE60" s="109"/>
      <c r="AF60" s="109"/>
      <c r="AG60" s="109"/>
      <c r="AH60" s="109"/>
      <c r="AI60" s="109"/>
      <c r="AJ60" s="109"/>
      <c r="AK60" s="109"/>
    </row>
    <row r="61" spans="1:37" x14ac:dyDescent="0.2">
      <c r="A61" s="104" t="s">
        <v>121</v>
      </c>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08"/>
    </row>
    <row r="62" spans="1:37" x14ac:dyDescent="0.2">
      <c r="B62" s="174" t="s">
        <v>120</v>
      </c>
      <c r="C62" s="174"/>
      <c r="D62" s="174"/>
      <c r="E62" s="174"/>
      <c r="F62" s="174"/>
      <c r="G62" s="174"/>
      <c r="H62" s="174"/>
      <c r="I62" s="174"/>
      <c r="J62" s="174"/>
      <c r="K62" s="174"/>
      <c r="L62" s="174"/>
      <c r="M62" s="174"/>
      <c r="N62" s="174"/>
      <c r="O62" s="174"/>
      <c r="P62" s="174"/>
      <c r="Q62" s="174"/>
      <c r="R62" s="174"/>
      <c r="S62" s="174"/>
      <c r="T62" s="174"/>
      <c r="U62" s="174"/>
      <c r="V62" s="174"/>
      <c r="W62" s="174"/>
      <c r="X62" s="174"/>
      <c r="Y62" s="174"/>
      <c r="Z62" s="174"/>
      <c r="AA62" s="174"/>
      <c r="AB62" s="174"/>
      <c r="AC62" s="174"/>
      <c r="AD62" s="174"/>
      <c r="AE62" s="174"/>
      <c r="AF62" s="174"/>
      <c r="AG62" s="21"/>
      <c r="AH62" s="21"/>
      <c r="AI62" s="21"/>
      <c r="AJ62" s="21"/>
      <c r="AK62" s="21"/>
    </row>
    <row r="63" spans="1:37" x14ac:dyDescent="0.2">
      <c r="A63" s="105" t="s">
        <v>119</v>
      </c>
      <c r="B63" s="107">
        <v>50</v>
      </c>
      <c r="C63" s="107">
        <f>B63+1</f>
        <v>51</v>
      </c>
      <c r="D63" s="107">
        <f t="shared" ref="D63:AK63" si="2">C63+1</f>
        <v>52</v>
      </c>
      <c r="E63" s="107">
        <f t="shared" si="2"/>
        <v>53</v>
      </c>
      <c r="F63" s="107">
        <f t="shared" si="2"/>
        <v>54</v>
      </c>
      <c r="G63" s="107">
        <f t="shared" si="2"/>
        <v>55</v>
      </c>
      <c r="H63" s="107">
        <f t="shared" si="2"/>
        <v>56</v>
      </c>
      <c r="I63" s="107">
        <f t="shared" si="2"/>
        <v>57</v>
      </c>
      <c r="J63" s="107">
        <f t="shared" si="2"/>
        <v>58</v>
      </c>
      <c r="K63" s="107">
        <f t="shared" si="2"/>
        <v>59</v>
      </c>
      <c r="L63" s="107">
        <f t="shared" si="2"/>
        <v>60</v>
      </c>
      <c r="M63" s="107">
        <f t="shared" si="2"/>
        <v>61</v>
      </c>
      <c r="N63" s="107">
        <f t="shared" si="2"/>
        <v>62</v>
      </c>
      <c r="O63" s="107">
        <f t="shared" si="2"/>
        <v>63</v>
      </c>
      <c r="P63" s="107">
        <f t="shared" si="2"/>
        <v>64</v>
      </c>
      <c r="Q63" s="107">
        <f t="shared" si="2"/>
        <v>65</v>
      </c>
      <c r="R63" s="107">
        <f t="shared" si="2"/>
        <v>66</v>
      </c>
      <c r="S63" s="107">
        <f t="shared" si="2"/>
        <v>67</v>
      </c>
      <c r="T63" s="107">
        <f t="shared" si="2"/>
        <v>68</v>
      </c>
      <c r="U63" s="107">
        <f t="shared" si="2"/>
        <v>69</v>
      </c>
      <c r="V63" s="107">
        <f t="shared" si="2"/>
        <v>70</v>
      </c>
      <c r="W63" s="107">
        <f t="shared" si="2"/>
        <v>71</v>
      </c>
      <c r="X63" s="107">
        <f t="shared" si="2"/>
        <v>72</v>
      </c>
      <c r="Y63" s="107">
        <f t="shared" si="2"/>
        <v>73</v>
      </c>
      <c r="Z63" s="107">
        <f t="shared" si="2"/>
        <v>74</v>
      </c>
      <c r="AA63" s="107">
        <f t="shared" si="2"/>
        <v>75</v>
      </c>
      <c r="AB63" s="107">
        <f t="shared" si="2"/>
        <v>76</v>
      </c>
      <c r="AC63" s="107">
        <f t="shared" si="2"/>
        <v>77</v>
      </c>
      <c r="AD63" s="107">
        <f t="shared" si="2"/>
        <v>78</v>
      </c>
      <c r="AE63" s="107">
        <f t="shared" si="2"/>
        <v>79</v>
      </c>
      <c r="AF63" s="107">
        <f t="shared" si="2"/>
        <v>80</v>
      </c>
      <c r="AG63" s="107">
        <f t="shared" si="2"/>
        <v>81</v>
      </c>
      <c r="AH63" s="107">
        <f t="shared" si="2"/>
        <v>82</v>
      </c>
      <c r="AI63" s="107">
        <f t="shared" si="2"/>
        <v>83</v>
      </c>
      <c r="AJ63" s="107">
        <f t="shared" si="2"/>
        <v>84</v>
      </c>
      <c r="AK63" s="107">
        <f t="shared" si="2"/>
        <v>85</v>
      </c>
    </row>
    <row r="64" spans="1:37" x14ac:dyDescent="0.2">
      <c r="A64" s="107">
        <v>0</v>
      </c>
      <c r="B64" s="175">
        <v>0</v>
      </c>
      <c r="C64" s="175">
        <v>0</v>
      </c>
      <c r="D64" s="175">
        <v>0</v>
      </c>
      <c r="E64" s="175">
        <v>0</v>
      </c>
      <c r="F64" s="175">
        <v>0</v>
      </c>
      <c r="G64" s="175">
        <v>0</v>
      </c>
      <c r="H64" s="175">
        <v>0</v>
      </c>
      <c r="I64" s="175">
        <v>0</v>
      </c>
      <c r="J64" s="175">
        <v>0</v>
      </c>
      <c r="K64" s="176">
        <v>4.7500000000000001E-2</v>
      </c>
      <c r="L64" s="176">
        <v>4.7500000000000001E-2</v>
      </c>
      <c r="M64" s="176">
        <v>4.7500000000000001E-2</v>
      </c>
      <c r="N64" s="176">
        <v>4.7500000000000001E-2</v>
      </c>
      <c r="O64" s="176">
        <v>4.7500000000000001E-2</v>
      </c>
      <c r="P64" s="176">
        <v>4.7500000000000001E-2</v>
      </c>
      <c r="Q64" s="178">
        <v>5.5E-2</v>
      </c>
      <c r="R64" s="178">
        <v>5.5E-2</v>
      </c>
      <c r="S64" s="178">
        <v>5.5E-2</v>
      </c>
      <c r="T64" s="178">
        <v>5.5E-2</v>
      </c>
      <c r="U64" s="178">
        <v>5.5E-2</v>
      </c>
      <c r="V64" s="178">
        <v>5.5E-2</v>
      </c>
      <c r="W64" s="178">
        <v>5.5E-2</v>
      </c>
      <c r="X64" s="178">
        <v>5.5E-2</v>
      </c>
      <c r="Y64" s="178">
        <v>5.5E-2</v>
      </c>
      <c r="Z64" s="176">
        <v>5.7500000000000002E-2</v>
      </c>
      <c r="AA64" s="176">
        <v>5.7500000000000002E-2</v>
      </c>
      <c r="AB64" s="176">
        <v>5.7500000000000002E-2</v>
      </c>
      <c r="AC64" s="176">
        <v>5.7500000000000002E-2</v>
      </c>
      <c r="AD64" s="176">
        <v>5.7500000000000002E-2</v>
      </c>
      <c r="AE64" s="176">
        <v>5.7500000000000002E-2</v>
      </c>
      <c r="AF64" s="176">
        <v>5.7500000000000002E-2</v>
      </c>
      <c r="AG64" s="176">
        <v>5.7500000000000002E-2</v>
      </c>
      <c r="AH64" s="176">
        <v>5.7500000000000002E-2</v>
      </c>
      <c r="AI64" s="176">
        <v>5.7500000000000002E-2</v>
      </c>
      <c r="AJ64" s="176">
        <v>5.7500000000000002E-2</v>
      </c>
      <c r="AK64" s="176">
        <v>5.7500000000000002E-2</v>
      </c>
    </row>
    <row r="65" spans="1:37" x14ac:dyDescent="0.2">
      <c r="A65" s="107">
        <v>1</v>
      </c>
      <c r="B65" s="175">
        <v>0</v>
      </c>
      <c r="C65" s="175">
        <v>0</v>
      </c>
      <c r="D65" s="175">
        <v>0</v>
      </c>
      <c r="E65" s="175">
        <v>0</v>
      </c>
      <c r="F65" s="175">
        <v>0</v>
      </c>
      <c r="G65" s="175">
        <v>0</v>
      </c>
      <c r="H65" s="175">
        <v>0</v>
      </c>
      <c r="I65" s="175">
        <v>0</v>
      </c>
      <c r="J65" s="176">
        <v>4.7500000000000001E-2</v>
      </c>
      <c r="K65" s="176">
        <v>4.7500000000000001E-2</v>
      </c>
      <c r="L65" s="176">
        <v>4.7500000000000001E-2</v>
      </c>
      <c r="M65" s="176">
        <v>4.7500000000000001E-2</v>
      </c>
      <c r="N65" s="176">
        <v>4.7500000000000001E-2</v>
      </c>
      <c r="O65" s="176">
        <v>4.7500000000000001E-2</v>
      </c>
      <c r="P65" s="178">
        <v>5.5E-2</v>
      </c>
      <c r="Q65" s="178">
        <v>5.5E-2</v>
      </c>
      <c r="R65" s="178">
        <v>5.5E-2</v>
      </c>
      <c r="S65" s="178">
        <v>5.5E-2</v>
      </c>
      <c r="T65" s="178">
        <v>5.5E-2</v>
      </c>
      <c r="U65" s="178">
        <v>5.5E-2</v>
      </c>
      <c r="V65" s="178">
        <v>5.5E-2</v>
      </c>
      <c r="W65" s="178">
        <v>5.5E-2</v>
      </c>
      <c r="X65" s="178">
        <v>5.5E-2</v>
      </c>
      <c r="Y65" s="176">
        <v>5.7500000000000002E-2</v>
      </c>
      <c r="Z65" s="176">
        <v>5.7500000000000002E-2</v>
      </c>
      <c r="AA65" s="176">
        <v>5.7500000000000002E-2</v>
      </c>
      <c r="AB65" s="176">
        <v>5.7500000000000002E-2</v>
      </c>
      <c r="AC65" s="176">
        <v>5.7500000000000002E-2</v>
      </c>
      <c r="AD65" s="176">
        <v>5.7500000000000002E-2</v>
      </c>
      <c r="AE65" s="176">
        <v>5.7500000000000002E-2</v>
      </c>
      <c r="AF65" s="176">
        <v>5.7500000000000002E-2</v>
      </c>
      <c r="AG65" s="176">
        <v>5.7500000000000002E-2</v>
      </c>
      <c r="AH65" s="176">
        <v>5.7500000000000002E-2</v>
      </c>
      <c r="AI65" s="176">
        <v>5.7500000000000002E-2</v>
      </c>
      <c r="AJ65" s="176">
        <v>5.7500000000000002E-2</v>
      </c>
      <c r="AK65" s="176">
        <v>5.7500000000000002E-2</v>
      </c>
    </row>
    <row r="66" spans="1:37" x14ac:dyDescent="0.2">
      <c r="A66" s="107">
        <f>A65+1</f>
        <v>2</v>
      </c>
      <c r="B66" s="175">
        <v>0</v>
      </c>
      <c r="C66" s="175">
        <v>0</v>
      </c>
      <c r="D66" s="175">
        <v>0</v>
      </c>
      <c r="E66" s="175">
        <v>0</v>
      </c>
      <c r="F66" s="175">
        <v>0</v>
      </c>
      <c r="G66" s="175">
        <v>0</v>
      </c>
      <c r="H66" s="175">
        <v>0</v>
      </c>
      <c r="I66" s="176">
        <v>4.7500000000000001E-2</v>
      </c>
      <c r="J66" s="176">
        <v>4.7500000000000001E-2</v>
      </c>
      <c r="K66" s="176">
        <v>4.7500000000000001E-2</v>
      </c>
      <c r="L66" s="176">
        <v>4.7500000000000001E-2</v>
      </c>
      <c r="M66" s="176">
        <v>4.7500000000000001E-2</v>
      </c>
      <c r="N66" s="176">
        <v>4.7500000000000001E-2</v>
      </c>
      <c r="O66" s="178">
        <v>5.5E-2</v>
      </c>
      <c r="P66" s="178">
        <v>5.5E-2</v>
      </c>
      <c r="Q66" s="178">
        <v>5.5E-2</v>
      </c>
      <c r="R66" s="178">
        <v>5.5E-2</v>
      </c>
      <c r="S66" s="178">
        <v>5.5E-2</v>
      </c>
      <c r="T66" s="178">
        <v>5.5E-2</v>
      </c>
      <c r="U66" s="178">
        <v>5.5E-2</v>
      </c>
      <c r="V66" s="178">
        <v>5.5E-2</v>
      </c>
      <c r="W66" s="178">
        <v>5.5E-2</v>
      </c>
      <c r="X66" s="176">
        <v>5.7500000000000002E-2</v>
      </c>
      <c r="Y66" s="176">
        <v>5.7500000000000002E-2</v>
      </c>
      <c r="Z66" s="176">
        <v>5.7500000000000002E-2</v>
      </c>
      <c r="AA66" s="176">
        <v>5.7500000000000002E-2</v>
      </c>
      <c r="AB66" s="176">
        <v>5.7500000000000002E-2</v>
      </c>
      <c r="AC66" s="176">
        <v>5.7500000000000002E-2</v>
      </c>
      <c r="AD66" s="176">
        <v>5.7500000000000002E-2</v>
      </c>
      <c r="AE66" s="176">
        <v>5.7500000000000002E-2</v>
      </c>
      <c r="AF66" s="176">
        <v>5.7500000000000002E-2</v>
      </c>
      <c r="AG66" s="176">
        <v>5.7500000000000002E-2</v>
      </c>
      <c r="AH66" s="176">
        <v>5.7500000000000002E-2</v>
      </c>
      <c r="AI66" s="176">
        <v>5.7500000000000002E-2</v>
      </c>
      <c r="AJ66" s="176">
        <v>5.7500000000000002E-2</v>
      </c>
      <c r="AK66" s="176">
        <v>5.7500000000000002E-2</v>
      </c>
    </row>
    <row r="67" spans="1:37" x14ac:dyDescent="0.2">
      <c r="A67" s="107">
        <f t="shared" ref="A67:A114" si="3">A66+1</f>
        <v>3</v>
      </c>
      <c r="B67" s="175">
        <v>0</v>
      </c>
      <c r="C67" s="175">
        <v>0</v>
      </c>
      <c r="D67" s="175">
        <v>0</v>
      </c>
      <c r="E67" s="175">
        <v>0</v>
      </c>
      <c r="F67" s="175">
        <v>0</v>
      </c>
      <c r="G67" s="175">
        <v>0</v>
      </c>
      <c r="H67" s="176">
        <v>4.7500000000000001E-2</v>
      </c>
      <c r="I67" s="176">
        <v>4.7500000000000001E-2</v>
      </c>
      <c r="J67" s="176">
        <v>4.7500000000000001E-2</v>
      </c>
      <c r="K67" s="176">
        <v>4.7500000000000001E-2</v>
      </c>
      <c r="L67" s="176">
        <v>4.7500000000000001E-2</v>
      </c>
      <c r="M67" s="176">
        <v>4.7500000000000001E-2</v>
      </c>
      <c r="N67" s="178">
        <v>5.5E-2</v>
      </c>
      <c r="O67" s="178">
        <v>5.5E-2</v>
      </c>
      <c r="P67" s="178">
        <v>5.5E-2</v>
      </c>
      <c r="Q67" s="178">
        <v>5.5E-2</v>
      </c>
      <c r="R67" s="178">
        <v>5.5E-2</v>
      </c>
      <c r="S67" s="178">
        <v>5.5E-2</v>
      </c>
      <c r="T67" s="178">
        <v>5.5E-2</v>
      </c>
      <c r="U67" s="178">
        <v>5.5E-2</v>
      </c>
      <c r="V67" s="178">
        <v>5.5E-2</v>
      </c>
      <c r="W67" s="176">
        <v>5.7500000000000002E-2</v>
      </c>
      <c r="X67" s="176">
        <v>5.7500000000000002E-2</v>
      </c>
      <c r="Y67" s="176">
        <v>5.7500000000000002E-2</v>
      </c>
      <c r="Z67" s="176">
        <v>5.7500000000000002E-2</v>
      </c>
      <c r="AA67" s="176">
        <v>5.7500000000000002E-2</v>
      </c>
      <c r="AB67" s="176">
        <v>5.7500000000000002E-2</v>
      </c>
      <c r="AC67" s="176">
        <v>5.7500000000000002E-2</v>
      </c>
      <c r="AD67" s="176">
        <v>5.7500000000000002E-2</v>
      </c>
      <c r="AE67" s="176">
        <v>5.7500000000000002E-2</v>
      </c>
      <c r="AF67" s="176">
        <v>5.7500000000000002E-2</v>
      </c>
      <c r="AG67" s="176">
        <v>5.7500000000000002E-2</v>
      </c>
      <c r="AH67" s="176">
        <v>5.7500000000000002E-2</v>
      </c>
      <c r="AI67" s="176">
        <v>5.7500000000000002E-2</v>
      </c>
      <c r="AJ67" s="176">
        <v>5.7500000000000002E-2</v>
      </c>
      <c r="AK67" s="176">
        <v>5.7500000000000002E-2</v>
      </c>
    </row>
    <row r="68" spans="1:37" x14ac:dyDescent="0.2">
      <c r="A68" s="107">
        <f t="shared" si="3"/>
        <v>4</v>
      </c>
      <c r="B68" s="175">
        <v>0</v>
      </c>
      <c r="C68" s="175">
        <v>0</v>
      </c>
      <c r="D68" s="175">
        <v>0</v>
      </c>
      <c r="E68" s="175">
        <v>0</v>
      </c>
      <c r="F68" s="175">
        <v>0</v>
      </c>
      <c r="G68" s="176">
        <v>4.7500000000000001E-2</v>
      </c>
      <c r="H68" s="176">
        <v>4.7500000000000001E-2</v>
      </c>
      <c r="I68" s="176">
        <v>4.7500000000000001E-2</v>
      </c>
      <c r="J68" s="176">
        <v>4.7500000000000001E-2</v>
      </c>
      <c r="K68" s="176">
        <v>4.7500000000000001E-2</v>
      </c>
      <c r="L68" s="176">
        <v>4.7500000000000001E-2</v>
      </c>
      <c r="M68" s="178">
        <v>5.5E-2</v>
      </c>
      <c r="N68" s="178">
        <v>5.5E-2</v>
      </c>
      <c r="O68" s="178">
        <v>5.5E-2</v>
      </c>
      <c r="P68" s="178">
        <v>5.5E-2</v>
      </c>
      <c r="Q68" s="178">
        <v>5.5E-2</v>
      </c>
      <c r="R68" s="178">
        <v>5.5E-2</v>
      </c>
      <c r="S68" s="178">
        <v>5.5E-2</v>
      </c>
      <c r="T68" s="178">
        <v>5.5E-2</v>
      </c>
      <c r="U68" s="178">
        <v>5.5E-2</v>
      </c>
      <c r="V68" s="176">
        <v>5.7500000000000002E-2</v>
      </c>
      <c r="W68" s="176">
        <v>5.7500000000000002E-2</v>
      </c>
      <c r="X68" s="176">
        <v>5.7500000000000002E-2</v>
      </c>
      <c r="Y68" s="176">
        <v>5.7500000000000002E-2</v>
      </c>
      <c r="Z68" s="176">
        <v>5.7500000000000002E-2</v>
      </c>
      <c r="AA68" s="176">
        <v>5.7500000000000002E-2</v>
      </c>
      <c r="AB68" s="176">
        <v>5.7500000000000002E-2</v>
      </c>
      <c r="AC68" s="176">
        <v>5.7500000000000002E-2</v>
      </c>
      <c r="AD68" s="176">
        <v>5.7500000000000002E-2</v>
      </c>
      <c r="AE68" s="176">
        <v>5.7500000000000002E-2</v>
      </c>
      <c r="AF68" s="176">
        <v>5.7500000000000002E-2</v>
      </c>
      <c r="AG68" s="176">
        <v>5.7500000000000002E-2</v>
      </c>
      <c r="AH68" s="176">
        <v>5.7500000000000002E-2</v>
      </c>
      <c r="AI68" s="176">
        <v>5.7500000000000002E-2</v>
      </c>
      <c r="AJ68" s="176">
        <v>5.7500000000000002E-2</v>
      </c>
      <c r="AK68" s="176">
        <v>5.7500000000000002E-2</v>
      </c>
    </row>
    <row r="69" spans="1:37" x14ac:dyDescent="0.2">
      <c r="A69" s="107">
        <f t="shared" si="3"/>
        <v>5</v>
      </c>
      <c r="B69" s="175">
        <v>0</v>
      </c>
      <c r="C69" s="175">
        <v>0</v>
      </c>
      <c r="D69" s="175">
        <v>0</v>
      </c>
      <c r="E69" s="175">
        <v>0</v>
      </c>
      <c r="F69" s="176">
        <v>4.7500000000000001E-2</v>
      </c>
      <c r="G69" s="176">
        <v>4.7500000000000001E-2</v>
      </c>
      <c r="H69" s="176">
        <v>4.7500000000000001E-2</v>
      </c>
      <c r="I69" s="176">
        <v>4.7500000000000001E-2</v>
      </c>
      <c r="J69" s="176">
        <v>4.7500000000000001E-2</v>
      </c>
      <c r="K69" s="176">
        <v>4.7500000000000001E-2</v>
      </c>
      <c r="L69" s="180">
        <v>5.7500000000000002E-2</v>
      </c>
      <c r="M69" s="180">
        <v>5.7500000000000002E-2</v>
      </c>
      <c r="N69" s="180">
        <v>5.7500000000000002E-2</v>
      </c>
      <c r="O69" s="180">
        <v>5.7500000000000002E-2</v>
      </c>
      <c r="P69" s="180">
        <v>5.7500000000000002E-2</v>
      </c>
      <c r="Q69" s="180">
        <v>5.7500000000000002E-2</v>
      </c>
      <c r="R69" s="180">
        <v>5.7500000000000002E-2</v>
      </c>
      <c r="S69" s="180">
        <v>5.7500000000000002E-2</v>
      </c>
      <c r="T69" s="180">
        <v>5.7500000000000002E-2</v>
      </c>
      <c r="U69" s="180">
        <v>0.06</v>
      </c>
      <c r="V69" s="180">
        <v>0.06</v>
      </c>
      <c r="W69" s="180">
        <v>0.06</v>
      </c>
      <c r="X69" s="180">
        <v>0.06</v>
      </c>
      <c r="Y69" s="180">
        <v>0.06</v>
      </c>
      <c r="Z69" s="180">
        <v>0.06</v>
      </c>
      <c r="AA69" s="180">
        <v>0.06</v>
      </c>
      <c r="AB69" s="180">
        <v>0.06</v>
      </c>
      <c r="AC69" s="180">
        <v>0.06</v>
      </c>
      <c r="AD69" s="180">
        <v>0.06</v>
      </c>
      <c r="AE69" s="180">
        <v>0.06</v>
      </c>
      <c r="AF69" s="180">
        <v>0.06</v>
      </c>
      <c r="AG69" s="180">
        <v>0.06</v>
      </c>
      <c r="AH69" s="180">
        <v>0.06</v>
      </c>
      <c r="AI69" s="180">
        <v>0.06</v>
      </c>
      <c r="AJ69" s="180">
        <v>0.06</v>
      </c>
      <c r="AK69" s="180">
        <v>0.06</v>
      </c>
    </row>
    <row r="70" spans="1:37" x14ac:dyDescent="0.2">
      <c r="A70" s="107">
        <f t="shared" si="3"/>
        <v>6</v>
      </c>
      <c r="B70" s="175">
        <v>0</v>
      </c>
      <c r="C70" s="175">
        <v>0</v>
      </c>
      <c r="D70" s="175">
        <v>0</v>
      </c>
      <c r="E70" s="176">
        <v>4.7500000000000001E-2</v>
      </c>
      <c r="F70" s="176">
        <v>4.7500000000000001E-2</v>
      </c>
      <c r="G70" s="176">
        <v>4.7500000000000001E-2</v>
      </c>
      <c r="H70" s="176">
        <v>4.7500000000000001E-2</v>
      </c>
      <c r="I70" s="176">
        <v>4.7500000000000001E-2</v>
      </c>
      <c r="J70" s="176">
        <v>4.7500000000000001E-2</v>
      </c>
      <c r="K70" s="180">
        <v>5.8000000000000003E-2</v>
      </c>
      <c r="L70" s="180">
        <v>5.8000000000000003E-2</v>
      </c>
      <c r="M70" s="180">
        <v>5.8000000000000003E-2</v>
      </c>
      <c r="N70" s="180">
        <v>5.8000000000000003E-2</v>
      </c>
      <c r="O70" s="180">
        <v>5.8000000000000003E-2</v>
      </c>
      <c r="P70" s="180">
        <v>5.8000000000000003E-2</v>
      </c>
      <c r="Q70" s="180">
        <v>5.8000000000000003E-2</v>
      </c>
      <c r="R70" s="180">
        <v>5.8000000000000003E-2</v>
      </c>
      <c r="S70" s="180">
        <v>5.8000000000000003E-2</v>
      </c>
      <c r="T70" s="180">
        <v>6.0499999999999998E-2</v>
      </c>
      <c r="U70" s="180">
        <v>6.0499999999999998E-2</v>
      </c>
      <c r="V70" s="180">
        <v>6.0499999999999998E-2</v>
      </c>
      <c r="W70" s="180">
        <v>6.0499999999999998E-2</v>
      </c>
      <c r="X70" s="180">
        <v>6.0499999999999998E-2</v>
      </c>
      <c r="Y70" s="180">
        <v>6.0499999999999998E-2</v>
      </c>
      <c r="Z70" s="180">
        <v>6.0499999999999998E-2</v>
      </c>
      <c r="AA70" s="180">
        <v>6.0499999999999998E-2</v>
      </c>
      <c r="AB70" s="180">
        <v>6.0499999999999998E-2</v>
      </c>
      <c r="AC70" s="180">
        <v>6.0499999999999998E-2</v>
      </c>
      <c r="AD70" s="180">
        <v>6.0499999999999998E-2</v>
      </c>
      <c r="AE70" s="180">
        <v>6.0499999999999998E-2</v>
      </c>
      <c r="AF70" s="180">
        <v>6.0499999999999998E-2</v>
      </c>
      <c r="AG70" s="180">
        <v>6.0499999999999998E-2</v>
      </c>
      <c r="AH70" s="180">
        <v>6.0499999999999998E-2</v>
      </c>
      <c r="AI70" s="180">
        <v>6.0499999999999998E-2</v>
      </c>
      <c r="AJ70" s="180">
        <v>6.0499999999999998E-2</v>
      </c>
      <c r="AK70" s="180">
        <v>6.0499999999999998E-2</v>
      </c>
    </row>
    <row r="71" spans="1:37" x14ac:dyDescent="0.2">
      <c r="A71" s="107">
        <f t="shared" si="3"/>
        <v>7</v>
      </c>
      <c r="B71" s="175">
        <v>0</v>
      </c>
      <c r="C71" s="175">
        <v>0</v>
      </c>
      <c r="D71" s="176">
        <v>4.7500000000000001E-2</v>
      </c>
      <c r="E71" s="176">
        <v>4.7500000000000001E-2</v>
      </c>
      <c r="F71" s="176">
        <v>4.7500000000000001E-2</v>
      </c>
      <c r="G71" s="176">
        <v>4.7500000000000001E-2</v>
      </c>
      <c r="H71" s="176">
        <v>4.7500000000000001E-2</v>
      </c>
      <c r="I71" s="176">
        <v>4.7500000000000001E-2</v>
      </c>
      <c r="J71" s="180">
        <v>5.8500000000000003E-2</v>
      </c>
      <c r="K71" s="180">
        <v>5.8500000000000003E-2</v>
      </c>
      <c r="L71" s="180">
        <v>5.8500000000000003E-2</v>
      </c>
      <c r="M71" s="180">
        <v>5.8500000000000003E-2</v>
      </c>
      <c r="N71" s="180">
        <v>5.8500000000000003E-2</v>
      </c>
      <c r="O71" s="180">
        <v>5.8500000000000003E-2</v>
      </c>
      <c r="P71" s="180">
        <v>5.8500000000000003E-2</v>
      </c>
      <c r="Q71" s="180">
        <v>5.8500000000000003E-2</v>
      </c>
      <c r="R71" s="180">
        <v>5.8500000000000003E-2</v>
      </c>
      <c r="S71" s="180">
        <v>6.0999999999999999E-2</v>
      </c>
      <c r="T71" s="180">
        <v>6.0999999999999999E-2</v>
      </c>
      <c r="U71" s="180">
        <v>6.0999999999999999E-2</v>
      </c>
      <c r="V71" s="180">
        <v>6.0999999999999999E-2</v>
      </c>
      <c r="W71" s="180">
        <v>6.0999999999999999E-2</v>
      </c>
      <c r="X71" s="180">
        <v>6.0999999999999999E-2</v>
      </c>
      <c r="Y71" s="180">
        <v>6.0999999999999999E-2</v>
      </c>
      <c r="Z71" s="180">
        <v>6.0999999999999999E-2</v>
      </c>
      <c r="AA71" s="180">
        <v>6.0999999999999999E-2</v>
      </c>
      <c r="AB71" s="180">
        <v>6.0999999999999999E-2</v>
      </c>
      <c r="AC71" s="180">
        <v>6.0999999999999999E-2</v>
      </c>
      <c r="AD71" s="180">
        <v>6.0999999999999999E-2</v>
      </c>
      <c r="AE71" s="180">
        <v>6.0999999999999999E-2</v>
      </c>
      <c r="AF71" s="180">
        <v>6.0999999999999999E-2</v>
      </c>
      <c r="AG71" s="180">
        <v>6.0999999999999999E-2</v>
      </c>
      <c r="AH71" s="180">
        <v>6.0999999999999999E-2</v>
      </c>
      <c r="AI71" s="180">
        <v>6.0999999999999999E-2</v>
      </c>
      <c r="AJ71" s="180">
        <v>6.0999999999999999E-2</v>
      </c>
      <c r="AK71" s="180">
        <v>6.0999999999999999E-2</v>
      </c>
    </row>
    <row r="72" spans="1:37" x14ac:dyDescent="0.2">
      <c r="A72" s="107">
        <f t="shared" si="3"/>
        <v>8</v>
      </c>
      <c r="B72" s="175">
        <v>0</v>
      </c>
      <c r="C72" s="176">
        <v>4.7500000000000001E-2</v>
      </c>
      <c r="D72" s="176">
        <v>4.7500000000000001E-2</v>
      </c>
      <c r="E72" s="176">
        <v>4.7500000000000001E-2</v>
      </c>
      <c r="F72" s="176">
        <v>4.7500000000000001E-2</v>
      </c>
      <c r="G72" s="176">
        <v>4.7500000000000001E-2</v>
      </c>
      <c r="H72" s="176">
        <v>4.7500000000000001E-2</v>
      </c>
      <c r="I72" s="180">
        <v>5.8999999999999997E-2</v>
      </c>
      <c r="J72" s="180">
        <v>5.8999999999999997E-2</v>
      </c>
      <c r="K72" s="180">
        <v>5.8999999999999997E-2</v>
      </c>
      <c r="L72" s="180">
        <v>5.8999999999999997E-2</v>
      </c>
      <c r="M72" s="180">
        <v>5.8999999999999997E-2</v>
      </c>
      <c r="N72" s="180">
        <v>5.8999999999999997E-2</v>
      </c>
      <c r="O72" s="180">
        <v>5.8999999999999997E-2</v>
      </c>
      <c r="P72" s="180">
        <v>5.8999999999999997E-2</v>
      </c>
      <c r="Q72" s="180">
        <v>5.8999999999999997E-2</v>
      </c>
      <c r="R72" s="180">
        <v>6.1499999999999999E-2</v>
      </c>
      <c r="S72" s="180">
        <v>6.1499999999999999E-2</v>
      </c>
      <c r="T72" s="180">
        <v>6.1499999999999999E-2</v>
      </c>
      <c r="U72" s="180">
        <v>6.1499999999999999E-2</v>
      </c>
      <c r="V72" s="180">
        <v>6.1499999999999999E-2</v>
      </c>
      <c r="W72" s="180">
        <v>6.1499999999999999E-2</v>
      </c>
      <c r="X72" s="180">
        <v>6.1499999999999999E-2</v>
      </c>
      <c r="Y72" s="180">
        <v>6.1499999999999999E-2</v>
      </c>
      <c r="Z72" s="180">
        <v>6.1499999999999999E-2</v>
      </c>
      <c r="AA72" s="180">
        <v>6.1499999999999999E-2</v>
      </c>
      <c r="AB72" s="180">
        <v>6.1499999999999999E-2</v>
      </c>
      <c r="AC72" s="180">
        <v>6.1499999999999999E-2</v>
      </c>
      <c r="AD72" s="180">
        <v>6.1499999999999999E-2</v>
      </c>
      <c r="AE72" s="180">
        <v>6.1499999999999999E-2</v>
      </c>
      <c r="AF72" s="180">
        <v>6.1499999999999999E-2</v>
      </c>
      <c r="AG72" s="180">
        <v>6.1499999999999999E-2</v>
      </c>
      <c r="AH72" s="180">
        <v>6.1499999999999999E-2</v>
      </c>
      <c r="AI72" s="180">
        <v>6.1499999999999999E-2</v>
      </c>
      <c r="AJ72" s="180">
        <v>6.1499999999999999E-2</v>
      </c>
      <c r="AK72" s="180">
        <v>6.1499999999999999E-2</v>
      </c>
    </row>
    <row r="73" spans="1:37" x14ac:dyDescent="0.2">
      <c r="A73" s="107">
        <f t="shared" si="3"/>
        <v>9</v>
      </c>
      <c r="B73" s="176">
        <v>4.7500000000000001E-2</v>
      </c>
      <c r="C73" s="176">
        <v>4.7500000000000001E-2</v>
      </c>
      <c r="D73" s="176">
        <v>4.7500000000000001E-2</v>
      </c>
      <c r="E73" s="176">
        <v>4.7500000000000001E-2</v>
      </c>
      <c r="F73" s="176">
        <v>4.7500000000000001E-2</v>
      </c>
      <c r="G73" s="176">
        <v>4.7500000000000001E-2</v>
      </c>
      <c r="H73" s="180">
        <v>5.9499999999999997E-2</v>
      </c>
      <c r="I73" s="180">
        <v>5.9499999999999997E-2</v>
      </c>
      <c r="J73" s="180">
        <v>5.9499999999999997E-2</v>
      </c>
      <c r="K73" s="180">
        <v>5.9499999999999997E-2</v>
      </c>
      <c r="L73" s="180">
        <v>5.9499999999999997E-2</v>
      </c>
      <c r="M73" s="180">
        <v>5.9499999999999997E-2</v>
      </c>
      <c r="N73" s="180">
        <v>5.9499999999999997E-2</v>
      </c>
      <c r="O73" s="180">
        <v>5.9499999999999997E-2</v>
      </c>
      <c r="P73" s="180">
        <v>5.9499999999999997E-2</v>
      </c>
      <c r="Q73" s="180">
        <v>6.2E-2</v>
      </c>
      <c r="R73" s="180">
        <v>6.2E-2</v>
      </c>
      <c r="S73" s="180">
        <v>6.2E-2</v>
      </c>
      <c r="T73" s="180">
        <v>6.2E-2</v>
      </c>
      <c r="U73" s="180">
        <v>6.2E-2</v>
      </c>
      <c r="V73" s="180">
        <v>6.2E-2</v>
      </c>
      <c r="W73" s="180">
        <v>6.2E-2</v>
      </c>
      <c r="X73" s="180">
        <v>6.2E-2</v>
      </c>
      <c r="Y73" s="180">
        <v>6.2E-2</v>
      </c>
      <c r="Z73" s="180">
        <v>6.2E-2</v>
      </c>
      <c r="AA73" s="180">
        <v>6.2E-2</v>
      </c>
      <c r="AB73" s="180">
        <v>6.2E-2</v>
      </c>
      <c r="AC73" s="180">
        <v>6.2E-2</v>
      </c>
      <c r="AD73" s="180">
        <v>6.2E-2</v>
      </c>
      <c r="AE73" s="180">
        <v>6.2E-2</v>
      </c>
      <c r="AF73" s="180">
        <v>6.2E-2</v>
      </c>
      <c r="AG73" s="180">
        <v>6.2E-2</v>
      </c>
      <c r="AH73" s="180">
        <v>6.2E-2</v>
      </c>
      <c r="AI73" s="180">
        <v>6.2E-2</v>
      </c>
      <c r="AJ73" s="180">
        <v>6.2E-2</v>
      </c>
      <c r="AK73" s="180">
        <v>6.2E-2</v>
      </c>
    </row>
    <row r="74" spans="1:37" x14ac:dyDescent="0.2">
      <c r="A74" s="107">
        <f t="shared" si="3"/>
        <v>10</v>
      </c>
      <c r="B74" s="176">
        <v>4.7500000000000001E-2</v>
      </c>
      <c r="C74" s="176">
        <v>4.7500000000000001E-2</v>
      </c>
      <c r="D74" s="176">
        <v>4.7500000000000001E-2</v>
      </c>
      <c r="E74" s="176">
        <v>4.7500000000000001E-2</v>
      </c>
      <c r="F74" s="176">
        <v>4.7500000000000001E-2</v>
      </c>
      <c r="G74" s="177">
        <v>0.06</v>
      </c>
      <c r="H74" s="177">
        <v>0.06</v>
      </c>
      <c r="I74" s="177">
        <v>0.06</v>
      </c>
      <c r="J74" s="177">
        <v>0.06</v>
      </c>
      <c r="K74" s="177">
        <v>0.06</v>
      </c>
      <c r="L74" s="177">
        <v>0.06</v>
      </c>
      <c r="M74" s="177">
        <v>0.06</v>
      </c>
      <c r="N74" s="177">
        <v>0.06</v>
      </c>
      <c r="O74" s="177">
        <v>0.06</v>
      </c>
      <c r="P74" s="179">
        <v>6.25E-2</v>
      </c>
      <c r="Q74" s="179">
        <v>6.25E-2</v>
      </c>
      <c r="R74" s="179">
        <v>6.25E-2</v>
      </c>
      <c r="S74" s="179">
        <v>6.25E-2</v>
      </c>
      <c r="T74" s="179">
        <v>6.25E-2</v>
      </c>
      <c r="U74" s="179">
        <v>6.25E-2</v>
      </c>
      <c r="V74" s="179">
        <v>6.25E-2</v>
      </c>
      <c r="W74" s="179">
        <v>6.25E-2</v>
      </c>
      <c r="X74" s="179">
        <v>6.25E-2</v>
      </c>
      <c r="Y74" s="179">
        <v>6.25E-2</v>
      </c>
      <c r="Z74" s="179">
        <v>6.25E-2</v>
      </c>
      <c r="AA74" s="179">
        <v>6.25E-2</v>
      </c>
      <c r="AB74" s="179">
        <v>6.25E-2</v>
      </c>
      <c r="AC74" s="179">
        <v>6.25E-2</v>
      </c>
      <c r="AD74" s="179">
        <v>6.25E-2</v>
      </c>
      <c r="AE74" s="179">
        <v>6.25E-2</v>
      </c>
      <c r="AF74" s="179">
        <v>6.25E-2</v>
      </c>
      <c r="AG74" s="179">
        <v>6.25E-2</v>
      </c>
      <c r="AH74" s="179">
        <v>6.25E-2</v>
      </c>
      <c r="AI74" s="179">
        <v>6.25E-2</v>
      </c>
      <c r="AJ74" s="179">
        <v>6.25E-2</v>
      </c>
      <c r="AK74" s="179">
        <v>6.25E-2</v>
      </c>
    </row>
    <row r="75" spans="1:37" x14ac:dyDescent="0.2">
      <c r="A75" s="107">
        <f t="shared" si="3"/>
        <v>11</v>
      </c>
      <c r="B75" s="176">
        <v>4.7500000000000001E-2</v>
      </c>
      <c r="C75" s="176">
        <v>4.7500000000000001E-2</v>
      </c>
      <c r="D75" s="176">
        <v>4.7500000000000001E-2</v>
      </c>
      <c r="E75" s="176">
        <v>4.7500000000000001E-2</v>
      </c>
      <c r="F75" s="177">
        <v>0.06</v>
      </c>
      <c r="G75" s="177">
        <v>0.06</v>
      </c>
      <c r="H75" s="177">
        <v>0.06</v>
      </c>
      <c r="I75" s="177">
        <v>0.06</v>
      </c>
      <c r="J75" s="177">
        <v>0.06</v>
      </c>
      <c r="K75" s="177">
        <v>0.06</v>
      </c>
      <c r="L75" s="177">
        <v>0.06</v>
      </c>
      <c r="M75" s="177">
        <v>0.06</v>
      </c>
      <c r="N75" s="177">
        <v>0.06</v>
      </c>
      <c r="O75" s="179">
        <v>6.25E-2</v>
      </c>
      <c r="P75" s="179">
        <v>6.25E-2</v>
      </c>
      <c r="Q75" s="179">
        <v>6.25E-2</v>
      </c>
      <c r="R75" s="179">
        <v>6.25E-2</v>
      </c>
      <c r="S75" s="179">
        <v>6.25E-2</v>
      </c>
      <c r="T75" s="179">
        <v>6.25E-2</v>
      </c>
      <c r="U75" s="179">
        <v>6.25E-2</v>
      </c>
      <c r="V75" s="179">
        <v>6.25E-2</v>
      </c>
      <c r="W75" s="179">
        <v>6.25E-2</v>
      </c>
      <c r="X75" s="179">
        <v>6.25E-2</v>
      </c>
      <c r="Y75" s="179">
        <v>6.25E-2</v>
      </c>
      <c r="Z75" s="179">
        <v>6.25E-2</v>
      </c>
      <c r="AA75" s="179">
        <v>6.25E-2</v>
      </c>
      <c r="AB75" s="179">
        <v>6.25E-2</v>
      </c>
      <c r="AC75" s="179">
        <v>6.25E-2</v>
      </c>
      <c r="AD75" s="179">
        <v>6.25E-2</v>
      </c>
      <c r="AE75" s="179">
        <v>6.25E-2</v>
      </c>
      <c r="AF75" s="179">
        <v>6.25E-2</v>
      </c>
      <c r="AG75" s="179">
        <v>6.25E-2</v>
      </c>
      <c r="AH75" s="179">
        <v>6.25E-2</v>
      </c>
      <c r="AI75" s="179">
        <v>6.25E-2</v>
      </c>
      <c r="AJ75" s="179">
        <v>6.25E-2</v>
      </c>
      <c r="AK75" s="179">
        <v>6.25E-2</v>
      </c>
    </row>
    <row r="76" spans="1:37" x14ac:dyDescent="0.2">
      <c r="A76" s="107">
        <f t="shared" si="3"/>
        <v>12</v>
      </c>
      <c r="B76" s="176">
        <v>4.7500000000000001E-2</v>
      </c>
      <c r="C76" s="176">
        <v>4.7500000000000001E-2</v>
      </c>
      <c r="D76" s="176">
        <v>4.7500000000000001E-2</v>
      </c>
      <c r="E76" s="177">
        <v>0.06</v>
      </c>
      <c r="F76" s="177">
        <v>0.06</v>
      </c>
      <c r="G76" s="177">
        <v>0.06</v>
      </c>
      <c r="H76" s="177">
        <v>0.06</v>
      </c>
      <c r="I76" s="177">
        <v>0.06</v>
      </c>
      <c r="J76" s="177">
        <v>0.06</v>
      </c>
      <c r="K76" s="177">
        <v>0.06</v>
      </c>
      <c r="L76" s="177">
        <v>0.06</v>
      </c>
      <c r="M76" s="177">
        <v>0.06</v>
      </c>
      <c r="N76" s="179">
        <v>6.25E-2</v>
      </c>
      <c r="O76" s="179">
        <v>6.25E-2</v>
      </c>
      <c r="P76" s="179">
        <v>6.25E-2</v>
      </c>
      <c r="Q76" s="179">
        <v>6.25E-2</v>
      </c>
      <c r="R76" s="179">
        <v>6.25E-2</v>
      </c>
      <c r="S76" s="179">
        <v>6.25E-2</v>
      </c>
      <c r="T76" s="179">
        <v>6.25E-2</v>
      </c>
      <c r="U76" s="179">
        <v>6.25E-2</v>
      </c>
      <c r="V76" s="179">
        <v>6.25E-2</v>
      </c>
      <c r="W76" s="179">
        <v>6.25E-2</v>
      </c>
      <c r="X76" s="179">
        <v>6.25E-2</v>
      </c>
      <c r="Y76" s="179">
        <v>6.25E-2</v>
      </c>
      <c r="Z76" s="179">
        <v>6.25E-2</v>
      </c>
      <c r="AA76" s="179">
        <v>6.25E-2</v>
      </c>
      <c r="AB76" s="179">
        <v>6.25E-2</v>
      </c>
      <c r="AC76" s="179">
        <v>6.25E-2</v>
      </c>
      <c r="AD76" s="179">
        <v>6.25E-2</v>
      </c>
      <c r="AE76" s="179">
        <v>6.25E-2</v>
      </c>
      <c r="AF76" s="179">
        <v>6.25E-2</v>
      </c>
      <c r="AG76" s="179">
        <v>6.25E-2</v>
      </c>
      <c r="AH76" s="179">
        <v>6.25E-2</v>
      </c>
      <c r="AI76" s="179">
        <v>6.25E-2</v>
      </c>
      <c r="AJ76" s="179">
        <v>6.25E-2</v>
      </c>
      <c r="AK76" s="179">
        <v>6.25E-2</v>
      </c>
    </row>
    <row r="77" spans="1:37" x14ac:dyDescent="0.2">
      <c r="A77" s="107">
        <f t="shared" si="3"/>
        <v>13</v>
      </c>
      <c r="B77" s="176">
        <v>4.7500000000000001E-2</v>
      </c>
      <c r="C77" s="176">
        <v>4.7500000000000001E-2</v>
      </c>
      <c r="D77" s="177">
        <v>0.06</v>
      </c>
      <c r="E77" s="177">
        <v>0.06</v>
      </c>
      <c r="F77" s="177">
        <v>0.06</v>
      </c>
      <c r="G77" s="177">
        <v>0.06</v>
      </c>
      <c r="H77" s="177">
        <v>0.06</v>
      </c>
      <c r="I77" s="177">
        <v>0.06</v>
      </c>
      <c r="J77" s="177">
        <v>0.06</v>
      </c>
      <c r="K77" s="177">
        <v>0.06</v>
      </c>
      <c r="L77" s="177">
        <v>0.06</v>
      </c>
      <c r="M77" s="179">
        <v>6.25E-2</v>
      </c>
      <c r="N77" s="179">
        <v>6.25E-2</v>
      </c>
      <c r="O77" s="179">
        <v>6.25E-2</v>
      </c>
      <c r="P77" s="179">
        <v>6.25E-2</v>
      </c>
      <c r="Q77" s="179">
        <v>6.25E-2</v>
      </c>
      <c r="R77" s="179">
        <v>6.25E-2</v>
      </c>
      <c r="S77" s="179">
        <v>6.25E-2</v>
      </c>
      <c r="T77" s="179">
        <v>6.25E-2</v>
      </c>
      <c r="U77" s="179">
        <v>6.25E-2</v>
      </c>
      <c r="V77" s="179">
        <v>6.25E-2</v>
      </c>
      <c r="W77" s="179">
        <v>6.25E-2</v>
      </c>
      <c r="X77" s="179">
        <v>6.25E-2</v>
      </c>
      <c r="Y77" s="179">
        <v>6.25E-2</v>
      </c>
      <c r="Z77" s="179">
        <v>6.25E-2</v>
      </c>
      <c r="AA77" s="179">
        <v>6.25E-2</v>
      </c>
      <c r="AB77" s="179">
        <v>6.25E-2</v>
      </c>
      <c r="AC77" s="179">
        <v>6.25E-2</v>
      </c>
      <c r="AD77" s="179">
        <v>6.25E-2</v>
      </c>
      <c r="AE77" s="179">
        <v>6.25E-2</v>
      </c>
      <c r="AF77" s="179">
        <v>6.25E-2</v>
      </c>
      <c r="AG77" s="179">
        <v>6.25E-2</v>
      </c>
      <c r="AH77" s="179">
        <v>6.25E-2</v>
      </c>
      <c r="AI77" s="179">
        <v>6.25E-2</v>
      </c>
      <c r="AJ77" s="179">
        <v>6.25E-2</v>
      </c>
      <c r="AK77" s="179">
        <v>6.25E-2</v>
      </c>
    </row>
    <row r="78" spans="1:37" x14ac:dyDescent="0.2">
      <c r="A78" s="107">
        <f t="shared" si="3"/>
        <v>14</v>
      </c>
      <c r="B78" s="176">
        <v>4.7500000000000001E-2</v>
      </c>
      <c r="C78" s="177">
        <v>0.06</v>
      </c>
      <c r="D78" s="177">
        <v>0.06</v>
      </c>
      <c r="E78" s="177">
        <v>0.06</v>
      </c>
      <c r="F78" s="177">
        <v>0.06</v>
      </c>
      <c r="G78" s="177">
        <v>0.06</v>
      </c>
      <c r="H78" s="177">
        <v>0.06</v>
      </c>
      <c r="I78" s="177">
        <v>0.06</v>
      </c>
      <c r="J78" s="177">
        <v>0.06</v>
      </c>
      <c r="K78" s="177">
        <v>0.06</v>
      </c>
      <c r="L78" s="179">
        <v>6.25E-2</v>
      </c>
      <c r="M78" s="179">
        <v>6.25E-2</v>
      </c>
      <c r="N78" s="179">
        <v>6.25E-2</v>
      </c>
      <c r="O78" s="179">
        <v>6.25E-2</v>
      </c>
      <c r="P78" s="179">
        <v>6.25E-2</v>
      </c>
      <c r="Q78" s="179">
        <v>6.25E-2</v>
      </c>
      <c r="R78" s="179">
        <v>6.25E-2</v>
      </c>
      <c r="S78" s="179">
        <v>6.25E-2</v>
      </c>
      <c r="T78" s="179">
        <v>6.25E-2</v>
      </c>
      <c r="U78" s="179">
        <v>6.25E-2</v>
      </c>
      <c r="V78" s="179">
        <v>6.25E-2</v>
      </c>
      <c r="W78" s="179">
        <v>6.25E-2</v>
      </c>
      <c r="X78" s="179">
        <v>6.25E-2</v>
      </c>
      <c r="Y78" s="179">
        <v>6.25E-2</v>
      </c>
      <c r="Z78" s="179">
        <v>6.25E-2</v>
      </c>
      <c r="AA78" s="179">
        <v>6.25E-2</v>
      </c>
      <c r="AB78" s="179">
        <v>6.25E-2</v>
      </c>
      <c r="AC78" s="179">
        <v>6.25E-2</v>
      </c>
      <c r="AD78" s="179">
        <v>6.25E-2</v>
      </c>
      <c r="AE78" s="179">
        <v>6.25E-2</v>
      </c>
      <c r="AF78" s="179">
        <v>6.25E-2</v>
      </c>
      <c r="AG78" s="179">
        <v>6.25E-2</v>
      </c>
      <c r="AH78" s="179">
        <v>6.25E-2</v>
      </c>
      <c r="AI78" s="179">
        <v>6.25E-2</v>
      </c>
      <c r="AJ78" s="179">
        <v>6.25E-2</v>
      </c>
      <c r="AK78" s="179">
        <v>6.25E-2</v>
      </c>
    </row>
    <row r="79" spans="1:37" x14ac:dyDescent="0.2">
      <c r="A79" s="107">
        <f t="shared" si="3"/>
        <v>15</v>
      </c>
      <c r="B79" s="177">
        <v>0.06</v>
      </c>
      <c r="C79" s="177">
        <v>0.06</v>
      </c>
      <c r="D79" s="177">
        <v>0.06</v>
      </c>
      <c r="E79" s="177">
        <v>0.06</v>
      </c>
      <c r="F79" s="177">
        <v>0.06</v>
      </c>
      <c r="G79" s="177">
        <v>0.06</v>
      </c>
      <c r="H79" s="177">
        <v>0.06</v>
      </c>
      <c r="I79" s="177">
        <v>0.06</v>
      </c>
      <c r="J79" s="177">
        <v>0.06</v>
      </c>
      <c r="K79" s="179">
        <v>6.25E-2</v>
      </c>
      <c r="L79" s="179">
        <v>6.25E-2</v>
      </c>
      <c r="M79" s="179">
        <v>6.25E-2</v>
      </c>
      <c r="N79" s="179">
        <v>6.25E-2</v>
      </c>
      <c r="O79" s="179">
        <v>6.25E-2</v>
      </c>
      <c r="P79" s="179">
        <v>6.25E-2</v>
      </c>
      <c r="Q79" s="179">
        <v>6.25E-2</v>
      </c>
      <c r="R79" s="179">
        <v>6.25E-2</v>
      </c>
      <c r="S79" s="179">
        <v>6.25E-2</v>
      </c>
      <c r="T79" s="179">
        <v>6.25E-2</v>
      </c>
      <c r="U79" s="179">
        <v>6.25E-2</v>
      </c>
      <c r="V79" s="179">
        <v>6.25E-2</v>
      </c>
      <c r="W79" s="179">
        <v>6.25E-2</v>
      </c>
      <c r="X79" s="179">
        <v>6.25E-2</v>
      </c>
      <c r="Y79" s="179">
        <v>6.25E-2</v>
      </c>
      <c r="Z79" s="179">
        <v>6.25E-2</v>
      </c>
      <c r="AA79" s="179">
        <v>6.25E-2</v>
      </c>
      <c r="AB79" s="179">
        <v>6.25E-2</v>
      </c>
      <c r="AC79" s="179">
        <v>6.25E-2</v>
      </c>
      <c r="AD79" s="179">
        <v>6.25E-2</v>
      </c>
      <c r="AE79" s="179">
        <v>6.25E-2</v>
      </c>
      <c r="AF79" s="179">
        <v>6.25E-2</v>
      </c>
      <c r="AG79" s="179">
        <v>6.25E-2</v>
      </c>
      <c r="AH79" s="179">
        <v>6.25E-2</v>
      </c>
      <c r="AI79" s="179">
        <v>6.25E-2</v>
      </c>
      <c r="AJ79" s="179">
        <v>6.25E-2</v>
      </c>
      <c r="AK79" s="179">
        <v>6.25E-2</v>
      </c>
    </row>
    <row r="80" spans="1:37" x14ac:dyDescent="0.2">
      <c r="A80" s="107">
        <f t="shared" si="3"/>
        <v>16</v>
      </c>
      <c r="B80" s="177">
        <v>0.06</v>
      </c>
      <c r="C80" s="177">
        <v>0.06</v>
      </c>
      <c r="D80" s="177">
        <v>0.06</v>
      </c>
      <c r="E80" s="177">
        <v>0.06</v>
      </c>
      <c r="F80" s="177">
        <v>0.06</v>
      </c>
      <c r="G80" s="177">
        <v>0.06</v>
      </c>
      <c r="H80" s="177">
        <v>0.06</v>
      </c>
      <c r="I80" s="177">
        <v>0.06</v>
      </c>
      <c r="J80" s="179">
        <v>6.25E-2</v>
      </c>
      <c r="K80" s="179">
        <v>6.25E-2</v>
      </c>
      <c r="L80" s="179">
        <v>6.25E-2</v>
      </c>
      <c r="M80" s="179">
        <v>6.25E-2</v>
      </c>
      <c r="N80" s="179">
        <v>6.25E-2</v>
      </c>
      <c r="O80" s="179">
        <v>6.25E-2</v>
      </c>
      <c r="P80" s="179">
        <v>6.25E-2</v>
      </c>
      <c r="Q80" s="179">
        <v>6.25E-2</v>
      </c>
      <c r="R80" s="179">
        <v>6.25E-2</v>
      </c>
      <c r="S80" s="179">
        <v>6.25E-2</v>
      </c>
      <c r="T80" s="179">
        <v>6.25E-2</v>
      </c>
      <c r="U80" s="179">
        <v>6.25E-2</v>
      </c>
      <c r="V80" s="179">
        <v>6.25E-2</v>
      </c>
      <c r="W80" s="179">
        <v>6.25E-2</v>
      </c>
      <c r="X80" s="179">
        <v>6.25E-2</v>
      </c>
      <c r="Y80" s="179">
        <v>6.25E-2</v>
      </c>
      <c r="Z80" s="179">
        <v>6.25E-2</v>
      </c>
      <c r="AA80" s="179">
        <v>6.25E-2</v>
      </c>
      <c r="AB80" s="179">
        <v>6.25E-2</v>
      </c>
      <c r="AC80" s="179">
        <v>6.25E-2</v>
      </c>
      <c r="AD80" s="179">
        <v>6.25E-2</v>
      </c>
      <c r="AE80" s="179">
        <v>6.25E-2</v>
      </c>
      <c r="AF80" s="179">
        <v>6.25E-2</v>
      </c>
      <c r="AG80" s="179">
        <v>6.25E-2</v>
      </c>
      <c r="AH80" s="179">
        <v>6.25E-2</v>
      </c>
      <c r="AI80" s="179">
        <v>6.25E-2</v>
      </c>
      <c r="AJ80" s="179">
        <v>6.25E-2</v>
      </c>
      <c r="AK80" s="179">
        <v>6.25E-2</v>
      </c>
    </row>
    <row r="81" spans="1:37" x14ac:dyDescent="0.2">
      <c r="A81" s="107">
        <f t="shared" si="3"/>
        <v>17</v>
      </c>
      <c r="B81" s="177">
        <v>0.06</v>
      </c>
      <c r="C81" s="177">
        <v>0.06</v>
      </c>
      <c r="D81" s="177">
        <v>0.06</v>
      </c>
      <c r="E81" s="177">
        <v>0.06</v>
      </c>
      <c r="F81" s="177">
        <v>0.06</v>
      </c>
      <c r="G81" s="177">
        <v>0.06</v>
      </c>
      <c r="H81" s="177">
        <v>0.06</v>
      </c>
      <c r="I81" s="179">
        <v>6.25E-2</v>
      </c>
      <c r="J81" s="179">
        <v>6.25E-2</v>
      </c>
      <c r="K81" s="179">
        <v>6.25E-2</v>
      </c>
      <c r="L81" s="179">
        <v>6.25E-2</v>
      </c>
      <c r="M81" s="179">
        <v>6.25E-2</v>
      </c>
      <c r="N81" s="179">
        <v>6.25E-2</v>
      </c>
      <c r="O81" s="179">
        <v>6.25E-2</v>
      </c>
      <c r="P81" s="179">
        <v>6.25E-2</v>
      </c>
      <c r="Q81" s="179">
        <v>6.25E-2</v>
      </c>
      <c r="R81" s="179">
        <v>6.25E-2</v>
      </c>
      <c r="S81" s="179">
        <v>6.25E-2</v>
      </c>
      <c r="T81" s="179">
        <v>6.25E-2</v>
      </c>
      <c r="U81" s="179">
        <v>6.25E-2</v>
      </c>
      <c r="V81" s="179">
        <v>6.25E-2</v>
      </c>
      <c r="W81" s="179">
        <v>6.25E-2</v>
      </c>
      <c r="X81" s="179">
        <v>6.25E-2</v>
      </c>
      <c r="Y81" s="179">
        <v>6.25E-2</v>
      </c>
      <c r="Z81" s="179">
        <v>6.25E-2</v>
      </c>
      <c r="AA81" s="179">
        <v>6.25E-2</v>
      </c>
      <c r="AB81" s="179">
        <v>6.25E-2</v>
      </c>
      <c r="AC81" s="179">
        <v>6.25E-2</v>
      </c>
      <c r="AD81" s="179">
        <v>6.25E-2</v>
      </c>
      <c r="AE81" s="179">
        <v>6.25E-2</v>
      </c>
      <c r="AF81" s="179">
        <v>6.25E-2</v>
      </c>
      <c r="AG81" s="179">
        <v>6.25E-2</v>
      </c>
      <c r="AH81" s="179">
        <v>6.25E-2</v>
      </c>
      <c r="AI81" s="179">
        <v>6.25E-2</v>
      </c>
      <c r="AJ81" s="179">
        <v>6.25E-2</v>
      </c>
      <c r="AK81" s="179">
        <v>6.25E-2</v>
      </c>
    </row>
    <row r="82" spans="1:37" x14ac:dyDescent="0.2">
      <c r="A82" s="107">
        <f t="shared" si="3"/>
        <v>18</v>
      </c>
      <c r="B82" s="177">
        <v>0.06</v>
      </c>
      <c r="C82" s="177">
        <v>0.06</v>
      </c>
      <c r="D82" s="177">
        <v>0.06</v>
      </c>
      <c r="E82" s="177">
        <v>0.06</v>
      </c>
      <c r="F82" s="177">
        <v>0.06</v>
      </c>
      <c r="G82" s="177">
        <v>0.06</v>
      </c>
      <c r="H82" s="179">
        <v>6.25E-2</v>
      </c>
      <c r="I82" s="179">
        <v>6.25E-2</v>
      </c>
      <c r="J82" s="179">
        <v>6.25E-2</v>
      </c>
      <c r="K82" s="179">
        <v>6.25E-2</v>
      </c>
      <c r="L82" s="179">
        <v>6.25E-2</v>
      </c>
      <c r="M82" s="179">
        <v>6.25E-2</v>
      </c>
      <c r="N82" s="179">
        <v>6.25E-2</v>
      </c>
      <c r="O82" s="179">
        <v>6.25E-2</v>
      </c>
      <c r="P82" s="179">
        <v>6.25E-2</v>
      </c>
      <c r="Q82" s="179">
        <v>6.25E-2</v>
      </c>
      <c r="R82" s="179">
        <v>6.25E-2</v>
      </c>
      <c r="S82" s="179">
        <v>6.25E-2</v>
      </c>
      <c r="T82" s="179">
        <v>6.25E-2</v>
      </c>
      <c r="U82" s="179">
        <v>6.25E-2</v>
      </c>
      <c r="V82" s="179">
        <v>6.25E-2</v>
      </c>
      <c r="W82" s="179">
        <v>6.25E-2</v>
      </c>
      <c r="X82" s="179">
        <v>6.25E-2</v>
      </c>
      <c r="Y82" s="179">
        <v>6.25E-2</v>
      </c>
      <c r="Z82" s="179">
        <v>6.25E-2</v>
      </c>
      <c r="AA82" s="179">
        <v>6.25E-2</v>
      </c>
      <c r="AB82" s="179">
        <v>6.25E-2</v>
      </c>
      <c r="AC82" s="179">
        <v>6.25E-2</v>
      </c>
      <c r="AD82" s="179">
        <v>6.25E-2</v>
      </c>
      <c r="AE82" s="179">
        <v>6.25E-2</v>
      </c>
      <c r="AF82" s="179">
        <v>6.25E-2</v>
      </c>
      <c r="AG82" s="179">
        <v>6.25E-2</v>
      </c>
      <c r="AH82" s="179">
        <v>6.25E-2</v>
      </c>
      <c r="AI82" s="179">
        <v>6.25E-2</v>
      </c>
      <c r="AJ82" s="179">
        <v>6.25E-2</v>
      </c>
      <c r="AK82" s="179">
        <v>6.25E-2</v>
      </c>
    </row>
    <row r="83" spans="1:37" x14ac:dyDescent="0.2">
      <c r="A83" s="107">
        <f t="shared" si="3"/>
        <v>19</v>
      </c>
      <c r="B83" s="177">
        <v>0.06</v>
      </c>
      <c r="C83" s="177">
        <v>0.06</v>
      </c>
      <c r="D83" s="177">
        <v>0.06</v>
      </c>
      <c r="E83" s="177">
        <v>0.06</v>
      </c>
      <c r="F83" s="177">
        <v>0.06</v>
      </c>
      <c r="G83" s="179">
        <v>6.25E-2</v>
      </c>
      <c r="H83" s="179">
        <v>6.25E-2</v>
      </c>
      <c r="I83" s="179">
        <v>6.25E-2</v>
      </c>
      <c r="J83" s="179">
        <v>6.25E-2</v>
      </c>
      <c r="K83" s="179">
        <v>6.25E-2</v>
      </c>
      <c r="L83" s="179">
        <v>6.25E-2</v>
      </c>
      <c r="M83" s="179">
        <v>6.25E-2</v>
      </c>
      <c r="N83" s="179">
        <v>6.25E-2</v>
      </c>
      <c r="O83" s="179">
        <v>6.25E-2</v>
      </c>
      <c r="P83" s="179">
        <v>6.25E-2</v>
      </c>
      <c r="Q83" s="179">
        <v>6.25E-2</v>
      </c>
      <c r="R83" s="179">
        <v>6.25E-2</v>
      </c>
      <c r="S83" s="179">
        <v>6.25E-2</v>
      </c>
      <c r="T83" s="179">
        <v>6.25E-2</v>
      </c>
      <c r="U83" s="179">
        <v>6.25E-2</v>
      </c>
      <c r="V83" s="179">
        <v>6.25E-2</v>
      </c>
      <c r="W83" s="179">
        <v>6.25E-2</v>
      </c>
      <c r="X83" s="179">
        <v>6.25E-2</v>
      </c>
      <c r="Y83" s="179">
        <v>6.25E-2</v>
      </c>
      <c r="Z83" s="179">
        <v>6.25E-2</v>
      </c>
      <c r="AA83" s="179">
        <v>6.25E-2</v>
      </c>
      <c r="AB83" s="179">
        <v>6.25E-2</v>
      </c>
      <c r="AC83" s="179">
        <v>6.25E-2</v>
      </c>
      <c r="AD83" s="179">
        <v>6.25E-2</v>
      </c>
      <c r="AE83" s="179">
        <v>6.25E-2</v>
      </c>
      <c r="AF83" s="179">
        <v>6.25E-2</v>
      </c>
      <c r="AG83" s="179">
        <v>6.25E-2</v>
      </c>
      <c r="AH83" s="179">
        <v>6.25E-2</v>
      </c>
      <c r="AI83" s="179">
        <v>6.25E-2</v>
      </c>
      <c r="AJ83" s="179">
        <v>6.25E-2</v>
      </c>
      <c r="AK83" s="179">
        <v>6.25E-2</v>
      </c>
    </row>
    <row r="84" spans="1:37" x14ac:dyDescent="0.2">
      <c r="A84" s="107">
        <f t="shared" si="3"/>
        <v>20</v>
      </c>
      <c r="B84" s="177">
        <v>0.06</v>
      </c>
      <c r="C84" s="177">
        <v>0.06</v>
      </c>
      <c r="D84" s="177">
        <v>0.06</v>
      </c>
      <c r="E84" s="177">
        <v>0.06</v>
      </c>
      <c r="F84" s="179">
        <v>6.25E-2</v>
      </c>
      <c r="G84" s="179">
        <v>6.25E-2</v>
      </c>
      <c r="H84" s="179">
        <v>6.25E-2</v>
      </c>
      <c r="I84" s="179">
        <v>6.25E-2</v>
      </c>
      <c r="J84" s="179">
        <v>6.25E-2</v>
      </c>
      <c r="K84" s="179">
        <v>6.25E-2</v>
      </c>
      <c r="L84" s="179">
        <v>6.25E-2</v>
      </c>
      <c r="M84" s="179">
        <v>6.25E-2</v>
      </c>
      <c r="N84" s="179">
        <v>6.25E-2</v>
      </c>
      <c r="O84" s="179">
        <v>6.25E-2</v>
      </c>
      <c r="P84" s="179">
        <v>6.25E-2</v>
      </c>
      <c r="Q84" s="179">
        <v>6.25E-2</v>
      </c>
      <c r="R84" s="179">
        <v>6.25E-2</v>
      </c>
      <c r="S84" s="179">
        <v>6.25E-2</v>
      </c>
      <c r="T84" s="179">
        <v>6.25E-2</v>
      </c>
      <c r="U84" s="179">
        <v>6.25E-2</v>
      </c>
      <c r="V84" s="179">
        <v>6.25E-2</v>
      </c>
      <c r="W84" s="179">
        <v>6.25E-2</v>
      </c>
      <c r="X84" s="179">
        <v>6.25E-2</v>
      </c>
      <c r="Y84" s="179">
        <v>6.25E-2</v>
      </c>
      <c r="Z84" s="179">
        <v>6.25E-2</v>
      </c>
      <c r="AA84" s="179">
        <v>6.25E-2</v>
      </c>
      <c r="AB84" s="179">
        <v>6.25E-2</v>
      </c>
      <c r="AC84" s="179">
        <v>6.25E-2</v>
      </c>
      <c r="AD84" s="179">
        <v>6.25E-2</v>
      </c>
      <c r="AE84" s="179">
        <v>6.25E-2</v>
      </c>
      <c r="AF84" s="179">
        <v>6.25E-2</v>
      </c>
      <c r="AG84" s="179">
        <v>6.25E-2</v>
      </c>
      <c r="AH84" s="179">
        <v>6.25E-2</v>
      </c>
      <c r="AI84" s="179">
        <v>6.25E-2</v>
      </c>
      <c r="AJ84" s="179">
        <v>6.25E-2</v>
      </c>
      <c r="AK84" s="179">
        <v>6.25E-2</v>
      </c>
    </row>
    <row r="85" spans="1:37" x14ac:dyDescent="0.2">
      <c r="A85" s="107">
        <f t="shared" si="3"/>
        <v>21</v>
      </c>
      <c r="B85" s="177">
        <v>0.06</v>
      </c>
      <c r="C85" s="177">
        <v>0.06</v>
      </c>
      <c r="D85" s="177">
        <v>0.06</v>
      </c>
      <c r="E85" s="179">
        <v>6.25E-2</v>
      </c>
      <c r="F85" s="179">
        <v>6.25E-2</v>
      </c>
      <c r="G85" s="179">
        <v>6.25E-2</v>
      </c>
      <c r="H85" s="179">
        <v>6.25E-2</v>
      </c>
      <c r="I85" s="179">
        <v>6.25E-2</v>
      </c>
      <c r="J85" s="179">
        <v>6.25E-2</v>
      </c>
      <c r="K85" s="179">
        <v>6.25E-2</v>
      </c>
      <c r="L85" s="179">
        <v>6.25E-2</v>
      </c>
      <c r="M85" s="179">
        <v>6.25E-2</v>
      </c>
      <c r="N85" s="179">
        <v>6.25E-2</v>
      </c>
      <c r="O85" s="179">
        <v>6.25E-2</v>
      </c>
      <c r="P85" s="179">
        <v>6.25E-2</v>
      </c>
      <c r="Q85" s="179">
        <v>6.25E-2</v>
      </c>
      <c r="R85" s="179">
        <v>6.25E-2</v>
      </c>
      <c r="S85" s="179">
        <v>6.25E-2</v>
      </c>
      <c r="T85" s="179">
        <v>6.25E-2</v>
      </c>
      <c r="U85" s="179">
        <v>6.25E-2</v>
      </c>
      <c r="V85" s="179">
        <v>6.25E-2</v>
      </c>
      <c r="W85" s="179">
        <v>6.25E-2</v>
      </c>
      <c r="X85" s="179">
        <v>6.25E-2</v>
      </c>
      <c r="Y85" s="179">
        <v>6.25E-2</v>
      </c>
      <c r="Z85" s="179">
        <v>6.25E-2</v>
      </c>
      <c r="AA85" s="179">
        <v>6.25E-2</v>
      </c>
      <c r="AB85" s="179">
        <v>6.25E-2</v>
      </c>
      <c r="AC85" s="179">
        <v>6.25E-2</v>
      </c>
      <c r="AD85" s="179">
        <v>6.25E-2</v>
      </c>
      <c r="AE85" s="179">
        <v>6.25E-2</v>
      </c>
      <c r="AF85" s="179">
        <v>6.25E-2</v>
      </c>
      <c r="AG85" s="179">
        <v>6.25E-2</v>
      </c>
      <c r="AH85" s="179">
        <v>6.25E-2</v>
      </c>
      <c r="AI85" s="179">
        <v>6.25E-2</v>
      </c>
      <c r="AJ85" s="179">
        <v>6.25E-2</v>
      </c>
      <c r="AK85" s="179">
        <v>6.25E-2</v>
      </c>
    </row>
    <row r="86" spans="1:37" x14ac:dyDescent="0.2">
      <c r="A86" s="107">
        <f t="shared" si="3"/>
        <v>22</v>
      </c>
      <c r="B86" s="177">
        <v>0.06</v>
      </c>
      <c r="C86" s="177">
        <v>0.06</v>
      </c>
      <c r="D86" s="179">
        <v>6.25E-2</v>
      </c>
      <c r="E86" s="179">
        <v>6.25E-2</v>
      </c>
      <c r="F86" s="179">
        <v>6.25E-2</v>
      </c>
      <c r="G86" s="179">
        <v>6.25E-2</v>
      </c>
      <c r="H86" s="179">
        <v>6.25E-2</v>
      </c>
      <c r="I86" s="179">
        <v>6.25E-2</v>
      </c>
      <c r="J86" s="179">
        <v>6.25E-2</v>
      </c>
      <c r="K86" s="179">
        <v>6.25E-2</v>
      </c>
      <c r="L86" s="179">
        <v>6.25E-2</v>
      </c>
      <c r="M86" s="179">
        <v>6.25E-2</v>
      </c>
      <c r="N86" s="179">
        <v>6.25E-2</v>
      </c>
      <c r="O86" s="179">
        <v>6.25E-2</v>
      </c>
      <c r="P86" s="179">
        <v>6.25E-2</v>
      </c>
      <c r="Q86" s="179">
        <v>6.25E-2</v>
      </c>
      <c r="R86" s="179">
        <v>6.25E-2</v>
      </c>
      <c r="S86" s="179">
        <v>6.25E-2</v>
      </c>
      <c r="T86" s="179">
        <v>6.25E-2</v>
      </c>
      <c r="U86" s="179">
        <v>6.25E-2</v>
      </c>
      <c r="V86" s="179">
        <v>6.25E-2</v>
      </c>
      <c r="W86" s="179">
        <v>6.25E-2</v>
      </c>
      <c r="X86" s="179">
        <v>6.25E-2</v>
      </c>
      <c r="Y86" s="179">
        <v>6.25E-2</v>
      </c>
      <c r="Z86" s="179">
        <v>6.25E-2</v>
      </c>
      <c r="AA86" s="179">
        <v>6.25E-2</v>
      </c>
      <c r="AB86" s="179">
        <v>6.25E-2</v>
      </c>
      <c r="AC86" s="179">
        <v>6.25E-2</v>
      </c>
      <c r="AD86" s="179">
        <v>6.25E-2</v>
      </c>
      <c r="AE86" s="179">
        <v>6.25E-2</v>
      </c>
      <c r="AF86" s="179">
        <v>6.25E-2</v>
      </c>
      <c r="AG86" s="179">
        <v>6.25E-2</v>
      </c>
      <c r="AH86" s="179">
        <v>6.25E-2</v>
      </c>
      <c r="AI86" s="179">
        <v>6.25E-2</v>
      </c>
      <c r="AJ86" s="179">
        <v>6.25E-2</v>
      </c>
      <c r="AK86" s="179">
        <v>6.25E-2</v>
      </c>
    </row>
    <row r="87" spans="1:37" x14ac:dyDescent="0.2">
      <c r="A87" s="107">
        <f t="shared" si="3"/>
        <v>23</v>
      </c>
      <c r="B87" s="177">
        <v>0.06</v>
      </c>
      <c r="C87" s="179">
        <v>6.25E-2</v>
      </c>
      <c r="D87" s="179">
        <v>6.25E-2</v>
      </c>
      <c r="E87" s="179">
        <v>6.25E-2</v>
      </c>
      <c r="F87" s="179">
        <v>6.25E-2</v>
      </c>
      <c r="G87" s="179">
        <v>6.25E-2</v>
      </c>
      <c r="H87" s="179">
        <v>6.25E-2</v>
      </c>
      <c r="I87" s="179">
        <v>6.25E-2</v>
      </c>
      <c r="J87" s="179">
        <v>6.25E-2</v>
      </c>
      <c r="K87" s="179">
        <v>6.25E-2</v>
      </c>
      <c r="L87" s="179">
        <v>6.25E-2</v>
      </c>
      <c r="M87" s="179">
        <v>6.25E-2</v>
      </c>
      <c r="N87" s="179">
        <v>6.25E-2</v>
      </c>
      <c r="O87" s="179">
        <v>6.25E-2</v>
      </c>
      <c r="P87" s="179">
        <v>6.25E-2</v>
      </c>
      <c r="Q87" s="179">
        <v>6.25E-2</v>
      </c>
      <c r="R87" s="179">
        <v>6.25E-2</v>
      </c>
      <c r="S87" s="179">
        <v>6.25E-2</v>
      </c>
      <c r="T87" s="179">
        <v>6.25E-2</v>
      </c>
      <c r="U87" s="179">
        <v>6.25E-2</v>
      </c>
      <c r="V87" s="179">
        <v>6.25E-2</v>
      </c>
      <c r="W87" s="179">
        <v>6.25E-2</v>
      </c>
      <c r="X87" s="179">
        <v>6.25E-2</v>
      </c>
      <c r="Y87" s="179">
        <v>6.25E-2</v>
      </c>
      <c r="Z87" s="179">
        <v>6.25E-2</v>
      </c>
      <c r="AA87" s="179">
        <v>6.25E-2</v>
      </c>
      <c r="AB87" s="179">
        <v>6.25E-2</v>
      </c>
      <c r="AC87" s="179">
        <v>6.25E-2</v>
      </c>
      <c r="AD87" s="179">
        <v>6.25E-2</v>
      </c>
      <c r="AE87" s="179">
        <v>6.25E-2</v>
      </c>
      <c r="AF87" s="179">
        <v>6.25E-2</v>
      </c>
      <c r="AG87" s="179">
        <v>6.25E-2</v>
      </c>
      <c r="AH87" s="179">
        <v>6.25E-2</v>
      </c>
      <c r="AI87" s="179">
        <v>6.25E-2</v>
      </c>
      <c r="AJ87" s="179">
        <v>6.25E-2</v>
      </c>
      <c r="AK87" s="179">
        <v>6.25E-2</v>
      </c>
    </row>
    <row r="88" spans="1:37" x14ac:dyDescent="0.2">
      <c r="A88" s="107">
        <f t="shared" si="3"/>
        <v>24</v>
      </c>
      <c r="B88" s="179">
        <v>6.25E-2</v>
      </c>
      <c r="C88" s="179">
        <v>6.25E-2</v>
      </c>
      <c r="D88" s="179">
        <v>6.25E-2</v>
      </c>
      <c r="E88" s="179">
        <v>6.25E-2</v>
      </c>
      <c r="F88" s="179">
        <v>6.25E-2</v>
      </c>
      <c r="G88" s="179">
        <v>6.25E-2</v>
      </c>
      <c r="H88" s="179">
        <v>6.25E-2</v>
      </c>
      <c r="I88" s="179">
        <v>6.25E-2</v>
      </c>
      <c r="J88" s="179">
        <v>6.25E-2</v>
      </c>
      <c r="K88" s="179">
        <v>6.25E-2</v>
      </c>
      <c r="L88" s="179">
        <v>6.25E-2</v>
      </c>
      <c r="M88" s="179">
        <v>6.25E-2</v>
      </c>
      <c r="N88" s="179">
        <v>6.25E-2</v>
      </c>
      <c r="O88" s="179">
        <v>6.25E-2</v>
      </c>
      <c r="P88" s="179">
        <v>6.25E-2</v>
      </c>
      <c r="Q88" s="179">
        <v>6.25E-2</v>
      </c>
      <c r="R88" s="179">
        <v>6.25E-2</v>
      </c>
      <c r="S88" s="179">
        <v>6.25E-2</v>
      </c>
      <c r="T88" s="179">
        <v>6.25E-2</v>
      </c>
      <c r="U88" s="179">
        <v>6.25E-2</v>
      </c>
      <c r="V88" s="179">
        <v>6.25E-2</v>
      </c>
      <c r="W88" s="179">
        <v>6.25E-2</v>
      </c>
      <c r="X88" s="179">
        <v>6.25E-2</v>
      </c>
      <c r="Y88" s="179">
        <v>6.25E-2</v>
      </c>
      <c r="Z88" s="179">
        <v>6.25E-2</v>
      </c>
      <c r="AA88" s="179">
        <v>6.25E-2</v>
      </c>
      <c r="AB88" s="179">
        <v>6.25E-2</v>
      </c>
      <c r="AC88" s="179">
        <v>6.25E-2</v>
      </c>
      <c r="AD88" s="179">
        <v>6.25E-2</v>
      </c>
      <c r="AE88" s="179">
        <v>6.25E-2</v>
      </c>
      <c r="AF88" s="179">
        <v>6.25E-2</v>
      </c>
      <c r="AG88" s="179">
        <v>6.25E-2</v>
      </c>
      <c r="AH88" s="179">
        <v>6.25E-2</v>
      </c>
      <c r="AI88" s="179">
        <v>6.25E-2</v>
      </c>
      <c r="AJ88" s="179">
        <v>6.25E-2</v>
      </c>
      <c r="AK88" s="179">
        <v>6.25E-2</v>
      </c>
    </row>
    <row r="89" spans="1:37" x14ac:dyDescent="0.2">
      <c r="A89" s="107">
        <f t="shared" si="3"/>
        <v>25</v>
      </c>
      <c r="B89" s="179">
        <v>6.25E-2</v>
      </c>
      <c r="C89" s="179">
        <v>6.25E-2</v>
      </c>
      <c r="D89" s="179">
        <v>6.25E-2</v>
      </c>
      <c r="E89" s="179">
        <v>6.25E-2</v>
      </c>
      <c r="F89" s="179">
        <v>6.25E-2</v>
      </c>
      <c r="G89" s="179">
        <v>6.25E-2</v>
      </c>
      <c r="H89" s="179">
        <v>6.25E-2</v>
      </c>
      <c r="I89" s="179">
        <v>6.25E-2</v>
      </c>
      <c r="J89" s="179">
        <v>6.25E-2</v>
      </c>
      <c r="K89" s="179">
        <v>6.25E-2</v>
      </c>
      <c r="L89" s="179">
        <v>6.25E-2</v>
      </c>
      <c r="M89" s="179">
        <v>6.25E-2</v>
      </c>
      <c r="N89" s="179">
        <v>6.25E-2</v>
      </c>
      <c r="O89" s="179">
        <v>6.25E-2</v>
      </c>
      <c r="P89" s="179">
        <v>6.25E-2</v>
      </c>
      <c r="Q89" s="179">
        <v>6.25E-2</v>
      </c>
      <c r="R89" s="179">
        <v>6.25E-2</v>
      </c>
      <c r="S89" s="179">
        <v>6.25E-2</v>
      </c>
      <c r="T89" s="179">
        <v>6.25E-2</v>
      </c>
      <c r="U89" s="179">
        <v>6.25E-2</v>
      </c>
      <c r="V89" s="179">
        <v>6.25E-2</v>
      </c>
      <c r="W89" s="179">
        <v>6.25E-2</v>
      </c>
      <c r="X89" s="179">
        <v>6.25E-2</v>
      </c>
      <c r="Y89" s="179">
        <v>6.25E-2</v>
      </c>
      <c r="Z89" s="179">
        <v>6.25E-2</v>
      </c>
      <c r="AA89" s="179">
        <v>6.25E-2</v>
      </c>
      <c r="AB89" s="179">
        <v>6.25E-2</v>
      </c>
      <c r="AC89" s="179">
        <v>6.25E-2</v>
      </c>
      <c r="AD89" s="179">
        <v>6.25E-2</v>
      </c>
      <c r="AE89" s="179">
        <v>6.25E-2</v>
      </c>
      <c r="AF89" s="179">
        <v>6.25E-2</v>
      </c>
      <c r="AG89" s="179">
        <v>6.25E-2</v>
      </c>
      <c r="AH89" s="179">
        <v>6.25E-2</v>
      </c>
      <c r="AI89" s="179">
        <v>6.25E-2</v>
      </c>
      <c r="AJ89" s="179">
        <v>6.25E-2</v>
      </c>
      <c r="AK89" s="179">
        <v>6.25E-2</v>
      </c>
    </row>
    <row r="90" spans="1:37" x14ac:dyDescent="0.2">
      <c r="A90" s="107">
        <f t="shared" si="3"/>
        <v>26</v>
      </c>
      <c r="B90" s="179">
        <v>6.25E-2</v>
      </c>
      <c r="C90" s="179">
        <v>6.25E-2</v>
      </c>
      <c r="D90" s="179">
        <v>6.25E-2</v>
      </c>
      <c r="E90" s="179">
        <v>6.25E-2</v>
      </c>
      <c r="F90" s="179">
        <v>6.25E-2</v>
      </c>
      <c r="G90" s="179">
        <v>6.25E-2</v>
      </c>
      <c r="H90" s="179">
        <v>6.25E-2</v>
      </c>
      <c r="I90" s="179">
        <v>6.25E-2</v>
      </c>
      <c r="J90" s="179">
        <v>6.25E-2</v>
      </c>
      <c r="K90" s="179">
        <v>6.25E-2</v>
      </c>
      <c r="L90" s="179">
        <v>6.25E-2</v>
      </c>
      <c r="M90" s="179">
        <v>6.25E-2</v>
      </c>
      <c r="N90" s="179">
        <v>6.25E-2</v>
      </c>
      <c r="O90" s="179">
        <v>6.25E-2</v>
      </c>
      <c r="P90" s="179">
        <v>6.25E-2</v>
      </c>
      <c r="Q90" s="179">
        <v>6.25E-2</v>
      </c>
      <c r="R90" s="179">
        <v>6.25E-2</v>
      </c>
      <c r="S90" s="179">
        <v>6.25E-2</v>
      </c>
      <c r="T90" s="179">
        <v>6.25E-2</v>
      </c>
      <c r="U90" s="179">
        <v>6.25E-2</v>
      </c>
      <c r="V90" s="179">
        <v>6.25E-2</v>
      </c>
      <c r="W90" s="179">
        <v>6.25E-2</v>
      </c>
      <c r="X90" s="179">
        <v>6.25E-2</v>
      </c>
      <c r="Y90" s="179">
        <v>6.25E-2</v>
      </c>
      <c r="Z90" s="179">
        <v>6.25E-2</v>
      </c>
      <c r="AA90" s="179">
        <v>6.25E-2</v>
      </c>
      <c r="AB90" s="179">
        <v>6.25E-2</v>
      </c>
      <c r="AC90" s="179">
        <v>6.25E-2</v>
      </c>
      <c r="AD90" s="179">
        <v>6.25E-2</v>
      </c>
      <c r="AE90" s="179">
        <v>6.25E-2</v>
      </c>
      <c r="AF90" s="179">
        <v>6.25E-2</v>
      </c>
      <c r="AG90" s="179">
        <v>6.25E-2</v>
      </c>
      <c r="AH90" s="179">
        <v>6.25E-2</v>
      </c>
      <c r="AI90" s="179">
        <v>6.25E-2</v>
      </c>
      <c r="AJ90" s="179">
        <v>6.25E-2</v>
      </c>
      <c r="AK90" s="179">
        <v>6.25E-2</v>
      </c>
    </row>
    <row r="91" spans="1:37" x14ac:dyDescent="0.2">
      <c r="A91" s="107">
        <f t="shared" si="3"/>
        <v>27</v>
      </c>
      <c r="B91" s="179">
        <v>6.25E-2</v>
      </c>
      <c r="C91" s="179">
        <v>6.25E-2</v>
      </c>
      <c r="D91" s="179">
        <v>6.25E-2</v>
      </c>
      <c r="E91" s="179">
        <v>6.25E-2</v>
      </c>
      <c r="F91" s="179">
        <v>6.25E-2</v>
      </c>
      <c r="G91" s="179">
        <v>6.25E-2</v>
      </c>
      <c r="H91" s="179">
        <v>6.25E-2</v>
      </c>
      <c r="I91" s="179">
        <v>6.25E-2</v>
      </c>
      <c r="J91" s="179">
        <v>6.25E-2</v>
      </c>
      <c r="K91" s="179">
        <v>6.25E-2</v>
      </c>
      <c r="L91" s="179">
        <v>6.25E-2</v>
      </c>
      <c r="M91" s="179">
        <v>6.25E-2</v>
      </c>
      <c r="N91" s="179">
        <v>6.25E-2</v>
      </c>
      <c r="O91" s="179">
        <v>6.25E-2</v>
      </c>
      <c r="P91" s="179">
        <v>6.25E-2</v>
      </c>
      <c r="Q91" s="179">
        <v>6.25E-2</v>
      </c>
      <c r="R91" s="179">
        <v>6.25E-2</v>
      </c>
      <c r="S91" s="179">
        <v>6.25E-2</v>
      </c>
      <c r="T91" s="179">
        <v>6.25E-2</v>
      </c>
      <c r="U91" s="179">
        <v>6.25E-2</v>
      </c>
      <c r="V91" s="179">
        <v>6.25E-2</v>
      </c>
      <c r="W91" s="179">
        <v>6.25E-2</v>
      </c>
      <c r="X91" s="179">
        <v>6.25E-2</v>
      </c>
      <c r="Y91" s="179">
        <v>6.25E-2</v>
      </c>
      <c r="Z91" s="179">
        <v>6.25E-2</v>
      </c>
      <c r="AA91" s="179">
        <v>6.25E-2</v>
      </c>
      <c r="AB91" s="179">
        <v>6.25E-2</v>
      </c>
      <c r="AC91" s="179">
        <v>6.25E-2</v>
      </c>
      <c r="AD91" s="179">
        <v>6.25E-2</v>
      </c>
      <c r="AE91" s="179">
        <v>6.25E-2</v>
      </c>
      <c r="AF91" s="179">
        <v>6.25E-2</v>
      </c>
      <c r="AG91" s="179">
        <v>6.25E-2</v>
      </c>
      <c r="AH91" s="179">
        <v>6.25E-2</v>
      </c>
      <c r="AI91" s="179">
        <v>6.25E-2</v>
      </c>
      <c r="AJ91" s="179">
        <v>6.25E-2</v>
      </c>
      <c r="AK91" s="179">
        <v>6.25E-2</v>
      </c>
    </row>
    <row r="92" spans="1:37" x14ac:dyDescent="0.2">
      <c r="A92" s="107">
        <f t="shared" si="3"/>
        <v>28</v>
      </c>
      <c r="B92" s="179">
        <v>6.25E-2</v>
      </c>
      <c r="C92" s="179">
        <v>6.25E-2</v>
      </c>
      <c r="D92" s="179">
        <v>6.25E-2</v>
      </c>
      <c r="E92" s="179">
        <v>6.25E-2</v>
      </c>
      <c r="F92" s="179">
        <v>6.25E-2</v>
      </c>
      <c r="G92" s="179">
        <v>6.25E-2</v>
      </c>
      <c r="H92" s="179">
        <v>6.25E-2</v>
      </c>
      <c r="I92" s="179">
        <v>6.25E-2</v>
      </c>
      <c r="J92" s="179">
        <v>6.25E-2</v>
      </c>
      <c r="K92" s="179">
        <v>6.25E-2</v>
      </c>
      <c r="L92" s="179">
        <v>6.25E-2</v>
      </c>
      <c r="M92" s="179">
        <v>6.25E-2</v>
      </c>
      <c r="N92" s="179">
        <v>6.25E-2</v>
      </c>
      <c r="O92" s="179">
        <v>6.25E-2</v>
      </c>
      <c r="P92" s="179">
        <v>6.25E-2</v>
      </c>
      <c r="Q92" s="179">
        <v>6.25E-2</v>
      </c>
      <c r="R92" s="179">
        <v>6.25E-2</v>
      </c>
      <c r="S92" s="179">
        <v>6.25E-2</v>
      </c>
      <c r="T92" s="179">
        <v>6.25E-2</v>
      </c>
      <c r="U92" s="179">
        <v>6.25E-2</v>
      </c>
      <c r="V92" s="179">
        <v>6.25E-2</v>
      </c>
      <c r="W92" s="179">
        <v>6.25E-2</v>
      </c>
      <c r="X92" s="179">
        <v>6.25E-2</v>
      </c>
      <c r="Y92" s="179">
        <v>6.25E-2</v>
      </c>
      <c r="Z92" s="179">
        <v>6.25E-2</v>
      </c>
      <c r="AA92" s="179">
        <v>6.25E-2</v>
      </c>
      <c r="AB92" s="179">
        <v>6.25E-2</v>
      </c>
      <c r="AC92" s="179">
        <v>6.25E-2</v>
      </c>
      <c r="AD92" s="179">
        <v>6.25E-2</v>
      </c>
      <c r="AE92" s="179">
        <v>6.25E-2</v>
      </c>
      <c r="AF92" s="179">
        <v>6.25E-2</v>
      </c>
      <c r="AG92" s="179">
        <v>6.25E-2</v>
      </c>
      <c r="AH92" s="179">
        <v>6.25E-2</v>
      </c>
      <c r="AI92" s="179">
        <v>6.25E-2</v>
      </c>
      <c r="AJ92" s="179">
        <v>6.25E-2</v>
      </c>
      <c r="AK92" s="179">
        <v>6.25E-2</v>
      </c>
    </row>
    <row r="93" spans="1:37" x14ac:dyDescent="0.2">
      <c r="A93" s="107">
        <f t="shared" si="3"/>
        <v>29</v>
      </c>
      <c r="B93" s="179">
        <v>6.25E-2</v>
      </c>
      <c r="C93" s="179">
        <v>6.25E-2</v>
      </c>
      <c r="D93" s="179">
        <v>6.25E-2</v>
      </c>
      <c r="E93" s="179">
        <v>6.25E-2</v>
      </c>
      <c r="F93" s="179">
        <v>6.25E-2</v>
      </c>
      <c r="G93" s="179">
        <v>6.25E-2</v>
      </c>
      <c r="H93" s="179">
        <v>6.25E-2</v>
      </c>
      <c r="I93" s="179">
        <v>6.25E-2</v>
      </c>
      <c r="J93" s="179">
        <v>6.25E-2</v>
      </c>
      <c r="K93" s="179">
        <v>6.25E-2</v>
      </c>
      <c r="L93" s="179">
        <v>6.25E-2</v>
      </c>
      <c r="M93" s="179">
        <v>6.25E-2</v>
      </c>
      <c r="N93" s="179">
        <v>6.25E-2</v>
      </c>
      <c r="O93" s="179">
        <v>6.25E-2</v>
      </c>
      <c r="P93" s="179">
        <v>6.25E-2</v>
      </c>
      <c r="Q93" s="179">
        <v>6.25E-2</v>
      </c>
      <c r="R93" s="179">
        <v>6.25E-2</v>
      </c>
      <c r="S93" s="179">
        <v>6.25E-2</v>
      </c>
      <c r="T93" s="179">
        <v>6.25E-2</v>
      </c>
      <c r="U93" s="179">
        <v>6.25E-2</v>
      </c>
      <c r="V93" s="179">
        <v>6.25E-2</v>
      </c>
      <c r="W93" s="179">
        <v>6.25E-2</v>
      </c>
      <c r="X93" s="179">
        <v>6.25E-2</v>
      </c>
      <c r="Y93" s="179">
        <v>6.25E-2</v>
      </c>
      <c r="Z93" s="179">
        <v>6.25E-2</v>
      </c>
      <c r="AA93" s="179">
        <v>6.25E-2</v>
      </c>
      <c r="AB93" s="179">
        <v>6.25E-2</v>
      </c>
      <c r="AC93" s="179">
        <v>6.25E-2</v>
      </c>
      <c r="AD93" s="179">
        <v>6.25E-2</v>
      </c>
      <c r="AE93" s="179">
        <v>6.25E-2</v>
      </c>
      <c r="AF93" s="179">
        <v>6.25E-2</v>
      </c>
      <c r="AG93" s="179">
        <v>6.25E-2</v>
      </c>
      <c r="AH93" s="179">
        <v>6.25E-2</v>
      </c>
      <c r="AI93" s="179">
        <v>6.25E-2</v>
      </c>
      <c r="AJ93" s="179">
        <v>6.25E-2</v>
      </c>
      <c r="AK93" s="179">
        <v>6.25E-2</v>
      </c>
    </row>
    <row r="94" spans="1:37" x14ac:dyDescent="0.2">
      <c r="A94" s="107">
        <f t="shared" si="3"/>
        <v>30</v>
      </c>
      <c r="B94" s="179">
        <v>6.25E-2</v>
      </c>
      <c r="C94" s="179">
        <v>6.25E-2</v>
      </c>
      <c r="D94" s="179">
        <v>6.25E-2</v>
      </c>
      <c r="E94" s="179">
        <v>6.25E-2</v>
      </c>
      <c r="F94" s="179">
        <v>6.25E-2</v>
      </c>
      <c r="G94" s="179">
        <v>6.25E-2</v>
      </c>
      <c r="H94" s="179">
        <v>6.25E-2</v>
      </c>
      <c r="I94" s="179">
        <v>6.25E-2</v>
      </c>
      <c r="J94" s="179">
        <v>6.25E-2</v>
      </c>
      <c r="K94" s="179">
        <v>6.25E-2</v>
      </c>
      <c r="L94" s="179">
        <v>6.25E-2</v>
      </c>
      <c r="M94" s="179">
        <v>6.25E-2</v>
      </c>
      <c r="N94" s="179">
        <v>6.25E-2</v>
      </c>
      <c r="O94" s="179">
        <v>6.25E-2</v>
      </c>
      <c r="P94" s="179">
        <v>6.25E-2</v>
      </c>
      <c r="Q94" s="179">
        <v>6.25E-2</v>
      </c>
      <c r="R94" s="179">
        <v>6.25E-2</v>
      </c>
      <c r="S94" s="179">
        <v>6.25E-2</v>
      </c>
      <c r="T94" s="179">
        <v>6.25E-2</v>
      </c>
      <c r="U94" s="179">
        <v>6.25E-2</v>
      </c>
      <c r="V94" s="179">
        <v>6.25E-2</v>
      </c>
      <c r="W94" s="179">
        <v>6.25E-2</v>
      </c>
      <c r="X94" s="179">
        <v>6.25E-2</v>
      </c>
      <c r="Y94" s="179">
        <v>6.25E-2</v>
      </c>
      <c r="Z94" s="179">
        <v>6.25E-2</v>
      </c>
      <c r="AA94" s="179">
        <v>6.25E-2</v>
      </c>
      <c r="AB94" s="179">
        <v>6.25E-2</v>
      </c>
      <c r="AC94" s="179">
        <v>6.25E-2</v>
      </c>
      <c r="AD94" s="179">
        <v>6.25E-2</v>
      </c>
      <c r="AE94" s="179">
        <v>6.25E-2</v>
      </c>
      <c r="AF94" s="179">
        <v>6.25E-2</v>
      </c>
      <c r="AG94" s="179">
        <v>6.25E-2</v>
      </c>
      <c r="AH94" s="179">
        <v>6.25E-2</v>
      </c>
      <c r="AI94" s="179">
        <v>6.25E-2</v>
      </c>
      <c r="AJ94" s="179">
        <v>6.25E-2</v>
      </c>
      <c r="AK94" s="179">
        <v>6.25E-2</v>
      </c>
    </row>
    <row r="95" spans="1:37" x14ac:dyDescent="0.2">
      <c r="A95" s="107">
        <f t="shared" si="3"/>
        <v>31</v>
      </c>
      <c r="B95" s="179">
        <v>6.25E-2</v>
      </c>
      <c r="C95" s="179">
        <v>6.25E-2</v>
      </c>
      <c r="D95" s="179">
        <v>6.25E-2</v>
      </c>
      <c r="E95" s="179">
        <v>6.25E-2</v>
      </c>
      <c r="F95" s="179">
        <v>6.25E-2</v>
      </c>
      <c r="G95" s="179">
        <v>6.25E-2</v>
      </c>
      <c r="H95" s="179">
        <v>6.25E-2</v>
      </c>
      <c r="I95" s="179">
        <v>6.25E-2</v>
      </c>
      <c r="J95" s="179">
        <v>6.25E-2</v>
      </c>
      <c r="K95" s="179">
        <v>6.25E-2</v>
      </c>
      <c r="L95" s="179">
        <v>6.25E-2</v>
      </c>
      <c r="M95" s="179">
        <v>6.25E-2</v>
      </c>
      <c r="N95" s="179">
        <v>6.25E-2</v>
      </c>
      <c r="O95" s="179">
        <v>6.25E-2</v>
      </c>
      <c r="P95" s="179">
        <v>6.25E-2</v>
      </c>
      <c r="Q95" s="179">
        <v>6.25E-2</v>
      </c>
      <c r="R95" s="179">
        <v>6.25E-2</v>
      </c>
      <c r="S95" s="179">
        <v>6.25E-2</v>
      </c>
      <c r="T95" s="179">
        <v>6.25E-2</v>
      </c>
      <c r="U95" s="179">
        <v>6.25E-2</v>
      </c>
      <c r="V95" s="179">
        <v>6.25E-2</v>
      </c>
      <c r="W95" s="179">
        <v>6.25E-2</v>
      </c>
      <c r="X95" s="179">
        <v>6.25E-2</v>
      </c>
      <c r="Y95" s="179">
        <v>6.25E-2</v>
      </c>
      <c r="Z95" s="179">
        <v>6.25E-2</v>
      </c>
      <c r="AA95" s="179">
        <v>6.25E-2</v>
      </c>
      <c r="AB95" s="179">
        <v>6.25E-2</v>
      </c>
      <c r="AC95" s="179">
        <v>6.25E-2</v>
      </c>
      <c r="AD95" s="179">
        <v>6.25E-2</v>
      </c>
      <c r="AE95" s="179">
        <v>6.25E-2</v>
      </c>
      <c r="AF95" s="179">
        <v>6.25E-2</v>
      </c>
      <c r="AG95" s="179">
        <v>6.25E-2</v>
      </c>
      <c r="AH95" s="179">
        <v>6.25E-2</v>
      </c>
      <c r="AI95" s="179">
        <v>6.25E-2</v>
      </c>
      <c r="AJ95" s="179">
        <v>6.25E-2</v>
      </c>
      <c r="AK95" s="179">
        <v>6.25E-2</v>
      </c>
    </row>
    <row r="96" spans="1:37" x14ac:dyDescent="0.2">
      <c r="A96" s="107">
        <f t="shared" si="3"/>
        <v>32</v>
      </c>
      <c r="B96" s="179">
        <v>6.25E-2</v>
      </c>
      <c r="C96" s="179">
        <v>6.25E-2</v>
      </c>
      <c r="D96" s="179">
        <v>6.25E-2</v>
      </c>
      <c r="E96" s="179">
        <v>6.25E-2</v>
      </c>
      <c r="F96" s="179">
        <v>6.25E-2</v>
      </c>
      <c r="G96" s="179">
        <v>6.25E-2</v>
      </c>
      <c r="H96" s="179">
        <v>6.25E-2</v>
      </c>
      <c r="I96" s="179">
        <v>6.25E-2</v>
      </c>
      <c r="J96" s="179">
        <v>6.25E-2</v>
      </c>
      <c r="K96" s="179">
        <v>6.25E-2</v>
      </c>
      <c r="L96" s="179">
        <v>6.25E-2</v>
      </c>
      <c r="M96" s="179">
        <v>6.25E-2</v>
      </c>
      <c r="N96" s="179">
        <v>6.25E-2</v>
      </c>
      <c r="O96" s="179">
        <v>6.25E-2</v>
      </c>
      <c r="P96" s="179">
        <v>6.25E-2</v>
      </c>
      <c r="Q96" s="179">
        <v>6.25E-2</v>
      </c>
      <c r="R96" s="179">
        <v>6.25E-2</v>
      </c>
      <c r="S96" s="179">
        <v>6.25E-2</v>
      </c>
      <c r="T96" s="179">
        <v>6.25E-2</v>
      </c>
      <c r="U96" s="179">
        <v>6.25E-2</v>
      </c>
      <c r="V96" s="179">
        <v>6.25E-2</v>
      </c>
      <c r="W96" s="179">
        <v>6.25E-2</v>
      </c>
      <c r="X96" s="179">
        <v>6.25E-2</v>
      </c>
      <c r="Y96" s="179">
        <v>6.25E-2</v>
      </c>
      <c r="Z96" s="179">
        <v>6.25E-2</v>
      </c>
      <c r="AA96" s="179">
        <v>6.25E-2</v>
      </c>
      <c r="AB96" s="179">
        <v>6.25E-2</v>
      </c>
      <c r="AC96" s="179">
        <v>6.25E-2</v>
      </c>
      <c r="AD96" s="179">
        <v>6.25E-2</v>
      </c>
      <c r="AE96" s="179">
        <v>6.25E-2</v>
      </c>
      <c r="AF96" s="179">
        <v>6.25E-2</v>
      </c>
      <c r="AG96" s="179">
        <v>6.25E-2</v>
      </c>
      <c r="AH96" s="179">
        <v>6.25E-2</v>
      </c>
      <c r="AI96" s="179">
        <v>6.25E-2</v>
      </c>
      <c r="AJ96" s="179">
        <v>6.25E-2</v>
      </c>
      <c r="AK96" s="179">
        <v>6.25E-2</v>
      </c>
    </row>
    <row r="97" spans="1:37" x14ac:dyDescent="0.2">
      <c r="A97" s="107">
        <f t="shared" si="3"/>
        <v>33</v>
      </c>
      <c r="B97" s="179">
        <v>6.25E-2</v>
      </c>
      <c r="C97" s="179">
        <v>6.25E-2</v>
      </c>
      <c r="D97" s="179">
        <v>6.25E-2</v>
      </c>
      <c r="E97" s="179">
        <v>6.25E-2</v>
      </c>
      <c r="F97" s="179">
        <v>6.25E-2</v>
      </c>
      <c r="G97" s="179">
        <v>6.25E-2</v>
      </c>
      <c r="H97" s="179">
        <v>6.25E-2</v>
      </c>
      <c r="I97" s="179">
        <v>6.25E-2</v>
      </c>
      <c r="J97" s="179">
        <v>6.25E-2</v>
      </c>
      <c r="K97" s="179">
        <v>6.25E-2</v>
      </c>
      <c r="L97" s="179">
        <v>6.25E-2</v>
      </c>
      <c r="M97" s="179">
        <v>6.25E-2</v>
      </c>
      <c r="N97" s="179">
        <v>6.25E-2</v>
      </c>
      <c r="O97" s="179">
        <v>6.25E-2</v>
      </c>
      <c r="P97" s="179">
        <v>6.25E-2</v>
      </c>
      <c r="Q97" s="179">
        <v>6.25E-2</v>
      </c>
      <c r="R97" s="179">
        <v>6.25E-2</v>
      </c>
      <c r="S97" s="179">
        <v>6.25E-2</v>
      </c>
      <c r="T97" s="179">
        <v>6.25E-2</v>
      </c>
      <c r="U97" s="179">
        <v>6.25E-2</v>
      </c>
      <c r="V97" s="179">
        <v>6.25E-2</v>
      </c>
      <c r="W97" s="179">
        <v>6.25E-2</v>
      </c>
      <c r="X97" s="179">
        <v>6.25E-2</v>
      </c>
      <c r="Y97" s="179">
        <v>6.25E-2</v>
      </c>
      <c r="Z97" s="179">
        <v>6.25E-2</v>
      </c>
      <c r="AA97" s="179">
        <v>6.25E-2</v>
      </c>
      <c r="AB97" s="179">
        <v>6.25E-2</v>
      </c>
      <c r="AC97" s="179">
        <v>6.25E-2</v>
      </c>
      <c r="AD97" s="179">
        <v>6.25E-2</v>
      </c>
      <c r="AE97" s="179">
        <v>6.25E-2</v>
      </c>
      <c r="AF97" s="179">
        <v>6.25E-2</v>
      </c>
      <c r="AG97" s="179">
        <v>6.25E-2</v>
      </c>
      <c r="AH97" s="179">
        <v>6.25E-2</v>
      </c>
      <c r="AI97" s="179">
        <v>6.25E-2</v>
      </c>
      <c r="AJ97" s="179">
        <v>6.25E-2</v>
      </c>
      <c r="AK97" s="179">
        <v>6.25E-2</v>
      </c>
    </row>
    <row r="98" spans="1:37" x14ac:dyDescent="0.2">
      <c r="A98" s="107">
        <f t="shared" si="3"/>
        <v>34</v>
      </c>
      <c r="B98" s="179">
        <v>6.25E-2</v>
      </c>
      <c r="C98" s="179">
        <v>6.25E-2</v>
      </c>
      <c r="D98" s="179">
        <v>6.25E-2</v>
      </c>
      <c r="E98" s="179">
        <v>6.25E-2</v>
      </c>
      <c r="F98" s="179">
        <v>6.25E-2</v>
      </c>
      <c r="G98" s="179">
        <v>6.25E-2</v>
      </c>
      <c r="H98" s="179">
        <v>6.25E-2</v>
      </c>
      <c r="I98" s="179">
        <v>6.25E-2</v>
      </c>
      <c r="J98" s="179">
        <v>6.25E-2</v>
      </c>
      <c r="K98" s="179">
        <v>6.25E-2</v>
      </c>
      <c r="L98" s="179">
        <v>6.25E-2</v>
      </c>
      <c r="M98" s="179">
        <v>6.25E-2</v>
      </c>
      <c r="N98" s="179">
        <v>6.25E-2</v>
      </c>
      <c r="O98" s="179">
        <v>6.25E-2</v>
      </c>
      <c r="P98" s="179">
        <v>6.25E-2</v>
      </c>
      <c r="Q98" s="179">
        <v>6.25E-2</v>
      </c>
      <c r="R98" s="179">
        <v>6.25E-2</v>
      </c>
      <c r="S98" s="179">
        <v>6.25E-2</v>
      </c>
      <c r="T98" s="179">
        <v>6.25E-2</v>
      </c>
      <c r="U98" s="179">
        <v>6.25E-2</v>
      </c>
      <c r="V98" s="179">
        <v>6.25E-2</v>
      </c>
      <c r="W98" s="179">
        <v>6.25E-2</v>
      </c>
      <c r="X98" s="179">
        <v>6.25E-2</v>
      </c>
      <c r="Y98" s="179">
        <v>6.25E-2</v>
      </c>
      <c r="Z98" s="179">
        <v>6.25E-2</v>
      </c>
      <c r="AA98" s="179">
        <v>6.25E-2</v>
      </c>
      <c r="AB98" s="179">
        <v>6.25E-2</v>
      </c>
      <c r="AC98" s="179">
        <v>6.25E-2</v>
      </c>
      <c r="AD98" s="179">
        <v>6.25E-2</v>
      </c>
      <c r="AE98" s="179">
        <v>6.25E-2</v>
      </c>
      <c r="AF98" s="179">
        <v>6.25E-2</v>
      </c>
      <c r="AG98" s="179">
        <v>6.25E-2</v>
      </c>
      <c r="AH98" s="179">
        <v>6.25E-2</v>
      </c>
      <c r="AI98" s="179">
        <v>6.25E-2</v>
      </c>
      <c r="AJ98" s="179">
        <v>6.25E-2</v>
      </c>
      <c r="AK98" s="179">
        <v>6.25E-2</v>
      </c>
    </row>
    <row r="99" spans="1:37" x14ac:dyDescent="0.2">
      <c r="A99" s="107">
        <f t="shared" si="3"/>
        <v>35</v>
      </c>
      <c r="B99" s="179">
        <v>6.25E-2</v>
      </c>
      <c r="C99" s="179">
        <v>6.25E-2</v>
      </c>
      <c r="D99" s="179">
        <v>6.25E-2</v>
      </c>
      <c r="E99" s="179">
        <v>6.25E-2</v>
      </c>
      <c r="F99" s="179">
        <v>6.25E-2</v>
      </c>
      <c r="G99" s="179">
        <v>6.25E-2</v>
      </c>
      <c r="H99" s="179">
        <v>6.25E-2</v>
      </c>
      <c r="I99" s="179">
        <v>6.25E-2</v>
      </c>
      <c r="J99" s="179">
        <v>6.25E-2</v>
      </c>
      <c r="K99" s="179">
        <v>6.25E-2</v>
      </c>
      <c r="L99" s="179">
        <v>6.25E-2</v>
      </c>
      <c r="M99" s="179">
        <v>6.25E-2</v>
      </c>
      <c r="N99" s="179">
        <v>6.25E-2</v>
      </c>
      <c r="O99" s="179">
        <v>6.25E-2</v>
      </c>
      <c r="P99" s="179">
        <v>6.25E-2</v>
      </c>
      <c r="Q99" s="179">
        <v>6.25E-2</v>
      </c>
      <c r="R99" s="179">
        <v>6.25E-2</v>
      </c>
      <c r="S99" s="179">
        <v>6.25E-2</v>
      </c>
      <c r="T99" s="179">
        <v>6.25E-2</v>
      </c>
      <c r="U99" s="179">
        <v>6.25E-2</v>
      </c>
      <c r="V99" s="179">
        <v>6.25E-2</v>
      </c>
      <c r="W99" s="179">
        <v>6.25E-2</v>
      </c>
      <c r="X99" s="179">
        <v>6.25E-2</v>
      </c>
      <c r="Y99" s="179">
        <v>6.25E-2</v>
      </c>
      <c r="Z99" s="179">
        <v>6.25E-2</v>
      </c>
      <c r="AA99" s="179">
        <v>6.25E-2</v>
      </c>
      <c r="AB99" s="179">
        <v>6.25E-2</v>
      </c>
      <c r="AC99" s="179">
        <v>6.25E-2</v>
      </c>
      <c r="AD99" s="179">
        <v>6.25E-2</v>
      </c>
      <c r="AE99" s="179">
        <v>6.25E-2</v>
      </c>
      <c r="AF99" s="179">
        <v>6.25E-2</v>
      </c>
      <c r="AG99" s="179">
        <v>6.25E-2</v>
      </c>
      <c r="AH99" s="179">
        <v>6.25E-2</v>
      </c>
      <c r="AI99" s="179">
        <v>6.25E-2</v>
      </c>
      <c r="AJ99" s="179">
        <v>6.25E-2</v>
      </c>
      <c r="AK99" s="179">
        <v>6.25E-2</v>
      </c>
    </row>
    <row r="100" spans="1:37" x14ac:dyDescent="0.2">
      <c r="A100" s="107">
        <f t="shared" si="3"/>
        <v>36</v>
      </c>
      <c r="B100" s="179">
        <v>6.25E-2</v>
      </c>
      <c r="C100" s="179">
        <v>6.25E-2</v>
      </c>
      <c r="D100" s="179">
        <v>6.25E-2</v>
      </c>
      <c r="E100" s="179">
        <v>6.25E-2</v>
      </c>
      <c r="F100" s="179">
        <v>6.25E-2</v>
      </c>
      <c r="G100" s="179">
        <v>6.25E-2</v>
      </c>
      <c r="H100" s="179">
        <v>6.25E-2</v>
      </c>
      <c r="I100" s="179">
        <v>6.25E-2</v>
      </c>
      <c r="J100" s="179">
        <v>6.25E-2</v>
      </c>
      <c r="K100" s="179">
        <v>6.25E-2</v>
      </c>
      <c r="L100" s="179">
        <v>6.25E-2</v>
      </c>
      <c r="M100" s="179">
        <v>6.25E-2</v>
      </c>
      <c r="N100" s="179">
        <v>6.25E-2</v>
      </c>
      <c r="O100" s="179">
        <v>6.25E-2</v>
      </c>
      <c r="P100" s="179">
        <v>6.25E-2</v>
      </c>
      <c r="Q100" s="179">
        <v>6.25E-2</v>
      </c>
      <c r="R100" s="179">
        <v>6.25E-2</v>
      </c>
      <c r="S100" s="179">
        <v>6.25E-2</v>
      </c>
      <c r="T100" s="179">
        <v>6.25E-2</v>
      </c>
      <c r="U100" s="179">
        <v>6.25E-2</v>
      </c>
      <c r="V100" s="179">
        <v>6.25E-2</v>
      </c>
      <c r="W100" s="179">
        <v>6.25E-2</v>
      </c>
      <c r="X100" s="179">
        <v>6.25E-2</v>
      </c>
      <c r="Y100" s="179">
        <v>6.25E-2</v>
      </c>
      <c r="Z100" s="179">
        <v>6.25E-2</v>
      </c>
      <c r="AA100" s="179">
        <v>6.25E-2</v>
      </c>
      <c r="AB100" s="179">
        <v>6.25E-2</v>
      </c>
      <c r="AC100" s="179">
        <v>6.25E-2</v>
      </c>
      <c r="AD100" s="179">
        <v>6.25E-2</v>
      </c>
      <c r="AE100" s="179">
        <v>6.25E-2</v>
      </c>
      <c r="AF100" s="179">
        <v>6.25E-2</v>
      </c>
      <c r="AG100" s="179">
        <v>6.25E-2</v>
      </c>
      <c r="AH100" s="179">
        <v>6.25E-2</v>
      </c>
      <c r="AI100" s="179">
        <v>6.25E-2</v>
      </c>
      <c r="AJ100" s="179">
        <v>6.25E-2</v>
      </c>
      <c r="AK100" s="179">
        <v>6.25E-2</v>
      </c>
    </row>
    <row r="101" spans="1:37" x14ac:dyDescent="0.2">
      <c r="A101" s="107">
        <f t="shared" si="3"/>
        <v>37</v>
      </c>
      <c r="B101" s="179">
        <v>6.25E-2</v>
      </c>
      <c r="C101" s="179">
        <v>6.25E-2</v>
      </c>
      <c r="D101" s="179">
        <v>6.25E-2</v>
      </c>
      <c r="E101" s="179">
        <v>6.25E-2</v>
      </c>
      <c r="F101" s="179">
        <v>6.25E-2</v>
      </c>
      <c r="G101" s="179">
        <v>6.25E-2</v>
      </c>
      <c r="H101" s="179">
        <v>6.25E-2</v>
      </c>
      <c r="I101" s="179">
        <v>6.25E-2</v>
      </c>
      <c r="J101" s="179">
        <v>6.25E-2</v>
      </c>
      <c r="K101" s="179">
        <v>6.25E-2</v>
      </c>
      <c r="L101" s="179">
        <v>6.25E-2</v>
      </c>
      <c r="M101" s="179">
        <v>6.25E-2</v>
      </c>
      <c r="N101" s="179">
        <v>6.25E-2</v>
      </c>
      <c r="O101" s="179">
        <v>6.25E-2</v>
      </c>
      <c r="P101" s="179">
        <v>6.25E-2</v>
      </c>
      <c r="Q101" s="179">
        <v>6.25E-2</v>
      </c>
      <c r="R101" s="179">
        <v>6.25E-2</v>
      </c>
      <c r="S101" s="179">
        <v>6.25E-2</v>
      </c>
      <c r="T101" s="179">
        <v>6.25E-2</v>
      </c>
      <c r="U101" s="179">
        <v>6.25E-2</v>
      </c>
      <c r="V101" s="179">
        <v>6.25E-2</v>
      </c>
      <c r="W101" s="179">
        <v>6.25E-2</v>
      </c>
      <c r="X101" s="179">
        <v>6.25E-2</v>
      </c>
      <c r="Y101" s="179">
        <v>6.25E-2</v>
      </c>
      <c r="Z101" s="179">
        <v>6.25E-2</v>
      </c>
      <c r="AA101" s="179">
        <v>6.25E-2</v>
      </c>
      <c r="AB101" s="179">
        <v>6.25E-2</v>
      </c>
      <c r="AC101" s="179">
        <v>6.25E-2</v>
      </c>
      <c r="AD101" s="179">
        <v>6.25E-2</v>
      </c>
      <c r="AE101" s="179">
        <v>6.25E-2</v>
      </c>
      <c r="AF101" s="179">
        <v>6.25E-2</v>
      </c>
      <c r="AG101" s="179">
        <v>6.25E-2</v>
      </c>
      <c r="AH101" s="179">
        <v>6.25E-2</v>
      </c>
      <c r="AI101" s="179">
        <v>6.25E-2</v>
      </c>
      <c r="AJ101" s="179">
        <v>6.25E-2</v>
      </c>
      <c r="AK101" s="179">
        <v>6.25E-2</v>
      </c>
    </row>
    <row r="102" spans="1:37" x14ac:dyDescent="0.2">
      <c r="A102" s="107">
        <f t="shared" si="3"/>
        <v>38</v>
      </c>
      <c r="B102" s="179">
        <v>6.25E-2</v>
      </c>
      <c r="C102" s="179">
        <v>6.25E-2</v>
      </c>
      <c r="D102" s="179">
        <v>6.25E-2</v>
      </c>
      <c r="E102" s="179">
        <v>6.25E-2</v>
      </c>
      <c r="F102" s="179">
        <v>6.25E-2</v>
      </c>
      <c r="G102" s="179">
        <v>6.25E-2</v>
      </c>
      <c r="H102" s="179">
        <v>6.25E-2</v>
      </c>
      <c r="I102" s="179">
        <v>6.25E-2</v>
      </c>
      <c r="J102" s="179">
        <v>6.25E-2</v>
      </c>
      <c r="K102" s="179">
        <v>6.25E-2</v>
      </c>
      <c r="L102" s="179">
        <v>6.25E-2</v>
      </c>
      <c r="M102" s="179">
        <v>6.25E-2</v>
      </c>
      <c r="N102" s="179">
        <v>6.25E-2</v>
      </c>
      <c r="O102" s="179">
        <v>6.25E-2</v>
      </c>
      <c r="P102" s="179">
        <v>6.25E-2</v>
      </c>
      <c r="Q102" s="179">
        <v>6.25E-2</v>
      </c>
      <c r="R102" s="179">
        <v>6.25E-2</v>
      </c>
      <c r="S102" s="179">
        <v>6.25E-2</v>
      </c>
      <c r="T102" s="179">
        <v>6.25E-2</v>
      </c>
      <c r="U102" s="179">
        <v>6.25E-2</v>
      </c>
      <c r="V102" s="179">
        <v>6.25E-2</v>
      </c>
      <c r="W102" s="179">
        <v>6.25E-2</v>
      </c>
      <c r="X102" s="179">
        <v>6.25E-2</v>
      </c>
      <c r="Y102" s="179">
        <v>6.25E-2</v>
      </c>
      <c r="Z102" s="179">
        <v>6.25E-2</v>
      </c>
      <c r="AA102" s="179">
        <v>6.25E-2</v>
      </c>
      <c r="AB102" s="179">
        <v>6.25E-2</v>
      </c>
      <c r="AC102" s="179">
        <v>6.25E-2</v>
      </c>
      <c r="AD102" s="179">
        <v>6.25E-2</v>
      </c>
      <c r="AE102" s="179">
        <v>6.25E-2</v>
      </c>
      <c r="AF102" s="179">
        <v>6.25E-2</v>
      </c>
      <c r="AG102" s="179">
        <v>6.25E-2</v>
      </c>
      <c r="AH102" s="179">
        <v>6.25E-2</v>
      </c>
      <c r="AI102" s="179">
        <v>6.25E-2</v>
      </c>
      <c r="AJ102" s="179">
        <v>6.25E-2</v>
      </c>
      <c r="AK102" s="179">
        <v>6.25E-2</v>
      </c>
    </row>
    <row r="103" spans="1:37" x14ac:dyDescent="0.2">
      <c r="A103" s="107">
        <f t="shared" si="3"/>
        <v>39</v>
      </c>
      <c r="B103" s="179">
        <v>6.25E-2</v>
      </c>
      <c r="C103" s="179">
        <v>6.25E-2</v>
      </c>
      <c r="D103" s="179">
        <v>6.25E-2</v>
      </c>
      <c r="E103" s="179">
        <v>6.25E-2</v>
      </c>
      <c r="F103" s="179">
        <v>6.25E-2</v>
      </c>
      <c r="G103" s="179">
        <v>6.25E-2</v>
      </c>
      <c r="H103" s="179">
        <v>6.25E-2</v>
      </c>
      <c r="I103" s="179">
        <v>6.25E-2</v>
      </c>
      <c r="J103" s="179">
        <v>6.25E-2</v>
      </c>
      <c r="K103" s="179">
        <v>6.25E-2</v>
      </c>
      <c r="L103" s="179">
        <v>6.25E-2</v>
      </c>
      <c r="M103" s="179">
        <v>6.25E-2</v>
      </c>
      <c r="N103" s="179">
        <v>6.25E-2</v>
      </c>
      <c r="O103" s="179">
        <v>6.25E-2</v>
      </c>
      <c r="P103" s="179">
        <v>6.25E-2</v>
      </c>
      <c r="Q103" s="179">
        <v>6.25E-2</v>
      </c>
      <c r="R103" s="179">
        <v>6.25E-2</v>
      </c>
      <c r="S103" s="179">
        <v>6.25E-2</v>
      </c>
      <c r="T103" s="179">
        <v>6.25E-2</v>
      </c>
      <c r="U103" s="179">
        <v>6.25E-2</v>
      </c>
      <c r="V103" s="179">
        <v>6.25E-2</v>
      </c>
      <c r="W103" s="179">
        <v>6.25E-2</v>
      </c>
      <c r="X103" s="179">
        <v>6.25E-2</v>
      </c>
      <c r="Y103" s="179">
        <v>6.25E-2</v>
      </c>
      <c r="Z103" s="179">
        <v>6.25E-2</v>
      </c>
      <c r="AA103" s="179">
        <v>6.25E-2</v>
      </c>
      <c r="AB103" s="179">
        <v>6.25E-2</v>
      </c>
      <c r="AC103" s="179">
        <v>6.25E-2</v>
      </c>
      <c r="AD103" s="179">
        <v>6.25E-2</v>
      </c>
      <c r="AE103" s="179">
        <v>6.25E-2</v>
      </c>
      <c r="AF103" s="179">
        <v>6.25E-2</v>
      </c>
      <c r="AG103" s="179">
        <v>6.25E-2</v>
      </c>
      <c r="AH103" s="179">
        <v>6.25E-2</v>
      </c>
      <c r="AI103" s="179">
        <v>6.25E-2</v>
      </c>
      <c r="AJ103" s="179">
        <v>6.25E-2</v>
      </c>
      <c r="AK103" s="179">
        <v>6.25E-2</v>
      </c>
    </row>
    <row r="104" spans="1:37" x14ac:dyDescent="0.2">
      <c r="A104" s="107">
        <f t="shared" si="3"/>
        <v>40</v>
      </c>
      <c r="B104" s="179">
        <v>6.25E-2</v>
      </c>
      <c r="C104" s="179">
        <v>6.25E-2</v>
      </c>
      <c r="D104" s="179">
        <v>6.25E-2</v>
      </c>
      <c r="E104" s="179">
        <v>6.25E-2</v>
      </c>
      <c r="F104" s="179">
        <v>6.25E-2</v>
      </c>
      <c r="G104" s="179">
        <v>6.25E-2</v>
      </c>
      <c r="H104" s="179">
        <v>6.25E-2</v>
      </c>
      <c r="I104" s="179">
        <v>6.25E-2</v>
      </c>
      <c r="J104" s="179">
        <v>6.25E-2</v>
      </c>
      <c r="K104" s="179">
        <v>6.25E-2</v>
      </c>
      <c r="L104" s="179">
        <v>6.25E-2</v>
      </c>
      <c r="M104" s="179">
        <v>6.25E-2</v>
      </c>
      <c r="N104" s="179">
        <v>6.25E-2</v>
      </c>
      <c r="O104" s="179">
        <v>6.25E-2</v>
      </c>
      <c r="P104" s="179">
        <v>6.25E-2</v>
      </c>
      <c r="Q104" s="179">
        <v>6.25E-2</v>
      </c>
      <c r="R104" s="179">
        <v>6.25E-2</v>
      </c>
      <c r="S104" s="179">
        <v>6.25E-2</v>
      </c>
      <c r="T104" s="179">
        <v>6.25E-2</v>
      </c>
      <c r="U104" s="179">
        <v>6.25E-2</v>
      </c>
      <c r="V104" s="179">
        <v>6.25E-2</v>
      </c>
      <c r="W104" s="179">
        <v>6.25E-2</v>
      </c>
      <c r="X104" s="179">
        <v>6.25E-2</v>
      </c>
      <c r="Y104" s="179">
        <v>6.25E-2</v>
      </c>
      <c r="Z104" s="179">
        <v>6.25E-2</v>
      </c>
      <c r="AA104" s="179">
        <v>6.25E-2</v>
      </c>
      <c r="AB104" s="179">
        <v>6.25E-2</v>
      </c>
      <c r="AC104" s="179">
        <v>6.25E-2</v>
      </c>
      <c r="AD104" s="179">
        <v>6.25E-2</v>
      </c>
      <c r="AE104" s="179">
        <v>6.25E-2</v>
      </c>
      <c r="AF104" s="179">
        <v>6.25E-2</v>
      </c>
      <c r="AG104" s="179">
        <v>6.25E-2</v>
      </c>
      <c r="AH104" s="179">
        <v>6.25E-2</v>
      </c>
      <c r="AI104" s="179">
        <v>6.25E-2</v>
      </c>
      <c r="AJ104" s="179">
        <v>6.25E-2</v>
      </c>
      <c r="AK104" s="179">
        <v>6.25E-2</v>
      </c>
    </row>
    <row r="105" spans="1:37" x14ac:dyDescent="0.2">
      <c r="A105" s="107">
        <f t="shared" si="3"/>
        <v>41</v>
      </c>
      <c r="B105" s="179">
        <v>6.25E-2</v>
      </c>
      <c r="C105" s="179">
        <v>6.25E-2</v>
      </c>
      <c r="D105" s="179">
        <v>6.25E-2</v>
      </c>
      <c r="E105" s="179">
        <v>6.25E-2</v>
      </c>
      <c r="F105" s="179">
        <v>6.25E-2</v>
      </c>
      <c r="G105" s="179">
        <v>6.25E-2</v>
      </c>
      <c r="H105" s="179">
        <v>6.25E-2</v>
      </c>
      <c r="I105" s="179">
        <v>6.25E-2</v>
      </c>
      <c r="J105" s="179">
        <v>6.25E-2</v>
      </c>
      <c r="K105" s="179">
        <v>6.25E-2</v>
      </c>
      <c r="L105" s="179">
        <v>6.25E-2</v>
      </c>
      <c r="M105" s="179">
        <v>6.25E-2</v>
      </c>
      <c r="N105" s="179">
        <v>6.25E-2</v>
      </c>
      <c r="O105" s="179">
        <v>6.25E-2</v>
      </c>
      <c r="P105" s="179">
        <v>6.25E-2</v>
      </c>
      <c r="Q105" s="179">
        <v>6.25E-2</v>
      </c>
      <c r="R105" s="179">
        <v>6.25E-2</v>
      </c>
      <c r="S105" s="179">
        <v>6.25E-2</v>
      </c>
      <c r="T105" s="179">
        <v>6.25E-2</v>
      </c>
      <c r="U105" s="179">
        <v>6.25E-2</v>
      </c>
      <c r="V105" s="179">
        <v>6.25E-2</v>
      </c>
      <c r="W105" s="179">
        <v>6.25E-2</v>
      </c>
      <c r="X105" s="179">
        <v>6.25E-2</v>
      </c>
      <c r="Y105" s="179">
        <v>6.25E-2</v>
      </c>
      <c r="Z105" s="179">
        <v>6.25E-2</v>
      </c>
      <c r="AA105" s="179">
        <v>6.25E-2</v>
      </c>
      <c r="AB105" s="179">
        <v>6.25E-2</v>
      </c>
      <c r="AC105" s="179">
        <v>6.25E-2</v>
      </c>
      <c r="AD105" s="179">
        <v>6.25E-2</v>
      </c>
      <c r="AE105" s="179">
        <v>6.25E-2</v>
      </c>
      <c r="AF105" s="179">
        <v>6.25E-2</v>
      </c>
      <c r="AG105" s="179">
        <v>6.25E-2</v>
      </c>
      <c r="AH105" s="179">
        <v>6.25E-2</v>
      </c>
      <c r="AI105" s="179">
        <v>6.25E-2</v>
      </c>
      <c r="AJ105" s="179">
        <v>6.25E-2</v>
      </c>
      <c r="AK105" s="179">
        <v>6.25E-2</v>
      </c>
    </row>
    <row r="106" spans="1:37" x14ac:dyDescent="0.2">
      <c r="A106" s="107">
        <f t="shared" si="3"/>
        <v>42</v>
      </c>
      <c r="B106" s="179">
        <v>6.25E-2</v>
      </c>
      <c r="C106" s="179">
        <v>6.25E-2</v>
      </c>
      <c r="D106" s="179">
        <v>6.25E-2</v>
      </c>
      <c r="E106" s="179">
        <v>6.25E-2</v>
      </c>
      <c r="F106" s="179">
        <v>6.25E-2</v>
      </c>
      <c r="G106" s="179">
        <v>6.25E-2</v>
      </c>
      <c r="H106" s="179">
        <v>6.25E-2</v>
      </c>
      <c r="I106" s="179">
        <v>6.25E-2</v>
      </c>
      <c r="J106" s="179">
        <v>6.25E-2</v>
      </c>
      <c r="K106" s="179">
        <v>6.25E-2</v>
      </c>
      <c r="L106" s="179">
        <v>6.25E-2</v>
      </c>
      <c r="M106" s="179">
        <v>6.25E-2</v>
      </c>
      <c r="N106" s="179">
        <v>6.25E-2</v>
      </c>
      <c r="O106" s="179">
        <v>6.25E-2</v>
      </c>
      <c r="P106" s="179">
        <v>6.25E-2</v>
      </c>
      <c r="Q106" s="179">
        <v>6.25E-2</v>
      </c>
      <c r="R106" s="179">
        <v>6.25E-2</v>
      </c>
      <c r="S106" s="179">
        <v>6.25E-2</v>
      </c>
      <c r="T106" s="179">
        <v>6.25E-2</v>
      </c>
      <c r="U106" s="179">
        <v>6.25E-2</v>
      </c>
      <c r="V106" s="179">
        <v>6.25E-2</v>
      </c>
      <c r="W106" s="179">
        <v>6.25E-2</v>
      </c>
      <c r="X106" s="179">
        <v>6.25E-2</v>
      </c>
      <c r="Y106" s="179">
        <v>6.25E-2</v>
      </c>
      <c r="Z106" s="179">
        <v>6.25E-2</v>
      </c>
      <c r="AA106" s="179">
        <v>6.25E-2</v>
      </c>
      <c r="AB106" s="179">
        <v>6.25E-2</v>
      </c>
      <c r="AC106" s="179">
        <v>6.25E-2</v>
      </c>
      <c r="AD106" s="179">
        <v>6.25E-2</v>
      </c>
      <c r="AE106" s="179">
        <v>6.25E-2</v>
      </c>
      <c r="AF106" s="179">
        <v>6.25E-2</v>
      </c>
      <c r="AG106" s="179">
        <v>6.25E-2</v>
      </c>
      <c r="AH106" s="179">
        <v>6.25E-2</v>
      </c>
      <c r="AI106" s="179">
        <v>6.25E-2</v>
      </c>
      <c r="AJ106" s="179">
        <v>6.25E-2</v>
      </c>
      <c r="AK106" s="179">
        <v>6.25E-2</v>
      </c>
    </row>
    <row r="107" spans="1:37" x14ac:dyDescent="0.2">
      <c r="A107" s="107">
        <f t="shared" si="3"/>
        <v>43</v>
      </c>
      <c r="B107" s="179">
        <v>6.25E-2</v>
      </c>
      <c r="C107" s="179">
        <v>6.25E-2</v>
      </c>
      <c r="D107" s="179">
        <v>6.25E-2</v>
      </c>
      <c r="E107" s="179">
        <v>6.25E-2</v>
      </c>
      <c r="F107" s="179">
        <v>6.25E-2</v>
      </c>
      <c r="G107" s="179">
        <v>6.25E-2</v>
      </c>
      <c r="H107" s="179">
        <v>6.25E-2</v>
      </c>
      <c r="I107" s="179">
        <v>6.25E-2</v>
      </c>
      <c r="J107" s="179">
        <v>6.25E-2</v>
      </c>
      <c r="K107" s="179">
        <v>6.25E-2</v>
      </c>
      <c r="L107" s="179">
        <v>6.25E-2</v>
      </c>
      <c r="M107" s="179">
        <v>6.25E-2</v>
      </c>
      <c r="N107" s="179">
        <v>6.25E-2</v>
      </c>
      <c r="O107" s="179">
        <v>6.25E-2</v>
      </c>
      <c r="P107" s="179">
        <v>6.25E-2</v>
      </c>
      <c r="Q107" s="179">
        <v>6.25E-2</v>
      </c>
      <c r="R107" s="179">
        <v>6.25E-2</v>
      </c>
      <c r="S107" s="179">
        <v>6.25E-2</v>
      </c>
      <c r="T107" s="179">
        <v>6.25E-2</v>
      </c>
      <c r="U107" s="179">
        <v>6.25E-2</v>
      </c>
      <c r="V107" s="179">
        <v>6.25E-2</v>
      </c>
      <c r="W107" s="179">
        <v>6.25E-2</v>
      </c>
      <c r="X107" s="179">
        <v>6.25E-2</v>
      </c>
      <c r="Y107" s="179">
        <v>6.25E-2</v>
      </c>
      <c r="Z107" s="179">
        <v>6.25E-2</v>
      </c>
      <c r="AA107" s="179">
        <v>6.25E-2</v>
      </c>
      <c r="AB107" s="179">
        <v>6.25E-2</v>
      </c>
      <c r="AC107" s="179">
        <v>6.25E-2</v>
      </c>
      <c r="AD107" s="179">
        <v>6.25E-2</v>
      </c>
      <c r="AE107" s="179">
        <v>6.25E-2</v>
      </c>
      <c r="AF107" s="179">
        <v>6.25E-2</v>
      </c>
      <c r="AG107" s="179">
        <v>6.25E-2</v>
      </c>
      <c r="AH107" s="179">
        <v>6.25E-2</v>
      </c>
      <c r="AI107" s="179">
        <v>6.25E-2</v>
      </c>
      <c r="AJ107" s="179">
        <v>6.25E-2</v>
      </c>
      <c r="AK107" s="179">
        <v>6.25E-2</v>
      </c>
    </row>
    <row r="108" spans="1:37" x14ac:dyDescent="0.2">
      <c r="A108" s="107">
        <f t="shared" si="3"/>
        <v>44</v>
      </c>
      <c r="B108" s="179">
        <v>6.25E-2</v>
      </c>
      <c r="C108" s="179">
        <v>6.25E-2</v>
      </c>
      <c r="D108" s="179">
        <v>6.25E-2</v>
      </c>
      <c r="E108" s="179">
        <v>6.25E-2</v>
      </c>
      <c r="F108" s="179">
        <v>6.25E-2</v>
      </c>
      <c r="G108" s="179">
        <v>6.25E-2</v>
      </c>
      <c r="H108" s="179">
        <v>6.25E-2</v>
      </c>
      <c r="I108" s="179">
        <v>6.25E-2</v>
      </c>
      <c r="J108" s="179">
        <v>6.25E-2</v>
      </c>
      <c r="K108" s="179">
        <v>6.25E-2</v>
      </c>
      <c r="L108" s="179">
        <v>6.25E-2</v>
      </c>
      <c r="M108" s="179">
        <v>6.25E-2</v>
      </c>
      <c r="N108" s="179">
        <v>6.25E-2</v>
      </c>
      <c r="O108" s="179">
        <v>6.25E-2</v>
      </c>
      <c r="P108" s="179">
        <v>6.25E-2</v>
      </c>
      <c r="Q108" s="179">
        <v>6.25E-2</v>
      </c>
      <c r="R108" s="179">
        <v>6.25E-2</v>
      </c>
      <c r="S108" s="179">
        <v>6.25E-2</v>
      </c>
      <c r="T108" s="179">
        <v>6.25E-2</v>
      </c>
      <c r="U108" s="179">
        <v>6.25E-2</v>
      </c>
      <c r="V108" s="179">
        <v>6.25E-2</v>
      </c>
      <c r="W108" s="179">
        <v>6.25E-2</v>
      </c>
      <c r="X108" s="179">
        <v>6.25E-2</v>
      </c>
      <c r="Y108" s="179">
        <v>6.25E-2</v>
      </c>
      <c r="Z108" s="179">
        <v>6.25E-2</v>
      </c>
      <c r="AA108" s="179">
        <v>6.25E-2</v>
      </c>
      <c r="AB108" s="179">
        <v>6.25E-2</v>
      </c>
      <c r="AC108" s="179">
        <v>6.25E-2</v>
      </c>
      <c r="AD108" s="179">
        <v>6.25E-2</v>
      </c>
      <c r="AE108" s="179">
        <v>6.25E-2</v>
      </c>
      <c r="AF108" s="179">
        <v>6.25E-2</v>
      </c>
      <c r="AG108" s="179">
        <v>6.25E-2</v>
      </c>
      <c r="AH108" s="179">
        <v>6.25E-2</v>
      </c>
      <c r="AI108" s="179">
        <v>6.25E-2</v>
      </c>
      <c r="AJ108" s="179">
        <v>6.25E-2</v>
      </c>
      <c r="AK108" s="179">
        <v>6.25E-2</v>
      </c>
    </row>
    <row r="109" spans="1:37" x14ac:dyDescent="0.2">
      <c r="A109" s="107">
        <f t="shared" si="3"/>
        <v>45</v>
      </c>
      <c r="B109" s="179">
        <v>6.25E-2</v>
      </c>
      <c r="C109" s="179">
        <v>6.25E-2</v>
      </c>
      <c r="D109" s="179">
        <v>6.25E-2</v>
      </c>
      <c r="E109" s="179">
        <v>6.25E-2</v>
      </c>
      <c r="F109" s="179">
        <v>6.25E-2</v>
      </c>
      <c r="G109" s="179">
        <v>6.25E-2</v>
      </c>
      <c r="H109" s="179">
        <v>6.25E-2</v>
      </c>
      <c r="I109" s="179">
        <v>6.25E-2</v>
      </c>
      <c r="J109" s="179">
        <v>6.25E-2</v>
      </c>
      <c r="K109" s="179">
        <v>6.25E-2</v>
      </c>
      <c r="L109" s="179">
        <v>6.25E-2</v>
      </c>
      <c r="M109" s="179">
        <v>6.25E-2</v>
      </c>
      <c r="N109" s="179">
        <v>6.25E-2</v>
      </c>
      <c r="O109" s="179">
        <v>6.25E-2</v>
      </c>
      <c r="P109" s="179">
        <v>6.25E-2</v>
      </c>
      <c r="Q109" s="179">
        <v>6.25E-2</v>
      </c>
      <c r="R109" s="179">
        <v>6.25E-2</v>
      </c>
      <c r="S109" s="179">
        <v>6.25E-2</v>
      </c>
      <c r="T109" s="179">
        <v>6.25E-2</v>
      </c>
      <c r="U109" s="179">
        <v>6.25E-2</v>
      </c>
      <c r="V109" s="179">
        <v>6.25E-2</v>
      </c>
      <c r="W109" s="179">
        <v>6.25E-2</v>
      </c>
      <c r="X109" s="179">
        <v>6.25E-2</v>
      </c>
      <c r="Y109" s="179">
        <v>6.25E-2</v>
      </c>
      <c r="Z109" s="179">
        <v>6.25E-2</v>
      </c>
      <c r="AA109" s="179">
        <v>6.25E-2</v>
      </c>
      <c r="AB109" s="179">
        <v>6.25E-2</v>
      </c>
      <c r="AC109" s="179">
        <v>6.25E-2</v>
      </c>
      <c r="AD109" s="179">
        <v>6.25E-2</v>
      </c>
      <c r="AE109" s="179">
        <v>6.25E-2</v>
      </c>
      <c r="AF109" s="179">
        <v>6.25E-2</v>
      </c>
      <c r="AG109" s="179">
        <v>6.25E-2</v>
      </c>
      <c r="AH109" s="179">
        <v>6.25E-2</v>
      </c>
      <c r="AI109" s="179">
        <v>6.25E-2</v>
      </c>
      <c r="AJ109" s="179">
        <v>6.25E-2</v>
      </c>
      <c r="AK109" s="179">
        <v>6.25E-2</v>
      </c>
    </row>
    <row r="110" spans="1:37" x14ac:dyDescent="0.2">
      <c r="A110" s="107">
        <f t="shared" si="3"/>
        <v>46</v>
      </c>
      <c r="B110" s="179">
        <v>6.25E-2</v>
      </c>
      <c r="C110" s="179">
        <v>6.25E-2</v>
      </c>
      <c r="D110" s="179">
        <v>6.25E-2</v>
      </c>
      <c r="E110" s="179">
        <v>6.25E-2</v>
      </c>
      <c r="F110" s="179">
        <v>6.25E-2</v>
      </c>
      <c r="G110" s="179">
        <v>6.25E-2</v>
      </c>
      <c r="H110" s="179">
        <v>6.25E-2</v>
      </c>
      <c r="I110" s="179">
        <v>6.25E-2</v>
      </c>
      <c r="J110" s="179">
        <v>6.25E-2</v>
      </c>
      <c r="K110" s="179">
        <v>6.25E-2</v>
      </c>
      <c r="L110" s="179">
        <v>6.25E-2</v>
      </c>
      <c r="M110" s="179">
        <v>6.25E-2</v>
      </c>
      <c r="N110" s="179">
        <v>6.25E-2</v>
      </c>
      <c r="O110" s="179">
        <v>6.25E-2</v>
      </c>
      <c r="P110" s="179">
        <v>6.25E-2</v>
      </c>
      <c r="Q110" s="179">
        <v>6.25E-2</v>
      </c>
      <c r="R110" s="179">
        <v>6.25E-2</v>
      </c>
      <c r="S110" s="179">
        <v>6.25E-2</v>
      </c>
      <c r="T110" s="179">
        <v>6.25E-2</v>
      </c>
      <c r="U110" s="179">
        <v>6.25E-2</v>
      </c>
      <c r="V110" s="179">
        <v>6.25E-2</v>
      </c>
      <c r="W110" s="179">
        <v>6.25E-2</v>
      </c>
      <c r="X110" s="179">
        <v>6.25E-2</v>
      </c>
      <c r="Y110" s="179">
        <v>6.25E-2</v>
      </c>
      <c r="Z110" s="179">
        <v>6.25E-2</v>
      </c>
      <c r="AA110" s="179">
        <v>6.25E-2</v>
      </c>
      <c r="AB110" s="179">
        <v>6.25E-2</v>
      </c>
      <c r="AC110" s="179">
        <v>6.25E-2</v>
      </c>
      <c r="AD110" s="179">
        <v>6.25E-2</v>
      </c>
      <c r="AE110" s="179">
        <v>6.25E-2</v>
      </c>
      <c r="AF110" s="179">
        <v>6.25E-2</v>
      </c>
      <c r="AG110" s="179">
        <v>6.25E-2</v>
      </c>
      <c r="AH110" s="179">
        <v>6.25E-2</v>
      </c>
      <c r="AI110" s="179">
        <v>6.25E-2</v>
      </c>
      <c r="AJ110" s="179">
        <v>6.25E-2</v>
      </c>
      <c r="AK110" s="179">
        <v>6.25E-2</v>
      </c>
    </row>
    <row r="111" spans="1:37" x14ac:dyDescent="0.2">
      <c r="A111" s="107">
        <f t="shared" si="3"/>
        <v>47</v>
      </c>
      <c r="B111" s="179">
        <v>6.25E-2</v>
      </c>
      <c r="C111" s="179">
        <v>6.25E-2</v>
      </c>
      <c r="D111" s="179">
        <v>6.25E-2</v>
      </c>
      <c r="E111" s="179">
        <v>6.25E-2</v>
      </c>
      <c r="F111" s="179">
        <v>6.25E-2</v>
      </c>
      <c r="G111" s="179">
        <v>6.25E-2</v>
      </c>
      <c r="H111" s="179">
        <v>6.25E-2</v>
      </c>
      <c r="I111" s="179">
        <v>6.25E-2</v>
      </c>
      <c r="J111" s="179">
        <v>6.25E-2</v>
      </c>
      <c r="K111" s="179">
        <v>6.25E-2</v>
      </c>
      <c r="L111" s="179">
        <v>6.25E-2</v>
      </c>
      <c r="M111" s="179">
        <v>6.25E-2</v>
      </c>
      <c r="N111" s="179">
        <v>6.25E-2</v>
      </c>
      <c r="O111" s="179">
        <v>6.25E-2</v>
      </c>
      <c r="P111" s="179">
        <v>6.25E-2</v>
      </c>
      <c r="Q111" s="179">
        <v>6.25E-2</v>
      </c>
      <c r="R111" s="179">
        <v>6.25E-2</v>
      </c>
      <c r="S111" s="179">
        <v>6.25E-2</v>
      </c>
      <c r="T111" s="179">
        <v>6.25E-2</v>
      </c>
      <c r="U111" s="179">
        <v>6.25E-2</v>
      </c>
      <c r="V111" s="179">
        <v>6.25E-2</v>
      </c>
      <c r="W111" s="179">
        <v>6.25E-2</v>
      </c>
      <c r="X111" s="179">
        <v>6.25E-2</v>
      </c>
      <c r="Y111" s="179">
        <v>6.25E-2</v>
      </c>
      <c r="Z111" s="179">
        <v>6.25E-2</v>
      </c>
      <c r="AA111" s="179">
        <v>6.25E-2</v>
      </c>
      <c r="AB111" s="179">
        <v>6.25E-2</v>
      </c>
      <c r="AC111" s="179">
        <v>6.25E-2</v>
      </c>
      <c r="AD111" s="179">
        <v>6.25E-2</v>
      </c>
      <c r="AE111" s="179">
        <v>6.25E-2</v>
      </c>
      <c r="AF111" s="179">
        <v>6.25E-2</v>
      </c>
      <c r="AG111" s="179">
        <v>6.25E-2</v>
      </c>
      <c r="AH111" s="179">
        <v>6.25E-2</v>
      </c>
      <c r="AI111" s="179">
        <v>6.25E-2</v>
      </c>
      <c r="AJ111" s="179">
        <v>6.25E-2</v>
      </c>
      <c r="AK111" s="179">
        <v>6.25E-2</v>
      </c>
    </row>
    <row r="112" spans="1:37" x14ac:dyDescent="0.2">
      <c r="A112" s="107">
        <f t="shared" si="3"/>
        <v>48</v>
      </c>
      <c r="B112" s="179">
        <v>6.25E-2</v>
      </c>
      <c r="C112" s="179">
        <v>6.25E-2</v>
      </c>
      <c r="D112" s="179">
        <v>6.25E-2</v>
      </c>
      <c r="E112" s="179">
        <v>6.25E-2</v>
      </c>
      <c r="F112" s="179">
        <v>6.25E-2</v>
      </c>
      <c r="G112" s="179">
        <v>6.25E-2</v>
      </c>
      <c r="H112" s="179">
        <v>6.25E-2</v>
      </c>
      <c r="I112" s="179">
        <v>6.25E-2</v>
      </c>
      <c r="J112" s="179">
        <v>6.25E-2</v>
      </c>
      <c r="K112" s="179">
        <v>6.25E-2</v>
      </c>
      <c r="L112" s="179">
        <v>6.25E-2</v>
      </c>
      <c r="M112" s="179">
        <v>6.25E-2</v>
      </c>
      <c r="N112" s="179">
        <v>6.25E-2</v>
      </c>
      <c r="O112" s="179">
        <v>6.25E-2</v>
      </c>
      <c r="P112" s="179">
        <v>6.25E-2</v>
      </c>
      <c r="Q112" s="179">
        <v>6.25E-2</v>
      </c>
      <c r="R112" s="179">
        <v>6.25E-2</v>
      </c>
      <c r="S112" s="179">
        <v>6.25E-2</v>
      </c>
      <c r="T112" s="179">
        <v>6.25E-2</v>
      </c>
      <c r="U112" s="179">
        <v>6.25E-2</v>
      </c>
      <c r="V112" s="179">
        <v>6.25E-2</v>
      </c>
      <c r="W112" s="179">
        <v>6.25E-2</v>
      </c>
      <c r="X112" s="179">
        <v>6.25E-2</v>
      </c>
      <c r="Y112" s="179">
        <v>6.25E-2</v>
      </c>
      <c r="Z112" s="179">
        <v>6.25E-2</v>
      </c>
      <c r="AA112" s="179">
        <v>6.25E-2</v>
      </c>
      <c r="AB112" s="179">
        <v>6.25E-2</v>
      </c>
      <c r="AC112" s="179">
        <v>6.25E-2</v>
      </c>
      <c r="AD112" s="179">
        <v>6.25E-2</v>
      </c>
      <c r="AE112" s="179">
        <v>6.25E-2</v>
      </c>
      <c r="AF112" s="179">
        <v>6.25E-2</v>
      </c>
      <c r="AG112" s="179">
        <v>6.25E-2</v>
      </c>
      <c r="AH112" s="179">
        <v>6.25E-2</v>
      </c>
      <c r="AI112" s="179">
        <v>6.25E-2</v>
      </c>
      <c r="AJ112" s="179">
        <v>6.25E-2</v>
      </c>
      <c r="AK112" s="179">
        <v>6.25E-2</v>
      </c>
    </row>
    <row r="113" spans="1:37" x14ac:dyDescent="0.2">
      <c r="A113" s="107">
        <f t="shared" si="3"/>
        <v>49</v>
      </c>
      <c r="B113" s="179">
        <v>6.25E-2</v>
      </c>
      <c r="C113" s="179">
        <v>6.25E-2</v>
      </c>
      <c r="D113" s="179">
        <v>6.25E-2</v>
      </c>
      <c r="E113" s="179">
        <v>6.25E-2</v>
      </c>
      <c r="F113" s="179">
        <v>6.25E-2</v>
      </c>
      <c r="G113" s="179">
        <v>6.25E-2</v>
      </c>
      <c r="H113" s="179">
        <v>6.25E-2</v>
      </c>
      <c r="I113" s="179">
        <v>6.25E-2</v>
      </c>
      <c r="J113" s="179">
        <v>6.25E-2</v>
      </c>
      <c r="K113" s="179">
        <v>6.25E-2</v>
      </c>
      <c r="L113" s="179">
        <v>6.25E-2</v>
      </c>
      <c r="M113" s="179">
        <v>6.25E-2</v>
      </c>
      <c r="N113" s="179">
        <v>6.25E-2</v>
      </c>
      <c r="O113" s="179">
        <v>6.25E-2</v>
      </c>
      <c r="P113" s="179">
        <v>6.25E-2</v>
      </c>
      <c r="Q113" s="179">
        <v>6.25E-2</v>
      </c>
      <c r="R113" s="179">
        <v>6.25E-2</v>
      </c>
      <c r="S113" s="179">
        <v>6.25E-2</v>
      </c>
      <c r="T113" s="179">
        <v>6.25E-2</v>
      </c>
      <c r="U113" s="179">
        <v>6.25E-2</v>
      </c>
      <c r="V113" s="179">
        <v>6.25E-2</v>
      </c>
      <c r="W113" s="179">
        <v>6.25E-2</v>
      </c>
      <c r="X113" s="179">
        <v>6.25E-2</v>
      </c>
      <c r="Y113" s="179">
        <v>6.25E-2</v>
      </c>
      <c r="Z113" s="179">
        <v>6.25E-2</v>
      </c>
      <c r="AA113" s="179">
        <v>6.25E-2</v>
      </c>
      <c r="AB113" s="179">
        <v>6.25E-2</v>
      </c>
      <c r="AC113" s="179">
        <v>6.25E-2</v>
      </c>
      <c r="AD113" s="179">
        <v>6.25E-2</v>
      </c>
      <c r="AE113" s="179">
        <v>6.25E-2</v>
      </c>
      <c r="AF113" s="179">
        <v>6.25E-2</v>
      </c>
      <c r="AG113" s="179">
        <v>6.25E-2</v>
      </c>
      <c r="AH113" s="179">
        <v>6.25E-2</v>
      </c>
      <c r="AI113" s="179">
        <v>6.25E-2</v>
      </c>
      <c r="AJ113" s="179">
        <v>6.25E-2</v>
      </c>
      <c r="AK113" s="179">
        <v>6.25E-2</v>
      </c>
    </row>
    <row r="114" spans="1:37" x14ac:dyDescent="0.2">
      <c r="A114" s="107">
        <f t="shared" si="3"/>
        <v>50</v>
      </c>
      <c r="B114" s="179">
        <v>6.25E-2</v>
      </c>
      <c r="C114" s="179">
        <v>6.25E-2</v>
      </c>
      <c r="D114" s="179">
        <v>6.25E-2</v>
      </c>
      <c r="E114" s="179">
        <v>6.25E-2</v>
      </c>
      <c r="F114" s="179">
        <v>6.25E-2</v>
      </c>
      <c r="G114" s="179">
        <v>6.25E-2</v>
      </c>
      <c r="H114" s="179">
        <v>6.25E-2</v>
      </c>
      <c r="I114" s="179">
        <v>6.25E-2</v>
      </c>
      <c r="J114" s="179">
        <v>6.25E-2</v>
      </c>
      <c r="K114" s="179">
        <v>6.25E-2</v>
      </c>
      <c r="L114" s="179">
        <v>6.25E-2</v>
      </c>
      <c r="M114" s="179">
        <v>6.25E-2</v>
      </c>
      <c r="N114" s="179">
        <v>6.25E-2</v>
      </c>
      <c r="O114" s="179">
        <v>6.25E-2</v>
      </c>
      <c r="P114" s="179">
        <v>6.25E-2</v>
      </c>
      <c r="Q114" s="179">
        <v>6.25E-2</v>
      </c>
      <c r="R114" s="179">
        <v>6.25E-2</v>
      </c>
      <c r="S114" s="179">
        <v>6.25E-2</v>
      </c>
      <c r="T114" s="179">
        <v>6.25E-2</v>
      </c>
      <c r="U114" s="179">
        <v>6.25E-2</v>
      </c>
      <c r="V114" s="179">
        <v>6.25E-2</v>
      </c>
      <c r="W114" s="179">
        <v>6.25E-2</v>
      </c>
      <c r="X114" s="179">
        <v>6.25E-2</v>
      </c>
      <c r="Y114" s="179">
        <v>6.25E-2</v>
      </c>
      <c r="Z114" s="179">
        <v>6.25E-2</v>
      </c>
      <c r="AA114" s="179">
        <v>6.25E-2</v>
      </c>
      <c r="AB114" s="179">
        <v>6.25E-2</v>
      </c>
      <c r="AC114" s="179">
        <v>6.25E-2</v>
      </c>
      <c r="AD114" s="179">
        <v>6.25E-2</v>
      </c>
      <c r="AE114" s="179">
        <v>6.25E-2</v>
      </c>
      <c r="AF114" s="179">
        <v>6.25E-2</v>
      </c>
      <c r="AG114" s="179">
        <v>6.25E-2</v>
      </c>
      <c r="AH114" s="179">
        <v>6.25E-2</v>
      </c>
      <c r="AI114" s="179">
        <v>6.25E-2</v>
      </c>
      <c r="AJ114" s="179">
        <v>6.25E-2</v>
      </c>
      <c r="AK114" s="179">
        <v>6.25E-2</v>
      </c>
    </row>
    <row r="115" spans="1:37" x14ac:dyDescent="0.2">
      <c r="B115" s="109"/>
      <c r="C115" s="109"/>
      <c r="D115" s="109"/>
      <c r="E115" s="109"/>
      <c r="F115" s="119"/>
      <c r="G115" s="11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row>
    <row r="116" spans="1:37" x14ac:dyDescent="0.2">
      <c r="B116" s="109"/>
      <c r="C116" s="109"/>
      <c r="D116" s="111"/>
      <c r="E116" s="111"/>
      <c r="F116" s="110" t="s">
        <v>127</v>
      </c>
      <c r="G116" s="113">
        <v>25000</v>
      </c>
      <c r="H116" s="108"/>
      <c r="I116" s="108"/>
      <c r="J116" s="108"/>
      <c r="K116" s="111"/>
      <c r="L116" s="110" t="s">
        <v>237</v>
      </c>
      <c r="M116" s="114">
        <v>0.05</v>
      </c>
      <c r="N116" s="111"/>
      <c r="O116" s="111"/>
      <c r="P116" s="111"/>
      <c r="Q116" s="110" t="s">
        <v>238</v>
      </c>
      <c r="R116" s="113">
        <f>G118+((G118*M116)*V116)</f>
        <v>150000</v>
      </c>
      <c r="S116" s="111"/>
      <c r="T116" s="111"/>
      <c r="U116" s="110" t="s">
        <v>239</v>
      </c>
      <c r="V116" s="112">
        <f>IF(J118&gt;10,10,J118)</f>
        <v>10</v>
      </c>
      <c r="W116" s="108"/>
      <c r="X116" s="108"/>
      <c r="Y116" s="108"/>
      <c r="Z116" s="108"/>
      <c r="AA116" s="108"/>
      <c r="AB116" s="108"/>
      <c r="AC116" s="108"/>
      <c r="AD116" s="108"/>
      <c r="AE116" s="108"/>
      <c r="AF116" s="108"/>
      <c r="AG116" s="108"/>
      <c r="AH116" s="108"/>
      <c r="AI116" s="108"/>
      <c r="AJ116" s="108"/>
      <c r="AK116" s="108"/>
    </row>
    <row r="117" spans="1:37" x14ac:dyDescent="0.2">
      <c r="B117" s="108"/>
      <c r="C117" s="108"/>
      <c r="D117" s="108"/>
      <c r="E117" s="108"/>
      <c r="F117" s="108"/>
      <c r="G117" s="108"/>
      <c r="H117" s="108"/>
      <c r="I117" s="108"/>
      <c r="J117" s="108"/>
      <c r="K117" s="108"/>
      <c r="L117" s="108"/>
      <c r="M117" s="108"/>
      <c r="N117" s="108"/>
      <c r="O117" s="108"/>
      <c r="P117" s="108"/>
      <c r="Q117" s="108"/>
      <c r="R117" s="108"/>
      <c r="S117" s="117" t="s">
        <v>128</v>
      </c>
      <c r="T117" s="108"/>
      <c r="U117" s="108"/>
      <c r="V117" s="108"/>
      <c r="W117" s="108"/>
      <c r="X117" s="108"/>
      <c r="Y117" s="108"/>
      <c r="Z117" s="108"/>
      <c r="AA117" s="108"/>
      <c r="AB117" s="108"/>
      <c r="AC117" s="108"/>
      <c r="AD117" s="108"/>
      <c r="AE117" s="108"/>
      <c r="AF117" s="108"/>
      <c r="AG117" s="108"/>
      <c r="AH117" s="108"/>
      <c r="AI117" s="108"/>
      <c r="AJ117" s="108"/>
      <c r="AK117" s="108"/>
    </row>
    <row r="118" spans="1:37" x14ac:dyDescent="0.2">
      <c r="B118" s="110"/>
      <c r="C118" s="110" t="s">
        <v>236</v>
      </c>
      <c r="D118" s="112">
        <f>'Joint Life Calculator'!$E$5</f>
        <v>55</v>
      </c>
      <c r="E118" s="111"/>
      <c r="F118" s="110" t="s">
        <v>123</v>
      </c>
      <c r="G118" s="113">
        <f>IF('Joint Life Calculator'!$E$7&gt;24999,'Joint Life Calculator'!$E$7,0)</f>
        <v>100000</v>
      </c>
      <c r="H118" s="111"/>
      <c r="I118" s="110" t="s">
        <v>124</v>
      </c>
      <c r="J118" s="112">
        <f>'Joint Life Calculator'!$E$8</f>
        <v>10</v>
      </c>
      <c r="K118" s="111"/>
      <c r="L118" s="110" t="s">
        <v>111</v>
      </c>
      <c r="M118" s="114">
        <f>HLOOKUP($D$118,$B$63:$AK$114,($J$118+2),FALSE)</f>
        <v>0.06</v>
      </c>
      <c r="N118" s="109"/>
      <c r="O118" s="111"/>
      <c r="P118" s="111"/>
      <c r="Q118" s="110" t="s">
        <v>125</v>
      </c>
      <c r="R118" s="113">
        <f>R116*M118</f>
        <v>9000</v>
      </c>
      <c r="S118" s="113">
        <f>IF(R118=0,"N/A",R118)</f>
        <v>9000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Single Life Calculator</vt:lpstr>
      <vt:lpstr>Joint Life Calculator</vt:lpstr>
      <vt:lpstr>LPL BENICALC </vt:lpstr>
      <vt:lpstr>LPL E PRU Single Life Calc </vt:lpstr>
      <vt:lpstr>LPL E PRU Joint Life Calc</vt:lpstr>
      <vt:lpstr>Prudential FlexGuard Income</vt:lpstr>
      <vt:lpstr>MML Retire Pay </vt:lpstr>
      <vt:lpstr>Brighthouse SLPP Market Growth</vt:lpstr>
      <vt:lpstr>Brighthouse SLPP with Rollup</vt:lpstr>
      <vt:lpstr>Protective Income Creator Rates</vt:lpstr>
      <vt:lpstr>single life agebands</vt:lpstr>
      <vt:lpstr>Joint life agebands</vt:lpstr>
      <vt:lpstr>NY Life Clear Income Advantage</vt:lpstr>
      <vt:lpstr>Athene Pro 7 </vt:lpstr>
      <vt:lpstr>Principal Strat Income Tiered</vt:lpstr>
      <vt:lpstr>Principal Strat Income Level</vt:lpstr>
      <vt:lpstr>Athene Pro 10</vt:lpstr>
      <vt:lpstr>Integrity GLIA Table</vt:lpstr>
      <vt:lpstr>Integrity Indextra Table</vt:lpstr>
      <vt:lpstr>HP365 single</vt:lpstr>
      <vt:lpstr>HP365 joint</vt:lpstr>
      <vt:lpstr>HP365 single bonus</vt:lpstr>
      <vt:lpstr>HP365 joint bonus</vt:lpstr>
    </vt:vector>
  </TitlesOfParts>
  <Company>Raymond James Financial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Vanessa Marcos</dc:creator>
  <cp:lastModifiedBy>Chase Gould</cp:lastModifiedBy>
  <cp:lastPrinted>2023-11-09T22:17:58Z</cp:lastPrinted>
  <dcterms:created xsi:type="dcterms:W3CDTF">2009-06-29T15:34:32Z</dcterms:created>
  <dcterms:modified xsi:type="dcterms:W3CDTF">2025-07-29T21:39:06Z</dcterms:modified>
</cp:coreProperties>
</file>